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Price Data\"/>
    </mc:Choice>
  </mc:AlternateContent>
  <xr:revisionPtr revIDLastSave="0" documentId="13_ncr:1_{3C1AAA97-0453-448D-994F-845E3EC0CAF7}" xr6:coauthVersionLast="47" xr6:coauthVersionMax="47" xr10:uidLastSave="{00000000-0000-0000-0000-000000000000}"/>
  <bookViews>
    <workbookView xWindow="28680" yWindow="-120" windowWidth="29040" windowHeight="15720" activeTab="1" xr2:uid="{4EFACF56-2F04-4151-A3FF-3F0A9B0CBB8C}"/>
  </bookViews>
  <sheets>
    <sheet name="SubSector Analysis" sheetId="3" r:id="rId1"/>
    <sheet name="Nifty 750 Analysis" sheetId="2" r:id="rId2"/>
    <sheet name="Price_Filter_13_07_2024" sheetId="1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3" l="1"/>
  <c r="I15" i="3"/>
  <c r="I17" i="3"/>
  <c r="I5" i="3"/>
  <c r="I11" i="3"/>
  <c r="I6" i="3"/>
  <c r="I19" i="3"/>
  <c r="I37" i="3"/>
  <c r="I44" i="3"/>
  <c r="I73" i="3"/>
  <c r="I50" i="3"/>
  <c r="I79" i="3"/>
  <c r="I38" i="3"/>
  <c r="I54" i="3"/>
  <c r="I10" i="3"/>
  <c r="I39" i="3"/>
  <c r="I53" i="3"/>
  <c r="I46" i="3"/>
  <c r="I51" i="3"/>
  <c r="I68" i="3"/>
  <c r="I71" i="3"/>
  <c r="I33" i="3"/>
  <c r="I66" i="3"/>
  <c r="I77" i="3"/>
  <c r="I58" i="3"/>
  <c r="I43" i="3"/>
  <c r="I83" i="3"/>
  <c r="I55" i="3"/>
  <c r="I87" i="3"/>
  <c r="I84" i="3"/>
  <c r="I75" i="3"/>
  <c r="I52" i="3"/>
  <c r="I85" i="3"/>
  <c r="I86" i="3"/>
  <c r="I91" i="3"/>
  <c r="I95" i="3"/>
  <c r="I65" i="3"/>
  <c r="I114" i="3"/>
  <c r="I72" i="3"/>
  <c r="I60" i="3"/>
  <c r="I107" i="3"/>
  <c r="I63" i="3"/>
  <c r="I110" i="3"/>
  <c r="I92" i="3"/>
  <c r="I111" i="3"/>
  <c r="I88" i="3"/>
  <c r="I106" i="3"/>
  <c r="I89" i="3"/>
  <c r="I120" i="3"/>
  <c r="I116" i="3"/>
  <c r="I100" i="3"/>
  <c r="I117" i="3"/>
  <c r="I121" i="3"/>
  <c r="I109" i="3"/>
  <c r="B52" i="3"/>
  <c r="B116" i="3"/>
  <c r="B118" i="3"/>
  <c r="I118" i="3" s="1"/>
  <c r="B84" i="3"/>
  <c r="B53" i="3"/>
  <c r="B65" i="3"/>
  <c r="R65" i="3" s="1"/>
  <c r="B102" i="3"/>
  <c r="I102" i="3" s="1"/>
  <c r="B35" i="3"/>
  <c r="I35" i="3" s="1"/>
  <c r="B113" i="3"/>
  <c r="I113" i="3" s="1"/>
  <c r="B31" i="3"/>
  <c r="I31" i="3" s="1"/>
  <c r="B3" i="3"/>
  <c r="I3" i="3" s="1"/>
  <c r="B38" i="3"/>
  <c r="G38" i="3" s="1"/>
  <c r="B6" i="3"/>
  <c r="B48" i="3"/>
  <c r="I48" i="3" s="1"/>
  <c r="B41" i="3"/>
  <c r="I41" i="3" s="1"/>
  <c r="B91" i="3"/>
  <c r="B4" i="3"/>
  <c r="I4" i="3" s="1"/>
  <c r="B44" i="3"/>
  <c r="B25" i="3"/>
  <c r="I25" i="3" s="1"/>
  <c r="B14" i="3"/>
  <c r="E14" i="3" s="1"/>
  <c r="B87" i="3"/>
  <c r="B42" i="3"/>
  <c r="I42" i="3" s="1"/>
  <c r="B29" i="3"/>
  <c r="I29" i="3" s="1"/>
  <c r="B92" i="3"/>
  <c r="B39" i="3"/>
  <c r="B8" i="3"/>
  <c r="I8" i="3" s="1"/>
  <c r="B45" i="3"/>
  <c r="I45" i="3" s="1"/>
  <c r="B75" i="3"/>
  <c r="B85" i="3"/>
  <c r="B54" i="3"/>
  <c r="B71" i="3"/>
  <c r="B50" i="3"/>
  <c r="B19" i="3"/>
  <c r="B82" i="3"/>
  <c r="I82" i="3" s="1"/>
  <c r="B20" i="3"/>
  <c r="D20" i="3" s="1"/>
  <c r="B15" i="3"/>
  <c r="L15" i="3" s="1"/>
  <c r="B5" i="3"/>
  <c r="F5" i="3" s="1"/>
  <c r="B115" i="3"/>
  <c r="I115" i="3" s="1"/>
  <c r="B34" i="3"/>
  <c r="E34" i="3" s="1"/>
  <c r="B73" i="3"/>
  <c r="B86" i="3"/>
  <c r="B55" i="3"/>
  <c r="B83" i="3"/>
  <c r="B117" i="3"/>
  <c r="B80" i="3"/>
  <c r="I80" i="3" s="1"/>
  <c r="B2" i="3"/>
  <c r="I2" i="3" s="1"/>
  <c r="B97" i="3"/>
  <c r="Q97" i="3" s="1"/>
  <c r="B23" i="3"/>
  <c r="I23" i="3" s="1"/>
  <c r="B95" i="3"/>
  <c r="B10" i="3"/>
  <c r="B26" i="3"/>
  <c r="I26" i="3" s="1"/>
  <c r="B12" i="3"/>
  <c r="V12" i="3" s="1"/>
  <c r="B17" i="3"/>
  <c r="B90" i="3"/>
  <c r="I90" i="3" s="1"/>
  <c r="B49" i="3"/>
  <c r="I49" i="3" s="1"/>
  <c r="B98" i="3"/>
  <c r="I98" i="3" s="1"/>
  <c r="B109" i="3"/>
  <c r="F109" i="3" s="1"/>
  <c r="B32" i="3"/>
  <c r="I32" i="3" s="1"/>
  <c r="B77" i="3"/>
  <c r="B13" i="3"/>
  <c r="R13" i="3" s="1"/>
  <c r="B111" i="3"/>
  <c r="E111" i="3" s="1"/>
  <c r="B63" i="3"/>
  <c r="F63" i="3" s="1"/>
  <c r="B30" i="3"/>
  <c r="I30" i="3" s="1"/>
  <c r="B56" i="3"/>
  <c r="I56" i="3" s="1"/>
  <c r="B106" i="3"/>
  <c r="B66" i="3"/>
  <c r="B105" i="3"/>
  <c r="I105" i="3" s="1"/>
  <c r="B81" i="3"/>
  <c r="I81" i="3" s="1"/>
  <c r="B112" i="3"/>
  <c r="I112" i="3" s="1"/>
  <c r="B47" i="3"/>
  <c r="P47" i="3" s="1"/>
  <c r="B62" i="3"/>
  <c r="V62" i="3" s="1"/>
  <c r="B37" i="3"/>
  <c r="R37" i="3" s="1"/>
  <c r="B107" i="3"/>
  <c r="D107" i="3" s="1"/>
  <c r="B96" i="3"/>
  <c r="I96" i="3" s="1"/>
  <c r="B119" i="3"/>
  <c r="I119" i="3" s="1"/>
  <c r="B94" i="3"/>
  <c r="I94" i="3" s="1"/>
  <c r="B110" i="3"/>
  <c r="B79" i="3"/>
  <c r="B114" i="3"/>
  <c r="B59" i="3"/>
  <c r="I59" i="3" s="1"/>
  <c r="B99" i="3"/>
  <c r="I99" i="3" s="1"/>
  <c r="B57" i="3"/>
  <c r="I57" i="3" s="1"/>
  <c r="B18" i="3"/>
  <c r="V18" i="3" s="1"/>
  <c r="B89" i="3"/>
  <c r="B40" i="3"/>
  <c r="I40" i="3" s="1"/>
  <c r="B24" i="3"/>
  <c r="I24" i="3" s="1"/>
  <c r="B36" i="3"/>
  <c r="I36" i="3" s="1"/>
  <c r="B74" i="3"/>
  <c r="I74" i="3" s="1"/>
  <c r="B7" i="3"/>
  <c r="I7" i="3" s="1"/>
  <c r="B28" i="3"/>
  <c r="I28" i="3" s="1"/>
  <c r="B121" i="3"/>
  <c r="B103" i="3"/>
  <c r="U103" i="3" s="1"/>
  <c r="B60" i="3"/>
  <c r="E60" i="3" s="1"/>
  <c r="B22" i="3"/>
  <c r="I22" i="3" s="1"/>
  <c r="B21" i="3"/>
  <c r="R21" i="3" s="1"/>
  <c r="B11" i="3"/>
  <c r="R11" i="3" s="1"/>
  <c r="B76" i="3"/>
  <c r="F76" i="3" s="1"/>
  <c r="B120" i="3"/>
  <c r="B72" i="3"/>
  <c r="B46" i="3"/>
  <c r="B64" i="3"/>
  <c r="I64" i="3" s="1"/>
  <c r="B43" i="3"/>
  <c r="B104" i="3"/>
  <c r="I104" i="3" s="1"/>
  <c r="B61" i="3"/>
  <c r="Q61" i="3" s="1"/>
  <c r="B78" i="3"/>
  <c r="F78" i="3" s="1"/>
  <c r="B27" i="3"/>
  <c r="I27" i="3" s="1"/>
  <c r="B101" i="3"/>
  <c r="R101" i="3" s="1"/>
  <c r="B68" i="3"/>
  <c r="E68" i="3" s="1"/>
  <c r="B58" i="3"/>
  <c r="D58" i="3" s="1"/>
  <c r="B69" i="3"/>
  <c r="F69" i="3" s="1"/>
  <c r="B67" i="3"/>
  <c r="E67" i="3" s="1"/>
  <c r="B51" i="3"/>
  <c r="B33" i="3"/>
  <c r="B88" i="3"/>
  <c r="B100" i="3"/>
  <c r="B108" i="3"/>
  <c r="E108" i="3" s="1"/>
  <c r="B70" i="3"/>
  <c r="F70" i="3" s="1"/>
  <c r="B16" i="3"/>
  <c r="R16" i="3" s="1"/>
  <c r="B93" i="3"/>
  <c r="I93" i="3" s="1"/>
  <c r="B122" i="3"/>
  <c r="U122" i="3" s="1"/>
  <c r="B9" i="3"/>
  <c r="I9" i="3" s="1"/>
  <c r="AQ561" i="2"/>
  <c r="AQ683" i="2"/>
  <c r="AQ320" i="2"/>
  <c r="AQ163" i="2"/>
  <c r="AQ247" i="2"/>
  <c r="AQ587" i="2"/>
  <c r="AQ361" i="2"/>
  <c r="AQ656" i="2"/>
  <c r="AQ499" i="2"/>
  <c r="AQ338" i="2"/>
  <c r="AQ689" i="2"/>
  <c r="AQ492" i="2"/>
  <c r="AQ391" i="2"/>
  <c r="AQ373" i="2"/>
  <c r="AQ159" i="2"/>
  <c r="AQ286" i="2"/>
  <c r="AQ196" i="2"/>
  <c r="AQ11" i="2"/>
  <c r="AQ672" i="2"/>
  <c r="AQ158" i="2"/>
  <c r="AQ458" i="2"/>
  <c r="AQ408" i="2"/>
  <c r="AQ92" i="2"/>
  <c r="AQ207" i="2"/>
  <c r="AQ152" i="2"/>
  <c r="AQ394" i="2"/>
  <c r="AQ129" i="2"/>
  <c r="AQ709" i="2"/>
  <c r="AQ558" i="2"/>
  <c r="AQ139" i="2"/>
  <c r="AQ503" i="2"/>
  <c r="AQ81" i="2"/>
  <c r="AQ54" i="2"/>
  <c r="AQ354" i="2"/>
  <c r="AQ10" i="2"/>
  <c r="AQ173" i="2"/>
  <c r="AQ647" i="2"/>
  <c r="AQ594" i="2"/>
  <c r="AQ218" i="2"/>
  <c r="AQ19" i="2"/>
  <c r="AQ550" i="2"/>
  <c r="AQ359" i="2"/>
  <c r="AQ412" i="2"/>
  <c r="AQ132" i="2"/>
  <c r="AQ315" i="2"/>
  <c r="AQ9" i="2"/>
  <c r="AQ246" i="2"/>
  <c r="AQ131" i="2"/>
  <c r="AQ49" i="2"/>
  <c r="AQ76" i="2"/>
  <c r="AQ32" i="2"/>
  <c r="AQ283" i="2"/>
  <c r="AQ199" i="2"/>
  <c r="AQ225" i="2"/>
  <c r="AQ520" i="2"/>
  <c r="AQ627" i="2"/>
  <c r="AQ527" i="2"/>
  <c r="AQ326" i="2"/>
  <c r="AQ166" i="2"/>
  <c r="AQ146" i="2"/>
  <c r="AQ399" i="2"/>
  <c r="AQ211" i="2"/>
  <c r="AQ465" i="2"/>
  <c r="AQ168" i="2"/>
  <c r="AQ485" i="2"/>
  <c r="AQ686" i="2"/>
  <c r="AQ184" i="2"/>
  <c r="AQ317" i="2"/>
  <c r="AQ366" i="2"/>
  <c r="AQ306" i="2"/>
  <c r="AQ197" i="2"/>
  <c r="AQ3" i="2"/>
  <c r="AQ96" i="2"/>
  <c r="AQ544" i="2"/>
  <c r="AQ417" i="2"/>
  <c r="AQ289" i="2"/>
  <c r="AQ127" i="2"/>
  <c r="AQ381" i="2"/>
  <c r="AQ181" i="2"/>
  <c r="AQ170" i="2"/>
  <c r="AQ6" i="2"/>
  <c r="AQ29" i="2"/>
  <c r="AQ48" i="2"/>
  <c r="AQ77" i="2"/>
  <c r="AQ325" i="2"/>
  <c r="AQ566" i="2"/>
  <c r="AQ605" i="2"/>
  <c r="AQ634" i="2"/>
  <c r="AQ17" i="2"/>
  <c r="AQ38" i="2"/>
  <c r="AQ241" i="2"/>
  <c r="AQ508" i="2"/>
  <c r="AQ299" i="2"/>
  <c r="AQ519" i="2"/>
  <c r="AQ151" i="2"/>
  <c r="AQ141" i="2"/>
  <c r="AQ291" i="2"/>
  <c r="AQ192" i="2"/>
  <c r="AQ300" i="2"/>
  <c r="AQ200" i="2"/>
  <c r="AQ623" i="2"/>
  <c r="AQ309" i="2"/>
  <c r="AQ111" i="2"/>
  <c r="AQ545" i="2"/>
  <c r="AQ547" i="2"/>
  <c r="AQ427" i="2"/>
  <c r="AQ293" i="2"/>
  <c r="AQ483" i="2"/>
  <c r="AQ164" i="2"/>
  <c r="AQ16" i="2"/>
  <c r="AQ357" i="2"/>
  <c r="AQ67" i="2"/>
  <c r="AQ255" i="2"/>
  <c r="AQ187" i="2"/>
  <c r="AQ374" i="2"/>
  <c r="AQ595" i="2"/>
  <c r="AQ506" i="2"/>
  <c r="AQ270" i="2"/>
  <c r="AQ321" i="2"/>
  <c r="AQ353" i="2"/>
  <c r="AQ303" i="2"/>
  <c r="AQ423" i="2"/>
  <c r="AQ333" i="2"/>
  <c r="AQ205" i="2"/>
  <c r="AQ60" i="2"/>
  <c r="AQ2" i="2"/>
  <c r="AQ78" i="2"/>
  <c r="AQ104" i="2"/>
  <c r="AQ310" i="2"/>
  <c r="AQ171" i="2"/>
  <c r="AQ175" i="2"/>
  <c r="AQ445" i="2"/>
  <c r="AQ85" i="2"/>
  <c r="AQ182" i="2"/>
  <c r="AQ242" i="2"/>
  <c r="AQ564" i="2"/>
  <c r="AQ84" i="2"/>
  <c r="AQ707" i="2"/>
  <c r="AQ153" i="2"/>
  <c r="AQ46" i="2"/>
  <c r="AQ7" i="2"/>
  <c r="AQ105" i="2"/>
  <c r="AQ203" i="2"/>
  <c r="AQ342" i="2"/>
  <c r="AQ165" i="2"/>
  <c r="AQ112" i="2"/>
  <c r="AQ284" i="2"/>
  <c r="AQ351" i="2"/>
  <c r="AQ415" i="2"/>
  <c r="AQ341" i="2"/>
  <c r="AQ307" i="2"/>
  <c r="AQ462" i="2"/>
  <c r="AQ14" i="2"/>
  <c r="AQ716" i="2"/>
  <c r="AQ475" i="2"/>
  <c r="AQ161" i="2"/>
  <c r="AQ186" i="2"/>
  <c r="AQ518" i="2"/>
  <c r="AQ34" i="2"/>
  <c r="AQ73" i="2"/>
  <c r="AQ387" i="2"/>
  <c r="AQ532" i="2"/>
  <c r="AQ571" i="2"/>
  <c r="AQ635" i="2"/>
  <c r="AQ467" i="2"/>
  <c r="AQ541" i="2"/>
  <c r="AQ449" i="2"/>
  <c r="AQ619" i="2"/>
  <c r="AQ206" i="2"/>
  <c r="AQ18" i="2"/>
  <c r="AQ548" i="2"/>
  <c r="AQ549" i="2"/>
  <c r="AQ71" i="2"/>
  <c r="AQ281" i="2"/>
  <c r="AQ643" i="2"/>
  <c r="AQ384" i="2"/>
  <c r="AQ232" i="2"/>
  <c r="AQ454" i="2"/>
  <c r="AQ322" i="2"/>
  <c r="AQ577" i="2"/>
  <c r="AQ75" i="2"/>
  <c r="AQ190" i="2"/>
  <c r="AQ239" i="2"/>
  <c r="AQ260" i="2"/>
  <c r="AQ710" i="2"/>
  <c r="AQ176" i="2"/>
  <c r="AQ156" i="2"/>
  <c r="AQ416" i="2"/>
  <c r="AQ430" i="2"/>
  <c r="AQ507" i="2"/>
  <c r="AQ600" i="2"/>
  <c r="AQ215" i="2"/>
  <c r="AQ681" i="2"/>
  <c r="AQ632" i="2"/>
  <c r="AQ162" i="2"/>
  <c r="AQ332" i="2"/>
  <c r="AQ493" i="2"/>
  <c r="AQ466" i="2"/>
  <c r="AQ66" i="2"/>
  <c r="AQ380" i="2"/>
  <c r="AQ234" i="2"/>
  <c r="AQ701" i="2"/>
  <c r="AQ86" i="2"/>
  <c r="AQ65" i="2"/>
  <c r="AQ410" i="2"/>
  <c r="AQ137" i="2"/>
  <c r="AQ149" i="2"/>
  <c r="AQ580" i="2"/>
  <c r="AQ436" i="2"/>
  <c r="AQ530" i="2"/>
  <c r="AQ556" i="2"/>
  <c r="AQ604" i="2"/>
  <c r="AQ311" i="2"/>
  <c r="AQ120" i="2"/>
  <c r="AQ59" i="2"/>
  <c r="AQ377" i="2"/>
  <c r="AQ589" i="2"/>
  <c r="AQ495" i="2"/>
  <c r="AQ356" i="2"/>
  <c r="AQ143" i="2"/>
  <c r="AQ711" i="2"/>
  <c r="AQ37" i="2"/>
  <c r="AQ172" i="2"/>
  <c r="AQ33" i="2"/>
  <c r="AQ665" i="2"/>
  <c r="AQ509" i="2"/>
  <c r="AQ504" i="2"/>
  <c r="AQ371" i="2"/>
  <c r="AQ409" i="2"/>
  <c r="AQ264" i="2"/>
  <c r="AQ308" i="2"/>
  <c r="AQ62" i="2"/>
  <c r="AQ160" i="2"/>
  <c r="AQ418" i="2"/>
  <c r="AQ221" i="2"/>
  <c r="AQ382" i="2"/>
  <c r="AQ155" i="2"/>
  <c r="AQ721" i="2"/>
  <c r="AQ177" i="2"/>
  <c r="AQ538" i="2"/>
  <c r="AQ539" i="2"/>
  <c r="AQ479" i="2"/>
  <c r="AQ346" i="2"/>
  <c r="AQ21" i="2"/>
  <c r="AQ728" i="2"/>
  <c r="AQ358" i="2"/>
  <c r="AQ406" i="2"/>
  <c r="AQ461" i="2"/>
  <c r="AQ87" i="2"/>
  <c r="AQ12" i="2"/>
  <c r="AQ94" i="2"/>
  <c r="AQ4" i="2"/>
  <c r="AQ257" i="2"/>
  <c r="AQ516" i="2"/>
  <c r="AQ654" i="2"/>
  <c r="AQ396" i="2"/>
  <c r="AQ330" i="2"/>
  <c r="AQ480" i="2"/>
  <c r="AQ5" i="2"/>
  <c r="AQ702" i="2"/>
  <c r="AQ204" i="2"/>
  <c r="AQ459" i="2"/>
  <c r="AQ429" i="2"/>
  <c r="AQ599" i="2"/>
  <c r="AQ97" i="2"/>
  <c r="AQ455" i="2"/>
  <c r="AQ209" i="2"/>
  <c r="AQ224" i="2"/>
  <c r="AQ312" i="2"/>
  <c r="AQ231" i="2"/>
  <c r="AQ428" i="2"/>
  <c r="AQ694" i="2"/>
  <c r="AQ481" i="2"/>
  <c r="AQ144" i="2"/>
  <c r="AQ570" i="2"/>
  <c r="AQ601" i="2"/>
  <c r="AQ470" i="2"/>
  <c r="AQ116" i="2"/>
  <c r="AQ122" i="2"/>
  <c r="AQ501" i="2"/>
  <c r="AQ216" i="2"/>
  <c r="AQ526" i="2"/>
  <c r="AQ95" i="2"/>
  <c r="AQ535" i="2"/>
  <c r="AQ540" i="2"/>
  <c r="AQ80" i="2"/>
  <c r="AQ13" i="2"/>
  <c r="AQ385" i="2"/>
  <c r="AQ101" i="2"/>
  <c r="AQ61" i="2"/>
  <c r="AQ723" i="2"/>
  <c r="AQ296" i="2"/>
  <c r="AQ596" i="2"/>
  <c r="AQ244" i="2"/>
  <c r="AQ472" i="2"/>
  <c r="AQ301" i="2"/>
  <c r="AQ72" i="2"/>
  <c r="AQ45" i="2"/>
  <c r="AQ328" i="2"/>
  <c r="AQ56" i="2"/>
  <c r="AQ125" i="2"/>
  <c r="AQ611" i="2"/>
  <c r="AQ674" i="2"/>
  <c r="AQ63" i="2"/>
  <c r="AQ515" i="2"/>
  <c r="AQ99" i="2"/>
  <c r="AQ179" i="2"/>
  <c r="AQ41" i="2"/>
  <c r="AQ213" i="2"/>
  <c r="AQ22" i="2"/>
  <c r="AQ488" i="2"/>
  <c r="AQ421" i="2"/>
  <c r="AQ621" i="2"/>
  <c r="AQ298" i="2"/>
  <c r="AQ668" i="2"/>
  <c r="AQ448" i="2"/>
  <c r="AQ135" i="2"/>
  <c r="AQ557" i="2"/>
  <c r="AQ248" i="2"/>
  <c r="AQ233" i="2"/>
  <c r="AQ450" i="2"/>
  <c r="AQ700" i="2"/>
  <c r="AQ489" i="2"/>
  <c r="AQ641" i="2"/>
  <c r="AQ23" i="2"/>
  <c r="AQ559" i="2"/>
  <c r="AQ386" i="2"/>
  <c r="AQ383" i="2"/>
  <c r="AQ191" i="2"/>
  <c r="AQ567" i="2"/>
  <c r="AQ102" i="2"/>
  <c r="AQ726" i="2"/>
  <c r="AQ522" i="2"/>
  <c r="AQ25" i="2"/>
  <c r="AQ496" i="2"/>
  <c r="AQ222" i="2"/>
  <c r="AQ663" i="2"/>
  <c r="AQ335" i="2"/>
  <c r="AQ290" i="2"/>
  <c r="AQ238" i="2"/>
  <c r="AQ648" i="2"/>
  <c r="AQ237" i="2"/>
  <c r="AQ364" i="2"/>
  <c r="AQ442" i="2"/>
  <c r="AQ360" i="2"/>
  <c r="AQ154" i="2"/>
  <c r="AQ148" i="2"/>
  <c r="AQ434" i="2"/>
  <c r="AQ521" i="2"/>
  <c r="AQ44" i="2"/>
  <c r="AQ327" i="2"/>
  <c r="AQ28" i="2"/>
  <c r="AQ403" i="2"/>
  <c r="AQ51" i="2"/>
  <c r="AQ531" i="2"/>
  <c r="AQ318" i="2"/>
  <c r="AQ389" i="2"/>
  <c r="AQ89" i="2"/>
  <c r="AQ50" i="2"/>
  <c r="AQ640" i="2"/>
  <c r="AQ370" i="2"/>
  <c r="AQ119" i="2"/>
  <c r="AQ117" i="2"/>
  <c r="AQ615" i="2"/>
  <c r="AQ537" i="2"/>
  <c r="AQ473" i="2"/>
  <c r="AQ114" i="2"/>
  <c r="AQ223" i="2"/>
  <c r="AQ69" i="2"/>
  <c r="AQ35" i="2"/>
  <c r="AQ201" i="2"/>
  <c r="AQ447" i="2"/>
  <c r="AQ157" i="2"/>
  <c r="AQ637" i="2"/>
  <c r="AQ586" i="2"/>
  <c r="AQ24" i="2"/>
  <c r="AQ469" i="2"/>
  <c r="AQ228" i="2"/>
  <c r="AQ113" i="2"/>
  <c r="AQ304" i="2"/>
  <c r="AQ107" i="2"/>
  <c r="AQ642" i="2"/>
  <c r="AQ188" i="2"/>
  <c r="AQ39" i="2"/>
  <c r="AQ266" i="2"/>
  <c r="AQ262" i="2"/>
  <c r="AQ347" i="2"/>
  <c r="AQ329" i="2"/>
  <c r="AQ597" i="2"/>
  <c r="AQ407" i="2"/>
  <c r="AQ592" i="2"/>
  <c r="AQ275" i="2"/>
  <c r="AQ147" i="2"/>
  <c r="AQ185" i="2"/>
  <c r="AQ650" i="2"/>
  <c r="AQ610" i="2"/>
  <c r="AQ145" i="2"/>
  <c r="AQ718" i="2"/>
  <c r="AQ463" i="2"/>
  <c r="AQ230" i="2"/>
  <c r="AQ432" i="2"/>
  <c r="AQ103" i="2"/>
  <c r="AQ217" i="2"/>
  <c r="AQ552" i="2"/>
  <c r="AQ278" i="2"/>
  <c r="AQ251" i="2"/>
  <c r="AQ150" i="2"/>
  <c r="AQ484" i="2"/>
  <c r="AQ178" i="2"/>
  <c r="AQ574" i="2"/>
  <c r="AQ277" i="2"/>
  <c r="AQ258" i="2"/>
  <c r="AQ189" i="2"/>
  <c r="AQ202" i="2"/>
  <c r="AQ404" i="2"/>
  <c r="AQ452" i="2"/>
  <c r="AQ669" i="2"/>
  <c r="AQ687" i="2"/>
  <c r="AQ336" i="2"/>
  <c r="AQ20" i="2"/>
  <c r="AQ624" i="2"/>
  <c r="AQ511" i="2"/>
  <c r="AQ167" i="2"/>
  <c r="AQ584" i="2"/>
  <c r="AQ477" i="2"/>
  <c r="AQ719" i="2"/>
  <c r="AQ579" i="2"/>
  <c r="AQ259" i="2"/>
  <c r="AQ130" i="2"/>
  <c r="AQ657" i="2"/>
  <c r="AQ271" i="2"/>
  <c r="AQ263" i="2"/>
  <c r="AQ437" i="2"/>
  <c r="AQ487" i="2"/>
  <c r="AQ58" i="2"/>
  <c r="AQ426" i="2"/>
  <c r="AQ313" i="2"/>
  <c r="AQ219" i="2"/>
  <c r="AQ40" i="2"/>
  <c r="AQ343" i="2"/>
  <c r="AQ174" i="2"/>
  <c r="AQ235" i="2"/>
  <c r="AQ713" i="2"/>
  <c r="AQ8" i="2"/>
  <c r="AQ36" i="2"/>
  <c r="AQ419" i="2"/>
  <c r="AQ622" i="2"/>
  <c r="AQ42" i="2"/>
  <c r="AQ88" i="2"/>
  <c r="AQ581" i="2"/>
  <c r="AQ400" i="2"/>
  <c r="AQ70" i="2"/>
  <c r="AQ512" i="2"/>
  <c r="AQ513" i="2"/>
  <c r="AQ52" i="2"/>
  <c r="AQ523" i="2"/>
  <c r="AQ169" i="2"/>
  <c r="AQ628" i="2"/>
  <c r="AQ435" i="2"/>
  <c r="AQ319" i="2"/>
  <c r="AQ272" i="2"/>
  <c r="AQ725" i="2"/>
  <c r="AQ525" i="2"/>
  <c r="AQ90" i="2"/>
  <c r="AQ652" i="2"/>
  <c r="AQ337" i="2"/>
  <c r="AQ486" i="2"/>
  <c r="AQ100" i="2"/>
  <c r="AQ273" i="2"/>
  <c r="AQ555" i="2"/>
  <c r="AQ444" i="2"/>
  <c r="AQ372" i="2"/>
  <c r="AQ294" i="2"/>
  <c r="AQ220" i="2"/>
  <c r="AQ591" i="2"/>
  <c r="AQ546" i="2"/>
  <c r="AQ256" i="2"/>
  <c r="AQ68" i="2"/>
  <c r="AQ115" i="2"/>
  <c r="AQ15" i="2"/>
  <c r="AQ249" i="2"/>
  <c r="AQ401" i="2"/>
  <c r="AQ453" i="2"/>
  <c r="AQ402" i="2"/>
  <c r="AQ439" i="2"/>
  <c r="AQ425" i="2"/>
  <c r="AQ724" i="2"/>
  <c r="AQ490" i="2"/>
  <c r="AQ74" i="2"/>
  <c r="AQ180" i="2"/>
  <c r="AQ348" i="2"/>
  <c r="AQ26" i="2"/>
  <c r="AQ369" i="2"/>
  <c r="AQ274" i="2"/>
  <c r="AQ269" i="2"/>
  <c r="AQ528" i="2"/>
  <c r="AQ355" i="2"/>
  <c r="AQ666" i="2"/>
  <c r="AQ629" i="2"/>
  <c r="AQ109" i="2"/>
  <c r="AQ505" i="2"/>
  <c r="AQ476" i="2"/>
  <c r="AQ646" i="2"/>
  <c r="AQ630" i="2"/>
  <c r="AQ57" i="2"/>
  <c r="AQ261" i="2"/>
  <c r="AQ471" i="2"/>
  <c r="AQ194" i="2"/>
  <c r="AQ560" i="2"/>
  <c r="AQ79" i="2"/>
  <c r="AQ279" i="2"/>
  <c r="AQ210" i="2"/>
  <c r="AQ662" i="2"/>
  <c r="AQ440" i="2"/>
  <c r="AQ27" i="2"/>
  <c r="AQ593" i="2"/>
  <c r="AQ363" i="2"/>
  <c r="AQ562" i="2"/>
  <c r="AQ43" i="2"/>
  <c r="AQ529" i="2"/>
  <c r="AQ276" i="2"/>
  <c r="AQ287" i="2"/>
  <c r="AQ236" i="2"/>
  <c r="AQ397" i="2"/>
  <c r="AQ510" i="2"/>
  <c r="AQ636" i="2"/>
  <c r="AQ344" i="2"/>
  <c r="AQ524" i="2"/>
  <c r="AQ500" i="2"/>
  <c r="AQ720" i="2"/>
  <c r="AQ47" i="2"/>
  <c r="AQ378" i="2"/>
  <c r="AQ441" i="2"/>
  <c r="AQ613" i="2"/>
  <c r="AQ208" i="2"/>
  <c r="AQ717" i="2"/>
  <c r="AQ31" i="2"/>
  <c r="AQ302" i="2"/>
  <c r="AQ392" i="2"/>
  <c r="AQ305" i="2"/>
  <c r="AQ53" i="2"/>
  <c r="AQ692" i="2"/>
  <c r="AQ212" i="2"/>
  <c r="AQ285" i="2"/>
  <c r="AQ478" i="2"/>
  <c r="AQ606" i="2"/>
  <c r="AQ661" i="2"/>
  <c r="AQ673" i="2"/>
  <c r="AQ55" i="2"/>
  <c r="AQ638" i="2"/>
  <c r="AQ267" i="2"/>
  <c r="AQ316" i="2"/>
  <c r="AQ367" i="2"/>
  <c r="AQ664" i="2"/>
  <c r="AQ576" i="2"/>
  <c r="AQ83" i="2"/>
  <c r="AQ667" i="2"/>
  <c r="AQ682" i="2"/>
  <c r="AQ626" i="2"/>
  <c r="AQ142" i="2"/>
  <c r="AQ136" i="2"/>
  <c r="AQ375" i="2"/>
  <c r="AQ93" i="2"/>
  <c r="AQ124" i="2"/>
  <c r="AQ297" i="2"/>
  <c r="AQ140" i="2"/>
  <c r="AQ431" i="2"/>
  <c r="AQ585" i="2"/>
  <c r="AQ82" i="2"/>
  <c r="AQ349" i="2"/>
  <c r="AQ464" i="2"/>
  <c r="AQ451" i="2"/>
  <c r="AQ422" i="2"/>
  <c r="AQ288" i="2"/>
  <c r="AQ696" i="2"/>
  <c r="AQ250" i="2"/>
  <c r="AQ121" i="2"/>
  <c r="AQ106" i="2"/>
  <c r="AQ553" i="2"/>
  <c r="AQ703" i="2"/>
  <c r="AQ268" i="2"/>
  <c r="AQ456" i="2"/>
  <c r="AQ138" i="2"/>
  <c r="AQ362" i="2"/>
  <c r="AQ64" i="2"/>
  <c r="AQ195" i="2"/>
  <c r="AQ214" i="2"/>
  <c r="AQ128" i="2"/>
  <c r="AQ345" i="2"/>
  <c r="AQ603" i="2"/>
  <c r="AQ183" i="2"/>
  <c r="AQ691" i="2"/>
  <c r="AQ265" i="2"/>
  <c r="AQ123" i="2"/>
  <c r="AQ245" i="2"/>
  <c r="AQ254" i="2"/>
  <c r="AQ612" i="2"/>
  <c r="AQ446" i="2"/>
  <c r="AQ633" i="2"/>
  <c r="AQ620" i="2"/>
  <c r="AQ582" i="2"/>
  <c r="AQ198" i="2"/>
  <c r="AQ98" i="2"/>
  <c r="AQ134" i="2"/>
  <c r="AQ568" i="2"/>
  <c r="AQ498" i="2"/>
  <c r="AQ226" i="2"/>
  <c r="AQ91" i="2"/>
  <c r="AQ699" i="2"/>
  <c r="AQ695" i="2"/>
  <c r="AQ533" i="2"/>
  <c r="AQ598" i="2"/>
  <c r="AQ388" i="2"/>
  <c r="AQ438" i="2"/>
  <c r="AQ618" i="2"/>
  <c r="AQ118" i="2"/>
  <c r="AQ393" i="2"/>
  <c r="AQ517" i="2"/>
  <c r="AQ653" i="2"/>
  <c r="AQ482" i="2"/>
  <c r="AQ334" i="2"/>
  <c r="AQ714" i="2"/>
  <c r="AQ602" i="2"/>
  <c r="AQ110" i="2"/>
  <c r="AQ563" i="2"/>
  <c r="AQ243" i="2"/>
  <c r="AQ295" i="2"/>
  <c r="AQ693" i="2"/>
  <c r="AQ625" i="2"/>
  <c r="AQ614" i="2"/>
  <c r="AQ323" i="2"/>
  <c r="AQ229" i="2"/>
  <c r="AQ108" i="2"/>
  <c r="AQ534" i="2"/>
  <c r="AQ282" i="2"/>
  <c r="AQ227" i="2"/>
  <c r="AQ379" i="2"/>
  <c r="AQ651" i="2"/>
  <c r="AQ497" i="2"/>
  <c r="AQ457" i="2"/>
  <c r="AQ659" i="2"/>
  <c r="AQ126" i="2"/>
  <c r="AQ331" i="2"/>
  <c r="AQ193" i="2"/>
  <c r="AQ339" i="2"/>
  <c r="AQ411" i="2"/>
  <c r="AQ395" i="2"/>
  <c r="AQ688" i="2"/>
  <c r="AQ324" i="2"/>
  <c r="AQ368" i="2"/>
  <c r="AQ697" i="2"/>
  <c r="AQ554" i="2"/>
  <c r="AQ588" i="2"/>
  <c r="AQ660" i="2"/>
  <c r="AQ350" i="2"/>
  <c r="AQ658" i="2"/>
  <c r="AQ565" i="2"/>
  <c r="AQ572" i="2"/>
  <c r="AQ494" i="2"/>
  <c r="AQ253" i="2"/>
  <c r="AQ583" i="2"/>
  <c r="AQ133" i="2"/>
  <c r="AQ491" i="2"/>
  <c r="AQ292" i="2"/>
  <c r="AQ460" i="2"/>
  <c r="AQ670" i="2"/>
  <c r="AQ698" i="2"/>
  <c r="AQ468" i="2"/>
  <c r="AQ514" i="2"/>
  <c r="AQ352" i="2"/>
  <c r="AQ536" i="2"/>
  <c r="AQ542" i="2"/>
  <c r="AQ252" i="2"/>
  <c r="AQ678" i="2"/>
  <c r="AQ502" i="2"/>
  <c r="AQ398" i="2"/>
  <c r="AQ376" i="2"/>
  <c r="AQ575" i="2"/>
  <c r="AQ616" i="2"/>
  <c r="AQ314" i="2"/>
  <c r="AQ365" i="2"/>
  <c r="AQ590" i="2"/>
  <c r="AQ639" i="2"/>
  <c r="AQ543" i="2"/>
  <c r="AQ240" i="2"/>
  <c r="AQ690" i="2"/>
  <c r="AQ569" i="2"/>
  <c r="AQ607" i="2"/>
  <c r="AQ420" i="2"/>
  <c r="AQ443" i="2"/>
  <c r="AQ679" i="2"/>
  <c r="AQ405" i="2"/>
  <c r="AQ414" i="2"/>
  <c r="AQ704" i="2"/>
  <c r="AQ424" i="2"/>
  <c r="AQ649" i="2"/>
  <c r="AQ722" i="2"/>
  <c r="AQ280" i="2"/>
  <c r="AQ609" i="2"/>
  <c r="AQ340" i="2"/>
  <c r="AQ708" i="2"/>
  <c r="AQ413" i="2"/>
  <c r="AQ390" i="2"/>
  <c r="AQ551" i="2"/>
  <c r="AQ617" i="2"/>
  <c r="AQ684" i="2"/>
  <c r="AQ680" i="2"/>
  <c r="AQ631" i="2"/>
  <c r="AQ677" i="2"/>
  <c r="AQ474" i="2"/>
  <c r="AQ706" i="2"/>
  <c r="AQ685" i="2"/>
  <c r="AQ645" i="2"/>
  <c r="AQ573" i="2"/>
  <c r="AQ675" i="2"/>
  <c r="AQ578" i="2"/>
  <c r="AQ608" i="2"/>
  <c r="AQ671" i="2"/>
  <c r="AQ715" i="2"/>
  <c r="AQ644" i="2"/>
  <c r="AQ676" i="2"/>
  <c r="AQ655" i="2"/>
  <c r="AQ712" i="2"/>
  <c r="AQ705" i="2"/>
  <c r="AQ727" i="2"/>
  <c r="AQ30" i="2"/>
  <c r="AQ433" i="2"/>
  <c r="AK433" i="2"/>
  <c r="AK561" i="2"/>
  <c r="AK683" i="2"/>
  <c r="AK320" i="2"/>
  <c r="AK163" i="2"/>
  <c r="AK247" i="2"/>
  <c r="AK587" i="2"/>
  <c r="AK361" i="2"/>
  <c r="AK656" i="2"/>
  <c r="AK499" i="2"/>
  <c r="AK338" i="2"/>
  <c r="AK689" i="2"/>
  <c r="AK492" i="2"/>
  <c r="AK391" i="2"/>
  <c r="AK373" i="2"/>
  <c r="AK159" i="2"/>
  <c r="AK286" i="2"/>
  <c r="AK196" i="2"/>
  <c r="AK11" i="2"/>
  <c r="AK672" i="2"/>
  <c r="AR672" i="2" s="1"/>
  <c r="AK158" i="2"/>
  <c r="AK458" i="2"/>
  <c r="AK408" i="2"/>
  <c r="AK92" i="2"/>
  <c r="AK207" i="2"/>
  <c r="AK152" i="2"/>
  <c r="AK394" i="2"/>
  <c r="AK129" i="2"/>
  <c r="AK709" i="2"/>
  <c r="AK558" i="2"/>
  <c r="AK139" i="2"/>
  <c r="AK503" i="2"/>
  <c r="AK81" i="2"/>
  <c r="AK54" i="2"/>
  <c r="AK354" i="2"/>
  <c r="AK10" i="2"/>
  <c r="AK173" i="2"/>
  <c r="AK647" i="2"/>
  <c r="AR647" i="2" s="1"/>
  <c r="AK594" i="2"/>
  <c r="AK218" i="2"/>
  <c r="AK19" i="2"/>
  <c r="AK550" i="2"/>
  <c r="AK359" i="2"/>
  <c r="AK412" i="2"/>
  <c r="AK132" i="2"/>
  <c r="AK315" i="2"/>
  <c r="AK9" i="2"/>
  <c r="AK246" i="2"/>
  <c r="AK131" i="2"/>
  <c r="AK49" i="2"/>
  <c r="AK76" i="2"/>
  <c r="AK32" i="2"/>
  <c r="AK283" i="2"/>
  <c r="AK199" i="2"/>
  <c r="AK225" i="2"/>
  <c r="AK520" i="2"/>
  <c r="AK627" i="2"/>
  <c r="AR627" i="2" s="1"/>
  <c r="AK527" i="2"/>
  <c r="AK326" i="2"/>
  <c r="AK166" i="2"/>
  <c r="AK146" i="2"/>
  <c r="AK399" i="2"/>
  <c r="AK211" i="2"/>
  <c r="AK465" i="2"/>
  <c r="AK168" i="2"/>
  <c r="AK485" i="2"/>
  <c r="AK686" i="2"/>
  <c r="AR686" i="2" s="1"/>
  <c r="AK184" i="2"/>
  <c r="AK317" i="2"/>
  <c r="AR317" i="2" s="1"/>
  <c r="AK366" i="2"/>
  <c r="AR366" i="2" s="1"/>
  <c r="AK306" i="2"/>
  <c r="AK197" i="2"/>
  <c r="AR197" i="2" s="1"/>
  <c r="AK3" i="2"/>
  <c r="AK96" i="2"/>
  <c r="AK544" i="2"/>
  <c r="AK417" i="2"/>
  <c r="AK289" i="2"/>
  <c r="AK127" i="2"/>
  <c r="AR127" i="2" s="1"/>
  <c r="AK381" i="2"/>
  <c r="AK181" i="2"/>
  <c r="AK170" i="2"/>
  <c r="AK6" i="2"/>
  <c r="AK29" i="2"/>
  <c r="AK48" i="2"/>
  <c r="AK77" i="2"/>
  <c r="AK325" i="2"/>
  <c r="AK566" i="2"/>
  <c r="AK605" i="2"/>
  <c r="AK634" i="2"/>
  <c r="AR634" i="2" s="1"/>
  <c r="AK17" i="2"/>
  <c r="AK38" i="2"/>
  <c r="AK241" i="2"/>
  <c r="AK508" i="2"/>
  <c r="AK299" i="2"/>
  <c r="AK519" i="2"/>
  <c r="AK151" i="2"/>
  <c r="AK141" i="2"/>
  <c r="AK291" i="2"/>
  <c r="AR291" i="2" s="1"/>
  <c r="AK192" i="2"/>
  <c r="AR192" i="2" s="1"/>
  <c r="AK300" i="2"/>
  <c r="AK200" i="2"/>
  <c r="AK623" i="2"/>
  <c r="AK309" i="2"/>
  <c r="AK111" i="2"/>
  <c r="AK545" i="2"/>
  <c r="AR545" i="2" s="1"/>
  <c r="AK547" i="2"/>
  <c r="AK427" i="2"/>
  <c r="AK293" i="2"/>
  <c r="AK483" i="2"/>
  <c r="AK164" i="2"/>
  <c r="AK16" i="2"/>
  <c r="AK357" i="2"/>
  <c r="AK67" i="2"/>
  <c r="AK255" i="2"/>
  <c r="AK187" i="2"/>
  <c r="AK374" i="2"/>
  <c r="AK595" i="2"/>
  <c r="AR595" i="2" s="1"/>
  <c r="AK506" i="2"/>
  <c r="AK270" i="2"/>
  <c r="AK321" i="2"/>
  <c r="AK353" i="2"/>
  <c r="AK303" i="2"/>
  <c r="AK423" i="2"/>
  <c r="AK333" i="2"/>
  <c r="AK205" i="2"/>
  <c r="AK60" i="2"/>
  <c r="AK2" i="2"/>
  <c r="AK78" i="2"/>
  <c r="AK104" i="2"/>
  <c r="AK310" i="2"/>
  <c r="AR310" i="2" s="1"/>
  <c r="AK171" i="2"/>
  <c r="AK175" i="2"/>
  <c r="AK445" i="2"/>
  <c r="AK85" i="2"/>
  <c r="AK182" i="2"/>
  <c r="AK242" i="2"/>
  <c r="AK564" i="2"/>
  <c r="AK84" i="2"/>
  <c r="AK707" i="2"/>
  <c r="AK153" i="2"/>
  <c r="AK46" i="2"/>
  <c r="AK7" i="2"/>
  <c r="AK105" i="2"/>
  <c r="AK203" i="2"/>
  <c r="AK342" i="2"/>
  <c r="AK165" i="2"/>
  <c r="AR165" i="2" s="1"/>
  <c r="AK112" i="2"/>
  <c r="AK284" i="2"/>
  <c r="AK351" i="2"/>
  <c r="AK415" i="2"/>
  <c r="AK341" i="2"/>
  <c r="AR341" i="2" s="1"/>
  <c r="AK307" i="2"/>
  <c r="AK462" i="2"/>
  <c r="AK14" i="2"/>
  <c r="AK716" i="2"/>
  <c r="AR716" i="2" s="1"/>
  <c r="AK475" i="2"/>
  <c r="AK161" i="2"/>
  <c r="AK186" i="2"/>
  <c r="AK518" i="2"/>
  <c r="AK34" i="2"/>
  <c r="AK73" i="2"/>
  <c r="AK387" i="2"/>
  <c r="AK532" i="2"/>
  <c r="AK571" i="2"/>
  <c r="AK635" i="2"/>
  <c r="AR635" i="2" s="1"/>
  <c r="AK467" i="2"/>
  <c r="AR467" i="2" s="1"/>
  <c r="AK541" i="2"/>
  <c r="AR541" i="2" s="1"/>
  <c r="AK449" i="2"/>
  <c r="AK619" i="2"/>
  <c r="AK206" i="2"/>
  <c r="AR206" i="2" s="1"/>
  <c r="AK18" i="2"/>
  <c r="AK548" i="2"/>
  <c r="AK549" i="2"/>
  <c r="AK71" i="2"/>
  <c r="AK281" i="2"/>
  <c r="AK643" i="2"/>
  <c r="AK384" i="2"/>
  <c r="AK232" i="2"/>
  <c r="AK454" i="2"/>
  <c r="AK322" i="2"/>
  <c r="AK577" i="2"/>
  <c r="AK75" i="2"/>
  <c r="AK190" i="2"/>
  <c r="AK239" i="2"/>
  <c r="AK260" i="2"/>
  <c r="AK710" i="2"/>
  <c r="AR710" i="2" s="1"/>
  <c r="AK176" i="2"/>
  <c r="AK156" i="2"/>
  <c r="AR156" i="2" s="1"/>
  <c r="AK416" i="2"/>
  <c r="AK430" i="2"/>
  <c r="AK507" i="2"/>
  <c r="AK600" i="2"/>
  <c r="AK215" i="2"/>
  <c r="AK681" i="2"/>
  <c r="AR681" i="2" s="1"/>
  <c r="AK632" i="2"/>
  <c r="AR632" i="2" s="1"/>
  <c r="AK162" i="2"/>
  <c r="AK332" i="2"/>
  <c r="AK493" i="2"/>
  <c r="AR493" i="2" s="1"/>
  <c r="AK466" i="2"/>
  <c r="AK66" i="2"/>
  <c r="AK380" i="2"/>
  <c r="AK234" i="2"/>
  <c r="AK701" i="2"/>
  <c r="AR701" i="2" s="1"/>
  <c r="AK86" i="2"/>
  <c r="AK65" i="2"/>
  <c r="AK410" i="2"/>
  <c r="AK137" i="2"/>
  <c r="AK149" i="2"/>
  <c r="AK580" i="2"/>
  <c r="AK436" i="2"/>
  <c r="AK530" i="2"/>
  <c r="AK556" i="2"/>
  <c r="AK604" i="2"/>
  <c r="AR604" i="2" s="1"/>
  <c r="AK311" i="2"/>
  <c r="AK120" i="2"/>
  <c r="AK59" i="2"/>
  <c r="AK377" i="2"/>
  <c r="AK589" i="2"/>
  <c r="AK495" i="2"/>
  <c r="AK356" i="2"/>
  <c r="AK143" i="2"/>
  <c r="AK711" i="2"/>
  <c r="AR711" i="2" s="1"/>
  <c r="AK37" i="2"/>
  <c r="AK172" i="2"/>
  <c r="AK33" i="2"/>
  <c r="AK665" i="2"/>
  <c r="AR665" i="2" s="1"/>
  <c r="AK509" i="2"/>
  <c r="AK504" i="2"/>
  <c r="AK371" i="2"/>
  <c r="AR371" i="2" s="1"/>
  <c r="AK409" i="2"/>
  <c r="AK264" i="2"/>
  <c r="AK308" i="2"/>
  <c r="AK62" i="2"/>
  <c r="AR62" i="2" s="1"/>
  <c r="AK160" i="2"/>
  <c r="AK418" i="2"/>
  <c r="AK221" i="2"/>
  <c r="AK382" i="2"/>
  <c r="AK155" i="2"/>
  <c r="AK721" i="2"/>
  <c r="AR721" i="2" s="1"/>
  <c r="AK177" i="2"/>
  <c r="AK538" i="2"/>
  <c r="AR538" i="2" s="1"/>
  <c r="AK539" i="2"/>
  <c r="AR539" i="2" s="1"/>
  <c r="AK479" i="2"/>
  <c r="AR479" i="2" s="1"/>
  <c r="AK346" i="2"/>
  <c r="AK21" i="2"/>
  <c r="AK728" i="2"/>
  <c r="AK358" i="2"/>
  <c r="AK406" i="2"/>
  <c r="AK461" i="2"/>
  <c r="AK87" i="2"/>
  <c r="AK12" i="2"/>
  <c r="AK94" i="2"/>
  <c r="AK4" i="2"/>
  <c r="AK257" i="2"/>
  <c r="AK516" i="2"/>
  <c r="AK654" i="2"/>
  <c r="AR654" i="2" s="1"/>
  <c r="AK396" i="2"/>
  <c r="AK330" i="2"/>
  <c r="AK480" i="2"/>
  <c r="AK5" i="2"/>
  <c r="AK702" i="2"/>
  <c r="AR702" i="2" s="1"/>
  <c r="AK204" i="2"/>
  <c r="AK459" i="2"/>
  <c r="AR459" i="2" s="1"/>
  <c r="AK429" i="2"/>
  <c r="AK599" i="2"/>
  <c r="AK97" i="2"/>
  <c r="AR97" i="2" s="1"/>
  <c r="AK455" i="2"/>
  <c r="AR455" i="2" s="1"/>
  <c r="AK209" i="2"/>
  <c r="AK224" i="2"/>
  <c r="AK312" i="2"/>
  <c r="AK231" i="2"/>
  <c r="AK428" i="2"/>
  <c r="AK694" i="2"/>
  <c r="AR694" i="2" s="1"/>
  <c r="AK481" i="2"/>
  <c r="AK144" i="2"/>
  <c r="AK570" i="2"/>
  <c r="AK601" i="2"/>
  <c r="AK470" i="2"/>
  <c r="AR470" i="2" s="1"/>
  <c r="AK116" i="2"/>
  <c r="AK122" i="2"/>
  <c r="AK501" i="2"/>
  <c r="AK216" i="2"/>
  <c r="AK526" i="2"/>
  <c r="AK95" i="2"/>
  <c r="AK535" i="2"/>
  <c r="AK540" i="2"/>
  <c r="AK80" i="2"/>
  <c r="AK13" i="2"/>
  <c r="AK385" i="2"/>
  <c r="AK101" i="2"/>
  <c r="AK61" i="2"/>
  <c r="AK723" i="2"/>
  <c r="AR723" i="2" s="1"/>
  <c r="AK296" i="2"/>
  <c r="AK596" i="2"/>
  <c r="AK244" i="2"/>
  <c r="AK472" i="2"/>
  <c r="AK301" i="2"/>
  <c r="AK72" i="2"/>
  <c r="AK45" i="2"/>
  <c r="AK328" i="2"/>
  <c r="AK56" i="2"/>
  <c r="AK125" i="2"/>
  <c r="AK611" i="2"/>
  <c r="AR611" i="2" s="1"/>
  <c r="AK674" i="2"/>
  <c r="AR674" i="2" s="1"/>
  <c r="AK63" i="2"/>
  <c r="AK515" i="2"/>
  <c r="AK99" i="2"/>
  <c r="AK179" i="2"/>
  <c r="AK41" i="2"/>
  <c r="AK213" i="2"/>
  <c r="AK22" i="2"/>
  <c r="AK488" i="2"/>
  <c r="AK421" i="2"/>
  <c r="AK621" i="2"/>
  <c r="AR621" i="2" s="1"/>
  <c r="AK298" i="2"/>
  <c r="AK668" i="2"/>
  <c r="AR668" i="2" s="1"/>
  <c r="AK448" i="2"/>
  <c r="AK135" i="2"/>
  <c r="AK557" i="2"/>
  <c r="AR557" i="2" s="1"/>
  <c r="AK248" i="2"/>
  <c r="AK233" i="2"/>
  <c r="AK450" i="2"/>
  <c r="AK700" i="2"/>
  <c r="AR700" i="2" s="1"/>
  <c r="AK489" i="2"/>
  <c r="AK641" i="2"/>
  <c r="AR641" i="2" s="1"/>
  <c r="AK23" i="2"/>
  <c r="AK559" i="2"/>
  <c r="AR559" i="2" s="1"/>
  <c r="AK386" i="2"/>
  <c r="AK383" i="2"/>
  <c r="AK191" i="2"/>
  <c r="AK567" i="2"/>
  <c r="AR567" i="2" s="1"/>
  <c r="AK102" i="2"/>
  <c r="AK726" i="2"/>
  <c r="AR726" i="2" s="1"/>
  <c r="AK522" i="2"/>
  <c r="AK25" i="2"/>
  <c r="AK496" i="2"/>
  <c r="AR496" i="2" s="1"/>
  <c r="AK222" i="2"/>
  <c r="AK663" i="2"/>
  <c r="AR663" i="2" s="1"/>
  <c r="AK335" i="2"/>
  <c r="AK290" i="2"/>
  <c r="AK238" i="2"/>
  <c r="AK648" i="2"/>
  <c r="AR648" i="2" s="1"/>
  <c r="AK237" i="2"/>
  <c r="AK364" i="2"/>
  <c r="AK442" i="2"/>
  <c r="AR442" i="2" s="1"/>
  <c r="AK360" i="2"/>
  <c r="AK154" i="2"/>
  <c r="AK148" i="2"/>
  <c r="AK434" i="2"/>
  <c r="AR434" i="2" s="1"/>
  <c r="AK521" i="2"/>
  <c r="AK44" i="2"/>
  <c r="AK327" i="2"/>
  <c r="AK28" i="2"/>
  <c r="AK403" i="2"/>
  <c r="AK51" i="2"/>
  <c r="AK531" i="2"/>
  <c r="AR531" i="2" s="1"/>
  <c r="AK318" i="2"/>
  <c r="AK389" i="2"/>
  <c r="AK89" i="2"/>
  <c r="AK50" i="2"/>
  <c r="AK640" i="2"/>
  <c r="AR640" i="2" s="1"/>
  <c r="AK370" i="2"/>
  <c r="AK119" i="2"/>
  <c r="AK117" i="2"/>
  <c r="AK615" i="2"/>
  <c r="AK537" i="2"/>
  <c r="AK473" i="2"/>
  <c r="AK114" i="2"/>
  <c r="AK223" i="2"/>
  <c r="AK69" i="2"/>
  <c r="AK35" i="2"/>
  <c r="AK201" i="2"/>
  <c r="AK447" i="2"/>
  <c r="AK157" i="2"/>
  <c r="AK637" i="2"/>
  <c r="AK586" i="2"/>
  <c r="AK24" i="2"/>
  <c r="AK469" i="2"/>
  <c r="AK228" i="2"/>
  <c r="AK113" i="2"/>
  <c r="AK304" i="2"/>
  <c r="AK107" i="2"/>
  <c r="AK642" i="2"/>
  <c r="AK188" i="2"/>
  <c r="AR188" i="2" s="1"/>
  <c r="AK39" i="2"/>
  <c r="AK266" i="2"/>
  <c r="AK262" i="2"/>
  <c r="AK347" i="2"/>
  <c r="AK329" i="2"/>
  <c r="AK597" i="2"/>
  <c r="AK407" i="2"/>
  <c r="AK592" i="2"/>
  <c r="AR592" i="2" s="1"/>
  <c r="AK275" i="2"/>
  <c r="AK147" i="2"/>
  <c r="AK185" i="2"/>
  <c r="AK650" i="2"/>
  <c r="AK610" i="2"/>
  <c r="AK145" i="2"/>
  <c r="AK718" i="2"/>
  <c r="AR718" i="2" s="1"/>
  <c r="AK463" i="2"/>
  <c r="AK230" i="2"/>
  <c r="AK432" i="2"/>
  <c r="AK103" i="2"/>
  <c r="AK217" i="2"/>
  <c r="AK552" i="2"/>
  <c r="AK278" i="2"/>
  <c r="AK251" i="2"/>
  <c r="AK150" i="2"/>
  <c r="AK484" i="2"/>
  <c r="AK178" i="2"/>
  <c r="AK574" i="2"/>
  <c r="AK277" i="2"/>
  <c r="AK258" i="2"/>
  <c r="AK189" i="2"/>
  <c r="AK202" i="2"/>
  <c r="AK404" i="2"/>
  <c r="AK452" i="2"/>
  <c r="AR452" i="2" s="1"/>
  <c r="AK669" i="2"/>
  <c r="AK687" i="2"/>
  <c r="AR687" i="2" s="1"/>
  <c r="AK336" i="2"/>
  <c r="AK20" i="2"/>
  <c r="AK624" i="2"/>
  <c r="AR624" i="2" s="1"/>
  <c r="AK511" i="2"/>
  <c r="AK167" i="2"/>
  <c r="AK584" i="2"/>
  <c r="AK477" i="2"/>
  <c r="AK719" i="2"/>
  <c r="AR719" i="2" s="1"/>
  <c r="AK579" i="2"/>
  <c r="AK259" i="2"/>
  <c r="AK130" i="2"/>
  <c r="AK657" i="2"/>
  <c r="AR657" i="2" s="1"/>
  <c r="AK271" i="2"/>
  <c r="AK263" i="2"/>
  <c r="AK437" i="2"/>
  <c r="AR437" i="2" s="1"/>
  <c r="AK487" i="2"/>
  <c r="AK58" i="2"/>
  <c r="AK426" i="2"/>
  <c r="AK313" i="2"/>
  <c r="AK219" i="2"/>
  <c r="AK40" i="2"/>
  <c r="AK343" i="2"/>
  <c r="AK174" i="2"/>
  <c r="AK235" i="2"/>
  <c r="AR235" i="2" s="1"/>
  <c r="AK713" i="2"/>
  <c r="AK8" i="2"/>
  <c r="AK36" i="2"/>
  <c r="AK419" i="2"/>
  <c r="AK622" i="2"/>
  <c r="AK42" i="2"/>
  <c r="AK88" i="2"/>
  <c r="AK581" i="2"/>
  <c r="AR581" i="2" s="1"/>
  <c r="AK400" i="2"/>
  <c r="AK70" i="2"/>
  <c r="AK512" i="2"/>
  <c r="AK513" i="2"/>
  <c r="AK52" i="2"/>
  <c r="AK523" i="2"/>
  <c r="AK169" i="2"/>
  <c r="AK628" i="2"/>
  <c r="AK435" i="2"/>
  <c r="AK319" i="2"/>
  <c r="AK272" i="2"/>
  <c r="AK725" i="2"/>
  <c r="AR725" i="2" s="1"/>
  <c r="AK525" i="2"/>
  <c r="AK90" i="2"/>
  <c r="AK652" i="2"/>
  <c r="AR652" i="2" s="1"/>
  <c r="AK337" i="2"/>
  <c r="AK486" i="2"/>
  <c r="AK100" i="2"/>
  <c r="AK273" i="2"/>
  <c r="AK555" i="2"/>
  <c r="AK444" i="2"/>
  <c r="AK372" i="2"/>
  <c r="AK294" i="2"/>
  <c r="AK220" i="2"/>
  <c r="AK591" i="2"/>
  <c r="AK546" i="2"/>
  <c r="AK256" i="2"/>
  <c r="AK68" i="2"/>
  <c r="AK115" i="2"/>
  <c r="AK15" i="2"/>
  <c r="AK249" i="2"/>
  <c r="AK401" i="2"/>
  <c r="AK453" i="2"/>
  <c r="AK402" i="2"/>
  <c r="AK439" i="2"/>
  <c r="AK425" i="2"/>
  <c r="AK724" i="2"/>
  <c r="AR724" i="2" s="1"/>
  <c r="AK490" i="2"/>
  <c r="AK74" i="2"/>
  <c r="AK180" i="2"/>
  <c r="AK348" i="2"/>
  <c r="AK26" i="2"/>
  <c r="AK369" i="2"/>
  <c r="AK274" i="2"/>
  <c r="AK269" i="2"/>
  <c r="AK528" i="2"/>
  <c r="AK355" i="2"/>
  <c r="AK666" i="2"/>
  <c r="AK629" i="2"/>
  <c r="AK109" i="2"/>
  <c r="AK505" i="2"/>
  <c r="AK476" i="2"/>
  <c r="AK646" i="2"/>
  <c r="AR646" i="2" s="1"/>
  <c r="AK630" i="2"/>
  <c r="AR630" i="2" s="1"/>
  <c r="AK57" i="2"/>
  <c r="AK261" i="2"/>
  <c r="AK471" i="2"/>
  <c r="AK194" i="2"/>
  <c r="AK560" i="2"/>
  <c r="AR560" i="2" s="1"/>
  <c r="AK79" i="2"/>
  <c r="AK279" i="2"/>
  <c r="AK210" i="2"/>
  <c r="AK662" i="2"/>
  <c r="AR662" i="2" s="1"/>
  <c r="AK440" i="2"/>
  <c r="AR440" i="2" s="1"/>
  <c r="AK27" i="2"/>
  <c r="AK593" i="2"/>
  <c r="AK363" i="2"/>
  <c r="AR363" i="2" s="1"/>
  <c r="AK562" i="2"/>
  <c r="AK43" i="2"/>
  <c r="AK529" i="2"/>
  <c r="AK276" i="2"/>
  <c r="AK287" i="2"/>
  <c r="AK236" i="2"/>
  <c r="AK397" i="2"/>
  <c r="AK510" i="2"/>
  <c r="AK636" i="2"/>
  <c r="AR636" i="2" s="1"/>
  <c r="AK344" i="2"/>
  <c r="AR344" i="2" s="1"/>
  <c r="AK524" i="2"/>
  <c r="AR524" i="2" s="1"/>
  <c r="AK500" i="2"/>
  <c r="AR500" i="2" s="1"/>
  <c r="AK720" i="2"/>
  <c r="AR720" i="2" s="1"/>
  <c r="AK47" i="2"/>
  <c r="AK378" i="2"/>
  <c r="AK441" i="2"/>
  <c r="AK613" i="2"/>
  <c r="AR613" i="2" s="1"/>
  <c r="AK208" i="2"/>
  <c r="AK717" i="2"/>
  <c r="AR717" i="2" s="1"/>
  <c r="AK31" i="2"/>
  <c r="AK302" i="2"/>
  <c r="AK392" i="2"/>
  <c r="AK305" i="2"/>
  <c r="AK53" i="2"/>
  <c r="AK692" i="2"/>
  <c r="AR692" i="2" s="1"/>
  <c r="AK212" i="2"/>
  <c r="AK285" i="2"/>
  <c r="AK478" i="2"/>
  <c r="AR478" i="2" s="1"/>
  <c r="AK606" i="2"/>
  <c r="AR606" i="2" s="1"/>
  <c r="AK661" i="2"/>
  <c r="AK673" i="2"/>
  <c r="AK55" i="2"/>
  <c r="AK638" i="2"/>
  <c r="AR638" i="2" s="1"/>
  <c r="AK267" i="2"/>
  <c r="AK316" i="2"/>
  <c r="AR316" i="2" s="1"/>
  <c r="AK367" i="2"/>
  <c r="AK664" i="2"/>
  <c r="AR664" i="2" s="1"/>
  <c r="AK576" i="2"/>
  <c r="AK83" i="2"/>
  <c r="AK667" i="2"/>
  <c r="AR667" i="2" s="1"/>
  <c r="AK682" i="2"/>
  <c r="AR682" i="2" s="1"/>
  <c r="AK626" i="2"/>
  <c r="AR626" i="2" s="1"/>
  <c r="AK142" i="2"/>
  <c r="AK136" i="2"/>
  <c r="AK375" i="2"/>
  <c r="AK93" i="2"/>
  <c r="AK124" i="2"/>
  <c r="AK297" i="2"/>
  <c r="AK140" i="2"/>
  <c r="AK431" i="2"/>
  <c r="AR431" i="2" s="1"/>
  <c r="AK585" i="2"/>
  <c r="AK82" i="2"/>
  <c r="AK349" i="2"/>
  <c r="AK464" i="2"/>
  <c r="AK451" i="2"/>
  <c r="AK422" i="2"/>
  <c r="AR422" i="2" s="1"/>
  <c r="AK288" i="2"/>
  <c r="AK696" i="2"/>
  <c r="AR696" i="2" s="1"/>
  <c r="AK250" i="2"/>
  <c r="AK121" i="2"/>
  <c r="AK106" i="2"/>
  <c r="AK553" i="2"/>
  <c r="AK703" i="2"/>
  <c r="AR703" i="2" s="1"/>
  <c r="AK268" i="2"/>
  <c r="AK456" i="2"/>
  <c r="AK138" i="2"/>
  <c r="AK362" i="2"/>
  <c r="AK64" i="2"/>
  <c r="AK195" i="2"/>
  <c r="AK214" i="2"/>
  <c r="AK128" i="2"/>
  <c r="AK345" i="2"/>
  <c r="AK603" i="2"/>
  <c r="AR603" i="2" s="1"/>
  <c r="AK183" i="2"/>
  <c r="AK691" i="2"/>
  <c r="AR691" i="2" s="1"/>
  <c r="AK265" i="2"/>
  <c r="AK123" i="2"/>
  <c r="AK245" i="2"/>
  <c r="AK254" i="2"/>
  <c r="AK612" i="2"/>
  <c r="AR612" i="2" s="1"/>
  <c r="AK446" i="2"/>
  <c r="AK633" i="2"/>
  <c r="AK620" i="2"/>
  <c r="AR620" i="2" s="1"/>
  <c r="AK582" i="2"/>
  <c r="AK198" i="2"/>
  <c r="AK98" i="2"/>
  <c r="AK134" i="2"/>
  <c r="AK568" i="2"/>
  <c r="AR568" i="2" s="1"/>
  <c r="AK498" i="2"/>
  <c r="AR498" i="2" s="1"/>
  <c r="AK226" i="2"/>
  <c r="AK91" i="2"/>
  <c r="AK699" i="2"/>
  <c r="AR699" i="2" s="1"/>
  <c r="AK695" i="2"/>
  <c r="AR695" i="2" s="1"/>
  <c r="AK533" i="2"/>
  <c r="AK598" i="2"/>
  <c r="AK388" i="2"/>
  <c r="AK438" i="2"/>
  <c r="AK618" i="2"/>
  <c r="AK118" i="2"/>
  <c r="AK393" i="2"/>
  <c r="AK517" i="2"/>
  <c r="AK653" i="2"/>
  <c r="AR653" i="2" s="1"/>
  <c r="AK482" i="2"/>
  <c r="AK334" i="2"/>
  <c r="AK714" i="2"/>
  <c r="AR714" i="2" s="1"/>
  <c r="AK602" i="2"/>
  <c r="AR602" i="2" s="1"/>
  <c r="AK110" i="2"/>
  <c r="AK563" i="2"/>
  <c r="AK243" i="2"/>
  <c r="AK295" i="2"/>
  <c r="AK693" i="2"/>
  <c r="AR693" i="2" s="1"/>
  <c r="AK625" i="2"/>
  <c r="AK614" i="2"/>
  <c r="AR614" i="2" s="1"/>
  <c r="AK323" i="2"/>
  <c r="AR323" i="2" s="1"/>
  <c r="AK229" i="2"/>
  <c r="AK108" i="2"/>
  <c r="AK534" i="2"/>
  <c r="AR534" i="2" s="1"/>
  <c r="AK282" i="2"/>
  <c r="AK227" i="2"/>
  <c r="AK379" i="2"/>
  <c r="AK651" i="2"/>
  <c r="AK497" i="2"/>
  <c r="AK457" i="2"/>
  <c r="AK659" i="2"/>
  <c r="AR659" i="2" s="1"/>
  <c r="AK126" i="2"/>
  <c r="AR126" i="2" s="1"/>
  <c r="AK331" i="2"/>
  <c r="AK193" i="2"/>
  <c r="AK339" i="2"/>
  <c r="AK411" i="2"/>
  <c r="AK395" i="2"/>
  <c r="AK688" i="2"/>
  <c r="AK324" i="2"/>
  <c r="AK368" i="2"/>
  <c r="AR368" i="2" s="1"/>
  <c r="AK697" i="2"/>
  <c r="AR697" i="2" s="1"/>
  <c r="AK554" i="2"/>
  <c r="AK588" i="2"/>
  <c r="AK660" i="2"/>
  <c r="AR660" i="2" s="1"/>
  <c r="AK350" i="2"/>
  <c r="AK658" i="2"/>
  <c r="AK565" i="2"/>
  <c r="AR565" i="2" s="1"/>
  <c r="AK572" i="2"/>
  <c r="AK494" i="2"/>
  <c r="AK253" i="2"/>
  <c r="AK583" i="2"/>
  <c r="AK133" i="2"/>
  <c r="AK491" i="2"/>
  <c r="AK292" i="2"/>
  <c r="AK460" i="2"/>
  <c r="AK670" i="2"/>
  <c r="AR670" i="2" s="1"/>
  <c r="AK698" i="2"/>
  <c r="AR698" i="2" s="1"/>
  <c r="AK468" i="2"/>
  <c r="AK514" i="2"/>
  <c r="AK352" i="2"/>
  <c r="AK536" i="2"/>
  <c r="AK542" i="2"/>
  <c r="AK252" i="2"/>
  <c r="AK678" i="2"/>
  <c r="AR678" i="2" s="1"/>
  <c r="AK502" i="2"/>
  <c r="AR502" i="2" s="1"/>
  <c r="AK398" i="2"/>
  <c r="AK376" i="2"/>
  <c r="AK575" i="2"/>
  <c r="AR575" i="2" s="1"/>
  <c r="AK616" i="2"/>
  <c r="AR616" i="2" s="1"/>
  <c r="AK314" i="2"/>
  <c r="AK365" i="2"/>
  <c r="AK590" i="2"/>
  <c r="AK639" i="2"/>
  <c r="AK543" i="2"/>
  <c r="AK240" i="2"/>
  <c r="AK690" i="2"/>
  <c r="AR690" i="2" s="1"/>
  <c r="AK569" i="2"/>
  <c r="AK607" i="2"/>
  <c r="AK420" i="2"/>
  <c r="AK443" i="2"/>
  <c r="AK679" i="2"/>
  <c r="AR679" i="2" s="1"/>
  <c r="AK405" i="2"/>
  <c r="AR405" i="2" s="1"/>
  <c r="AK414" i="2"/>
  <c r="AK704" i="2"/>
  <c r="AR704" i="2" s="1"/>
  <c r="AK424" i="2"/>
  <c r="AK649" i="2"/>
  <c r="AK722" i="2"/>
  <c r="AR722" i="2" s="1"/>
  <c r="AK280" i="2"/>
  <c r="AK609" i="2"/>
  <c r="AR609" i="2" s="1"/>
  <c r="AK340" i="2"/>
  <c r="AK708" i="2"/>
  <c r="AR708" i="2" s="1"/>
  <c r="AK413" i="2"/>
  <c r="AK390" i="2"/>
  <c r="AK551" i="2"/>
  <c r="AK617" i="2"/>
  <c r="AR617" i="2" s="1"/>
  <c r="AK684" i="2"/>
  <c r="AR684" i="2" s="1"/>
  <c r="AK680" i="2"/>
  <c r="AK631" i="2"/>
  <c r="AR631" i="2" s="1"/>
  <c r="AK677" i="2"/>
  <c r="AK474" i="2"/>
  <c r="AK706" i="2"/>
  <c r="AR706" i="2" s="1"/>
  <c r="AK685" i="2"/>
  <c r="AR685" i="2" s="1"/>
  <c r="AK645" i="2"/>
  <c r="AR645" i="2" s="1"/>
  <c r="AK573" i="2"/>
  <c r="AK675" i="2"/>
  <c r="AR675" i="2" s="1"/>
  <c r="AK578" i="2"/>
  <c r="AR578" i="2" s="1"/>
  <c r="AK608" i="2"/>
  <c r="AR608" i="2" s="1"/>
  <c r="AK671" i="2"/>
  <c r="AR671" i="2" s="1"/>
  <c r="AK715" i="2"/>
  <c r="AR715" i="2" s="1"/>
  <c r="AK644" i="2"/>
  <c r="AR644" i="2" s="1"/>
  <c r="AK676" i="2"/>
  <c r="AR676" i="2" s="1"/>
  <c r="AK655" i="2"/>
  <c r="AK712" i="2"/>
  <c r="AR712" i="2" s="1"/>
  <c r="AK705" i="2"/>
  <c r="AR705" i="2" s="1"/>
  <c r="AK727" i="2"/>
  <c r="AR727" i="2" s="1"/>
  <c r="AK30" i="2"/>
  <c r="AC561" i="2"/>
  <c r="AD561" i="2"/>
  <c r="AE561" i="2"/>
  <c r="AF561" i="2"/>
  <c r="AG561" i="2"/>
  <c r="AH561" i="2"/>
  <c r="AC683" i="2"/>
  <c r="AD683" i="2"/>
  <c r="AE683" i="2"/>
  <c r="AF683" i="2"/>
  <c r="AG683" i="2"/>
  <c r="AH683" i="2"/>
  <c r="AC320" i="2"/>
  <c r="AD320" i="2"/>
  <c r="AE320" i="2"/>
  <c r="AF320" i="2"/>
  <c r="AG320" i="2"/>
  <c r="AH320" i="2"/>
  <c r="AC163" i="2"/>
  <c r="AD163" i="2"/>
  <c r="AE163" i="2"/>
  <c r="AF163" i="2"/>
  <c r="AG163" i="2"/>
  <c r="AH163" i="2"/>
  <c r="AC247" i="2"/>
  <c r="AD247" i="2"/>
  <c r="AE247" i="2"/>
  <c r="AF247" i="2"/>
  <c r="AG247" i="2"/>
  <c r="AH247" i="2"/>
  <c r="AC587" i="2"/>
  <c r="AD587" i="2"/>
  <c r="AE587" i="2"/>
  <c r="AF587" i="2"/>
  <c r="AG587" i="2"/>
  <c r="AH587" i="2"/>
  <c r="AC361" i="2"/>
  <c r="AD361" i="2"/>
  <c r="AE361" i="2"/>
  <c r="AF361" i="2"/>
  <c r="AG361" i="2"/>
  <c r="AH361" i="2"/>
  <c r="AC656" i="2"/>
  <c r="AD656" i="2"/>
  <c r="AE656" i="2"/>
  <c r="AF656" i="2"/>
  <c r="AG656" i="2"/>
  <c r="AH656" i="2"/>
  <c r="AC499" i="2"/>
  <c r="AD499" i="2"/>
  <c r="AE499" i="2"/>
  <c r="AF499" i="2"/>
  <c r="M102" i="3" s="1"/>
  <c r="AG499" i="2"/>
  <c r="AH499" i="2"/>
  <c r="O102" i="3" s="1"/>
  <c r="AC338" i="2"/>
  <c r="AD338" i="2"/>
  <c r="AE338" i="2"/>
  <c r="AF338" i="2"/>
  <c r="AG338" i="2"/>
  <c r="AH338" i="2"/>
  <c r="AC689" i="2"/>
  <c r="AD689" i="2"/>
  <c r="AE689" i="2"/>
  <c r="AF689" i="2"/>
  <c r="AG689" i="2"/>
  <c r="AH689" i="2"/>
  <c r="AC492" i="2"/>
  <c r="AD492" i="2"/>
  <c r="AE492" i="2"/>
  <c r="AF492" i="2"/>
  <c r="AG492" i="2"/>
  <c r="AH492" i="2"/>
  <c r="AC391" i="2"/>
  <c r="AD391" i="2"/>
  <c r="AE391" i="2"/>
  <c r="AF391" i="2"/>
  <c r="AG391" i="2"/>
  <c r="AH391" i="2"/>
  <c r="AC373" i="2"/>
  <c r="AD373" i="2"/>
  <c r="AE373" i="2"/>
  <c r="AF373" i="2"/>
  <c r="AG373" i="2"/>
  <c r="AH373" i="2"/>
  <c r="AC159" i="2"/>
  <c r="AD159" i="2"/>
  <c r="AE159" i="2"/>
  <c r="AF159" i="2"/>
  <c r="AG159" i="2"/>
  <c r="AH159" i="2"/>
  <c r="AC286" i="2"/>
  <c r="AD286" i="2"/>
  <c r="AE286" i="2"/>
  <c r="AF286" i="2"/>
  <c r="AG286" i="2"/>
  <c r="AH286" i="2"/>
  <c r="AC196" i="2"/>
  <c r="AD196" i="2"/>
  <c r="AE196" i="2"/>
  <c r="AF196" i="2"/>
  <c r="AG196" i="2"/>
  <c r="AH196" i="2"/>
  <c r="AC11" i="2"/>
  <c r="AD11" i="2"/>
  <c r="AE11" i="2"/>
  <c r="AF11" i="2"/>
  <c r="AG11" i="2"/>
  <c r="AH11" i="2"/>
  <c r="AC672" i="2"/>
  <c r="AD672" i="2"/>
  <c r="AE672" i="2"/>
  <c r="AF672" i="2"/>
  <c r="AG672" i="2"/>
  <c r="AH672" i="2"/>
  <c r="AC158" i="2"/>
  <c r="AD158" i="2"/>
  <c r="AE158" i="2"/>
  <c r="AF158" i="2"/>
  <c r="AG158" i="2"/>
  <c r="AH158" i="2"/>
  <c r="AC458" i="2"/>
  <c r="AD458" i="2"/>
  <c r="AE458" i="2"/>
  <c r="AF458" i="2"/>
  <c r="AG458" i="2"/>
  <c r="AH458" i="2"/>
  <c r="AC408" i="2"/>
  <c r="AD408" i="2"/>
  <c r="AE408" i="2"/>
  <c r="AF408" i="2"/>
  <c r="AG408" i="2"/>
  <c r="AH408" i="2"/>
  <c r="AC92" i="2"/>
  <c r="AD92" i="2"/>
  <c r="AE92" i="2"/>
  <c r="AF92" i="2"/>
  <c r="AG92" i="2"/>
  <c r="AH92" i="2"/>
  <c r="AC207" i="2"/>
  <c r="AD207" i="2"/>
  <c r="AE207" i="2"/>
  <c r="AF207" i="2"/>
  <c r="AG207" i="2"/>
  <c r="AH207" i="2"/>
  <c r="AC152" i="2"/>
  <c r="AD152" i="2"/>
  <c r="AE152" i="2"/>
  <c r="AF152" i="2"/>
  <c r="AG152" i="2"/>
  <c r="AH152" i="2"/>
  <c r="AC394" i="2"/>
  <c r="AD394" i="2"/>
  <c r="AE394" i="2"/>
  <c r="AF394" i="2"/>
  <c r="AG394" i="2"/>
  <c r="AH394" i="2"/>
  <c r="AC129" i="2"/>
  <c r="AD129" i="2"/>
  <c r="AE129" i="2"/>
  <c r="AF129" i="2"/>
  <c r="AG129" i="2"/>
  <c r="N14" i="3" s="1"/>
  <c r="AH129" i="2"/>
  <c r="AC709" i="2"/>
  <c r="AD709" i="2"/>
  <c r="AE709" i="2"/>
  <c r="AF709" i="2"/>
  <c r="AG709" i="2"/>
  <c r="AH709" i="2"/>
  <c r="AC558" i="2"/>
  <c r="AD558" i="2"/>
  <c r="AE558" i="2"/>
  <c r="AF558" i="2"/>
  <c r="AG558" i="2"/>
  <c r="AH558" i="2"/>
  <c r="AC139" i="2"/>
  <c r="AD139" i="2"/>
  <c r="AE139" i="2"/>
  <c r="AF139" i="2"/>
  <c r="AG139" i="2"/>
  <c r="AH139" i="2"/>
  <c r="AC503" i="2"/>
  <c r="AD503" i="2"/>
  <c r="AE503" i="2"/>
  <c r="AF503" i="2"/>
  <c r="AG503" i="2"/>
  <c r="AH503" i="2"/>
  <c r="AC81" i="2"/>
  <c r="AD81" i="2"/>
  <c r="AE81" i="2"/>
  <c r="AF81" i="2"/>
  <c r="AG81" i="2"/>
  <c r="AH81" i="2"/>
  <c r="AC54" i="2"/>
  <c r="AD54" i="2"/>
  <c r="AE54" i="2"/>
  <c r="AF54" i="2"/>
  <c r="AG54" i="2"/>
  <c r="AH54" i="2"/>
  <c r="AC354" i="2"/>
  <c r="AD354" i="2"/>
  <c r="AE354" i="2"/>
  <c r="AF354" i="2"/>
  <c r="AG354" i="2"/>
  <c r="AH354" i="2"/>
  <c r="AC10" i="2"/>
  <c r="AD10" i="2"/>
  <c r="AE10" i="2"/>
  <c r="AF10" i="2"/>
  <c r="AG10" i="2"/>
  <c r="AH10" i="2"/>
  <c r="AC173" i="2"/>
  <c r="AD173" i="2"/>
  <c r="AE173" i="2"/>
  <c r="AF173" i="2"/>
  <c r="AG173" i="2"/>
  <c r="AH173" i="2"/>
  <c r="AC647" i="2"/>
  <c r="AD647" i="2"/>
  <c r="AE647" i="2"/>
  <c r="AF647" i="2"/>
  <c r="AG647" i="2"/>
  <c r="AH647" i="2"/>
  <c r="AC594" i="2"/>
  <c r="AD594" i="2"/>
  <c r="AE594" i="2"/>
  <c r="AF594" i="2"/>
  <c r="AG594" i="2"/>
  <c r="AH594" i="2"/>
  <c r="AC218" i="2"/>
  <c r="AD218" i="2"/>
  <c r="AE218" i="2"/>
  <c r="AF218" i="2"/>
  <c r="AG218" i="2"/>
  <c r="AH218" i="2"/>
  <c r="AC19" i="2"/>
  <c r="AD19" i="2"/>
  <c r="AE19" i="2"/>
  <c r="AF19" i="2"/>
  <c r="AG19" i="2"/>
  <c r="AH19" i="2"/>
  <c r="AC550" i="2"/>
  <c r="AD550" i="2"/>
  <c r="AE550" i="2"/>
  <c r="AF550" i="2"/>
  <c r="AG550" i="2"/>
  <c r="AH550" i="2"/>
  <c r="AC359" i="2"/>
  <c r="AD359" i="2"/>
  <c r="AE359" i="2"/>
  <c r="AF359" i="2"/>
  <c r="AG359" i="2"/>
  <c r="AH359" i="2"/>
  <c r="AC412" i="2"/>
  <c r="AD412" i="2"/>
  <c r="AE412" i="2"/>
  <c r="AF412" i="2"/>
  <c r="AG412" i="2"/>
  <c r="AH412" i="2"/>
  <c r="AC132" i="2"/>
  <c r="AD132" i="2"/>
  <c r="AE132" i="2"/>
  <c r="AF132" i="2"/>
  <c r="AG132" i="2"/>
  <c r="AH132" i="2"/>
  <c r="AC315" i="2"/>
  <c r="AD315" i="2"/>
  <c r="AE315" i="2"/>
  <c r="AF315" i="2"/>
  <c r="AG315" i="2"/>
  <c r="AH315" i="2"/>
  <c r="AC9" i="2"/>
  <c r="AD9" i="2"/>
  <c r="AE9" i="2"/>
  <c r="AF9" i="2"/>
  <c r="AG9" i="2"/>
  <c r="AH9" i="2"/>
  <c r="AC246" i="2"/>
  <c r="AD246" i="2"/>
  <c r="AE246" i="2"/>
  <c r="AF246" i="2"/>
  <c r="AG246" i="2"/>
  <c r="AH246" i="2"/>
  <c r="AC131" i="2"/>
  <c r="AD131" i="2"/>
  <c r="AE131" i="2"/>
  <c r="AF131" i="2"/>
  <c r="AG131" i="2"/>
  <c r="AH131" i="2"/>
  <c r="AC49" i="2"/>
  <c r="AD49" i="2"/>
  <c r="AE49" i="2"/>
  <c r="AF49" i="2"/>
  <c r="AG49" i="2"/>
  <c r="AH49" i="2"/>
  <c r="AC76" i="2"/>
  <c r="AD76" i="2"/>
  <c r="AE76" i="2"/>
  <c r="AF76" i="2"/>
  <c r="AG76" i="2"/>
  <c r="AH76" i="2"/>
  <c r="AC32" i="2"/>
  <c r="AD32" i="2"/>
  <c r="AE32" i="2"/>
  <c r="AF32" i="2"/>
  <c r="AG32" i="2"/>
  <c r="AH32" i="2"/>
  <c r="AC283" i="2"/>
  <c r="AD283" i="2"/>
  <c r="AE283" i="2"/>
  <c r="AF283" i="2"/>
  <c r="AG283" i="2"/>
  <c r="AH283" i="2"/>
  <c r="AC199" i="2"/>
  <c r="AD199" i="2"/>
  <c r="AE199" i="2"/>
  <c r="AF199" i="2"/>
  <c r="AG199" i="2"/>
  <c r="AH199" i="2"/>
  <c r="AC225" i="2"/>
  <c r="AD225" i="2"/>
  <c r="AE225" i="2"/>
  <c r="AF225" i="2"/>
  <c r="AG225" i="2"/>
  <c r="AH225" i="2"/>
  <c r="AC520" i="2"/>
  <c r="AD520" i="2"/>
  <c r="AE520" i="2"/>
  <c r="AF520" i="2"/>
  <c r="AG520" i="2"/>
  <c r="AH520" i="2"/>
  <c r="AC627" i="2"/>
  <c r="AD627" i="2"/>
  <c r="AE627" i="2"/>
  <c r="AF627" i="2"/>
  <c r="AG627" i="2"/>
  <c r="AH627" i="2"/>
  <c r="AC527" i="2"/>
  <c r="AD527" i="2"/>
  <c r="AE527" i="2"/>
  <c r="AF527" i="2"/>
  <c r="AG527" i="2"/>
  <c r="AH527" i="2"/>
  <c r="AC326" i="2"/>
  <c r="AD326" i="2"/>
  <c r="AE326" i="2"/>
  <c r="AF326" i="2"/>
  <c r="AG326" i="2"/>
  <c r="AH326" i="2"/>
  <c r="AC166" i="2"/>
  <c r="AD166" i="2"/>
  <c r="AE166" i="2"/>
  <c r="AF166" i="2"/>
  <c r="AG166" i="2"/>
  <c r="AH166" i="2"/>
  <c r="AC146" i="2"/>
  <c r="AD146" i="2"/>
  <c r="AE146" i="2"/>
  <c r="AF146" i="2"/>
  <c r="AG146" i="2"/>
  <c r="AH146" i="2"/>
  <c r="AC399" i="2"/>
  <c r="AD399" i="2"/>
  <c r="AE399" i="2"/>
  <c r="AF399" i="2"/>
  <c r="AG399" i="2"/>
  <c r="AH399" i="2"/>
  <c r="AC211" i="2"/>
  <c r="AD211" i="2"/>
  <c r="AE211" i="2"/>
  <c r="AF211" i="2"/>
  <c r="AG211" i="2"/>
  <c r="AH211" i="2"/>
  <c r="AC465" i="2"/>
  <c r="AD465" i="2"/>
  <c r="AE465" i="2"/>
  <c r="AF465" i="2"/>
  <c r="AG465" i="2"/>
  <c r="AH465" i="2"/>
  <c r="AC168" i="2"/>
  <c r="AD168" i="2"/>
  <c r="AE168" i="2"/>
  <c r="AF168" i="2"/>
  <c r="AG168" i="2"/>
  <c r="AH168" i="2"/>
  <c r="AC485" i="2"/>
  <c r="AD485" i="2"/>
  <c r="AE485" i="2"/>
  <c r="AF485" i="2"/>
  <c r="AG485" i="2"/>
  <c r="AH485" i="2"/>
  <c r="AC686" i="2"/>
  <c r="AD686" i="2"/>
  <c r="AE686" i="2"/>
  <c r="AF686" i="2"/>
  <c r="AG686" i="2"/>
  <c r="AH686" i="2"/>
  <c r="AC184" i="2"/>
  <c r="AD184" i="2"/>
  <c r="AE184" i="2"/>
  <c r="AF184" i="2"/>
  <c r="AG184" i="2"/>
  <c r="AH184" i="2"/>
  <c r="AC317" i="2"/>
  <c r="AD317" i="2"/>
  <c r="AE317" i="2"/>
  <c r="AF317" i="2"/>
  <c r="AG317" i="2"/>
  <c r="AH317" i="2"/>
  <c r="AC366" i="2"/>
  <c r="AD366" i="2"/>
  <c r="AE366" i="2"/>
  <c r="AF366" i="2"/>
  <c r="AG366" i="2"/>
  <c r="AH366" i="2"/>
  <c r="AC306" i="2"/>
  <c r="AD306" i="2"/>
  <c r="AE306" i="2"/>
  <c r="AF306" i="2"/>
  <c r="AG306" i="2"/>
  <c r="AH306" i="2"/>
  <c r="AC197" i="2"/>
  <c r="AD197" i="2"/>
  <c r="AE197" i="2"/>
  <c r="AF197" i="2"/>
  <c r="AG197" i="2"/>
  <c r="AH197" i="2"/>
  <c r="AC3" i="2"/>
  <c r="AD3" i="2"/>
  <c r="AE3" i="2"/>
  <c r="AF3" i="2"/>
  <c r="AG3" i="2"/>
  <c r="AH3" i="2"/>
  <c r="AC96" i="2"/>
  <c r="AD96" i="2"/>
  <c r="AE96" i="2"/>
  <c r="AF96" i="2"/>
  <c r="AG96" i="2"/>
  <c r="AH96" i="2"/>
  <c r="AC544" i="2"/>
  <c r="AD544" i="2"/>
  <c r="AE544" i="2"/>
  <c r="AF544" i="2"/>
  <c r="AG544" i="2"/>
  <c r="AH544" i="2"/>
  <c r="AC417" i="2"/>
  <c r="AD417" i="2"/>
  <c r="AE417" i="2"/>
  <c r="AF417" i="2"/>
  <c r="AG417" i="2"/>
  <c r="AH417" i="2"/>
  <c r="AC289" i="2"/>
  <c r="AD289" i="2"/>
  <c r="AE289" i="2"/>
  <c r="AF289" i="2"/>
  <c r="AG289" i="2"/>
  <c r="AH289" i="2"/>
  <c r="AC127" i="2"/>
  <c r="AD127" i="2"/>
  <c r="AE127" i="2"/>
  <c r="AF127" i="2"/>
  <c r="AG127" i="2"/>
  <c r="AH127" i="2"/>
  <c r="AC381" i="2"/>
  <c r="AD381" i="2"/>
  <c r="AE381" i="2"/>
  <c r="AF381" i="2"/>
  <c r="AG381" i="2"/>
  <c r="AH381" i="2"/>
  <c r="AC181" i="2"/>
  <c r="AD181" i="2"/>
  <c r="AE181" i="2"/>
  <c r="AF181" i="2"/>
  <c r="AG181" i="2"/>
  <c r="AH181" i="2"/>
  <c r="AC170" i="2"/>
  <c r="AD170" i="2"/>
  <c r="AE170" i="2"/>
  <c r="AF170" i="2"/>
  <c r="AG170" i="2"/>
  <c r="AH170" i="2"/>
  <c r="AC6" i="2"/>
  <c r="AD6" i="2"/>
  <c r="AE6" i="2"/>
  <c r="AF6" i="2"/>
  <c r="AG6" i="2"/>
  <c r="AH6" i="2"/>
  <c r="AC29" i="2"/>
  <c r="AD29" i="2"/>
  <c r="AE29" i="2"/>
  <c r="AF29" i="2"/>
  <c r="AG29" i="2"/>
  <c r="AH29" i="2"/>
  <c r="AC48" i="2"/>
  <c r="AD48" i="2"/>
  <c r="AE48" i="2"/>
  <c r="AF48" i="2"/>
  <c r="AG48" i="2"/>
  <c r="AH48" i="2"/>
  <c r="AC77" i="2"/>
  <c r="AD77" i="2"/>
  <c r="AE77" i="2"/>
  <c r="AF77" i="2"/>
  <c r="AG77" i="2"/>
  <c r="AH77" i="2"/>
  <c r="AC325" i="2"/>
  <c r="AD325" i="2"/>
  <c r="AE325" i="2"/>
  <c r="AF325" i="2"/>
  <c r="AG325" i="2"/>
  <c r="AH325" i="2"/>
  <c r="AC566" i="2"/>
  <c r="AD566" i="2"/>
  <c r="AE566" i="2"/>
  <c r="AF566" i="2"/>
  <c r="AG566" i="2"/>
  <c r="AH566" i="2"/>
  <c r="AC605" i="2"/>
  <c r="AD605" i="2"/>
  <c r="AE605" i="2"/>
  <c r="AF605" i="2"/>
  <c r="AG605" i="2"/>
  <c r="AH605" i="2"/>
  <c r="AC634" i="2"/>
  <c r="AD634" i="2"/>
  <c r="AE634" i="2"/>
  <c r="AF634" i="2"/>
  <c r="AG634" i="2"/>
  <c r="AH634" i="2"/>
  <c r="AC17" i="2"/>
  <c r="AD17" i="2"/>
  <c r="AE17" i="2"/>
  <c r="AF17" i="2"/>
  <c r="AG17" i="2"/>
  <c r="AH17" i="2"/>
  <c r="AC38" i="2"/>
  <c r="AD38" i="2"/>
  <c r="AE38" i="2"/>
  <c r="AF38" i="2"/>
  <c r="AG38" i="2"/>
  <c r="AH38" i="2"/>
  <c r="AC241" i="2"/>
  <c r="AD241" i="2"/>
  <c r="AE241" i="2"/>
  <c r="AF241" i="2"/>
  <c r="AG241" i="2"/>
  <c r="AH241" i="2"/>
  <c r="AC508" i="2"/>
  <c r="AD508" i="2"/>
  <c r="AE508" i="2"/>
  <c r="AF508" i="2"/>
  <c r="AG508" i="2"/>
  <c r="AH508" i="2"/>
  <c r="AC299" i="2"/>
  <c r="AD299" i="2"/>
  <c r="AE299" i="2"/>
  <c r="AF299" i="2"/>
  <c r="AG299" i="2"/>
  <c r="AH299" i="2"/>
  <c r="AC519" i="2"/>
  <c r="AD519" i="2"/>
  <c r="AE519" i="2"/>
  <c r="AF519" i="2"/>
  <c r="AG519" i="2"/>
  <c r="AH519" i="2"/>
  <c r="AC151" i="2"/>
  <c r="J12" i="3" s="1"/>
  <c r="AD151" i="2"/>
  <c r="AE151" i="2"/>
  <c r="AF151" i="2"/>
  <c r="AG151" i="2"/>
  <c r="AH151" i="2"/>
  <c r="O12" i="3" s="1"/>
  <c r="AC141" i="2"/>
  <c r="AD141" i="2"/>
  <c r="AE141" i="2"/>
  <c r="AF141" i="2"/>
  <c r="AG141" i="2"/>
  <c r="AH141" i="2"/>
  <c r="AC291" i="2"/>
  <c r="AD291" i="2"/>
  <c r="AE291" i="2"/>
  <c r="AF291" i="2"/>
  <c r="AG291" i="2"/>
  <c r="AH291" i="2"/>
  <c r="AC192" i="2"/>
  <c r="AD192" i="2"/>
  <c r="AE192" i="2"/>
  <c r="AF192" i="2"/>
  <c r="AG192" i="2"/>
  <c r="AH192" i="2"/>
  <c r="AC300" i="2"/>
  <c r="AD300" i="2"/>
  <c r="AE300" i="2"/>
  <c r="AF300" i="2"/>
  <c r="AG300" i="2"/>
  <c r="AH300" i="2"/>
  <c r="AC200" i="2"/>
  <c r="AD200" i="2"/>
  <c r="AE200" i="2"/>
  <c r="AF200" i="2"/>
  <c r="AG200" i="2"/>
  <c r="AH200" i="2"/>
  <c r="AC623" i="2"/>
  <c r="AD623" i="2"/>
  <c r="AE623" i="2"/>
  <c r="AF623" i="2"/>
  <c r="AG623" i="2"/>
  <c r="AH623" i="2"/>
  <c r="AC309" i="2"/>
  <c r="AD309" i="2"/>
  <c r="AE309" i="2"/>
  <c r="AF309" i="2"/>
  <c r="AG309" i="2"/>
  <c r="AH309" i="2"/>
  <c r="AC111" i="2"/>
  <c r="AD111" i="2"/>
  <c r="AE111" i="2"/>
  <c r="AF111" i="2"/>
  <c r="AG111" i="2"/>
  <c r="AH111" i="2"/>
  <c r="AC545" i="2"/>
  <c r="AD545" i="2"/>
  <c r="AE545" i="2"/>
  <c r="AF545" i="2"/>
  <c r="AG545" i="2"/>
  <c r="AH545" i="2"/>
  <c r="AC547" i="2"/>
  <c r="AD547" i="2"/>
  <c r="AE547" i="2"/>
  <c r="AF547" i="2"/>
  <c r="AG547" i="2"/>
  <c r="AH547" i="2"/>
  <c r="AC427" i="2"/>
  <c r="AD427" i="2"/>
  <c r="AE427" i="2"/>
  <c r="AF427" i="2"/>
  <c r="AG427" i="2"/>
  <c r="AH427" i="2"/>
  <c r="AC293" i="2"/>
  <c r="AD293" i="2"/>
  <c r="AE293" i="2"/>
  <c r="AF293" i="2"/>
  <c r="AG293" i="2"/>
  <c r="AH293" i="2"/>
  <c r="AC483" i="2"/>
  <c r="AD483" i="2"/>
  <c r="AE483" i="2"/>
  <c r="AF483" i="2"/>
  <c r="AG483" i="2"/>
  <c r="AH483" i="2"/>
  <c r="AC164" i="2"/>
  <c r="AD164" i="2"/>
  <c r="AE164" i="2"/>
  <c r="AF164" i="2"/>
  <c r="AG164" i="2"/>
  <c r="AH164" i="2"/>
  <c r="AC16" i="2"/>
  <c r="AD16" i="2"/>
  <c r="AE16" i="2"/>
  <c r="AF16" i="2"/>
  <c r="AG16" i="2"/>
  <c r="AH16" i="2"/>
  <c r="AC357" i="2"/>
  <c r="AD357" i="2"/>
  <c r="AE357" i="2"/>
  <c r="AF357" i="2"/>
  <c r="AG357" i="2"/>
  <c r="AH357" i="2"/>
  <c r="AC67" i="2"/>
  <c r="AD67" i="2"/>
  <c r="AE67" i="2"/>
  <c r="AF67" i="2"/>
  <c r="AG67" i="2"/>
  <c r="AH67" i="2"/>
  <c r="AC255" i="2"/>
  <c r="AD255" i="2"/>
  <c r="AE255" i="2"/>
  <c r="AF255" i="2"/>
  <c r="AG255" i="2"/>
  <c r="AH255" i="2"/>
  <c r="AC187" i="2"/>
  <c r="AD187" i="2"/>
  <c r="AE187" i="2"/>
  <c r="AF187" i="2"/>
  <c r="AG187" i="2"/>
  <c r="AH187" i="2"/>
  <c r="AC374" i="2"/>
  <c r="AD374" i="2"/>
  <c r="AE374" i="2"/>
  <c r="AF374" i="2"/>
  <c r="AG374" i="2"/>
  <c r="AH374" i="2"/>
  <c r="AC595" i="2"/>
  <c r="AD595" i="2"/>
  <c r="AE595" i="2"/>
  <c r="AF595" i="2"/>
  <c r="AG595" i="2"/>
  <c r="AH595" i="2"/>
  <c r="AC506" i="2"/>
  <c r="AD506" i="2"/>
  <c r="AE506" i="2"/>
  <c r="AF506" i="2"/>
  <c r="AG506" i="2"/>
  <c r="AH506" i="2"/>
  <c r="AC270" i="2"/>
  <c r="AD270" i="2"/>
  <c r="AE270" i="2"/>
  <c r="AF270" i="2"/>
  <c r="AG270" i="2"/>
  <c r="AH270" i="2"/>
  <c r="AC321" i="2"/>
  <c r="AD321" i="2"/>
  <c r="AE321" i="2"/>
  <c r="AF321" i="2"/>
  <c r="AG321" i="2"/>
  <c r="AH321" i="2"/>
  <c r="AC353" i="2"/>
  <c r="AD353" i="2"/>
  <c r="AE353" i="2"/>
  <c r="AF353" i="2"/>
  <c r="AG353" i="2"/>
  <c r="AH353" i="2"/>
  <c r="AC303" i="2"/>
  <c r="AD303" i="2"/>
  <c r="AE303" i="2"/>
  <c r="AF303" i="2"/>
  <c r="AG303" i="2"/>
  <c r="AH303" i="2"/>
  <c r="AC423" i="2"/>
  <c r="AD423" i="2"/>
  <c r="AE423" i="2"/>
  <c r="AF423" i="2"/>
  <c r="AG423" i="2"/>
  <c r="AH423" i="2"/>
  <c r="AC333" i="2"/>
  <c r="AD333" i="2"/>
  <c r="AE333" i="2"/>
  <c r="AF333" i="2"/>
  <c r="AG333" i="2"/>
  <c r="AH333" i="2"/>
  <c r="AC205" i="2"/>
  <c r="AD205" i="2"/>
  <c r="AE205" i="2"/>
  <c r="AF205" i="2"/>
  <c r="AG205" i="2"/>
  <c r="AH205" i="2"/>
  <c r="AC60" i="2"/>
  <c r="AD60" i="2"/>
  <c r="AE60" i="2"/>
  <c r="AF60" i="2"/>
  <c r="AG60" i="2"/>
  <c r="AH60" i="2"/>
  <c r="AC2" i="2"/>
  <c r="AD2" i="2"/>
  <c r="AE2" i="2"/>
  <c r="AF2" i="2"/>
  <c r="AG2" i="2"/>
  <c r="AH2" i="2"/>
  <c r="AC78" i="2"/>
  <c r="AD78" i="2"/>
  <c r="AE78" i="2"/>
  <c r="AF78" i="2"/>
  <c r="AG78" i="2"/>
  <c r="AH78" i="2"/>
  <c r="AC104" i="2"/>
  <c r="AD104" i="2"/>
  <c r="AE104" i="2"/>
  <c r="AF104" i="2"/>
  <c r="AG104" i="2"/>
  <c r="AH104" i="2"/>
  <c r="AC310" i="2"/>
  <c r="AD310" i="2"/>
  <c r="AE310" i="2"/>
  <c r="AF310" i="2"/>
  <c r="AG310" i="2"/>
  <c r="AH310" i="2"/>
  <c r="AC171" i="2"/>
  <c r="AD171" i="2"/>
  <c r="AE171" i="2"/>
  <c r="AF171" i="2"/>
  <c r="AG171" i="2"/>
  <c r="AH171" i="2"/>
  <c r="AC175" i="2"/>
  <c r="AD175" i="2"/>
  <c r="AE175" i="2"/>
  <c r="AF175" i="2"/>
  <c r="AG175" i="2"/>
  <c r="AH175" i="2"/>
  <c r="AC445" i="2"/>
  <c r="AD445" i="2"/>
  <c r="AE445" i="2"/>
  <c r="AF445" i="2"/>
  <c r="AG445" i="2"/>
  <c r="AH445" i="2"/>
  <c r="AC85" i="2"/>
  <c r="AD85" i="2"/>
  <c r="AE85" i="2"/>
  <c r="AF85" i="2"/>
  <c r="AG85" i="2"/>
  <c r="AH85" i="2"/>
  <c r="AC182" i="2"/>
  <c r="AD182" i="2"/>
  <c r="AE182" i="2"/>
  <c r="AF182" i="2"/>
  <c r="AG182" i="2"/>
  <c r="AH182" i="2"/>
  <c r="AC242" i="2"/>
  <c r="AD242" i="2"/>
  <c r="AE242" i="2"/>
  <c r="AF242" i="2"/>
  <c r="AG242" i="2"/>
  <c r="N111" i="3" s="1"/>
  <c r="AH242" i="2"/>
  <c r="O111" i="3" s="1"/>
  <c r="AC564" i="2"/>
  <c r="AD564" i="2"/>
  <c r="AE564" i="2"/>
  <c r="AF564" i="2"/>
  <c r="AG564" i="2"/>
  <c r="AH564" i="2"/>
  <c r="AC84" i="2"/>
  <c r="AD84" i="2"/>
  <c r="AE84" i="2"/>
  <c r="AF84" i="2"/>
  <c r="AG84" i="2"/>
  <c r="AH84" i="2"/>
  <c r="AC707" i="2"/>
  <c r="J63" i="3" s="1"/>
  <c r="AD707" i="2"/>
  <c r="AE707" i="2"/>
  <c r="AF707" i="2"/>
  <c r="AG707" i="2"/>
  <c r="N63" i="3" s="1"/>
  <c r="AH707" i="2"/>
  <c r="O63" i="3" s="1"/>
  <c r="AC153" i="2"/>
  <c r="AD153" i="2"/>
  <c r="AE153" i="2"/>
  <c r="AF153" i="2"/>
  <c r="AG153" i="2"/>
  <c r="AH153" i="2"/>
  <c r="AC46" i="2"/>
  <c r="AD46" i="2"/>
  <c r="AE46" i="2"/>
  <c r="AF46" i="2"/>
  <c r="AG46" i="2"/>
  <c r="AH46" i="2"/>
  <c r="AC7" i="2"/>
  <c r="AD7" i="2"/>
  <c r="AE7" i="2"/>
  <c r="AF7" i="2"/>
  <c r="AG7" i="2"/>
  <c r="AH7" i="2"/>
  <c r="AC105" i="2"/>
  <c r="AD105" i="2"/>
  <c r="AE105" i="2"/>
  <c r="AF105" i="2"/>
  <c r="AG105" i="2"/>
  <c r="AH105" i="2"/>
  <c r="AC203" i="2"/>
  <c r="AD203" i="2"/>
  <c r="AE203" i="2"/>
  <c r="AF203" i="2"/>
  <c r="AG203" i="2"/>
  <c r="AH203" i="2"/>
  <c r="AC342" i="2"/>
  <c r="AD342" i="2"/>
  <c r="AE342" i="2"/>
  <c r="AF342" i="2"/>
  <c r="AG342" i="2"/>
  <c r="AH342" i="2"/>
  <c r="AC165" i="2"/>
  <c r="AD165" i="2"/>
  <c r="AE165" i="2"/>
  <c r="AF165" i="2"/>
  <c r="AG165" i="2"/>
  <c r="AH165" i="2"/>
  <c r="AC112" i="2"/>
  <c r="AD112" i="2"/>
  <c r="AE112" i="2"/>
  <c r="AF112" i="2"/>
  <c r="AG112" i="2"/>
  <c r="AH112" i="2"/>
  <c r="AC284" i="2"/>
  <c r="AD284" i="2"/>
  <c r="AE284" i="2"/>
  <c r="AF284" i="2"/>
  <c r="AG284" i="2"/>
  <c r="AH284" i="2"/>
  <c r="AC351" i="2"/>
  <c r="AD351" i="2"/>
  <c r="AE351" i="2"/>
  <c r="AF351" i="2"/>
  <c r="AG351" i="2"/>
  <c r="AH351" i="2"/>
  <c r="AC415" i="2"/>
  <c r="AD415" i="2"/>
  <c r="AE415" i="2"/>
  <c r="AF415" i="2"/>
  <c r="AG415" i="2"/>
  <c r="AH415" i="2"/>
  <c r="AC341" i="2"/>
  <c r="AD341" i="2"/>
  <c r="AE341" i="2"/>
  <c r="AF341" i="2"/>
  <c r="AG341" i="2"/>
  <c r="AH341" i="2"/>
  <c r="AC307" i="2"/>
  <c r="AD307" i="2"/>
  <c r="AE307" i="2"/>
  <c r="AF307" i="2"/>
  <c r="AG307" i="2"/>
  <c r="AH307" i="2"/>
  <c r="AC462" i="2"/>
  <c r="AD462" i="2"/>
  <c r="AE462" i="2"/>
  <c r="AF462" i="2"/>
  <c r="AG462" i="2"/>
  <c r="AH462" i="2"/>
  <c r="AC14" i="2"/>
  <c r="AD14" i="2"/>
  <c r="AE14" i="2"/>
  <c r="AF14" i="2"/>
  <c r="AG14" i="2"/>
  <c r="AH14" i="2"/>
  <c r="AC716" i="2"/>
  <c r="AD716" i="2"/>
  <c r="AE716" i="2"/>
  <c r="AF716" i="2"/>
  <c r="AG716" i="2"/>
  <c r="AH716" i="2"/>
  <c r="AC475" i="2"/>
  <c r="AD475" i="2"/>
  <c r="AE475" i="2"/>
  <c r="AF475" i="2"/>
  <c r="AG475" i="2"/>
  <c r="AH475" i="2"/>
  <c r="AC161" i="2"/>
  <c r="AD161" i="2"/>
  <c r="AE161" i="2"/>
  <c r="AF161" i="2"/>
  <c r="AG161" i="2"/>
  <c r="AH161" i="2"/>
  <c r="AC186" i="2"/>
  <c r="AD186" i="2"/>
  <c r="AE186" i="2"/>
  <c r="AF186" i="2"/>
  <c r="AG186" i="2"/>
  <c r="AH186" i="2"/>
  <c r="AC518" i="2"/>
  <c r="AD518" i="2"/>
  <c r="AE518" i="2"/>
  <c r="AF518" i="2"/>
  <c r="AG518" i="2"/>
  <c r="AH518" i="2"/>
  <c r="AC34" i="2"/>
  <c r="AD34" i="2"/>
  <c r="AE34" i="2"/>
  <c r="AF34" i="2"/>
  <c r="AG34" i="2"/>
  <c r="AH34" i="2"/>
  <c r="AC73" i="2"/>
  <c r="AD73" i="2"/>
  <c r="AE73" i="2"/>
  <c r="AF73" i="2"/>
  <c r="AG73" i="2"/>
  <c r="AH73" i="2"/>
  <c r="AC387" i="2"/>
  <c r="AD387" i="2"/>
  <c r="AE387" i="2"/>
  <c r="AF387" i="2"/>
  <c r="AG387" i="2"/>
  <c r="AH387" i="2"/>
  <c r="AC532" i="2"/>
  <c r="AD532" i="2"/>
  <c r="AE532" i="2"/>
  <c r="AF532" i="2"/>
  <c r="AG532" i="2"/>
  <c r="AH532" i="2"/>
  <c r="AC571" i="2"/>
  <c r="AD571" i="2"/>
  <c r="AE571" i="2"/>
  <c r="AF571" i="2"/>
  <c r="AG571" i="2"/>
  <c r="AH571" i="2"/>
  <c r="AC635" i="2"/>
  <c r="AD635" i="2"/>
  <c r="AE635" i="2"/>
  <c r="AF635" i="2"/>
  <c r="AG635" i="2"/>
  <c r="AH635" i="2"/>
  <c r="AC467" i="2"/>
  <c r="AD467" i="2"/>
  <c r="AE467" i="2"/>
  <c r="AF467" i="2"/>
  <c r="AG467" i="2"/>
  <c r="AH467" i="2"/>
  <c r="AC541" i="2"/>
  <c r="AD541" i="2"/>
  <c r="AE541" i="2"/>
  <c r="AF541" i="2"/>
  <c r="AG541" i="2"/>
  <c r="AH541" i="2"/>
  <c r="AC449" i="2"/>
  <c r="AD449" i="2"/>
  <c r="AE449" i="2"/>
  <c r="AF449" i="2"/>
  <c r="AG449" i="2"/>
  <c r="AH449" i="2"/>
  <c r="AC619" i="2"/>
  <c r="AD619" i="2"/>
  <c r="AE619" i="2"/>
  <c r="AF619" i="2"/>
  <c r="AG619" i="2"/>
  <c r="AH619" i="2"/>
  <c r="AC206" i="2"/>
  <c r="AD206" i="2"/>
  <c r="AE206" i="2"/>
  <c r="AF206" i="2"/>
  <c r="AG206" i="2"/>
  <c r="AH206" i="2"/>
  <c r="AC18" i="2"/>
  <c r="AD18" i="2"/>
  <c r="AE18" i="2"/>
  <c r="AF18" i="2"/>
  <c r="AG18" i="2"/>
  <c r="AH18" i="2"/>
  <c r="AC548" i="2"/>
  <c r="AD548" i="2"/>
  <c r="AE548" i="2"/>
  <c r="AF548" i="2"/>
  <c r="AG548" i="2"/>
  <c r="AH548" i="2"/>
  <c r="AC549" i="2"/>
  <c r="AD549" i="2"/>
  <c r="AE549" i="2"/>
  <c r="AF549" i="2"/>
  <c r="AG549" i="2"/>
  <c r="AH549" i="2"/>
  <c r="AC71" i="2"/>
  <c r="AD71" i="2"/>
  <c r="AE71" i="2"/>
  <c r="AF71" i="2"/>
  <c r="AG71" i="2"/>
  <c r="AH71" i="2"/>
  <c r="AC281" i="2"/>
  <c r="AD281" i="2"/>
  <c r="AE281" i="2"/>
  <c r="AF281" i="2"/>
  <c r="AG281" i="2"/>
  <c r="AH281" i="2"/>
  <c r="AC643" i="2"/>
  <c r="AD643" i="2"/>
  <c r="AE643" i="2"/>
  <c r="AF643" i="2"/>
  <c r="AG643" i="2"/>
  <c r="AH643" i="2"/>
  <c r="AC384" i="2"/>
  <c r="AD384" i="2"/>
  <c r="AE384" i="2"/>
  <c r="AF384" i="2"/>
  <c r="AG384" i="2"/>
  <c r="AH384" i="2"/>
  <c r="AC232" i="2"/>
  <c r="AD232" i="2"/>
  <c r="AE232" i="2"/>
  <c r="AF232" i="2"/>
  <c r="AG232" i="2"/>
  <c r="AH232" i="2"/>
  <c r="AC454" i="2"/>
  <c r="AD454" i="2"/>
  <c r="AE454" i="2"/>
  <c r="AF454" i="2"/>
  <c r="AG454" i="2"/>
  <c r="AH454" i="2"/>
  <c r="AC322" i="2"/>
  <c r="AD322" i="2"/>
  <c r="AE322" i="2"/>
  <c r="AF322" i="2"/>
  <c r="AG322" i="2"/>
  <c r="AH322" i="2"/>
  <c r="AC577" i="2"/>
  <c r="AD577" i="2"/>
  <c r="AE577" i="2"/>
  <c r="AF577" i="2"/>
  <c r="AG577" i="2"/>
  <c r="AH577" i="2"/>
  <c r="AC75" i="2"/>
  <c r="AD75" i="2"/>
  <c r="AE75" i="2"/>
  <c r="AF75" i="2"/>
  <c r="AG75" i="2"/>
  <c r="AH75" i="2"/>
  <c r="AC190" i="2"/>
  <c r="AD190" i="2"/>
  <c r="AE190" i="2"/>
  <c r="AF190" i="2"/>
  <c r="AG190" i="2"/>
  <c r="AH190" i="2"/>
  <c r="AC239" i="2"/>
  <c r="AD239" i="2"/>
  <c r="AE239" i="2"/>
  <c r="AF239" i="2"/>
  <c r="AG239" i="2"/>
  <c r="AH239" i="2"/>
  <c r="AC260" i="2"/>
  <c r="AD260" i="2"/>
  <c r="AE260" i="2"/>
  <c r="AF260" i="2"/>
  <c r="AG260" i="2"/>
  <c r="AH260" i="2"/>
  <c r="AC710" i="2"/>
  <c r="AD710" i="2"/>
  <c r="AE710" i="2"/>
  <c r="AF710" i="2"/>
  <c r="AG710" i="2"/>
  <c r="AH710" i="2"/>
  <c r="AC176" i="2"/>
  <c r="AD176" i="2"/>
  <c r="AE176" i="2"/>
  <c r="AF176" i="2"/>
  <c r="AG176" i="2"/>
  <c r="AH176" i="2"/>
  <c r="AC156" i="2"/>
  <c r="AD156" i="2"/>
  <c r="AE156" i="2"/>
  <c r="AF156" i="2"/>
  <c r="AG156" i="2"/>
  <c r="AH156" i="2"/>
  <c r="AC416" i="2"/>
  <c r="AD416" i="2"/>
  <c r="AE416" i="2"/>
  <c r="AF416" i="2"/>
  <c r="AG416" i="2"/>
  <c r="AH416" i="2"/>
  <c r="AC430" i="2"/>
  <c r="AD430" i="2"/>
  <c r="AE430" i="2"/>
  <c r="AF430" i="2"/>
  <c r="M107" i="3" s="1"/>
  <c r="AG430" i="2"/>
  <c r="N107" i="3" s="1"/>
  <c r="AH430" i="2"/>
  <c r="O107" i="3" s="1"/>
  <c r="AC507" i="2"/>
  <c r="AD507" i="2"/>
  <c r="AE507" i="2"/>
  <c r="AF507" i="2"/>
  <c r="AG507" i="2"/>
  <c r="AH507" i="2"/>
  <c r="AC600" i="2"/>
  <c r="AD600" i="2"/>
  <c r="AE600" i="2"/>
  <c r="AF600" i="2"/>
  <c r="AG600" i="2"/>
  <c r="AH600" i="2"/>
  <c r="AC215" i="2"/>
  <c r="AD215" i="2"/>
  <c r="AE215" i="2"/>
  <c r="AF215" i="2"/>
  <c r="AG215" i="2"/>
  <c r="AH215" i="2"/>
  <c r="AC681" i="2"/>
  <c r="AD681" i="2"/>
  <c r="AE681" i="2"/>
  <c r="AF681" i="2"/>
  <c r="AG681" i="2"/>
  <c r="AH681" i="2"/>
  <c r="AC632" i="2"/>
  <c r="AD632" i="2"/>
  <c r="AE632" i="2"/>
  <c r="AF632" i="2"/>
  <c r="AG632" i="2"/>
  <c r="AH632" i="2"/>
  <c r="AC162" i="2"/>
  <c r="AD162" i="2"/>
  <c r="AE162" i="2"/>
  <c r="AF162" i="2"/>
  <c r="AG162" i="2"/>
  <c r="AH162" i="2"/>
  <c r="AC332" i="2"/>
  <c r="AD332" i="2"/>
  <c r="AE332" i="2"/>
  <c r="AF332" i="2"/>
  <c r="AG332" i="2"/>
  <c r="AH332" i="2"/>
  <c r="AC493" i="2"/>
  <c r="AD493" i="2"/>
  <c r="AE493" i="2"/>
  <c r="AF493" i="2"/>
  <c r="AG493" i="2"/>
  <c r="AH493" i="2"/>
  <c r="AC466" i="2"/>
  <c r="AD466" i="2"/>
  <c r="AE466" i="2"/>
  <c r="AF466" i="2"/>
  <c r="AG466" i="2"/>
  <c r="AH466" i="2"/>
  <c r="AC66" i="2"/>
  <c r="AD66" i="2"/>
  <c r="AE66" i="2"/>
  <c r="AF66" i="2"/>
  <c r="AG66" i="2"/>
  <c r="AH66" i="2"/>
  <c r="AC380" i="2"/>
  <c r="AD380" i="2"/>
  <c r="AE380" i="2"/>
  <c r="AF380" i="2"/>
  <c r="AG380" i="2"/>
  <c r="AH380" i="2"/>
  <c r="AC234" i="2"/>
  <c r="AD234" i="2"/>
  <c r="AE234" i="2"/>
  <c r="AF234" i="2"/>
  <c r="AG234" i="2"/>
  <c r="AH234" i="2"/>
  <c r="AC701" i="2"/>
  <c r="AD701" i="2"/>
  <c r="AE701" i="2"/>
  <c r="AF701" i="2"/>
  <c r="AG701" i="2"/>
  <c r="AH701" i="2"/>
  <c r="AC86" i="2"/>
  <c r="AD86" i="2"/>
  <c r="AE86" i="2"/>
  <c r="AF86" i="2"/>
  <c r="AG86" i="2"/>
  <c r="AH86" i="2"/>
  <c r="AC65" i="2"/>
  <c r="AD65" i="2"/>
  <c r="AE65" i="2"/>
  <c r="AF65" i="2"/>
  <c r="AG65" i="2"/>
  <c r="AH65" i="2"/>
  <c r="AC410" i="2"/>
  <c r="AD410" i="2"/>
  <c r="AE410" i="2"/>
  <c r="AF410" i="2"/>
  <c r="AG410" i="2"/>
  <c r="AH410" i="2"/>
  <c r="AC137" i="2"/>
  <c r="AD137" i="2"/>
  <c r="AE137" i="2"/>
  <c r="AF137" i="2"/>
  <c r="AG137" i="2"/>
  <c r="AH137" i="2"/>
  <c r="AC149" i="2"/>
  <c r="AD149" i="2"/>
  <c r="AE149" i="2"/>
  <c r="AF149" i="2"/>
  <c r="AG149" i="2"/>
  <c r="AH149" i="2"/>
  <c r="AC580" i="2"/>
  <c r="AD580" i="2"/>
  <c r="AE580" i="2"/>
  <c r="AF580" i="2"/>
  <c r="AG580" i="2"/>
  <c r="AH580" i="2"/>
  <c r="AC436" i="2"/>
  <c r="AD436" i="2"/>
  <c r="AE436" i="2"/>
  <c r="AF436" i="2"/>
  <c r="AG436" i="2"/>
  <c r="AH436" i="2"/>
  <c r="AC530" i="2"/>
  <c r="AD530" i="2"/>
  <c r="AE530" i="2"/>
  <c r="AF530" i="2"/>
  <c r="AG530" i="2"/>
  <c r="AH530" i="2"/>
  <c r="AC556" i="2"/>
  <c r="AD556" i="2"/>
  <c r="AE556" i="2"/>
  <c r="AF556" i="2"/>
  <c r="AG556" i="2"/>
  <c r="AH556" i="2"/>
  <c r="AC604" i="2"/>
  <c r="AD604" i="2"/>
  <c r="AE604" i="2"/>
  <c r="AF604" i="2"/>
  <c r="AG604" i="2"/>
  <c r="AH604" i="2"/>
  <c r="AC311" i="2"/>
  <c r="AD311" i="2"/>
  <c r="AE311" i="2"/>
  <c r="AF311" i="2"/>
  <c r="AG311" i="2"/>
  <c r="AH311" i="2"/>
  <c r="AC120" i="2"/>
  <c r="AD120" i="2"/>
  <c r="AE120" i="2"/>
  <c r="AF120" i="2"/>
  <c r="AG120" i="2"/>
  <c r="AH120" i="2"/>
  <c r="AC59" i="2"/>
  <c r="AD59" i="2"/>
  <c r="AE59" i="2"/>
  <c r="AF59" i="2"/>
  <c r="AG59" i="2"/>
  <c r="AH59" i="2"/>
  <c r="AC377" i="2"/>
  <c r="AD377" i="2"/>
  <c r="AE377" i="2"/>
  <c r="AF377" i="2"/>
  <c r="AG377" i="2"/>
  <c r="AH377" i="2"/>
  <c r="AC589" i="2"/>
  <c r="AD589" i="2"/>
  <c r="AE589" i="2"/>
  <c r="AF589" i="2"/>
  <c r="AG589" i="2"/>
  <c r="AH589" i="2"/>
  <c r="AC495" i="2"/>
  <c r="AD495" i="2"/>
  <c r="AE495" i="2"/>
  <c r="AF495" i="2"/>
  <c r="AG495" i="2"/>
  <c r="AH495" i="2"/>
  <c r="AC356" i="2"/>
  <c r="AD356" i="2"/>
  <c r="AE356" i="2"/>
  <c r="AF356" i="2"/>
  <c r="AG356" i="2"/>
  <c r="AH356" i="2"/>
  <c r="AC143" i="2"/>
  <c r="AD143" i="2"/>
  <c r="AE143" i="2"/>
  <c r="AF143" i="2"/>
  <c r="AG143" i="2"/>
  <c r="AH143" i="2"/>
  <c r="AC711" i="2"/>
  <c r="AD711" i="2"/>
  <c r="AE711" i="2"/>
  <c r="AF711" i="2"/>
  <c r="AG711" i="2"/>
  <c r="AH711" i="2"/>
  <c r="AC37" i="2"/>
  <c r="AD37" i="2"/>
  <c r="AE37" i="2"/>
  <c r="AF37" i="2"/>
  <c r="AG37" i="2"/>
  <c r="AH37" i="2"/>
  <c r="AC172" i="2"/>
  <c r="AD172" i="2"/>
  <c r="AE172" i="2"/>
  <c r="AF172" i="2"/>
  <c r="AG172" i="2"/>
  <c r="AH172" i="2"/>
  <c r="AC33" i="2"/>
  <c r="AD33" i="2"/>
  <c r="AE33" i="2"/>
  <c r="AF33" i="2"/>
  <c r="AG33" i="2"/>
  <c r="AH33" i="2"/>
  <c r="AC665" i="2"/>
  <c r="AD665" i="2"/>
  <c r="AE665" i="2"/>
  <c r="AF665" i="2"/>
  <c r="AG665" i="2"/>
  <c r="AH665" i="2"/>
  <c r="AC509" i="2"/>
  <c r="AD509" i="2"/>
  <c r="AE509" i="2"/>
  <c r="AF509" i="2"/>
  <c r="AG509" i="2"/>
  <c r="AH509" i="2"/>
  <c r="AC504" i="2"/>
  <c r="AD504" i="2"/>
  <c r="AE504" i="2"/>
  <c r="AF504" i="2"/>
  <c r="AG504" i="2"/>
  <c r="AH504" i="2"/>
  <c r="AC371" i="2"/>
  <c r="AD371" i="2"/>
  <c r="AE371" i="2"/>
  <c r="AF371" i="2"/>
  <c r="AG371" i="2"/>
  <c r="AH371" i="2"/>
  <c r="AC409" i="2"/>
  <c r="AD409" i="2"/>
  <c r="AE409" i="2"/>
  <c r="AF409" i="2"/>
  <c r="AG409" i="2"/>
  <c r="AH409" i="2"/>
  <c r="AC264" i="2"/>
  <c r="AD264" i="2"/>
  <c r="AE264" i="2"/>
  <c r="AF264" i="2"/>
  <c r="AG264" i="2"/>
  <c r="AH264" i="2"/>
  <c r="AC308" i="2"/>
  <c r="AD308" i="2"/>
  <c r="AE308" i="2"/>
  <c r="AF308" i="2"/>
  <c r="AG308" i="2"/>
  <c r="AH308" i="2"/>
  <c r="AC62" i="2"/>
  <c r="AD62" i="2"/>
  <c r="AE62" i="2"/>
  <c r="AF62" i="2"/>
  <c r="AG62" i="2"/>
  <c r="AH62" i="2"/>
  <c r="AC160" i="2"/>
  <c r="AD160" i="2"/>
  <c r="AE160" i="2"/>
  <c r="AF160" i="2"/>
  <c r="AG160" i="2"/>
  <c r="AH160" i="2"/>
  <c r="AC418" i="2"/>
  <c r="AD418" i="2"/>
  <c r="AE418" i="2"/>
  <c r="AF418" i="2"/>
  <c r="AG418" i="2"/>
  <c r="AH418" i="2"/>
  <c r="AC221" i="2"/>
  <c r="AD221" i="2"/>
  <c r="AE221" i="2"/>
  <c r="AF221" i="2"/>
  <c r="AG221" i="2"/>
  <c r="AH221" i="2"/>
  <c r="AC382" i="2"/>
  <c r="AD382" i="2"/>
  <c r="AE382" i="2"/>
  <c r="AF382" i="2"/>
  <c r="AG382" i="2"/>
  <c r="AH382" i="2"/>
  <c r="AC155" i="2"/>
  <c r="AD155" i="2"/>
  <c r="AE155" i="2"/>
  <c r="AF155" i="2"/>
  <c r="AG155" i="2"/>
  <c r="AH155" i="2"/>
  <c r="AC721" i="2"/>
  <c r="AD721" i="2"/>
  <c r="AE721" i="2"/>
  <c r="AF721" i="2"/>
  <c r="AG721" i="2"/>
  <c r="AH721" i="2"/>
  <c r="AC177" i="2"/>
  <c r="AD177" i="2"/>
  <c r="AE177" i="2"/>
  <c r="AF177" i="2"/>
  <c r="AG177" i="2"/>
  <c r="AH177" i="2"/>
  <c r="AC538" i="2"/>
  <c r="AD538" i="2"/>
  <c r="AE538" i="2"/>
  <c r="AF538" i="2"/>
  <c r="AG538" i="2"/>
  <c r="AH538" i="2"/>
  <c r="AC539" i="2"/>
  <c r="AD539" i="2"/>
  <c r="AE539" i="2"/>
  <c r="AF539" i="2"/>
  <c r="AG539" i="2"/>
  <c r="AH539" i="2"/>
  <c r="AC479" i="2"/>
  <c r="AD479" i="2"/>
  <c r="AE479" i="2"/>
  <c r="AF479" i="2"/>
  <c r="AG479" i="2"/>
  <c r="AH479" i="2"/>
  <c r="AC346" i="2"/>
  <c r="AD346" i="2"/>
  <c r="AE346" i="2"/>
  <c r="AF346" i="2"/>
  <c r="AG346" i="2"/>
  <c r="AH346" i="2"/>
  <c r="AC21" i="2"/>
  <c r="AD21" i="2"/>
  <c r="AE21" i="2"/>
  <c r="AF21" i="2"/>
  <c r="AG21" i="2"/>
  <c r="AH21" i="2"/>
  <c r="AC728" i="2"/>
  <c r="AD728" i="2"/>
  <c r="AE728" i="2"/>
  <c r="AF728" i="2"/>
  <c r="AG728" i="2"/>
  <c r="AH728" i="2"/>
  <c r="AC358" i="2"/>
  <c r="AD358" i="2"/>
  <c r="AE358" i="2"/>
  <c r="AF358" i="2"/>
  <c r="AG358" i="2"/>
  <c r="AH358" i="2"/>
  <c r="AC406" i="2"/>
  <c r="AD406" i="2"/>
  <c r="AE406" i="2"/>
  <c r="AF406" i="2"/>
  <c r="AG406" i="2"/>
  <c r="AH406" i="2"/>
  <c r="AC461" i="2"/>
  <c r="AD461" i="2"/>
  <c r="AE461" i="2"/>
  <c r="AF461" i="2"/>
  <c r="AG461" i="2"/>
  <c r="AH461" i="2"/>
  <c r="AC87" i="2"/>
  <c r="AD87" i="2"/>
  <c r="AE87" i="2"/>
  <c r="AF87" i="2"/>
  <c r="AG87" i="2"/>
  <c r="AH87" i="2"/>
  <c r="AC12" i="2"/>
  <c r="AD12" i="2"/>
  <c r="AE12" i="2"/>
  <c r="AF12" i="2"/>
  <c r="AG12" i="2"/>
  <c r="AH12" i="2"/>
  <c r="AC94" i="2"/>
  <c r="AD94" i="2"/>
  <c r="AE94" i="2"/>
  <c r="AF94" i="2"/>
  <c r="AG94" i="2"/>
  <c r="AH94" i="2"/>
  <c r="AC4" i="2"/>
  <c r="AD4" i="2"/>
  <c r="AE4" i="2"/>
  <c r="AF4" i="2"/>
  <c r="AG4" i="2"/>
  <c r="AH4" i="2"/>
  <c r="AC257" i="2"/>
  <c r="AD257" i="2"/>
  <c r="AE257" i="2"/>
  <c r="AF257" i="2"/>
  <c r="AG257" i="2"/>
  <c r="AH257" i="2"/>
  <c r="AC516" i="2"/>
  <c r="AD516" i="2"/>
  <c r="AE516" i="2"/>
  <c r="AF516" i="2"/>
  <c r="AG516" i="2"/>
  <c r="AH516" i="2"/>
  <c r="AC654" i="2"/>
  <c r="AD654" i="2"/>
  <c r="AE654" i="2"/>
  <c r="AF654" i="2"/>
  <c r="AG654" i="2"/>
  <c r="AH654" i="2"/>
  <c r="AC396" i="2"/>
  <c r="AD396" i="2"/>
  <c r="AE396" i="2"/>
  <c r="AF396" i="2"/>
  <c r="AG396" i="2"/>
  <c r="AH396" i="2"/>
  <c r="AC330" i="2"/>
  <c r="AD330" i="2"/>
  <c r="AE330" i="2"/>
  <c r="AF330" i="2"/>
  <c r="AG330" i="2"/>
  <c r="AH330" i="2"/>
  <c r="AC480" i="2"/>
  <c r="AD480" i="2"/>
  <c r="AE480" i="2"/>
  <c r="AF480" i="2"/>
  <c r="AG480" i="2"/>
  <c r="AH480" i="2"/>
  <c r="AC5" i="2"/>
  <c r="AD5" i="2"/>
  <c r="AE5" i="2"/>
  <c r="AF5" i="2"/>
  <c r="AG5" i="2"/>
  <c r="AH5" i="2"/>
  <c r="AC702" i="2"/>
  <c r="AD702" i="2"/>
  <c r="AE702" i="2"/>
  <c r="AF702" i="2"/>
  <c r="AG702" i="2"/>
  <c r="AH702" i="2"/>
  <c r="AC204" i="2"/>
  <c r="AD204" i="2"/>
  <c r="AE204" i="2"/>
  <c r="AF204" i="2"/>
  <c r="AG204" i="2"/>
  <c r="AH204" i="2"/>
  <c r="AC459" i="2"/>
  <c r="AD459" i="2"/>
  <c r="AE459" i="2"/>
  <c r="AF459" i="2"/>
  <c r="AG459" i="2"/>
  <c r="AH459" i="2"/>
  <c r="AC429" i="2"/>
  <c r="AD429" i="2"/>
  <c r="AE429" i="2"/>
  <c r="AF429" i="2"/>
  <c r="AG429" i="2"/>
  <c r="AH429" i="2"/>
  <c r="AC599" i="2"/>
  <c r="AD599" i="2"/>
  <c r="AE599" i="2"/>
  <c r="AF599" i="2"/>
  <c r="AG599" i="2"/>
  <c r="AH599" i="2"/>
  <c r="AC97" i="2"/>
  <c r="AD97" i="2"/>
  <c r="AE97" i="2"/>
  <c r="AF97" i="2"/>
  <c r="AG97" i="2"/>
  <c r="AH97" i="2"/>
  <c r="AC455" i="2"/>
  <c r="AD455" i="2"/>
  <c r="AE455" i="2"/>
  <c r="AF455" i="2"/>
  <c r="AG455" i="2"/>
  <c r="AH455" i="2"/>
  <c r="AC209" i="2"/>
  <c r="AD209" i="2"/>
  <c r="AE209" i="2"/>
  <c r="AF209" i="2"/>
  <c r="AG209" i="2"/>
  <c r="AH209" i="2"/>
  <c r="AC224" i="2"/>
  <c r="AD224" i="2"/>
  <c r="AE224" i="2"/>
  <c r="AF224" i="2"/>
  <c r="AG224" i="2"/>
  <c r="AH224" i="2"/>
  <c r="AC312" i="2"/>
  <c r="AD312" i="2"/>
  <c r="AE312" i="2"/>
  <c r="AF312" i="2"/>
  <c r="AG312" i="2"/>
  <c r="AH312" i="2"/>
  <c r="AC231" i="2"/>
  <c r="AD231" i="2"/>
  <c r="AE231" i="2"/>
  <c r="AF231" i="2"/>
  <c r="AG231" i="2"/>
  <c r="AH231" i="2"/>
  <c r="AC428" i="2"/>
  <c r="AD428" i="2"/>
  <c r="AE428" i="2"/>
  <c r="AF428" i="2"/>
  <c r="AG428" i="2"/>
  <c r="AH428" i="2"/>
  <c r="AC694" i="2"/>
  <c r="AD694" i="2"/>
  <c r="AE694" i="2"/>
  <c r="AF694" i="2"/>
  <c r="AG694" i="2"/>
  <c r="AH694" i="2"/>
  <c r="AC481" i="2"/>
  <c r="AD481" i="2"/>
  <c r="AE481" i="2"/>
  <c r="AF481" i="2"/>
  <c r="AG481" i="2"/>
  <c r="AH481" i="2"/>
  <c r="AC144" i="2"/>
  <c r="AD144" i="2"/>
  <c r="AE144" i="2"/>
  <c r="AF144" i="2"/>
  <c r="AG144" i="2"/>
  <c r="AH144" i="2"/>
  <c r="AC570" i="2"/>
  <c r="AD570" i="2"/>
  <c r="AE570" i="2"/>
  <c r="AF570" i="2"/>
  <c r="AG570" i="2"/>
  <c r="AH570" i="2"/>
  <c r="AC601" i="2"/>
  <c r="AD601" i="2"/>
  <c r="AE601" i="2"/>
  <c r="AF601" i="2"/>
  <c r="AG601" i="2"/>
  <c r="AH601" i="2"/>
  <c r="AC470" i="2"/>
  <c r="AD470" i="2"/>
  <c r="AE470" i="2"/>
  <c r="AF470" i="2"/>
  <c r="AG470" i="2"/>
  <c r="AH470" i="2"/>
  <c r="AC116" i="2"/>
  <c r="AD116" i="2"/>
  <c r="AE116" i="2"/>
  <c r="AF116" i="2"/>
  <c r="AG116" i="2"/>
  <c r="AH116" i="2"/>
  <c r="AC122" i="2"/>
  <c r="AD122" i="2"/>
  <c r="AE122" i="2"/>
  <c r="AF122" i="2"/>
  <c r="AG122" i="2"/>
  <c r="AH122" i="2"/>
  <c r="AC501" i="2"/>
  <c r="AD501" i="2"/>
  <c r="AE501" i="2"/>
  <c r="AF501" i="2"/>
  <c r="AG501" i="2"/>
  <c r="AH501" i="2"/>
  <c r="AC216" i="2"/>
  <c r="AD216" i="2"/>
  <c r="AE216" i="2"/>
  <c r="AF216" i="2"/>
  <c r="AG216" i="2"/>
  <c r="AH216" i="2"/>
  <c r="AC526" i="2"/>
  <c r="AD526" i="2"/>
  <c r="AE526" i="2"/>
  <c r="AF526" i="2"/>
  <c r="AG526" i="2"/>
  <c r="AH526" i="2"/>
  <c r="AC95" i="2"/>
  <c r="AD95" i="2"/>
  <c r="AE95" i="2"/>
  <c r="AF95" i="2"/>
  <c r="AG95" i="2"/>
  <c r="N28" i="3" s="1"/>
  <c r="AH95" i="2"/>
  <c r="AC535" i="2"/>
  <c r="AD535" i="2"/>
  <c r="AE535" i="2"/>
  <c r="AF535" i="2"/>
  <c r="AG535" i="2"/>
  <c r="AH535" i="2"/>
  <c r="AC540" i="2"/>
  <c r="AD540" i="2"/>
  <c r="AE540" i="2"/>
  <c r="AF540" i="2"/>
  <c r="AG540" i="2"/>
  <c r="AH540" i="2"/>
  <c r="AC80" i="2"/>
  <c r="AD80" i="2"/>
  <c r="AE80" i="2"/>
  <c r="AF80" i="2"/>
  <c r="AG80" i="2"/>
  <c r="AH80" i="2"/>
  <c r="AC13" i="2"/>
  <c r="AD13" i="2"/>
  <c r="AE13" i="2"/>
  <c r="AF13" i="2"/>
  <c r="AG13" i="2"/>
  <c r="AH13" i="2"/>
  <c r="AC385" i="2"/>
  <c r="AD385" i="2"/>
  <c r="AE385" i="2"/>
  <c r="AF385" i="2"/>
  <c r="AG385" i="2"/>
  <c r="AH385" i="2"/>
  <c r="AC101" i="2"/>
  <c r="AD101" i="2"/>
  <c r="AE101" i="2"/>
  <c r="AF101" i="2"/>
  <c r="AG101" i="2"/>
  <c r="AH101" i="2"/>
  <c r="AC61" i="2"/>
  <c r="AD61" i="2"/>
  <c r="AE61" i="2"/>
  <c r="AF61" i="2"/>
  <c r="AG61" i="2"/>
  <c r="AH61" i="2"/>
  <c r="AC723" i="2"/>
  <c r="AD723" i="2"/>
  <c r="AE723" i="2"/>
  <c r="AF723" i="2"/>
  <c r="AG723" i="2"/>
  <c r="AH723" i="2"/>
  <c r="AC296" i="2"/>
  <c r="AD296" i="2"/>
  <c r="AE296" i="2"/>
  <c r="AF296" i="2"/>
  <c r="AG296" i="2"/>
  <c r="AH296" i="2"/>
  <c r="AC596" i="2"/>
  <c r="AD596" i="2"/>
  <c r="AE596" i="2"/>
  <c r="AF596" i="2"/>
  <c r="AG596" i="2"/>
  <c r="N121" i="3" s="1"/>
  <c r="AH596" i="2"/>
  <c r="AC244" i="2"/>
  <c r="AD244" i="2"/>
  <c r="AE244" i="2"/>
  <c r="AF244" i="2"/>
  <c r="AG244" i="2"/>
  <c r="AH244" i="2"/>
  <c r="AC472" i="2"/>
  <c r="AD472" i="2"/>
  <c r="AE472" i="2"/>
  <c r="AF472" i="2"/>
  <c r="AG472" i="2"/>
  <c r="AH472" i="2"/>
  <c r="AC301" i="2"/>
  <c r="AD301" i="2"/>
  <c r="AE301" i="2"/>
  <c r="AF301" i="2"/>
  <c r="AG301" i="2"/>
  <c r="AH301" i="2"/>
  <c r="AC72" i="2"/>
  <c r="AD72" i="2"/>
  <c r="AE72" i="2"/>
  <c r="AF72" i="2"/>
  <c r="AG72" i="2"/>
  <c r="AH72" i="2"/>
  <c r="AC45" i="2"/>
  <c r="AD45" i="2"/>
  <c r="AE45" i="2"/>
  <c r="AF45" i="2"/>
  <c r="AG45" i="2"/>
  <c r="AH45" i="2"/>
  <c r="AC328" i="2"/>
  <c r="AD328" i="2"/>
  <c r="AE328" i="2"/>
  <c r="AF328" i="2"/>
  <c r="AG328" i="2"/>
  <c r="AH328" i="2"/>
  <c r="AC56" i="2"/>
  <c r="AD56" i="2"/>
  <c r="AE56" i="2"/>
  <c r="AF56" i="2"/>
  <c r="AG56" i="2"/>
  <c r="AH56" i="2"/>
  <c r="AC125" i="2"/>
  <c r="AD125" i="2"/>
  <c r="AE125" i="2"/>
  <c r="AF125" i="2"/>
  <c r="AG125" i="2"/>
  <c r="AH125" i="2"/>
  <c r="AC611" i="2"/>
  <c r="AD611" i="2"/>
  <c r="AE611" i="2"/>
  <c r="AF611" i="2"/>
  <c r="AG611" i="2"/>
  <c r="AH611" i="2"/>
  <c r="AC674" i="2"/>
  <c r="AD674" i="2"/>
  <c r="AE674" i="2"/>
  <c r="AF674" i="2"/>
  <c r="AG674" i="2"/>
  <c r="AH674" i="2"/>
  <c r="AC63" i="2"/>
  <c r="AD63" i="2"/>
  <c r="AE63" i="2"/>
  <c r="AF63" i="2"/>
  <c r="AG63" i="2"/>
  <c r="AH63" i="2"/>
  <c r="AC515" i="2"/>
  <c r="AD515" i="2"/>
  <c r="AE515" i="2"/>
  <c r="AF515" i="2"/>
  <c r="AG515" i="2"/>
  <c r="AH515" i="2"/>
  <c r="AC99" i="2"/>
  <c r="AD99" i="2"/>
  <c r="AE99" i="2"/>
  <c r="AF99" i="2"/>
  <c r="AG99" i="2"/>
  <c r="AH99" i="2"/>
  <c r="AC179" i="2"/>
  <c r="AD179" i="2"/>
  <c r="AE179" i="2"/>
  <c r="AF179" i="2"/>
  <c r="AG179" i="2"/>
  <c r="AH179" i="2"/>
  <c r="AC41" i="2"/>
  <c r="AD41" i="2"/>
  <c r="AE41" i="2"/>
  <c r="AF41" i="2"/>
  <c r="AG41" i="2"/>
  <c r="AH41" i="2"/>
  <c r="AC213" i="2"/>
  <c r="AD213" i="2"/>
  <c r="AE213" i="2"/>
  <c r="AF213" i="2"/>
  <c r="AG213" i="2"/>
  <c r="AH213" i="2"/>
  <c r="AC22" i="2"/>
  <c r="AD22" i="2"/>
  <c r="AE22" i="2"/>
  <c r="AF22" i="2"/>
  <c r="AG22" i="2"/>
  <c r="AH22" i="2"/>
  <c r="AC488" i="2"/>
  <c r="AD488" i="2"/>
  <c r="AE488" i="2"/>
  <c r="AF488" i="2"/>
  <c r="AG488" i="2"/>
  <c r="AH488" i="2"/>
  <c r="AC421" i="2"/>
  <c r="AD421" i="2"/>
  <c r="AE421" i="2"/>
  <c r="AF421" i="2"/>
  <c r="AG421" i="2"/>
  <c r="AH421" i="2"/>
  <c r="AC621" i="2"/>
  <c r="AD621" i="2"/>
  <c r="AE621" i="2"/>
  <c r="AF621" i="2"/>
  <c r="AG621" i="2"/>
  <c r="AH621" i="2"/>
  <c r="AC298" i="2"/>
  <c r="AD298" i="2"/>
  <c r="AE298" i="2"/>
  <c r="AF298" i="2"/>
  <c r="AG298" i="2"/>
  <c r="AH298" i="2"/>
  <c r="AC668" i="2"/>
  <c r="AD668" i="2"/>
  <c r="AE668" i="2"/>
  <c r="AF668" i="2"/>
  <c r="AG668" i="2"/>
  <c r="AH668" i="2"/>
  <c r="AC448" i="2"/>
  <c r="AD448" i="2"/>
  <c r="AE448" i="2"/>
  <c r="AF448" i="2"/>
  <c r="AG448" i="2"/>
  <c r="AH448" i="2"/>
  <c r="AC135" i="2"/>
  <c r="AD135" i="2"/>
  <c r="AE135" i="2"/>
  <c r="AF135" i="2"/>
  <c r="AG135" i="2"/>
  <c r="AH135" i="2"/>
  <c r="AC557" i="2"/>
  <c r="AD557" i="2"/>
  <c r="AE557" i="2"/>
  <c r="AF557" i="2"/>
  <c r="AG557" i="2"/>
  <c r="AH557" i="2"/>
  <c r="AC248" i="2"/>
  <c r="AD248" i="2"/>
  <c r="AE248" i="2"/>
  <c r="AF248" i="2"/>
  <c r="AG248" i="2"/>
  <c r="AH248" i="2"/>
  <c r="AC233" i="2"/>
  <c r="AD233" i="2"/>
  <c r="AE233" i="2"/>
  <c r="AF233" i="2"/>
  <c r="AG233" i="2"/>
  <c r="AH233" i="2"/>
  <c r="AC450" i="2"/>
  <c r="AD450" i="2"/>
  <c r="AE450" i="2"/>
  <c r="AF450" i="2"/>
  <c r="AG450" i="2"/>
  <c r="AH450" i="2"/>
  <c r="O60" i="3" s="1"/>
  <c r="AC700" i="2"/>
  <c r="AD700" i="2"/>
  <c r="AE700" i="2"/>
  <c r="AF700" i="2"/>
  <c r="AG700" i="2"/>
  <c r="AH700" i="2"/>
  <c r="AC489" i="2"/>
  <c r="AD489" i="2"/>
  <c r="AE489" i="2"/>
  <c r="AF489" i="2"/>
  <c r="AG489" i="2"/>
  <c r="AH489" i="2"/>
  <c r="AC641" i="2"/>
  <c r="AD641" i="2"/>
  <c r="AE641" i="2"/>
  <c r="AF641" i="2"/>
  <c r="AG641" i="2"/>
  <c r="AH641" i="2"/>
  <c r="AC23" i="2"/>
  <c r="AD23" i="2"/>
  <c r="AE23" i="2"/>
  <c r="AF23" i="2"/>
  <c r="AG23" i="2"/>
  <c r="AH23" i="2"/>
  <c r="AC559" i="2"/>
  <c r="AD559" i="2"/>
  <c r="AE559" i="2"/>
  <c r="AF559" i="2"/>
  <c r="AG559" i="2"/>
  <c r="AH559" i="2"/>
  <c r="AC386" i="2"/>
  <c r="AD386" i="2"/>
  <c r="AE386" i="2"/>
  <c r="AF386" i="2"/>
  <c r="AG386" i="2"/>
  <c r="AH386" i="2"/>
  <c r="AC383" i="2"/>
  <c r="AD383" i="2"/>
  <c r="AE383" i="2"/>
  <c r="AF383" i="2"/>
  <c r="AG383" i="2"/>
  <c r="AH383" i="2"/>
  <c r="AC191" i="2"/>
  <c r="AD191" i="2"/>
  <c r="AE191" i="2"/>
  <c r="AF191" i="2"/>
  <c r="AG191" i="2"/>
  <c r="AH191" i="2"/>
  <c r="AC567" i="2"/>
  <c r="AD567" i="2"/>
  <c r="AE567" i="2"/>
  <c r="AF567" i="2"/>
  <c r="AG567" i="2"/>
  <c r="AH567" i="2"/>
  <c r="AC102" i="2"/>
  <c r="AD102" i="2"/>
  <c r="AE102" i="2"/>
  <c r="AF102" i="2"/>
  <c r="AG102" i="2"/>
  <c r="AH102" i="2"/>
  <c r="AC726" i="2"/>
  <c r="AD726" i="2"/>
  <c r="AE726" i="2"/>
  <c r="AF726" i="2"/>
  <c r="AG726" i="2"/>
  <c r="AH726" i="2"/>
  <c r="AC522" i="2"/>
  <c r="AD522" i="2"/>
  <c r="AE522" i="2"/>
  <c r="AF522" i="2"/>
  <c r="AG522" i="2"/>
  <c r="AH522" i="2"/>
  <c r="AC25" i="2"/>
  <c r="AD25" i="2"/>
  <c r="AE25" i="2"/>
  <c r="AF25" i="2"/>
  <c r="AG25" i="2"/>
  <c r="AH25" i="2"/>
  <c r="AC496" i="2"/>
  <c r="AD496" i="2"/>
  <c r="AE496" i="2"/>
  <c r="AF496" i="2"/>
  <c r="AG496" i="2"/>
  <c r="AH496" i="2"/>
  <c r="AC222" i="2"/>
  <c r="AD222" i="2"/>
  <c r="AE222" i="2"/>
  <c r="AF222" i="2"/>
  <c r="AG222" i="2"/>
  <c r="AH222" i="2"/>
  <c r="AC663" i="2"/>
  <c r="AD663" i="2"/>
  <c r="AE663" i="2"/>
  <c r="AF663" i="2"/>
  <c r="AG663" i="2"/>
  <c r="AH663" i="2"/>
  <c r="AC335" i="2"/>
  <c r="AD335" i="2"/>
  <c r="AE335" i="2"/>
  <c r="AF335" i="2"/>
  <c r="AG335" i="2"/>
  <c r="AH335" i="2"/>
  <c r="AC290" i="2"/>
  <c r="AD290" i="2"/>
  <c r="AE290" i="2"/>
  <c r="AF290" i="2"/>
  <c r="AG290" i="2"/>
  <c r="AH290" i="2"/>
  <c r="AC238" i="2"/>
  <c r="AD238" i="2"/>
  <c r="AE238" i="2"/>
  <c r="AF238" i="2"/>
  <c r="AG238" i="2"/>
  <c r="AH238" i="2"/>
  <c r="AC648" i="2"/>
  <c r="AD648" i="2"/>
  <c r="AE648" i="2"/>
  <c r="AF648" i="2"/>
  <c r="AG648" i="2"/>
  <c r="AH648" i="2"/>
  <c r="AC237" i="2"/>
  <c r="AD237" i="2"/>
  <c r="AE237" i="2"/>
  <c r="AF237" i="2"/>
  <c r="AG237" i="2"/>
  <c r="AH237" i="2"/>
  <c r="AC364" i="2"/>
  <c r="AD364" i="2"/>
  <c r="AE364" i="2"/>
  <c r="AF364" i="2"/>
  <c r="AG364" i="2"/>
  <c r="AH364" i="2"/>
  <c r="AC442" i="2"/>
  <c r="AD442" i="2"/>
  <c r="AE442" i="2"/>
  <c r="AF442" i="2"/>
  <c r="AG442" i="2"/>
  <c r="AH442" i="2"/>
  <c r="AC360" i="2"/>
  <c r="AD360" i="2"/>
  <c r="AE360" i="2"/>
  <c r="AF360" i="2"/>
  <c r="AG360" i="2"/>
  <c r="AH360" i="2"/>
  <c r="AC154" i="2"/>
  <c r="AD154" i="2"/>
  <c r="AE154" i="2"/>
  <c r="AF154" i="2"/>
  <c r="AG154" i="2"/>
  <c r="AH154" i="2"/>
  <c r="AC148" i="2"/>
  <c r="AD148" i="2"/>
  <c r="AE148" i="2"/>
  <c r="AF148" i="2"/>
  <c r="AG148" i="2"/>
  <c r="AH148" i="2"/>
  <c r="AC434" i="2"/>
  <c r="AD434" i="2"/>
  <c r="AE434" i="2"/>
  <c r="AF434" i="2"/>
  <c r="AG434" i="2"/>
  <c r="AH434" i="2"/>
  <c r="AC521" i="2"/>
  <c r="AD521" i="2"/>
  <c r="AE521" i="2"/>
  <c r="AF521" i="2"/>
  <c r="AG521" i="2"/>
  <c r="AH521" i="2"/>
  <c r="AC44" i="2"/>
  <c r="AD44" i="2"/>
  <c r="AE44" i="2"/>
  <c r="AF44" i="2"/>
  <c r="AG44" i="2"/>
  <c r="AH44" i="2"/>
  <c r="AC327" i="2"/>
  <c r="AD327" i="2"/>
  <c r="AE327" i="2"/>
  <c r="AF327" i="2"/>
  <c r="AG327" i="2"/>
  <c r="AH327" i="2"/>
  <c r="AC28" i="2"/>
  <c r="AD28" i="2"/>
  <c r="AE28" i="2"/>
  <c r="AF28" i="2"/>
  <c r="AG28" i="2"/>
  <c r="AH28" i="2"/>
  <c r="AC403" i="2"/>
  <c r="AD403" i="2"/>
  <c r="AE403" i="2"/>
  <c r="AF403" i="2"/>
  <c r="AG403" i="2"/>
  <c r="AH403" i="2"/>
  <c r="AC51" i="2"/>
  <c r="AD51" i="2"/>
  <c r="AE51" i="2"/>
  <c r="AF51" i="2"/>
  <c r="AG51" i="2"/>
  <c r="AH51" i="2"/>
  <c r="AC531" i="2"/>
  <c r="AD531" i="2"/>
  <c r="AE531" i="2"/>
  <c r="AF531" i="2"/>
  <c r="AG531" i="2"/>
  <c r="AH531" i="2"/>
  <c r="AC318" i="2"/>
  <c r="AD318" i="2"/>
  <c r="AE318" i="2"/>
  <c r="AF318" i="2"/>
  <c r="AG318" i="2"/>
  <c r="AH318" i="2"/>
  <c r="AC389" i="2"/>
  <c r="AD389" i="2"/>
  <c r="AE389" i="2"/>
  <c r="AF389" i="2"/>
  <c r="AG389" i="2"/>
  <c r="AH389" i="2"/>
  <c r="AC89" i="2"/>
  <c r="AD89" i="2"/>
  <c r="AE89" i="2"/>
  <c r="AF89" i="2"/>
  <c r="AG89" i="2"/>
  <c r="AH89" i="2"/>
  <c r="AC50" i="2"/>
  <c r="AD50" i="2"/>
  <c r="AE50" i="2"/>
  <c r="AF50" i="2"/>
  <c r="AG50" i="2"/>
  <c r="AH50" i="2"/>
  <c r="AC640" i="2"/>
  <c r="AD640" i="2"/>
  <c r="AE640" i="2"/>
  <c r="AF640" i="2"/>
  <c r="AG640" i="2"/>
  <c r="AH640" i="2"/>
  <c r="AC370" i="2"/>
  <c r="AD370" i="2"/>
  <c r="AE370" i="2"/>
  <c r="AF370" i="2"/>
  <c r="AG370" i="2"/>
  <c r="AH370" i="2"/>
  <c r="AC119" i="2"/>
  <c r="AD119" i="2"/>
  <c r="AE119" i="2"/>
  <c r="AF119" i="2"/>
  <c r="AG119" i="2"/>
  <c r="AH119" i="2"/>
  <c r="AC117" i="2"/>
  <c r="AD117" i="2"/>
  <c r="AE117" i="2"/>
  <c r="AF117" i="2"/>
  <c r="AG117" i="2"/>
  <c r="AH117" i="2"/>
  <c r="AC615" i="2"/>
  <c r="AD615" i="2"/>
  <c r="AE615" i="2"/>
  <c r="AF615" i="2"/>
  <c r="AG615" i="2"/>
  <c r="AH615" i="2"/>
  <c r="AC537" i="2"/>
  <c r="AD537" i="2"/>
  <c r="AE537" i="2"/>
  <c r="AF537" i="2"/>
  <c r="AG537" i="2"/>
  <c r="AH537" i="2"/>
  <c r="AC473" i="2"/>
  <c r="AD473" i="2"/>
  <c r="AE473" i="2"/>
  <c r="AF473" i="2"/>
  <c r="AG473" i="2"/>
  <c r="AH473" i="2"/>
  <c r="AC114" i="2"/>
  <c r="AD114" i="2"/>
  <c r="AE114" i="2"/>
  <c r="AF114" i="2"/>
  <c r="AG114" i="2"/>
  <c r="AH114" i="2"/>
  <c r="AC223" i="2"/>
  <c r="AD223" i="2"/>
  <c r="AE223" i="2"/>
  <c r="AF223" i="2"/>
  <c r="AG223" i="2"/>
  <c r="AH223" i="2"/>
  <c r="AC69" i="2"/>
  <c r="AD69" i="2"/>
  <c r="AE69" i="2"/>
  <c r="AF69" i="2"/>
  <c r="AG69" i="2"/>
  <c r="AH69" i="2"/>
  <c r="AC35" i="2"/>
  <c r="AD35" i="2"/>
  <c r="AE35" i="2"/>
  <c r="AF35" i="2"/>
  <c r="AG35" i="2"/>
  <c r="AH35" i="2"/>
  <c r="AC201" i="2"/>
  <c r="AD201" i="2"/>
  <c r="AE201" i="2"/>
  <c r="AF201" i="2"/>
  <c r="AG201" i="2"/>
  <c r="AH201" i="2"/>
  <c r="AC447" i="2"/>
  <c r="AD447" i="2"/>
  <c r="AE447" i="2"/>
  <c r="AF447" i="2"/>
  <c r="AG447" i="2"/>
  <c r="AH447" i="2"/>
  <c r="AC157" i="2"/>
  <c r="AD157" i="2"/>
  <c r="AE157" i="2"/>
  <c r="AF157" i="2"/>
  <c r="AG157" i="2"/>
  <c r="AH157" i="2"/>
  <c r="AC637" i="2"/>
  <c r="AD637" i="2"/>
  <c r="AE637" i="2"/>
  <c r="AF637" i="2"/>
  <c r="AG637" i="2"/>
  <c r="AH637" i="2"/>
  <c r="AC586" i="2"/>
  <c r="AD586" i="2"/>
  <c r="AE586" i="2"/>
  <c r="AF586" i="2"/>
  <c r="M120" i="3" s="1"/>
  <c r="AG586" i="2"/>
  <c r="N120" i="3" s="1"/>
  <c r="AH586" i="2"/>
  <c r="O120" i="3" s="1"/>
  <c r="AC24" i="2"/>
  <c r="AD24" i="2"/>
  <c r="AE24" i="2"/>
  <c r="AF24" i="2"/>
  <c r="AG24" i="2"/>
  <c r="AH24" i="2"/>
  <c r="AC469" i="2"/>
  <c r="AD469" i="2"/>
  <c r="AE469" i="2"/>
  <c r="AF469" i="2"/>
  <c r="AG469" i="2"/>
  <c r="AH469" i="2"/>
  <c r="AC228" i="2"/>
  <c r="AD228" i="2"/>
  <c r="AE228" i="2"/>
  <c r="AF228" i="2"/>
  <c r="AG228" i="2"/>
  <c r="AH228" i="2"/>
  <c r="AC113" i="2"/>
  <c r="AD113" i="2"/>
  <c r="AE113" i="2"/>
  <c r="AF113" i="2"/>
  <c r="AG113" i="2"/>
  <c r="AH113" i="2"/>
  <c r="AC304" i="2"/>
  <c r="AD304" i="2"/>
  <c r="AE304" i="2"/>
  <c r="AF304" i="2"/>
  <c r="AG304" i="2"/>
  <c r="AH304" i="2"/>
  <c r="AC107" i="2"/>
  <c r="AD107" i="2"/>
  <c r="AE107" i="2"/>
  <c r="AF107" i="2"/>
  <c r="AG107" i="2"/>
  <c r="AH107" i="2"/>
  <c r="AC642" i="2"/>
  <c r="AD642" i="2"/>
  <c r="AE642" i="2"/>
  <c r="AF642" i="2"/>
  <c r="AG642" i="2"/>
  <c r="AH642" i="2"/>
  <c r="AC188" i="2"/>
  <c r="AD188" i="2"/>
  <c r="AE188" i="2"/>
  <c r="AF188" i="2"/>
  <c r="AG188" i="2"/>
  <c r="AH188" i="2"/>
  <c r="AC39" i="2"/>
  <c r="AD39" i="2"/>
  <c r="AE39" i="2"/>
  <c r="AF39" i="2"/>
  <c r="AG39" i="2"/>
  <c r="AH39" i="2"/>
  <c r="AC266" i="2"/>
  <c r="AD266" i="2"/>
  <c r="AE266" i="2"/>
  <c r="AF266" i="2"/>
  <c r="AG266" i="2"/>
  <c r="AH266" i="2"/>
  <c r="AC262" i="2"/>
  <c r="AD262" i="2"/>
  <c r="AE262" i="2"/>
  <c r="AF262" i="2"/>
  <c r="AG262" i="2"/>
  <c r="AH262" i="2"/>
  <c r="AC347" i="2"/>
  <c r="AD347" i="2"/>
  <c r="AE347" i="2"/>
  <c r="AF347" i="2"/>
  <c r="AG347" i="2"/>
  <c r="AH347" i="2"/>
  <c r="AC329" i="2"/>
  <c r="AD329" i="2"/>
  <c r="AE329" i="2"/>
  <c r="AF329" i="2"/>
  <c r="AG329" i="2"/>
  <c r="AH329" i="2"/>
  <c r="AC597" i="2"/>
  <c r="AD597" i="2"/>
  <c r="AE597" i="2"/>
  <c r="AF597" i="2"/>
  <c r="AG597" i="2"/>
  <c r="AH597" i="2"/>
  <c r="AC407" i="2"/>
  <c r="AD407" i="2"/>
  <c r="AE407" i="2"/>
  <c r="AF407" i="2"/>
  <c r="AG407" i="2"/>
  <c r="AH407" i="2"/>
  <c r="AC592" i="2"/>
  <c r="AD592" i="2"/>
  <c r="AE592" i="2"/>
  <c r="AF592" i="2"/>
  <c r="AG592" i="2"/>
  <c r="AH592" i="2"/>
  <c r="AC275" i="2"/>
  <c r="AD275" i="2"/>
  <c r="AE275" i="2"/>
  <c r="AF275" i="2"/>
  <c r="AG275" i="2"/>
  <c r="AH275" i="2"/>
  <c r="AC147" i="2"/>
  <c r="AD147" i="2"/>
  <c r="AE147" i="2"/>
  <c r="AF147" i="2"/>
  <c r="AG147" i="2"/>
  <c r="AH147" i="2"/>
  <c r="AC185" i="2"/>
  <c r="AD185" i="2"/>
  <c r="AE185" i="2"/>
  <c r="AF185" i="2"/>
  <c r="AG185" i="2"/>
  <c r="AH185" i="2"/>
  <c r="AC650" i="2"/>
  <c r="AD650" i="2"/>
  <c r="AE650" i="2"/>
  <c r="AF650" i="2"/>
  <c r="AG650" i="2"/>
  <c r="AH650" i="2"/>
  <c r="AC610" i="2"/>
  <c r="AD610" i="2"/>
  <c r="AE610" i="2"/>
  <c r="AF610" i="2"/>
  <c r="AG610" i="2"/>
  <c r="AH610" i="2"/>
  <c r="AC145" i="2"/>
  <c r="AD145" i="2"/>
  <c r="AE145" i="2"/>
  <c r="AF145" i="2"/>
  <c r="AG145" i="2"/>
  <c r="AH145" i="2"/>
  <c r="AC718" i="2"/>
  <c r="AD718" i="2"/>
  <c r="AE718" i="2"/>
  <c r="AF718" i="2"/>
  <c r="AG718" i="2"/>
  <c r="AH718" i="2"/>
  <c r="AC463" i="2"/>
  <c r="AD463" i="2"/>
  <c r="AE463" i="2"/>
  <c r="AF463" i="2"/>
  <c r="AG463" i="2"/>
  <c r="AH463" i="2"/>
  <c r="AC230" i="2"/>
  <c r="AD230" i="2"/>
  <c r="AE230" i="2"/>
  <c r="AF230" i="2"/>
  <c r="AG230" i="2"/>
  <c r="AH230" i="2"/>
  <c r="AC432" i="2"/>
  <c r="AD432" i="2"/>
  <c r="AE432" i="2"/>
  <c r="AF432" i="2"/>
  <c r="AG432" i="2"/>
  <c r="AH432" i="2"/>
  <c r="AC103" i="2"/>
  <c r="AD103" i="2"/>
  <c r="AE103" i="2"/>
  <c r="AF103" i="2"/>
  <c r="AG103" i="2"/>
  <c r="AH103" i="2"/>
  <c r="AC217" i="2"/>
  <c r="AD217" i="2"/>
  <c r="AE217" i="2"/>
  <c r="AF217" i="2"/>
  <c r="AG217" i="2"/>
  <c r="AH217" i="2"/>
  <c r="AC552" i="2"/>
  <c r="AD552" i="2"/>
  <c r="AE552" i="2"/>
  <c r="AF552" i="2"/>
  <c r="AG552" i="2"/>
  <c r="AH552" i="2"/>
  <c r="AC278" i="2"/>
  <c r="AD278" i="2"/>
  <c r="AE278" i="2"/>
  <c r="AF278" i="2"/>
  <c r="AG278" i="2"/>
  <c r="AH278" i="2"/>
  <c r="AC251" i="2"/>
  <c r="AD251" i="2"/>
  <c r="AE251" i="2"/>
  <c r="AF251" i="2"/>
  <c r="AG251" i="2"/>
  <c r="AH251" i="2"/>
  <c r="AC150" i="2"/>
  <c r="AD150" i="2"/>
  <c r="AE150" i="2"/>
  <c r="AF150" i="2"/>
  <c r="AG150" i="2"/>
  <c r="AH150" i="2"/>
  <c r="AC484" i="2"/>
  <c r="AD484" i="2"/>
  <c r="AE484" i="2"/>
  <c r="AF484" i="2"/>
  <c r="AG484" i="2"/>
  <c r="AH484" i="2"/>
  <c r="AC178" i="2"/>
  <c r="AD178" i="2"/>
  <c r="AE178" i="2"/>
  <c r="AF178" i="2"/>
  <c r="AG178" i="2"/>
  <c r="AH178" i="2"/>
  <c r="AC574" i="2"/>
  <c r="AD574" i="2"/>
  <c r="AE574" i="2"/>
  <c r="AF574" i="2"/>
  <c r="AG574" i="2"/>
  <c r="AH574" i="2"/>
  <c r="AC277" i="2"/>
  <c r="AD277" i="2"/>
  <c r="AE277" i="2"/>
  <c r="AF277" i="2"/>
  <c r="AG277" i="2"/>
  <c r="AH277" i="2"/>
  <c r="AC258" i="2"/>
  <c r="AD258" i="2"/>
  <c r="AE258" i="2"/>
  <c r="AF258" i="2"/>
  <c r="AG258" i="2"/>
  <c r="AH258" i="2"/>
  <c r="AC189" i="2"/>
  <c r="AD189" i="2"/>
  <c r="AE189" i="2"/>
  <c r="AF189" i="2"/>
  <c r="AG189" i="2"/>
  <c r="AH189" i="2"/>
  <c r="AC202" i="2"/>
  <c r="AD202" i="2"/>
  <c r="AE202" i="2"/>
  <c r="AF202" i="2"/>
  <c r="AG202" i="2"/>
  <c r="AH202" i="2"/>
  <c r="AC404" i="2"/>
  <c r="AD404" i="2"/>
  <c r="AE404" i="2"/>
  <c r="AF404" i="2"/>
  <c r="AG404" i="2"/>
  <c r="AH404" i="2"/>
  <c r="AC452" i="2"/>
  <c r="AD452" i="2"/>
  <c r="AE452" i="2"/>
  <c r="AF452" i="2"/>
  <c r="AG452" i="2"/>
  <c r="AH452" i="2"/>
  <c r="AC669" i="2"/>
  <c r="AD669" i="2"/>
  <c r="AE669" i="2"/>
  <c r="AF669" i="2"/>
  <c r="AG669" i="2"/>
  <c r="AH669" i="2"/>
  <c r="AC687" i="2"/>
  <c r="AD687" i="2"/>
  <c r="AE687" i="2"/>
  <c r="AF687" i="2"/>
  <c r="AG687" i="2"/>
  <c r="AH687" i="2"/>
  <c r="AC336" i="2"/>
  <c r="AD336" i="2"/>
  <c r="AE336" i="2"/>
  <c r="AF336" i="2"/>
  <c r="AG336" i="2"/>
  <c r="AH336" i="2"/>
  <c r="AC20" i="2"/>
  <c r="AD20" i="2"/>
  <c r="AE20" i="2"/>
  <c r="AF20" i="2"/>
  <c r="AG20" i="2"/>
  <c r="AH20" i="2"/>
  <c r="AC624" i="2"/>
  <c r="AD624" i="2"/>
  <c r="AE624" i="2"/>
  <c r="AF624" i="2"/>
  <c r="AG624" i="2"/>
  <c r="AH624" i="2"/>
  <c r="AC511" i="2"/>
  <c r="AD511" i="2"/>
  <c r="AE511" i="2"/>
  <c r="AF511" i="2"/>
  <c r="AG511" i="2"/>
  <c r="AH511" i="2"/>
  <c r="AC167" i="2"/>
  <c r="AD167" i="2"/>
  <c r="AE167" i="2"/>
  <c r="AF167" i="2"/>
  <c r="AG167" i="2"/>
  <c r="AH167" i="2"/>
  <c r="AC584" i="2"/>
  <c r="AD584" i="2"/>
  <c r="AE584" i="2"/>
  <c r="AF584" i="2"/>
  <c r="AG584" i="2"/>
  <c r="AH584" i="2"/>
  <c r="AC477" i="2"/>
  <c r="AD477" i="2"/>
  <c r="AE477" i="2"/>
  <c r="AF477" i="2"/>
  <c r="AG477" i="2"/>
  <c r="AH477" i="2"/>
  <c r="AC719" i="2"/>
  <c r="AD719" i="2"/>
  <c r="AE719" i="2"/>
  <c r="AF719" i="2"/>
  <c r="AG719" i="2"/>
  <c r="AH719" i="2"/>
  <c r="AC579" i="2"/>
  <c r="AD579" i="2"/>
  <c r="AE579" i="2"/>
  <c r="AF579" i="2"/>
  <c r="AG579" i="2"/>
  <c r="AH579" i="2"/>
  <c r="AC259" i="2"/>
  <c r="AD259" i="2"/>
  <c r="AE259" i="2"/>
  <c r="AF259" i="2"/>
  <c r="AG259" i="2"/>
  <c r="AH259" i="2"/>
  <c r="AC130" i="2"/>
  <c r="AD130" i="2"/>
  <c r="AE130" i="2"/>
  <c r="AF130" i="2"/>
  <c r="AG130" i="2"/>
  <c r="AH130" i="2"/>
  <c r="AC657" i="2"/>
  <c r="AD657" i="2"/>
  <c r="AE657" i="2"/>
  <c r="AF657" i="2"/>
  <c r="AG657" i="2"/>
  <c r="AH657" i="2"/>
  <c r="AC271" i="2"/>
  <c r="AD271" i="2"/>
  <c r="AE271" i="2"/>
  <c r="AF271" i="2"/>
  <c r="AG271" i="2"/>
  <c r="AH271" i="2"/>
  <c r="AC263" i="2"/>
  <c r="AD263" i="2"/>
  <c r="AE263" i="2"/>
  <c r="AF263" i="2"/>
  <c r="AG263" i="2"/>
  <c r="AH263" i="2"/>
  <c r="AC437" i="2"/>
  <c r="AD437" i="2"/>
  <c r="AE437" i="2"/>
  <c r="AF437" i="2"/>
  <c r="AG437" i="2"/>
  <c r="AH437" i="2"/>
  <c r="AC487" i="2"/>
  <c r="AD487" i="2"/>
  <c r="AE487" i="2"/>
  <c r="AF487" i="2"/>
  <c r="AG487" i="2"/>
  <c r="AH487" i="2"/>
  <c r="AC58" i="2"/>
  <c r="AD58" i="2"/>
  <c r="AE58" i="2"/>
  <c r="AF58" i="2"/>
  <c r="AG58" i="2"/>
  <c r="AH58" i="2"/>
  <c r="AC426" i="2"/>
  <c r="AD426" i="2"/>
  <c r="AE426" i="2"/>
  <c r="AF426" i="2"/>
  <c r="AG426" i="2"/>
  <c r="AH426" i="2"/>
  <c r="AC313" i="2"/>
  <c r="AD313" i="2"/>
  <c r="AE313" i="2"/>
  <c r="AF313" i="2"/>
  <c r="AG313" i="2"/>
  <c r="AH313" i="2"/>
  <c r="AC219" i="2"/>
  <c r="AD219" i="2"/>
  <c r="AE219" i="2"/>
  <c r="AF219" i="2"/>
  <c r="AG219" i="2"/>
  <c r="AH219" i="2"/>
  <c r="AC40" i="2"/>
  <c r="AD40" i="2"/>
  <c r="AE40" i="2"/>
  <c r="AF40" i="2"/>
  <c r="AG40" i="2"/>
  <c r="AH40" i="2"/>
  <c r="AC343" i="2"/>
  <c r="AD343" i="2"/>
  <c r="AE343" i="2"/>
  <c r="AF343" i="2"/>
  <c r="AG343" i="2"/>
  <c r="AH343" i="2"/>
  <c r="AC174" i="2"/>
  <c r="AD174" i="2"/>
  <c r="AE174" i="2"/>
  <c r="AF174" i="2"/>
  <c r="AG174" i="2"/>
  <c r="AH174" i="2"/>
  <c r="AC235" i="2"/>
  <c r="AD235" i="2"/>
  <c r="AE235" i="2"/>
  <c r="AF235" i="2"/>
  <c r="AG235" i="2"/>
  <c r="AH235" i="2"/>
  <c r="AC713" i="2"/>
  <c r="AD713" i="2"/>
  <c r="AE713" i="2"/>
  <c r="AF713" i="2"/>
  <c r="AG713" i="2"/>
  <c r="AH713" i="2"/>
  <c r="AC8" i="2"/>
  <c r="AD8" i="2"/>
  <c r="AE8" i="2"/>
  <c r="AF8" i="2"/>
  <c r="AG8" i="2"/>
  <c r="AH8" i="2"/>
  <c r="AC36" i="2"/>
  <c r="AD36" i="2"/>
  <c r="AE36" i="2"/>
  <c r="AF36" i="2"/>
  <c r="AG36" i="2"/>
  <c r="AH36" i="2"/>
  <c r="AC419" i="2"/>
  <c r="AD419" i="2"/>
  <c r="AE419" i="2"/>
  <c r="AF419" i="2"/>
  <c r="AG419" i="2"/>
  <c r="AH419" i="2"/>
  <c r="AC622" i="2"/>
  <c r="AD622" i="2"/>
  <c r="AE622" i="2"/>
  <c r="AF622" i="2"/>
  <c r="AG622" i="2"/>
  <c r="AH622" i="2"/>
  <c r="AC42" i="2"/>
  <c r="AD42" i="2"/>
  <c r="AE42" i="2"/>
  <c r="AF42" i="2"/>
  <c r="AG42" i="2"/>
  <c r="AH42" i="2"/>
  <c r="AC88" i="2"/>
  <c r="AD88" i="2"/>
  <c r="AE88" i="2"/>
  <c r="AF88" i="2"/>
  <c r="AG88" i="2"/>
  <c r="AH88" i="2"/>
  <c r="AC581" i="2"/>
  <c r="AD581" i="2"/>
  <c r="AE581" i="2"/>
  <c r="AF581" i="2"/>
  <c r="AG581" i="2"/>
  <c r="AH581" i="2"/>
  <c r="AC400" i="2"/>
  <c r="AD400" i="2"/>
  <c r="AE400" i="2"/>
  <c r="AF400" i="2"/>
  <c r="AG400" i="2"/>
  <c r="AH400" i="2"/>
  <c r="AC70" i="2"/>
  <c r="AD70" i="2"/>
  <c r="AE70" i="2"/>
  <c r="AF70" i="2"/>
  <c r="AG70" i="2"/>
  <c r="AH70" i="2"/>
  <c r="AC512" i="2"/>
  <c r="AD512" i="2"/>
  <c r="AE512" i="2"/>
  <c r="AF512" i="2"/>
  <c r="AG512" i="2"/>
  <c r="AH512" i="2"/>
  <c r="AC513" i="2"/>
  <c r="AD513" i="2"/>
  <c r="AE513" i="2"/>
  <c r="AF513" i="2"/>
  <c r="AG513" i="2"/>
  <c r="AH513" i="2"/>
  <c r="AC52" i="2"/>
  <c r="AD52" i="2"/>
  <c r="AE52" i="2"/>
  <c r="AF52" i="2"/>
  <c r="AG52" i="2"/>
  <c r="AH52" i="2"/>
  <c r="AC523" i="2"/>
  <c r="AD523" i="2"/>
  <c r="AE523" i="2"/>
  <c r="AF523" i="2"/>
  <c r="AG523" i="2"/>
  <c r="AH523" i="2"/>
  <c r="AC169" i="2"/>
  <c r="AD169" i="2"/>
  <c r="AE169" i="2"/>
  <c r="AF169" i="2"/>
  <c r="AG169" i="2"/>
  <c r="AH169" i="2"/>
  <c r="AC628" i="2"/>
  <c r="AD628" i="2"/>
  <c r="AE628" i="2"/>
  <c r="AF628" i="2"/>
  <c r="AG628" i="2"/>
  <c r="AH628" i="2"/>
  <c r="AC435" i="2"/>
  <c r="AD435" i="2"/>
  <c r="AE435" i="2"/>
  <c r="AF435" i="2"/>
  <c r="AG435" i="2"/>
  <c r="AH435" i="2"/>
  <c r="AC319" i="2"/>
  <c r="AD319" i="2"/>
  <c r="AE319" i="2"/>
  <c r="AF319" i="2"/>
  <c r="AG319" i="2"/>
  <c r="AH319" i="2"/>
  <c r="AC272" i="2"/>
  <c r="AD272" i="2"/>
  <c r="AE272" i="2"/>
  <c r="AF272" i="2"/>
  <c r="AG272" i="2"/>
  <c r="AH272" i="2"/>
  <c r="AC725" i="2"/>
  <c r="AD725" i="2"/>
  <c r="AE725" i="2"/>
  <c r="AF725" i="2"/>
  <c r="AG725" i="2"/>
  <c r="AH725" i="2"/>
  <c r="AC525" i="2"/>
  <c r="AD525" i="2"/>
  <c r="AE525" i="2"/>
  <c r="AF525" i="2"/>
  <c r="AG525" i="2"/>
  <c r="AH525" i="2"/>
  <c r="AC90" i="2"/>
  <c r="AD90" i="2"/>
  <c r="AE90" i="2"/>
  <c r="AF90" i="2"/>
  <c r="AG90" i="2"/>
  <c r="AH90" i="2"/>
  <c r="AC652" i="2"/>
  <c r="AD652" i="2"/>
  <c r="AE652" i="2"/>
  <c r="AF652" i="2"/>
  <c r="AG652" i="2"/>
  <c r="AH652" i="2"/>
  <c r="AC337" i="2"/>
  <c r="AD337" i="2"/>
  <c r="AE337" i="2"/>
  <c r="AF337" i="2"/>
  <c r="AG337" i="2"/>
  <c r="AH337" i="2"/>
  <c r="AC486" i="2"/>
  <c r="AD486" i="2"/>
  <c r="AE486" i="2"/>
  <c r="AF486" i="2"/>
  <c r="AG486" i="2"/>
  <c r="AH486" i="2"/>
  <c r="AC100" i="2"/>
  <c r="AD100" i="2"/>
  <c r="AE100" i="2"/>
  <c r="AF100" i="2"/>
  <c r="AG100" i="2"/>
  <c r="AH100" i="2"/>
  <c r="AC273" i="2"/>
  <c r="AD273" i="2"/>
  <c r="AE273" i="2"/>
  <c r="AF273" i="2"/>
  <c r="AG273" i="2"/>
  <c r="AH273" i="2"/>
  <c r="AC555" i="2"/>
  <c r="AD555" i="2"/>
  <c r="AE555" i="2"/>
  <c r="AF555" i="2"/>
  <c r="AG555" i="2"/>
  <c r="AH555" i="2"/>
  <c r="AC444" i="2"/>
  <c r="AD444" i="2"/>
  <c r="AE444" i="2"/>
  <c r="AF444" i="2"/>
  <c r="AG444" i="2"/>
  <c r="AH444" i="2"/>
  <c r="AC372" i="2"/>
  <c r="AD372" i="2"/>
  <c r="AE372" i="2"/>
  <c r="AF372" i="2"/>
  <c r="AG372" i="2"/>
  <c r="AH372" i="2"/>
  <c r="AC294" i="2"/>
  <c r="AD294" i="2"/>
  <c r="AE294" i="2"/>
  <c r="AF294" i="2"/>
  <c r="AG294" i="2"/>
  <c r="AH294" i="2"/>
  <c r="AC220" i="2"/>
  <c r="AD220" i="2"/>
  <c r="AE220" i="2"/>
  <c r="AF220" i="2"/>
  <c r="AG220" i="2"/>
  <c r="AH220" i="2"/>
  <c r="AC591" i="2"/>
  <c r="AD591" i="2"/>
  <c r="AE591" i="2"/>
  <c r="AF591" i="2"/>
  <c r="AG591" i="2"/>
  <c r="AH591" i="2"/>
  <c r="AC546" i="2"/>
  <c r="AD546" i="2"/>
  <c r="AE546" i="2"/>
  <c r="AF546" i="2"/>
  <c r="AG546" i="2"/>
  <c r="AH546" i="2"/>
  <c r="AC256" i="2"/>
  <c r="AD256" i="2"/>
  <c r="AE256" i="2"/>
  <c r="AF256" i="2"/>
  <c r="AG256" i="2"/>
  <c r="AH256" i="2"/>
  <c r="AC68" i="2"/>
  <c r="AD68" i="2"/>
  <c r="AE68" i="2"/>
  <c r="AF68" i="2"/>
  <c r="AG68" i="2"/>
  <c r="AH68" i="2"/>
  <c r="AC115" i="2"/>
  <c r="AD115" i="2"/>
  <c r="AE115" i="2"/>
  <c r="AF115" i="2"/>
  <c r="AG115" i="2"/>
  <c r="AH115" i="2"/>
  <c r="AC15" i="2"/>
  <c r="AD15" i="2"/>
  <c r="AE15" i="2"/>
  <c r="AF15" i="2"/>
  <c r="AG15" i="2"/>
  <c r="AH15" i="2"/>
  <c r="AC249" i="2"/>
  <c r="AD249" i="2"/>
  <c r="AE249" i="2"/>
  <c r="AF249" i="2"/>
  <c r="AG249" i="2"/>
  <c r="AH249" i="2"/>
  <c r="AC401" i="2"/>
  <c r="AD401" i="2"/>
  <c r="AE401" i="2"/>
  <c r="AF401" i="2"/>
  <c r="AG401" i="2"/>
  <c r="AH401" i="2"/>
  <c r="AC453" i="2"/>
  <c r="AD453" i="2"/>
  <c r="AE453" i="2"/>
  <c r="AF453" i="2"/>
  <c r="AG453" i="2"/>
  <c r="AH453" i="2"/>
  <c r="AC402" i="2"/>
  <c r="AD402" i="2"/>
  <c r="AE402" i="2"/>
  <c r="AF402" i="2"/>
  <c r="AG402" i="2"/>
  <c r="AH402" i="2"/>
  <c r="AC439" i="2"/>
  <c r="AD439" i="2"/>
  <c r="AE439" i="2"/>
  <c r="AF439" i="2"/>
  <c r="AG439" i="2"/>
  <c r="AH439" i="2"/>
  <c r="AC425" i="2"/>
  <c r="AD425" i="2"/>
  <c r="AE425" i="2"/>
  <c r="AF425" i="2"/>
  <c r="AG425" i="2"/>
  <c r="AH425" i="2"/>
  <c r="AC724" i="2"/>
  <c r="AD724" i="2"/>
  <c r="AE724" i="2"/>
  <c r="AF724" i="2"/>
  <c r="AG724" i="2"/>
  <c r="AH724" i="2"/>
  <c r="AC490" i="2"/>
  <c r="AD490" i="2"/>
  <c r="AE490" i="2"/>
  <c r="AF490" i="2"/>
  <c r="AG490" i="2"/>
  <c r="AH490" i="2"/>
  <c r="AC74" i="2"/>
  <c r="AD74" i="2"/>
  <c r="AE74" i="2"/>
  <c r="AF74" i="2"/>
  <c r="AG74" i="2"/>
  <c r="AH74" i="2"/>
  <c r="AC180" i="2"/>
  <c r="AD180" i="2"/>
  <c r="AE180" i="2"/>
  <c r="AF180" i="2"/>
  <c r="AG180" i="2"/>
  <c r="AH180" i="2"/>
  <c r="AC348" i="2"/>
  <c r="AD348" i="2"/>
  <c r="AE348" i="2"/>
  <c r="AF348" i="2"/>
  <c r="AG348" i="2"/>
  <c r="AH348" i="2"/>
  <c r="AC26" i="2"/>
  <c r="AD26" i="2"/>
  <c r="AE26" i="2"/>
  <c r="AF26" i="2"/>
  <c r="AG26" i="2"/>
  <c r="AH26" i="2"/>
  <c r="AC369" i="2"/>
  <c r="AD369" i="2"/>
  <c r="AE369" i="2"/>
  <c r="AF369" i="2"/>
  <c r="AG369" i="2"/>
  <c r="AH369" i="2"/>
  <c r="AC274" i="2"/>
  <c r="AD274" i="2"/>
  <c r="AE274" i="2"/>
  <c r="AF274" i="2"/>
  <c r="AG274" i="2"/>
  <c r="AH274" i="2"/>
  <c r="AC269" i="2"/>
  <c r="AD269" i="2"/>
  <c r="AE269" i="2"/>
  <c r="AF269" i="2"/>
  <c r="AG269" i="2"/>
  <c r="AH269" i="2"/>
  <c r="AC528" i="2"/>
  <c r="AD528" i="2"/>
  <c r="AE528" i="2"/>
  <c r="AF528" i="2"/>
  <c r="AG528" i="2"/>
  <c r="AH528" i="2"/>
  <c r="AC355" i="2"/>
  <c r="AD355" i="2"/>
  <c r="AE355" i="2"/>
  <c r="AF355" i="2"/>
  <c r="AG355" i="2"/>
  <c r="AH355" i="2"/>
  <c r="AC666" i="2"/>
  <c r="AD666" i="2"/>
  <c r="AE666" i="2"/>
  <c r="AF666" i="2"/>
  <c r="AG666" i="2"/>
  <c r="AH666" i="2"/>
  <c r="AC629" i="2"/>
  <c r="AD629" i="2"/>
  <c r="AE629" i="2"/>
  <c r="AF629" i="2"/>
  <c r="AG629" i="2"/>
  <c r="AH629" i="2"/>
  <c r="AC109" i="2"/>
  <c r="AD109" i="2"/>
  <c r="AE109" i="2"/>
  <c r="AF109" i="2"/>
  <c r="AG109" i="2"/>
  <c r="AH109" i="2"/>
  <c r="AC505" i="2"/>
  <c r="AD505" i="2"/>
  <c r="AE505" i="2"/>
  <c r="AF505" i="2"/>
  <c r="AG505" i="2"/>
  <c r="AH505" i="2"/>
  <c r="AC476" i="2"/>
  <c r="AD476" i="2"/>
  <c r="AE476" i="2"/>
  <c r="AF476" i="2"/>
  <c r="AG476" i="2"/>
  <c r="AH476" i="2"/>
  <c r="AC646" i="2"/>
  <c r="AD646" i="2"/>
  <c r="AE646" i="2"/>
  <c r="AF646" i="2"/>
  <c r="AG646" i="2"/>
  <c r="AH646" i="2"/>
  <c r="AC630" i="2"/>
  <c r="AD630" i="2"/>
  <c r="AE630" i="2"/>
  <c r="AF630" i="2"/>
  <c r="AG630" i="2"/>
  <c r="AH630" i="2"/>
  <c r="AC57" i="2"/>
  <c r="AD57" i="2"/>
  <c r="AE57" i="2"/>
  <c r="AF57" i="2"/>
  <c r="AG57" i="2"/>
  <c r="AH57" i="2"/>
  <c r="AC261" i="2"/>
  <c r="AD261" i="2"/>
  <c r="AE261" i="2"/>
  <c r="AF261" i="2"/>
  <c r="AG261" i="2"/>
  <c r="AH261" i="2"/>
  <c r="AC471" i="2"/>
  <c r="AD471" i="2"/>
  <c r="AE471" i="2"/>
  <c r="AF471" i="2"/>
  <c r="AG471" i="2"/>
  <c r="AH471" i="2"/>
  <c r="AC194" i="2"/>
  <c r="AD194" i="2"/>
  <c r="AE194" i="2"/>
  <c r="AF194" i="2"/>
  <c r="AG194" i="2"/>
  <c r="AH194" i="2"/>
  <c r="AC560" i="2"/>
  <c r="AD560" i="2"/>
  <c r="AE560" i="2"/>
  <c r="AF560" i="2"/>
  <c r="AG560" i="2"/>
  <c r="AH560" i="2"/>
  <c r="AC79" i="2"/>
  <c r="AD79" i="2"/>
  <c r="AE79" i="2"/>
  <c r="AF79" i="2"/>
  <c r="AG79" i="2"/>
  <c r="AH79" i="2"/>
  <c r="AC279" i="2"/>
  <c r="AD279" i="2"/>
  <c r="AE279" i="2"/>
  <c r="AF279" i="2"/>
  <c r="AG279" i="2"/>
  <c r="AH279" i="2"/>
  <c r="AC210" i="2"/>
  <c r="AD210" i="2"/>
  <c r="AE210" i="2"/>
  <c r="AF210" i="2"/>
  <c r="AG210" i="2"/>
  <c r="AH210" i="2"/>
  <c r="AC662" i="2"/>
  <c r="AD662" i="2"/>
  <c r="AE662" i="2"/>
  <c r="AF662" i="2"/>
  <c r="AG662" i="2"/>
  <c r="AH662" i="2"/>
  <c r="AC440" i="2"/>
  <c r="AD440" i="2"/>
  <c r="AE440" i="2"/>
  <c r="AF440" i="2"/>
  <c r="AG440" i="2"/>
  <c r="AH440" i="2"/>
  <c r="AC27" i="2"/>
  <c r="AD27" i="2"/>
  <c r="AE27" i="2"/>
  <c r="AF27" i="2"/>
  <c r="AG27" i="2"/>
  <c r="AH27" i="2"/>
  <c r="AC593" i="2"/>
  <c r="AD593" i="2"/>
  <c r="AE593" i="2"/>
  <c r="AF593" i="2"/>
  <c r="AG593" i="2"/>
  <c r="AH593" i="2"/>
  <c r="AC363" i="2"/>
  <c r="AD363" i="2"/>
  <c r="AE363" i="2"/>
  <c r="AF363" i="2"/>
  <c r="AG363" i="2"/>
  <c r="AH363" i="2"/>
  <c r="AC562" i="2"/>
  <c r="AD562" i="2"/>
  <c r="AE562" i="2"/>
  <c r="AF562" i="2"/>
  <c r="AG562" i="2"/>
  <c r="AH562" i="2"/>
  <c r="AC43" i="2"/>
  <c r="AD43" i="2"/>
  <c r="AE43" i="2"/>
  <c r="AF43" i="2"/>
  <c r="AG43" i="2"/>
  <c r="AH43" i="2"/>
  <c r="AC529" i="2"/>
  <c r="AD529" i="2"/>
  <c r="AE529" i="2"/>
  <c r="AF529" i="2"/>
  <c r="AG529" i="2"/>
  <c r="AH529" i="2"/>
  <c r="AC276" i="2"/>
  <c r="AD276" i="2"/>
  <c r="AE276" i="2"/>
  <c r="AF276" i="2"/>
  <c r="M58" i="3" s="1"/>
  <c r="AG276" i="2"/>
  <c r="N58" i="3" s="1"/>
  <c r="AH276" i="2"/>
  <c r="O58" i="3" s="1"/>
  <c r="AC287" i="2"/>
  <c r="AD287" i="2"/>
  <c r="AE287" i="2"/>
  <c r="AF287" i="2"/>
  <c r="AG287" i="2"/>
  <c r="AH287" i="2"/>
  <c r="AC236" i="2"/>
  <c r="AD236" i="2"/>
  <c r="AE236" i="2"/>
  <c r="AF236" i="2"/>
  <c r="AG236" i="2"/>
  <c r="AH236" i="2"/>
  <c r="AC397" i="2"/>
  <c r="AD397" i="2"/>
  <c r="AE397" i="2"/>
  <c r="AF397" i="2"/>
  <c r="AG397" i="2"/>
  <c r="AH397" i="2"/>
  <c r="AC510" i="2"/>
  <c r="AD510" i="2"/>
  <c r="AE510" i="2"/>
  <c r="AF510" i="2"/>
  <c r="AG510" i="2"/>
  <c r="AH510" i="2"/>
  <c r="AC636" i="2"/>
  <c r="AD636" i="2"/>
  <c r="AE636" i="2"/>
  <c r="AF636" i="2"/>
  <c r="AG636" i="2"/>
  <c r="AH636" i="2"/>
  <c r="AC344" i="2"/>
  <c r="AD344" i="2"/>
  <c r="AE344" i="2"/>
  <c r="AF344" i="2"/>
  <c r="AG344" i="2"/>
  <c r="AH344" i="2"/>
  <c r="AC524" i="2"/>
  <c r="AD524" i="2"/>
  <c r="AE524" i="2"/>
  <c r="AF524" i="2"/>
  <c r="AG524" i="2"/>
  <c r="AH524" i="2"/>
  <c r="AC500" i="2"/>
  <c r="AD500" i="2"/>
  <c r="AE500" i="2"/>
  <c r="AF500" i="2"/>
  <c r="AG500" i="2"/>
  <c r="AH500" i="2"/>
  <c r="AC720" i="2"/>
  <c r="AD720" i="2"/>
  <c r="AE720" i="2"/>
  <c r="AF720" i="2"/>
  <c r="AG720" i="2"/>
  <c r="AH720" i="2"/>
  <c r="AC47" i="2"/>
  <c r="AD47" i="2"/>
  <c r="AE47" i="2"/>
  <c r="AF47" i="2"/>
  <c r="M69" i="3" s="1"/>
  <c r="AG47" i="2"/>
  <c r="N69" i="3" s="1"/>
  <c r="AH47" i="2"/>
  <c r="O69" i="3" s="1"/>
  <c r="AC378" i="2"/>
  <c r="AD378" i="2"/>
  <c r="AE378" i="2"/>
  <c r="AF378" i="2"/>
  <c r="AG378" i="2"/>
  <c r="AH378" i="2"/>
  <c r="AC441" i="2"/>
  <c r="AD441" i="2"/>
  <c r="AE441" i="2"/>
  <c r="AF441" i="2"/>
  <c r="AG441" i="2"/>
  <c r="AH441" i="2"/>
  <c r="AC613" i="2"/>
  <c r="AD613" i="2"/>
  <c r="AE613" i="2"/>
  <c r="AF613" i="2"/>
  <c r="AG613" i="2"/>
  <c r="AH613" i="2"/>
  <c r="AC208" i="2"/>
  <c r="AD208" i="2"/>
  <c r="AE208" i="2"/>
  <c r="AF208" i="2"/>
  <c r="AG208" i="2"/>
  <c r="AH208" i="2"/>
  <c r="AC717" i="2"/>
  <c r="AD717" i="2"/>
  <c r="AE717" i="2"/>
  <c r="AF717" i="2"/>
  <c r="AG717" i="2"/>
  <c r="AH717" i="2"/>
  <c r="AC31" i="2"/>
  <c r="AD31" i="2"/>
  <c r="AE31" i="2"/>
  <c r="AF31" i="2"/>
  <c r="AG31" i="2"/>
  <c r="AH31" i="2"/>
  <c r="AC302" i="2"/>
  <c r="AD302" i="2"/>
  <c r="AE302" i="2"/>
  <c r="AF302" i="2"/>
  <c r="AG302" i="2"/>
  <c r="AH302" i="2"/>
  <c r="AC392" i="2"/>
  <c r="AD392" i="2"/>
  <c r="AE392" i="2"/>
  <c r="AF392" i="2"/>
  <c r="AG392" i="2"/>
  <c r="AH392" i="2"/>
  <c r="AC305" i="2"/>
  <c r="AD305" i="2"/>
  <c r="AE305" i="2"/>
  <c r="AF305" i="2"/>
  <c r="AG305" i="2"/>
  <c r="AH305" i="2"/>
  <c r="AC53" i="2"/>
  <c r="AD53" i="2"/>
  <c r="AE53" i="2"/>
  <c r="AF53" i="2"/>
  <c r="AG53" i="2"/>
  <c r="AH53" i="2"/>
  <c r="AC692" i="2"/>
  <c r="AD692" i="2"/>
  <c r="AE692" i="2"/>
  <c r="AF692" i="2"/>
  <c r="AG692" i="2"/>
  <c r="AH692" i="2"/>
  <c r="AC212" i="2"/>
  <c r="AD212" i="2"/>
  <c r="AE212" i="2"/>
  <c r="AF212" i="2"/>
  <c r="AG212" i="2"/>
  <c r="AH212" i="2"/>
  <c r="AC285" i="2"/>
  <c r="AD285" i="2"/>
  <c r="AE285" i="2"/>
  <c r="AF285" i="2"/>
  <c r="AG285" i="2"/>
  <c r="AH285" i="2"/>
  <c r="AC478" i="2"/>
  <c r="AD478" i="2"/>
  <c r="AE478" i="2"/>
  <c r="AF478" i="2"/>
  <c r="AG478" i="2"/>
  <c r="AH478" i="2"/>
  <c r="AC606" i="2"/>
  <c r="AD606" i="2"/>
  <c r="AE606" i="2"/>
  <c r="AF606" i="2"/>
  <c r="AG606" i="2"/>
  <c r="AH606" i="2"/>
  <c r="AC661" i="2"/>
  <c r="AD661" i="2"/>
  <c r="AE661" i="2"/>
  <c r="AF661" i="2"/>
  <c r="AG661" i="2"/>
  <c r="AH661" i="2"/>
  <c r="AC673" i="2"/>
  <c r="AD673" i="2"/>
  <c r="AE673" i="2"/>
  <c r="AF673" i="2"/>
  <c r="AG673" i="2"/>
  <c r="AH673" i="2"/>
  <c r="AC55" i="2"/>
  <c r="AD55" i="2"/>
  <c r="AE55" i="2"/>
  <c r="AF55" i="2"/>
  <c r="AG55" i="2"/>
  <c r="AH55" i="2"/>
  <c r="AC638" i="2"/>
  <c r="AD638" i="2"/>
  <c r="AE638" i="2"/>
  <c r="AF638" i="2"/>
  <c r="AG638" i="2"/>
  <c r="AH638" i="2"/>
  <c r="AC267" i="2"/>
  <c r="AD267" i="2"/>
  <c r="AE267" i="2"/>
  <c r="AF267" i="2"/>
  <c r="AG267" i="2"/>
  <c r="AH267" i="2"/>
  <c r="AC316" i="2"/>
  <c r="AD316" i="2"/>
  <c r="AE316" i="2"/>
  <c r="AF316" i="2"/>
  <c r="AG316" i="2"/>
  <c r="AH316" i="2"/>
  <c r="AC367" i="2"/>
  <c r="AD367" i="2"/>
  <c r="AE367" i="2"/>
  <c r="AF367" i="2"/>
  <c r="AG367" i="2"/>
  <c r="AH367" i="2"/>
  <c r="AC664" i="2"/>
  <c r="AD664" i="2"/>
  <c r="AE664" i="2"/>
  <c r="AF664" i="2"/>
  <c r="AG664" i="2"/>
  <c r="AH664" i="2"/>
  <c r="AC576" i="2"/>
  <c r="AD576" i="2"/>
  <c r="AE576" i="2"/>
  <c r="AF576" i="2"/>
  <c r="AG576" i="2"/>
  <c r="AH576" i="2"/>
  <c r="AC83" i="2"/>
  <c r="AD83" i="2"/>
  <c r="AE83" i="2"/>
  <c r="AF83" i="2"/>
  <c r="AG83" i="2"/>
  <c r="AH83" i="2"/>
  <c r="AC667" i="2"/>
  <c r="AD667" i="2"/>
  <c r="AE667" i="2"/>
  <c r="AF667" i="2"/>
  <c r="AG667" i="2"/>
  <c r="AH667" i="2"/>
  <c r="AC682" i="2"/>
  <c r="AD682" i="2"/>
  <c r="AE682" i="2"/>
  <c r="AF682" i="2"/>
  <c r="AG682" i="2"/>
  <c r="AH682" i="2"/>
  <c r="AC626" i="2"/>
  <c r="AD626" i="2"/>
  <c r="AE626" i="2"/>
  <c r="AF626" i="2"/>
  <c r="AG626" i="2"/>
  <c r="AH626" i="2"/>
  <c r="AC142" i="2"/>
  <c r="AD142" i="2"/>
  <c r="AE142" i="2"/>
  <c r="AF142" i="2"/>
  <c r="AG142" i="2"/>
  <c r="AH142" i="2"/>
  <c r="AC136" i="2"/>
  <c r="AD136" i="2"/>
  <c r="AE136" i="2"/>
  <c r="AF136" i="2"/>
  <c r="AG136" i="2"/>
  <c r="AH136" i="2"/>
  <c r="AC375" i="2"/>
  <c r="AD375" i="2"/>
  <c r="AE375" i="2"/>
  <c r="AF375" i="2"/>
  <c r="AG375" i="2"/>
  <c r="AH375" i="2"/>
  <c r="AC93" i="2"/>
  <c r="AD93" i="2"/>
  <c r="AE93" i="2"/>
  <c r="AF93" i="2"/>
  <c r="AG93" i="2"/>
  <c r="AH93" i="2"/>
  <c r="AC124" i="2"/>
  <c r="AD124" i="2"/>
  <c r="AE124" i="2"/>
  <c r="AF124" i="2"/>
  <c r="AG124" i="2"/>
  <c r="AH124" i="2"/>
  <c r="AC297" i="2"/>
  <c r="AD297" i="2"/>
  <c r="AE297" i="2"/>
  <c r="AF297" i="2"/>
  <c r="AG297" i="2"/>
  <c r="AH297" i="2"/>
  <c r="AC140" i="2"/>
  <c r="AD140" i="2"/>
  <c r="AE140" i="2"/>
  <c r="AF140" i="2"/>
  <c r="AG140" i="2"/>
  <c r="AH140" i="2"/>
  <c r="AC431" i="2"/>
  <c r="AD431" i="2"/>
  <c r="AE431" i="2"/>
  <c r="AF431" i="2"/>
  <c r="AG431" i="2"/>
  <c r="AH431" i="2"/>
  <c r="AC585" i="2"/>
  <c r="AD585" i="2"/>
  <c r="AE585" i="2"/>
  <c r="AF585" i="2"/>
  <c r="AG585" i="2"/>
  <c r="AH585" i="2"/>
  <c r="AC82" i="2"/>
  <c r="AD82" i="2"/>
  <c r="AE82" i="2"/>
  <c r="AF82" i="2"/>
  <c r="AG82" i="2"/>
  <c r="AH82" i="2"/>
  <c r="AC349" i="2"/>
  <c r="AD349" i="2"/>
  <c r="AE349" i="2"/>
  <c r="AF349" i="2"/>
  <c r="AG349" i="2"/>
  <c r="AH349" i="2"/>
  <c r="AC464" i="2"/>
  <c r="AD464" i="2"/>
  <c r="AE464" i="2"/>
  <c r="AF464" i="2"/>
  <c r="AG464" i="2"/>
  <c r="AH464" i="2"/>
  <c r="AC451" i="2"/>
  <c r="AD451" i="2"/>
  <c r="AE451" i="2"/>
  <c r="AF451" i="2"/>
  <c r="AG451" i="2"/>
  <c r="AH451" i="2"/>
  <c r="AC422" i="2"/>
  <c r="AD422" i="2"/>
  <c r="AE422" i="2"/>
  <c r="AF422" i="2"/>
  <c r="AG422" i="2"/>
  <c r="AH422" i="2"/>
  <c r="AC288" i="2"/>
  <c r="AD288" i="2"/>
  <c r="AE288" i="2"/>
  <c r="AF288" i="2"/>
  <c r="AG288" i="2"/>
  <c r="AH288" i="2"/>
  <c r="AC696" i="2"/>
  <c r="AD696" i="2"/>
  <c r="AE696" i="2"/>
  <c r="AF696" i="2"/>
  <c r="AG696" i="2"/>
  <c r="AH696" i="2"/>
  <c r="AC250" i="2"/>
  <c r="AD250" i="2"/>
  <c r="AE250" i="2"/>
  <c r="AF250" i="2"/>
  <c r="AG250" i="2"/>
  <c r="AH250" i="2"/>
  <c r="AC121" i="2"/>
  <c r="AD121" i="2"/>
  <c r="AE121" i="2"/>
  <c r="AF121" i="2"/>
  <c r="AG121" i="2"/>
  <c r="AH121" i="2"/>
  <c r="AC106" i="2"/>
  <c r="AD106" i="2"/>
  <c r="AE106" i="2"/>
  <c r="AF106" i="2"/>
  <c r="AG106" i="2"/>
  <c r="AH106" i="2"/>
  <c r="AC553" i="2"/>
  <c r="AD553" i="2"/>
  <c r="AE553" i="2"/>
  <c r="AF553" i="2"/>
  <c r="M100" i="3" s="1"/>
  <c r="AG553" i="2"/>
  <c r="N100" i="3" s="1"/>
  <c r="AH553" i="2"/>
  <c r="O100" i="3" s="1"/>
  <c r="AC703" i="2"/>
  <c r="AD703" i="2"/>
  <c r="AE703" i="2"/>
  <c r="AF703" i="2"/>
  <c r="AG703" i="2"/>
  <c r="AH703" i="2"/>
  <c r="AC268" i="2"/>
  <c r="AD268" i="2"/>
  <c r="AE268" i="2"/>
  <c r="AF268" i="2"/>
  <c r="AG268" i="2"/>
  <c r="AH268" i="2"/>
  <c r="AC456" i="2"/>
  <c r="AD456" i="2"/>
  <c r="AE456" i="2"/>
  <c r="AF456" i="2"/>
  <c r="AG456" i="2"/>
  <c r="AH456" i="2"/>
  <c r="AC138" i="2"/>
  <c r="AD138" i="2"/>
  <c r="AE138" i="2"/>
  <c r="AF138" i="2"/>
  <c r="AG138" i="2"/>
  <c r="AH138" i="2"/>
  <c r="AC362" i="2"/>
  <c r="AD362" i="2"/>
  <c r="AE362" i="2"/>
  <c r="AF362" i="2"/>
  <c r="AG362" i="2"/>
  <c r="AH362" i="2"/>
  <c r="AC64" i="2"/>
  <c r="AD64" i="2"/>
  <c r="AE64" i="2"/>
  <c r="AF64" i="2"/>
  <c r="AG64" i="2"/>
  <c r="AH64" i="2"/>
  <c r="AC195" i="2"/>
  <c r="AD195" i="2"/>
  <c r="AE195" i="2"/>
  <c r="AF195" i="2"/>
  <c r="AG195" i="2"/>
  <c r="AH195" i="2"/>
  <c r="AC214" i="2"/>
  <c r="AD214" i="2"/>
  <c r="AE214" i="2"/>
  <c r="AF214" i="2"/>
  <c r="AG214" i="2"/>
  <c r="AH214" i="2"/>
  <c r="AC128" i="2"/>
  <c r="AD128" i="2"/>
  <c r="AE128" i="2"/>
  <c r="AF128" i="2"/>
  <c r="AG128" i="2"/>
  <c r="AH128" i="2"/>
  <c r="AC345" i="2"/>
  <c r="AD345" i="2"/>
  <c r="AE345" i="2"/>
  <c r="AF345" i="2"/>
  <c r="AG345" i="2"/>
  <c r="AH345" i="2"/>
  <c r="AC603" i="2"/>
  <c r="AD603" i="2"/>
  <c r="AE603" i="2"/>
  <c r="AF603" i="2"/>
  <c r="AG603" i="2"/>
  <c r="AH603" i="2"/>
  <c r="AC183" i="2"/>
  <c r="AD183" i="2"/>
  <c r="AE183" i="2"/>
  <c r="AF183" i="2"/>
  <c r="AG183" i="2"/>
  <c r="AH183" i="2"/>
  <c r="AC691" i="2"/>
  <c r="AD691" i="2"/>
  <c r="AE691" i="2"/>
  <c r="AF691" i="2"/>
  <c r="AG691" i="2"/>
  <c r="AH691" i="2"/>
  <c r="AC265" i="2"/>
  <c r="AD265" i="2"/>
  <c r="AE265" i="2"/>
  <c r="AF265" i="2"/>
  <c r="AG265" i="2"/>
  <c r="AH265" i="2"/>
  <c r="AC123" i="2"/>
  <c r="AD123" i="2"/>
  <c r="AE123" i="2"/>
  <c r="AF123" i="2"/>
  <c r="AG123" i="2"/>
  <c r="AH123" i="2"/>
  <c r="AC245" i="2"/>
  <c r="AD245" i="2"/>
  <c r="AE245" i="2"/>
  <c r="AF245" i="2"/>
  <c r="AG245" i="2"/>
  <c r="AH245" i="2"/>
  <c r="AC254" i="2"/>
  <c r="AD254" i="2"/>
  <c r="AE254" i="2"/>
  <c r="AF254" i="2"/>
  <c r="AG254" i="2"/>
  <c r="AH254" i="2"/>
  <c r="AC612" i="2"/>
  <c r="AD612" i="2"/>
  <c r="AE612" i="2"/>
  <c r="AF612" i="2"/>
  <c r="AG612" i="2"/>
  <c r="AH612" i="2"/>
  <c r="AC446" i="2"/>
  <c r="AD446" i="2"/>
  <c r="AE446" i="2"/>
  <c r="AF446" i="2"/>
  <c r="AG446" i="2"/>
  <c r="AH446" i="2"/>
  <c r="AC633" i="2"/>
  <c r="AD633" i="2"/>
  <c r="AE633" i="2"/>
  <c r="AF633" i="2"/>
  <c r="AG633" i="2"/>
  <c r="AH633" i="2"/>
  <c r="AC620" i="2"/>
  <c r="AD620" i="2"/>
  <c r="AE620" i="2"/>
  <c r="AF620" i="2"/>
  <c r="AG620" i="2"/>
  <c r="AH620" i="2"/>
  <c r="AC582" i="2"/>
  <c r="AD582" i="2"/>
  <c r="AE582" i="2"/>
  <c r="AF582" i="2"/>
  <c r="AG582" i="2"/>
  <c r="N108" i="3" s="1"/>
  <c r="AH582" i="2"/>
  <c r="AC198" i="2"/>
  <c r="AD198" i="2"/>
  <c r="AE198" i="2"/>
  <c r="AF198" i="2"/>
  <c r="AG198" i="2"/>
  <c r="AH198" i="2"/>
  <c r="AC98" i="2"/>
  <c r="AD98" i="2"/>
  <c r="AE98" i="2"/>
  <c r="AF98" i="2"/>
  <c r="AG98" i="2"/>
  <c r="AH98" i="2"/>
  <c r="AC134" i="2"/>
  <c r="AD134" i="2"/>
  <c r="AE134" i="2"/>
  <c r="AF134" i="2"/>
  <c r="AG134" i="2"/>
  <c r="AH134" i="2"/>
  <c r="AC568" i="2"/>
  <c r="AD568" i="2"/>
  <c r="AE568" i="2"/>
  <c r="AF568" i="2"/>
  <c r="AG568" i="2"/>
  <c r="AH568" i="2"/>
  <c r="AC498" i="2"/>
  <c r="AD498" i="2"/>
  <c r="AE498" i="2"/>
  <c r="AF498" i="2"/>
  <c r="AG498" i="2"/>
  <c r="AH498" i="2"/>
  <c r="AC226" i="2"/>
  <c r="AD226" i="2"/>
  <c r="AE226" i="2"/>
  <c r="AF226" i="2"/>
  <c r="AG226" i="2"/>
  <c r="AH226" i="2"/>
  <c r="AC91" i="2"/>
  <c r="AD91" i="2"/>
  <c r="AE91" i="2"/>
  <c r="AF91" i="2"/>
  <c r="AG91" i="2"/>
  <c r="AH91" i="2"/>
  <c r="AC699" i="2"/>
  <c r="AD699" i="2"/>
  <c r="AE699" i="2"/>
  <c r="AF699" i="2"/>
  <c r="AG699" i="2"/>
  <c r="AH699" i="2"/>
  <c r="AC695" i="2"/>
  <c r="AD695" i="2"/>
  <c r="AE695" i="2"/>
  <c r="AF695" i="2"/>
  <c r="AG695" i="2"/>
  <c r="AH695" i="2"/>
  <c r="AC533" i="2"/>
  <c r="AD533" i="2"/>
  <c r="AE533" i="2"/>
  <c r="AF533" i="2"/>
  <c r="AG533" i="2"/>
  <c r="AH533" i="2"/>
  <c r="AC598" i="2"/>
  <c r="AD598" i="2"/>
  <c r="AE598" i="2"/>
  <c r="AF598" i="2"/>
  <c r="AG598" i="2"/>
  <c r="AH598" i="2"/>
  <c r="AC388" i="2"/>
  <c r="AD388" i="2"/>
  <c r="AE388" i="2"/>
  <c r="AF388" i="2"/>
  <c r="AG388" i="2"/>
  <c r="AH388" i="2"/>
  <c r="AC438" i="2"/>
  <c r="AD438" i="2"/>
  <c r="AE438" i="2"/>
  <c r="AF438" i="2"/>
  <c r="AG438" i="2"/>
  <c r="AH438" i="2"/>
  <c r="AC618" i="2"/>
  <c r="AD618" i="2"/>
  <c r="AE618" i="2"/>
  <c r="AF618" i="2"/>
  <c r="AG618" i="2"/>
  <c r="AH618" i="2"/>
  <c r="AC118" i="2"/>
  <c r="AD118" i="2"/>
  <c r="AE118" i="2"/>
  <c r="AF118" i="2"/>
  <c r="AG118" i="2"/>
  <c r="AH118" i="2"/>
  <c r="AC393" i="2"/>
  <c r="AD393" i="2"/>
  <c r="AE393" i="2"/>
  <c r="AF393" i="2"/>
  <c r="AG393" i="2"/>
  <c r="AH393" i="2"/>
  <c r="AC517" i="2"/>
  <c r="AD517" i="2"/>
  <c r="AE517" i="2"/>
  <c r="AF517" i="2"/>
  <c r="AG517" i="2"/>
  <c r="AH517" i="2"/>
  <c r="AC653" i="2"/>
  <c r="AD653" i="2"/>
  <c r="AE653" i="2"/>
  <c r="AF653" i="2"/>
  <c r="AG653" i="2"/>
  <c r="AH653" i="2"/>
  <c r="AC482" i="2"/>
  <c r="AD482" i="2"/>
  <c r="AE482" i="2"/>
  <c r="AF482" i="2"/>
  <c r="AG482" i="2"/>
  <c r="AH482" i="2"/>
  <c r="AC334" i="2"/>
  <c r="AD334" i="2"/>
  <c r="AE334" i="2"/>
  <c r="AF334" i="2"/>
  <c r="AG334" i="2"/>
  <c r="AH334" i="2"/>
  <c r="AC714" i="2"/>
  <c r="AD714" i="2"/>
  <c r="AE714" i="2"/>
  <c r="AF714" i="2"/>
  <c r="AG714" i="2"/>
  <c r="AH714" i="2"/>
  <c r="AC602" i="2"/>
  <c r="AD602" i="2"/>
  <c r="AE602" i="2"/>
  <c r="AF602" i="2"/>
  <c r="AG602" i="2"/>
  <c r="AH602" i="2"/>
  <c r="AC110" i="2"/>
  <c r="AD110" i="2"/>
  <c r="AE110" i="2"/>
  <c r="AF110" i="2"/>
  <c r="AG110" i="2"/>
  <c r="AH110" i="2"/>
  <c r="AC563" i="2"/>
  <c r="AD563" i="2"/>
  <c r="AE563" i="2"/>
  <c r="AF563" i="2"/>
  <c r="AG563" i="2"/>
  <c r="AH563" i="2"/>
  <c r="AC243" i="2"/>
  <c r="AD243" i="2"/>
  <c r="AE243" i="2"/>
  <c r="AF243" i="2"/>
  <c r="AG243" i="2"/>
  <c r="AH243" i="2"/>
  <c r="AC295" i="2"/>
  <c r="AD295" i="2"/>
  <c r="AE295" i="2"/>
  <c r="AF295" i="2"/>
  <c r="AG295" i="2"/>
  <c r="AH295" i="2"/>
  <c r="AC693" i="2"/>
  <c r="AD693" i="2"/>
  <c r="AE693" i="2"/>
  <c r="AF693" i="2"/>
  <c r="AG693" i="2"/>
  <c r="AH693" i="2"/>
  <c r="AC625" i="2"/>
  <c r="AD625" i="2"/>
  <c r="AE625" i="2"/>
  <c r="AF625" i="2"/>
  <c r="AG625" i="2"/>
  <c r="AH625" i="2"/>
  <c r="AC614" i="2"/>
  <c r="AD614" i="2"/>
  <c r="AE614" i="2"/>
  <c r="AF614" i="2"/>
  <c r="AG614" i="2"/>
  <c r="AH614" i="2"/>
  <c r="AC323" i="2"/>
  <c r="AD323" i="2"/>
  <c r="AE323" i="2"/>
  <c r="AF323" i="2"/>
  <c r="AG323" i="2"/>
  <c r="AH323" i="2"/>
  <c r="AC229" i="2"/>
  <c r="AD229" i="2"/>
  <c r="AE229" i="2"/>
  <c r="AF229" i="2"/>
  <c r="AG229" i="2"/>
  <c r="AH229" i="2"/>
  <c r="AC108" i="2"/>
  <c r="AD108" i="2"/>
  <c r="AE108" i="2"/>
  <c r="AF108" i="2"/>
  <c r="AG108" i="2"/>
  <c r="AH108" i="2"/>
  <c r="AC534" i="2"/>
  <c r="AD534" i="2"/>
  <c r="AE534" i="2"/>
  <c r="AF534" i="2"/>
  <c r="AG534" i="2"/>
  <c r="AH534" i="2"/>
  <c r="AC282" i="2"/>
  <c r="AD282" i="2"/>
  <c r="AE282" i="2"/>
  <c r="AF282" i="2"/>
  <c r="AG282" i="2"/>
  <c r="AH282" i="2"/>
  <c r="AC227" i="2"/>
  <c r="AD227" i="2"/>
  <c r="AE227" i="2"/>
  <c r="AF227" i="2"/>
  <c r="AG227" i="2"/>
  <c r="AH227" i="2"/>
  <c r="AC379" i="2"/>
  <c r="AD379" i="2"/>
  <c r="AE379" i="2"/>
  <c r="AF379" i="2"/>
  <c r="AG379" i="2"/>
  <c r="AH379" i="2"/>
  <c r="AC651" i="2"/>
  <c r="AD651" i="2"/>
  <c r="AE651" i="2"/>
  <c r="AF651" i="2"/>
  <c r="AG651" i="2"/>
  <c r="AH651" i="2"/>
  <c r="AC497" i="2"/>
  <c r="AD497" i="2"/>
  <c r="AE497" i="2"/>
  <c r="AF497" i="2"/>
  <c r="AG497" i="2"/>
  <c r="AH497" i="2"/>
  <c r="AC457" i="2"/>
  <c r="AD457" i="2"/>
  <c r="AE457" i="2"/>
  <c r="AF457" i="2"/>
  <c r="AG457" i="2"/>
  <c r="AH457" i="2"/>
  <c r="AC659" i="2"/>
  <c r="AD659" i="2"/>
  <c r="AE659" i="2"/>
  <c r="AF659" i="2"/>
  <c r="AG659" i="2"/>
  <c r="AH659" i="2"/>
  <c r="AC126" i="2"/>
  <c r="AD126" i="2"/>
  <c r="AE126" i="2"/>
  <c r="AF126" i="2"/>
  <c r="AG126" i="2"/>
  <c r="AH126" i="2"/>
  <c r="AC331" i="2"/>
  <c r="AD331" i="2"/>
  <c r="AE331" i="2"/>
  <c r="AF331" i="2"/>
  <c r="AG331" i="2"/>
  <c r="AH331" i="2"/>
  <c r="AC193" i="2"/>
  <c r="AD193" i="2"/>
  <c r="AE193" i="2"/>
  <c r="AF193" i="2"/>
  <c r="AG193" i="2"/>
  <c r="AH193" i="2"/>
  <c r="AC339" i="2"/>
  <c r="AD339" i="2"/>
  <c r="AE339" i="2"/>
  <c r="AF339" i="2"/>
  <c r="AG339" i="2"/>
  <c r="AH339" i="2"/>
  <c r="AC411" i="2"/>
  <c r="AD411" i="2"/>
  <c r="AE411" i="2"/>
  <c r="AF411" i="2"/>
  <c r="AG411" i="2"/>
  <c r="AH411" i="2"/>
  <c r="AC395" i="2"/>
  <c r="AD395" i="2"/>
  <c r="AE395" i="2"/>
  <c r="AF395" i="2"/>
  <c r="AG395" i="2"/>
  <c r="AH395" i="2"/>
  <c r="AC688" i="2"/>
  <c r="AD688" i="2"/>
  <c r="AE688" i="2"/>
  <c r="AF688" i="2"/>
  <c r="AG688" i="2"/>
  <c r="AH688" i="2"/>
  <c r="AC324" i="2"/>
  <c r="AD324" i="2"/>
  <c r="AE324" i="2"/>
  <c r="AF324" i="2"/>
  <c r="AG324" i="2"/>
  <c r="AH324" i="2"/>
  <c r="AC368" i="2"/>
  <c r="AD368" i="2"/>
  <c r="AE368" i="2"/>
  <c r="AF368" i="2"/>
  <c r="AG368" i="2"/>
  <c r="AH368" i="2"/>
  <c r="AC697" i="2"/>
  <c r="AD697" i="2"/>
  <c r="AE697" i="2"/>
  <c r="AF697" i="2"/>
  <c r="AG697" i="2"/>
  <c r="AH697" i="2"/>
  <c r="AC554" i="2"/>
  <c r="AD554" i="2"/>
  <c r="AE554" i="2"/>
  <c r="AF554" i="2"/>
  <c r="AG554" i="2"/>
  <c r="AH554" i="2"/>
  <c r="AC588" i="2"/>
  <c r="AD588" i="2"/>
  <c r="AE588" i="2"/>
  <c r="AF588" i="2"/>
  <c r="AG588" i="2"/>
  <c r="AH588" i="2"/>
  <c r="AC660" i="2"/>
  <c r="AD660" i="2"/>
  <c r="AE660" i="2"/>
  <c r="AF660" i="2"/>
  <c r="AG660" i="2"/>
  <c r="AH660" i="2"/>
  <c r="AC350" i="2"/>
  <c r="AD350" i="2"/>
  <c r="AE350" i="2"/>
  <c r="AF350" i="2"/>
  <c r="AG350" i="2"/>
  <c r="AH350" i="2"/>
  <c r="AC658" i="2"/>
  <c r="AD658" i="2"/>
  <c r="AE658" i="2"/>
  <c r="AF658" i="2"/>
  <c r="AG658" i="2"/>
  <c r="AH658" i="2"/>
  <c r="AC565" i="2"/>
  <c r="AD565" i="2"/>
  <c r="AE565" i="2"/>
  <c r="AF565" i="2"/>
  <c r="AG565" i="2"/>
  <c r="AH565" i="2"/>
  <c r="AC572" i="2"/>
  <c r="AD572" i="2"/>
  <c r="AE572" i="2"/>
  <c r="AF572" i="2"/>
  <c r="AG572" i="2"/>
  <c r="AH572" i="2"/>
  <c r="AC494" i="2"/>
  <c r="AD494" i="2"/>
  <c r="AE494" i="2"/>
  <c r="AF494" i="2"/>
  <c r="AG494" i="2"/>
  <c r="AH494" i="2"/>
  <c r="AC253" i="2"/>
  <c r="AD253" i="2"/>
  <c r="AE253" i="2"/>
  <c r="AF253" i="2"/>
  <c r="AG253" i="2"/>
  <c r="AH253" i="2"/>
  <c r="AC583" i="2"/>
  <c r="AD583" i="2"/>
  <c r="AE583" i="2"/>
  <c r="AF583" i="2"/>
  <c r="AG583" i="2"/>
  <c r="AH583" i="2"/>
  <c r="AC133" i="2"/>
  <c r="AD133" i="2"/>
  <c r="AE133" i="2"/>
  <c r="AF133" i="2"/>
  <c r="AG133" i="2"/>
  <c r="AH133" i="2"/>
  <c r="AC491" i="2"/>
  <c r="AD491" i="2"/>
  <c r="AE491" i="2"/>
  <c r="AF491" i="2"/>
  <c r="AG491" i="2"/>
  <c r="AH491" i="2"/>
  <c r="AC292" i="2"/>
  <c r="AD292" i="2"/>
  <c r="AE292" i="2"/>
  <c r="AF292" i="2"/>
  <c r="AG292" i="2"/>
  <c r="AH292" i="2"/>
  <c r="AC460" i="2"/>
  <c r="AD460" i="2"/>
  <c r="AE460" i="2"/>
  <c r="AF460" i="2"/>
  <c r="AG460" i="2"/>
  <c r="AH460" i="2"/>
  <c r="AC670" i="2"/>
  <c r="AD670" i="2"/>
  <c r="AE670" i="2"/>
  <c r="AF670" i="2"/>
  <c r="AG670" i="2"/>
  <c r="AH670" i="2"/>
  <c r="AC698" i="2"/>
  <c r="AD698" i="2"/>
  <c r="AE698" i="2"/>
  <c r="AF698" i="2"/>
  <c r="AG698" i="2"/>
  <c r="AH698" i="2"/>
  <c r="AC468" i="2"/>
  <c r="AD468" i="2"/>
  <c r="AE468" i="2"/>
  <c r="AF468" i="2"/>
  <c r="AG468" i="2"/>
  <c r="AH468" i="2"/>
  <c r="AC514" i="2"/>
  <c r="AD514" i="2"/>
  <c r="AE514" i="2"/>
  <c r="AF514" i="2"/>
  <c r="AG514" i="2"/>
  <c r="AH514" i="2"/>
  <c r="AC352" i="2"/>
  <c r="AD352" i="2"/>
  <c r="AE352" i="2"/>
  <c r="AF352" i="2"/>
  <c r="AG352" i="2"/>
  <c r="AH352" i="2"/>
  <c r="AC536" i="2"/>
  <c r="AD536" i="2"/>
  <c r="AE536" i="2"/>
  <c r="AF536" i="2"/>
  <c r="AG536" i="2"/>
  <c r="AH536" i="2"/>
  <c r="AC542" i="2"/>
  <c r="AD542" i="2"/>
  <c r="AE542" i="2"/>
  <c r="AF542" i="2"/>
  <c r="AG542" i="2"/>
  <c r="AH542" i="2"/>
  <c r="AC252" i="2"/>
  <c r="AD252" i="2"/>
  <c r="AE252" i="2"/>
  <c r="AF252" i="2"/>
  <c r="AG252" i="2"/>
  <c r="AH252" i="2"/>
  <c r="AC678" i="2"/>
  <c r="AD678" i="2"/>
  <c r="AE678" i="2"/>
  <c r="AF678" i="2"/>
  <c r="AG678" i="2"/>
  <c r="AH678" i="2"/>
  <c r="AC502" i="2"/>
  <c r="AD502" i="2"/>
  <c r="AE502" i="2"/>
  <c r="AF502" i="2"/>
  <c r="AG502" i="2"/>
  <c r="AH502" i="2"/>
  <c r="AC398" i="2"/>
  <c r="AD398" i="2"/>
  <c r="AE398" i="2"/>
  <c r="AF398" i="2"/>
  <c r="AG398" i="2"/>
  <c r="AH398" i="2"/>
  <c r="AC376" i="2"/>
  <c r="AD376" i="2"/>
  <c r="AE376" i="2"/>
  <c r="AF376" i="2"/>
  <c r="AG376" i="2"/>
  <c r="AH376" i="2"/>
  <c r="AC575" i="2"/>
  <c r="AD575" i="2"/>
  <c r="AE575" i="2"/>
  <c r="AF575" i="2"/>
  <c r="AG575" i="2"/>
  <c r="AH575" i="2"/>
  <c r="AC616" i="2"/>
  <c r="AD616" i="2"/>
  <c r="AE616" i="2"/>
  <c r="AF616" i="2"/>
  <c r="AG616" i="2"/>
  <c r="AH616" i="2"/>
  <c r="AC314" i="2"/>
  <c r="AD314" i="2"/>
  <c r="AE314" i="2"/>
  <c r="AF314" i="2"/>
  <c r="AG314" i="2"/>
  <c r="AH314" i="2"/>
  <c r="AC365" i="2"/>
  <c r="AD365" i="2"/>
  <c r="AE365" i="2"/>
  <c r="AF365" i="2"/>
  <c r="AG365" i="2"/>
  <c r="AH365" i="2"/>
  <c r="AC590" i="2"/>
  <c r="AD590" i="2"/>
  <c r="AE590" i="2"/>
  <c r="AF590" i="2"/>
  <c r="AG590" i="2"/>
  <c r="AH590" i="2"/>
  <c r="AC639" i="2"/>
  <c r="AD639" i="2"/>
  <c r="AE639" i="2"/>
  <c r="AF639" i="2"/>
  <c r="AG639" i="2"/>
  <c r="AH639" i="2"/>
  <c r="AC543" i="2"/>
  <c r="AD543" i="2"/>
  <c r="AE543" i="2"/>
  <c r="AF543" i="2"/>
  <c r="AG543" i="2"/>
  <c r="AH543" i="2"/>
  <c r="AC240" i="2"/>
  <c r="AD240" i="2"/>
  <c r="AE240" i="2"/>
  <c r="AF240" i="2"/>
  <c r="AG240" i="2"/>
  <c r="AH240" i="2"/>
  <c r="AC690" i="2"/>
  <c r="AD690" i="2"/>
  <c r="AE690" i="2"/>
  <c r="AF690" i="2"/>
  <c r="AG690" i="2"/>
  <c r="AH690" i="2"/>
  <c r="AC569" i="2"/>
  <c r="AD569" i="2"/>
  <c r="AE569" i="2"/>
  <c r="AF569" i="2"/>
  <c r="AG569" i="2"/>
  <c r="AH569" i="2"/>
  <c r="AC607" i="2"/>
  <c r="AD607" i="2"/>
  <c r="AE607" i="2"/>
  <c r="AF607" i="2"/>
  <c r="AG607" i="2"/>
  <c r="AH607" i="2"/>
  <c r="AC420" i="2"/>
  <c r="AD420" i="2"/>
  <c r="AE420" i="2"/>
  <c r="AF420" i="2"/>
  <c r="AG420" i="2"/>
  <c r="AH420" i="2"/>
  <c r="AC443" i="2"/>
  <c r="AD443" i="2"/>
  <c r="AE443" i="2"/>
  <c r="AF443" i="2"/>
  <c r="AG443" i="2"/>
  <c r="AH443" i="2"/>
  <c r="AC679" i="2"/>
  <c r="AD679" i="2"/>
  <c r="AE679" i="2"/>
  <c r="AF679" i="2"/>
  <c r="AG679" i="2"/>
  <c r="AH679" i="2"/>
  <c r="AC405" i="2"/>
  <c r="AD405" i="2"/>
  <c r="AE405" i="2"/>
  <c r="AF405" i="2"/>
  <c r="AG405" i="2"/>
  <c r="AH405" i="2"/>
  <c r="AC414" i="2"/>
  <c r="AD414" i="2"/>
  <c r="AE414" i="2"/>
  <c r="AF414" i="2"/>
  <c r="AG414" i="2"/>
  <c r="AH414" i="2"/>
  <c r="AC704" i="2"/>
  <c r="AD704" i="2"/>
  <c r="AE704" i="2"/>
  <c r="AF704" i="2"/>
  <c r="AG704" i="2"/>
  <c r="AH704" i="2"/>
  <c r="AC424" i="2"/>
  <c r="AD424" i="2"/>
  <c r="AE424" i="2"/>
  <c r="AF424" i="2"/>
  <c r="AG424" i="2"/>
  <c r="AH424" i="2"/>
  <c r="AC649" i="2"/>
  <c r="AD649" i="2"/>
  <c r="AE649" i="2"/>
  <c r="AF649" i="2"/>
  <c r="AG649" i="2"/>
  <c r="AH649" i="2"/>
  <c r="AC722" i="2"/>
  <c r="AD722" i="2"/>
  <c r="AE722" i="2"/>
  <c r="AF722" i="2"/>
  <c r="AG722" i="2"/>
  <c r="AH722" i="2"/>
  <c r="AC280" i="2"/>
  <c r="AD280" i="2"/>
  <c r="AE280" i="2"/>
  <c r="AF280" i="2"/>
  <c r="AG280" i="2"/>
  <c r="AH280" i="2"/>
  <c r="AC609" i="2"/>
  <c r="AD609" i="2"/>
  <c r="AE609" i="2"/>
  <c r="AF609" i="2"/>
  <c r="AG609" i="2"/>
  <c r="AH609" i="2"/>
  <c r="AC340" i="2"/>
  <c r="AD340" i="2"/>
  <c r="AE340" i="2"/>
  <c r="AF340" i="2"/>
  <c r="AG340" i="2"/>
  <c r="AH340" i="2"/>
  <c r="AC708" i="2"/>
  <c r="AD708" i="2"/>
  <c r="AE708" i="2"/>
  <c r="AF708" i="2"/>
  <c r="AG708" i="2"/>
  <c r="AH708" i="2"/>
  <c r="AC413" i="2"/>
  <c r="AD413" i="2"/>
  <c r="AE413" i="2"/>
  <c r="AF413" i="2"/>
  <c r="AG413" i="2"/>
  <c r="AH413" i="2"/>
  <c r="AC390" i="2"/>
  <c r="AD390" i="2"/>
  <c r="AE390" i="2"/>
  <c r="AF390" i="2"/>
  <c r="AG390" i="2"/>
  <c r="AH390" i="2"/>
  <c r="AC551" i="2"/>
  <c r="AD551" i="2"/>
  <c r="AE551" i="2"/>
  <c r="AF551" i="2"/>
  <c r="AG551" i="2"/>
  <c r="AH551" i="2"/>
  <c r="AC617" i="2"/>
  <c r="AD617" i="2"/>
  <c r="AE617" i="2"/>
  <c r="AF617" i="2"/>
  <c r="AG617" i="2"/>
  <c r="AH617" i="2"/>
  <c r="AC684" i="2"/>
  <c r="AD684" i="2"/>
  <c r="AE684" i="2"/>
  <c r="AF684" i="2"/>
  <c r="AG684" i="2"/>
  <c r="AH684" i="2"/>
  <c r="AC680" i="2"/>
  <c r="AD680" i="2"/>
  <c r="AE680" i="2"/>
  <c r="AF680" i="2"/>
  <c r="AG680" i="2"/>
  <c r="AH680" i="2"/>
  <c r="AC631" i="2"/>
  <c r="AD631" i="2"/>
  <c r="AE631" i="2"/>
  <c r="AF631" i="2"/>
  <c r="AG631" i="2"/>
  <c r="AH631" i="2"/>
  <c r="AC677" i="2"/>
  <c r="AD677" i="2"/>
  <c r="AE677" i="2"/>
  <c r="AF677" i="2"/>
  <c r="AG677" i="2"/>
  <c r="AH677" i="2"/>
  <c r="AC474" i="2"/>
  <c r="AD474" i="2"/>
  <c r="AE474" i="2"/>
  <c r="AF474" i="2"/>
  <c r="AG474" i="2"/>
  <c r="AH474" i="2"/>
  <c r="AC706" i="2"/>
  <c r="AD706" i="2"/>
  <c r="AE706" i="2"/>
  <c r="AF706" i="2"/>
  <c r="AG706" i="2"/>
  <c r="AH706" i="2"/>
  <c r="AC685" i="2"/>
  <c r="AD685" i="2"/>
  <c r="AE685" i="2"/>
  <c r="AF685" i="2"/>
  <c r="AG685" i="2"/>
  <c r="AH685" i="2"/>
  <c r="AC645" i="2"/>
  <c r="AD645" i="2"/>
  <c r="AE645" i="2"/>
  <c r="AF645" i="2"/>
  <c r="AG645" i="2"/>
  <c r="AH645" i="2"/>
  <c r="AC573" i="2"/>
  <c r="AD573" i="2"/>
  <c r="AE573" i="2"/>
  <c r="AF573" i="2"/>
  <c r="AG573" i="2"/>
  <c r="AH573" i="2"/>
  <c r="AC675" i="2"/>
  <c r="AD675" i="2"/>
  <c r="AE675" i="2"/>
  <c r="AF675" i="2"/>
  <c r="AG675" i="2"/>
  <c r="AH675" i="2"/>
  <c r="AC578" i="2"/>
  <c r="AD578" i="2"/>
  <c r="AE578" i="2"/>
  <c r="AF578" i="2"/>
  <c r="AG578" i="2"/>
  <c r="AH578" i="2"/>
  <c r="AC608" i="2"/>
  <c r="AD608" i="2"/>
  <c r="AE608" i="2"/>
  <c r="AF608" i="2"/>
  <c r="AG608" i="2"/>
  <c r="AH608" i="2"/>
  <c r="AC671" i="2"/>
  <c r="AD671" i="2"/>
  <c r="AE671" i="2"/>
  <c r="AF671" i="2"/>
  <c r="AG671" i="2"/>
  <c r="AH671" i="2"/>
  <c r="AC715" i="2"/>
  <c r="AD715" i="2"/>
  <c r="AE715" i="2"/>
  <c r="AF715" i="2"/>
  <c r="AG715" i="2"/>
  <c r="AH715" i="2"/>
  <c r="AC644" i="2"/>
  <c r="AD644" i="2"/>
  <c r="AE644" i="2"/>
  <c r="AF644" i="2"/>
  <c r="AG644" i="2"/>
  <c r="AH644" i="2"/>
  <c r="AC676" i="2"/>
  <c r="AD676" i="2"/>
  <c r="AE676" i="2"/>
  <c r="AF676" i="2"/>
  <c r="AG676" i="2"/>
  <c r="AH676" i="2"/>
  <c r="AC655" i="2"/>
  <c r="AD655" i="2"/>
  <c r="AE655" i="2"/>
  <c r="AF655" i="2"/>
  <c r="AG655" i="2"/>
  <c r="AH655" i="2"/>
  <c r="AC712" i="2"/>
  <c r="AD712" i="2"/>
  <c r="AE712" i="2"/>
  <c r="AF712" i="2"/>
  <c r="AG712" i="2"/>
  <c r="AH712" i="2"/>
  <c r="AC705" i="2"/>
  <c r="AD705" i="2"/>
  <c r="AE705" i="2"/>
  <c r="AF705" i="2"/>
  <c r="AG705" i="2"/>
  <c r="AH705" i="2"/>
  <c r="AC727" i="2"/>
  <c r="AD727" i="2"/>
  <c r="AE727" i="2"/>
  <c r="AF727" i="2"/>
  <c r="AG727" i="2"/>
  <c r="AH727" i="2"/>
  <c r="AC30" i="2"/>
  <c r="AD30" i="2"/>
  <c r="AE30" i="2"/>
  <c r="AF30" i="2"/>
  <c r="AG30" i="2"/>
  <c r="AH30" i="2"/>
  <c r="AH433" i="2"/>
  <c r="AG433" i="2"/>
  <c r="AF433" i="2"/>
  <c r="AE433" i="2"/>
  <c r="AD433" i="2"/>
  <c r="AC433" i="2"/>
  <c r="S561" i="2"/>
  <c r="T561" i="2"/>
  <c r="U561" i="2"/>
  <c r="S683" i="2"/>
  <c r="T683" i="2"/>
  <c r="U683" i="2"/>
  <c r="S320" i="2"/>
  <c r="T320" i="2"/>
  <c r="U320" i="2"/>
  <c r="S163" i="2"/>
  <c r="T163" i="2"/>
  <c r="U163" i="2"/>
  <c r="S247" i="2"/>
  <c r="T247" i="2"/>
  <c r="U247" i="2"/>
  <c r="S587" i="2"/>
  <c r="T587" i="2"/>
  <c r="U587" i="2"/>
  <c r="S361" i="2"/>
  <c r="T361" i="2"/>
  <c r="U361" i="2"/>
  <c r="S656" i="2"/>
  <c r="T656" i="2"/>
  <c r="U656" i="2"/>
  <c r="S499" i="2"/>
  <c r="T499" i="2"/>
  <c r="U499" i="2"/>
  <c r="S338" i="2"/>
  <c r="T338" i="2"/>
  <c r="U338" i="2"/>
  <c r="S689" i="2"/>
  <c r="T689" i="2"/>
  <c r="U689" i="2"/>
  <c r="S492" i="2"/>
  <c r="T492" i="2"/>
  <c r="U492" i="2"/>
  <c r="S391" i="2"/>
  <c r="T391" i="2"/>
  <c r="U391" i="2"/>
  <c r="S373" i="2"/>
  <c r="T373" i="2"/>
  <c r="U373" i="2"/>
  <c r="S159" i="2"/>
  <c r="T159" i="2"/>
  <c r="U159" i="2"/>
  <c r="S286" i="2"/>
  <c r="T286" i="2"/>
  <c r="U286" i="2"/>
  <c r="S196" i="2"/>
  <c r="T196" i="2"/>
  <c r="U196" i="2"/>
  <c r="S11" i="2"/>
  <c r="T11" i="2"/>
  <c r="U11" i="2"/>
  <c r="S672" i="2"/>
  <c r="T672" i="2"/>
  <c r="U672" i="2"/>
  <c r="S158" i="2"/>
  <c r="T158" i="2"/>
  <c r="U158" i="2"/>
  <c r="S458" i="2"/>
  <c r="T458" i="2"/>
  <c r="U458" i="2"/>
  <c r="S408" i="2"/>
  <c r="T408" i="2"/>
  <c r="U408" i="2"/>
  <c r="S92" i="2"/>
  <c r="T92" i="2"/>
  <c r="U92" i="2"/>
  <c r="S207" i="2"/>
  <c r="T207" i="2"/>
  <c r="U207" i="2"/>
  <c r="S152" i="2"/>
  <c r="T152" i="2"/>
  <c r="U152" i="2"/>
  <c r="S394" i="2"/>
  <c r="T394" i="2"/>
  <c r="U394" i="2"/>
  <c r="S129" i="2"/>
  <c r="T129" i="2"/>
  <c r="U129" i="2"/>
  <c r="S709" i="2"/>
  <c r="T709" i="2"/>
  <c r="U709" i="2"/>
  <c r="S558" i="2"/>
  <c r="T558" i="2"/>
  <c r="U558" i="2"/>
  <c r="S139" i="2"/>
  <c r="T139" i="2"/>
  <c r="U139" i="2"/>
  <c r="S503" i="2"/>
  <c r="T503" i="2"/>
  <c r="U503" i="2"/>
  <c r="S81" i="2"/>
  <c r="T81" i="2"/>
  <c r="U81" i="2"/>
  <c r="S54" i="2"/>
  <c r="T54" i="2"/>
  <c r="U54" i="2"/>
  <c r="S354" i="2"/>
  <c r="T354" i="2"/>
  <c r="U354" i="2"/>
  <c r="S10" i="2"/>
  <c r="T10" i="2"/>
  <c r="U10" i="2"/>
  <c r="S173" i="2"/>
  <c r="T173" i="2"/>
  <c r="U173" i="2"/>
  <c r="S647" i="2"/>
  <c r="T647" i="2"/>
  <c r="U647" i="2"/>
  <c r="S594" i="2"/>
  <c r="T594" i="2"/>
  <c r="U594" i="2"/>
  <c r="S218" i="2"/>
  <c r="T218" i="2"/>
  <c r="U218" i="2"/>
  <c r="S19" i="2"/>
  <c r="T19" i="2"/>
  <c r="U19" i="2"/>
  <c r="S550" i="2"/>
  <c r="T550" i="2"/>
  <c r="U550" i="2"/>
  <c r="S359" i="2"/>
  <c r="T359" i="2"/>
  <c r="U359" i="2"/>
  <c r="S412" i="2"/>
  <c r="T412" i="2"/>
  <c r="U412" i="2"/>
  <c r="S132" i="2"/>
  <c r="T132" i="2"/>
  <c r="S71" i="3" s="1"/>
  <c r="U132" i="2"/>
  <c r="T71" i="3" s="1"/>
  <c r="S315" i="2"/>
  <c r="T315" i="2"/>
  <c r="U315" i="2"/>
  <c r="S9" i="2"/>
  <c r="T9" i="2"/>
  <c r="U9" i="2"/>
  <c r="S246" i="2"/>
  <c r="T246" i="2"/>
  <c r="U246" i="2"/>
  <c r="S131" i="2"/>
  <c r="T131" i="2"/>
  <c r="U131" i="2"/>
  <c r="S49" i="2"/>
  <c r="T49" i="2"/>
  <c r="U49" i="2"/>
  <c r="S76" i="2"/>
  <c r="T76" i="2"/>
  <c r="U76" i="2"/>
  <c r="S32" i="2"/>
  <c r="T32" i="2"/>
  <c r="U32" i="2"/>
  <c r="S283" i="2"/>
  <c r="T283" i="2"/>
  <c r="U283" i="2"/>
  <c r="S199" i="2"/>
  <c r="T199" i="2"/>
  <c r="U199" i="2"/>
  <c r="T15" i="3" s="1"/>
  <c r="S225" i="2"/>
  <c r="T225" i="2"/>
  <c r="U225" i="2"/>
  <c r="S520" i="2"/>
  <c r="T520" i="2"/>
  <c r="U520" i="2"/>
  <c r="S627" i="2"/>
  <c r="T627" i="2"/>
  <c r="U627" i="2"/>
  <c r="S527" i="2"/>
  <c r="T527" i="2"/>
  <c r="U527" i="2"/>
  <c r="S326" i="2"/>
  <c r="T326" i="2"/>
  <c r="U326" i="2"/>
  <c r="S166" i="2"/>
  <c r="T166" i="2"/>
  <c r="U166" i="2"/>
  <c r="S146" i="2"/>
  <c r="T146" i="2"/>
  <c r="U146" i="2"/>
  <c r="S399" i="2"/>
  <c r="T399" i="2"/>
  <c r="U399" i="2"/>
  <c r="S211" i="2"/>
  <c r="T211" i="2"/>
  <c r="U211" i="2"/>
  <c r="S465" i="2"/>
  <c r="T465" i="2"/>
  <c r="U465" i="2"/>
  <c r="S168" i="2"/>
  <c r="T168" i="2"/>
  <c r="U168" i="2"/>
  <c r="S485" i="2"/>
  <c r="T485" i="2"/>
  <c r="U485" i="2"/>
  <c r="S686" i="2"/>
  <c r="T686" i="2"/>
  <c r="U686" i="2"/>
  <c r="S184" i="2"/>
  <c r="T184" i="2"/>
  <c r="U184" i="2"/>
  <c r="S317" i="2"/>
  <c r="T317" i="2"/>
  <c r="U317" i="2"/>
  <c r="S366" i="2"/>
  <c r="T366" i="2"/>
  <c r="U366" i="2"/>
  <c r="S306" i="2"/>
  <c r="T306" i="2"/>
  <c r="U306" i="2"/>
  <c r="S197" i="2"/>
  <c r="T197" i="2"/>
  <c r="U197" i="2"/>
  <c r="S3" i="2"/>
  <c r="T3" i="2"/>
  <c r="U3" i="2"/>
  <c r="S96" i="2"/>
  <c r="T96" i="2"/>
  <c r="U96" i="2"/>
  <c r="S544" i="2"/>
  <c r="T544" i="2"/>
  <c r="U544" i="2"/>
  <c r="S417" i="2"/>
  <c r="T417" i="2"/>
  <c r="U417" i="2"/>
  <c r="S289" i="2"/>
  <c r="T289" i="2"/>
  <c r="U289" i="2"/>
  <c r="S127" i="2"/>
  <c r="T127" i="2"/>
  <c r="U127" i="2"/>
  <c r="S381" i="2"/>
  <c r="T381" i="2"/>
  <c r="U381" i="2"/>
  <c r="S181" i="2"/>
  <c r="T181" i="2"/>
  <c r="U181" i="2"/>
  <c r="S170" i="2"/>
  <c r="T170" i="2"/>
  <c r="U170" i="2"/>
  <c r="S6" i="2"/>
  <c r="T6" i="2"/>
  <c r="U6" i="2"/>
  <c r="S29" i="2"/>
  <c r="T29" i="2"/>
  <c r="U29" i="2"/>
  <c r="S48" i="2"/>
  <c r="T48" i="2"/>
  <c r="U48" i="2"/>
  <c r="S77" i="2"/>
  <c r="T77" i="2"/>
  <c r="U77" i="2"/>
  <c r="S325" i="2"/>
  <c r="T325" i="2"/>
  <c r="U325" i="2"/>
  <c r="S566" i="2"/>
  <c r="T566" i="2"/>
  <c r="U566" i="2"/>
  <c r="S605" i="2"/>
  <c r="T605" i="2"/>
  <c r="U605" i="2"/>
  <c r="S634" i="2"/>
  <c r="T634" i="2"/>
  <c r="U634" i="2"/>
  <c r="S17" i="2"/>
  <c r="T17" i="2"/>
  <c r="U17" i="2"/>
  <c r="S38" i="2"/>
  <c r="T38" i="2"/>
  <c r="U38" i="2"/>
  <c r="S241" i="2"/>
  <c r="T241" i="2"/>
  <c r="U241" i="2"/>
  <c r="S508" i="2"/>
  <c r="T508" i="2"/>
  <c r="U508" i="2"/>
  <c r="S299" i="2"/>
  <c r="T299" i="2"/>
  <c r="U299" i="2"/>
  <c r="S519" i="2"/>
  <c r="T519" i="2"/>
  <c r="U519" i="2"/>
  <c r="S151" i="2"/>
  <c r="T151" i="2"/>
  <c r="U151" i="2"/>
  <c r="S141" i="2"/>
  <c r="T141" i="2"/>
  <c r="U141" i="2"/>
  <c r="S291" i="2"/>
  <c r="T291" i="2"/>
  <c r="U291" i="2"/>
  <c r="S192" i="2"/>
  <c r="T192" i="2"/>
  <c r="U192" i="2"/>
  <c r="S300" i="2"/>
  <c r="T300" i="2"/>
  <c r="U300" i="2"/>
  <c r="S200" i="2"/>
  <c r="T200" i="2"/>
  <c r="U200" i="2"/>
  <c r="S623" i="2"/>
  <c r="T623" i="2"/>
  <c r="U623" i="2"/>
  <c r="S309" i="2"/>
  <c r="T309" i="2"/>
  <c r="U309" i="2"/>
  <c r="S111" i="2"/>
  <c r="T111" i="2"/>
  <c r="U111" i="2"/>
  <c r="S545" i="2"/>
  <c r="T545" i="2"/>
  <c r="U545" i="2"/>
  <c r="S547" i="2"/>
  <c r="T547" i="2"/>
  <c r="U547" i="2"/>
  <c r="S427" i="2"/>
  <c r="T427" i="2"/>
  <c r="U427" i="2"/>
  <c r="S293" i="2"/>
  <c r="T293" i="2"/>
  <c r="S17" i="3" s="1"/>
  <c r="U293" i="2"/>
  <c r="S483" i="2"/>
  <c r="T483" i="2"/>
  <c r="U483" i="2"/>
  <c r="S164" i="2"/>
  <c r="T164" i="2"/>
  <c r="U164" i="2"/>
  <c r="S16" i="2"/>
  <c r="T16" i="2"/>
  <c r="U16" i="2"/>
  <c r="S357" i="2"/>
  <c r="T357" i="2"/>
  <c r="U357" i="2"/>
  <c r="S67" i="2"/>
  <c r="T67" i="2"/>
  <c r="U67" i="2"/>
  <c r="S255" i="2"/>
  <c r="T255" i="2"/>
  <c r="U255" i="2"/>
  <c r="S187" i="2"/>
  <c r="T187" i="2"/>
  <c r="U187" i="2"/>
  <c r="S374" i="2"/>
  <c r="T374" i="2"/>
  <c r="U374" i="2"/>
  <c r="S595" i="2"/>
  <c r="T595" i="2"/>
  <c r="U595" i="2"/>
  <c r="S506" i="2"/>
  <c r="T506" i="2"/>
  <c r="U506" i="2"/>
  <c r="S270" i="2"/>
  <c r="T270" i="2"/>
  <c r="U270" i="2"/>
  <c r="S321" i="2"/>
  <c r="T321" i="2"/>
  <c r="U321" i="2"/>
  <c r="S353" i="2"/>
  <c r="T353" i="2"/>
  <c r="U353" i="2"/>
  <c r="T109" i="3" s="1"/>
  <c r="S303" i="2"/>
  <c r="T303" i="2"/>
  <c r="U303" i="2"/>
  <c r="S423" i="2"/>
  <c r="T423" i="2"/>
  <c r="U423" i="2"/>
  <c r="S333" i="2"/>
  <c r="T333" i="2"/>
  <c r="U333" i="2"/>
  <c r="S205" i="2"/>
  <c r="T205" i="2"/>
  <c r="U205" i="2"/>
  <c r="S60" i="2"/>
  <c r="T60" i="2"/>
  <c r="U60" i="2"/>
  <c r="S2" i="2"/>
  <c r="T2" i="2"/>
  <c r="U2" i="2"/>
  <c r="S78" i="2"/>
  <c r="T78" i="2"/>
  <c r="U78" i="2"/>
  <c r="S104" i="2"/>
  <c r="T104" i="2"/>
  <c r="U104" i="2"/>
  <c r="S310" i="2"/>
  <c r="T310" i="2"/>
  <c r="U310" i="2"/>
  <c r="S171" i="2"/>
  <c r="T171" i="2"/>
  <c r="U171" i="2"/>
  <c r="S175" i="2"/>
  <c r="T175" i="2"/>
  <c r="U175" i="2"/>
  <c r="S445" i="2"/>
  <c r="T445" i="2"/>
  <c r="U445" i="2"/>
  <c r="S85" i="2"/>
  <c r="T85" i="2"/>
  <c r="U85" i="2"/>
  <c r="S182" i="2"/>
  <c r="T182" i="2"/>
  <c r="U182" i="2"/>
  <c r="S242" i="2"/>
  <c r="T242" i="2"/>
  <c r="U242" i="2"/>
  <c r="S564" i="2"/>
  <c r="T564" i="2"/>
  <c r="U564" i="2"/>
  <c r="S84" i="2"/>
  <c r="T84" i="2"/>
  <c r="U84" i="2"/>
  <c r="S707" i="2"/>
  <c r="T707" i="2"/>
  <c r="S63" i="3" s="1"/>
  <c r="U707" i="2"/>
  <c r="T63" i="3" s="1"/>
  <c r="S153" i="2"/>
  <c r="T153" i="2"/>
  <c r="U153" i="2"/>
  <c r="S46" i="2"/>
  <c r="T46" i="2"/>
  <c r="U46" i="2"/>
  <c r="S7" i="2"/>
  <c r="T7" i="2"/>
  <c r="U7" i="2"/>
  <c r="S105" i="2"/>
  <c r="T105" i="2"/>
  <c r="U105" i="2"/>
  <c r="S203" i="2"/>
  <c r="T203" i="2"/>
  <c r="U203" i="2"/>
  <c r="S342" i="2"/>
  <c r="T342" i="2"/>
  <c r="U342" i="2"/>
  <c r="S165" i="2"/>
  <c r="T165" i="2"/>
  <c r="U165" i="2"/>
  <c r="S112" i="2"/>
  <c r="T112" i="2"/>
  <c r="U112" i="2"/>
  <c r="S284" i="2"/>
  <c r="T284" i="2"/>
  <c r="U284" i="2"/>
  <c r="S351" i="2"/>
  <c r="T351" i="2"/>
  <c r="U351" i="2"/>
  <c r="S415" i="2"/>
  <c r="T415" i="2"/>
  <c r="U415" i="2"/>
  <c r="S341" i="2"/>
  <c r="T341" i="2"/>
  <c r="U341" i="2"/>
  <c r="S307" i="2"/>
  <c r="T307" i="2"/>
  <c r="U307" i="2"/>
  <c r="S462" i="2"/>
  <c r="T462" i="2"/>
  <c r="U462" i="2"/>
  <c r="S14" i="2"/>
  <c r="T14" i="2"/>
  <c r="U14" i="2"/>
  <c r="S716" i="2"/>
  <c r="T716" i="2"/>
  <c r="U716" i="2"/>
  <c r="S475" i="2"/>
  <c r="T475" i="2"/>
  <c r="U475" i="2"/>
  <c r="S161" i="2"/>
  <c r="T161" i="2"/>
  <c r="U161" i="2"/>
  <c r="S186" i="2"/>
  <c r="T186" i="2"/>
  <c r="U186" i="2"/>
  <c r="S518" i="2"/>
  <c r="T518" i="2"/>
  <c r="U518" i="2"/>
  <c r="S34" i="2"/>
  <c r="T34" i="2"/>
  <c r="U34" i="2"/>
  <c r="S73" i="2"/>
  <c r="T73" i="2"/>
  <c r="U73" i="2"/>
  <c r="S387" i="2"/>
  <c r="T387" i="2"/>
  <c r="U387" i="2"/>
  <c r="S532" i="2"/>
  <c r="T532" i="2"/>
  <c r="U532" i="2"/>
  <c r="S571" i="2"/>
  <c r="T571" i="2"/>
  <c r="U571" i="2"/>
  <c r="S635" i="2"/>
  <c r="T635" i="2"/>
  <c r="U635" i="2"/>
  <c r="S467" i="2"/>
  <c r="T467" i="2"/>
  <c r="U467" i="2"/>
  <c r="S541" i="2"/>
  <c r="T541" i="2"/>
  <c r="U541" i="2"/>
  <c r="S449" i="2"/>
  <c r="T449" i="2"/>
  <c r="U449" i="2"/>
  <c r="S619" i="2"/>
  <c r="T619" i="2"/>
  <c r="U619" i="2"/>
  <c r="S206" i="2"/>
  <c r="T206" i="2"/>
  <c r="U206" i="2"/>
  <c r="S18" i="2"/>
  <c r="T18" i="2"/>
  <c r="U18" i="2"/>
  <c r="S548" i="2"/>
  <c r="T548" i="2"/>
  <c r="U548" i="2"/>
  <c r="S549" i="2"/>
  <c r="T549" i="2"/>
  <c r="U549" i="2"/>
  <c r="S71" i="2"/>
  <c r="T71" i="2"/>
  <c r="U71" i="2"/>
  <c r="S281" i="2"/>
  <c r="T281" i="2"/>
  <c r="U281" i="2"/>
  <c r="S643" i="2"/>
  <c r="T643" i="2"/>
  <c r="U643" i="2"/>
  <c r="S384" i="2"/>
  <c r="T384" i="2"/>
  <c r="U384" i="2"/>
  <c r="S232" i="2"/>
  <c r="T232" i="2"/>
  <c r="U232" i="2"/>
  <c r="S454" i="2"/>
  <c r="T454" i="2"/>
  <c r="U454" i="2"/>
  <c r="S322" i="2"/>
  <c r="T322" i="2"/>
  <c r="U322" i="2"/>
  <c r="S577" i="2"/>
  <c r="T577" i="2"/>
  <c r="U577" i="2"/>
  <c r="S75" i="2"/>
  <c r="T75" i="2"/>
  <c r="U75" i="2"/>
  <c r="S190" i="2"/>
  <c r="T190" i="2"/>
  <c r="U190" i="2"/>
  <c r="S239" i="2"/>
  <c r="T239" i="2"/>
  <c r="U239" i="2"/>
  <c r="S260" i="2"/>
  <c r="T260" i="2"/>
  <c r="U260" i="2"/>
  <c r="S710" i="2"/>
  <c r="T710" i="2"/>
  <c r="U710" i="2"/>
  <c r="S176" i="2"/>
  <c r="T176" i="2"/>
  <c r="U176" i="2"/>
  <c r="S156" i="2"/>
  <c r="T156" i="2"/>
  <c r="U156" i="2"/>
  <c r="S416" i="2"/>
  <c r="T416" i="2"/>
  <c r="U416" i="2"/>
  <c r="S430" i="2"/>
  <c r="T430" i="2"/>
  <c r="U430" i="2"/>
  <c r="S507" i="2"/>
  <c r="T507" i="2"/>
  <c r="U507" i="2"/>
  <c r="S600" i="2"/>
  <c r="T600" i="2"/>
  <c r="U600" i="2"/>
  <c r="S215" i="2"/>
  <c r="T215" i="2"/>
  <c r="U215" i="2"/>
  <c r="S681" i="2"/>
  <c r="T681" i="2"/>
  <c r="U681" i="2"/>
  <c r="S632" i="2"/>
  <c r="T632" i="2"/>
  <c r="U632" i="2"/>
  <c r="S162" i="2"/>
  <c r="T162" i="2"/>
  <c r="U162" i="2"/>
  <c r="S332" i="2"/>
  <c r="T332" i="2"/>
  <c r="U332" i="2"/>
  <c r="S493" i="2"/>
  <c r="T493" i="2"/>
  <c r="U493" i="2"/>
  <c r="S466" i="2"/>
  <c r="T466" i="2"/>
  <c r="U466" i="2"/>
  <c r="S66" i="2"/>
  <c r="T66" i="2"/>
  <c r="U66" i="2"/>
  <c r="S380" i="2"/>
  <c r="T380" i="2"/>
  <c r="U380" i="2"/>
  <c r="S234" i="2"/>
  <c r="T234" i="2"/>
  <c r="U234" i="2"/>
  <c r="S701" i="2"/>
  <c r="T701" i="2"/>
  <c r="U701" i="2"/>
  <c r="S86" i="2"/>
  <c r="T86" i="2"/>
  <c r="U86" i="2"/>
  <c r="S65" i="2"/>
  <c r="T65" i="2"/>
  <c r="U65" i="2"/>
  <c r="S410" i="2"/>
  <c r="T410" i="2"/>
  <c r="U410" i="2"/>
  <c r="S137" i="2"/>
  <c r="T137" i="2"/>
  <c r="U137" i="2"/>
  <c r="S149" i="2"/>
  <c r="T149" i="2"/>
  <c r="U149" i="2"/>
  <c r="S580" i="2"/>
  <c r="T580" i="2"/>
  <c r="U580" i="2"/>
  <c r="S436" i="2"/>
  <c r="T436" i="2"/>
  <c r="U436" i="2"/>
  <c r="S530" i="2"/>
  <c r="T530" i="2"/>
  <c r="U530" i="2"/>
  <c r="S556" i="2"/>
  <c r="T556" i="2"/>
  <c r="U556" i="2"/>
  <c r="S604" i="2"/>
  <c r="T604" i="2"/>
  <c r="U604" i="2"/>
  <c r="S311" i="2"/>
  <c r="T311" i="2"/>
  <c r="U311" i="2"/>
  <c r="S120" i="2"/>
  <c r="T120" i="2"/>
  <c r="U120" i="2"/>
  <c r="S59" i="2"/>
  <c r="T59" i="2"/>
  <c r="U59" i="2"/>
  <c r="S377" i="2"/>
  <c r="T377" i="2"/>
  <c r="S59" i="3" s="1"/>
  <c r="U377" i="2"/>
  <c r="S589" i="2"/>
  <c r="T589" i="2"/>
  <c r="U589" i="2"/>
  <c r="S495" i="2"/>
  <c r="T495" i="2"/>
  <c r="U495" i="2"/>
  <c r="S356" i="2"/>
  <c r="T356" i="2"/>
  <c r="U356" i="2"/>
  <c r="S143" i="2"/>
  <c r="T143" i="2"/>
  <c r="U143" i="2"/>
  <c r="S711" i="2"/>
  <c r="T711" i="2"/>
  <c r="U711" i="2"/>
  <c r="S37" i="2"/>
  <c r="T37" i="2"/>
  <c r="U37" i="2"/>
  <c r="S172" i="2"/>
  <c r="T172" i="2"/>
  <c r="U172" i="2"/>
  <c r="S33" i="2"/>
  <c r="T33" i="2"/>
  <c r="U33" i="2"/>
  <c r="S665" i="2"/>
  <c r="T665" i="2"/>
  <c r="U665" i="2"/>
  <c r="S509" i="2"/>
  <c r="T509" i="2"/>
  <c r="U509" i="2"/>
  <c r="S504" i="2"/>
  <c r="T504" i="2"/>
  <c r="U504" i="2"/>
  <c r="S371" i="2"/>
  <c r="T371" i="2"/>
  <c r="U371" i="2"/>
  <c r="S409" i="2"/>
  <c r="T409" i="2"/>
  <c r="U409" i="2"/>
  <c r="S264" i="2"/>
  <c r="T264" i="2"/>
  <c r="U264" i="2"/>
  <c r="S308" i="2"/>
  <c r="T308" i="2"/>
  <c r="U308" i="2"/>
  <c r="S62" i="2"/>
  <c r="T62" i="2"/>
  <c r="U62" i="2"/>
  <c r="S160" i="2"/>
  <c r="T160" i="2"/>
  <c r="S18" i="3" s="1"/>
  <c r="U160" i="2"/>
  <c r="S418" i="2"/>
  <c r="T418" i="2"/>
  <c r="U418" i="2"/>
  <c r="S221" i="2"/>
  <c r="T221" i="2"/>
  <c r="U221" i="2"/>
  <c r="S382" i="2"/>
  <c r="T382" i="2"/>
  <c r="U382" i="2"/>
  <c r="S155" i="2"/>
  <c r="T155" i="2"/>
  <c r="U155" i="2"/>
  <c r="S721" i="2"/>
  <c r="T721" i="2"/>
  <c r="U721" i="2"/>
  <c r="S177" i="2"/>
  <c r="T177" i="2"/>
  <c r="U177" i="2"/>
  <c r="S538" i="2"/>
  <c r="T538" i="2"/>
  <c r="U538" i="2"/>
  <c r="S539" i="2"/>
  <c r="T539" i="2"/>
  <c r="U539" i="2"/>
  <c r="S479" i="2"/>
  <c r="T479" i="2"/>
  <c r="U479" i="2"/>
  <c r="S346" i="2"/>
  <c r="T346" i="2"/>
  <c r="U346" i="2"/>
  <c r="S21" i="2"/>
  <c r="T21" i="2"/>
  <c r="U21" i="2"/>
  <c r="S728" i="2"/>
  <c r="T728" i="2"/>
  <c r="U728" i="2"/>
  <c r="S358" i="2"/>
  <c r="T358" i="2"/>
  <c r="U358" i="2"/>
  <c r="S406" i="2"/>
  <c r="T406" i="2"/>
  <c r="U406" i="2"/>
  <c r="S461" i="2"/>
  <c r="T461" i="2"/>
  <c r="U461" i="2"/>
  <c r="S87" i="2"/>
  <c r="T87" i="2"/>
  <c r="U87" i="2"/>
  <c r="S12" i="2"/>
  <c r="T12" i="2"/>
  <c r="U12" i="2"/>
  <c r="S94" i="2"/>
  <c r="T94" i="2"/>
  <c r="U94" i="2"/>
  <c r="S4" i="2"/>
  <c r="T4" i="2"/>
  <c r="U4" i="2"/>
  <c r="S257" i="2"/>
  <c r="T257" i="2"/>
  <c r="U257" i="2"/>
  <c r="S516" i="2"/>
  <c r="T516" i="2"/>
  <c r="U516" i="2"/>
  <c r="S654" i="2"/>
  <c r="T654" i="2"/>
  <c r="U654" i="2"/>
  <c r="S396" i="2"/>
  <c r="T396" i="2"/>
  <c r="U396" i="2"/>
  <c r="S330" i="2"/>
  <c r="T330" i="2"/>
  <c r="U330" i="2"/>
  <c r="S480" i="2"/>
  <c r="T480" i="2"/>
  <c r="U480" i="2"/>
  <c r="S5" i="2"/>
  <c r="T5" i="2"/>
  <c r="U5" i="2"/>
  <c r="S702" i="2"/>
  <c r="T702" i="2"/>
  <c r="U702" i="2"/>
  <c r="S204" i="2"/>
  <c r="T204" i="2"/>
  <c r="U204" i="2"/>
  <c r="S459" i="2"/>
  <c r="T459" i="2"/>
  <c r="U459" i="2"/>
  <c r="S429" i="2"/>
  <c r="T429" i="2"/>
  <c r="U429" i="2"/>
  <c r="S599" i="2"/>
  <c r="T599" i="2"/>
  <c r="U599" i="2"/>
  <c r="S97" i="2"/>
  <c r="T97" i="2"/>
  <c r="U97" i="2"/>
  <c r="S455" i="2"/>
  <c r="T455" i="2"/>
  <c r="U455" i="2"/>
  <c r="S209" i="2"/>
  <c r="T209" i="2"/>
  <c r="U209" i="2"/>
  <c r="S224" i="2"/>
  <c r="T224" i="2"/>
  <c r="U224" i="2"/>
  <c r="S312" i="2"/>
  <c r="T312" i="2"/>
  <c r="U312" i="2"/>
  <c r="S231" i="2"/>
  <c r="T231" i="2"/>
  <c r="U231" i="2"/>
  <c r="S428" i="2"/>
  <c r="T428" i="2"/>
  <c r="U428" i="2"/>
  <c r="S694" i="2"/>
  <c r="T694" i="2"/>
  <c r="U694" i="2"/>
  <c r="S481" i="2"/>
  <c r="T481" i="2"/>
  <c r="U481" i="2"/>
  <c r="S144" i="2"/>
  <c r="T144" i="2"/>
  <c r="U144" i="2"/>
  <c r="S570" i="2"/>
  <c r="T570" i="2"/>
  <c r="U570" i="2"/>
  <c r="S601" i="2"/>
  <c r="T601" i="2"/>
  <c r="U601" i="2"/>
  <c r="S470" i="2"/>
  <c r="T470" i="2"/>
  <c r="U470" i="2"/>
  <c r="S116" i="2"/>
  <c r="T116" i="2"/>
  <c r="U116" i="2"/>
  <c r="S122" i="2"/>
  <c r="T122" i="2"/>
  <c r="U122" i="2"/>
  <c r="S501" i="2"/>
  <c r="T501" i="2"/>
  <c r="U501" i="2"/>
  <c r="S216" i="2"/>
  <c r="T216" i="2"/>
  <c r="U216" i="2"/>
  <c r="S526" i="2"/>
  <c r="T526" i="2"/>
  <c r="U526" i="2"/>
  <c r="S95" i="2"/>
  <c r="T95" i="2"/>
  <c r="U95" i="2"/>
  <c r="S535" i="2"/>
  <c r="T535" i="2"/>
  <c r="U535" i="2"/>
  <c r="S540" i="2"/>
  <c r="T540" i="2"/>
  <c r="U540" i="2"/>
  <c r="S80" i="2"/>
  <c r="T80" i="2"/>
  <c r="U80" i="2"/>
  <c r="S13" i="2"/>
  <c r="T13" i="2"/>
  <c r="U13" i="2"/>
  <c r="S385" i="2"/>
  <c r="T385" i="2"/>
  <c r="U385" i="2"/>
  <c r="S101" i="2"/>
  <c r="T101" i="2"/>
  <c r="U101" i="2"/>
  <c r="S61" i="2"/>
  <c r="T61" i="2"/>
  <c r="U61" i="2"/>
  <c r="S723" i="2"/>
  <c r="T723" i="2"/>
  <c r="U723" i="2"/>
  <c r="S296" i="2"/>
  <c r="T296" i="2"/>
  <c r="U296" i="2"/>
  <c r="S596" i="2"/>
  <c r="T596" i="2"/>
  <c r="U596" i="2"/>
  <c r="S244" i="2"/>
  <c r="T244" i="2"/>
  <c r="U244" i="2"/>
  <c r="S472" i="2"/>
  <c r="T472" i="2"/>
  <c r="U472" i="2"/>
  <c r="S301" i="2"/>
  <c r="T301" i="2"/>
  <c r="U301" i="2"/>
  <c r="S72" i="2"/>
  <c r="T72" i="2"/>
  <c r="U72" i="2"/>
  <c r="S45" i="2"/>
  <c r="T45" i="2"/>
  <c r="U45" i="2"/>
  <c r="S328" i="2"/>
  <c r="T328" i="2"/>
  <c r="U328" i="2"/>
  <c r="S56" i="2"/>
  <c r="T56" i="2"/>
  <c r="U56" i="2"/>
  <c r="S125" i="2"/>
  <c r="T125" i="2"/>
  <c r="U125" i="2"/>
  <c r="S611" i="2"/>
  <c r="T611" i="2"/>
  <c r="U611" i="2"/>
  <c r="S674" i="2"/>
  <c r="T674" i="2"/>
  <c r="U674" i="2"/>
  <c r="S63" i="2"/>
  <c r="T63" i="2"/>
  <c r="U63" i="2"/>
  <c r="S515" i="2"/>
  <c r="T515" i="2"/>
  <c r="U515" i="2"/>
  <c r="S99" i="2"/>
  <c r="T99" i="2"/>
  <c r="U99" i="2"/>
  <c r="S179" i="2"/>
  <c r="T179" i="2"/>
  <c r="U179" i="2"/>
  <c r="S41" i="2"/>
  <c r="T41" i="2"/>
  <c r="U41" i="2"/>
  <c r="S213" i="2"/>
  <c r="T213" i="2"/>
  <c r="U213" i="2"/>
  <c r="S22" i="2"/>
  <c r="T22" i="2"/>
  <c r="U22" i="2"/>
  <c r="S488" i="2"/>
  <c r="T488" i="2"/>
  <c r="U488" i="2"/>
  <c r="S421" i="2"/>
  <c r="T421" i="2"/>
  <c r="U421" i="2"/>
  <c r="S621" i="2"/>
  <c r="T621" i="2"/>
  <c r="U621" i="2"/>
  <c r="S298" i="2"/>
  <c r="T298" i="2"/>
  <c r="U298" i="2"/>
  <c r="S668" i="2"/>
  <c r="T668" i="2"/>
  <c r="U668" i="2"/>
  <c r="S448" i="2"/>
  <c r="T448" i="2"/>
  <c r="U448" i="2"/>
  <c r="S135" i="2"/>
  <c r="T135" i="2"/>
  <c r="U135" i="2"/>
  <c r="S557" i="2"/>
  <c r="T557" i="2"/>
  <c r="U557" i="2"/>
  <c r="S248" i="2"/>
  <c r="T248" i="2"/>
  <c r="U248" i="2"/>
  <c r="S233" i="2"/>
  <c r="T233" i="2"/>
  <c r="U233" i="2"/>
  <c r="S450" i="2"/>
  <c r="T450" i="2"/>
  <c r="U450" i="2"/>
  <c r="S700" i="2"/>
  <c r="T700" i="2"/>
  <c r="U700" i="2"/>
  <c r="S489" i="2"/>
  <c r="T489" i="2"/>
  <c r="U489" i="2"/>
  <c r="S641" i="2"/>
  <c r="T641" i="2"/>
  <c r="U641" i="2"/>
  <c r="S23" i="2"/>
  <c r="T23" i="2"/>
  <c r="U23" i="2"/>
  <c r="S559" i="2"/>
  <c r="T559" i="2"/>
  <c r="U559" i="2"/>
  <c r="S386" i="2"/>
  <c r="T386" i="2"/>
  <c r="U386" i="2"/>
  <c r="S383" i="2"/>
  <c r="T383" i="2"/>
  <c r="U383" i="2"/>
  <c r="S191" i="2"/>
  <c r="T191" i="2"/>
  <c r="U191" i="2"/>
  <c r="S567" i="2"/>
  <c r="T567" i="2"/>
  <c r="U567" i="2"/>
  <c r="S102" i="2"/>
  <c r="T102" i="2"/>
  <c r="U102" i="2"/>
  <c r="S726" i="2"/>
  <c r="T726" i="2"/>
  <c r="U726" i="2"/>
  <c r="S522" i="2"/>
  <c r="T522" i="2"/>
  <c r="U522" i="2"/>
  <c r="S25" i="2"/>
  <c r="T25" i="2"/>
  <c r="U25" i="2"/>
  <c r="S496" i="2"/>
  <c r="T496" i="2"/>
  <c r="U496" i="2"/>
  <c r="S222" i="2"/>
  <c r="T222" i="2"/>
  <c r="U222" i="2"/>
  <c r="S663" i="2"/>
  <c r="T663" i="2"/>
  <c r="U663" i="2"/>
  <c r="S335" i="2"/>
  <c r="T335" i="2"/>
  <c r="U335" i="2"/>
  <c r="S290" i="2"/>
  <c r="T290" i="2"/>
  <c r="U290" i="2"/>
  <c r="S238" i="2"/>
  <c r="T238" i="2"/>
  <c r="U238" i="2"/>
  <c r="S648" i="2"/>
  <c r="T648" i="2"/>
  <c r="U648" i="2"/>
  <c r="S237" i="2"/>
  <c r="T237" i="2"/>
  <c r="U237" i="2"/>
  <c r="S364" i="2"/>
  <c r="T364" i="2"/>
  <c r="U364" i="2"/>
  <c r="S442" i="2"/>
  <c r="T442" i="2"/>
  <c r="U442" i="2"/>
  <c r="S360" i="2"/>
  <c r="T360" i="2"/>
  <c r="U360" i="2"/>
  <c r="S154" i="2"/>
  <c r="T154" i="2"/>
  <c r="U154" i="2"/>
  <c r="S148" i="2"/>
  <c r="T148" i="2"/>
  <c r="U148" i="2"/>
  <c r="S434" i="2"/>
  <c r="T434" i="2"/>
  <c r="U434" i="2"/>
  <c r="S521" i="2"/>
  <c r="T521" i="2"/>
  <c r="U521" i="2"/>
  <c r="S44" i="2"/>
  <c r="T44" i="2"/>
  <c r="U44" i="2"/>
  <c r="S327" i="2"/>
  <c r="T327" i="2"/>
  <c r="U327" i="2"/>
  <c r="S28" i="2"/>
  <c r="T28" i="2"/>
  <c r="U28" i="2"/>
  <c r="S403" i="2"/>
  <c r="T403" i="2"/>
  <c r="U403" i="2"/>
  <c r="S51" i="2"/>
  <c r="T51" i="2"/>
  <c r="U51" i="2"/>
  <c r="S531" i="2"/>
  <c r="T531" i="2"/>
  <c r="U531" i="2"/>
  <c r="S318" i="2"/>
  <c r="T318" i="2"/>
  <c r="U318" i="2"/>
  <c r="S389" i="2"/>
  <c r="T389" i="2"/>
  <c r="U389" i="2"/>
  <c r="S89" i="2"/>
  <c r="T89" i="2"/>
  <c r="U89" i="2"/>
  <c r="S50" i="2"/>
  <c r="T50" i="2"/>
  <c r="U50" i="2"/>
  <c r="S640" i="2"/>
  <c r="T640" i="2"/>
  <c r="U640" i="2"/>
  <c r="S370" i="2"/>
  <c r="T370" i="2"/>
  <c r="U370" i="2"/>
  <c r="S119" i="2"/>
  <c r="T119" i="2"/>
  <c r="U119" i="2"/>
  <c r="S117" i="2"/>
  <c r="T117" i="2"/>
  <c r="U117" i="2"/>
  <c r="S615" i="2"/>
  <c r="T615" i="2"/>
  <c r="U615" i="2"/>
  <c r="S537" i="2"/>
  <c r="T537" i="2"/>
  <c r="U537" i="2"/>
  <c r="S473" i="2"/>
  <c r="T473" i="2"/>
  <c r="U473" i="2"/>
  <c r="S114" i="2"/>
  <c r="T114" i="2"/>
  <c r="U114" i="2"/>
  <c r="S223" i="2"/>
  <c r="T223" i="2"/>
  <c r="U223" i="2"/>
  <c r="S69" i="2"/>
  <c r="T69" i="2"/>
  <c r="U69" i="2"/>
  <c r="S35" i="2"/>
  <c r="T35" i="2"/>
  <c r="U35" i="2"/>
  <c r="S201" i="2"/>
  <c r="T201" i="2"/>
  <c r="U201" i="2"/>
  <c r="S447" i="2"/>
  <c r="T447" i="2"/>
  <c r="U447" i="2"/>
  <c r="S157" i="2"/>
  <c r="T157" i="2"/>
  <c r="U157" i="2"/>
  <c r="S637" i="2"/>
  <c r="T637" i="2"/>
  <c r="U637" i="2"/>
  <c r="S586" i="2"/>
  <c r="T586" i="2"/>
  <c r="U586" i="2"/>
  <c r="S24" i="2"/>
  <c r="T24" i="2"/>
  <c r="U24" i="2"/>
  <c r="S469" i="2"/>
  <c r="T469" i="2"/>
  <c r="U469" i="2"/>
  <c r="S228" i="2"/>
  <c r="T228" i="2"/>
  <c r="U228" i="2"/>
  <c r="S113" i="2"/>
  <c r="T113" i="2"/>
  <c r="U113" i="2"/>
  <c r="S304" i="2"/>
  <c r="T304" i="2"/>
  <c r="U304" i="2"/>
  <c r="S107" i="2"/>
  <c r="T107" i="2"/>
  <c r="U107" i="2"/>
  <c r="S642" i="2"/>
  <c r="T642" i="2"/>
  <c r="U642" i="2"/>
  <c r="S188" i="2"/>
  <c r="T188" i="2"/>
  <c r="U188" i="2"/>
  <c r="S39" i="2"/>
  <c r="T39" i="2"/>
  <c r="U39" i="2"/>
  <c r="S266" i="2"/>
  <c r="T266" i="2"/>
  <c r="U266" i="2"/>
  <c r="S262" i="2"/>
  <c r="T262" i="2"/>
  <c r="U262" i="2"/>
  <c r="S347" i="2"/>
  <c r="T347" i="2"/>
  <c r="U347" i="2"/>
  <c r="S329" i="2"/>
  <c r="T329" i="2"/>
  <c r="U329" i="2"/>
  <c r="S597" i="2"/>
  <c r="T597" i="2"/>
  <c r="U597" i="2"/>
  <c r="S407" i="2"/>
  <c r="T407" i="2"/>
  <c r="U407" i="2"/>
  <c r="S592" i="2"/>
  <c r="T592" i="2"/>
  <c r="U592" i="2"/>
  <c r="S275" i="2"/>
  <c r="T275" i="2"/>
  <c r="U275" i="2"/>
  <c r="S147" i="2"/>
  <c r="T147" i="2"/>
  <c r="U147" i="2"/>
  <c r="S185" i="2"/>
  <c r="T185" i="2"/>
  <c r="U185" i="2"/>
  <c r="S650" i="2"/>
  <c r="T650" i="2"/>
  <c r="S64" i="3" s="1"/>
  <c r="U650" i="2"/>
  <c r="S610" i="2"/>
  <c r="T610" i="2"/>
  <c r="U610" i="2"/>
  <c r="S145" i="2"/>
  <c r="T145" i="2"/>
  <c r="U145" i="2"/>
  <c r="S718" i="2"/>
  <c r="T718" i="2"/>
  <c r="U718" i="2"/>
  <c r="S463" i="2"/>
  <c r="T463" i="2"/>
  <c r="U463" i="2"/>
  <c r="S230" i="2"/>
  <c r="T230" i="2"/>
  <c r="U230" i="2"/>
  <c r="S432" i="2"/>
  <c r="T432" i="2"/>
  <c r="U432" i="2"/>
  <c r="S103" i="2"/>
  <c r="T103" i="2"/>
  <c r="U103" i="2"/>
  <c r="S217" i="2"/>
  <c r="T217" i="2"/>
  <c r="U217" i="2"/>
  <c r="S552" i="2"/>
  <c r="T552" i="2"/>
  <c r="U552" i="2"/>
  <c r="S278" i="2"/>
  <c r="T278" i="2"/>
  <c r="U278" i="2"/>
  <c r="S251" i="2"/>
  <c r="T251" i="2"/>
  <c r="U251" i="2"/>
  <c r="S150" i="2"/>
  <c r="T150" i="2"/>
  <c r="U150" i="2"/>
  <c r="S484" i="2"/>
  <c r="T484" i="2"/>
  <c r="U484" i="2"/>
  <c r="S178" i="2"/>
  <c r="T178" i="2"/>
  <c r="U178" i="2"/>
  <c r="S574" i="2"/>
  <c r="T574" i="2"/>
  <c r="U574" i="2"/>
  <c r="S277" i="2"/>
  <c r="T277" i="2"/>
  <c r="U277" i="2"/>
  <c r="S258" i="2"/>
  <c r="T258" i="2"/>
  <c r="U258" i="2"/>
  <c r="S189" i="2"/>
  <c r="T189" i="2"/>
  <c r="U189" i="2"/>
  <c r="S202" i="2"/>
  <c r="T202" i="2"/>
  <c r="U202" i="2"/>
  <c r="S404" i="2"/>
  <c r="T404" i="2"/>
  <c r="U404" i="2"/>
  <c r="S452" i="2"/>
  <c r="T452" i="2"/>
  <c r="U452" i="2"/>
  <c r="S669" i="2"/>
  <c r="T669" i="2"/>
  <c r="U669" i="2"/>
  <c r="S687" i="2"/>
  <c r="T687" i="2"/>
  <c r="U687" i="2"/>
  <c r="S336" i="2"/>
  <c r="T336" i="2"/>
  <c r="U336" i="2"/>
  <c r="S20" i="2"/>
  <c r="T20" i="2"/>
  <c r="U20" i="2"/>
  <c r="S624" i="2"/>
  <c r="T624" i="2"/>
  <c r="U624" i="2"/>
  <c r="S511" i="2"/>
  <c r="T511" i="2"/>
  <c r="U511" i="2"/>
  <c r="S167" i="2"/>
  <c r="T167" i="2"/>
  <c r="U167" i="2"/>
  <c r="S584" i="2"/>
  <c r="T584" i="2"/>
  <c r="U584" i="2"/>
  <c r="S477" i="2"/>
  <c r="T477" i="2"/>
  <c r="U477" i="2"/>
  <c r="S719" i="2"/>
  <c r="T719" i="2"/>
  <c r="U719" i="2"/>
  <c r="S579" i="2"/>
  <c r="T579" i="2"/>
  <c r="U579" i="2"/>
  <c r="S259" i="2"/>
  <c r="T259" i="2"/>
  <c r="U259" i="2"/>
  <c r="S130" i="2"/>
  <c r="T130" i="2"/>
  <c r="U130" i="2"/>
  <c r="S657" i="2"/>
  <c r="T657" i="2"/>
  <c r="U657" i="2"/>
  <c r="S271" i="2"/>
  <c r="T271" i="2"/>
  <c r="U271" i="2"/>
  <c r="S263" i="2"/>
  <c r="T263" i="2"/>
  <c r="U263" i="2"/>
  <c r="S437" i="2"/>
  <c r="T437" i="2"/>
  <c r="U437" i="2"/>
  <c r="S487" i="2"/>
  <c r="T487" i="2"/>
  <c r="U487" i="2"/>
  <c r="S58" i="2"/>
  <c r="T58" i="2"/>
  <c r="U58" i="2"/>
  <c r="S426" i="2"/>
  <c r="T426" i="2"/>
  <c r="U426" i="2"/>
  <c r="S313" i="2"/>
  <c r="T313" i="2"/>
  <c r="U313" i="2"/>
  <c r="S219" i="2"/>
  <c r="T219" i="2"/>
  <c r="U219" i="2"/>
  <c r="S40" i="2"/>
  <c r="T40" i="2"/>
  <c r="U40" i="2"/>
  <c r="S343" i="2"/>
  <c r="T343" i="2"/>
  <c r="U343" i="2"/>
  <c r="S174" i="2"/>
  <c r="T174" i="2"/>
  <c r="U174" i="2"/>
  <c r="S235" i="2"/>
  <c r="T235" i="2"/>
  <c r="U235" i="2"/>
  <c r="S713" i="2"/>
  <c r="T713" i="2"/>
  <c r="U713" i="2"/>
  <c r="S8" i="2"/>
  <c r="T8" i="2"/>
  <c r="U8" i="2"/>
  <c r="S36" i="2"/>
  <c r="T36" i="2"/>
  <c r="U36" i="2"/>
  <c r="S419" i="2"/>
  <c r="T419" i="2"/>
  <c r="U419" i="2"/>
  <c r="S622" i="2"/>
  <c r="T622" i="2"/>
  <c r="U622" i="2"/>
  <c r="S42" i="2"/>
  <c r="T42" i="2"/>
  <c r="U42" i="2"/>
  <c r="S88" i="2"/>
  <c r="T88" i="2"/>
  <c r="U88" i="2"/>
  <c r="S581" i="2"/>
  <c r="T581" i="2"/>
  <c r="U581" i="2"/>
  <c r="S400" i="2"/>
  <c r="T400" i="2"/>
  <c r="U400" i="2"/>
  <c r="S70" i="2"/>
  <c r="T70" i="2"/>
  <c r="U70" i="2"/>
  <c r="T78" i="3" s="1"/>
  <c r="S512" i="2"/>
  <c r="T512" i="2"/>
  <c r="U512" i="2"/>
  <c r="S513" i="2"/>
  <c r="T513" i="2"/>
  <c r="U513" i="2"/>
  <c r="S52" i="2"/>
  <c r="T52" i="2"/>
  <c r="U52" i="2"/>
  <c r="S523" i="2"/>
  <c r="T523" i="2"/>
  <c r="U523" i="2"/>
  <c r="S169" i="2"/>
  <c r="T169" i="2"/>
  <c r="U169" i="2"/>
  <c r="S628" i="2"/>
  <c r="T628" i="2"/>
  <c r="U628" i="2"/>
  <c r="S435" i="2"/>
  <c r="T435" i="2"/>
  <c r="U435" i="2"/>
  <c r="S319" i="2"/>
  <c r="T319" i="2"/>
  <c r="U319" i="2"/>
  <c r="S272" i="2"/>
  <c r="T272" i="2"/>
  <c r="U272" i="2"/>
  <c r="S725" i="2"/>
  <c r="T725" i="2"/>
  <c r="U725" i="2"/>
  <c r="S525" i="2"/>
  <c r="T525" i="2"/>
  <c r="U525" i="2"/>
  <c r="S90" i="2"/>
  <c r="T90" i="2"/>
  <c r="U90" i="2"/>
  <c r="S652" i="2"/>
  <c r="T652" i="2"/>
  <c r="U652" i="2"/>
  <c r="S337" i="2"/>
  <c r="T337" i="2"/>
  <c r="U337" i="2"/>
  <c r="S486" i="2"/>
  <c r="T486" i="2"/>
  <c r="U486" i="2"/>
  <c r="S100" i="2"/>
  <c r="T100" i="2"/>
  <c r="U100" i="2"/>
  <c r="S273" i="2"/>
  <c r="T273" i="2"/>
  <c r="U273" i="2"/>
  <c r="S555" i="2"/>
  <c r="T555" i="2"/>
  <c r="U555" i="2"/>
  <c r="S444" i="2"/>
  <c r="T444" i="2"/>
  <c r="U444" i="2"/>
  <c r="S372" i="2"/>
  <c r="T372" i="2"/>
  <c r="U372" i="2"/>
  <c r="S294" i="2"/>
  <c r="T294" i="2"/>
  <c r="U294" i="2"/>
  <c r="S220" i="2"/>
  <c r="T220" i="2"/>
  <c r="U220" i="2"/>
  <c r="S591" i="2"/>
  <c r="T591" i="2"/>
  <c r="U591" i="2"/>
  <c r="S546" i="2"/>
  <c r="T546" i="2"/>
  <c r="U546" i="2"/>
  <c r="S256" i="2"/>
  <c r="T256" i="2"/>
  <c r="U256" i="2"/>
  <c r="S68" i="2"/>
  <c r="T68" i="2"/>
  <c r="U68" i="2"/>
  <c r="S115" i="2"/>
  <c r="T115" i="2"/>
  <c r="U115" i="2"/>
  <c r="S15" i="2"/>
  <c r="T15" i="2"/>
  <c r="U15" i="2"/>
  <c r="S249" i="2"/>
  <c r="T249" i="2"/>
  <c r="U249" i="2"/>
  <c r="S401" i="2"/>
  <c r="T401" i="2"/>
  <c r="U401" i="2"/>
  <c r="S453" i="2"/>
  <c r="T453" i="2"/>
  <c r="U453" i="2"/>
  <c r="S402" i="2"/>
  <c r="T402" i="2"/>
  <c r="U402" i="2"/>
  <c r="S439" i="2"/>
  <c r="T439" i="2"/>
  <c r="U439" i="2"/>
  <c r="S425" i="2"/>
  <c r="T425" i="2"/>
  <c r="U425" i="2"/>
  <c r="S724" i="2"/>
  <c r="T724" i="2"/>
  <c r="U724" i="2"/>
  <c r="S490" i="2"/>
  <c r="T490" i="2"/>
  <c r="U490" i="2"/>
  <c r="S74" i="2"/>
  <c r="T74" i="2"/>
  <c r="U74" i="2"/>
  <c r="T68" i="3" s="1"/>
  <c r="S180" i="2"/>
  <c r="T180" i="2"/>
  <c r="U180" i="2"/>
  <c r="S348" i="2"/>
  <c r="T348" i="2"/>
  <c r="U348" i="2"/>
  <c r="S26" i="2"/>
  <c r="T26" i="2"/>
  <c r="U26" i="2"/>
  <c r="S369" i="2"/>
  <c r="T369" i="2"/>
  <c r="U369" i="2"/>
  <c r="S274" i="2"/>
  <c r="T274" i="2"/>
  <c r="U274" i="2"/>
  <c r="S269" i="2"/>
  <c r="T269" i="2"/>
  <c r="U269" i="2"/>
  <c r="S528" i="2"/>
  <c r="T528" i="2"/>
  <c r="U528" i="2"/>
  <c r="S355" i="2"/>
  <c r="T355" i="2"/>
  <c r="U355" i="2"/>
  <c r="S666" i="2"/>
  <c r="T666" i="2"/>
  <c r="U666" i="2"/>
  <c r="S629" i="2"/>
  <c r="T629" i="2"/>
  <c r="U629" i="2"/>
  <c r="S109" i="2"/>
  <c r="T109" i="2"/>
  <c r="U109" i="2"/>
  <c r="S505" i="2"/>
  <c r="T505" i="2"/>
  <c r="U505" i="2"/>
  <c r="S476" i="2"/>
  <c r="T476" i="2"/>
  <c r="U476" i="2"/>
  <c r="S646" i="2"/>
  <c r="T646" i="2"/>
  <c r="U646" i="2"/>
  <c r="S630" i="2"/>
  <c r="T630" i="2"/>
  <c r="U630" i="2"/>
  <c r="S57" i="2"/>
  <c r="T57" i="2"/>
  <c r="U57" i="2"/>
  <c r="S261" i="2"/>
  <c r="T261" i="2"/>
  <c r="U261" i="2"/>
  <c r="S471" i="2"/>
  <c r="T471" i="2"/>
  <c r="U471" i="2"/>
  <c r="S194" i="2"/>
  <c r="T194" i="2"/>
  <c r="U194" i="2"/>
  <c r="S560" i="2"/>
  <c r="T560" i="2"/>
  <c r="U560" i="2"/>
  <c r="S79" i="2"/>
  <c r="T79" i="2"/>
  <c r="U79" i="2"/>
  <c r="S279" i="2"/>
  <c r="T279" i="2"/>
  <c r="U279" i="2"/>
  <c r="S210" i="2"/>
  <c r="T210" i="2"/>
  <c r="U210" i="2"/>
  <c r="S662" i="2"/>
  <c r="T662" i="2"/>
  <c r="U662" i="2"/>
  <c r="S440" i="2"/>
  <c r="T440" i="2"/>
  <c r="U440" i="2"/>
  <c r="S27" i="2"/>
  <c r="T27" i="2"/>
  <c r="U27" i="2"/>
  <c r="S593" i="2"/>
  <c r="T593" i="2"/>
  <c r="U593" i="2"/>
  <c r="S363" i="2"/>
  <c r="T363" i="2"/>
  <c r="U363" i="2"/>
  <c r="S562" i="2"/>
  <c r="T562" i="2"/>
  <c r="U562" i="2"/>
  <c r="S43" i="2"/>
  <c r="T43" i="2"/>
  <c r="U43" i="2"/>
  <c r="S529" i="2"/>
  <c r="T529" i="2"/>
  <c r="U529" i="2"/>
  <c r="S276" i="2"/>
  <c r="T276" i="2"/>
  <c r="U276" i="2"/>
  <c r="S287" i="2"/>
  <c r="T287" i="2"/>
  <c r="U287" i="2"/>
  <c r="S236" i="2"/>
  <c r="T236" i="2"/>
  <c r="U236" i="2"/>
  <c r="S397" i="2"/>
  <c r="T397" i="2"/>
  <c r="U397" i="2"/>
  <c r="S510" i="2"/>
  <c r="T510" i="2"/>
  <c r="U510" i="2"/>
  <c r="S636" i="2"/>
  <c r="T636" i="2"/>
  <c r="U636" i="2"/>
  <c r="S344" i="2"/>
  <c r="T344" i="2"/>
  <c r="U344" i="2"/>
  <c r="S524" i="2"/>
  <c r="T524" i="2"/>
  <c r="U524" i="2"/>
  <c r="S500" i="2"/>
  <c r="T500" i="2"/>
  <c r="U500" i="2"/>
  <c r="S720" i="2"/>
  <c r="T720" i="2"/>
  <c r="U720" i="2"/>
  <c r="S47" i="2"/>
  <c r="T47" i="2"/>
  <c r="U47" i="2"/>
  <c r="S378" i="2"/>
  <c r="T378" i="2"/>
  <c r="U378" i="2"/>
  <c r="S441" i="2"/>
  <c r="T441" i="2"/>
  <c r="U441" i="2"/>
  <c r="S613" i="2"/>
  <c r="T613" i="2"/>
  <c r="U613" i="2"/>
  <c r="S208" i="2"/>
  <c r="T208" i="2"/>
  <c r="U208" i="2"/>
  <c r="S717" i="2"/>
  <c r="T717" i="2"/>
  <c r="U717" i="2"/>
  <c r="S31" i="2"/>
  <c r="T31" i="2"/>
  <c r="U31" i="2"/>
  <c r="S302" i="2"/>
  <c r="T302" i="2"/>
  <c r="U302" i="2"/>
  <c r="S392" i="2"/>
  <c r="T392" i="2"/>
  <c r="U392" i="2"/>
  <c r="S305" i="2"/>
  <c r="T305" i="2"/>
  <c r="U305" i="2"/>
  <c r="S53" i="2"/>
  <c r="T53" i="2"/>
  <c r="U53" i="2"/>
  <c r="S692" i="2"/>
  <c r="T692" i="2"/>
  <c r="U692" i="2"/>
  <c r="S212" i="2"/>
  <c r="T212" i="2"/>
  <c r="U212" i="2"/>
  <c r="S285" i="2"/>
  <c r="T285" i="2"/>
  <c r="U285" i="2"/>
  <c r="S478" i="2"/>
  <c r="T478" i="2"/>
  <c r="U478" i="2"/>
  <c r="S606" i="2"/>
  <c r="T606" i="2"/>
  <c r="U606" i="2"/>
  <c r="S661" i="2"/>
  <c r="T661" i="2"/>
  <c r="U661" i="2"/>
  <c r="S673" i="2"/>
  <c r="T673" i="2"/>
  <c r="U673" i="2"/>
  <c r="S55" i="2"/>
  <c r="T55" i="2"/>
  <c r="U55" i="2"/>
  <c r="S638" i="2"/>
  <c r="T638" i="2"/>
  <c r="U638" i="2"/>
  <c r="S267" i="2"/>
  <c r="T267" i="2"/>
  <c r="U267" i="2"/>
  <c r="S316" i="2"/>
  <c r="T316" i="2"/>
  <c r="U316" i="2"/>
  <c r="S367" i="2"/>
  <c r="T367" i="2"/>
  <c r="U367" i="2"/>
  <c r="S664" i="2"/>
  <c r="T664" i="2"/>
  <c r="U664" i="2"/>
  <c r="S576" i="2"/>
  <c r="T576" i="2"/>
  <c r="U576" i="2"/>
  <c r="S83" i="2"/>
  <c r="T83" i="2"/>
  <c r="U83" i="2"/>
  <c r="S667" i="2"/>
  <c r="T667" i="2"/>
  <c r="U667" i="2"/>
  <c r="S682" i="2"/>
  <c r="T682" i="2"/>
  <c r="U682" i="2"/>
  <c r="S626" i="2"/>
  <c r="T626" i="2"/>
  <c r="U626" i="2"/>
  <c r="S142" i="2"/>
  <c r="T142" i="2"/>
  <c r="U142" i="2"/>
  <c r="S136" i="2"/>
  <c r="T136" i="2"/>
  <c r="U136" i="2"/>
  <c r="S375" i="2"/>
  <c r="T375" i="2"/>
  <c r="U375" i="2"/>
  <c r="S93" i="2"/>
  <c r="T93" i="2"/>
  <c r="U93" i="2"/>
  <c r="S124" i="2"/>
  <c r="T124" i="2"/>
  <c r="U124" i="2"/>
  <c r="S297" i="2"/>
  <c r="T297" i="2"/>
  <c r="U297" i="2"/>
  <c r="S140" i="2"/>
  <c r="T140" i="2"/>
  <c r="U140" i="2"/>
  <c r="S431" i="2"/>
  <c r="T431" i="2"/>
  <c r="U431" i="2"/>
  <c r="S585" i="2"/>
  <c r="T585" i="2"/>
  <c r="U585" i="2"/>
  <c r="S82" i="2"/>
  <c r="T82" i="2"/>
  <c r="U82" i="2"/>
  <c r="S349" i="2"/>
  <c r="T349" i="2"/>
  <c r="U349" i="2"/>
  <c r="S464" i="2"/>
  <c r="T464" i="2"/>
  <c r="U464" i="2"/>
  <c r="S451" i="2"/>
  <c r="T451" i="2"/>
  <c r="U451" i="2"/>
  <c r="S422" i="2"/>
  <c r="T422" i="2"/>
  <c r="U422" i="2"/>
  <c r="S288" i="2"/>
  <c r="T288" i="2"/>
  <c r="U288" i="2"/>
  <c r="S696" i="2"/>
  <c r="T696" i="2"/>
  <c r="U696" i="2"/>
  <c r="S250" i="2"/>
  <c r="T250" i="2"/>
  <c r="U250" i="2"/>
  <c r="S121" i="2"/>
  <c r="T121" i="2"/>
  <c r="U121" i="2"/>
  <c r="S106" i="2"/>
  <c r="T106" i="2"/>
  <c r="U106" i="2"/>
  <c r="S553" i="2"/>
  <c r="T553" i="2"/>
  <c r="U553" i="2"/>
  <c r="S703" i="2"/>
  <c r="T703" i="2"/>
  <c r="U703" i="2"/>
  <c r="S268" i="2"/>
  <c r="T268" i="2"/>
  <c r="U268" i="2"/>
  <c r="S456" i="2"/>
  <c r="T456" i="2"/>
  <c r="U456" i="2"/>
  <c r="S138" i="2"/>
  <c r="T138" i="2"/>
  <c r="U138" i="2"/>
  <c r="S362" i="2"/>
  <c r="T362" i="2"/>
  <c r="U362" i="2"/>
  <c r="S64" i="2"/>
  <c r="T64" i="2"/>
  <c r="U64" i="2"/>
  <c r="S195" i="2"/>
  <c r="T195" i="2"/>
  <c r="U195" i="2"/>
  <c r="S214" i="2"/>
  <c r="T214" i="2"/>
  <c r="U214" i="2"/>
  <c r="S128" i="2"/>
  <c r="T128" i="2"/>
  <c r="U128" i="2"/>
  <c r="S345" i="2"/>
  <c r="T345" i="2"/>
  <c r="U345" i="2"/>
  <c r="S603" i="2"/>
  <c r="T603" i="2"/>
  <c r="U603" i="2"/>
  <c r="S183" i="2"/>
  <c r="T183" i="2"/>
  <c r="U183" i="2"/>
  <c r="S691" i="2"/>
  <c r="T691" i="2"/>
  <c r="U691" i="2"/>
  <c r="S265" i="2"/>
  <c r="T265" i="2"/>
  <c r="U265" i="2"/>
  <c r="S123" i="2"/>
  <c r="T123" i="2"/>
  <c r="U123" i="2"/>
  <c r="S245" i="2"/>
  <c r="T245" i="2"/>
  <c r="U245" i="2"/>
  <c r="S254" i="2"/>
  <c r="T254" i="2"/>
  <c r="U254" i="2"/>
  <c r="S612" i="2"/>
  <c r="T612" i="2"/>
  <c r="U612" i="2"/>
  <c r="S446" i="2"/>
  <c r="T446" i="2"/>
  <c r="U446" i="2"/>
  <c r="S633" i="2"/>
  <c r="T633" i="2"/>
  <c r="U633" i="2"/>
  <c r="S620" i="2"/>
  <c r="T620" i="2"/>
  <c r="U620" i="2"/>
  <c r="S582" i="2"/>
  <c r="T582" i="2"/>
  <c r="U582" i="2"/>
  <c r="S198" i="2"/>
  <c r="T198" i="2"/>
  <c r="U198" i="2"/>
  <c r="S98" i="2"/>
  <c r="T98" i="2"/>
  <c r="U98" i="2"/>
  <c r="S134" i="2"/>
  <c r="T134" i="2"/>
  <c r="U134" i="2"/>
  <c r="S568" i="2"/>
  <c r="T568" i="2"/>
  <c r="U568" i="2"/>
  <c r="S498" i="2"/>
  <c r="T498" i="2"/>
  <c r="U498" i="2"/>
  <c r="S226" i="2"/>
  <c r="T226" i="2"/>
  <c r="U226" i="2"/>
  <c r="S91" i="2"/>
  <c r="T91" i="2"/>
  <c r="U91" i="2"/>
  <c r="S699" i="2"/>
  <c r="T699" i="2"/>
  <c r="U699" i="2"/>
  <c r="S695" i="2"/>
  <c r="T695" i="2"/>
  <c r="U695" i="2"/>
  <c r="S533" i="2"/>
  <c r="T533" i="2"/>
  <c r="U533" i="2"/>
  <c r="S598" i="2"/>
  <c r="T598" i="2"/>
  <c r="U598" i="2"/>
  <c r="S388" i="2"/>
  <c r="T388" i="2"/>
  <c r="U388" i="2"/>
  <c r="S438" i="2"/>
  <c r="T438" i="2"/>
  <c r="U438" i="2"/>
  <c r="S618" i="2"/>
  <c r="T618" i="2"/>
  <c r="U618" i="2"/>
  <c r="S118" i="2"/>
  <c r="T118" i="2"/>
  <c r="U118" i="2"/>
  <c r="S393" i="2"/>
  <c r="T393" i="2"/>
  <c r="U393" i="2"/>
  <c r="S517" i="2"/>
  <c r="T517" i="2"/>
  <c r="U517" i="2"/>
  <c r="S653" i="2"/>
  <c r="T653" i="2"/>
  <c r="U653" i="2"/>
  <c r="S482" i="2"/>
  <c r="T482" i="2"/>
  <c r="U482" i="2"/>
  <c r="S334" i="2"/>
  <c r="T334" i="2"/>
  <c r="U334" i="2"/>
  <c r="S714" i="2"/>
  <c r="T714" i="2"/>
  <c r="U714" i="2"/>
  <c r="S602" i="2"/>
  <c r="T602" i="2"/>
  <c r="U602" i="2"/>
  <c r="S110" i="2"/>
  <c r="T110" i="2"/>
  <c r="U110" i="2"/>
  <c r="S563" i="2"/>
  <c r="T563" i="2"/>
  <c r="U563" i="2"/>
  <c r="S243" i="2"/>
  <c r="T243" i="2"/>
  <c r="U243" i="2"/>
  <c r="S295" i="2"/>
  <c r="T295" i="2"/>
  <c r="U295" i="2"/>
  <c r="S693" i="2"/>
  <c r="T693" i="2"/>
  <c r="U693" i="2"/>
  <c r="S625" i="2"/>
  <c r="T625" i="2"/>
  <c r="U625" i="2"/>
  <c r="S614" i="2"/>
  <c r="T614" i="2"/>
  <c r="U614" i="2"/>
  <c r="S323" i="2"/>
  <c r="T323" i="2"/>
  <c r="U323" i="2"/>
  <c r="S229" i="2"/>
  <c r="T229" i="2"/>
  <c r="U229" i="2"/>
  <c r="S108" i="2"/>
  <c r="T108" i="2"/>
  <c r="U108" i="2"/>
  <c r="S534" i="2"/>
  <c r="T534" i="2"/>
  <c r="U534" i="2"/>
  <c r="S282" i="2"/>
  <c r="T282" i="2"/>
  <c r="U282" i="2"/>
  <c r="S227" i="2"/>
  <c r="T227" i="2"/>
  <c r="U227" i="2"/>
  <c r="S379" i="2"/>
  <c r="T379" i="2"/>
  <c r="U379" i="2"/>
  <c r="S651" i="2"/>
  <c r="T651" i="2"/>
  <c r="U651" i="2"/>
  <c r="S497" i="2"/>
  <c r="T497" i="2"/>
  <c r="U497" i="2"/>
  <c r="S457" i="2"/>
  <c r="T457" i="2"/>
  <c r="U457" i="2"/>
  <c r="S659" i="2"/>
  <c r="T659" i="2"/>
  <c r="U659" i="2"/>
  <c r="S126" i="2"/>
  <c r="T126" i="2"/>
  <c r="U126" i="2"/>
  <c r="S331" i="2"/>
  <c r="T331" i="2"/>
  <c r="U331" i="2"/>
  <c r="S193" i="2"/>
  <c r="T193" i="2"/>
  <c r="U193" i="2"/>
  <c r="S339" i="2"/>
  <c r="T339" i="2"/>
  <c r="U339" i="2"/>
  <c r="S411" i="2"/>
  <c r="T411" i="2"/>
  <c r="U411" i="2"/>
  <c r="S395" i="2"/>
  <c r="T395" i="2"/>
  <c r="U395" i="2"/>
  <c r="S688" i="2"/>
  <c r="T688" i="2"/>
  <c r="U688" i="2"/>
  <c r="S324" i="2"/>
  <c r="T324" i="2"/>
  <c r="U324" i="2"/>
  <c r="S368" i="2"/>
  <c r="T368" i="2"/>
  <c r="U368" i="2"/>
  <c r="S697" i="2"/>
  <c r="T697" i="2"/>
  <c r="U697" i="2"/>
  <c r="S554" i="2"/>
  <c r="T554" i="2"/>
  <c r="U554" i="2"/>
  <c r="S588" i="2"/>
  <c r="T588" i="2"/>
  <c r="U588" i="2"/>
  <c r="S660" i="2"/>
  <c r="T660" i="2"/>
  <c r="U660" i="2"/>
  <c r="S350" i="2"/>
  <c r="T350" i="2"/>
  <c r="U350" i="2"/>
  <c r="S658" i="2"/>
  <c r="T658" i="2"/>
  <c r="U658" i="2"/>
  <c r="S565" i="2"/>
  <c r="T565" i="2"/>
  <c r="U565" i="2"/>
  <c r="S572" i="2"/>
  <c r="T572" i="2"/>
  <c r="U572" i="2"/>
  <c r="S494" i="2"/>
  <c r="T494" i="2"/>
  <c r="U494" i="2"/>
  <c r="S253" i="2"/>
  <c r="T253" i="2"/>
  <c r="U253" i="2"/>
  <c r="S583" i="2"/>
  <c r="T583" i="2"/>
  <c r="U583" i="2"/>
  <c r="S133" i="2"/>
  <c r="T133" i="2"/>
  <c r="U133" i="2"/>
  <c r="S491" i="2"/>
  <c r="T491" i="2"/>
  <c r="U491" i="2"/>
  <c r="S292" i="2"/>
  <c r="T292" i="2"/>
  <c r="U292" i="2"/>
  <c r="S460" i="2"/>
  <c r="T460" i="2"/>
  <c r="U460" i="2"/>
  <c r="S670" i="2"/>
  <c r="T670" i="2"/>
  <c r="U670" i="2"/>
  <c r="S698" i="2"/>
  <c r="T698" i="2"/>
  <c r="U698" i="2"/>
  <c r="S468" i="2"/>
  <c r="T468" i="2"/>
  <c r="U468" i="2"/>
  <c r="S514" i="2"/>
  <c r="T514" i="2"/>
  <c r="U514" i="2"/>
  <c r="S352" i="2"/>
  <c r="T352" i="2"/>
  <c r="U352" i="2"/>
  <c r="S536" i="2"/>
  <c r="T536" i="2"/>
  <c r="U536" i="2"/>
  <c r="S542" i="2"/>
  <c r="T542" i="2"/>
  <c r="U542" i="2"/>
  <c r="S252" i="2"/>
  <c r="T252" i="2"/>
  <c r="U252" i="2"/>
  <c r="S678" i="2"/>
  <c r="T678" i="2"/>
  <c r="U678" i="2"/>
  <c r="S502" i="2"/>
  <c r="T502" i="2"/>
  <c r="U502" i="2"/>
  <c r="S398" i="2"/>
  <c r="T398" i="2"/>
  <c r="U398" i="2"/>
  <c r="S376" i="2"/>
  <c r="T376" i="2"/>
  <c r="U376" i="2"/>
  <c r="S575" i="2"/>
  <c r="T575" i="2"/>
  <c r="U575" i="2"/>
  <c r="S616" i="2"/>
  <c r="T616" i="2"/>
  <c r="U616" i="2"/>
  <c r="S314" i="2"/>
  <c r="T314" i="2"/>
  <c r="U314" i="2"/>
  <c r="S365" i="2"/>
  <c r="T365" i="2"/>
  <c r="U365" i="2"/>
  <c r="S590" i="2"/>
  <c r="T590" i="2"/>
  <c r="U590" i="2"/>
  <c r="S639" i="2"/>
  <c r="T639" i="2"/>
  <c r="U639" i="2"/>
  <c r="S543" i="2"/>
  <c r="T543" i="2"/>
  <c r="U543" i="2"/>
  <c r="S240" i="2"/>
  <c r="T240" i="2"/>
  <c r="U240" i="2"/>
  <c r="S690" i="2"/>
  <c r="T690" i="2"/>
  <c r="U690" i="2"/>
  <c r="S569" i="2"/>
  <c r="T569" i="2"/>
  <c r="U569" i="2"/>
  <c r="S607" i="2"/>
  <c r="T607" i="2"/>
  <c r="U607" i="2"/>
  <c r="S420" i="2"/>
  <c r="T420" i="2"/>
  <c r="U420" i="2"/>
  <c r="S443" i="2"/>
  <c r="T443" i="2"/>
  <c r="U443" i="2"/>
  <c r="S679" i="2"/>
  <c r="T679" i="2"/>
  <c r="U679" i="2"/>
  <c r="S405" i="2"/>
  <c r="T405" i="2"/>
  <c r="U405" i="2"/>
  <c r="S414" i="2"/>
  <c r="T414" i="2"/>
  <c r="U414" i="2"/>
  <c r="S704" i="2"/>
  <c r="T704" i="2"/>
  <c r="U704" i="2"/>
  <c r="S424" i="2"/>
  <c r="T424" i="2"/>
  <c r="U424" i="2"/>
  <c r="S649" i="2"/>
  <c r="T649" i="2"/>
  <c r="U649" i="2"/>
  <c r="S722" i="2"/>
  <c r="T722" i="2"/>
  <c r="U722" i="2"/>
  <c r="S280" i="2"/>
  <c r="T280" i="2"/>
  <c r="U280" i="2"/>
  <c r="S609" i="2"/>
  <c r="T609" i="2"/>
  <c r="U609" i="2"/>
  <c r="S340" i="2"/>
  <c r="T340" i="2"/>
  <c r="U340" i="2"/>
  <c r="S708" i="2"/>
  <c r="T708" i="2"/>
  <c r="U708" i="2"/>
  <c r="S413" i="2"/>
  <c r="T413" i="2"/>
  <c r="U413" i="2"/>
  <c r="S390" i="2"/>
  <c r="T390" i="2"/>
  <c r="U390" i="2"/>
  <c r="S551" i="2"/>
  <c r="T551" i="2"/>
  <c r="U551" i="2"/>
  <c r="S617" i="2"/>
  <c r="T617" i="2"/>
  <c r="U617" i="2"/>
  <c r="S684" i="2"/>
  <c r="T684" i="2"/>
  <c r="U684" i="2"/>
  <c r="S680" i="2"/>
  <c r="T680" i="2"/>
  <c r="U680" i="2"/>
  <c r="S631" i="2"/>
  <c r="T631" i="2"/>
  <c r="U631" i="2"/>
  <c r="S677" i="2"/>
  <c r="T677" i="2"/>
  <c r="U677" i="2"/>
  <c r="S474" i="2"/>
  <c r="T474" i="2"/>
  <c r="U474" i="2"/>
  <c r="S706" i="2"/>
  <c r="T706" i="2"/>
  <c r="U706" i="2"/>
  <c r="S685" i="2"/>
  <c r="T685" i="2"/>
  <c r="U685" i="2"/>
  <c r="S645" i="2"/>
  <c r="T645" i="2"/>
  <c r="U645" i="2"/>
  <c r="S573" i="2"/>
  <c r="T573" i="2"/>
  <c r="U573" i="2"/>
  <c r="S675" i="2"/>
  <c r="T675" i="2"/>
  <c r="U675" i="2"/>
  <c r="S578" i="2"/>
  <c r="T578" i="2"/>
  <c r="U578" i="2"/>
  <c r="S608" i="2"/>
  <c r="T608" i="2"/>
  <c r="U608" i="2"/>
  <c r="S671" i="2"/>
  <c r="T671" i="2"/>
  <c r="U671" i="2"/>
  <c r="S715" i="2"/>
  <c r="T715" i="2"/>
  <c r="U715" i="2"/>
  <c r="S644" i="2"/>
  <c r="T644" i="2"/>
  <c r="U644" i="2"/>
  <c r="S676" i="2"/>
  <c r="T676" i="2"/>
  <c r="U676" i="2"/>
  <c r="S655" i="2"/>
  <c r="T655" i="2"/>
  <c r="U655" i="2"/>
  <c r="S712" i="2"/>
  <c r="T712" i="2"/>
  <c r="U712" i="2"/>
  <c r="S705" i="2"/>
  <c r="T705" i="2"/>
  <c r="U705" i="2"/>
  <c r="S727" i="2"/>
  <c r="T727" i="2"/>
  <c r="U727" i="2"/>
  <c r="S30" i="2"/>
  <c r="T30" i="2"/>
  <c r="U30" i="2"/>
  <c r="U433" i="2"/>
  <c r="T433" i="2"/>
  <c r="S433" i="2"/>
  <c r="N433" i="2"/>
  <c r="N561" i="2"/>
  <c r="N683" i="2"/>
  <c r="N320" i="2"/>
  <c r="N163" i="2"/>
  <c r="N247" i="2"/>
  <c r="N587" i="2"/>
  <c r="N361" i="2"/>
  <c r="N656" i="2"/>
  <c r="N499" i="2"/>
  <c r="N338" i="2"/>
  <c r="N689" i="2"/>
  <c r="N492" i="2"/>
  <c r="N391" i="2"/>
  <c r="N373" i="2"/>
  <c r="N159" i="2"/>
  <c r="N286" i="2"/>
  <c r="N196" i="2"/>
  <c r="N11" i="2"/>
  <c r="N672" i="2"/>
  <c r="N158" i="2"/>
  <c r="N458" i="2"/>
  <c r="N408" i="2"/>
  <c r="N92" i="2"/>
  <c r="N207" i="2"/>
  <c r="N152" i="2"/>
  <c r="N394" i="2"/>
  <c r="N129" i="2"/>
  <c r="N709" i="2"/>
  <c r="N558" i="2"/>
  <c r="N139" i="2"/>
  <c r="N503" i="2"/>
  <c r="N81" i="2"/>
  <c r="N54" i="2"/>
  <c r="N354" i="2"/>
  <c r="N10" i="2"/>
  <c r="N173" i="2"/>
  <c r="N647" i="2"/>
  <c r="N594" i="2"/>
  <c r="N218" i="2"/>
  <c r="N19" i="2"/>
  <c r="N550" i="2"/>
  <c r="N359" i="2"/>
  <c r="N412" i="2"/>
  <c r="N132" i="2"/>
  <c r="N315" i="2"/>
  <c r="N9" i="2"/>
  <c r="N246" i="2"/>
  <c r="N131" i="2"/>
  <c r="N49" i="2"/>
  <c r="N76" i="2"/>
  <c r="N32" i="2"/>
  <c r="N283" i="2"/>
  <c r="N199" i="2"/>
  <c r="N225" i="2"/>
  <c r="N520" i="2"/>
  <c r="N627" i="2"/>
  <c r="N527" i="2"/>
  <c r="N326" i="2"/>
  <c r="N166" i="2"/>
  <c r="N146" i="2"/>
  <c r="N399" i="2"/>
  <c r="N211" i="2"/>
  <c r="N465" i="2"/>
  <c r="N168" i="2"/>
  <c r="N485" i="2"/>
  <c r="N686" i="2"/>
  <c r="N184" i="2"/>
  <c r="N317" i="2"/>
  <c r="N366" i="2"/>
  <c r="N306" i="2"/>
  <c r="N197" i="2"/>
  <c r="N3" i="2"/>
  <c r="N96" i="2"/>
  <c r="N544" i="2"/>
  <c r="N417" i="2"/>
  <c r="N289" i="2"/>
  <c r="N127" i="2"/>
  <c r="N381" i="2"/>
  <c r="N181" i="2"/>
  <c r="N170" i="2"/>
  <c r="N6" i="2"/>
  <c r="N29" i="2"/>
  <c r="N48" i="2"/>
  <c r="N77" i="2"/>
  <c r="N325" i="2"/>
  <c r="N566" i="2"/>
  <c r="N605" i="2"/>
  <c r="N634" i="2"/>
  <c r="N17" i="2"/>
  <c r="N38" i="2"/>
  <c r="N241" i="2"/>
  <c r="N508" i="2"/>
  <c r="N299" i="2"/>
  <c r="N519" i="2"/>
  <c r="N151" i="2"/>
  <c r="N141" i="2"/>
  <c r="N291" i="2"/>
  <c r="N192" i="2"/>
  <c r="N300" i="2"/>
  <c r="N200" i="2"/>
  <c r="N623" i="2"/>
  <c r="N309" i="2"/>
  <c r="N111" i="2"/>
  <c r="N545" i="2"/>
  <c r="N547" i="2"/>
  <c r="N427" i="2"/>
  <c r="N293" i="2"/>
  <c r="N483" i="2"/>
  <c r="N164" i="2"/>
  <c r="N16" i="2"/>
  <c r="N357" i="2"/>
  <c r="N67" i="2"/>
  <c r="N255" i="2"/>
  <c r="N187" i="2"/>
  <c r="N374" i="2"/>
  <c r="N595" i="2"/>
  <c r="N506" i="2"/>
  <c r="N270" i="2"/>
  <c r="N321" i="2"/>
  <c r="N353" i="2"/>
  <c r="N303" i="2"/>
  <c r="N423" i="2"/>
  <c r="N333" i="2"/>
  <c r="N205" i="2"/>
  <c r="N60" i="2"/>
  <c r="N2" i="2"/>
  <c r="N78" i="2"/>
  <c r="N104" i="2"/>
  <c r="N310" i="2"/>
  <c r="N171" i="2"/>
  <c r="N175" i="2"/>
  <c r="N445" i="2"/>
  <c r="N85" i="2"/>
  <c r="N182" i="2"/>
  <c r="N242" i="2"/>
  <c r="N564" i="2"/>
  <c r="N84" i="2"/>
  <c r="N707" i="2"/>
  <c r="N153" i="2"/>
  <c r="N46" i="2"/>
  <c r="N7" i="2"/>
  <c r="N105" i="2"/>
  <c r="N203" i="2"/>
  <c r="N342" i="2"/>
  <c r="N165" i="2"/>
  <c r="N112" i="2"/>
  <c r="N284" i="2"/>
  <c r="N351" i="2"/>
  <c r="N415" i="2"/>
  <c r="N341" i="2"/>
  <c r="N307" i="2"/>
  <c r="N462" i="2"/>
  <c r="N14" i="2"/>
  <c r="N716" i="2"/>
  <c r="N475" i="2"/>
  <c r="N161" i="2"/>
  <c r="N186" i="2"/>
  <c r="N518" i="2"/>
  <c r="N34" i="2"/>
  <c r="N73" i="2"/>
  <c r="N387" i="2"/>
  <c r="N532" i="2"/>
  <c r="N571" i="2"/>
  <c r="N635" i="2"/>
  <c r="N467" i="2"/>
  <c r="N541" i="2"/>
  <c r="N449" i="2"/>
  <c r="N619" i="2"/>
  <c r="N206" i="2"/>
  <c r="N18" i="2"/>
  <c r="N548" i="2"/>
  <c r="N549" i="2"/>
  <c r="N71" i="2"/>
  <c r="N281" i="2"/>
  <c r="N643" i="2"/>
  <c r="N384" i="2"/>
  <c r="N232" i="2"/>
  <c r="N454" i="2"/>
  <c r="N322" i="2"/>
  <c r="N577" i="2"/>
  <c r="N75" i="2"/>
  <c r="N190" i="2"/>
  <c r="N239" i="2"/>
  <c r="N260" i="2"/>
  <c r="N710" i="2"/>
  <c r="N176" i="2"/>
  <c r="N156" i="2"/>
  <c r="N416" i="2"/>
  <c r="N430" i="2"/>
  <c r="N507" i="2"/>
  <c r="N600" i="2"/>
  <c r="N215" i="2"/>
  <c r="N681" i="2"/>
  <c r="N632" i="2"/>
  <c r="N162" i="2"/>
  <c r="N332" i="2"/>
  <c r="N493" i="2"/>
  <c r="N466" i="2"/>
  <c r="N66" i="2"/>
  <c r="N380" i="2"/>
  <c r="N234" i="2"/>
  <c r="N701" i="2"/>
  <c r="N86" i="2"/>
  <c r="N65" i="2"/>
  <c r="N410" i="2"/>
  <c r="N137" i="2"/>
  <c r="N149" i="2"/>
  <c r="N580" i="2"/>
  <c r="N436" i="2"/>
  <c r="N530" i="2"/>
  <c r="N556" i="2"/>
  <c r="N604" i="2"/>
  <c r="N311" i="2"/>
  <c r="N120" i="2"/>
  <c r="N59" i="2"/>
  <c r="N377" i="2"/>
  <c r="N589" i="2"/>
  <c r="N495" i="2"/>
  <c r="N356" i="2"/>
  <c r="N143" i="2"/>
  <c r="N711" i="2"/>
  <c r="N37" i="2"/>
  <c r="N172" i="2"/>
  <c r="N33" i="2"/>
  <c r="N665" i="2"/>
  <c r="N509" i="2"/>
  <c r="N504" i="2"/>
  <c r="N371" i="2"/>
  <c r="N409" i="2"/>
  <c r="N264" i="2"/>
  <c r="N308" i="2"/>
  <c r="N62" i="2"/>
  <c r="N160" i="2"/>
  <c r="N418" i="2"/>
  <c r="N221" i="2"/>
  <c r="N382" i="2"/>
  <c r="N155" i="2"/>
  <c r="N721" i="2"/>
  <c r="N177" i="2"/>
  <c r="N538" i="2"/>
  <c r="N539" i="2"/>
  <c r="N479" i="2"/>
  <c r="N346" i="2"/>
  <c r="N21" i="2"/>
  <c r="N728" i="2"/>
  <c r="N358" i="2"/>
  <c r="N406" i="2"/>
  <c r="N461" i="2"/>
  <c r="N87" i="2"/>
  <c r="N12" i="2"/>
  <c r="N94" i="2"/>
  <c r="N4" i="2"/>
  <c r="N257" i="2"/>
  <c r="N516" i="2"/>
  <c r="N654" i="2"/>
  <c r="N396" i="2"/>
  <c r="N330" i="2"/>
  <c r="N480" i="2"/>
  <c r="N5" i="2"/>
  <c r="N702" i="2"/>
  <c r="N204" i="2"/>
  <c r="N459" i="2"/>
  <c r="N429" i="2"/>
  <c r="N599" i="2"/>
  <c r="N97" i="2"/>
  <c r="N455" i="2"/>
  <c r="N209" i="2"/>
  <c r="N224" i="2"/>
  <c r="N312" i="2"/>
  <c r="N231" i="2"/>
  <c r="N428" i="2"/>
  <c r="N694" i="2"/>
  <c r="N481" i="2"/>
  <c r="N144" i="2"/>
  <c r="N570" i="2"/>
  <c r="N601" i="2"/>
  <c r="N470" i="2"/>
  <c r="N116" i="2"/>
  <c r="N122" i="2"/>
  <c r="N501" i="2"/>
  <c r="N216" i="2"/>
  <c r="N526" i="2"/>
  <c r="N95" i="2"/>
  <c r="N535" i="2"/>
  <c r="N540" i="2"/>
  <c r="N80" i="2"/>
  <c r="N13" i="2"/>
  <c r="N385" i="2"/>
  <c r="N101" i="2"/>
  <c r="N61" i="2"/>
  <c r="N723" i="2"/>
  <c r="N296" i="2"/>
  <c r="N596" i="2"/>
  <c r="N244" i="2"/>
  <c r="N472" i="2"/>
  <c r="N301" i="2"/>
  <c r="N72" i="2"/>
  <c r="N45" i="2"/>
  <c r="N328" i="2"/>
  <c r="N56" i="2"/>
  <c r="N125" i="2"/>
  <c r="N611" i="2"/>
  <c r="N674" i="2"/>
  <c r="N63" i="2"/>
  <c r="N515" i="2"/>
  <c r="N99" i="2"/>
  <c r="N179" i="2"/>
  <c r="N41" i="2"/>
  <c r="N213" i="2"/>
  <c r="N22" i="2"/>
  <c r="N488" i="2"/>
  <c r="N421" i="2"/>
  <c r="N621" i="2"/>
  <c r="N298" i="2"/>
  <c r="N668" i="2"/>
  <c r="N448" i="2"/>
  <c r="N135" i="2"/>
  <c r="N557" i="2"/>
  <c r="N248" i="2"/>
  <c r="N233" i="2"/>
  <c r="N450" i="2"/>
  <c r="N700" i="2"/>
  <c r="N489" i="2"/>
  <c r="N641" i="2"/>
  <c r="N23" i="2"/>
  <c r="N559" i="2"/>
  <c r="N386" i="2"/>
  <c r="N383" i="2"/>
  <c r="N191" i="2"/>
  <c r="N567" i="2"/>
  <c r="N102" i="2"/>
  <c r="N726" i="2"/>
  <c r="N522" i="2"/>
  <c r="N25" i="2"/>
  <c r="N496" i="2"/>
  <c r="N222" i="2"/>
  <c r="N663" i="2"/>
  <c r="N335" i="2"/>
  <c r="N290" i="2"/>
  <c r="N238" i="2"/>
  <c r="N648" i="2"/>
  <c r="N237" i="2"/>
  <c r="N364" i="2"/>
  <c r="N442" i="2"/>
  <c r="N360" i="2"/>
  <c r="N154" i="2"/>
  <c r="N148" i="2"/>
  <c r="N434" i="2"/>
  <c r="N521" i="2"/>
  <c r="N44" i="2"/>
  <c r="N327" i="2"/>
  <c r="N28" i="2"/>
  <c r="N403" i="2"/>
  <c r="N51" i="2"/>
  <c r="N531" i="2"/>
  <c r="N318" i="2"/>
  <c r="N389" i="2"/>
  <c r="N89" i="2"/>
  <c r="N50" i="2"/>
  <c r="N640" i="2"/>
  <c r="N370" i="2"/>
  <c r="N119" i="2"/>
  <c r="N117" i="2"/>
  <c r="N615" i="2"/>
  <c r="N537" i="2"/>
  <c r="N473" i="2"/>
  <c r="N114" i="2"/>
  <c r="N223" i="2"/>
  <c r="N69" i="2"/>
  <c r="N35" i="2"/>
  <c r="N201" i="2"/>
  <c r="N447" i="2"/>
  <c r="N157" i="2"/>
  <c r="N637" i="2"/>
  <c r="N586" i="2"/>
  <c r="N24" i="2"/>
  <c r="N469" i="2"/>
  <c r="N228" i="2"/>
  <c r="N113" i="2"/>
  <c r="N304" i="2"/>
  <c r="N107" i="2"/>
  <c r="N642" i="2"/>
  <c r="N188" i="2"/>
  <c r="N39" i="2"/>
  <c r="N266" i="2"/>
  <c r="N262" i="2"/>
  <c r="N347" i="2"/>
  <c r="N329" i="2"/>
  <c r="N597" i="2"/>
  <c r="N407" i="2"/>
  <c r="N592" i="2"/>
  <c r="N275" i="2"/>
  <c r="N147" i="2"/>
  <c r="N185" i="2"/>
  <c r="N650" i="2"/>
  <c r="N610" i="2"/>
  <c r="N145" i="2"/>
  <c r="N718" i="2"/>
  <c r="N463" i="2"/>
  <c r="N230" i="2"/>
  <c r="N432" i="2"/>
  <c r="N103" i="2"/>
  <c r="N217" i="2"/>
  <c r="N552" i="2"/>
  <c r="N278" i="2"/>
  <c r="N251" i="2"/>
  <c r="N150" i="2"/>
  <c r="N484" i="2"/>
  <c r="N178" i="2"/>
  <c r="N574" i="2"/>
  <c r="N277" i="2"/>
  <c r="N258" i="2"/>
  <c r="N189" i="2"/>
  <c r="N202" i="2"/>
  <c r="N404" i="2"/>
  <c r="N452" i="2"/>
  <c r="N669" i="2"/>
  <c r="N687" i="2"/>
  <c r="N336" i="2"/>
  <c r="N20" i="2"/>
  <c r="N624" i="2"/>
  <c r="N511" i="2"/>
  <c r="N167" i="2"/>
  <c r="N584" i="2"/>
  <c r="N477" i="2"/>
  <c r="N719" i="2"/>
  <c r="N579" i="2"/>
  <c r="N259" i="2"/>
  <c r="N130" i="2"/>
  <c r="N657" i="2"/>
  <c r="N271" i="2"/>
  <c r="N263" i="2"/>
  <c r="N437" i="2"/>
  <c r="N487" i="2"/>
  <c r="N58" i="2"/>
  <c r="N426" i="2"/>
  <c r="N313" i="2"/>
  <c r="N219" i="2"/>
  <c r="N40" i="2"/>
  <c r="N343" i="2"/>
  <c r="N174" i="2"/>
  <c r="N235" i="2"/>
  <c r="N713" i="2"/>
  <c r="N8" i="2"/>
  <c r="N36" i="2"/>
  <c r="N419" i="2"/>
  <c r="N622" i="2"/>
  <c r="N42" i="2"/>
  <c r="N88" i="2"/>
  <c r="N581" i="2"/>
  <c r="N400" i="2"/>
  <c r="N70" i="2"/>
  <c r="N512" i="2"/>
  <c r="N513" i="2"/>
  <c r="N52" i="2"/>
  <c r="N523" i="2"/>
  <c r="N169" i="2"/>
  <c r="N628" i="2"/>
  <c r="N435" i="2"/>
  <c r="N319" i="2"/>
  <c r="N272" i="2"/>
  <c r="N725" i="2"/>
  <c r="N525" i="2"/>
  <c r="N90" i="2"/>
  <c r="N652" i="2"/>
  <c r="N337" i="2"/>
  <c r="N486" i="2"/>
  <c r="N100" i="2"/>
  <c r="N273" i="2"/>
  <c r="N555" i="2"/>
  <c r="N444" i="2"/>
  <c r="N372" i="2"/>
  <c r="N294" i="2"/>
  <c r="N220" i="2"/>
  <c r="N591" i="2"/>
  <c r="N546" i="2"/>
  <c r="N256" i="2"/>
  <c r="N68" i="2"/>
  <c r="N115" i="2"/>
  <c r="N15" i="2"/>
  <c r="N249" i="2"/>
  <c r="N401" i="2"/>
  <c r="N453" i="2"/>
  <c r="N402" i="2"/>
  <c r="N439" i="2"/>
  <c r="N425" i="2"/>
  <c r="N724" i="2"/>
  <c r="N490" i="2"/>
  <c r="N74" i="2"/>
  <c r="N180" i="2"/>
  <c r="N348" i="2"/>
  <c r="N26" i="2"/>
  <c r="N369" i="2"/>
  <c r="N274" i="2"/>
  <c r="N269" i="2"/>
  <c r="N528" i="2"/>
  <c r="N355" i="2"/>
  <c r="N666" i="2"/>
  <c r="N629" i="2"/>
  <c r="N109" i="2"/>
  <c r="N505" i="2"/>
  <c r="N476" i="2"/>
  <c r="N646" i="2"/>
  <c r="N630" i="2"/>
  <c r="N57" i="2"/>
  <c r="N261" i="2"/>
  <c r="N471" i="2"/>
  <c r="N194" i="2"/>
  <c r="N560" i="2"/>
  <c r="N79" i="2"/>
  <c r="N279" i="2"/>
  <c r="N210" i="2"/>
  <c r="N662" i="2"/>
  <c r="N440" i="2"/>
  <c r="N27" i="2"/>
  <c r="N593" i="2"/>
  <c r="N363" i="2"/>
  <c r="N562" i="2"/>
  <c r="N43" i="2"/>
  <c r="N529" i="2"/>
  <c r="N276" i="2"/>
  <c r="N287" i="2"/>
  <c r="N236" i="2"/>
  <c r="N397" i="2"/>
  <c r="N510" i="2"/>
  <c r="N636" i="2"/>
  <c r="N344" i="2"/>
  <c r="N524" i="2"/>
  <c r="N500" i="2"/>
  <c r="N720" i="2"/>
  <c r="N47" i="2"/>
  <c r="N378" i="2"/>
  <c r="N441" i="2"/>
  <c r="N613" i="2"/>
  <c r="N208" i="2"/>
  <c r="N717" i="2"/>
  <c r="N31" i="2"/>
  <c r="N302" i="2"/>
  <c r="N392" i="2"/>
  <c r="N305" i="2"/>
  <c r="N53" i="2"/>
  <c r="N692" i="2"/>
  <c r="N212" i="2"/>
  <c r="N285" i="2"/>
  <c r="N478" i="2"/>
  <c r="N606" i="2"/>
  <c r="N661" i="2"/>
  <c r="N673" i="2"/>
  <c r="N55" i="2"/>
  <c r="N638" i="2"/>
  <c r="N267" i="2"/>
  <c r="N316" i="2"/>
  <c r="N367" i="2"/>
  <c r="N664" i="2"/>
  <c r="N576" i="2"/>
  <c r="N83" i="2"/>
  <c r="N667" i="2"/>
  <c r="N682" i="2"/>
  <c r="N626" i="2"/>
  <c r="N142" i="2"/>
  <c r="N136" i="2"/>
  <c r="N375" i="2"/>
  <c r="N93" i="2"/>
  <c r="N124" i="2"/>
  <c r="N297" i="2"/>
  <c r="N140" i="2"/>
  <c r="N431" i="2"/>
  <c r="N585" i="2"/>
  <c r="N82" i="2"/>
  <c r="N349" i="2"/>
  <c r="N464" i="2"/>
  <c r="N451" i="2"/>
  <c r="N422" i="2"/>
  <c r="N288" i="2"/>
  <c r="N696" i="2"/>
  <c r="N250" i="2"/>
  <c r="N121" i="2"/>
  <c r="N106" i="2"/>
  <c r="N553" i="2"/>
  <c r="N703" i="2"/>
  <c r="N268" i="2"/>
  <c r="N456" i="2"/>
  <c r="N138" i="2"/>
  <c r="N362" i="2"/>
  <c r="N64" i="2"/>
  <c r="N195" i="2"/>
  <c r="N214" i="2"/>
  <c r="N128" i="2"/>
  <c r="N345" i="2"/>
  <c r="N603" i="2"/>
  <c r="N183" i="2"/>
  <c r="N691" i="2"/>
  <c r="N265" i="2"/>
  <c r="N123" i="2"/>
  <c r="N245" i="2"/>
  <c r="N254" i="2"/>
  <c r="N612" i="2"/>
  <c r="N446" i="2"/>
  <c r="N633" i="2"/>
  <c r="N620" i="2"/>
  <c r="N582" i="2"/>
  <c r="N198" i="2"/>
  <c r="N98" i="2"/>
  <c r="N134" i="2"/>
  <c r="N568" i="2"/>
  <c r="N498" i="2"/>
  <c r="N226" i="2"/>
  <c r="N91" i="2"/>
  <c r="N699" i="2"/>
  <c r="N695" i="2"/>
  <c r="N533" i="2"/>
  <c r="N598" i="2"/>
  <c r="N388" i="2"/>
  <c r="N438" i="2"/>
  <c r="N618" i="2"/>
  <c r="N118" i="2"/>
  <c r="N393" i="2"/>
  <c r="N517" i="2"/>
  <c r="N653" i="2"/>
  <c r="N482" i="2"/>
  <c r="N334" i="2"/>
  <c r="N714" i="2"/>
  <c r="N602" i="2"/>
  <c r="N110" i="2"/>
  <c r="N563" i="2"/>
  <c r="N243" i="2"/>
  <c r="N295" i="2"/>
  <c r="N693" i="2"/>
  <c r="N625" i="2"/>
  <c r="N614" i="2"/>
  <c r="N323" i="2"/>
  <c r="N229" i="2"/>
  <c r="N108" i="2"/>
  <c r="N534" i="2"/>
  <c r="N282" i="2"/>
  <c r="N227" i="2"/>
  <c r="N379" i="2"/>
  <c r="N651" i="2"/>
  <c r="N497" i="2"/>
  <c r="N457" i="2"/>
  <c r="N659" i="2"/>
  <c r="N126" i="2"/>
  <c r="N331" i="2"/>
  <c r="N193" i="2"/>
  <c r="N339" i="2"/>
  <c r="N411" i="2"/>
  <c r="N395" i="2"/>
  <c r="N688" i="2"/>
  <c r="N324" i="2"/>
  <c r="N368" i="2"/>
  <c r="N697" i="2"/>
  <c r="N554" i="2"/>
  <c r="N588" i="2"/>
  <c r="N660" i="2"/>
  <c r="N350" i="2"/>
  <c r="N658" i="2"/>
  <c r="N565" i="2"/>
  <c r="N572" i="2"/>
  <c r="N494" i="2"/>
  <c r="N253" i="2"/>
  <c r="N583" i="2"/>
  <c r="N133" i="2"/>
  <c r="N491" i="2"/>
  <c r="N292" i="2"/>
  <c r="N460" i="2"/>
  <c r="N670" i="2"/>
  <c r="N698" i="2"/>
  <c r="N468" i="2"/>
  <c r="N514" i="2"/>
  <c r="N352" i="2"/>
  <c r="N536" i="2"/>
  <c r="N542" i="2"/>
  <c r="N252" i="2"/>
  <c r="N678" i="2"/>
  <c r="N502" i="2"/>
  <c r="N398" i="2"/>
  <c r="N376" i="2"/>
  <c r="N575" i="2"/>
  <c r="N616" i="2"/>
  <c r="N314" i="2"/>
  <c r="N365" i="2"/>
  <c r="N590" i="2"/>
  <c r="N639" i="2"/>
  <c r="N543" i="2"/>
  <c r="N240" i="2"/>
  <c r="N690" i="2"/>
  <c r="N569" i="2"/>
  <c r="N607" i="2"/>
  <c r="N420" i="2"/>
  <c r="N443" i="2"/>
  <c r="N679" i="2"/>
  <c r="N405" i="2"/>
  <c r="N414" i="2"/>
  <c r="N704" i="2"/>
  <c r="N424" i="2"/>
  <c r="N649" i="2"/>
  <c r="N722" i="2"/>
  <c r="N280" i="2"/>
  <c r="N609" i="2"/>
  <c r="N340" i="2"/>
  <c r="N708" i="2"/>
  <c r="N413" i="2"/>
  <c r="N390" i="2"/>
  <c r="N551" i="2"/>
  <c r="N617" i="2"/>
  <c r="N684" i="2"/>
  <c r="N680" i="2"/>
  <c r="N631" i="2"/>
  <c r="N677" i="2"/>
  <c r="N474" i="2"/>
  <c r="N706" i="2"/>
  <c r="N685" i="2"/>
  <c r="N645" i="2"/>
  <c r="N573" i="2"/>
  <c r="N675" i="2"/>
  <c r="N578" i="2"/>
  <c r="N608" i="2"/>
  <c r="N671" i="2"/>
  <c r="N715" i="2"/>
  <c r="N644" i="2"/>
  <c r="N676" i="2"/>
  <c r="N655" i="2"/>
  <c r="N712" i="2"/>
  <c r="N705" i="2"/>
  <c r="N727" i="2"/>
  <c r="N30" i="2"/>
  <c r="L433" i="2"/>
  <c r="L561" i="2"/>
  <c r="L683" i="2"/>
  <c r="L320" i="2"/>
  <c r="L163" i="2"/>
  <c r="L247" i="2"/>
  <c r="L587" i="2"/>
  <c r="L361" i="2"/>
  <c r="L656" i="2"/>
  <c r="L499" i="2"/>
  <c r="L338" i="2"/>
  <c r="L689" i="2"/>
  <c r="L492" i="2"/>
  <c r="L391" i="2"/>
  <c r="L373" i="2"/>
  <c r="L159" i="2"/>
  <c r="L286" i="2"/>
  <c r="L196" i="2"/>
  <c r="L11" i="2"/>
  <c r="L672" i="2"/>
  <c r="L158" i="2"/>
  <c r="L458" i="2"/>
  <c r="L408" i="2"/>
  <c r="L92" i="2"/>
  <c r="L207" i="2"/>
  <c r="L152" i="2"/>
  <c r="L394" i="2"/>
  <c r="L129" i="2"/>
  <c r="L709" i="2"/>
  <c r="L558" i="2"/>
  <c r="L139" i="2"/>
  <c r="L503" i="2"/>
  <c r="L81" i="2"/>
  <c r="L54" i="2"/>
  <c r="L354" i="2"/>
  <c r="L10" i="2"/>
  <c r="L173" i="2"/>
  <c r="L647" i="2"/>
  <c r="L594" i="2"/>
  <c r="L218" i="2"/>
  <c r="L19" i="2"/>
  <c r="L550" i="2"/>
  <c r="L359" i="2"/>
  <c r="L412" i="2"/>
  <c r="L132" i="2"/>
  <c r="L315" i="2"/>
  <c r="L9" i="2"/>
  <c r="L246" i="2"/>
  <c r="L131" i="2"/>
  <c r="L49" i="2"/>
  <c r="L76" i="2"/>
  <c r="L32" i="2"/>
  <c r="L283" i="2"/>
  <c r="L199" i="2"/>
  <c r="L225" i="2"/>
  <c r="L520" i="2"/>
  <c r="L627" i="2"/>
  <c r="L527" i="2"/>
  <c r="L326" i="2"/>
  <c r="L166" i="2"/>
  <c r="L146" i="2"/>
  <c r="L399" i="2"/>
  <c r="L211" i="2"/>
  <c r="L465" i="2"/>
  <c r="L168" i="2"/>
  <c r="L485" i="2"/>
  <c r="L686" i="2"/>
  <c r="L184" i="2"/>
  <c r="L317" i="2"/>
  <c r="L366" i="2"/>
  <c r="L306" i="2"/>
  <c r="L197" i="2"/>
  <c r="L3" i="2"/>
  <c r="L96" i="2"/>
  <c r="L544" i="2"/>
  <c r="L417" i="2"/>
  <c r="L289" i="2"/>
  <c r="L127" i="2"/>
  <c r="L381" i="2"/>
  <c r="L181" i="2"/>
  <c r="L170" i="2"/>
  <c r="L6" i="2"/>
  <c r="L29" i="2"/>
  <c r="L48" i="2"/>
  <c r="L77" i="2"/>
  <c r="L325" i="2"/>
  <c r="L566" i="2"/>
  <c r="L605" i="2"/>
  <c r="L634" i="2"/>
  <c r="L17" i="2"/>
  <c r="L38" i="2"/>
  <c r="L241" i="2"/>
  <c r="L508" i="2"/>
  <c r="L299" i="2"/>
  <c r="L519" i="2"/>
  <c r="L151" i="2"/>
  <c r="L141" i="2"/>
  <c r="L291" i="2"/>
  <c r="L192" i="2"/>
  <c r="L300" i="2"/>
  <c r="L200" i="2"/>
  <c r="L623" i="2"/>
  <c r="L309" i="2"/>
  <c r="L111" i="2"/>
  <c r="L545" i="2"/>
  <c r="L547" i="2"/>
  <c r="L427" i="2"/>
  <c r="L293" i="2"/>
  <c r="L483" i="2"/>
  <c r="L164" i="2"/>
  <c r="L16" i="2"/>
  <c r="L357" i="2"/>
  <c r="L67" i="2"/>
  <c r="L255" i="2"/>
  <c r="L187" i="2"/>
  <c r="L374" i="2"/>
  <c r="L595" i="2"/>
  <c r="L506" i="2"/>
  <c r="L270" i="2"/>
  <c r="L321" i="2"/>
  <c r="L353" i="2"/>
  <c r="L303" i="2"/>
  <c r="L423" i="2"/>
  <c r="L333" i="2"/>
  <c r="L205" i="2"/>
  <c r="L60" i="2"/>
  <c r="L2" i="2"/>
  <c r="L78" i="2"/>
  <c r="L104" i="2"/>
  <c r="L310" i="2"/>
  <c r="L171" i="2"/>
  <c r="L175" i="2"/>
  <c r="L445" i="2"/>
  <c r="L85" i="2"/>
  <c r="L182" i="2"/>
  <c r="L242" i="2"/>
  <c r="L564" i="2"/>
  <c r="L84" i="2"/>
  <c r="L707" i="2"/>
  <c r="L153" i="2"/>
  <c r="L46" i="2"/>
  <c r="L7" i="2"/>
  <c r="L105" i="2"/>
  <c r="L203" i="2"/>
  <c r="L342" i="2"/>
  <c r="L165" i="2"/>
  <c r="L112" i="2"/>
  <c r="L284" i="2"/>
  <c r="L351" i="2"/>
  <c r="L415" i="2"/>
  <c r="L341" i="2"/>
  <c r="L307" i="2"/>
  <c r="L462" i="2"/>
  <c r="L14" i="2"/>
  <c r="L716" i="2"/>
  <c r="L475" i="2"/>
  <c r="L161" i="2"/>
  <c r="L186" i="2"/>
  <c r="L518" i="2"/>
  <c r="L34" i="2"/>
  <c r="L73" i="2"/>
  <c r="L387" i="2"/>
  <c r="L532" i="2"/>
  <c r="L571" i="2"/>
  <c r="L635" i="2"/>
  <c r="L467" i="2"/>
  <c r="L541" i="2"/>
  <c r="L449" i="2"/>
  <c r="L619" i="2"/>
  <c r="L206" i="2"/>
  <c r="L18" i="2"/>
  <c r="L548" i="2"/>
  <c r="L549" i="2"/>
  <c r="L71" i="2"/>
  <c r="L281" i="2"/>
  <c r="L643" i="2"/>
  <c r="L384" i="2"/>
  <c r="L232" i="2"/>
  <c r="L454" i="2"/>
  <c r="L322" i="2"/>
  <c r="L577" i="2"/>
  <c r="L75" i="2"/>
  <c r="L190" i="2"/>
  <c r="L239" i="2"/>
  <c r="L260" i="2"/>
  <c r="L710" i="2"/>
  <c r="L176" i="2"/>
  <c r="L156" i="2"/>
  <c r="L416" i="2"/>
  <c r="L430" i="2"/>
  <c r="L507" i="2"/>
  <c r="L600" i="2"/>
  <c r="L215" i="2"/>
  <c r="L681" i="2"/>
  <c r="L632" i="2"/>
  <c r="L162" i="2"/>
  <c r="L332" i="2"/>
  <c r="L493" i="2"/>
  <c r="L466" i="2"/>
  <c r="L66" i="2"/>
  <c r="L380" i="2"/>
  <c r="L234" i="2"/>
  <c r="L701" i="2"/>
  <c r="L86" i="2"/>
  <c r="L65" i="2"/>
  <c r="L410" i="2"/>
  <c r="L137" i="2"/>
  <c r="L149" i="2"/>
  <c r="L580" i="2"/>
  <c r="L436" i="2"/>
  <c r="L530" i="2"/>
  <c r="L556" i="2"/>
  <c r="L604" i="2"/>
  <c r="L311" i="2"/>
  <c r="L120" i="2"/>
  <c r="L59" i="2"/>
  <c r="L377" i="2"/>
  <c r="L589" i="2"/>
  <c r="L495" i="2"/>
  <c r="L356" i="2"/>
  <c r="L143" i="2"/>
  <c r="L711" i="2"/>
  <c r="L37" i="2"/>
  <c r="L172" i="2"/>
  <c r="L33" i="2"/>
  <c r="L665" i="2"/>
  <c r="L509" i="2"/>
  <c r="L504" i="2"/>
  <c r="L371" i="2"/>
  <c r="L409" i="2"/>
  <c r="L264" i="2"/>
  <c r="L308" i="2"/>
  <c r="L62" i="2"/>
  <c r="L160" i="2"/>
  <c r="L418" i="2"/>
  <c r="L221" i="2"/>
  <c r="L382" i="2"/>
  <c r="L155" i="2"/>
  <c r="L721" i="2"/>
  <c r="L177" i="2"/>
  <c r="L538" i="2"/>
  <c r="L539" i="2"/>
  <c r="L479" i="2"/>
  <c r="L346" i="2"/>
  <c r="L21" i="2"/>
  <c r="L728" i="2"/>
  <c r="L358" i="2"/>
  <c r="L406" i="2"/>
  <c r="L461" i="2"/>
  <c r="L87" i="2"/>
  <c r="L12" i="2"/>
  <c r="L94" i="2"/>
  <c r="L4" i="2"/>
  <c r="L257" i="2"/>
  <c r="L516" i="2"/>
  <c r="L654" i="2"/>
  <c r="L396" i="2"/>
  <c r="L330" i="2"/>
  <c r="L480" i="2"/>
  <c r="L5" i="2"/>
  <c r="L702" i="2"/>
  <c r="L204" i="2"/>
  <c r="L459" i="2"/>
  <c r="L429" i="2"/>
  <c r="L599" i="2"/>
  <c r="L97" i="2"/>
  <c r="L455" i="2"/>
  <c r="L209" i="2"/>
  <c r="L224" i="2"/>
  <c r="L312" i="2"/>
  <c r="L231" i="2"/>
  <c r="L428" i="2"/>
  <c r="L694" i="2"/>
  <c r="L481" i="2"/>
  <c r="L144" i="2"/>
  <c r="L570" i="2"/>
  <c r="L601" i="2"/>
  <c r="L470" i="2"/>
  <c r="L116" i="2"/>
  <c r="L122" i="2"/>
  <c r="L501" i="2"/>
  <c r="L216" i="2"/>
  <c r="L526" i="2"/>
  <c r="L95" i="2"/>
  <c r="L535" i="2"/>
  <c r="L540" i="2"/>
  <c r="L80" i="2"/>
  <c r="L13" i="2"/>
  <c r="L385" i="2"/>
  <c r="L101" i="2"/>
  <c r="L61" i="2"/>
  <c r="L723" i="2"/>
  <c r="L296" i="2"/>
  <c r="L596" i="2"/>
  <c r="L244" i="2"/>
  <c r="L472" i="2"/>
  <c r="L301" i="2"/>
  <c r="L72" i="2"/>
  <c r="L45" i="2"/>
  <c r="L328" i="2"/>
  <c r="L56" i="2"/>
  <c r="L125" i="2"/>
  <c r="L611" i="2"/>
  <c r="L674" i="2"/>
  <c r="L63" i="2"/>
  <c r="L515" i="2"/>
  <c r="L99" i="2"/>
  <c r="L179" i="2"/>
  <c r="L41" i="2"/>
  <c r="L213" i="2"/>
  <c r="L22" i="2"/>
  <c r="L488" i="2"/>
  <c r="L421" i="2"/>
  <c r="L621" i="2"/>
  <c r="L298" i="2"/>
  <c r="L668" i="2"/>
  <c r="L448" i="2"/>
  <c r="L135" i="2"/>
  <c r="L557" i="2"/>
  <c r="L248" i="2"/>
  <c r="L233" i="2"/>
  <c r="L450" i="2"/>
  <c r="L700" i="2"/>
  <c r="L489" i="2"/>
  <c r="L641" i="2"/>
  <c r="L23" i="2"/>
  <c r="L559" i="2"/>
  <c r="L386" i="2"/>
  <c r="L383" i="2"/>
  <c r="L191" i="2"/>
  <c r="L567" i="2"/>
  <c r="L102" i="2"/>
  <c r="L726" i="2"/>
  <c r="L522" i="2"/>
  <c r="L25" i="2"/>
  <c r="L496" i="2"/>
  <c r="L222" i="2"/>
  <c r="L663" i="2"/>
  <c r="L335" i="2"/>
  <c r="L290" i="2"/>
  <c r="L238" i="2"/>
  <c r="L648" i="2"/>
  <c r="L237" i="2"/>
  <c r="L364" i="2"/>
  <c r="L442" i="2"/>
  <c r="L360" i="2"/>
  <c r="L154" i="2"/>
  <c r="L148" i="2"/>
  <c r="L434" i="2"/>
  <c r="L521" i="2"/>
  <c r="L44" i="2"/>
  <c r="L327" i="2"/>
  <c r="L28" i="2"/>
  <c r="L403" i="2"/>
  <c r="L51" i="2"/>
  <c r="L531" i="2"/>
  <c r="L318" i="2"/>
  <c r="L389" i="2"/>
  <c r="L89" i="2"/>
  <c r="L50" i="2"/>
  <c r="L640" i="2"/>
  <c r="L370" i="2"/>
  <c r="L119" i="2"/>
  <c r="L117" i="2"/>
  <c r="L615" i="2"/>
  <c r="L537" i="2"/>
  <c r="L473" i="2"/>
  <c r="L114" i="2"/>
  <c r="L223" i="2"/>
  <c r="L69" i="2"/>
  <c r="L35" i="2"/>
  <c r="L201" i="2"/>
  <c r="L447" i="2"/>
  <c r="L157" i="2"/>
  <c r="L637" i="2"/>
  <c r="L586" i="2"/>
  <c r="L24" i="2"/>
  <c r="L469" i="2"/>
  <c r="L228" i="2"/>
  <c r="L113" i="2"/>
  <c r="L304" i="2"/>
  <c r="L107" i="2"/>
  <c r="L642" i="2"/>
  <c r="L188" i="2"/>
  <c r="L39" i="2"/>
  <c r="L266" i="2"/>
  <c r="L262" i="2"/>
  <c r="L347" i="2"/>
  <c r="L329" i="2"/>
  <c r="L597" i="2"/>
  <c r="L407" i="2"/>
  <c r="L592" i="2"/>
  <c r="L275" i="2"/>
  <c r="L147" i="2"/>
  <c r="L185" i="2"/>
  <c r="L650" i="2"/>
  <c r="L610" i="2"/>
  <c r="L145" i="2"/>
  <c r="L718" i="2"/>
  <c r="L463" i="2"/>
  <c r="L230" i="2"/>
  <c r="L432" i="2"/>
  <c r="L103" i="2"/>
  <c r="L217" i="2"/>
  <c r="L552" i="2"/>
  <c r="L278" i="2"/>
  <c r="L251" i="2"/>
  <c r="L150" i="2"/>
  <c r="L484" i="2"/>
  <c r="L178" i="2"/>
  <c r="L574" i="2"/>
  <c r="L277" i="2"/>
  <c r="L258" i="2"/>
  <c r="L189" i="2"/>
  <c r="L202" i="2"/>
  <c r="L404" i="2"/>
  <c r="L452" i="2"/>
  <c r="L669" i="2"/>
  <c r="L687" i="2"/>
  <c r="L336" i="2"/>
  <c r="L20" i="2"/>
  <c r="L624" i="2"/>
  <c r="L511" i="2"/>
  <c r="L167" i="2"/>
  <c r="L584" i="2"/>
  <c r="L477" i="2"/>
  <c r="L719" i="2"/>
  <c r="L579" i="2"/>
  <c r="L259" i="2"/>
  <c r="L130" i="2"/>
  <c r="L657" i="2"/>
  <c r="L271" i="2"/>
  <c r="L263" i="2"/>
  <c r="L437" i="2"/>
  <c r="L487" i="2"/>
  <c r="L58" i="2"/>
  <c r="L426" i="2"/>
  <c r="L313" i="2"/>
  <c r="L219" i="2"/>
  <c r="L40" i="2"/>
  <c r="L343" i="2"/>
  <c r="L174" i="2"/>
  <c r="L235" i="2"/>
  <c r="L713" i="2"/>
  <c r="L8" i="2"/>
  <c r="L36" i="2"/>
  <c r="L419" i="2"/>
  <c r="L622" i="2"/>
  <c r="L42" i="2"/>
  <c r="L88" i="2"/>
  <c r="L581" i="2"/>
  <c r="L400" i="2"/>
  <c r="L70" i="2"/>
  <c r="L512" i="2"/>
  <c r="L513" i="2"/>
  <c r="L52" i="2"/>
  <c r="L523" i="2"/>
  <c r="L169" i="2"/>
  <c r="L628" i="2"/>
  <c r="L435" i="2"/>
  <c r="L319" i="2"/>
  <c r="L272" i="2"/>
  <c r="L725" i="2"/>
  <c r="L525" i="2"/>
  <c r="L90" i="2"/>
  <c r="L652" i="2"/>
  <c r="L337" i="2"/>
  <c r="L486" i="2"/>
  <c r="L100" i="2"/>
  <c r="L273" i="2"/>
  <c r="L555" i="2"/>
  <c r="L444" i="2"/>
  <c r="L372" i="2"/>
  <c r="L294" i="2"/>
  <c r="L220" i="2"/>
  <c r="L591" i="2"/>
  <c r="L546" i="2"/>
  <c r="L256" i="2"/>
  <c r="L68" i="2"/>
  <c r="L115" i="2"/>
  <c r="L15" i="2"/>
  <c r="L249" i="2"/>
  <c r="L401" i="2"/>
  <c r="L453" i="2"/>
  <c r="L402" i="2"/>
  <c r="L439" i="2"/>
  <c r="L425" i="2"/>
  <c r="L724" i="2"/>
  <c r="L490" i="2"/>
  <c r="L74" i="2"/>
  <c r="L180" i="2"/>
  <c r="L348" i="2"/>
  <c r="L26" i="2"/>
  <c r="L369" i="2"/>
  <c r="L274" i="2"/>
  <c r="L269" i="2"/>
  <c r="L528" i="2"/>
  <c r="L355" i="2"/>
  <c r="L666" i="2"/>
  <c r="L629" i="2"/>
  <c r="L109" i="2"/>
  <c r="L505" i="2"/>
  <c r="L476" i="2"/>
  <c r="L646" i="2"/>
  <c r="L630" i="2"/>
  <c r="L57" i="2"/>
  <c r="L261" i="2"/>
  <c r="L471" i="2"/>
  <c r="L194" i="2"/>
  <c r="L560" i="2"/>
  <c r="L79" i="2"/>
  <c r="L279" i="2"/>
  <c r="L210" i="2"/>
  <c r="L662" i="2"/>
  <c r="L440" i="2"/>
  <c r="L27" i="2"/>
  <c r="L593" i="2"/>
  <c r="L363" i="2"/>
  <c r="L562" i="2"/>
  <c r="L43" i="2"/>
  <c r="L529" i="2"/>
  <c r="L276" i="2"/>
  <c r="L287" i="2"/>
  <c r="L236" i="2"/>
  <c r="L397" i="2"/>
  <c r="L510" i="2"/>
  <c r="L636" i="2"/>
  <c r="L344" i="2"/>
  <c r="L524" i="2"/>
  <c r="L500" i="2"/>
  <c r="L720" i="2"/>
  <c r="L47" i="2"/>
  <c r="L378" i="2"/>
  <c r="L441" i="2"/>
  <c r="L613" i="2"/>
  <c r="L208" i="2"/>
  <c r="L717" i="2"/>
  <c r="L31" i="2"/>
  <c r="L302" i="2"/>
  <c r="L392" i="2"/>
  <c r="L305" i="2"/>
  <c r="L53" i="2"/>
  <c r="L692" i="2"/>
  <c r="L212" i="2"/>
  <c r="L285" i="2"/>
  <c r="L478" i="2"/>
  <c r="L606" i="2"/>
  <c r="L661" i="2"/>
  <c r="L673" i="2"/>
  <c r="L55" i="2"/>
  <c r="L638" i="2"/>
  <c r="L267" i="2"/>
  <c r="L316" i="2"/>
  <c r="L367" i="2"/>
  <c r="L664" i="2"/>
  <c r="L576" i="2"/>
  <c r="L83" i="2"/>
  <c r="L667" i="2"/>
  <c r="L682" i="2"/>
  <c r="L626" i="2"/>
  <c r="L142" i="2"/>
  <c r="L136" i="2"/>
  <c r="L375" i="2"/>
  <c r="L93" i="2"/>
  <c r="L124" i="2"/>
  <c r="L297" i="2"/>
  <c r="L140" i="2"/>
  <c r="L431" i="2"/>
  <c r="L585" i="2"/>
  <c r="L82" i="2"/>
  <c r="L349" i="2"/>
  <c r="L464" i="2"/>
  <c r="L451" i="2"/>
  <c r="L422" i="2"/>
  <c r="L288" i="2"/>
  <c r="L696" i="2"/>
  <c r="L250" i="2"/>
  <c r="L121" i="2"/>
  <c r="L106" i="2"/>
  <c r="L553" i="2"/>
  <c r="L703" i="2"/>
  <c r="L268" i="2"/>
  <c r="L456" i="2"/>
  <c r="L138" i="2"/>
  <c r="L362" i="2"/>
  <c r="L64" i="2"/>
  <c r="L195" i="2"/>
  <c r="L214" i="2"/>
  <c r="L128" i="2"/>
  <c r="L345" i="2"/>
  <c r="L603" i="2"/>
  <c r="L183" i="2"/>
  <c r="L691" i="2"/>
  <c r="L265" i="2"/>
  <c r="L123" i="2"/>
  <c r="L245" i="2"/>
  <c r="L254" i="2"/>
  <c r="L612" i="2"/>
  <c r="L446" i="2"/>
  <c r="L633" i="2"/>
  <c r="L620" i="2"/>
  <c r="L582" i="2"/>
  <c r="L198" i="2"/>
  <c r="L98" i="2"/>
  <c r="L134" i="2"/>
  <c r="L568" i="2"/>
  <c r="L498" i="2"/>
  <c r="L226" i="2"/>
  <c r="L91" i="2"/>
  <c r="L699" i="2"/>
  <c r="L695" i="2"/>
  <c r="L533" i="2"/>
  <c r="L598" i="2"/>
  <c r="L388" i="2"/>
  <c r="L438" i="2"/>
  <c r="L618" i="2"/>
  <c r="L118" i="2"/>
  <c r="L393" i="2"/>
  <c r="L517" i="2"/>
  <c r="L653" i="2"/>
  <c r="L482" i="2"/>
  <c r="L334" i="2"/>
  <c r="L714" i="2"/>
  <c r="L602" i="2"/>
  <c r="L110" i="2"/>
  <c r="L563" i="2"/>
  <c r="L243" i="2"/>
  <c r="L295" i="2"/>
  <c r="L693" i="2"/>
  <c r="L625" i="2"/>
  <c r="L614" i="2"/>
  <c r="L323" i="2"/>
  <c r="L229" i="2"/>
  <c r="L108" i="2"/>
  <c r="L534" i="2"/>
  <c r="L282" i="2"/>
  <c r="L227" i="2"/>
  <c r="L379" i="2"/>
  <c r="L651" i="2"/>
  <c r="L497" i="2"/>
  <c r="L457" i="2"/>
  <c r="L659" i="2"/>
  <c r="L126" i="2"/>
  <c r="L331" i="2"/>
  <c r="L193" i="2"/>
  <c r="L339" i="2"/>
  <c r="L411" i="2"/>
  <c r="L395" i="2"/>
  <c r="L688" i="2"/>
  <c r="L324" i="2"/>
  <c r="L368" i="2"/>
  <c r="L697" i="2"/>
  <c r="L554" i="2"/>
  <c r="L588" i="2"/>
  <c r="L660" i="2"/>
  <c r="L350" i="2"/>
  <c r="L658" i="2"/>
  <c r="L565" i="2"/>
  <c r="L572" i="2"/>
  <c r="L494" i="2"/>
  <c r="L253" i="2"/>
  <c r="L583" i="2"/>
  <c r="L133" i="2"/>
  <c r="L491" i="2"/>
  <c r="L292" i="2"/>
  <c r="L460" i="2"/>
  <c r="L670" i="2"/>
  <c r="L698" i="2"/>
  <c r="L468" i="2"/>
  <c r="L514" i="2"/>
  <c r="L352" i="2"/>
  <c r="L536" i="2"/>
  <c r="L542" i="2"/>
  <c r="L252" i="2"/>
  <c r="L678" i="2"/>
  <c r="L502" i="2"/>
  <c r="L398" i="2"/>
  <c r="L376" i="2"/>
  <c r="L575" i="2"/>
  <c r="L616" i="2"/>
  <c r="L314" i="2"/>
  <c r="L365" i="2"/>
  <c r="L590" i="2"/>
  <c r="L639" i="2"/>
  <c r="L543" i="2"/>
  <c r="L240" i="2"/>
  <c r="L690" i="2"/>
  <c r="L569" i="2"/>
  <c r="L607" i="2"/>
  <c r="L420" i="2"/>
  <c r="L443" i="2"/>
  <c r="L679" i="2"/>
  <c r="L405" i="2"/>
  <c r="L414" i="2"/>
  <c r="L704" i="2"/>
  <c r="L424" i="2"/>
  <c r="L649" i="2"/>
  <c r="L722" i="2"/>
  <c r="L280" i="2"/>
  <c r="L609" i="2"/>
  <c r="L340" i="2"/>
  <c r="L708" i="2"/>
  <c r="L413" i="2"/>
  <c r="L390" i="2"/>
  <c r="L551" i="2"/>
  <c r="L617" i="2"/>
  <c r="L684" i="2"/>
  <c r="L680" i="2"/>
  <c r="L631" i="2"/>
  <c r="L677" i="2"/>
  <c r="L474" i="2"/>
  <c r="L706" i="2"/>
  <c r="L685" i="2"/>
  <c r="L645" i="2"/>
  <c r="L573" i="2"/>
  <c r="L675" i="2"/>
  <c r="L578" i="2"/>
  <c r="L608" i="2"/>
  <c r="L671" i="2"/>
  <c r="L715" i="2"/>
  <c r="L644" i="2"/>
  <c r="L676" i="2"/>
  <c r="L655" i="2"/>
  <c r="L712" i="2"/>
  <c r="L705" i="2"/>
  <c r="L727" i="2"/>
  <c r="L30" i="2"/>
  <c r="J433" i="2"/>
  <c r="J561" i="2"/>
  <c r="J683" i="2"/>
  <c r="J320" i="2"/>
  <c r="J163" i="2"/>
  <c r="J247" i="2"/>
  <c r="J587" i="2"/>
  <c r="J361" i="2"/>
  <c r="J656" i="2"/>
  <c r="J499" i="2"/>
  <c r="J338" i="2"/>
  <c r="J689" i="2"/>
  <c r="J492" i="2"/>
  <c r="J391" i="2"/>
  <c r="J373" i="2"/>
  <c r="J159" i="2"/>
  <c r="J286" i="2"/>
  <c r="J196" i="2"/>
  <c r="J11" i="2"/>
  <c r="J672" i="2"/>
  <c r="J158" i="2"/>
  <c r="J458" i="2"/>
  <c r="J408" i="2"/>
  <c r="J92" i="2"/>
  <c r="J207" i="2"/>
  <c r="J152" i="2"/>
  <c r="J394" i="2"/>
  <c r="J129" i="2"/>
  <c r="J709" i="2"/>
  <c r="J558" i="2"/>
  <c r="J139" i="2"/>
  <c r="J503" i="2"/>
  <c r="J81" i="2"/>
  <c r="J54" i="2"/>
  <c r="J354" i="2"/>
  <c r="J10" i="2"/>
  <c r="J173" i="2"/>
  <c r="J647" i="2"/>
  <c r="J594" i="2"/>
  <c r="J218" i="2"/>
  <c r="J19" i="2"/>
  <c r="J550" i="2"/>
  <c r="J359" i="2"/>
  <c r="J412" i="2"/>
  <c r="J132" i="2"/>
  <c r="J315" i="2"/>
  <c r="J9" i="2"/>
  <c r="J246" i="2"/>
  <c r="J131" i="2"/>
  <c r="J49" i="2"/>
  <c r="J76" i="2"/>
  <c r="J32" i="2"/>
  <c r="J283" i="2"/>
  <c r="J199" i="2"/>
  <c r="J225" i="2"/>
  <c r="J520" i="2"/>
  <c r="J627" i="2"/>
  <c r="J527" i="2"/>
  <c r="J326" i="2"/>
  <c r="J166" i="2"/>
  <c r="J146" i="2"/>
  <c r="J399" i="2"/>
  <c r="J211" i="2"/>
  <c r="J465" i="2"/>
  <c r="J168" i="2"/>
  <c r="J485" i="2"/>
  <c r="J686" i="2"/>
  <c r="J184" i="2"/>
  <c r="J317" i="2"/>
  <c r="J366" i="2"/>
  <c r="J306" i="2"/>
  <c r="J197" i="2"/>
  <c r="J3" i="2"/>
  <c r="J96" i="2"/>
  <c r="J544" i="2"/>
  <c r="J417" i="2"/>
  <c r="J289" i="2"/>
  <c r="J127" i="2"/>
  <c r="J381" i="2"/>
  <c r="J181" i="2"/>
  <c r="J170" i="2"/>
  <c r="J6" i="2"/>
  <c r="J29" i="2"/>
  <c r="J48" i="2"/>
  <c r="J77" i="2"/>
  <c r="J325" i="2"/>
  <c r="J566" i="2"/>
  <c r="J605" i="2"/>
  <c r="J634" i="2"/>
  <c r="J17" i="2"/>
  <c r="J38" i="2"/>
  <c r="J241" i="2"/>
  <c r="J508" i="2"/>
  <c r="J299" i="2"/>
  <c r="J519" i="2"/>
  <c r="J151" i="2"/>
  <c r="J141" i="2"/>
  <c r="J291" i="2"/>
  <c r="J192" i="2"/>
  <c r="J300" i="2"/>
  <c r="J200" i="2"/>
  <c r="J623" i="2"/>
  <c r="J309" i="2"/>
  <c r="J111" i="2"/>
  <c r="J545" i="2"/>
  <c r="J547" i="2"/>
  <c r="J427" i="2"/>
  <c r="J293" i="2"/>
  <c r="J483" i="2"/>
  <c r="J164" i="2"/>
  <c r="J16" i="2"/>
  <c r="J357" i="2"/>
  <c r="J67" i="2"/>
  <c r="J255" i="2"/>
  <c r="J187" i="2"/>
  <c r="J374" i="2"/>
  <c r="J595" i="2"/>
  <c r="J506" i="2"/>
  <c r="J270" i="2"/>
  <c r="J321" i="2"/>
  <c r="J353" i="2"/>
  <c r="J303" i="2"/>
  <c r="J423" i="2"/>
  <c r="J333" i="2"/>
  <c r="J205" i="2"/>
  <c r="J60" i="2"/>
  <c r="J2" i="2"/>
  <c r="J78" i="2"/>
  <c r="J104" i="2"/>
  <c r="J310" i="2"/>
  <c r="J171" i="2"/>
  <c r="J175" i="2"/>
  <c r="J445" i="2"/>
  <c r="J85" i="2"/>
  <c r="J182" i="2"/>
  <c r="J242" i="2"/>
  <c r="J564" i="2"/>
  <c r="J84" i="2"/>
  <c r="J707" i="2"/>
  <c r="J153" i="2"/>
  <c r="J46" i="2"/>
  <c r="J7" i="2"/>
  <c r="J105" i="2"/>
  <c r="J203" i="2"/>
  <c r="J342" i="2"/>
  <c r="J165" i="2"/>
  <c r="J112" i="2"/>
  <c r="J284" i="2"/>
  <c r="J351" i="2"/>
  <c r="J415" i="2"/>
  <c r="J341" i="2"/>
  <c r="J307" i="2"/>
  <c r="J462" i="2"/>
  <c r="J14" i="2"/>
  <c r="J716" i="2"/>
  <c r="J475" i="2"/>
  <c r="J161" i="2"/>
  <c r="J186" i="2"/>
  <c r="J518" i="2"/>
  <c r="J34" i="2"/>
  <c r="J73" i="2"/>
  <c r="J387" i="2"/>
  <c r="J532" i="2"/>
  <c r="J571" i="2"/>
  <c r="J635" i="2"/>
  <c r="J467" i="2"/>
  <c r="J541" i="2"/>
  <c r="J449" i="2"/>
  <c r="J619" i="2"/>
  <c r="J206" i="2"/>
  <c r="J18" i="2"/>
  <c r="J548" i="2"/>
  <c r="J549" i="2"/>
  <c r="J71" i="2"/>
  <c r="J281" i="2"/>
  <c r="J643" i="2"/>
  <c r="J384" i="2"/>
  <c r="J232" i="2"/>
  <c r="J454" i="2"/>
  <c r="J322" i="2"/>
  <c r="J577" i="2"/>
  <c r="J75" i="2"/>
  <c r="J190" i="2"/>
  <c r="J239" i="2"/>
  <c r="J260" i="2"/>
  <c r="J710" i="2"/>
  <c r="J176" i="2"/>
  <c r="J156" i="2"/>
  <c r="J416" i="2"/>
  <c r="J430" i="2"/>
  <c r="J507" i="2"/>
  <c r="J600" i="2"/>
  <c r="J215" i="2"/>
  <c r="J681" i="2"/>
  <c r="J632" i="2"/>
  <c r="J162" i="2"/>
  <c r="J332" i="2"/>
  <c r="J493" i="2"/>
  <c r="J466" i="2"/>
  <c r="J66" i="2"/>
  <c r="J380" i="2"/>
  <c r="J234" i="2"/>
  <c r="J701" i="2"/>
  <c r="J86" i="2"/>
  <c r="J65" i="2"/>
  <c r="J410" i="2"/>
  <c r="J137" i="2"/>
  <c r="J149" i="2"/>
  <c r="J580" i="2"/>
  <c r="J436" i="2"/>
  <c r="J530" i="2"/>
  <c r="J556" i="2"/>
  <c r="J604" i="2"/>
  <c r="J311" i="2"/>
  <c r="J120" i="2"/>
  <c r="J59" i="2"/>
  <c r="J377" i="2"/>
  <c r="J589" i="2"/>
  <c r="J495" i="2"/>
  <c r="J356" i="2"/>
  <c r="J143" i="2"/>
  <c r="J711" i="2"/>
  <c r="J37" i="2"/>
  <c r="J172" i="2"/>
  <c r="J33" i="2"/>
  <c r="J665" i="2"/>
  <c r="J509" i="2"/>
  <c r="J504" i="2"/>
  <c r="J371" i="2"/>
  <c r="J409" i="2"/>
  <c r="J264" i="2"/>
  <c r="J308" i="2"/>
  <c r="J62" i="2"/>
  <c r="J160" i="2"/>
  <c r="J418" i="2"/>
  <c r="J221" i="2"/>
  <c r="J382" i="2"/>
  <c r="J155" i="2"/>
  <c r="J721" i="2"/>
  <c r="J177" i="2"/>
  <c r="J538" i="2"/>
  <c r="J539" i="2"/>
  <c r="J479" i="2"/>
  <c r="J346" i="2"/>
  <c r="J21" i="2"/>
  <c r="J728" i="2"/>
  <c r="J358" i="2"/>
  <c r="J406" i="2"/>
  <c r="J461" i="2"/>
  <c r="J87" i="2"/>
  <c r="J12" i="2"/>
  <c r="J94" i="2"/>
  <c r="J4" i="2"/>
  <c r="J257" i="2"/>
  <c r="J516" i="2"/>
  <c r="J654" i="2"/>
  <c r="J396" i="2"/>
  <c r="J330" i="2"/>
  <c r="J480" i="2"/>
  <c r="J5" i="2"/>
  <c r="J702" i="2"/>
  <c r="J204" i="2"/>
  <c r="J459" i="2"/>
  <c r="J429" i="2"/>
  <c r="J599" i="2"/>
  <c r="J97" i="2"/>
  <c r="J455" i="2"/>
  <c r="J209" i="2"/>
  <c r="J224" i="2"/>
  <c r="J312" i="2"/>
  <c r="J231" i="2"/>
  <c r="J428" i="2"/>
  <c r="J694" i="2"/>
  <c r="J481" i="2"/>
  <c r="J144" i="2"/>
  <c r="J570" i="2"/>
  <c r="J601" i="2"/>
  <c r="J470" i="2"/>
  <c r="J116" i="2"/>
  <c r="J122" i="2"/>
  <c r="J501" i="2"/>
  <c r="J216" i="2"/>
  <c r="J526" i="2"/>
  <c r="J95" i="2"/>
  <c r="J535" i="2"/>
  <c r="J540" i="2"/>
  <c r="J80" i="2"/>
  <c r="J13" i="2"/>
  <c r="J385" i="2"/>
  <c r="J101" i="2"/>
  <c r="J61" i="2"/>
  <c r="J723" i="2"/>
  <c r="J296" i="2"/>
  <c r="J596" i="2"/>
  <c r="J244" i="2"/>
  <c r="J472" i="2"/>
  <c r="J301" i="2"/>
  <c r="J72" i="2"/>
  <c r="J45" i="2"/>
  <c r="J328" i="2"/>
  <c r="J56" i="2"/>
  <c r="J125" i="2"/>
  <c r="J611" i="2"/>
  <c r="J674" i="2"/>
  <c r="J63" i="2"/>
  <c r="J515" i="2"/>
  <c r="J99" i="2"/>
  <c r="J179" i="2"/>
  <c r="J41" i="2"/>
  <c r="J213" i="2"/>
  <c r="J22" i="2"/>
  <c r="J488" i="2"/>
  <c r="J421" i="2"/>
  <c r="J621" i="2"/>
  <c r="J298" i="2"/>
  <c r="J668" i="2"/>
  <c r="J448" i="2"/>
  <c r="J135" i="2"/>
  <c r="J557" i="2"/>
  <c r="J248" i="2"/>
  <c r="J233" i="2"/>
  <c r="J450" i="2"/>
  <c r="J700" i="2"/>
  <c r="J489" i="2"/>
  <c r="J641" i="2"/>
  <c r="J23" i="2"/>
  <c r="J559" i="2"/>
  <c r="J386" i="2"/>
  <c r="J383" i="2"/>
  <c r="J191" i="2"/>
  <c r="J567" i="2"/>
  <c r="J102" i="2"/>
  <c r="J726" i="2"/>
  <c r="J522" i="2"/>
  <c r="J25" i="2"/>
  <c r="J496" i="2"/>
  <c r="J222" i="2"/>
  <c r="J663" i="2"/>
  <c r="J335" i="2"/>
  <c r="J290" i="2"/>
  <c r="J238" i="2"/>
  <c r="J648" i="2"/>
  <c r="J237" i="2"/>
  <c r="J364" i="2"/>
  <c r="J442" i="2"/>
  <c r="J360" i="2"/>
  <c r="J154" i="2"/>
  <c r="J148" i="2"/>
  <c r="J434" i="2"/>
  <c r="J521" i="2"/>
  <c r="J44" i="2"/>
  <c r="J327" i="2"/>
  <c r="J28" i="2"/>
  <c r="J403" i="2"/>
  <c r="J51" i="2"/>
  <c r="J531" i="2"/>
  <c r="J318" i="2"/>
  <c r="J389" i="2"/>
  <c r="J89" i="2"/>
  <c r="J50" i="2"/>
  <c r="J640" i="2"/>
  <c r="J370" i="2"/>
  <c r="J119" i="2"/>
  <c r="J117" i="2"/>
  <c r="J615" i="2"/>
  <c r="J537" i="2"/>
  <c r="J473" i="2"/>
  <c r="J114" i="2"/>
  <c r="J223" i="2"/>
  <c r="J69" i="2"/>
  <c r="J35" i="2"/>
  <c r="J201" i="2"/>
  <c r="J447" i="2"/>
  <c r="J157" i="2"/>
  <c r="J637" i="2"/>
  <c r="J586" i="2"/>
  <c r="J24" i="2"/>
  <c r="J469" i="2"/>
  <c r="J228" i="2"/>
  <c r="J113" i="2"/>
  <c r="J304" i="2"/>
  <c r="J107" i="2"/>
  <c r="J642" i="2"/>
  <c r="J188" i="2"/>
  <c r="J39" i="2"/>
  <c r="J266" i="2"/>
  <c r="J262" i="2"/>
  <c r="J347" i="2"/>
  <c r="J329" i="2"/>
  <c r="J597" i="2"/>
  <c r="J407" i="2"/>
  <c r="J592" i="2"/>
  <c r="J275" i="2"/>
  <c r="J147" i="2"/>
  <c r="J185" i="2"/>
  <c r="J650" i="2"/>
  <c r="J610" i="2"/>
  <c r="J145" i="2"/>
  <c r="J718" i="2"/>
  <c r="J463" i="2"/>
  <c r="J230" i="2"/>
  <c r="J432" i="2"/>
  <c r="J103" i="2"/>
  <c r="J217" i="2"/>
  <c r="J552" i="2"/>
  <c r="J278" i="2"/>
  <c r="J251" i="2"/>
  <c r="J150" i="2"/>
  <c r="J484" i="2"/>
  <c r="J178" i="2"/>
  <c r="J574" i="2"/>
  <c r="J277" i="2"/>
  <c r="J258" i="2"/>
  <c r="J189" i="2"/>
  <c r="J202" i="2"/>
  <c r="J404" i="2"/>
  <c r="J452" i="2"/>
  <c r="J669" i="2"/>
  <c r="J687" i="2"/>
  <c r="J336" i="2"/>
  <c r="J20" i="2"/>
  <c r="J624" i="2"/>
  <c r="J511" i="2"/>
  <c r="J167" i="2"/>
  <c r="J584" i="2"/>
  <c r="J477" i="2"/>
  <c r="J719" i="2"/>
  <c r="J579" i="2"/>
  <c r="J259" i="2"/>
  <c r="J130" i="2"/>
  <c r="J657" i="2"/>
  <c r="J271" i="2"/>
  <c r="J263" i="2"/>
  <c r="J437" i="2"/>
  <c r="J487" i="2"/>
  <c r="J58" i="2"/>
  <c r="J426" i="2"/>
  <c r="J313" i="2"/>
  <c r="J219" i="2"/>
  <c r="J40" i="2"/>
  <c r="J343" i="2"/>
  <c r="J174" i="2"/>
  <c r="J235" i="2"/>
  <c r="J713" i="2"/>
  <c r="J8" i="2"/>
  <c r="J36" i="2"/>
  <c r="J419" i="2"/>
  <c r="J622" i="2"/>
  <c r="J42" i="2"/>
  <c r="J88" i="2"/>
  <c r="J581" i="2"/>
  <c r="J400" i="2"/>
  <c r="J70" i="2"/>
  <c r="J512" i="2"/>
  <c r="J513" i="2"/>
  <c r="J52" i="2"/>
  <c r="J523" i="2"/>
  <c r="J169" i="2"/>
  <c r="J628" i="2"/>
  <c r="J435" i="2"/>
  <c r="J319" i="2"/>
  <c r="J272" i="2"/>
  <c r="J725" i="2"/>
  <c r="J525" i="2"/>
  <c r="J90" i="2"/>
  <c r="J652" i="2"/>
  <c r="J337" i="2"/>
  <c r="J486" i="2"/>
  <c r="J100" i="2"/>
  <c r="J273" i="2"/>
  <c r="J555" i="2"/>
  <c r="J444" i="2"/>
  <c r="J372" i="2"/>
  <c r="J294" i="2"/>
  <c r="J220" i="2"/>
  <c r="J591" i="2"/>
  <c r="J546" i="2"/>
  <c r="J256" i="2"/>
  <c r="J68" i="2"/>
  <c r="J115" i="2"/>
  <c r="J15" i="2"/>
  <c r="J249" i="2"/>
  <c r="J401" i="2"/>
  <c r="J453" i="2"/>
  <c r="J402" i="2"/>
  <c r="J439" i="2"/>
  <c r="J425" i="2"/>
  <c r="J724" i="2"/>
  <c r="J490" i="2"/>
  <c r="J74" i="2"/>
  <c r="J180" i="2"/>
  <c r="J348" i="2"/>
  <c r="J26" i="2"/>
  <c r="J369" i="2"/>
  <c r="J274" i="2"/>
  <c r="J269" i="2"/>
  <c r="J528" i="2"/>
  <c r="J355" i="2"/>
  <c r="J666" i="2"/>
  <c r="J629" i="2"/>
  <c r="J109" i="2"/>
  <c r="J505" i="2"/>
  <c r="J476" i="2"/>
  <c r="J646" i="2"/>
  <c r="J630" i="2"/>
  <c r="J57" i="2"/>
  <c r="J261" i="2"/>
  <c r="J471" i="2"/>
  <c r="J194" i="2"/>
  <c r="J560" i="2"/>
  <c r="J79" i="2"/>
  <c r="J279" i="2"/>
  <c r="J210" i="2"/>
  <c r="J662" i="2"/>
  <c r="J440" i="2"/>
  <c r="J27" i="2"/>
  <c r="J593" i="2"/>
  <c r="J363" i="2"/>
  <c r="J562" i="2"/>
  <c r="J43" i="2"/>
  <c r="J529" i="2"/>
  <c r="J276" i="2"/>
  <c r="J287" i="2"/>
  <c r="J236" i="2"/>
  <c r="J397" i="2"/>
  <c r="J510" i="2"/>
  <c r="J636" i="2"/>
  <c r="J344" i="2"/>
  <c r="J524" i="2"/>
  <c r="J500" i="2"/>
  <c r="J720" i="2"/>
  <c r="J47" i="2"/>
  <c r="J378" i="2"/>
  <c r="J441" i="2"/>
  <c r="J613" i="2"/>
  <c r="J208" i="2"/>
  <c r="J717" i="2"/>
  <c r="J31" i="2"/>
  <c r="J302" i="2"/>
  <c r="J392" i="2"/>
  <c r="J305" i="2"/>
  <c r="J53" i="2"/>
  <c r="J692" i="2"/>
  <c r="J212" i="2"/>
  <c r="J285" i="2"/>
  <c r="J478" i="2"/>
  <c r="J606" i="2"/>
  <c r="J661" i="2"/>
  <c r="J673" i="2"/>
  <c r="J55" i="2"/>
  <c r="J638" i="2"/>
  <c r="J267" i="2"/>
  <c r="J316" i="2"/>
  <c r="J367" i="2"/>
  <c r="J664" i="2"/>
  <c r="J576" i="2"/>
  <c r="J83" i="2"/>
  <c r="J667" i="2"/>
  <c r="J682" i="2"/>
  <c r="J626" i="2"/>
  <c r="J142" i="2"/>
  <c r="J136" i="2"/>
  <c r="J375" i="2"/>
  <c r="J93" i="2"/>
  <c r="J124" i="2"/>
  <c r="J297" i="2"/>
  <c r="J140" i="2"/>
  <c r="J431" i="2"/>
  <c r="J585" i="2"/>
  <c r="J82" i="2"/>
  <c r="J349" i="2"/>
  <c r="J464" i="2"/>
  <c r="J451" i="2"/>
  <c r="J422" i="2"/>
  <c r="J288" i="2"/>
  <c r="J696" i="2"/>
  <c r="J250" i="2"/>
  <c r="J121" i="2"/>
  <c r="J106" i="2"/>
  <c r="J553" i="2"/>
  <c r="J703" i="2"/>
  <c r="J268" i="2"/>
  <c r="J456" i="2"/>
  <c r="J138" i="2"/>
  <c r="J362" i="2"/>
  <c r="J64" i="2"/>
  <c r="J195" i="2"/>
  <c r="J214" i="2"/>
  <c r="J128" i="2"/>
  <c r="J345" i="2"/>
  <c r="J603" i="2"/>
  <c r="J183" i="2"/>
  <c r="J691" i="2"/>
  <c r="J265" i="2"/>
  <c r="J123" i="2"/>
  <c r="J245" i="2"/>
  <c r="J254" i="2"/>
  <c r="J612" i="2"/>
  <c r="J446" i="2"/>
  <c r="J633" i="2"/>
  <c r="J620" i="2"/>
  <c r="J582" i="2"/>
  <c r="J198" i="2"/>
  <c r="J98" i="2"/>
  <c r="J134" i="2"/>
  <c r="J568" i="2"/>
  <c r="J498" i="2"/>
  <c r="J226" i="2"/>
  <c r="J91" i="2"/>
  <c r="J699" i="2"/>
  <c r="J695" i="2"/>
  <c r="J533" i="2"/>
  <c r="J598" i="2"/>
  <c r="J388" i="2"/>
  <c r="J438" i="2"/>
  <c r="J618" i="2"/>
  <c r="J118" i="2"/>
  <c r="J393" i="2"/>
  <c r="J517" i="2"/>
  <c r="J653" i="2"/>
  <c r="J482" i="2"/>
  <c r="J334" i="2"/>
  <c r="J714" i="2"/>
  <c r="J602" i="2"/>
  <c r="J110" i="2"/>
  <c r="J563" i="2"/>
  <c r="J243" i="2"/>
  <c r="J295" i="2"/>
  <c r="J693" i="2"/>
  <c r="J625" i="2"/>
  <c r="J614" i="2"/>
  <c r="J323" i="2"/>
  <c r="J229" i="2"/>
  <c r="J108" i="2"/>
  <c r="J534" i="2"/>
  <c r="J282" i="2"/>
  <c r="J227" i="2"/>
  <c r="J379" i="2"/>
  <c r="J651" i="2"/>
  <c r="J497" i="2"/>
  <c r="J457" i="2"/>
  <c r="J659" i="2"/>
  <c r="J126" i="2"/>
  <c r="J331" i="2"/>
  <c r="J193" i="2"/>
  <c r="J339" i="2"/>
  <c r="J411" i="2"/>
  <c r="J395" i="2"/>
  <c r="J688" i="2"/>
  <c r="J324" i="2"/>
  <c r="J368" i="2"/>
  <c r="J697" i="2"/>
  <c r="J554" i="2"/>
  <c r="J588" i="2"/>
  <c r="J660" i="2"/>
  <c r="J350" i="2"/>
  <c r="J658" i="2"/>
  <c r="J565" i="2"/>
  <c r="J572" i="2"/>
  <c r="J494" i="2"/>
  <c r="J253" i="2"/>
  <c r="J583" i="2"/>
  <c r="J133" i="2"/>
  <c r="J491" i="2"/>
  <c r="J292" i="2"/>
  <c r="J460" i="2"/>
  <c r="J670" i="2"/>
  <c r="J698" i="2"/>
  <c r="J468" i="2"/>
  <c r="J514" i="2"/>
  <c r="J352" i="2"/>
  <c r="J536" i="2"/>
  <c r="J542" i="2"/>
  <c r="J252" i="2"/>
  <c r="J678" i="2"/>
  <c r="J502" i="2"/>
  <c r="J398" i="2"/>
  <c r="J376" i="2"/>
  <c r="J575" i="2"/>
  <c r="J616" i="2"/>
  <c r="J314" i="2"/>
  <c r="J365" i="2"/>
  <c r="J590" i="2"/>
  <c r="J639" i="2"/>
  <c r="J543" i="2"/>
  <c r="J240" i="2"/>
  <c r="J690" i="2"/>
  <c r="J569" i="2"/>
  <c r="J607" i="2"/>
  <c r="J420" i="2"/>
  <c r="J443" i="2"/>
  <c r="J679" i="2"/>
  <c r="J405" i="2"/>
  <c r="J414" i="2"/>
  <c r="J704" i="2"/>
  <c r="J424" i="2"/>
  <c r="J649" i="2"/>
  <c r="J722" i="2"/>
  <c r="J280" i="2"/>
  <c r="J609" i="2"/>
  <c r="J340" i="2"/>
  <c r="J708" i="2"/>
  <c r="J413" i="2"/>
  <c r="J390" i="2"/>
  <c r="J551" i="2"/>
  <c r="J617" i="2"/>
  <c r="J684" i="2"/>
  <c r="J680" i="2"/>
  <c r="J631" i="2"/>
  <c r="J677" i="2"/>
  <c r="J474" i="2"/>
  <c r="J706" i="2"/>
  <c r="J685" i="2"/>
  <c r="J645" i="2"/>
  <c r="J573" i="2"/>
  <c r="J675" i="2"/>
  <c r="J578" i="2"/>
  <c r="J608" i="2"/>
  <c r="J671" i="2"/>
  <c r="J715" i="2"/>
  <c r="J644" i="2"/>
  <c r="J676" i="2"/>
  <c r="J655" i="2"/>
  <c r="J712" i="2"/>
  <c r="J705" i="2"/>
  <c r="J727" i="2"/>
  <c r="J30" i="2"/>
  <c r="H433" i="2"/>
  <c r="H561" i="2"/>
  <c r="H683" i="2"/>
  <c r="H320" i="2"/>
  <c r="H163" i="2"/>
  <c r="H247" i="2"/>
  <c r="H587" i="2"/>
  <c r="H361" i="2"/>
  <c r="H656" i="2"/>
  <c r="H499" i="2"/>
  <c r="H338" i="2"/>
  <c r="H689" i="2"/>
  <c r="H492" i="2"/>
  <c r="H391" i="2"/>
  <c r="H373" i="2"/>
  <c r="H159" i="2"/>
  <c r="H286" i="2"/>
  <c r="H196" i="2"/>
  <c r="H11" i="2"/>
  <c r="H672" i="2"/>
  <c r="H158" i="2"/>
  <c r="H458" i="2"/>
  <c r="H408" i="2"/>
  <c r="H92" i="2"/>
  <c r="H207" i="2"/>
  <c r="H152" i="2"/>
  <c r="H394" i="2"/>
  <c r="H129" i="2"/>
  <c r="H709" i="2"/>
  <c r="H558" i="2"/>
  <c r="H139" i="2"/>
  <c r="H503" i="2"/>
  <c r="H81" i="2"/>
  <c r="H54" i="2"/>
  <c r="H354" i="2"/>
  <c r="H10" i="2"/>
  <c r="H173" i="2"/>
  <c r="H647" i="2"/>
  <c r="H594" i="2"/>
  <c r="H218" i="2"/>
  <c r="H19" i="2"/>
  <c r="H550" i="2"/>
  <c r="H359" i="2"/>
  <c r="H412" i="2"/>
  <c r="H132" i="2"/>
  <c r="H315" i="2"/>
  <c r="H9" i="2"/>
  <c r="H246" i="2"/>
  <c r="H131" i="2"/>
  <c r="H49" i="2"/>
  <c r="H76" i="2"/>
  <c r="H32" i="2"/>
  <c r="H283" i="2"/>
  <c r="H199" i="2"/>
  <c r="H225" i="2"/>
  <c r="H520" i="2"/>
  <c r="H627" i="2"/>
  <c r="H527" i="2"/>
  <c r="H326" i="2"/>
  <c r="H166" i="2"/>
  <c r="H146" i="2"/>
  <c r="H399" i="2"/>
  <c r="H211" i="2"/>
  <c r="H465" i="2"/>
  <c r="H168" i="2"/>
  <c r="H485" i="2"/>
  <c r="H686" i="2"/>
  <c r="H184" i="2"/>
  <c r="H317" i="2"/>
  <c r="H366" i="2"/>
  <c r="H306" i="2"/>
  <c r="H197" i="2"/>
  <c r="H3" i="2"/>
  <c r="H96" i="2"/>
  <c r="H544" i="2"/>
  <c r="H417" i="2"/>
  <c r="H289" i="2"/>
  <c r="H127" i="2"/>
  <c r="H381" i="2"/>
  <c r="H181" i="2"/>
  <c r="H170" i="2"/>
  <c r="H6" i="2"/>
  <c r="H29" i="2"/>
  <c r="H48" i="2"/>
  <c r="H77" i="2"/>
  <c r="H325" i="2"/>
  <c r="H566" i="2"/>
  <c r="H605" i="2"/>
  <c r="H634" i="2"/>
  <c r="H17" i="2"/>
  <c r="H38" i="2"/>
  <c r="H241" i="2"/>
  <c r="H508" i="2"/>
  <c r="H299" i="2"/>
  <c r="H519" i="2"/>
  <c r="H151" i="2"/>
  <c r="H141" i="2"/>
  <c r="H291" i="2"/>
  <c r="H192" i="2"/>
  <c r="H300" i="2"/>
  <c r="H200" i="2"/>
  <c r="H623" i="2"/>
  <c r="H309" i="2"/>
  <c r="H111" i="2"/>
  <c r="H545" i="2"/>
  <c r="H547" i="2"/>
  <c r="H427" i="2"/>
  <c r="H293" i="2"/>
  <c r="H483" i="2"/>
  <c r="H164" i="2"/>
  <c r="H16" i="2"/>
  <c r="H357" i="2"/>
  <c r="H67" i="2"/>
  <c r="H255" i="2"/>
  <c r="H187" i="2"/>
  <c r="H374" i="2"/>
  <c r="H595" i="2"/>
  <c r="H506" i="2"/>
  <c r="H270" i="2"/>
  <c r="H321" i="2"/>
  <c r="H353" i="2"/>
  <c r="H303" i="2"/>
  <c r="H423" i="2"/>
  <c r="H333" i="2"/>
  <c r="H205" i="2"/>
  <c r="H60" i="2"/>
  <c r="H2" i="2"/>
  <c r="H78" i="2"/>
  <c r="H104" i="2"/>
  <c r="H310" i="2"/>
  <c r="H171" i="2"/>
  <c r="H175" i="2"/>
  <c r="H445" i="2"/>
  <c r="H85" i="2"/>
  <c r="H182" i="2"/>
  <c r="H242" i="2"/>
  <c r="H564" i="2"/>
  <c r="H84" i="2"/>
  <c r="H707" i="2"/>
  <c r="H153" i="2"/>
  <c r="H46" i="2"/>
  <c r="H7" i="2"/>
  <c r="H105" i="2"/>
  <c r="H203" i="2"/>
  <c r="H342" i="2"/>
  <c r="H165" i="2"/>
  <c r="H112" i="2"/>
  <c r="H284" i="2"/>
  <c r="H351" i="2"/>
  <c r="H415" i="2"/>
  <c r="H341" i="2"/>
  <c r="H307" i="2"/>
  <c r="H462" i="2"/>
  <c r="H14" i="2"/>
  <c r="H716" i="2"/>
  <c r="H475" i="2"/>
  <c r="H161" i="2"/>
  <c r="H186" i="2"/>
  <c r="H518" i="2"/>
  <c r="H34" i="2"/>
  <c r="H73" i="2"/>
  <c r="H387" i="2"/>
  <c r="H532" i="2"/>
  <c r="H571" i="2"/>
  <c r="H635" i="2"/>
  <c r="H467" i="2"/>
  <c r="H541" i="2"/>
  <c r="H449" i="2"/>
  <c r="H619" i="2"/>
  <c r="H206" i="2"/>
  <c r="H18" i="2"/>
  <c r="H548" i="2"/>
  <c r="H549" i="2"/>
  <c r="H71" i="2"/>
  <c r="H281" i="2"/>
  <c r="H643" i="2"/>
  <c r="H384" i="2"/>
  <c r="H232" i="2"/>
  <c r="H454" i="2"/>
  <c r="H322" i="2"/>
  <c r="H577" i="2"/>
  <c r="H75" i="2"/>
  <c r="H190" i="2"/>
  <c r="H239" i="2"/>
  <c r="H260" i="2"/>
  <c r="H710" i="2"/>
  <c r="H176" i="2"/>
  <c r="H156" i="2"/>
  <c r="H416" i="2"/>
  <c r="H430" i="2"/>
  <c r="H507" i="2"/>
  <c r="H600" i="2"/>
  <c r="H215" i="2"/>
  <c r="H681" i="2"/>
  <c r="H632" i="2"/>
  <c r="H162" i="2"/>
  <c r="H332" i="2"/>
  <c r="H493" i="2"/>
  <c r="H466" i="2"/>
  <c r="H66" i="2"/>
  <c r="H380" i="2"/>
  <c r="H234" i="2"/>
  <c r="H701" i="2"/>
  <c r="H86" i="2"/>
  <c r="H65" i="2"/>
  <c r="H410" i="2"/>
  <c r="H137" i="2"/>
  <c r="H149" i="2"/>
  <c r="H580" i="2"/>
  <c r="H436" i="2"/>
  <c r="H530" i="2"/>
  <c r="H556" i="2"/>
  <c r="H604" i="2"/>
  <c r="H311" i="2"/>
  <c r="H120" i="2"/>
  <c r="H59" i="2"/>
  <c r="H377" i="2"/>
  <c r="H589" i="2"/>
  <c r="H495" i="2"/>
  <c r="H356" i="2"/>
  <c r="H143" i="2"/>
  <c r="H711" i="2"/>
  <c r="H37" i="2"/>
  <c r="H172" i="2"/>
  <c r="H33" i="2"/>
  <c r="H665" i="2"/>
  <c r="H509" i="2"/>
  <c r="H504" i="2"/>
  <c r="H371" i="2"/>
  <c r="H409" i="2"/>
  <c r="H264" i="2"/>
  <c r="H308" i="2"/>
  <c r="H62" i="2"/>
  <c r="H160" i="2"/>
  <c r="H418" i="2"/>
  <c r="H221" i="2"/>
  <c r="H382" i="2"/>
  <c r="H155" i="2"/>
  <c r="H721" i="2"/>
  <c r="H177" i="2"/>
  <c r="H538" i="2"/>
  <c r="H539" i="2"/>
  <c r="H479" i="2"/>
  <c r="H346" i="2"/>
  <c r="H21" i="2"/>
  <c r="H728" i="2"/>
  <c r="H358" i="2"/>
  <c r="H406" i="2"/>
  <c r="H461" i="2"/>
  <c r="H87" i="2"/>
  <c r="H12" i="2"/>
  <c r="H94" i="2"/>
  <c r="H4" i="2"/>
  <c r="H257" i="2"/>
  <c r="H516" i="2"/>
  <c r="H654" i="2"/>
  <c r="H396" i="2"/>
  <c r="H330" i="2"/>
  <c r="H480" i="2"/>
  <c r="H5" i="2"/>
  <c r="H702" i="2"/>
  <c r="H204" i="2"/>
  <c r="H459" i="2"/>
  <c r="H429" i="2"/>
  <c r="H599" i="2"/>
  <c r="H97" i="2"/>
  <c r="H455" i="2"/>
  <c r="H209" i="2"/>
  <c r="H224" i="2"/>
  <c r="H312" i="2"/>
  <c r="H231" i="2"/>
  <c r="H428" i="2"/>
  <c r="H694" i="2"/>
  <c r="H481" i="2"/>
  <c r="H144" i="2"/>
  <c r="H570" i="2"/>
  <c r="H601" i="2"/>
  <c r="H470" i="2"/>
  <c r="H116" i="2"/>
  <c r="H122" i="2"/>
  <c r="H501" i="2"/>
  <c r="H216" i="2"/>
  <c r="H526" i="2"/>
  <c r="H95" i="2"/>
  <c r="H535" i="2"/>
  <c r="H540" i="2"/>
  <c r="H80" i="2"/>
  <c r="H13" i="2"/>
  <c r="H385" i="2"/>
  <c r="H101" i="2"/>
  <c r="H61" i="2"/>
  <c r="H723" i="2"/>
  <c r="H296" i="2"/>
  <c r="H596" i="2"/>
  <c r="H244" i="2"/>
  <c r="H472" i="2"/>
  <c r="H301" i="2"/>
  <c r="H72" i="2"/>
  <c r="H45" i="2"/>
  <c r="H328" i="2"/>
  <c r="H56" i="2"/>
  <c r="H125" i="2"/>
  <c r="H611" i="2"/>
  <c r="H674" i="2"/>
  <c r="H63" i="2"/>
  <c r="H515" i="2"/>
  <c r="H99" i="2"/>
  <c r="H179" i="2"/>
  <c r="H41" i="2"/>
  <c r="H213" i="2"/>
  <c r="H22" i="2"/>
  <c r="H488" i="2"/>
  <c r="H421" i="2"/>
  <c r="H621" i="2"/>
  <c r="H298" i="2"/>
  <c r="H668" i="2"/>
  <c r="H448" i="2"/>
  <c r="H135" i="2"/>
  <c r="H557" i="2"/>
  <c r="H248" i="2"/>
  <c r="H233" i="2"/>
  <c r="H450" i="2"/>
  <c r="H700" i="2"/>
  <c r="H489" i="2"/>
  <c r="H641" i="2"/>
  <c r="H23" i="2"/>
  <c r="H559" i="2"/>
  <c r="H386" i="2"/>
  <c r="H383" i="2"/>
  <c r="H191" i="2"/>
  <c r="H567" i="2"/>
  <c r="H102" i="2"/>
  <c r="H726" i="2"/>
  <c r="H522" i="2"/>
  <c r="H25" i="2"/>
  <c r="H496" i="2"/>
  <c r="H222" i="2"/>
  <c r="H663" i="2"/>
  <c r="H335" i="2"/>
  <c r="H290" i="2"/>
  <c r="H238" i="2"/>
  <c r="H648" i="2"/>
  <c r="H237" i="2"/>
  <c r="H364" i="2"/>
  <c r="H442" i="2"/>
  <c r="H360" i="2"/>
  <c r="H154" i="2"/>
  <c r="H148" i="2"/>
  <c r="H434" i="2"/>
  <c r="H521" i="2"/>
  <c r="H44" i="2"/>
  <c r="H327" i="2"/>
  <c r="H28" i="2"/>
  <c r="H403" i="2"/>
  <c r="H51" i="2"/>
  <c r="H531" i="2"/>
  <c r="H318" i="2"/>
  <c r="H389" i="2"/>
  <c r="H89" i="2"/>
  <c r="H50" i="2"/>
  <c r="H640" i="2"/>
  <c r="H370" i="2"/>
  <c r="H119" i="2"/>
  <c r="H117" i="2"/>
  <c r="H615" i="2"/>
  <c r="H537" i="2"/>
  <c r="H473" i="2"/>
  <c r="H114" i="2"/>
  <c r="H223" i="2"/>
  <c r="H69" i="2"/>
  <c r="H35" i="2"/>
  <c r="H201" i="2"/>
  <c r="H447" i="2"/>
  <c r="H157" i="2"/>
  <c r="H637" i="2"/>
  <c r="H586" i="2"/>
  <c r="H24" i="2"/>
  <c r="H469" i="2"/>
  <c r="H228" i="2"/>
  <c r="H113" i="2"/>
  <c r="H304" i="2"/>
  <c r="H107" i="2"/>
  <c r="H642" i="2"/>
  <c r="H188" i="2"/>
  <c r="H39" i="2"/>
  <c r="H266" i="2"/>
  <c r="H262" i="2"/>
  <c r="H347" i="2"/>
  <c r="H329" i="2"/>
  <c r="H597" i="2"/>
  <c r="H407" i="2"/>
  <c r="H592" i="2"/>
  <c r="H275" i="2"/>
  <c r="H147" i="2"/>
  <c r="H185" i="2"/>
  <c r="H650" i="2"/>
  <c r="H610" i="2"/>
  <c r="H145" i="2"/>
  <c r="H718" i="2"/>
  <c r="H463" i="2"/>
  <c r="H230" i="2"/>
  <c r="H432" i="2"/>
  <c r="H103" i="2"/>
  <c r="H217" i="2"/>
  <c r="H552" i="2"/>
  <c r="H278" i="2"/>
  <c r="H251" i="2"/>
  <c r="H150" i="2"/>
  <c r="H484" i="2"/>
  <c r="H178" i="2"/>
  <c r="H574" i="2"/>
  <c r="H277" i="2"/>
  <c r="H258" i="2"/>
  <c r="H189" i="2"/>
  <c r="H202" i="2"/>
  <c r="H404" i="2"/>
  <c r="H452" i="2"/>
  <c r="H669" i="2"/>
  <c r="H687" i="2"/>
  <c r="H336" i="2"/>
  <c r="H20" i="2"/>
  <c r="H624" i="2"/>
  <c r="H511" i="2"/>
  <c r="H167" i="2"/>
  <c r="H584" i="2"/>
  <c r="H477" i="2"/>
  <c r="H719" i="2"/>
  <c r="H579" i="2"/>
  <c r="H259" i="2"/>
  <c r="H130" i="2"/>
  <c r="H657" i="2"/>
  <c r="H271" i="2"/>
  <c r="H263" i="2"/>
  <c r="H437" i="2"/>
  <c r="H487" i="2"/>
  <c r="H58" i="2"/>
  <c r="H426" i="2"/>
  <c r="H313" i="2"/>
  <c r="H219" i="2"/>
  <c r="H40" i="2"/>
  <c r="H343" i="2"/>
  <c r="H174" i="2"/>
  <c r="H235" i="2"/>
  <c r="H713" i="2"/>
  <c r="H8" i="2"/>
  <c r="H36" i="2"/>
  <c r="H419" i="2"/>
  <c r="H622" i="2"/>
  <c r="H42" i="2"/>
  <c r="H88" i="2"/>
  <c r="H581" i="2"/>
  <c r="H400" i="2"/>
  <c r="H70" i="2"/>
  <c r="H512" i="2"/>
  <c r="H513" i="2"/>
  <c r="H52" i="2"/>
  <c r="H523" i="2"/>
  <c r="H169" i="2"/>
  <c r="H628" i="2"/>
  <c r="H435" i="2"/>
  <c r="H319" i="2"/>
  <c r="H272" i="2"/>
  <c r="H725" i="2"/>
  <c r="H525" i="2"/>
  <c r="H90" i="2"/>
  <c r="H652" i="2"/>
  <c r="H337" i="2"/>
  <c r="H486" i="2"/>
  <c r="H100" i="2"/>
  <c r="H273" i="2"/>
  <c r="H555" i="2"/>
  <c r="H444" i="2"/>
  <c r="H372" i="2"/>
  <c r="H294" i="2"/>
  <c r="H220" i="2"/>
  <c r="H591" i="2"/>
  <c r="H546" i="2"/>
  <c r="H256" i="2"/>
  <c r="H68" i="2"/>
  <c r="H115" i="2"/>
  <c r="H15" i="2"/>
  <c r="H249" i="2"/>
  <c r="H401" i="2"/>
  <c r="H453" i="2"/>
  <c r="H402" i="2"/>
  <c r="H439" i="2"/>
  <c r="H425" i="2"/>
  <c r="H724" i="2"/>
  <c r="H490" i="2"/>
  <c r="H74" i="2"/>
  <c r="H180" i="2"/>
  <c r="H348" i="2"/>
  <c r="H26" i="2"/>
  <c r="H369" i="2"/>
  <c r="H274" i="2"/>
  <c r="H269" i="2"/>
  <c r="H528" i="2"/>
  <c r="H355" i="2"/>
  <c r="H666" i="2"/>
  <c r="H629" i="2"/>
  <c r="H109" i="2"/>
  <c r="H505" i="2"/>
  <c r="H476" i="2"/>
  <c r="H646" i="2"/>
  <c r="H630" i="2"/>
  <c r="H57" i="2"/>
  <c r="H261" i="2"/>
  <c r="H471" i="2"/>
  <c r="H194" i="2"/>
  <c r="H560" i="2"/>
  <c r="H79" i="2"/>
  <c r="H279" i="2"/>
  <c r="H210" i="2"/>
  <c r="H662" i="2"/>
  <c r="H440" i="2"/>
  <c r="H27" i="2"/>
  <c r="H593" i="2"/>
  <c r="H363" i="2"/>
  <c r="H562" i="2"/>
  <c r="H43" i="2"/>
  <c r="H529" i="2"/>
  <c r="H276" i="2"/>
  <c r="H287" i="2"/>
  <c r="H236" i="2"/>
  <c r="H397" i="2"/>
  <c r="H510" i="2"/>
  <c r="H636" i="2"/>
  <c r="H344" i="2"/>
  <c r="H524" i="2"/>
  <c r="H500" i="2"/>
  <c r="H720" i="2"/>
  <c r="H47" i="2"/>
  <c r="H378" i="2"/>
  <c r="H441" i="2"/>
  <c r="H613" i="2"/>
  <c r="H208" i="2"/>
  <c r="H717" i="2"/>
  <c r="H31" i="2"/>
  <c r="H302" i="2"/>
  <c r="H392" i="2"/>
  <c r="H305" i="2"/>
  <c r="H53" i="2"/>
  <c r="H692" i="2"/>
  <c r="H212" i="2"/>
  <c r="H285" i="2"/>
  <c r="H478" i="2"/>
  <c r="H606" i="2"/>
  <c r="H661" i="2"/>
  <c r="H673" i="2"/>
  <c r="H55" i="2"/>
  <c r="H638" i="2"/>
  <c r="H267" i="2"/>
  <c r="H316" i="2"/>
  <c r="H367" i="2"/>
  <c r="H664" i="2"/>
  <c r="H576" i="2"/>
  <c r="H83" i="2"/>
  <c r="H667" i="2"/>
  <c r="H682" i="2"/>
  <c r="H626" i="2"/>
  <c r="H142" i="2"/>
  <c r="H136" i="2"/>
  <c r="H375" i="2"/>
  <c r="H93" i="2"/>
  <c r="H124" i="2"/>
  <c r="H297" i="2"/>
  <c r="H140" i="2"/>
  <c r="H431" i="2"/>
  <c r="H585" i="2"/>
  <c r="H82" i="2"/>
  <c r="H349" i="2"/>
  <c r="H464" i="2"/>
  <c r="H451" i="2"/>
  <c r="H422" i="2"/>
  <c r="H288" i="2"/>
  <c r="H696" i="2"/>
  <c r="H250" i="2"/>
  <c r="H121" i="2"/>
  <c r="H106" i="2"/>
  <c r="H553" i="2"/>
  <c r="H703" i="2"/>
  <c r="H268" i="2"/>
  <c r="H456" i="2"/>
  <c r="H138" i="2"/>
  <c r="H362" i="2"/>
  <c r="H64" i="2"/>
  <c r="H195" i="2"/>
  <c r="H214" i="2"/>
  <c r="H128" i="2"/>
  <c r="H345" i="2"/>
  <c r="H603" i="2"/>
  <c r="H183" i="2"/>
  <c r="H691" i="2"/>
  <c r="H265" i="2"/>
  <c r="H123" i="2"/>
  <c r="H245" i="2"/>
  <c r="H254" i="2"/>
  <c r="H612" i="2"/>
  <c r="H446" i="2"/>
  <c r="H633" i="2"/>
  <c r="H620" i="2"/>
  <c r="H582" i="2"/>
  <c r="H198" i="2"/>
  <c r="H98" i="2"/>
  <c r="H134" i="2"/>
  <c r="H568" i="2"/>
  <c r="H498" i="2"/>
  <c r="H226" i="2"/>
  <c r="H91" i="2"/>
  <c r="H699" i="2"/>
  <c r="H695" i="2"/>
  <c r="H533" i="2"/>
  <c r="H598" i="2"/>
  <c r="H388" i="2"/>
  <c r="H438" i="2"/>
  <c r="H618" i="2"/>
  <c r="H118" i="2"/>
  <c r="H393" i="2"/>
  <c r="H517" i="2"/>
  <c r="H653" i="2"/>
  <c r="H482" i="2"/>
  <c r="H334" i="2"/>
  <c r="H714" i="2"/>
  <c r="H602" i="2"/>
  <c r="H110" i="2"/>
  <c r="H563" i="2"/>
  <c r="H243" i="2"/>
  <c r="H295" i="2"/>
  <c r="H693" i="2"/>
  <c r="H625" i="2"/>
  <c r="H614" i="2"/>
  <c r="H323" i="2"/>
  <c r="H229" i="2"/>
  <c r="H108" i="2"/>
  <c r="H534" i="2"/>
  <c r="H282" i="2"/>
  <c r="H227" i="2"/>
  <c r="H379" i="2"/>
  <c r="H651" i="2"/>
  <c r="H497" i="2"/>
  <c r="H457" i="2"/>
  <c r="H659" i="2"/>
  <c r="H126" i="2"/>
  <c r="H331" i="2"/>
  <c r="H193" i="2"/>
  <c r="H339" i="2"/>
  <c r="H411" i="2"/>
  <c r="H395" i="2"/>
  <c r="H688" i="2"/>
  <c r="H324" i="2"/>
  <c r="H368" i="2"/>
  <c r="H697" i="2"/>
  <c r="H554" i="2"/>
  <c r="H588" i="2"/>
  <c r="H660" i="2"/>
  <c r="H350" i="2"/>
  <c r="H658" i="2"/>
  <c r="H565" i="2"/>
  <c r="H572" i="2"/>
  <c r="H494" i="2"/>
  <c r="H253" i="2"/>
  <c r="H583" i="2"/>
  <c r="H133" i="2"/>
  <c r="H491" i="2"/>
  <c r="H292" i="2"/>
  <c r="H460" i="2"/>
  <c r="H670" i="2"/>
  <c r="H698" i="2"/>
  <c r="H468" i="2"/>
  <c r="H514" i="2"/>
  <c r="H352" i="2"/>
  <c r="H536" i="2"/>
  <c r="H542" i="2"/>
  <c r="H252" i="2"/>
  <c r="H678" i="2"/>
  <c r="H502" i="2"/>
  <c r="H398" i="2"/>
  <c r="H376" i="2"/>
  <c r="H575" i="2"/>
  <c r="H616" i="2"/>
  <c r="H314" i="2"/>
  <c r="H365" i="2"/>
  <c r="H590" i="2"/>
  <c r="H639" i="2"/>
  <c r="H543" i="2"/>
  <c r="H240" i="2"/>
  <c r="H690" i="2"/>
  <c r="H569" i="2"/>
  <c r="H607" i="2"/>
  <c r="H420" i="2"/>
  <c r="H443" i="2"/>
  <c r="H679" i="2"/>
  <c r="H405" i="2"/>
  <c r="H414" i="2"/>
  <c r="H704" i="2"/>
  <c r="H424" i="2"/>
  <c r="H649" i="2"/>
  <c r="H722" i="2"/>
  <c r="H280" i="2"/>
  <c r="H609" i="2"/>
  <c r="H340" i="2"/>
  <c r="H708" i="2"/>
  <c r="H413" i="2"/>
  <c r="H390" i="2"/>
  <c r="H551" i="2"/>
  <c r="H617" i="2"/>
  <c r="H684" i="2"/>
  <c r="H680" i="2"/>
  <c r="H631" i="2"/>
  <c r="H677" i="2"/>
  <c r="H474" i="2"/>
  <c r="H706" i="2"/>
  <c r="H685" i="2"/>
  <c r="H645" i="2"/>
  <c r="H573" i="2"/>
  <c r="H675" i="2"/>
  <c r="H578" i="2"/>
  <c r="H608" i="2"/>
  <c r="H671" i="2"/>
  <c r="H715" i="2"/>
  <c r="H644" i="2"/>
  <c r="H676" i="2"/>
  <c r="H655" i="2"/>
  <c r="H712" i="2"/>
  <c r="H705" i="2"/>
  <c r="H727" i="2"/>
  <c r="H30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2" i="1"/>
  <c r="I16" i="3" l="1"/>
  <c r="I70" i="3"/>
  <c r="I47" i="3"/>
  <c r="I69" i="3"/>
  <c r="S69" i="3"/>
  <c r="I108" i="3"/>
  <c r="I12" i="3"/>
  <c r="I14" i="3"/>
  <c r="T69" i="3"/>
  <c r="J69" i="3"/>
  <c r="I97" i="3"/>
  <c r="I103" i="3"/>
  <c r="I67" i="3"/>
  <c r="I101" i="3"/>
  <c r="M63" i="3"/>
  <c r="I62" i="3"/>
  <c r="I20" i="3"/>
  <c r="I18" i="3"/>
  <c r="I21" i="3"/>
  <c r="T18" i="3"/>
  <c r="I122" i="3"/>
  <c r="I61" i="3"/>
  <c r="I78" i="3"/>
  <c r="I76" i="3"/>
  <c r="I34" i="3"/>
  <c r="L29" i="3"/>
  <c r="L22" i="3"/>
  <c r="L82" i="3"/>
  <c r="T101" i="3"/>
  <c r="T46" i="3"/>
  <c r="T89" i="3"/>
  <c r="T77" i="3"/>
  <c r="T45" i="3"/>
  <c r="T87" i="3"/>
  <c r="T65" i="3"/>
  <c r="T118" i="3"/>
  <c r="J9" i="3"/>
  <c r="O122" i="3"/>
  <c r="O16" i="3"/>
  <c r="O68" i="3"/>
  <c r="O28" i="3"/>
  <c r="O18" i="3"/>
  <c r="O62" i="3"/>
  <c r="O2" i="3"/>
  <c r="O15" i="3"/>
  <c r="O92" i="3"/>
  <c r="AU578" i="2"/>
  <c r="R99" i="3"/>
  <c r="L112" i="3"/>
  <c r="R80" i="3"/>
  <c r="L19" i="3"/>
  <c r="L87" i="3"/>
  <c r="R113" i="3"/>
  <c r="L89" i="3"/>
  <c r="L92" i="3"/>
  <c r="L27" i="3"/>
  <c r="L42" i="3"/>
  <c r="S101" i="3"/>
  <c r="L81" i="3"/>
  <c r="M122" i="3"/>
  <c r="M16" i="3"/>
  <c r="M68" i="3"/>
  <c r="M28" i="3"/>
  <c r="M18" i="3"/>
  <c r="M62" i="3"/>
  <c r="M2" i="3"/>
  <c r="M15" i="3"/>
  <c r="M92" i="3"/>
  <c r="L100" i="3"/>
  <c r="L104" i="3"/>
  <c r="L121" i="3"/>
  <c r="L114" i="3"/>
  <c r="L105" i="3"/>
  <c r="L49" i="3"/>
  <c r="L83" i="3"/>
  <c r="L71" i="3"/>
  <c r="R25" i="3"/>
  <c r="L102" i="3"/>
  <c r="L2" i="3"/>
  <c r="N122" i="3"/>
  <c r="N62" i="3"/>
  <c r="L98" i="3"/>
  <c r="AS655" i="2"/>
  <c r="AS678" i="2"/>
  <c r="AT340" i="2"/>
  <c r="AT554" i="2"/>
  <c r="T122" i="3"/>
  <c r="T13" i="3"/>
  <c r="L88" i="3"/>
  <c r="L54" i="3"/>
  <c r="S122" i="3"/>
  <c r="S28" i="3"/>
  <c r="L33" i="3"/>
  <c r="L64" i="3"/>
  <c r="L7" i="3"/>
  <c r="L110" i="3"/>
  <c r="L106" i="3"/>
  <c r="L17" i="3"/>
  <c r="L86" i="3"/>
  <c r="R85" i="3"/>
  <c r="L4" i="3"/>
  <c r="R53" i="3"/>
  <c r="J122" i="3"/>
  <c r="J16" i="3"/>
  <c r="J68" i="3"/>
  <c r="J18" i="3"/>
  <c r="J62" i="3"/>
  <c r="L51" i="3"/>
  <c r="L46" i="3"/>
  <c r="L74" i="3"/>
  <c r="L94" i="3"/>
  <c r="L56" i="3"/>
  <c r="R73" i="3"/>
  <c r="L75" i="3"/>
  <c r="L91" i="3"/>
  <c r="L84" i="3"/>
  <c r="L23" i="3"/>
  <c r="S68" i="3"/>
  <c r="L93" i="3"/>
  <c r="S46" i="3"/>
  <c r="N16" i="3"/>
  <c r="N68" i="3"/>
  <c r="L50" i="3"/>
  <c r="AS690" i="2"/>
  <c r="AT685" i="2"/>
  <c r="AT292" i="2"/>
  <c r="L79" i="3"/>
  <c r="L66" i="3"/>
  <c r="S120" i="3"/>
  <c r="S96" i="3"/>
  <c r="S53" i="3"/>
  <c r="T22" i="3"/>
  <c r="L72" i="3"/>
  <c r="L36" i="3"/>
  <c r="L119" i="3"/>
  <c r="L30" i="3"/>
  <c r="L26" i="3"/>
  <c r="L45" i="3"/>
  <c r="L41" i="3"/>
  <c r="L118" i="3"/>
  <c r="S15" i="3"/>
  <c r="L32" i="3"/>
  <c r="N18" i="3"/>
  <c r="N15" i="3"/>
  <c r="L35" i="3"/>
  <c r="AS474" i="2"/>
  <c r="AS133" i="2"/>
  <c r="AT607" i="2"/>
  <c r="T16" i="3"/>
  <c r="T21" i="3"/>
  <c r="L43" i="3"/>
  <c r="L55" i="3"/>
  <c r="S13" i="3"/>
  <c r="AS180" i="2"/>
  <c r="S22" i="3"/>
  <c r="R120" i="3"/>
  <c r="L24" i="3"/>
  <c r="L96" i="3"/>
  <c r="L10" i="3"/>
  <c r="L115" i="3"/>
  <c r="R8" i="3"/>
  <c r="L48" i="3"/>
  <c r="L116" i="3"/>
  <c r="L3" i="3"/>
  <c r="L57" i="3"/>
  <c r="L31" i="3"/>
  <c r="S89" i="3"/>
  <c r="R117" i="3"/>
  <c r="AS280" i="2"/>
  <c r="AT705" i="2"/>
  <c r="AT398" i="2"/>
  <c r="T62" i="3"/>
  <c r="L28" i="3"/>
  <c r="R90" i="3"/>
  <c r="L44" i="3"/>
  <c r="S16" i="3"/>
  <c r="S21" i="3"/>
  <c r="S62" i="3"/>
  <c r="L9" i="3"/>
  <c r="R40" i="3"/>
  <c r="L95" i="3"/>
  <c r="L39" i="3"/>
  <c r="R6" i="3"/>
  <c r="R52" i="3"/>
  <c r="T59" i="3"/>
  <c r="O108" i="3"/>
  <c r="O121" i="3"/>
  <c r="O14" i="3"/>
  <c r="M121" i="3"/>
  <c r="T100" i="3"/>
  <c r="T51" i="3"/>
  <c r="T94" i="3"/>
  <c r="T12" i="3"/>
  <c r="S100" i="3"/>
  <c r="S94" i="3"/>
  <c r="S12" i="3"/>
  <c r="O71" i="3"/>
  <c r="M71" i="3"/>
  <c r="G62" i="3"/>
  <c r="J71" i="3"/>
  <c r="V15" i="3"/>
  <c r="R68" i="3"/>
  <c r="R62" i="3"/>
  <c r="R63" i="3"/>
  <c r="R28" i="3"/>
  <c r="R2" i="3"/>
  <c r="R44" i="3"/>
  <c r="R75" i="3"/>
  <c r="R115" i="3"/>
  <c r="Q38" i="3"/>
  <c r="L101" i="3"/>
  <c r="F18" i="3"/>
  <c r="L40" i="3"/>
  <c r="J64" i="3"/>
  <c r="J17" i="3"/>
  <c r="E18" i="3"/>
  <c r="L21" i="3"/>
  <c r="L6" i="3"/>
  <c r="R105" i="3"/>
  <c r="L13" i="3"/>
  <c r="L73" i="3"/>
  <c r="S110" i="3"/>
  <c r="N110" i="3"/>
  <c r="E62" i="3"/>
  <c r="R15" i="3"/>
  <c r="R41" i="3"/>
  <c r="R96" i="3"/>
  <c r="L77" i="3"/>
  <c r="L85" i="3"/>
  <c r="M110" i="3"/>
  <c r="Q17" i="3"/>
  <c r="R22" i="3"/>
  <c r="R3" i="3"/>
  <c r="R74" i="3"/>
  <c r="L65" i="3"/>
  <c r="L8" i="3"/>
  <c r="O110" i="3"/>
  <c r="H38" i="3"/>
  <c r="P17" i="3"/>
  <c r="R121" i="3"/>
  <c r="R7" i="3"/>
  <c r="R23" i="3"/>
  <c r="L120" i="3"/>
  <c r="R77" i="3"/>
  <c r="L122" i="3"/>
  <c r="L11" i="3"/>
  <c r="L53" i="3"/>
  <c r="T110" i="3"/>
  <c r="J110" i="3"/>
  <c r="P38" i="3"/>
  <c r="F103" i="3"/>
  <c r="R83" i="3"/>
  <c r="R79" i="3"/>
  <c r="L16" i="3"/>
  <c r="L97" i="3"/>
  <c r="L90" i="3"/>
  <c r="O67" i="3"/>
  <c r="O64" i="3"/>
  <c r="O17" i="3"/>
  <c r="U83" i="3"/>
  <c r="R93" i="3"/>
  <c r="R43" i="3"/>
  <c r="L58" i="3"/>
  <c r="L25" i="3"/>
  <c r="L52" i="3"/>
  <c r="S4" i="3"/>
  <c r="N67" i="3"/>
  <c r="N64" i="3"/>
  <c r="N17" i="3"/>
  <c r="N12" i="3"/>
  <c r="G67" i="3"/>
  <c r="V4" i="3"/>
  <c r="R51" i="3"/>
  <c r="L107" i="3"/>
  <c r="L38" i="3"/>
  <c r="M64" i="3"/>
  <c r="M17" i="3"/>
  <c r="M12" i="3"/>
  <c r="H69" i="3"/>
  <c r="H11" i="3"/>
  <c r="R48" i="3"/>
  <c r="L62" i="3"/>
  <c r="L37" i="3"/>
  <c r="T4" i="3"/>
  <c r="T64" i="3"/>
  <c r="T17" i="3"/>
  <c r="G18" i="3"/>
  <c r="R86" i="3"/>
  <c r="L12" i="3"/>
  <c r="M108" i="3"/>
  <c r="M60" i="3"/>
  <c r="M111" i="3"/>
  <c r="M14" i="3"/>
  <c r="U58" i="3"/>
  <c r="V107" i="3"/>
  <c r="R108" i="3"/>
  <c r="R111" i="3"/>
  <c r="R104" i="3"/>
  <c r="R34" i="3"/>
  <c r="R89" i="3"/>
  <c r="R112" i="3"/>
  <c r="R9" i="3"/>
  <c r="R56" i="3"/>
  <c r="R50" i="3"/>
  <c r="L70" i="3"/>
  <c r="L63" i="3"/>
  <c r="L61" i="3"/>
  <c r="L113" i="3"/>
  <c r="S78" i="3"/>
  <c r="L78" i="3"/>
  <c r="L99" i="3"/>
  <c r="T67" i="3"/>
  <c r="T111" i="3"/>
  <c r="T14" i="3"/>
  <c r="U38" i="3"/>
  <c r="P58" i="3"/>
  <c r="U107" i="3"/>
  <c r="U15" i="3"/>
  <c r="F102" i="3"/>
  <c r="R67" i="3"/>
  <c r="R109" i="3"/>
  <c r="R46" i="3"/>
  <c r="R4" i="3"/>
  <c r="R47" i="3"/>
  <c r="R36" i="3"/>
  <c r="R39" i="3"/>
  <c r="R119" i="3"/>
  <c r="R32" i="3"/>
  <c r="R91" i="3"/>
  <c r="L108" i="3"/>
  <c r="L111" i="3"/>
  <c r="L34" i="3"/>
  <c r="R78" i="3"/>
  <c r="S109" i="3"/>
  <c r="N60" i="3"/>
  <c r="R70" i="3"/>
  <c r="R61" i="3"/>
  <c r="S9" i="3"/>
  <c r="S67" i="3"/>
  <c r="S40" i="3"/>
  <c r="S111" i="3"/>
  <c r="S14" i="3"/>
  <c r="N9" i="3"/>
  <c r="V38" i="3"/>
  <c r="G68" i="3"/>
  <c r="V71" i="3"/>
  <c r="Q65" i="3"/>
  <c r="R69" i="3"/>
  <c r="R17" i="3"/>
  <c r="R76" i="3"/>
  <c r="R102" i="3"/>
  <c r="R26" i="3"/>
  <c r="R24" i="3"/>
  <c r="R42" i="3"/>
  <c r="R10" i="3"/>
  <c r="R20" i="3"/>
  <c r="R116" i="3"/>
  <c r="L67" i="3"/>
  <c r="L109" i="3"/>
  <c r="L47" i="3"/>
  <c r="L80" i="3"/>
  <c r="M67" i="3"/>
  <c r="J108" i="3"/>
  <c r="J100" i="3"/>
  <c r="J67" i="3"/>
  <c r="J58" i="3"/>
  <c r="J60" i="3"/>
  <c r="J107" i="3"/>
  <c r="J111" i="3"/>
  <c r="J15" i="3"/>
  <c r="J14" i="3"/>
  <c r="H70" i="3"/>
  <c r="V60" i="3"/>
  <c r="Q62" i="3"/>
  <c r="U71" i="3"/>
  <c r="U72" i="3"/>
  <c r="R58" i="3"/>
  <c r="R12" i="3"/>
  <c r="R97" i="3"/>
  <c r="L69" i="3"/>
  <c r="L76" i="3"/>
  <c r="L20" i="3"/>
  <c r="V108" i="3"/>
  <c r="U60" i="3"/>
  <c r="V14" i="3"/>
  <c r="S70" i="3"/>
  <c r="N70" i="3"/>
  <c r="N109" i="3"/>
  <c r="N71" i="3"/>
  <c r="U108" i="3"/>
  <c r="P60" i="3"/>
  <c r="F62" i="3"/>
  <c r="Q14" i="3"/>
  <c r="R64" i="3"/>
  <c r="R71" i="3"/>
  <c r="R103" i="3"/>
  <c r="R88" i="3"/>
  <c r="R5" i="3"/>
  <c r="R92" i="3"/>
  <c r="R114" i="3"/>
  <c r="R82" i="3"/>
  <c r="R84" i="3"/>
  <c r="R54" i="3"/>
  <c r="L68" i="3"/>
  <c r="L117" i="3"/>
  <c r="M109" i="3"/>
  <c r="P108" i="3"/>
  <c r="F61" i="3"/>
  <c r="V19" i="3"/>
  <c r="R60" i="3"/>
  <c r="R14" i="3"/>
  <c r="R19" i="3"/>
  <c r="R87" i="3"/>
  <c r="R81" i="3"/>
  <c r="R95" i="3"/>
  <c r="L103" i="3"/>
  <c r="L5" i="3"/>
  <c r="T70" i="3"/>
  <c r="M70" i="3"/>
  <c r="T108" i="3"/>
  <c r="T58" i="3"/>
  <c r="T60" i="3"/>
  <c r="T107" i="3"/>
  <c r="D38" i="3"/>
  <c r="D60" i="3"/>
  <c r="V111" i="3"/>
  <c r="E61" i="3"/>
  <c r="E19" i="3"/>
  <c r="R18" i="3"/>
  <c r="R100" i="3"/>
  <c r="R59" i="3"/>
  <c r="R27" i="3"/>
  <c r="R45" i="3"/>
  <c r="R31" i="3"/>
  <c r="R66" i="3"/>
  <c r="R57" i="3"/>
  <c r="R30" i="3"/>
  <c r="R55" i="3"/>
  <c r="L60" i="3"/>
  <c r="L14" i="3"/>
  <c r="S108" i="3"/>
  <c r="S58" i="3"/>
  <c r="S60" i="3"/>
  <c r="S107" i="3"/>
  <c r="E38" i="3"/>
  <c r="D108" i="3"/>
  <c r="Q18" i="3"/>
  <c r="G111" i="3"/>
  <c r="P98" i="3"/>
  <c r="R110" i="3"/>
  <c r="R33" i="3"/>
  <c r="R94" i="3"/>
  <c r="R72" i="3"/>
  <c r="R29" i="3"/>
  <c r="R118" i="3"/>
  <c r="R98" i="3"/>
  <c r="R106" i="3"/>
  <c r="R49" i="3"/>
  <c r="R35" i="3"/>
  <c r="L18" i="3"/>
  <c r="L59" i="3"/>
  <c r="O70" i="3"/>
  <c r="O109" i="3"/>
  <c r="J70" i="3"/>
  <c r="J109" i="3"/>
  <c r="Q67" i="3"/>
  <c r="F111" i="3"/>
  <c r="G103" i="3"/>
  <c r="R122" i="3"/>
  <c r="R107" i="3"/>
  <c r="R38" i="3"/>
  <c r="AS692" i="2"/>
  <c r="AS511" i="2"/>
  <c r="AS611" i="2"/>
  <c r="AS137" i="2"/>
  <c r="AS211" i="2"/>
  <c r="AT118" i="2"/>
  <c r="AT528" i="2"/>
  <c r="AT24" i="2"/>
  <c r="AT396" i="2"/>
  <c r="AT73" i="2"/>
  <c r="AT19" i="2"/>
  <c r="AT346" i="2"/>
  <c r="AS368" i="2"/>
  <c r="AS720" i="2"/>
  <c r="AS574" i="2"/>
  <c r="AS61" i="2"/>
  <c r="AS18" i="2"/>
  <c r="AS76" i="2"/>
  <c r="AT378" i="2"/>
  <c r="AT258" i="2"/>
  <c r="AT63" i="2"/>
  <c r="AT332" i="2"/>
  <c r="AT289" i="2"/>
  <c r="AS677" i="2"/>
  <c r="AS240" i="2"/>
  <c r="AS121" i="2"/>
  <c r="AR121" i="2"/>
  <c r="AS367" i="2"/>
  <c r="AS500" i="2"/>
  <c r="AS57" i="2"/>
  <c r="AS249" i="2"/>
  <c r="AS169" i="2"/>
  <c r="AS437" i="2"/>
  <c r="AS178" i="2"/>
  <c r="AS266" i="2"/>
  <c r="AS370" i="2"/>
  <c r="AS663" i="2"/>
  <c r="AS621" i="2"/>
  <c r="AS101" i="2"/>
  <c r="AS97" i="2"/>
  <c r="AS539" i="2"/>
  <c r="AS589" i="2"/>
  <c r="AS681" i="2"/>
  <c r="AS206" i="2"/>
  <c r="AS165" i="2"/>
  <c r="AS303" i="2"/>
  <c r="AS291" i="2"/>
  <c r="AS96" i="2"/>
  <c r="AS49" i="2"/>
  <c r="AS152" i="2"/>
  <c r="AS561" i="2"/>
  <c r="AT706" i="2"/>
  <c r="AT569" i="2"/>
  <c r="AT491" i="2"/>
  <c r="AT497" i="2"/>
  <c r="AT618" i="2"/>
  <c r="AT183" i="2"/>
  <c r="AT431" i="2"/>
  <c r="AT212" i="2"/>
  <c r="AT43" i="2"/>
  <c r="AT269" i="2"/>
  <c r="AT444" i="2"/>
  <c r="AV444" i="2" s="1"/>
  <c r="AT622" i="2"/>
  <c r="AT167" i="2"/>
  <c r="AT463" i="2"/>
  <c r="AT347" i="2"/>
  <c r="AT117" i="2"/>
  <c r="AT327" i="2"/>
  <c r="AT290" i="2"/>
  <c r="AT386" i="2"/>
  <c r="AT668" i="2"/>
  <c r="AT674" i="2"/>
  <c r="AT723" i="2"/>
  <c r="AT122" i="2"/>
  <c r="AT209" i="2"/>
  <c r="AT654" i="2"/>
  <c r="AS651" i="2"/>
  <c r="AS562" i="2"/>
  <c r="AS718" i="2"/>
  <c r="AS116" i="2"/>
  <c r="AS518" i="2"/>
  <c r="AS594" i="2"/>
  <c r="AT457" i="2"/>
  <c r="AT529" i="2"/>
  <c r="AT230" i="2"/>
  <c r="AT501" i="2"/>
  <c r="AT351" i="2"/>
  <c r="AT709" i="2"/>
  <c r="AS722" i="2"/>
  <c r="AS345" i="2"/>
  <c r="AS297" i="2"/>
  <c r="AS53" i="2"/>
  <c r="AS363" i="2"/>
  <c r="AS369" i="2"/>
  <c r="AS273" i="2"/>
  <c r="AS36" i="2"/>
  <c r="AS624" i="2"/>
  <c r="AS145" i="2"/>
  <c r="AV145" i="2" s="1"/>
  <c r="AS157" i="2"/>
  <c r="AS521" i="2"/>
  <c r="AS23" i="2"/>
  <c r="AS125" i="2"/>
  <c r="AS470" i="2"/>
  <c r="AS257" i="2"/>
  <c r="AS409" i="2"/>
  <c r="AS410" i="2"/>
  <c r="AS75" i="2"/>
  <c r="AS186" i="2"/>
  <c r="AS85" i="2"/>
  <c r="AS164" i="2"/>
  <c r="AS325" i="2"/>
  <c r="AS399" i="2"/>
  <c r="AS647" i="2"/>
  <c r="AS391" i="2"/>
  <c r="AT712" i="2"/>
  <c r="AT609" i="2"/>
  <c r="AT502" i="2"/>
  <c r="AT697" i="2"/>
  <c r="AT295" i="2"/>
  <c r="AT98" i="2"/>
  <c r="AT553" i="2"/>
  <c r="AT576" i="2"/>
  <c r="AT47" i="2"/>
  <c r="AT471" i="2"/>
  <c r="AT453" i="2"/>
  <c r="AT435" i="2"/>
  <c r="AT58" i="2"/>
  <c r="AT277" i="2"/>
  <c r="AV277" i="2" s="1"/>
  <c r="AT586" i="2"/>
  <c r="AS438" i="2"/>
  <c r="AS274" i="2"/>
  <c r="AS637" i="2"/>
  <c r="AS516" i="2"/>
  <c r="AS182" i="2"/>
  <c r="AS394" i="2"/>
  <c r="AT703" i="2"/>
  <c r="AT319" i="2"/>
  <c r="AT238" i="2"/>
  <c r="AT143" i="2"/>
  <c r="AT200" i="2"/>
  <c r="AS252" i="2"/>
  <c r="AS352" i="2"/>
  <c r="AS375" i="2"/>
  <c r="AS608" i="2"/>
  <c r="AS514" i="2"/>
  <c r="AS334" i="2"/>
  <c r="AV334" i="2" s="1"/>
  <c r="AS136" i="2"/>
  <c r="AS662" i="2"/>
  <c r="AS512" i="2"/>
  <c r="AS522" i="2"/>
  <c r="AS540" i="2"/>
  <c r="AS155" i="2"/>
  <c r="AS665" i="2"/>
  <c r="AS311" i="2"/>
  <c r="AS664" i="2"/>
  <c r="AS487" i="2"/>
  <c r="AS298" i="2"/>
  <c r="AS190" i="2"/>
  <c r="AS544" i="2"/>
  <c r="AT83" i="2"/>
  <c r="AT584" i="2"/>
  <c r="AT296" i="2"/>
  <c r="AT260" i="2"/>
  <c r="AT168" i="2"/>
  <c r="AS676" i="2"/>
  <c r="AS379" i="2"/>
  <c r="AS684" i="2"/>
  <c r="AS704" i="2"/>
  <c r="AS572" i="2"/>
  <c r="AS714" i="2"/>
  <c r="AS446" i="2"/>
  <c r="AS302" i="2"/>
  <c r="AS636" i="2"/>
  <c r="AS414" i="2"/>
  <c r="AS339" i="2"/>
  <c r="AS612" i="2"/>
  <c r="AV612" i="2" s="1"/>
  <c r="AS55" i="2"/>
  <c r="AS505" i="2"/>
  <c r="AS130" i="2"/>
  <c r="AS278" i="2"/>
  <c r="AS69" i="2"/>
  <c r="AS450" i="2"/>
  <c r="AS204" i="2"/>
  <c r="AS551" i="2"/>
  <c r="AS468" i="2"/>
  <c r="AS229" i="2"/>
  <c r="AS254" i="2"/>
  <c r="AS142" i="2"/>
  <c r="AS397" i="2"/>
  <c r="AS490" i="2"/>
  <c r="AS70" i="2"/>
  <c r="AS259" i="2"/>
  <c r="AS275" i="2"/>
  <c r="AS223" i="2"/>
  <c r="AS726" i="2"/>
  <c r="AS41" i="2"/>
  <c r="AS694" i="2"/>
  <c r="AS461" i="2"/>
  <c r="AS33" i="2"/>
  <c r="AS416" i="2"/>
  <c r="AS462" i="2"/>
  <c r="AS595" i="2"/>
  <c r="AS170" i="2"/>
  <c r="AS132" i="2"/>
  <c r="AS656" i="2"/>
  <c r="AS140" i="2"/>
  <c r="AS419" i="2"/>
  <c r="AS559" i="2"/>
  <c r="AS632" i="2"/>
  <c r="AS566" i="2"/>
  <c r="AT285" i="2"/>
  <c r="AT42" i="2"/>
  <c r="AT448" i="2"/>
  <c r="AT549" i="2"/>
  <c r="AT283" i="2"/>
  <c r="AS582" i="2"/>
  <c r="AS671" i="2"/>
  <c r="AS590" i="2"/>
  <c r="AS411" i="2"/>
  <c r="AS695" i="2"/>
  <c r="AS195" i="2"/>
  <c r="AS638" i="2"/>
  <c r="AS476" i="2"/>
  <c r="AS617" i="2"/>
  <c r="AS565" i="2"/>
  <c r="AS699" i="2"/>
  <c r="AS422" i="2"/>
  <c r="AS510" i="2"/>
  <c r="AS256" i="2"/>
  <c r="AS669" i="2"/>
  <c r="AS147" i="2"/>
  <c r="AS389" i="2"/>
  <c r="AS213" i="2"/>
  <c r="AS481" i="2"/>
  <c r="AS578" i="2"/>
  <c r="AS314" i="2"/>
  <c r="AS193" i="2"/>
  <c r="AS91" i="2"/>
  <c r="AS451" i="2"/>
  <c r="AS673" i="2"/>
  <c r="AS210" i="2"/>
  <c r="AS546" i="2"/>
  <c r="AS552" i="2"/>
  <c r="AS318" i="2"/>
  <c r="AS233" i="2"/>
  <c r="AS380" i="2"/>
  <c r="AS635" i="2"/>
  <c r="AS104" i="2"/>
  <c r="AS508" i="2"/>
  <c r="AS627" i="2"/>
  <c r="AS158" i="2"/>
  <c r="AS390" i="2"/>
  <c r="AS679" i="2"/>
  <c r="AS616" i="2"/>
  <c r="AS698" i="2"/>
  <c r="AS331" i="2"/>
  <c r="AS653" i="2"/>
  <c r="AS226" i="2"/>
  <c r="AS245" i="2"/>
  <c r="AS138" i="2"/>
  <c r="AS198" i="2"/>
  <c r="AS401" i="2"/>
  <c r="AS119" i="2"/>
  <c r="AS479" i="2"/>
  <c r="AS423" i="2"/>
  <c r="AS683" i="2"/>
  <c r="AV683" i="2" s="1"/>
  <c r="AT134" i="2"/>
  <c r="AT402" i="2"/>
  <c r="AT615" i="2"/>
  <c r="AT21" i="2"/>
  <c r="AT205" i="2"/>
  <c r="AT163" i="2"/>
  <c r="AS583" i="2"/>
  <c r="AS534" i="2"/>
  <c r="AS288" i="2"/>
  <c r="AS440" i="2"/>
  <c r="AS365" i="2"/>
  <c r="AS108" i="2"/>
  <c r="AV108" i="2" s="1"/>
  <c r="AS64" i="2"/>
  <c r="AS31" i="2"/>
  <c r="AS74" i="2"/>
  <c r="AS652" i="2"/>
  <c r="AS174" i="2"/>
  <c r="AS107" i="2"/>
  <c r="AS360" i="2"/>
  <c r="AS72" i="2"/>
  <c r="AS87" i="2"/>
  <c r="AS405" i="2"/>
  <c r="AS658" i="2"/>
  <c r="AS482" i="2"/>
  <c r="AS362" i="2"/>
  <c r="AS717" i="2"/>
  <c r="AS109" i="2"/>
  <c r="AS90" i="2"/>
  <c r="AS343" i="2"/>
  <c r="AS452" i="2"/>
  <c r="AS304" i="2"/>
  <c r="AS442" i="2"/>
  <c r="AS301" i="2"/>
  <c r="AS535" i="2"/>
  <c r="AS702" i="2"/>
  <c r="AS382" i="2"/>
  <c r="AS604" i="2"/>
  <c r="AS384" i="2"/>
  <c r="AS46" i="2"/>
  <c r="AS545" i="2"/>
  <c r="AS317" i="2"/>
  <c r="AS81" i="2"/>
  <c r="AS675" i="2"/>
  <c r="AS350" i="2"/>
  <c r="AS323" i="2"/>
  <c r="AS603" i="2"/>
  <c r="AS555" i="2"/>
  <c r="AS44" i="2"/>
  <c r="AS264" i="2"/>
  <c r="AS16" i="2"/>
  <c r="AT691" i="2"/>
  <c r="AT372" i="2"/>
  <c r="AT28" i="2"/>
  <c r="AT62" i="2"/>
  <c r="AT67" i="2"/>
  <c r="AS324" i="2"/>
  <c r="AS727" i="2"/>
  <c r="AS645" i="2"/>
  <c r="AS708" i="2"/>
  <c r="AS420" i="2"/>
  <c r="AS376" i="2"/>
  <c r="AS460" i="2"/>
  <c r="AS588" i="2"/>
  <c r="AS659" i="2"/>
  <c r="AS625" i="2"/>
  <c r="AS393" i="2"/>
  <c r="AS568" i="2"/>
  <c r="AS265" i="2"/>
  <c r="AS268" i="2"/>
  <c r="AS82" i="2"/>
  <c r="AS667" i="2"/>
  <c r="AS478" i="2"/>
  <c r="AS441" i="2"/>
  <c r="AS276" i="2"/>
  <c r="AS560" i="2"/>
  <c r="AS355" i="2"/>
  <c r="AS439" i="2"/>
  <c r="AS294" i="2"/>
  <c r="AS272" i="2"/>
  <c r="AS88" i="2"/>
  <c r="AS313" i="2"/>
  <c r="AS477" i="2"/>
  <c r="AS189" i="2"/>
  <c r="AS432" i="2"/>
  <c r="AS597" i="2"/>
  <c r="AS469" i="2"/>
  <c r="AS537" i="2"/>
  <c r="AS403" i="2"/>
  <c r="AS648" i="2"/>
  <c r="AS191" i="2"/>
  <c r="AS135" i="2"/>
  <c r="AS515" i="2"/>
  <c r="AS596" i="2"/>
  <c r="AS216" i="2"/>
  <c r="AS312" i="2"/>
  <c r="AS330" i="2"/>
  <c r="AS728" i="2"/>
  <c r="AS160" i="2"/>
  <c r="AS711" i="2"/>
  <c r="AS436" i="2"/>
  <c r="AS493" i="2"/>
  <c r="AS710" i="2"/>
  <c r="AS71" i="2"/>
  <c r="AS387" i="2"/>
  <c r="AS415" i="2"/>
  <c r="AS84" i="2"/>
  <c r="AS60" i="2"/>
  <c r="AS255" i="2"/>
  <c r="AS623" i="2"/>
  <c r="AS17" i="2"/>
  <c r="AS127" i="2"/>
  <c r="AS106" i="2"/>
  <c r="AS628" i="2"/>
  <c r="AS335" i="2"/>
  <c r="AS495" i="2"/>
  <c r="AS192" i="2"/>
  <c r="AT585" i="2"/>
  <c r="AT426" i="2"/>
  <c r="AT383" i="2"/>
  <c r="AT580" i="2"/>
  <c r="AT634" i="2"/>
  <c r="AS388" i="2"/>
  <c r="AS685" i="2"/>
  <c r="AS607" i="2"/>
  <c r="AS398" i="2"/>
  <c r="AS554" i="2"/>
  <c r="AS693" i="2"/>
  <c r="AS134" i="2"/>
  <c r="AS703" i="2"/>
  <c r="AS285" i="2"/>
  <c r="AS529" i="2"/>
  <c r="AS528" i="2"/>
  <c r="AS372" i="2"/>
  <c r="AS42" i="2"/>
  <c r="AS584" i="2"/>
  <c r="AS230" i="2"/>
  <c r="AS24" i="2"/>
  <c r="AV24" i="2" s="1"/>
  <c r="AS28" i="2"/>
  <c r="AS383" i="2"/>
  <c r="AS448" i="2"/>
  <c r="AS501" i="2"/>
  <c r="AS396" i="2"/>
  <c r="AS143" i="2"/>
  <c r="AS332" i="2"/>
  <c r="AS73" i="2"/>
  <c r="AV73" i="2" s="1"/>
  <c r="AS351" i="2"/>
  <c r="AS205" i="2"/>
  <c r="AS200" i="2"/>
  <c r="AS634" i="2"/>
  <c r="AS289" i="2"/>
  <c r="AS168" i="2"/>
  <c r="AV168" i="2" s="1"/>
  <c r="AS283" i="2"/>
  <c r="AS19" i="2"/>
  <c r="AS709" i="2"/>
  <c r="AS286" i="2"/>
  <c r="AS163" i="2"/>
  <c r="AS243" i="2"/>
  <c r="AS261" i="2"/>
  <c r="AS262" i="2"/>
  <c r="AS455" i="2"/>
  <c r="AS112" i="2"/>
  <c r="AV112" i="2" s="1"/>
  <c r="AS373" i="2"/>
  <c r="AT693" i="2"/>
  <c r="AT194" i="2"/>
  <c r="AT329" i="2"/>
  <c r="AT224" i="2"/>
  <c r="AT564" i="2"/>
  <c r="AT286" i="2"/>
  <c r="AS563" i="2"/>
  <c r="AV563" i="2" s="1"/>
  <c r="AS705" i="2"/>
  <c r="AS340" i="2"/>
  <c r="AS292" i="2"/>
  <c r="AS457" i="2"/>
  <c r="AS118" i="2"/>
  <c r="AS691" i="2"/>
  <c r="AS585" i="2"/>
  <c r="AS83" i="2"/>
  <c r="AS378" i="2"/>
  <c r="AS194" i="2"/>
  <c r="AS402" i="2"/>
  <c r="AS319" i="2"/>
  <c r="AS426" i="2"/>
  <c r="AS258" i="2"/>
  <c r="AS329" i="2"/>
  <c r="AS615" i="2"/>
  <c r="AV615" i="2" s="1"/>
  <c r="AS238" i="2"/>
  <c r="AS63" i="2"/>
  <c r="AS296" i="2"/>
  <c r="AS224" i="2"/>
  <c r="AS21" i="2"/>
  <c r="AS62" i="2"/>
  <c r="AS580" i="2"/>
  <c r="AV580" i="2" s="1"/>
  <c r="AS260" i="2"/>
  <c r="AS549" i="2"/>
  <c r="AS564" i="2"/>
  <c r="AS67" i="2"/>
  <c r="AS712" i="2"/>
  <c r="AS706" i="2"/>
  <c r="AS609" i="2"/>
  <c r="AS569" i="2"/>
  <c r="AS502" i="2"/>
  <c r="AS491" i="2"/>
  <c r="AS697" i="2"/>
  <c r="AS497" i="2"/>
  <c r="AS295" i="2"/>
  <c r="AV295" i="2" s="1"/>
  <c r="AS618" i="2"/>
  <c r="AS98" i="2"/>
  <c r="AS183" i="2"/>
  <c r="AT308" i="2"/>
  <c r="AT356" i="2"/>
  <c r="AT149" i="2"/>
  <c r="AT162" i="2"/>
  <c r="AT239" i="2"/>
  <c r="AT548" i="2"/>
  <c r="AT34" i="2"/>
  <c r="AT284" i="2"/>
  <c r="AT242" i="2"/>
  <c r="AT333" i="2"/>
  <c r="AT357" i="2"/>
  <c r="AT300" i="2"/>
  <c r="AT605" i="2"/>
  <c r="AT417" i="2"/>
  <c r="AT465" i="2"/>
  <c r="AT32" i="2"/>
  <c r="AT218" i="2"/>
  <c r="AT129" i="2"/>
  <c r="AT159" i="2"/>
  <c r="AT320" i="2"/>
  <c r="S51" i="3"/>
  <c r="S61" i="3"/>
  <c r="S104" i="3"/>
  <c r="S103" i="3"/>
  <c r="S7" i="3"/>
  <c r="S112" i="3"/>
  <c r="S66" i="3"/>
  <c r="S55" i="3"/>
  <c r="S115" i="3"/>
  <c r="S8" i="3"/>
  <c r="S3" i="3"/>
  <c r="S113" i="3"/>
  <c r="K122" i="3"/>
  <c r="K16" i="3"/>
  <c r="K108" i="3"/>
  <c r="K100" i="3"/>
  <c r="K51" i="3"/>
  <c r="K67" i="3"/>
  <c r="K69" i="3"/>
  <c r="K58" i="3"/>
  <c r="K68" i="3"/>
  <c r="K27" i="3"/>
  <c r="K61" i="3"/>
  <c r="K104" i="3"/>
  <c r="K64" i="3"/>
  <c r="K72" i="3"/>
  <c r="K120" i="3"/>
  <c r="K76" i="3"/>
  <c r="K11" i="3"/>
  <c r="K21" i="3"/>
  <c r="K60" i="3"/>
  <c r="K103" i="3"/>
  <c r="K121" i="3"/>
  <c r="K28" i="3"/>
  <c r="K7" i="3"/>
  <c r="K36" i="3"/>
  <c r="K24" i="3"/>
  <c r="K40" i="3"/>
  <c r="K18" i="3"/>
  <c r="K94" i="3"/>
  <c r="K96" i="3"/>
  <c r="K107" i="3"/>
  <c r="AS644" i="2"/>
  <c r="AS631" i="2"/>
  <c r="AS649" i="2"/>
  <c r="AS543" i="2"/>
  <c r="AS542" i="2"/>
  <c r="AS253" i="2"/>
  <c r="AS688" i="2"/>
  <c r="AS227" i="2"/>
  <c r="AS110" i="2"/>
  <c r="AS598" i="2"/>
  <c r="AS620" i="2"/>
  <c r="AS128" i="2"/>
  <c r="AS250" i="2"/>
  <c r="AS124" i="2"/>
  <c r="AS316" i="2"/>
  <c r="AS305" i="2"/>
  <c r="AS524" i="2"/>
  <c r="AS593" i="2"/>
  <c r="AS630" i="2"/>
  <c r="AV630" i="2" s="1"/>
  <c r="AS26" i="2"/>
  <c r="AS15" i="2"/>
  <c r="AS100" i="2"/>
  <c r="AS523" i="2"/>
  <c r="AS8" i="2"/>
  <c r="AS263" i="2"/>
  <c r="AS20" i="2"/>
  <c r="AS484" i="2"/>
  <c r="AS610" i="2"/>
  <c r="AS39" i="2"/>
  <c r="AS447" i="2"/>
  <c r="AS640" i="2"/>
  <c r="AS434" i="2"/>
  <c r="AS222" i="2"/>
  <c r="AS641" i="2"/>
  <c r="AS421" i="2"/>
  <c r="AS56" i="2"/>
  <c r="AS385" i="2"/>
  <c r="AS601" i="2"/>
  <c r="AS599" i="2"/>
  <c r="AS4" i="2"/>
  <c r="AS538" i="2"/>
  <c r="AS371" i="2"/>
  <c r="AS377" i="2"/>
  <c r="AS65" i="2"/>
  <c r="AS215" i="2"/>
  <c r="AS577" i="2"/>
  <c r="AS619" i="2"/>
  <c r="AS161" i="2"/>
  <c r="AS342" i="2"/>
  <c r="AS445" i="2"/>
  <c r="AS353" i="2"/>
  <c r="AS483" i="2"/>
  <c r="AS141" i="2"/>
  <c r="AS77" i="2"/>
  <c r="AS3" i="2"/>
  <c r="AS146" i="2"/>
  <c r="AS131" i="2"/>
  <c r="AS173" i="2"/>
  <c r="AS207" i="2"/>
  <c r="AS492" i="2"/>
  <c r="AS433" i="2"/>
  <c r="AT655" i="2"/>
  <c r="AT474" i="2"/>
  <c r="AT280" i="2"/>
  <c r="AT690" i="2"/>
  <c r="AT678" i="2"/>
  <c r="AT133" i="2"/>
  <c r="AV133" i="2" s="1"/>
  <c r="AT368" i="2"/>
  <c r="AT651" i="2"/>
  <c r="AT243" i="2"/>
  <c r="AT438" i="2"/>
  <c r="AT198" i="2"/>
  <c r="AT603" i="2"/>
  <c r="AT106" i="2"/>
  <c r="AT140" i="2"/>
  <c r="AT664" i="2"/>
  <c r="AT692" i="2"/>
  <c r="AT720" i="2"/>
  <c r="AT562" i="2"/>
  <c r="AT261" i="2"/>
  <c r="AT274" i="2"/>
  <c r="AT401" i="2"/>
  <c r="AT555" i="2"/>
  <c r="AT628" i="2"/>
  <c r="AT419" i="2"/>
  <c r="AT487" i="2"/>
  <c r="AT511" i="2"/>
  <c r="AT574" i="2"/>
  <c r="AT718" i="2"/>
  <c r="AT262" i="2"/>
  <c r="AT637" i="2"/>
  <c r="AT119" i="2"/>
  <c r="AT44" i="2"/>
  <c r="AT335" i="2"/>
  <c r="AT559" i="2"/>
  <c r="AT298" i="2"/>
  <c r="AT611" i="2"/>
  <c r="AT61" i="2"/>
  <c r="AT116" i="2"/>
  <c r="AT455" i="2"/>
  <c r="AT516" i="2"/>
  <c r="AT479" i="2"/>
  <c r="AT264" i="2"/>
  <c r="AT495" i="2"/>
  <c r="AT137" i="2"/>
  <c r="AT632" i="2"/>
  <c r="AT190" i="2"/>
  <c r="AT18" i="2"/>
  <c r="AT518" i="2"/>
  <c r="AT112" i="2"/>
  <c r="AT182" i="2"/>
  <c r="AT423" i="2"/>
  <c r="AT16" i="2"/>
  <c r="AT192" i="2"/>
  <c r="AT566" i="2"/>
  <c r="AT544" i="2"/>
  <c r="AT211" i="2"/>
  <c r="AT76" i="2"/>
  <c r="AT594" i="2"/>
  <c r="AT394" i="2"/>
  <c r="AT373" i="2"/>
  <c r="AT683" i="2"/>
  <c r="AS715" i="2"/>
  <c r="AS680" i="2"/>
  <c r="AS424" i="2"/>
  <c r="AS639" i="2"/>
  <c r="AS536" i="2"/>
  <c r="AS494" i="2"/>
  <c r="AS395" i="2"/>
  <c r="AS282" i="2"/>
  <c r="AS602" i="2"/>
  <c r="AS533" i="2"/>
  <c r="AS633" i="2"/>
  <c r="AS214" i="2"/>
  <c r="AS696" i="2"/>
  <c r="AS93" i="2"/>
  <c r="AS267" i="2"/>
  <c r="AS392" i="2"/>
  <c r="AS344" i="2"/>
  <c r="AS27" i="2"/>
  <c r="AS646" i="2"/>
  <c r="AS348" i="2"/>
  <c r="AS115" i="2"/>
  <c r="AS486" i="2"/>
  <c r="AS52" i="2"/>
  <c r="AS713" i="2"/>
  <c r="AS271" i="2"/>
  <c r="AS336" i="2"/>
  <c r="AS150" i="2"/>
  <c r="AS650" i="2"/>
  <c r="AS188" i="2"/>
  <c r="AS201" i="2"/>
  <c r="AS50" i="2"/>
  <c r="AS148" i="2"/>
  <c r="AS496" i="2"/>
  <c r="AS489" i="2"/>
  <c r="AS488" i="2"/>
  <c r="AS328" i="2"/>
  <c r="AS13" i="2"/>
  <c r="AS570" i="2"/>
  <c r="AS429" i="2"/>
  <c r="AS94" i="2"/>
  <c r="AS177" i="2"/>
  <c r="AS504" i="2"/>
  <c r="AS59" i="2"/>
  <c r="AS86" i="2"/>
  <c r="AS600" i="2"/>
  <c r="AS322" i="2"/>
  <c r="AS449" i="2"/>
  <c r="AS475" i="2"/>
  <c r="AS203" i="2"/>
  <c r="AS175" i="2"/>
  <c r="AS321" i="2"/>
  <c r="AS293" i="2"/>
  <c r="AS151" i="2"/>
  <c r="AS48" i="2"/>
  <c r="AS197" i="2"/>
  <c r="AS166" i="2"/>
  <c r="AS246" i="2"/>
  <c r="AS10" i="2"/>
  <c r="AS92" i="2"/>
  <c r="AS689" i="2"/>
  <c r="AT676" i="2"/>
  <c r="AT677" i="2"/>
  <c r="AT722" i="2"/>
  <c r="AT240" i="2"/>
  <c r="AT252" i="2"/>
  <c r="AT583" i="2"/>
  <c r="AT324" i="2"/>
  <c r="AT379" i="2"/>
  <c r="AT563" i="2"/>
  <c r="AT388" i="2"/>
  <c r="AT582" i="2"/>
  <c r="AT345" i="2"/>
  <c r="AT121" i="2"/>
  <c r="AT297" i="2"/>
  <c r="AT367" i="2"/>
  <c r="AT53" i="2"/>
  <c r="AT500" i="2"/>
  <c r="AT363" i="2"/>
  <c r="AT57" i="2"/>
  <c r="AT369" i="2"/>
  <c r="AT249" i="2"/>
  <c r="AT273" i="2"/>
  <c r="AT169" i="2"/>
  <c r="AT36" i="2"/>
  <c r="AT437" i="2"/>
  <c r="AT624" i="2"/>
  <c r="AT178" i="2"/>
  <c r="AT145" i="2"/>
  <c r="AT266" i="2"/>
  <c r="AT157" i="2"/>
  <c r="AT370" i="2"/>
  <c r="AT521" i="2"/>
  <c r="AT663" i="2"/>
  <c r="AT23" i="2"/>
  <c r="AT621" i="2"/>
  <c r="AT125" i="2"/>
  <c r="AT101" i="2"/>
  <c r="AT470" i="2"/>
  <c r="AT97" i="2"/>
  <c r="AT257" i="2"/>
  <c r="AT539" i="2"/>
  <c r="AT409" i="2"/>
  <c r="AT589" i="2"/>
  <c r="AT410" i="2"/>
  <c r="AT681" i="2"/>
  <c r="AT75" i="2"/>
  <c r="AT206" i="2"/>
  <c r="AT186" i="2"/>
  <c r="AT165" i="2"/>
  <c r="AT85" i="2"/>
  <c r="AT303" i="2"/>
  <c r="AT164" i="2"/>
  <c r="AT291" i="2"/>
  <c r="AT325" i="2"/>
  <c r="AT96" i="2"/>
  <c r="AT399" i="2"/>
  <c r="AT49" i="2"/>
  <c r="AT647" i="2"/>
  <c r="AT152" i="2"/>
  <c r="AT391" i="2"/>
  <c r="AT561" i="2"/>
  <c r="T93" i="3"/>
  <c r="T33" i="3"/>
  <c r="AS68" i="2"/>
  <c r="AS337" i="2"/>
  <c r="AS513" i="2"/>
  <c r="AS235" i="2"/>
  <c r="AS657" i="2"/>
  <c r="AS687" i="2"/>
  <c r="AS251" i="2"/>
  <c r="AS185" i="2"/>
  <c r="AS642" i="2"/>
  <c r="AS35" i="2"/>
  <c r="AS89" i="2"/>
  <c r="AS154" i="2"/>
  <c r="AS25" i="2"/>
  <c r="AV25" i="2" s="1"/>
  <c r="AS700" i="2"/>
  <c r="AV700" i="2" s="1"/>
  <c r="AS22" i="2"/>
  <c r="AS45" i="2"/>
  <c r="AS80" i="2"/>
  <c r="AS144" i="2"/>
  <c r="AS459" i="2"/>
  <c r="AS12" i="2"/>
  <c r="AS721" i="2"/>
  <c r="AS509" i="2"/>
  <c r="AS120" i="2"/>
  <c r="AS701" i="2"/>
  <c r="AS507" i="2"/>
  <c r="AV507" i="2" s="1"/>
  <c r="AS454" i="2"/>
  <c r="AS541" i="2"/>
  <c r="AS716" i="2"/>
  <c r="AS105" i="2"/>
  <c r="AS171" i="2"/>
  <c r="AS270" i="2"/>
  <c r="AS427" i="2"/>
  <c r="AS519" i="2"/>
  <c r="AS29" i="2"/>
  <c r="AS306" i="2"/>
  <c r="AS326" i="2"/>
  <c r="AS9" i="2"/>
  <c r="AV9" i="2" s="1"/>
  <c r="AS354" i="2"/>
  <c r="AV354" i="2" s="1"/>
  <c r="AS408" i="2"/>
  <c r="AS338" i="2"/>
  <c r="AT644" i="2"/>
  <c r="AT631" i="2"/>
  <c r="AT649" i="2"/>
  <c r="AT543" i="2"/>
  <c r="AT542" i="2"/>
  <c r="AT253" i="2"/>
  <c r="AT688" i="2"/>
  <c r="AT227" i="2"/>
  <c r="AT110" i="2"/>
  <c r="AT598" i="2"/>
  <c r="AV598" i="2" s="1"/>
  <c r="AT620" i="2"/>
  <c r="AT128" i="2"/>
  <c r="AT250" i="2"/>
  <c r="AT124" i="2"/>
  <c r="AT316" i="2"/>
  <c r="AT305" i="2"/>
  <c r="AT524" i="2"/>
  <c r="AT593" i="2"/>
  <c r="AT630" i="2"/>
  <c r="AT26" i="2"/>
  <c r="AT15" i="2"/>
  <c r="AT100" i="2"/>
  <c r="AV100" i="2" s="1"/>
  <c r="AT523" i="2"/>
  <c r="AT8" i="2"/>
  <c r="AT263" i="2"/>
  <c r="AT20" i="2"/>
  <c r="AT484" i="2"/>
  <c r="AT610" i="2"/>
  <c r="AT39" i="2"/>
  <c r="AT447" i="2"/>
  <c r="AT640" i="2"/>
  <c r="AT434" i="2"/>
  <c r="AT222" i="2"/>
  <c r="AT641" i="2"/>
  <c r="AV641" i="2" s="1"/>
  <c r="AT421" i="2"/>
  <c r="AT56" i="2"/>
  <c r="AT385" i="2"/>
  <c r="AT601" i="2"/>
  <c r="AT599" i="2"/>
  <c r="AT4" i="2"/>
  <c r="AT538" i="2"/>
  <c r="AT371" i="2"/>
  <c r="AT377" i="2"/>
  <c r="AT65" i="2"/>
  <c r="AT215" i="2"/>
  <c r="AT577" i="2"/>
  <c r="AT619" i="2"/>
  <c r="AT161" i="2"/>
  <c r="AT342" i="2"/>
  <c r="AT445" i="2"/>
  <c r="AT353" i="2"/>
  <c r="AT483" i="2"/>
  <c r="AT141" i="2"/>
  <c r="AT77" i="2"/>
  <c r="AT3" i="2"/>
  <c r="AT146" i="2"/>
  <c r="AT131" i="2"/>
  <c r="AT173" i="2"/>
  <c r="AT207" i="2"/>
  <c r="AT492" i="2"/>
  <c r="AT433" i="2"/>
  <c r="S93" i="3"/>
  <c r="S33" i="3"/>
  <c r="S99" i="3"/>
  <c r="S47" i="3"/>
  <c r="S81" i="3"/>
  <c r="S30" i="3"/>
  <c r="S98" i="3"/>
  <c r="S26" i="3"/>
  <c r="S95" i="3"/>
  <c r="S97" i="3"/>
  <c r="S117" i="3"/>
  <c r="S83" i="3"/>
  <c r="S34" i="3"/>
  <c r="S5" i="3"/>
  <c r="S20" i="3"/>
  <c r="S19" i="3"/>
  <c r="S75" i="3"/>
  <c r="S39" i="3"/>
  <c r="S29" i="3"/>
  <c r="S25" i="3"/>
  <c r="S91" i="3"/>
  <c r="S6" i="3"/>
  <c r="S31" i="3"/>
  <c r="S35" i="3"/>
  <c r="S116" i="3"/>
  <c r="N93" i="3"/>
  <c r="N88" i="3"/>
  <c r="N33" i="3"/>
  <c r="N101" i="3"/>
  <c r="N78" i="3"/>
  <c r="N43" i="3"/>
  <c r="N46" i="3"/>
  <c r="N22" i="3"/>
  <c r="N74" i="3"/>
  <c r="N89" i="3"/>
  <c r="N57" i="3"/>
  <c r="N99" i="3"/>
  <c r="N59" i="3"/>
  <c r="N114" i="3"/>
  <c r="AS234" i="2"/>
  <c r="AS430" i="2"/>
  <c r="AS232" i="2"/>
  <c r="AS467" i="2"/>
  <c r="AS14" i="2"/>
  <c r="AS7" i="2"/>
  <c r="AS310" i="2"/>
  <c r="AS506" i="2"/>
  <c r="AS547" i="2"/>
  <c r="AS299" i="2"/>
  <c r="AS6" i="2"/>
  <c r="AS366" i="2"/>
  <c r="AS527" i="2"/>
  <c r="AS315" i="2"/>
  <c r="AS54" i="2"/>
  <c r="AS458" i="2"/>
  <c r="AS499" i="2"/>
  <c r="AT715" i="2"/>
  <c r="AT680" i="2"/>
  <c r="AT424" i="2"/>
  <c r="AT639" i="2"/>
  <c r="AT536" i="2"/>
  <c r="AT494" i="2"/>
  <c r="AT395" i="2"/>
  <c r="AT282" i="2"/>
  <c r="AT602" i="2"/>
  <c r="AT533" i="2"/>
  <c r="AT633" i="2"/>
  <c r="AT214" i="2"/>
  <c r="AT696" i="2"/>
  <c r="AT93" i="2"/>
  <c r="AT267" i="2"/>
  <c r="AT392" i="2"/>
  <c r="AT344" i="2"/>
  <c r="AT27" i="2"/>
  <c r="AT646" i="2"/>
  <c r="AT348" i="2"/>
  <c r="AT115" i="2"/>
  <c r="AT486" i="2"/>
  <c r="AT52" i="2"/>
  <c r="AT713" i="2"/>
  <c r="AT271" i="2"/>
  <c r="AT336" i="2"/>
  <c r="AT150" i="2"/>
  <c r="AT650" i="2"/>
  <c r="AT188" i="2"/>
  <c r="AT201" i="2"/>
  <c r="AT50" i="2"/>
  <c r="AT148" i="2"/>
  <c r="AT496" i="2"/>
  <c r="AT489" i="2"/>
  <c r="AT488" i="2"/>
  <c r="AT328" i="2"/>
  <c r="AT13" i="2"/>
  <c r="AT570" i="2"/>
  <c r="AT429" i="2"/>
  <c r="AT94" i="2"/>
  <c r="AT177" i="2"/>
  <c r="AT504" i="2"/>
  <c r="AT59" i="2"/>
  <c r="AT86" i="2"/>
  <c r="AT600" i="2"/>
  <c r="AT322" i="2"/>
  <c r="AT449" i="2"/>
  <c r="AT475" i="2"/>
  <c r="AT203" i="2"/>
  <c r="AT175" i="2"/>
  <c r="AT321" i="2"/>
  <c r="AT293" i="2"/>
  <c r="AT151" i="2"/>
  <c r="AT48" i="2"/>
  <c r="AT197" i="2"/>
  <c r="AT166" i="2"/>
  <c r="AT246" i="2"/>
  <c r="AT10" i="2"/>
  <c r="AT92" i="2"/>
  <c r="AT689" i="2"/>
  <c r="AT671" i="2"/>
  <c r="AT684" i="2"/>
  <c r="AT704" i="2"/>
  <c r="AT590" i="2"/>
  <c r="AT352" i="2"/>
  <c r="AT572" i="2"/>
  <c r="AT411" i="2"/>
  <c r="AT534" i="2"/>
  <c r="AT714" i="2"/>
  <c r="AT695" i="2"/>
  <c r="AT446" i="2"/>
  <c r="AT195" i="2"/>
  <c r="AT288" i="2"/>
  <c r="AT375" i="2"/>
  <c r="AT638" i="2"/>
  <c r="AT302" i="2"/>
  <c r="AT636" i="2"/>
  <c r="AT440" i="2"/>
  <c r="AT476" i="2"/>
  <c r="AT180" i="2"/>
  <c r="AT68" i="2"/>
  <c r="AT337" i="2"/>
  <c r="AT513" i="2"/>
  <c r="AT235" i="2"/>
  <c r="AT657" i="2"/>
  <c r="AT687" i="2"/>
  <c r="AT251" i="2"/>
  <c r="AT185" i="2"/>
  <c r="AT642" i="2"/>
  <c r="AT35" i="2"/>
  <c r="AV35" i="2" s="1"/>
  <c r="AT89" i="2"/>
  <c r="AT154" i="2"/>
  <c r="AT25" i="2"/>
  <c r="AT700" i="2"/>
  <c r="AT22" i="2"/>
  <c r="AT45" i="2"/>
  <c r="AT80" i="2"/>
  <c r="AT144" i="2"/>
  <c r="AT459" i="2"/>
  <c r="AT12" i="2"/>
  <c r="AT721" i="2"/>
  <c r="AV721" i="2" s="1"/>
  <c r="AT509" i="2"/>
  <c r="AV509" i="2" s="1"/>
  <c r="AT120" i="2"/>
  <c r="AT701" i="2"/>
  <c r="AT507" i="2"/>
  <c r="AT454" i="2"/>
  <c r="AT541" i="2"/>
  <c r="AT716" i="2"/>
  <c r="AT105" i="2"/>
  <c r="AV105" i="2" s="1"/>
  <c r="AT171" i="2"/>
  <c r="AT270" i="2"/>
  <c r="AT427" i="2"/>
  <c r="AT519" i="2"/>
  <c r="AT29" i="2"/>
  <c r="AT306" i="2"/>
  <c r="AT326" i="2"/>
  <c r="AT9" i="2"/>
  <c r="AT354" i="2"/>
  <c r="AT408" i="2"/>
  <c r="AT338" i="2"/>
  <c r="AS464" i="2"/>
  <c r="AS626" i="2"/>
  <c r="AS661" i="2"/>
  <c r="AS208" i="2"/>
  <c r="AS236" i="2"/>
  <c r="AS279" i="2"/>
  <c r="AS629" i="2"/>
  <c r="AS724" i="2"/>
  <c r="AS591" i="2"/>
  <c r="AS525" i="2"/>
  <c r="AS400" i="2"/>
  <c r="AS40" i="2"/>
  <c r="AS579" i="2"/>
  <c r="AS404" i="2"/>
  <c r="AS217" i="2"/>
  <c r="AS592" i="2"/>
  <c r="AS113" i="2"/>
  <c r="AS114" i="2"/>
  <c r="AS531" i="2"/>
  <c r="AS364" i="2"/>
  <c r="AS102" i="2"/>
  <c r="AS248" i="2"/>
  <c r="AS179" i="2"/>
  <c r="AS472" i="2"/>
  <c r="AS95" i="2"/>
  <c r="AV95" i="2" s="1"/>
  <c r="AS428" i="2"/>
  <c r="AS5" i="2"/>
  <c r="AS406" i="2"/>
  <c r="AS221" i="2"/>
  <c r="AS172" i="2"/>
  <c r="AS556" i="2"/>
  <c r="AS66" i="2"/>
  <c r="AS156" i="2"/>
  <c r="AS643" i="2"/>
  <c r="AS571" i="2"/>
  <c r="AS307" i="2"/>
  <c r="AS153" i="2"/>
  <c r="AV153" i="2" s="1"/>
  <c r="AS78" i="2"/>
  <c r="AS374" i="2"/>
  <c r="AS111" i="2"/>
  <c r="AS241" i="2"/>
  <c r="AV241" i="2" s="1"/>
  <c r="AS181" i="2"/>
  <c r="AS184" i="2"/>
  <c r="AS520" i="2"/>
  <c r="AV520" i="2" s="1"/>
  <c r="AS412" i="2"/>
  <c r="AS503" i="2"/>
  <c r="AS672" i="2"/>
  <c r="AS361" i="2"/>
  <c r="AT608" i="2"/>
  <c r="AT617" i="2"/>
  <c r="AT414" i="2"/>
  <c r="AT365" i="2"/>
  <c r="AT514" i="2"/>
  <c r="AT565" i="2"/>
  <c r="AT339" i="2"/>
  <c r="AT108" i="2"/>
  <c r="AT334" i="2"/>
  <c r="AT699" i="2"/>
  <c r="AT612" i="2"/>
  <c r="AT64" i="2"/>
  <c r="AT422" i="2"/>
  <c r="AV422" i="2" s="1"/>
  <c r="AT136" i="2"/>
  <c r="AT55" i="2"/>
  <c r="AT31" i="2"/>
  <c r="AT510" i="2"/>
  <c r="AT662" i="2"/>
  <c r="AT505" i="2"/>
  <c r="AT74" i="2"/>
  <c r="AV74" i="2" s="1"/>
  <c r="AT256" i="2"/>
  <c r="AT652" i="2"/>
  <c r="AT512" i="2"/>
  <c r="AT174" i="2"/>
  <c r="AT130" i="2"/>
  <c r="AT669" i="2"/>
  <c r="AT278" i="2"/>
  <c r="AT147" i="2"/>
  <c r="AT107" i="2"/>
  <c r="AT69" i="2"/>
  <c r="AT389" i="2"/>
  <c r="AT360" i="2"/>
  <c r="AT522" i="2"/>
  <c r="AT450" i="2"/>
  <c r="AT213" i="2"/>
  <c r="AT72" i="2"/>
  <c r="AT540" i="2"/>
  <c r="AT481" i="2"/>
  <c r="AT204" i="2"/>
  <c r="AT87" i="2"/>
  <c r="AT155" i="2"/>
  <c r="AT665" i="2"/>
  <c r="AT311" i="2"/>
  <c r="AT234" i="2"/>
  <c r="AT430" i="2"/>
  <c r="AT232" i="2"/>
  <c r="AT467" i="2"/>
  <c r="AT14" i="2"/>
  <c r="AT7" i="2"/>
  <c r="AT310" i="2"/>
  <c r="AT506" i="2"/>
  <c r="AT547" i="2"/>
  <c r="AT299" i="2"/>
  <c r="AT6" i="2"/>
  <c r="AT366" i="2"/>
  <c r="AT527" i="2"/>
  <c r="AT315" i="2"/>
  <c r="AT54" i="2"/>
  <c r="AT458" i="2"/>
  <c r="AT499" i="2"/>
  <c r="S27" i="3"/>
  <c r="S72" i="3"/>
  <c r="S76" i="3"/>
  <c r="S11" i="3"/>
  <c r="S121" i="3"/>
  <c r="S36" i="3"/>
  <c r="S24" i="3"/>
  <c r="S37" i="3"/>
  <c r="S105" i="3"/>
  <c r="S106" i="3"/>
  <c r="S32" i="3"/>
  <c r="S10" i="3"/>
  <c r="S23" i="3"/>
  <c r="S2" i="3"/>
  <c r="S86" i="3"/>
  <c r="S50" i="3"/>
  <c r="S54" i="3"/>
  <c r="S92" i="3"/>
  <c r="S42" i="3"/>
  <c r="S44" i="3"/>
  <c r="S41" i="3"/>
  <c r="S102" i="3"/>
  <c r="S84" i="3"/>
  <c r="S52" i="3"/>
  <c r="K93" i="3"/>
  <c r="K70" i="3"/>
  <c r="K88" i="3"/>
  <c r="K33" i="3"/>
  <c r="K101" i="3"/>
  <c r="K78" i="3"/>
  <c r="K43" i="3"/>
  <c r="K46" i="3"/>
  <c r="AR474" i="2"/>
  <c r="AR133" i="2"/>
  <c r="AR438" i="2"/>
  <c r="AR140" i="2"/>
  <c r="AR562" i="2"/>
  <c r="AR555" i="2"/>
  <c r="AR511" i="2"/>
  <c r="AR637" i="2"/>
  <c r="AR516" i="2"/>
  <c r="AR190" i="2"/>
  <c r="AR423" i="2"/>
  <c r="AR16" i="2"/>
  <c r="AR76" i="2"/>
  <c r="AR594" i="2"/>
  <c r="AU671" i="2"/>
  <c r="AU590" i="2"/>
  <c r="AS30" i="2"/>
  <c r="AS573" i="2"/>
  <c r="AS413" i="2"/>
  <c r="AS443" i="2"/>
  <c r="AS575" i="2"/>
  <c r="AS670" i="2"/>
  <c r="AS660" i="2"/>
  <c r="AS126" i="2"/>
  <c r="AS614" i="2"/>
  <c r="AS517" i="2"/>
  <c r="AS498" i="2"/>
  <c r="AS123" i="2"/>
  <c r="AS456" i="2"/>
  <c r="AS349" i="2"/>
  <c r="AS682" i="2"/>
  <c r="AS606" i="2"/>
  <c r="AS613" i="2"/>
  <c r="AS287" i="2"/>
  <c r="AV287" i="2" s="1"/>
  <c r="AS79" i="2"/>
  <c r="AS666" i="2"/>
  <c r="AV666" i="2" s="1"/>
  <c r="AS425" i="2"/>
  <c r="AS220" i="2"/>
  <c r="AS725" i="2"/>
  <c r="AS581" i="2"/>
  <c r="AV581" i="2" s="1"/>
  <c r="AS219" i="2"/>
  <c r="AS719" i="2"/>
  <c r="AS202" i="2"/>
  <c r="AS103" i="2"/>
  <c r="AS407" i="2"/>
  <c r="AS228" i="2"/>
  <c r="AS473" i="2"/>
  <c r="AS51" i="2"/>
  <c r="AS237" i="2"/>
  <c r="AS567" i="2"/>
  <c r="AS557" i="2"/>
  <c r="AS99" i="2"/>
  <c r="AS244" i="2"/>
  <c r="AS526" i="2"/>
  <c r="AS231" i="2"/>
  <c r="AS480" i="2"/>
  <c r="AS358" i="2"/>
  <c r="AS418" i="2"/>
  <c r="AS37" i="2"/>
  <c r="AS530" i="2"/>
  <c r="AS466" i="2"/>
  <c r="AS176" i="2"/>
  <c r="AS281" i="2"/>
  <c r="AS532" i="2"/>
  <c r="AS341" i="2"/>
  <c r="AS707" i="2"/>
  <c r="AS2" i="2"/>
  <c r="AS187" i="2"/>
  <c r="AS309" i="2"/>
  <c r="AS38" i="2"/>
  <c r="AS381" i="2"/>
  <c r="AS686" i="2"/>
  <c r="AS225" i="2"/>
  <c r="AS359" i="2"/>
  <c r="AS139" i="2"/>
  <c r="AS11" i="2"/>
  <c r="AS587" i="2"/>
  <c r="AT578" i="2"/>
  <c r="AT551" i="2"/>
  <c r="AT405" i="2"/>
  <c r="AT314" i="2"/>
  <c r="AT468" i="2"/>
  <c r="AT658" i="2"/>
  <c r="AT193" i="2"/>
  <c r="AT229" i="2"/>
  <c r="AT482" i="2"/>
  <c r="AT91" i="2"/>
  <c r="AT254" i="2"/>
  <c r="AT362" i="2"/>
  <c r="AT451" i="2"/>
  <c r="AT142" i="2"/>
  <c r="AT673" i="2"/>
  <c r="AT717" i="2"/>
  <c r="AT397" i="2"/>
  <c r="AT210" i="2"/>
  <c r="AT109" i="2"/>
  <c r="AT490" i="2"/>
  <c r="AT546" i="2"/>
  <c r="AT90" i="2"/>
  <c r="AT70" i="2"/>
  <c r="AT343" i="2"/>
  <c r="AT259" i="2"/>
  <c r="AT452" i="2"/>
  <c r="AT552" i="2"/>
  <c r="AT275" i="2"/>
  <c r="AT304" i="2"/>
  <c r="AT223" i="2"/>
  <c r="AT318" i="2"/>
  <c r="AT442" i="2"/>
  <c r="AT726" i="2"/>
  <c r="AT233" i="2"/>
  <c r="AT41" i="2"/>
  <c r="AT301" i="2"/>
  <c r="AT535" i="2"/>
  <c r="AT694" i="2"/>
  <c r="AT702" i="2"/>
  <c r="AT461" i="2"/>
  <c r="AT382" i="2"/>
  <c r="AT33" i="2"/>
  <c r="AT604" i="2"/>
  <c r="AT380" i="2"/>
  <c r="AT416" i="2"/>
  <c r="AT384" i="2"/>
  <c r="AT635" i="2"/>
  <c r="AT462" i="2"/>
  <c r="AT46" i="2"/>
  <c r="AT104" i="2"/>
  <c r="AT595" i="2"/>
  <c r="AT545" i="2"/>
  <c r="AT508" i="2"/>
  <c r="AT170" i="2"/>
  <c r="AT317" i="2"/>
  <c r="AT627" i="2"/>
  <c r="AT132" i="2"/>
  <c r="AT81" i="2"/>
  <c r="AT158" i="2"/>
  <c r="AV158" i="2" s="1"/>
  <c r="AT656" i="2"/>
  <c r="AR252" i="2"/>
  <c r="AR563" i="2"/>
  <c r="AR249" i="2"/>
  <c r="AR266" i="2"/>
  <c r="AS485" i="2"/>
  <c r="AS199" i="2"/>
  <c r="AS550" i="2"/>
  <c r="AS558" i="2"/>
  <c r="AS196" i="2"/>
  <c r="AS247" i="2"/>
  <c r="AT675" i="2"/>
  <c r="AT390" i="2"/>
  <c r="AT679" i="2"/>
  <c r="AT616" i="2"/>
  <c r="AT698" i="2"/>
  <c r="AT350" i="2"/>
  <c r="AT331" i="2"/>
  <c r="AT323" i="2"/>
  <c r="AT653" i="2"/>
  <c r="AT226" i="2"/>
  <c r="AT245" i="2"/>
  <c r="AT138" i="2"/>
  <c r="AT464" i="2"/>
  <c r="AT626" i="2"/>
  <c r="AT661" i="2"/>
  <c r="AT208" i="2"/>
  <c r="AT236" i="2"/>
  <c r="AT279" i="2"/>
  <c r="AT629" i="2"/>
  <c r="AT724" i="2"/>
  <c r="AT591" i="2"/>
  <c r="AT525" i="2"/>
  <c r="AT400" i="2"/>
  <c r="AT40" i="2"/>
  <c r="AT579" i="2"/>
  <c r="AT404" i="2"/>
  <c r="AT217" i="2"/>
  <c r="AT592" i="2"/>
  <c r="AT113" i="2"/>
  <c r="AT114" i="2"/>
  <c r="AT531" i="2"/>
  <c r="AT364" i="2"/>
  <c r="AT102" i="2"/>
  <c r="AT248" i="2"/>
  <c r="AT179" i="2"/>
  <c r="AT472" i="2"/>
  <c r="AT95" i="2"/>
  <c r="AT428" i="2"/>
  <c r="AT5" i="2"/>
  <c r="AT406" i="2"/>
  <c r="AT221" i="2"/>
  <c r="AT172" i="2"/>
  <c r="AT556" i="2"/>
  <c r="AT66" i="2"/>
  <c r="AV66" i="2" s="1"/>
  <c r="AT156" i="2"/>
  <c r="AT643" i="2"/>
  <c r="AT571" i="2"/>
  <c r="AT307" i="2"/>
  <c r="AT153" i="2"/>
  <c r="AT78" i="2"/>
  <c r="AT374" i="2"/>
  <c r="AT111" i="2"/>
  <c r="AT241" i="2"/>
  <c r="AT181" i="2"/>
  <c r="AT184" i="2"/>
  <c r="AT520" i="2"/>
  <c r="AT412" i="2"/>
  <c r="AT503" i="2"/>
  <c r="AT672" i="2"/>
  <c r="AT361" i="2"/>
  <c r="T88" i="3"/>
  <c r="T43" i="3"/>
  <c r="T74" i="3"/>
  <c r="T57" i="3"/>
  <c r="T114" i="3"/>
  <c r="T79" i="3"/>
  <c r="T119" i="3"/>
  <c r="T56" i="3"/>
  <c r="T49" i="3"/>
  <c r="T90" i="3"/>
  <c r="T80" i="3"/>
  <c r="T73" i="3"/>
  <c r="T82" i="3"/>
  <c r="T85" i="3"/>
  <c r="T48" i="3"/>
  <c r="T38" i="3"/>
  <c r="O51" i="3"/>
  <c r="O27" i="3"/>
  <c r="O61" i="3"/>
  <c r="O104" i="3"/>
  <c r="O72" i="3"/>
  <c r="O76" i="3"/>
  <c r="O11" i="3"/>
  <c r="O21" i="3"/>
  <c r="O103" i="3"/>
  <c r="O7" i="3"/>
  <c r="O36" i="3"/>
  <c r="O24" i="3"/>
  <c r="O40" i="3"/>
  <c r="O94" i="3"/>
  <c r="O96" i="3"/>
  <c r="O37" i="3"/>
  <c r="O112" i="3"/>
  <c r="O105" i="3"/>
  <c r="O66" i="3"/>
  <c r="O106" i="3"/>
  <c r="O13" i="3"/>
  <c r="O32" i="3"/>
  <c r="O10" i="3"/>
  <c r="O23" i="3"/>
  <c r="O55" i="3"/>
  <c r="O86" i="3"/>
  <c r="O115" i="3"/>
  <c r="O50" i="3"/>
  <c r="O54" i="3"/>
  <c r="O8" i="3"/>
  <c r="O42" i="3"/>
  <c r="O44" i="3"/>
  <c r="O41" i="3"/>
  <c r="O3" i="3"/>
  <c r="O113" i="3"/>
  <c r="O53" i="3"/>
  <c r="O84" i="3"/>
  <c r="O52" i="3"/>
  <c r="AR649" i="2"/>
  <c r="AR543" i="2"/>
  <c r="AR542" i="2"/>
  <c r="AR253" i="2"/>
  <c r="AR688" i="2"/>
  <c r="AR227" i="2"/>
  <c r="AR110" i="2"/>
  <c r="AR598" i="2"/>
  <c r="AR128" i="2"/>
  <c r="AR250" i="2"/>
  <c r="AR124" i="2"/>
  <c r="AR305" i="2"/>
  <c r="AR593" i="2"/>
  <c r="AR26" i="2"/>
  <c r="AR15" i="2"/>
  <c r="AR100" i="2"/>
  <c r="AR523" i="2"/>
  <c r="AR8" i="2"/>
  <c r="AR263" i="2"/>
  <c r="AR20" i="2"/>
  <c r="AR484" i="2"/>
  <c r="AR610" i="2"/>
  <c r="AR39" i="2"/>
  <c r="AR447" i="2"/>
  <c r="AR222" i="2"/>
  <c r="AR421" i="2"/>
  <c r="AR56" i="2"/>
  <c r="AR385" i="2"/>
  <c r="AR601" i="2"/>
  <c r="AR599" i="2"/>
  <c r="AR4" i="2"/>
  <c r="C59" i="3"/>
  <c r="AR377" i="2"/>
  <c r="C79" i="3"/>
  <c r="AR65" i="2"/>
  <c r="C119" i="3"/>
  <c r="AR215" i="2"/>
  <c r="AR577" i="2"/>
  <c r="AR619" i="2"/>
  <c r="AR161" i="2"/>
  <c r="AR342" i="2"/>
  <c r="AR445" i="2"/>
  <c r="C109" i="3"/>
  <c r="AR353" i="2"/>
  <c r="C90" i="3"/>
  <c r="AR483" i="2"/>
  <c r="AR141" i="2"/>
  <c r="AR77" i="2"/>
  <c r="AR3" i="2"/>
  <c r="C73" i="3"/>
  <c r="AR146" i="2"/>
  <c r="C82" i="3"/>
  <c r="AR131" i="2"/>
  <c r="C45" i="3"/>
  <c r="AR173" i="2"/>
  <c r="C4" i="3"/>
  <c r="AR207" i="2"/>
  <c r="AR492" i="2"/>
  <c r="C9" i="3"/>
  <c r="AR433" i="2"/>
  <c r="AU551" i="2"/>
  <c r="AU405" i="2"/>
  <c r="AU314" i="2"/>
  <c r="AU468" i="2"/>
  <c r="AU658" i="2"/>
  <c r="AU193" i="2"/>
  <c r="AU673" i="2"/>
  <c r="AT30" i="2"/>
  <c r="AT573" i="2"/>
  <c r="AT413" i="2"/>
  <c r="AT443" i="2"/>
  <c r="AT575" i="2"/>
  <c r="AT670" i="2"/>
  <c r="AT660" i="2"/>
  <c r="AT126" i="2"/>
  <c r="AT614" i="2"/>
  <c r="AT517" i="2"/>
  <c r="AT498" i="2"/>
  <c r="AT123" i="2"/>
  <c r="AT456" i="2"/>
  <c r="AT349" i="2"/>
  <c r="AT682" i="2"/>
  <c r="AT606" i="2"/>
  <c r="AT613" i="2"/>
  <c r="AT287" i="2"/>
  <c r="AT79" i="2"/>
  <c r="AT666" i="2"/>
  <c r="AT425" i="2"/>
  <c r="AT220" i="2"/>
  <c r="AT725" i="2"/>
  <c r="AT581" i="2"/>
  <c r="AT219" i="2"/>
  <c r="AT719" i="2"/>
  <c r="AT202" i="2"/>
  <c r="AT103" i="2"/>
  <c r="AT407" i="2"/>
  <c r="AT228" i="2"/>
  <c r="AT473" i="2"/>
  <c r="AT51" i="2"/>
  <c r="AT237" i="2"/>
  <c r="AT567" i="2"/>
  <c r="AT557" i="2"/>
  <c r="AT99" i="2"/>
  <c r="AT244" i="2"/>
  <c r="AT526" i="2"/>
  <c r="AT231" i="2"/>
  <c r="AT480" i="2"/>
  <c r="AT358" i="2"/>
  <c r="AT418" i="2"/>
  <c r="AT37" i="2"/>
  <c r="AT530" i="2"/>
  <c r="AT466" i="2"/>
  <c r="AT176" i="2"/>
  <c r="AT281" i="2"/>
  <c r="AT532" i="2"/>
  <c r="AT341" i="2"/>
  <c r="AT707" i="2"/>
  <c r="AT2" i="2"/>
  <c r="AT187" i="2"/>
  <c r="AT309" i="2"/>
  <c r="AT38" i="2"/>
  <c r="AT381" i="2"/>
  <c r="AT686" i="2"/>
  <c r="AT225" i="2"/>
  <c r="AT359" i="2"/>
  <c r="AT139" i="2"/>
  <c r="AT11" i="2"/>
  <c r="AT587" i="2"/>
  <c r="S88" i="3"/>
  <c r="S43" i="3"/>
  <c r="S74" i="3"/>
  <c r="S57" i="3"/>
  <c r="S114" i="3"/>
  <c r="S79" i="3"/>
  <c r="S119" i="3"/>
  <c r="S56" i="3"/>
  <c r="S77" i="3"/>
  <c r="S49" i="3"/>
  <c r="S90" i="3"/>
  <c r="S80" i="3"/>
  <c r="S73" i="3"/>
  <c r="S82" i="3"/>
  <c r="S85" i="3"/>
  <c r="S45" i="3"/>
  <c r="S87" i="3"/>
  <c r="S48" i="3"/>
  <c r="S38" i="3"/>
  <c r="S65" i="3"/>
  <c r="S118" i="3"/>
  <c r="K9" i="3"/>
  <c r="N51" i="3"/>
  <c r="N27" i="3"/>
  <c r="N61" i="3"/>
  <c r="N104" i="3"/>
  <c r="N72" i="3"/>
  <c r="N76" i="3"/>
  <c r="N11" i="3"/>
  <c r="N21" i="3"/>
  <c r="N103" i="3"/>
  <c r="N7" i="3"/>
  <c r="N36" i="3"/>
  <c r="N24" i="3"/>
  <c r="N40" i="3"/>
  <c r="N94" i="3"/>
  <c r="N96" i="3"/>
  <c r="N37" i="3"/>
  <c r="N112" i="3"/>
  <c r="N105" i="3"/>
  <c r="N66" i="3"/>
  <c r="N106" i="3"/>
  <c r="N13" i="3"/>
  <c r="N32" i="3"/>
  <c r="N10" i="3"/>
  <c r="AU138" i="2"/>
  <c r="AS553" i="2"/>
  <c r="AV553" i="2" s="1"/>
  <c r="AS431" i="2"/>
  <c r="AS576" i="2"/>
  <c r="AS212" i="2"/>
  <c r="AS47" i="2"/>
  <c r="AS43" i="2"/>
  <c r="AS471" i="2"/>
  <c r="AS269" i="2"/>
  <c r="AS453" i="2"/>
  <c r="AS444" i="2"/>
  <c r="AS435" i="2"/>
  <c r="AS622" i="2"/>
  <c r="AS58" i="2"/>
  <c r="AS167" i="2"/>
  <c r="AS277" i="2"/>
  <c r="AS463" i="2"/>
  <c r="AS347" i="2"/>
  <c r="AS586" i="2"/>
  <c r="AS117" i="2"/>
  <c r="AS327" i="2"/>
  <c r="AS290" i="2"/>
  <c r="AS386" i="2"/>
  <c r="AS668" i="2"/>
  <c r="AS674" i="2"/>
  <c r="AS723" i="2"/>
  <c r="AS122" i="2"/>
  <c r="AS209" i="2"/>
  <c r="AS654" i="2"/>
  <c r="AS346" i="2"/>
  <c r="AS308" i="2"/>
  <c r="AS356" i="2"/>
  <c r="AS149" i="2"/>
  <c r="AS162" i="2"/>
  <c r="AS239" i="2"/>
  <c r="AS548" i="2"/>
  <c r="AS34" i="2"/>
  <c r="AS284" i="2"/>
  <c r="AS242" i="2"/>
  <c r="AS333" i="2"/>
  <c r="AS357" i="2"/>
  <c r="AS300" i="2"/>
  <c r="AS605" i="2"/>
  <c r="AS417" i="2"/>
  <c r="AS465" i="2"/>
  <c r="AS32" i="2"/>
  <c r="AS218" i="2"/>
  <c r="AS129" i="2"/>
  <c r="AS159" i="2"/>
  <c r="AS320" i="2"/>
  <c r="AT727" i="2"/>
  <c r="AT645" i="2"/>
  <c r="AT708" i="2"/>
  <c r="AT420" i="2"/>
  <c r="AT376" i="2"/>
  <c r="AT460" i="2"/>
  <c r="AT588" i="2"/>
  <c r="AT659" i="2"/>
  <c r="AT625" i="2"/>
  <c r="AT393" i="2"/>
  <c r="AT568" i="2"/>
  <c r="AT265" i="2"/>
  <c r="AT268" i="2"/>
  <c r="AT82" i="2"/>
  <c r="AT667" i="2"/>
  <c r="AT478" i="2"/>
  <c r="AT441" i="2"/>
  <c r="AT276" i="2"/>
  <c r="AT560" i="2"/>
  <c r="AT355" i="2"/>
  <c r="AT439" i="2"/>
  <c r="AT294" i="2"/>
  <c r="AT272" i="2"/>
  <c r="AT88" i="2"/>
  <c r="AT313" i="2"/>
  <c r="AV313" i="2" s="1"/>
  <c r="AT477" i="2"/>
  <c r="AT189" i="2"/>
  <c r="AT432" i="2"/>
  <c r="AT597" i="2"/>
  <c r="AT469" i="2"/>
  <c r="AT537" i="2"/>
  <c r="AT403" i="2"/>
  <c r="AT648" i="2"/>
  <c r="AT191" i="2"/>
  <c r="AT135" i="2"/>
  <c r="AT515" i="2"/>
  <c r="AT596" i="2"/>
  <c r="AT216" i="2"/>
  <c r="AT312" i="2"/>
  <c r="AT330" i="2"/>
  <c r="AT728" i="2"/>
  <c r="AT160" i="2"/>
  <c r="AT711" i="2"/>
  <c r="AT436" i="2"/>
  <c r="AT493" i="2"/>
  <c r="AT710" i="2"/>
  <c r="AT71" i="2"/>
  <c r="AT387" i="2"/>
  <c r="AT415" i="2"/>
  <c r="AT84" i="2"/>
  <c r="AT60" i="2"/>
  <c r="AT255" i="2"/>
  <c r="AT623" i="2"/>
  <c r="AT17" i="2"/>
  <c r="AT127" i="2"/>
  <c r="AT485" i="2"/>
  <c r="AT199" i="2"/>
  <c r="AT550" i="2"/>
  <c r="AT558" i="2"/>
  <c r="AT196" i="2"/>
  <c r="AT247" i="2"/>
  <c r="M51" i="3"/>
  <c r="M27" i="3"/>
  <c r="M61" i="3"/>
  <c r="M104" i="3"/>
  <c r="M72" i="3"/>
  <c r="M76" i="3"/>
  <c r="M11" i="3"/>
  <c r="M21" i="3"/>
  <c r="M103" i="3"/>
  <c r="M7" i="3"/>
  <c r="M36" i="3"/>
  <c r="N23" i="3"/>
  <c r="N2" i="3"/>
  <c r="N55" i="3"/>
  <c r="N86" i="3"/>
  <c r="N115" i="3"/>
  <c r="N50" i="3"/>
  <c r="N54" i="3"/>
  <c r="N8" i="3"/>
  <c r="N92" i="3"/>
  <c r="N42" i="3"/>
  <c r="N44" i="3"/>
  <c r="N41" i="3"/>
  <c r="N3" i="3"/>
  <c r="N113" i="3"/>
  <c r="N102" i="3"/>
  <c r="N53" i="3"/>
  <c r="N84" i="3"/>
  <c r="N52" i="3"/>
  <c r="C122" i="3"/>
  <c r="AR680" i="2"/>
  <c r="AR424" i="2"/>
  <c r="AR639" i="2"/>
  <c r="AR536" i="2"/>
  <c r="AR494" i="2"/>
  <c r="AR395" i="2"/>
  <c r="C16" i="3"/>
  <c r="AR282" i="2"/>
  <c r="AR533" i="2"/>
  <c r="AR633" i="2"/>
  <c r="AR214" i="2"/>
  <c r="AR93" i="2"/>
  <c r="AR267" i="2"/>
  <c r="C67" i="3"/>
  <c r="AR392" i="2"/>
  <c r="AR27" i="2"/>
  <c r="AR348" i="2"/>
  <c r="AR115" i="2"/>
  <c r="AR486" i="2"/>
  <c r="AR52" i="2"/>
  <c r="C61" i="3"/>
  <c r="AR713" i="2"/>
  <c r="AR271" i="2"/>
  <c r="AR336" i="2"/>
  <c r="AR150" i="2"/>
  <c r="C64" i="3"/>
  <c r="AR650" i="2"/>
  <c r="AR201" i="2"/>
  <c r="C21" i="3"/>
  <c r="AR50" i="2"/>
  <c r="AR148" i="2"/>
  <c r="AR489" i="2"/>
  <c r="AR488" i="2"/>
  <c r="AR328" i="2"/>
  <c r="AR13" i="2"/>
  <c r="AR570" i="2"/>
  <c r="AR429" i="2"/>
  <c r="AR94" i="2"/>
  <c r="C40" i="3"/>
  <c r="AR177" i="2"/>
  <c r="AR504" i="2"/>
  <c r="AR59" i="2"/>
  <c r="AR86" i="2"/>
  <c r="C96" i="3"/>
  <c r="AR600" i="2"/>
  <c r="AR322" i="2"/>
  <c r="C112" i="3"/>
  <c r="AR449" i="2"/>
  <c r="C66" i="3"/>
  <c r="AR475" i="2"/>
  <c r="AR203" i="2"/>
  <c r="C13" i="3"/>
  <c r="AR175" i="2"/>
  <c r="AR321" i="2"/>
  <c r="C17" i="3"/>
  <c r="AR293" i="2"/>
  <c r="C12" i="3"/>
  <c r="AR151" i="2"/>
  <c r="AR48" i="2"/>
  <c r="AR166" i="2"/>
  <c r="AR246" i="2"/>
  <c r="C8" i="3"/>
  <c r="AR10" i="2"/>
  <c r="AR92" i="2"/>
  <c r="C113" i="3"/>
  <c r="AR689" i="2"/>
  <c r="AU433" i="2"/>
  <c r="AU675" i="2"/>
  <c r="AU390" i="2"/>
  <c r="AU679" i="2"/>
  <c r="AU616" i="2"/>
  <c r="AU698" i="2"/>
  <c r="AU350" i="2"/>
  <c r="AU331" i="2"/>
  <c r="AU323" i="2"/>
  <c r="AU653" i="2"/>
  <c r="AU226" i="2"/>
  <c r="AU245" i="2"/>
  <c r="AU464" i="2"/>
  <c r="AU626" i="2"/>
  <c r="AU661" i="2"/>
  <c r="AU208" i="2"/>
  <c r="AU236" i="2"/>
  <c r="AU279" i="2"/>
  <c r="AU629" i="2"/>
  <c r="AU724" i="2"/>
  <c r="AU404" i="2"/>
  <c r="AU274" i="2"/>
  <c r="M24" i="3"/>
  <c r="M40" i="3"/>
  <c r="M94" i="3"/>
  <c r="M96" i="3"/>
  <c r="M37" i="3"/>
  <c r="M112" i="3"/>
  <c r="M105" i="3"/>
  <c r="M66" i="3"/>
  <c r="M106" i="3"/>
  <c r="M13" i="3"/>
  <c r="M32" i="3"/>
  <c r="M10" i="3"/>
  <c r="M23" i="3"/>
  <c r="M55" i="3"/>
  <c r="M86" i="3"/>
  <c r="M115" i="3"/>
  <c r="M50" i="3"/>
  <c r="M54" i="3"/>
  <c r="M8" i="3"/>
  <c r="M42" i="3"/>
  <c r="M44" i="3"/>
  <c r="M41" i="3"/>
  <c r="M3" i="3"/>
  <c r="M113" i="3"/>
  <c r="M53" i="3"/>
  <c r="M84" i="3"/>
  <c r="M52" i="3"/>
  <c r="AR590" i="2"/>
  <c r="AR352" i="2"/>
  <c r="C93" i="3"/>
  <c r="AR572" i="2"/>
  <c r="AR411" i="2"/>
  <c r="AR446" i="2"/>
  <c r="AR195" i="2"/>
  <c r="AR288" i="2"/>
  <c r="AR375" i="2"/>
  <c r="AR302" i="2"/>
  <c r="AR476" i="2"/>
  <c r="AR180" i="2"/>
  <c r="AR68" i="2"/>
  <c r="AR337" i="2"/>
  <c r="AR513" i="2"/>
  <c r="AR251" i="2"/>
  <c r="AR185" i="2"/>
  <c r="AR642" i="2"/>
  <c r="AR35" i="2"/>
  <c r="AR89" i="2"/>
  <c r="AR154" i="2"/>
  <c r="AR25" i="2"/>
  <c r="AR22" i="2"/>
  <c r="AR45" i="2"/>
  <c r="AR80" i="2"/>
  <c r="AR144" i="2"/>
  <c r="AR12" i="2"/>
  <c r="AR509" i="2"/>
  <c r="AR120" i="2"/>
  <c r="AR507" i="2"/>
  <c r="AR454" i="2"/>
  <c r="C30" i="3"/>
  <c r="AR105" i="2"/>
  <c r="AR171" i="2"/>
  <c r="AR270" i="2"/>
  <c r="AR427" i="2"/>
  <c r="C26" i="3"/>
  <c r="AR519" i="2"/>
  <c r="AR29" i="2"/>
  <c r="C83" i="3"/>
  <c r="AR306" i="2"/>
  <c r="C34" i="3"/>
  <c r="AR326" i="2"/>
  <c r="C19" i="3"/>
  <c r="AR9" i="2"/>
  <c r="C39" i="3"/>
  <c r="AR354" i="2"/>
  <c r="C91" i="3"/>
  <c r="AR408" i="2"/>
  <c r="C35" i="3"/>
  <c r="AR338" i="2"/>
  <c r="AU30" i="2"/>
  <c r="AU573" i="2"/>
  <c r="AU413" i="2"/>
  <c r="AU443" i="2"/>
  <c r="AU575" i="2"/>
  <c r="AU670" i="2"/>
  <c r="AU660" i="2"/>
  <c r="AU126" i="2"/>
  <c r="AU614" i="2"/>
  <c r="AV614" i="2" s="1"/>
  <c r="AU517" i="2"/>
  <c r="AU498" i="2"/>
  <c r="AU123" i="2"/>
  <c r="AU456" i="2"/>
  <c r="AU349" i="2"/>
  <c r="AU682" i="2"/>
  <c r="AU606" i="2"/>
  <c r="AU613" i="2"/>
  <c r="AU287" i="2"/>
  <c r="AU79" i="2"/>
  <c r="AU666" i="2"/>
  <c r="AU425" i="2"/>
  <c r="AV425" i="2" s="1"/>
  <c r="AU220" i="2"/>
  <c r="AU725" i="2"/>
  <c r="AU581" i="2"/>
  <c r="AU219" i="2"/>
  <c r="AU719" i="2"/>
  <c r="AU202" i="2"/>
  <c r="AU103" i="2"/>
  <c r="AU407" i="2"/>
  <c r="AU228" i="2"/>
  <c r="AU473" i="2"/>
  <c r="AU51" i="2"/>
  <c r="AU574" i="2"/>
  <c r="T61" i="3"/>
  <c r="T104" i="3"/>
  <c r="T120" i="3"/>
  <c r="T103" i="3"/>
  <c r="T28" i="3"/>
  <c r="T7" i="3"/>
  <c r="T40" i="3"/>
  <c r="T96" i="3"/>
  <c r="T112" i="3"/>
  <c r="T66" i="3"/>
  <c r="T55" i="3"/>
  <c r="T115" i="3"/>
  <c r="T8" i="3"/>
  <c r="T3" i="3"/>
  <c r="T113" i="3"/>
  <c r="T53" i="3"/>
  <c r="M9" i="3"/>
  <c r="AR414" i="2"/>
  <c r="AR365" i="2"/>
  <c r="AR514" i="2"/>
  <c r="AR339" i="2"/>
  <c r="AR108" i="2"/>
  <c r="AR334" i="2"/>
  <c r="AR64" i="2"/>
  <c r="AR136" i="2"/>
  <c r="AR55" i="2"/>
  <c r="AR31" i="2"/>
  <c r="AR510" i="2"/>
  <c r="AR505" i="2"/>
  <c r="C68" i="3"/>
  <c r="AR74" i="2"/>
  <c r="AR256" i="2"/>
  <c r="AR512" i="2"/>
  <c r="AR174" i="2"/>
  <c r="AR130" i="2"/>
  <c r="AR669" i="2"/>
  <c r="AR278" i="2"/>
  <c r="AR147" i="2"/>
  <c r="AR107" i="2"/>
  <c r="AR69" i="2"/>
  <c r="AR389" i="2"/>
  <c r="AR360" i="2"/>
  <c r="AR522" i="2"/>
  <c r="C60" i="3"/>
  <c r="AR450" i="2"/>
  <c r="AR213" i="2"/>
  <c r="AR72" i="2"/>
  <c r="AR540" i="2"/>
  <c r="AR481" i="2"/>
  <c r="AR204" i="2"/>
  <c r="AR87" i="2"/>
  <c r="AR155" i="2"/>
  <c r="AR311" i="2"/>
  <c r="AR234" i="2"/>
  <c r="C107" i="3"/>
  <c r="AR430" i="2"/>
  <c r="AR232" i="2"/>
  <c r="AR14" i="2"/>
  <c r="AR7" i="2"/>
  <c r="AR506" i="2"/>
  <c r="AR547" i="2"/>
  <c r="C10" i="3"/>
  <c r="AR299" i="2"/>
  <c r="C2" i="3"/>
  <c r="AR6" i="2"/>
  <c r="AR527" i="2"/>
  <c r="C50" i="3"/>
  <c r="AR315" i="2"/>
  <c r="C92" i="3"/>
  <c r="AR54" i="2"/>
  <c r="C41" i="3"/>
  <c r="AR458" i="2"/>
  <c r="C102" i="3"/>
  <c r="AR499" i="2"/>
  <c r="AU727" i="2"/>
  <c r="AU645" i="2"/>
  <c r="AU708" i="2"/>
  <c r="AU420" i="2"/>
  <c r="AU376" i="2"/>
  <c r="AU460" i="2"/>
  <c r="AU588" i="2"/>
  <c r="AU659" i="2"/>
  <c r="AU625" i="2"/>
  <c r="AU393" i="2"/>
  <c r="AU568" i="2"/>
  <c r="AU265" i="2"/>
  <c r="AU268" i="2"/>
  <c r="AU82" i="2"/>
  <c r="AU667" i="2"/>
  <c r="AU478" i="2"/>
  <c r="AU441" i="2"/>
  <c r="AU276" i="2"/>
  <c r="AU560" i="2"/>
  <c r="AU355" i="2"/>
  <c r="AU439" i="2"/>
  <c r="AU294" i="2"/>
  <c r="AU272" i="2"/>
  <c r="AU88" i="2"/>
  <c r="K37" i="3"/>
  <c r="K62" i="3"/>
  <c r="K112" i="3"/>
  <c r="K105" i="3"/>
  <c r="K66" i="3"/>
  <c r="K106" i="3"/>
  <c r="K111" i="3"/>
  <c r="K13" i="3"/>
  <c r="K32" i="3"/>
  <c r="K17" i="3"/>
  <c r="K12" i="3"/>
  <c r="K10" i="3"/>
  <c r="K23" i="3"/>
  <c r="K2" i="3"/>
  <c r="K55" i="3"/>
  <c r="K86" i="3"/>
  <c r="K115" i="3"/>
  <c r="K15" i="3"/>
  <c r="K50" i="3"/>
  <c r="K54" i="3"/>
  <c r="K8" i="3"/>
  <c r="K92" i="3"/>
  <c r="K42" i="3"/>
  <c r="K14" i="3"/>
  <c r="K44" i="3"/>
  <c r="K41" i="3"/>
  <c r="K3" i="3"/>
  <c r="K113" i="3"/>
  <c r="K102" i="3"/>
  <c r="K53" i="3"/>
  <c r="K84" i="3"/>
  <c r="K52" i="3"/>
  <c r="AR551" i="2"/>
  <c r="AR314" i="2"/>
  <c r="AR468" i="2"/>
  <c r="AR658" i="2"/>
  <c r="AR193" i="2"/>
  <c r="AR229" i="2"/>
  <c r="AR482" i="2"/>
  <c r="AR91" i="2"/>
  <c r="AR254" i="2"/>
  <c r="AR362" i="2"/>
  <c r="AR451" i="2"/>
  <c r="AR142" i="2"/>
  <c r="AR673" i="2"/>
  <c r="AR397" i="2"/>
  <c r="AR210" i="2"/>
  <c r="AU134" i="2"/>
  <c r="AU332" i="2"/>
  <c r="T9" i="3"/>
  <c r="O9" i="3"/>
  <c r="J51" i="3"/>
  <c r="J27" i="3"/>
  <c r="J61" i="3"/>
  <c r="J104" i="3"/>
  <c r="J72" i="3"/>
  <c r="J120" i="3"/>
  <c r="J76" i="3"/>
  <c r="J11" i="3"/>
  <c r="J21" i="3"/>
  <c r="J103" i="3"/>
  <c r="J121" i="3"/>
  <c r="J28" i="3"/>
  <c r="J7" i="3"/>
  <c r="J36" i="3"/>
  <c r="J24" i="3"/>
  <c r="J40" i="3"/>
  <c r="J94" i="3"/>
  <c r="J96" i="3"/>
  <c r="J37" i="3"/>
  <c r="J112" i="3"/>
  <c r="J105" i="3"/>
  <c r="J66" i="3"/>
  <c r="J106" i="3"/>
  <c r="J13" i="3"/>
  <c r="J32" i="3"/>
  <c r="J10" i="3"/>
  <c r="J23" i="3"/>
  <c r="J2" i="3"/>
  <c r="J55" i="3"/>
  <c r="J86" i="3"/>
  <c r="J115" i="3"/>
  <c r="J50" i="3"/>
  <c r="J54" i="3"/>
  <c r="J8" i="3"/>
  <c r="J92" i="3"/>
  <c r="J42" i="3"/>
  <c r="J44" i="3"/>
  <c r="J41" i="3"/>
  <c r="J3" i="3"/>
  <c r="J113" i="3"/>
  <c r="J102" i="3"/>
  <c r="J53" i="3"/>
  <c r="J84" i="3"/>
  <c r="J52" i="3"/>
  <c r="AR390" i="2"/>
  <c r="AR350" i="2"/>
  <c r="AR331" i="2"/>
  <c r="AR226" i="2"/>
  <c r="AR245" i="2"/>
  <c r="AR138" i="2"/>
  <c r="AR464" i="2"/>
  <c r="AR661" i="2"/>
  <c r="AR208" i="2"/>
  <c r="AU576" i="2"/>
  <c r="AU58" i="2"/>
  <c r="AU494" i="2"/>
  <c r="T99" i="3"/>
  <c r="T47" i="3"/>
  <c r="T81" i="3"/>
  <c r="T30" i="3"/>
  <c r="T98" i="3"/>
  <c r="T26" i="3"/>
  <c r="T95" i="3"/>
  <c r="T97" i="3"/>
  <c r="T117" i="3"/>
  <c r="T83" i="3"/>
  <c r="T34" i="3"/>
  <c r="T5" i="3"/>
  <c r="T20" i="3"/>
  <c r="T19" i="3"/>
  <c r="T75" i="3"/>
  <c r="T39" i="3"/>
  <c r="T29" i="3"/>
  <c r="T25" i="3"/>
  <c r="T91" i="3"/>
  <c r="T6" i="3"/>
  <c r="T31" i="3"/>
  <c r="T35" i="3"/>
  <c r="T116" i="3"/>
  <c r="O93" i="3"/>
  <c r="O88" i="3"/>
  <c r="O33" i="3"/>
  <c r="O101" i="3"/>
  <c r="O78" i="3"/>
  <c r="O43" i="3"/>
  <c r="O46" i="3"/>
  <c r="O22" i="3"/>
  <c r="O74" i="3"/>
  <c r="O89" i="3"/>
  <c r="O57" i="3"/>
  <c r="O99" i="3"/>
  <c r="O59" i="3"/>
  <c r="O114" i="3"/>
  <c r="O79" i="3"/>
  <c r="O119" i="3"/>
  <c r="O47" i="3"/>
  <c r="O81" i="3"/>
  <c r="O56" i="3"/>
  <c r="O30" i="3"/>
  <c r="O77" i="3"/>
  <c r="O98" i="3"/>
  <c r="O49" i="3"/>
  <c r="O90" i="3"/>
  <c r="O26" i="3"/>
  <c r="O95" i="3"/>
  <c r="O97" i="3"/>
  <c r="O80" i="3"/>
  <c r="O117" i="3"/>
  <c r="O83" i="3"/>
  <c r="O73" i="3"/>
  <c r="O34" i="3"/>
  <c r="O5" i="3"/>
  <c r="O20" i="3"/>
  <c r="O82" i="3"/>
  <c r="O19" i="3"/>
  <c r="O85" i="3"/>
  <c r="O75" i="3"/>
  <c r="O45" i="3"/>
  <c r="O39" i="3"/>
  <c r="O29" i="3"/>
  <c r="O87" i="3"/>
  <c r="O25" i="3"/>
  <c r="O4" i="3"/>
  <c r="O91" i="3"/>
  <c r="O48" i="3"/>
  <c r="O6" i="3"/>
  <c r="O38" i="3"/>
  <c r="O31" i="3"/>
  <c r="O35" i="3"/>
  <c r="O65" i="3"/>
  <c r="N79" i="3"/>
  <c r="N119" i="3"/>
  <c r="N47" i="3"/>
  <c r="N81" i="3"/>
  <c r="N56" i="3"/>
  <c r="N30" i="3"/>
  <c r="N77" i="3"/>
  <c r="N98" i="3"/>
  <c r="N49" i="3"/>
  <c r="N90" i="3"/>
  <c r="N26" i="3"/>
  <c r="N95" i="3"/>
  <c r="N97" i="3"/>
  <c r="N80" i="3"/>
  <c r="N117" i="3"/>
  <c r="N83" i="3"/>
  <c r="N73" i="3"/>
  <c r="N34" i="3"/>
  <c r="N5" i="3"/>
  <c r="N20" i="3"/>
  <c r="N82" i="3"/>
  <c r="N19" i="3"/>
  <c r="N85" i="3"/>
  <c r="N75" i="3"/>
  <c r="N45" i="3"/>
  <c r="N39" i="3"/>
  <c r="N29" i="3"/>
  <c r="N87" i="3"/>
  <c r="N25" i="3"/>
  <c r="N4" i="3"/>
  <c r="N91" i="3"/>
  <c r="N48" i="3"/>
  <c r="N6" i="3"/>
  <c r="N38" i="3"/>
  <c r="N31" i="3"/>
  <c r="N35" i="3"/>
  <c r="N65" i="3"/>
  <c r="N118" i="3"/>
  <c r="N116" i="3"/>
  <c r="AR420" i="2"/>
  <c r="AR376" i="2"/>
  <c r="AR460" i="2"/>
  <c r="AR588" i="2"/>
  <c r="AR625" i="2"/>
  <c r="AR393" i="2"/>
  <c r="AR265" i="2"/>
  <c r="AR268" i="2"/>
  <c r="AR82" i="2"/>
  <c r="AR441" i="2"/>
  <c r="C58" i="3"/>
  <c r="AR276" i="2"/>
  <c r="AR355" i="2"/>
  <c r="AR439" i="2"/>
  <c r="C27" i="3"/>
  <c r="AR294" i="2"/>
  <c r="AR272" i="2"/>
  <c r="AR88" i="2"/>
  <c r="AR313" i="2"/>
  <c r="AR477" i="2"/>
  <c r="AR189" i="2"/>
  <c r="AR432" i="2"/>
  <c r="AR597" i="2"/>
  <c r="C72" i="3"/>
  <c r="AR469" i="2"/>
  <c r="C76" i="3"/>
  <c r="AR537" i="2"/>
  <c r="AR403" i="2"/>
  <c r="AR191" i="2"/>
  <c r="AR135" i="2"/>
  <c r="AR515" i="2"/>
  <c r="C121" i="3"/>
  <c r="AR596" i="2"/>
  <c r="AR216" i="2"/>
  <c r="AR312" i="2"/>
  <c r="AR330" i="2"/>
  <c r="C24" i="3"/>
  <c r="AR728" i="2"/>
  <c r="C18" i="3"/>
  <c r="AR160" i="2"/>
  <c r="AR436" i="2"/>
  <c r="AR71" i="2"/>
  <c r="C105" i="3"/>
  <c r="AR387" i="2"/>
  <c r="C106" i="3"/>
  <c r="AR415" i="2"/>
  <c r="AR84" i="2"/>
  <c r="C32" i="3"/>
  <c r="AR60" i="2"/>
  <c r="AR255" i="2"/>
  <c r="AR623" i="2"/>
  <c r="C23" i="3"/>
  <c r="AR17" i="2"/>
  <c r="AR485" i="2"/>
  <c r="C15" i="3"/>
  <c r="AR199" i="2"/>
  <c r="C54" i="3"/>
  <c r="AR550" i="2"/>
  <c r="C42" i="3"/>
  <c r="AR558" i="2"/>
  <c r="AR196" i="2"/>
  <c r="AU563" i="2"/>
  <c r="M93" i="3"/>
  <c r="M88" i="3"/>
  <c r="M33" i="3"/>
  <c r="M101" i="3"/>
  <c r="M78" i="3"/>
  <c r="M43" i="3"/>
  <c r="M46" i="3"/>
  <c r="M22" i="3"/>
  <c r="M74" i="3"/>
  <c r="M89" i="3"/>
  <c r="M57" i="3"/>
  <c r="M99" i="3"/>
  <c r="M59" i="3"/>
  <c r="M114" i="3"/>
  <c r="M79" i="3"/>
  <c r="M119" i="3"/>
  <c r="M47" i="3"/>
  <c r="M81" i="3"/>
  <c r="M56" i="3"/>
  <c r="M30" i="3"/>
  <c r="M77" i="3"/>
  <c r="M98" i="3"/>
  <c r="M49" i="3"/>
  <c r="M90" i="3"/>
  <c r="M26" i="3"/>
  <c r="M95" i="3"/>
  <c r="M97" i="3"/>
  <c r="M80" i="3"/>
  <c r="M117" i="3"/>
  <c r="M83" i="3"/>
  <c r="M73" i="3"/>
  <c r="M34" i="3"/>
  <c r="M5" i="3"/>
  <c r="M20" i="3"/>
  <c r="M82" i="3"/>
  <c r="M19" i="3"/>
  <c r="M85" i="3"/>
  <c r="M75" i="3"/>
  <c r="M45" i="3"/>
  <c r="M39" i="3"/>
  <c r="M29" i="3"/>
  <c r="M87" i="3"/>
  <c r="M25" i="3"/>
  <c r="M4" i="3"/>
  <c r="M91" i="3"/>
  <c r="M48" i="3"/>
  <c r="M6" i="3"/>
  <c r="M38" i="3"/>
  <c r="M31" i="3"/>
  <c r="M35" i="3"/>
  <c r="M65" i="3"/>
  <c r="M118" i="3"/>
  <c r="M116" i="3"/>
  <c r="AR340" i="2"/>
  <c r="AR607" i="2"/>
  <c r="AR398" i="2"/>
  <c r="AR292" i="2"/>
  <c r="AR554" i="2"/>
  <c r="AR457" i="2"/>
  <c r="AR118" i="2"/>
  <c r="AR134" i="2"/>
  <c r="C88" i="3"/>
  <c r="AR585" i="2"/>
  <c r="AR83" i="2"/>
  <c r="AR285" i="2"/>
  <c r="AR378" i="2"/>
  <c r="AR529" i="2"/>
  <c r="AR194" i="2"/>
  <c r="AR528" i="2"/>
  <c r="AR402" i="2"/>
  <c r="AR372" i="2"/>
  <c r="AR319" i="2"/>
  <c r="AR42" i="2"/>
  <c r="AR426" i="2"/>
  <c r="AR584" i="2"/>
  <c r="AR258" i="2"/>
  <c r="C43" i="3"/>
  <c r="AR230" i="2"/>
  <c r="AR329" i="2"/>
  <c r="AR24" i="2"/>
  <c r="AR615" i="2"/>
  <c r="AR28" i="2"/>
  <c r="AR238" i="2"/>
  <c r="AR383" i="2"/>
  <c r="AR448" i="2"/>
  <c r="AR63" i="2"/>
  <c r="AR296" i="2"/>
  <c r="AR501" i="2"/>
  <c r="AR224" i="2"/>
  <c r="C74" i="3"/>
  <c r="AR396" i="2"/>
  <c r="AR21" i="2"/>
  <c r="C57" i="3"/>
  <c r="AR143" i="2"/>
  <c r="C114" i="3"/>
  <c r="AR580" i="2"/>
  <c r="AR332" i="2"/>
  <c r="AR260" i="2"/>
  <c r="AR549" i="2"/>
  <c r="AR73" i="2"/>
  <c r="C56" i="3"/>
  <c r="AR351" i="2"/>
  <c r="AR564" i="2"/>
  <c r="AR205" i="2"/>
  <c r="C49" i="3"/>
  <c r="AR67" i="2"/>
  <c r="AR200" i="2"/>
  <c r="C80" i="3"/>
  <c r="AR289" i="2"/>
  <c r="AR168" i="2"/>
  <c r="AR283" i="2"/>
  <c r="C85" i="3"/>
  <c r="AR19" i="2"/>
  <c r="C87" i="3"/>
  <c r="AR709" i="2"/>
  <c r="C38" i="3"/>
  <c r="AR286" i="2"/>
  <c r="C118" i="3"/>
  <c r="AR163" i="2"/>
  <c r="AU644" i="2"/>
  <c r="AU631" i="2"/>
  <c r="AU250" i="2"/>
  <c r="AU4" i="2"/>
  <c r="AU603" i="2"/>
  <c r="T27" i="3"/>
  <c r="T72" i="3"/>
  <c r="T76" i="3"/>
  <c r="T11" i="3"/>
  <c r="T121" i="3"/>
  <c r="T36" i="3"/>
  <c r="T24" i="3"/>
  <c r="T37" i="3"/>
  <c r="T105" i="3"/>
  <c r="T106" i="3"/>
  <c r="T32" i="3"/>
  <c r="T10" i="3"/>
  <c r="T23" i="3"/>
  <c r="T2" i="3"/>
  <c r="T86" i="3"/>
  <c r="T50" i="3"/>
  <c r="T54" i="3"/>
  <c r="T92" i="3"/>
  <c r="T42" i="3"/>
  <c r="T44" i="3"/>
  <c r="T41" i="3"/>
  <c r="T102" i="3"/>
  <c r="T84" i="3"/>
  <c r="T52" i="3"/>
  <c r="AR569" i="2"/>
  <c r="AR491" i="2"/>
  <c r="AR497" i="2"/>
  <c r="AR295" i="2"/>
  <c r="AR618" i="2"/>
  <c r="AR98" i="2"/>
  <c r="AR183" i="2"/>
  <c r="C100" i="3"/>
  <c r="AR553" i="2"/>
  <c r="C51" i="3"/>
  <c r="AR576" i="2"/>
  <c r="AR212" i="2"/>
  <c r="C69" i="3"/>
  <c r="AR47" i="2"/>
  <c r="AR43" i="2"/>
  <c r="AR471" i="2"/>
  <c r="AR269" i="2"/>
  <c r="AR453" i="2"/>
  <c r="AR444" i="2"/>
  <c r="AR435" i="2"/>
  <c r="AR622" i="2"/>
  <c r="C104" i="3"/>
  <c r="AR58" i="2"/>
  <c r="AR167" i="2"/>
  <c r="AR277" i="2"/>
  <c r="AR463" i="2"/>
  <c r="AR347" i="2"/>
  <c r="C120" i="3"/>
  <c r="AR586" i="2"/>
  <c r="AR117" i="2"/>
  <c r="AR327" i="2"/>
  <c r="AR290" i="2"/>
  <c r="AR386" i="2"/>
  <c r="AR122" i="2"/>
  <c r="AR209" i="2"/>
  <c r="AR346" i="2"/>
  <c r="AR308" i="2"/>
  <c r="AR356" i="2"/>
  <c r="AR149" i="2"/>
  <c r="C94" i="3"/>
  <c r="AR162" i="2"/>
  <c r="AR239" i="2"/>
  <c r="AR548" i="2"/>
  <c r="AR34" i="2"/>
  <c r="AR284" i="2"/>
  <c r="C111" i="3"/>
  <c r="AR242" i="2"/>
  <c r="AR333" i="2"/>
  <c r="AR357" i="2"/>
  <c r="AR300" i="2"/>
  <c r="AR605" i="2"/>
  <c r="AR417" i="2"/>
  <c r="AR465" i="2"/>
  <c r="AR32" i="2"/>
  <c r="AR218" i="2"/>
  <c r="C14" i="3"/>
  <c r="AR129" i="2"/>
  <c r="AR159" i="2"/>
  <c r="AR320" i="2"/>
  <c r="AU395" i="2"/>
  <c r="AU533" i="2"/>
  <c r="AU344" i="2"/>
  <c r="AU52" i="2"/>
  <c r="K22" i="3"/>
  <c r="K74" i="3"/>
  <c r="K89" i="3"/>
  <c r="K57" i="3"/>
  <c r="K99" i="3"/>
  <c r="K59" i="3"/>
  <c r="K114" i="3"/>
  <c r="K79" i="3"/>
  <c r="K110" i="3"/>
  <c r="K119" i="3"/>
  <c r="K47" i="3"/>
  <c r="K81" i="3"/>
  <c r="K56" i="3"/>
  <c r="K30" i="3"/>
  <c r="K63" i="3"/>
  <c r="K77" i="3"/>
  <c r="K109" i="3"/>
  <c r="K98" i="3"/>
  <c r="K49" i="3"/>
  <c r="K90" i="3"/>
  <c r="K26" i="3"/>
  <c r="K95" i="3"/>
  <c r="K97" i="3"/>
  <c r="K80" i="3"/>
  <c r="K117" i="3"/>
  <c r="K83" i="3"/>
  <c r="K73" i="3"/>
  <c r="K34" i="3"/>
  <c r="K5" i="3"/>
  <c r="K20" i="3"/>
  <c r="K82" i="3"/>
  <c r="K19" i="3"/>
  <c r="K71" i="3"/>
  <c r="K85" i="3"/>
  <c r="K75" i="3"/>
  <c r="K45" i="3"/>
  <c r="K39" i="3"/>
  <c r="K29" i="3"/>
  <c r="K87" i="3"/>
  <c r="K25" i="3"/>
  <c r="K4" i="3"/>
  <c r="K91" i="3"/>
  <c r="K48" i="3"/>
  <c r="K6" i="3"/>
  <c r="K38" i="3"/>
  <c r="K31" i="3"/>
  <c r="K35" i="3"/>
  <c r="K65" i="3"/>
  <c r="K118" i="3"/>
  <c r="K116" i="3"/>
  <c r="AR655" i="2"/>
  <c r="AR280" i="2"/>
  <c r="AR651" i="2"/>
  <c r="C70" i="3"/>
  <c r="AR243" i="2"/>
  <c r="AR198" i="2"/>
  <c r="AR106" i="2"/>
  <c r="C33" i="3"/>
  <c r="AR261" i="2"/>
  <c r="AR274" i="2"/>
  <c r="AR401" i="2"/>
  <c r="AR628" i="2"/>
  <c r="AR419" i="2"/>
  <c r="AR487" i="2"/>
  <c r="AR574" i="2"/>
  <c r="AR262" i="2"/>
  <c r="AR119" i="2"/>
  <c r="AR44" i="2"/>
  <c r="AR335" i="2"/>
  <c r="AR298" i="2"/>
  <c r="AR61" i="2"/>
  <c r="AR116" i="2"/>
  <c r="AR264" i="2"/>
  <c r="C99" i="3"/>
  <c r="AR495" i="2"/>
  <c r="AR137" i="2"/>
  <c r="AR18" i="2"/>
  <c r="AR518" i="2"/>
  <c r="AR112" i="2"/>
  <c r="AR182" i="2"/>
  <c r="C97" i="3"/>
  <c r="AR566" i="2"/>
  <c r="C117" i="3"/>
  <c r="AR544" i="2"/>
  <c r="AR211" i="2"/>
  <c r="C20" i="3"/>
  <c r="C75" i="3"/>
  <c r="C25" i="3"/>
  <c r="AR394" i="2"/>
  <c r="C31" i="3"/>
  <c r="AR373" i="2"/>
  <c r="C116" i="3"/>
  <c r="AR683" i="2"/>
  <c r="AU684" i="2"/>
  <c r="AU704" i="2"/>
  <c r="AU352" i="2"/>
  <c r="AU572" i="2"/>
  <c r="AU411" i="2"/>
  <c r="AU534" i="2"/>
  <c r="AU714" i="2"/>
  <c r="AU695" i="2"/>
  <c r="AU446" i="2"/>
  <c r="AU195" i="2"/>
  <c r="AU288" i="2"/>
  <c r="AU375" i="2"/>
  <c r="AU638" i="2"/>
  <c r="AU302" i="2"/>
  <c r="AU636" i="2"/>
  <c r="AU440" i="2"/>
  <c r="AU476" i="2"/>
  <c r="AU180" i="2"/>
  <c r="AU68" i="2"/>
  <c r="AU337" i="2"/>
  <c r="AU513" i="2"/>
  <c r="AU235" i="2"/>
  <c r="AU657" i="2"/>
  <c r="AU687" i="2"/>
  <c r="AU251" i="2"/>
  <c r="AU185" i="2"/>
  <c r="AU642" i="2"/>
  <c r="AU35" i="2"/>
  <c r="AU89" i="2"/>
  <c r="AU154" i="2"/>
  <c r="AV154" i="2" s="1"/>
  <c r="AU25" i="2"/>
  <c r="AU700" i="2"/>
  <c r="AU22" i="2"/>
  <c r="AU45" i="2"/>
  <c r="AU80" i="2"/>
  <c r="AU144" i="2"/>
  <c r="AU459" i="2"/>
  <c r="AU12" i="2"/>
  <c r="AU721" i="2"/>
  <c r="AU509" i="2"/>
  <c r="AU120" i="2"/>
  <c r="AU701" i="2"/>
  <c r="AU507" i="2"/>
  <c r="AU454" i="2"/>
  <c r="AU541" i="2"/>
  <c r="AU716" i="2"/>
  <c r="AU408" i="2"/>
  <c r="J93" i="3"/>
  <c r="J88" i="3"/>
  <c r="J33" i="3"/>
  <c r="J101" i="3"/>
  <c r="J78" i="3"/>
  <c r="J43" i="3"/>
  <c r="J46" i="3"/>
  <c r="J22" i="3"/>
  <c r="J74" i="3"/>
  <c r="J89" i="3"/>
  <c r="J57" i="3"/>
  <c r="J99" i="3"/>
  <c r="J59" i="3"/>
  <c r="J114" i="3"/>
  <c r="J79" i="3"/>
  <c r="J119" i="3"/>
  <c r="J47" i="3"/>
  <c r="J81" i="3"/>
  <c r="J56" i="3"/>
  <c r="J30" i="3"/>
  <c r="J77" i="3"/>
  <c r="J98" i="3"/>
  <c r="J49" i="3"/>
  <c r="J90" i="3"/>
  <c r="J26" i="3"/>
  <c r="J95" i="3"/>
  <c r="J97" i="3"/>
  <c r="J80" i="3"/>
  <c r="J117" i="3"/>
  <c r="J83" i="3"/>
  <c r="J73" i="3"/>
  <c r="J34" i="3"/>
  <c r="J5" i="3"/>
  <c r="J20" i="3"/>
  <c r="J82" i="3"/>
  <c r="J19" i="3"/>
  <c r="J85" i="3"/>
  <c r="J75" i="3"/>
  <c r="J45" i="3"/>
  <c r="J39" i="3"/>
  <c r="J29" i="3"/>
  <c r="J87" i="3"/>
  <c r="J25" i="3"/>
  <c r="J4" i="3"/>
  <c r="J91" i="3"/>
  <c r="J48" i="3"/>
  <c r="J6" i="3"/>
  <c r="J38" i="3"/>
  <c r="J31" i="3"/>
  <c r="J35" i="3"/>
  <c r="J65" i="3"/>
  <c r="J118" i="3"/>
  <c r="J116" i="3"/>
  <c r="AR677" i="2"/>
  <c r="AR240" i="2"/>
  <c r="AR583" i="2"/>
  <c r="AR324" i="2"/>
  <c r="AR379" i="2"/>
  <c r="AR388" i="2"/>
  <c r="C108" i="3"/>
  <c r="AR582" i="2"/>
  <c r="AR345" i="2"/>
  <c r="AR297" i="2"/>
  <c r="AR367" i="2"/>
  <c r="AR53" i="2"/>
  <c r="AR57" i="2"/>
  <c r="AR369" i="2"/>
  <c r="AR273" i="2"/>
  <c r="AR169" i="2"/>
  <c r="AR36" i="2"/>
  <c r="AR178" i="2"/>
  <c r="AR145" i="2"/>
  <c r="AR157" i="2"/>
  <c r="C11" i="3"/>
  <c r="AR370" i="2"/>
  <c r="AR521" i="2"/>
  <c r="AR23" i="2"/>
  <c r="AU617" i="2"/>
  <c r="AU514" i="2"/>
  <c r="AU662" i="2"/>
  <c r="AU540" i="2"/>
  <c r="AU53" i="2"/>
  <c r="AU229" i="2"/>
  <c r="AU482" i="2"/>
  <c r="AU91" i="2"/>
  <c r="AU254" i="2"/>
  <c r="AU362" i="2"/>
  <c r="AU451" i="2"/>
  <c r="AU142" i="2"/>
  <c r="AU717" i="2"/>
  <c r="AU397" i="2"/>
  <c r="AU210" i="2"/>
  <c r="AU109" i="2"/>
  <c r="AU490" i="2"/>
  <c r="AU546" i="2"/>
  <c r="AU90" i="2"/>
  <c r="AU70" i="2"/>
  <c r="AU343" i="2"/>
  <c r="AU259" i="2"/>
  <c r="AU452" i="2"/>
  <c r="AU552" i="2"/>
  <c r="AU275" i="2"/>
  <c r="AU304" i="2"/>
  <c r="AU223" i="2"/>
  <c r="AU318" i="2"/>
  <c r="AU442" i="2"/>
  <c r="AU726" i="2"/>
  <c r="AU233" i="2"/>
  <c r="AU41" i="2"/>
  <c r="AU301" i="2"/>
  <c r="AU535" i="2"/>
  <c r="AU694" i="2"/>
  <c r="AU702" i="2"/>
  <c r="AU461" i="2"/>
  <c r="AU382" i="2"/>
  <c r="AU33" i="2"/>
  <c r="AU604" i="2"/>
  <c r="AU380" i="2"/>
  <c r="AU416" i="2"/>
  <c r="AU384" i="2"/>
  <c r="AU635" i="2"/>
  <c r="AU462" i="2"/>
  <c r="AU46" i="2"/>
  <c r="AU104" i="2"/>
  <c r="AU595" i="2"/>
  <c r="AU545" i="2"/>
  <c r="AU508" i="2"/>
  <c r="AU170" i="2"/>
  <c r="AU317" i="2"/>
  <c r="AU627" i="2"/>
  <c r="AV627" i="2" s="1"/>
  <c r="AU132" i="2"/>
  <c r="AU81" i="2"/>
  <c r="AU158" i="2"/>
  <c r="AU656" i="2"/>
  <c r="AR125" i="2"/>
  <c r="AR101" i="2"/>
  <c r="C36" i="3"/>
  <c r="AR257" i="2"/>
  <c r="AR409" i="2"/>
  <c r="AR589" i="2"/>
  <c r="AR410" i="2"/>
  <c r="C37" i="3"/>
  <c r="AR75" i="2"/>
  <c r="AR186" i="2"/>
  <c r="AR85" i="2"/>
  <c r="AR303" i="2"/>
  <c r="AR164" i="2"/>
  <c r="AR325" i="2"/>
  <c r="AR96" i="2"/>
  <c r="C86" i="3"/>
  <c r="AR399" i="2"/>
  <c r="AR49" i="2"/>
  <c r="C44" i="3"/>
  <c r="AR152" i="2"/>
  <c r="AR391" i="2"/>
  <c r="C52" i="3"/>
  <c r="AR561" i="2"/>
  <c r="AU608" i="2"/>
  <c r="AU414" i="2"/>
  <c r="AU365" i="2"/>
  <c r="AU565" i="2"/>
  <c r="AU339" i="2"/>
  <c r="AU108" i="2"/>
  <c r="AU334" i="2"/>
  <c r="AU699" i="2"/>
  <c r="AV699" i="2" s="1"/>
  <c r="AU612" i="2"/>
  <c r="AU64" i="2"/>
  <c r="AU422" i="2"/>
  <c r="AU136" i="2"/>
  <c r="AU55" i="2"/>
  <c r="AU31" i="2"/>
  <c r="AU510" i="2"/>
  <c r="AU505" i="2"/>
  <c r="AU74" i="2"/>
  <c r="AU256" i="2"/>
  <c r="AU652" i="2"/>
  <c r="AU512" i="2"/>
  <c r="AU174" i="2"/>
  <c r="AU130" i="2"/>
  <c r="AU669" i="2"/>
  <c r="AU278" i="2"/>
  <c r="AU147" i="2"/>
  <c r="AU107" i="2"/>
  <c r="AU69" i="2"/>
  <c r="AU389" i="2"/>
  <c r="AU360" i="2"/>
  <c r="AU522" i="2"/>
  <c r="AU450" i="2"/>
  <c r="AU213" i="2"/>
  <c r="AU72" i="2"/>
  <c r="AU481" i="2"/>
  <c r="AU204" i="2"/>
  <c r="AU87" i="2"/>
  <c r="AV87" i="2" s="1"/>
  <c r="AU155" i="2"/>
  <c r="AU665" i="2"/>
  <c r="AU311" i="2"/>
  <c r="AU234" i="2"/>
  <c r="AU430" i="2"/>
  <c r="AU232" i="2"/>
  <c r="AU467" i="2"/>
  <c r="AU14" i="2"/>
  <c r="AU7" i="2"/>
  <c r="AU310" i="2"/>
  <c r="AU591" i="2"/>
  <c r="AU525" i="2"/>
  <c r="AV525" i="2" s="1"/>
  <c r="AU400" i="2"/>
  <c r="AU40" i="2"/>
  <c r="AU579" i="2"/>
  <c r="AU217" i="2"/>
  <c r="AU592" i="2"/>
  <c r="AU113" i="2"/>
  <c r="AU114" i="2"/>
  <c r="AU531" i="2"/>
  <c r="AU364" i="2"/>
  <c r="AU102" i="2"/>
  <c r="AU248" i="2"/>
  <c r="AU179" i="2"/>
  <c r="AU472" i="2"/>
  <c r="AU95" i="2"/>
  <c r="AU428" i="2"/>
  <c r="AU5" i="2"/>
  <c r="AU406" i="2"/>
  <c r="AU221" i="2"/>
  <c r="AU172" i="2"/>
  <c r="AU556" i="2"/>
  <c r="AU66" i="2"/>
  <c r="AU156" i="2"/>
  <c r="AU643" i="2"/>
  <c r="AV643" i="2" s="1"/>
  <c r="AU571" i="2"/>
  <c r="AV571" i="2" s="1"/>
  <c r="AU307" i="2"/>
  <c r="AU153" i="2"/>
  <c r="AU78" i="2"/>
  <c r="AU374" i="2"/>
  <c r="AU111" i="2"/>
  <c r="AU241" i="2"/>
  <c r="AU181" i="2"/>
  <c r="AU184" i="2"/>
  <c r="AU520" i="2"/>
  <c r="AU412" i="2"/>
  <c r="AU503" i="2"/>
  <c r="AU672" i="2"/>
  <c r="AU361" i="2"/>
  <c r="AU237" i="2"/>
  <c r="AU567" i="2"/>
  <c r="AU557" i="2"/>
  <c r="AU99" i="2"/>
  <c r="AU244" i="2"/>
  <c r="AU526" i="2"/>
  <c r="AU231" i="2"/>
  <c r="AU480" i="2"/>
  <c r="AU358" i="2"/>
  <c r="AU418" i="2"/>
  <c r="AU37" i="2"/>
  <c r="AU530" i="2"/>
  <c r="AU466" i="2"/>
  <c r="AU176" i="2"/>
  <c r="AU281" i="2"/>
  <c r="AU532" i="2"/>
  <c r="AU341" i="2"/>
  <c r="AU707" i="2"/>
  <c r="AU2" i="2"/>
  <c r="AU187" i="2"/>
  <c r="AU309" i="2"/>
  <c r="AV309" i="2" s="1"/>
  <c r="AU38" i="2"/>
  <c r="AU381" i="2"/>
  <c r="AU686" i="2"/>
  <c r="AU225" i="2"/>
  <c r="AU359" i="2"/>
  <c r="AU139" i="2"/>
  <c r="AU11" i="2"/>
  <c r="AU587" i="2"/>
  <c r="AU313" i="2"/>
  <c r="AU477" i="2"/>
  <c r="AU189" i="2"/>
  <c r="AU432" i="2"/>
  <c r="AU597" i="2"/>
  <c r="AU469" i="2"/>
  <c r="AU537" i="2"/>
  <c r="AU403" i="2"/>
  <c r="AU648" i="2"/>
  <c r="AU191" i="2"/>
  <c r="AU135" i="2"/>
  <c r="AU515" i="2"/>
  <c r="AU596" i="2"/>
  <c r="AU216" i="2"/>
  <c r="AU312" i="2"/>
  <c r="AU330" i="2"/>
  <c r="AU728" i="2"/>
  <c r="AV728" i="2" s="1"/>
  <c r="AU160" i="2"/>
  <c r="AU711" i="2"/>
  <c r="AU436" i="2"/>
  <c r="AU493" i="2"/>
  <c r="AU710" i="2"/>
  <c r="AU71" i="2"/>
  <c r="AU387" i="2"/>
  <c r="AU415" i="2"/>
  <c r="AU84" i="2"/>
  <c r="AU60" i="2"/>
  <c r="AU255" i="2"/>
  <c r="AU199" i="2"/>
  <c r="AR109" i="2"/>
  <c r="C101" i="3"/>
  <c r="AR490" i="2"/>
  <c r="AR546" i="2"/>
  <c r="AR90" i="2"/>
  <c r="C78" i="3"/>
  <c r="AR70" i="2"/>
  <c r="AR343" i="2"/>
  <c r="AR259" i="2"/>
  <c r="AR552" i="2"/>
  <c r="AR275" i="2"/>
  <c r="C46" i="3"/>
  <c r="AR304" i="2"/>
  <c r="AR223" i="2"/>
  <c r="AR318" i="2"/>
  <c r="AR233" i="2"/>
  <c r="AR41" i="2"/>
  <c r="AR301" i="2"/>
  <c r="AR535" i="2"/>
  <c r="AR461" i="2"/>
  <c r="C89" i="3"/>
  <c r="AR382" i="2"/>
  <c r="AR33" i="2"/>
  <c r="AR380" i="2"/>
  <c r="AR416" i="2"/>
  <c r="AR384" i="2"/>
  <c r="AR462" i="2"/>
  <c r="AR46" i="2"/>
  <c r="C77" i="3"/>
  <c r="AR104" i="2"/>
  <c r="AR508" i="2"/>
  <c r="AR170" i="2"/>
  <c r="C71" i="3"/>
  <c r="AR132" i="2"/>
  <c r="AR81" i="2"/>
  <c r="C48" i="3"/>
  <c r="AR158" i="2"/>
  <c r="C65" i="3"/>
  <c r="AR656" i="2"/>
  <c r="AU705" i="2"/>
  <c r="AU685" i="2"/>
  <c r="AU340" i="2"/>
  <c r="AU607" i="2"/>
  <c r="AU398" i="2"/>
  <c r="AU292" i="2"/>
  <c r="AU554" i="2"/>
  <c r="AU457" i="2"/>
  <c r="AU693" i="2"/>
  <c r="AU118" i="2"/>
  <c r="AU691" i="2"/>
  <c r="AU703" i="2"/>
  <c r="AU585" i="2"/>
  <c r="AU83" i="2"/>
  <c r="AU285" i="2"/>
  <c r="AU378" i="2"/>
  <c r="AU529" i="2"/>
  <c r="AU194" i="2"/>
  <c r="AU528" i="2"/>
  <c r="AU402" i="2"/>
  <c r="AU372" i="2"/>
  <c r="AU319" i="2"/>
  <c r="AU42" i="2"/>
  <c r="AU426" i="2"/>
  <c r="AU584" i="2"/>
  <c r="AU258" i="2"/>
  <c r="AU230" i="2"/>
  <c r="AV230" i="2" s="1"/>
  <c r="AU329" i="2"/>
  <c r="AV329" i="2" s="1"/>
  <c r="AU24" i="2"/>
  <c r="AU615" i="2"/>
  <c r="AU28" i="2"/>
  <c r="AU238" i="2"/>
  <c r="AU383" i="2"/>
  <c r="AU448" i="2"/>
  <c r="AU63" i="2"/>
  <c r="AU296" i="2"/>
  <c r="AU501" i="2"/>
  <c r="AU224" i="2"/>
  <c r="AU396" i="2"/>
  <c r="AU21" i="2"/>
  <c r="AU62" i="2"/>
  <c r="AU143" i="2"/>
  <c r="AU580" i="2"/>
  <c r="AU260" i="2"/>
  <c r="AU549" i="2"/>
  <c r="AU73" i="2"/>
  <c r="AU351" i="2"/>
  <c r="AU168" i="2"/>
  <c r="AR236" i="2"/>
  <c r="AR279" i="2"/>
  <c r="AR629" i="2"/>
  <c r="AR591" i="2"/>
  <c r="AR525" i="2"/>
  <c r="AR400" i="2"/>
  <c r="AR40" i="2"/>
  <c r="AR579" i="2"/>
  <c r="AR404" i="2"/>
  <c r="AR217" i="2"/>
  <c r="AR113" i="2"/>
  <c r="AR114" i="2"/>
  <c r="AR364" i="2"/>
  <c r="AR102" i="2"/>
  <c r="AR248" i="2"/>
  <c r="C103" i="3"/>
  <c r="AR179" i="2"/>
  <c r="AR472" i="2"/>
  <c r="C28" i="3"/>
  <c r="AR95" i="2"/>
  <c r="AR428" i="2"/>
  <c r="C7" i="3"/>
  <c r="AR5" i="2"/>
  <c r="AR406" i="2"/>
  <c r="AR221" i="2"/>
  <c r="AR172" i="2"/>
  <c r="AR556" i="2"/>
  <c r="AR66" i="2"/>
  <c r="C62" i="3"/>
  <c r="AR643" i="2"/>
  <c r="AR571" i="2"/>
  <c r="AR307" i="2"/>
  <c r="AR153" i="2"/>
  <c r="AR78" i="2"/>
  <c r="AR374" i="2"/>
  <c r="AR111" i="2"/>
  <c r="AR241" i="2"/>
  <c r="AR181" i="2"/>
  <c r="C55" i="3"/>
  <c r="AR184" i="2"/>
  <c r="C115" i="3"/>
  <c r="AR520" i="2"/>
  <c r="AR412" i="2"/>
  <c r="AR503" i="2"/>
  <c r="C53" i="3"/>
  <c r="AR361" i="2"/>
  <c r="AU712" i="2"/>
  <c r="AU706" i="2"/>
  <c r="AU609" i="2"/>
  <c r="AU569" i="2"/>
  <c r="AU502" i="2"/>
  <c r="AU491" i="2"/>
  <c r="AU697" i="2"/>
  <c r="AU497" i="2"/>
  <c r="AU295" i="2"/>
  <c r="AU618" i="2"/>
  <c r="AU98" i="2"/>
  <c r="AU183" i="2"/>
  <c r="AU553" i="2"/>
  <c r="AU431" i="2"/>
  <c r="AU212" i="2"/>
  <c r="AU47" i="2"/>
  <c r="AU43" i="2"/>
  <c r="AU471" i="2"/>
  <c r="AU269" i="2"/>
  <c r="AU453" i="2"/>
  <c r="AU444" i="2"/>
  <c r="AU435" i="2"/>
  <c r="AU622" i="2"/>
  <c r="AU167" i="2"/>
  <c r="AU277" i="2"/>
  <c r="AU463" i="2"/>
  <c r="AU347" i="2"/>
  <c r="AU586" i="2"/>
  <c r="AU117" i="2"/>
  <c r="AU327" i="2"/>
  <c r="AU290" i="2"/>
  <c r="AU386" i="2"/>
  <c r="AU668" i="2"/>
  <c r="AU674" i="2"/>
  <c r="AV674" i="2" s="1"/>
  <c r="AU723" i="2"/>
  <c r="AU122" i="2"/>
  <c r="AU209" i="2"/>
  <c r="AU654" i="2"/>
  <c r="AU346" i="2"/>
  <c r="AU308" i="2"/>
  <c r="AU356" i="2"/>
  <c r="AU149" i="2"/>
  <c r="AU162" i="2"/>
  <c r="AU239" i="2"/>
  <c r="AU548" i="2"/>
  <c r="AU34" i="2"/>
  <c r="AU284" i="2"/>
  <c r="O118" i="3"/>
  <c r="O116" i="3"/>
  <c r="AR30" i="2"/>
  <c r="AR573" i="2"/>
  <c r="AR413" i="2"/>
  <c r="AR443" i="2"/>
  <c r="AR517" i="2"/>
  <c r="AR123" i="2"/>
  <c r="AR456" i="2"/>
  <c r="AR349" i="2"/>
  <c r="AR287" i="2"/>
  <c r="AR79" i="2"/>
  <c r="AR666" i="2"/>
  <c r="AR425" i="2"/>
  <c r="AR220" i="2"/>
  <c r="AR219" i="2"/>
  <c r="AR202" i="2"/>
  <c r="AR103" i="2"/>
  <c r="AR407" i="2"/>
  <c r="AR228" i="2"/>
  <c r="AR473" i="2"/>
  <c r="C22" i="3"/>
  <c r="AR51" i="2"/>
  <c r="AR237" i="2"/>
  <c r="AR99" i="2"/>
  <c r="AR244" i="2"/>
  <c r="AR526" i="2"/>
  <c r="AR231" i="2"/>
  <c r="AR480" i="2"/>
  <c r="AR358" i="2"/>
  <c r="AR418" i="2"/>
  <c r="AR37" i="2"/>
  <c r="AR530" i="2"/>
  <c r="C110" i="3"/>
  <c r="AR466" i="2"/>
  <c r="AR176" i="2"/>
  <c r="C47" i="3"/>
  <c r="AR281" i="2"/>
  <c r="C81" i="3"/>
  <c r="AR532" i="2"/>
  <c r="C63" i="3"/>
  <c r="AR707" i="2"/>
  <c r="AR2" i="2"/>
  <c r="C98" i="3"/>
  <c r="AR187" i="2"/>
  <c r="AR309" i="2"/>
  <c r="C95" i="3"/>
  <c r="AR38" i="2"/>
  <c r="AR381" i="2"/>
  <c r="C5" i="3"/>
  <c r="AR225" i="2"/>
  <c r="AR359" i="2"/>
  <c r="C29" i="3"/>
  <c r="AR139" i="2"/>
  <c r="C6" i="3"/>
  <c r="AR11" i="2"/>
  <c r="AR587" i="2"/>
  <c r="AU655" i="2"/>
  <c r="AU474" i="2"/>
  <c r="AU280" i="2"/>
  <c r="AU690" i="2"/>
  <c r="AU678" i="2"/>
  <c r="AU133" i="2"/>
  <c r="AU368" i="2"/>
  <c r="AU651" i="2"/>
  <c r="AU243" i="2"/>
  <c r="AU438" i="2"/>
  <c r="AU198" i="2"/>
  <c r="AU106" i="2"/>
  <c r="AU140" i="2"/>
  <c r="AU664" i="2"/>
  <c r="AU692" i="2"/>
  <c r="AU720" i="2"/>
  <c r="AU562" i="2"/>
  <c r="AU261" i="2"/>
  <c r="AU401" i="2"/>
  <c r="AU555" i="2"/>
  <c r="AU628" i="2"/>
  <c r="AU419" i="2"/>
  <c r="AU487" i="2"/>
  <c r="AU511" i="2"/>
  <c r="AU718" i="2"/>
  <c r="AU262" i="2"/>
  <c r="AU637" i="2"/>
  <c r="AU119" i="2"/>
  <c r="AU44" i="2"/>
  <c r="AU335" i="2"/>
  <c r="AU559" i="2"/>
  <c r="AU298" i="2"/>
  <c r="AU611" i="2"/>
  <c r="AU61" i="2"/>
  <c r="AU116" i="2"/>
  <c r="AU455" i="2"/>
  <c r="AU516" i="2"/>
  <c r="AU479" i="2"/>
  <c r="AU264" i="2"/>
  <c r="AU495" i="2"/>
  <c r="AU137" i="2"/>
  <c r="AU632" i="2"/>
  <c r="AU190" i="2"/>
  <c r="AU18" i="2"/>
  <c r="AU518" i="2"/>
  <c r="AU112" i="2"/>
  <c r="AU182" i="2"/>
  <c r="AU423" i="2"/>
  <c r="AU16" i="2"/>
  <c r="AU192" i="2"/>
  <c r="C84" i="3"/>
  <c r="AR247" i="2"/>
  <c r="AU676" i="2"/>
  <c r="AU677" i="2"/>
  <c r="AU722" i="2"/>
  <c r="AU240" i="2"/>
  <c r="AU252" i="2"/>
  <c r="AU583" i="2"/>
  <c r="AU324" i="2"/>
  <c r="AU379" i="2"/>
  <c r="AU388" i="2"/>
  <c r="AU582" i="2"/>
  <c r="AU345" i="2"/>
  <c r="AU121" i="2"/>
  <c r="AU297" i="2"/>
  <c r="AU367" i="2"/>
  <c r="AU500" i="2"/>
  <c r="AU363" i="2"/>
  <c r="AU57" i="2"/>
  <c r="AU369" i="2"/>
  <c r="AV369" i="2" s="1"/>
  <c r="AU249" i="2"/>
  <c r="AU273" i="2"/>
  <c r="AU169" i="2"/>
  <c r="AU36" i="2"/>
  <c r="AV36" i="2" s="1"/>
  <c r="AU437" i="2"/>
  <c r="AU624" i="2"/>
  <c r="AU178" i="2"/>
  <c r="AU145" i="2"/>
  <c r="AU266" i="2"/>
  <c r="AU157" i="2"/>
  <c r="AU370" i="2"/>
  <c r="AU521" i="2"/>
  <c r="AU663" i="2"/>
  <c r="AU23" i="2"/>
  <c r="AU621" i="2"/>
  <c r="AU125" i="2"/>
  <c r="AV125" i="2" s="1"/>
  <c r="AU101" i="2"/>
  <c r="AU470" i="2"/>
  <c r="AU97" i="2"/>
  <c r="AU257" i="2"/>
  <c r="AU539" i="2"/>
  <c r="AU409" i="2"/>
  <c r="AU589" i="2"/>
  <c r="AU410" i="2"/>
  <c r="AV410" i="2" s="1"/>
  <c r="AU681" i="2"/>
  <c r="AU75" i="2"/>
  <c r="AU206" i="2"/>
  <c r="AU186" i="2"/>
  <c r="AU165" i="2"/>
  <c r="AU85" i="2"/>
  <c r="AU649" i="2"/>
  <c r="AU543" i="2"/>
  <c r="AU542" i="2"/>
  <c r="AU253" i="2"/>
  <c r="AU688" i="2"/>
  <c r="AU227" i="2"/>
  <c r="AU110" i="2"/>
  <c r="AU598" i="2"/>
  <c r="AU620" i="2"/>
  <c r="AU128" i="2"/>
  <c r="AU124" i="2"/>
  <c r="AV124" i="2" s="1"/>
  <c r="AU316" i="2"/>
  <c r="AU305" i="2"/>
  <c r="AU524" i="2"/>
  <c r="AU593" i="2"/>
  <c r="AU630" i="2"/>
  <c r="AU26" i="2"/>
  <c r="AU15" i="2"/>
  <c r="AU100" i="2"/>
  <c r="AU523" i="2"/>
  <c r="AU8" i="2"/>
  <c r="AU263" i="2"/>
  <c r="AU20" i="2"/>
  <c r="AU484" i="2"/>
  <c r="AU610" i="2"/>
  <c r="AU39" i="2"/>
  <c r="AU447" i="2"/>
  <c r="AU640" i="2"/>
  <c r="AU434" i="2"/>
  <c r="AU222" i="2"/>
  <c r="AU641" i="2"/>
  <c r="AU421" i="2"/>
  <c r="AU56" i="2"/>
  <c r="AU385" i="2"/>
  <c r="AU601" i="2"/>
  <c r="AU599" i="2"/>
  <c r="AU538" i="2"/>
  <c r="AU371" i="2"/>
  <c r="AU377" i="2"/>
  <c r="AU65" i="2"/>
  <c r="AU215" i="2"/>
  <c r="AU577" i="2"/>
  <c r="AU619" i="2"/>
  <c r="AU161" i="2"/>
  <c r="AU342" i="2"/>
  <c r="AU445" i="2"/>
  <c r="C3" i="3"/>
  <c r="AU715" i="2"/>
  <c r="AU680" i="2"/>
  <c r="AU424" i="2"/>
  <c r="AU639" i="2"/>
  <c r="AU536" i="2"/>
  <c r="AU282" i="2"/>
  <c r="AU602" i="2"/>
  <c r="AU633" i="2"/>
  <c r="AU214" i="2"/>
  <c r="AU696" i="2"/>
  <c r="AU93" i="2"/>
  <c r="AU267" i="2"/>
  <c r="AU392" i="2"/>
  <c r="AU27" i="2"/>
  <c r="AU646" i="2"/>
  <c r="AU348" i="2"/>
  <c r="AU115" i="2"/>
  <c r="AU486" i="2"/>
  <c r="AU713" i="2"/>
  <c r="AU271" i="2"/>
  <c r="AU336" i="2"/>
  <c r="AU150" i="2"/>
  <c r="AU650" i="2"/>
  <c r="AU188" i="2"/>
  <c r="AU201" i="2"/>
  <c r="AU50" i="2"/>
  <c r="AU148" i="2"/>
  <c r="AV148" i="2" s="1"/>
  <c r="AU496" i="2"/>
  <c r="AU489" i="2"/>
  <c r="AU488" i="2"/>
  <c r="AU328" i="2"/>
  <c r="AU13" i="2"/>
  <c r="AU570" i="2"/>
  <c r="AU429" i="2"/>
  <c r="AU94" i="2"/>
  <c r="AU177" i="2"/>
  <c r="AU504" i="2"/>
  <c r="AU59" i="2"/>
  <c r="AU86" i="2"/>
  <c r="AU600" i="2"/>
  <c r="AU322" i="2"/>
  <c r="AU449" i="2"/>
  <c r="AU475" i="2"/>
  <c r="AU203" i="2"/>
  <c r="AU175" i="2"/>
  <c r="AU321" i="2"/>
  <c r="AU293" i="2"/>
  <c r="AU623" i="2"/>
  <c r="AU17" i="2"/>
  <c r="AU127" i="2"/>
  <c r="AU485" i="2"/>
  <c r="AU550" i="2"/>
  <c r="AU558" i="2"/>
  <c r="AU196" i="2"/>
  <c r="AU247" i="2"/>
  <c r="AU564" i="2"/>
  <c r="AU205" i="2"/>
  <c r="AU67" i="2"/>
  <c r="AU200" i="2"/>
  <c r="AU634" i="2"/>
  <c r="AU289" i="2"/>
  <c r="AU283" i="2"/>
  <c r="AV283" i="2" s="1"/>
  <c r="AU19" i="2"/>
  <c r="AU709" i="2"/>
  <c r="AU286" i="2"/>
  <c r="AU163" i="2"/>
  <c r="AU242" i="2"/>
  <c r="AU333" i="2"/>
  <c r="AU357" i="2"/>
  <c r="AU300" i="2"/>
  <c r="AU605" i="2"/>
  <c r="AU417" i="2"/>
  <c r="AU465" i="2"/>
  <c r="AU32" i="2"/>
  <c r="AU218" i="2"/>
  <c r="AU129" i="2"/>
  <c r="AU159" i="2"/>
  <c r="AV159" i="2" s="1"/>
  <c r="AU320" i="2"/>
  <c r="AU566" i="2"/>
  <c r="AU544" i="2"/>
  <c r="AU211" i="2"/>
  <c r="AU76" i="2"/>
  <c r="AU594" i="2"/>
  <c r="AV594" i="2" s="1"/>
  <c r="AU394" i="2"/>
  <c r="AV394" i="2" s="1"/>
  <c r="AU373" i="2"/>
  <c r="AU683" i="2"/>
  <c r="AU303" i="2"/>
  <c r="AU164" i="2"/>
  <c r="AU291" i="2"/>
  <c r="AV291" i="2" s="1"/>
  <c r="AU325" i="2"/>
  <c r="AU96" i="2"/>
  <c r="AU399" i="2"/>
  <c r="AU49" i="2"/>
  <c r="AU647" i="2"/>
  <c r="AU152" i="2"/>
  <c r="AU391" i="2"/>
  <c r="AV391" i="2" s="1"/>
  <c r="AU561" i="2"/>
  <c r="AU353" i="2"/>
  <c r="AU483" i="2"/>
  <c r="AU141" i="2"/>
  <c r="AU77" i="2"/>
  <c r="AU3" i="2"/>
  <c r="AU146" i="2"/>
  <c r="AU131" i="2"/>
  <c r="AU173" i="2"/>
  <c r="AU207" i="2"/>
  <c r="AU492" i="2"/>
  <c r="V88" i="3"/>
  <c r="D88" i="3"/>
  <c r="P88" i="3"/>
  <c r="E88" i="3"/>
  <c r="Q88" i="3"/>
  <c r="H88" i="3"/>
  <c r="F88" i="3"/>
  <c r="U88" i="3"/>
  <c r="G88" i="3"/>
  <c r="G43" i="3"/>
  <c r="E43" i="3"/>
  <c r="Q43" i="3"/>
  <c r="P43" i="3"/>
  <c r="U43" i="3"/>
  <c r="V43" i="3"/>
  <c r="F43" i="3"/>
  <c r="D43" i="3"/>
  <c r="H43" i="3"/>
  <c r="AU151" i="2"/>
  <c r="AU48" i="2"/>
  <c r="AU197" i="2"/>
  <c r="AU166" i="2"/>
  <c r="AU246" i="2"/>
  <c r="AU10" i="2"/>
  <c r="AU92" i="2"/>
  <c r="AU689" i="2"/>
  <c r="AU105" i="2"/>
  <c r="AU171" i="2"/>
  <c r="AU270" i="2"/>
  <c r="AU427" i="2"/>
  <c r="AU519" i="2"/>
  <c r="AU29" i="2"/>
  <c r="AV29" i="2" s="1"/>
  <c r="AU306" i="2"/>
  <c r="AU326" i="2"/>
  <c r="AU9" i="2"/>
  <c r="AU354" i="2"/>
  <c r="AU338" i="2"/>
  <c r="AU506" i="2"/>
  <c r="AU547" i="2"/>
  <c r="AU299" i="2"/>
  <c r="AU6" i="2"/>
  <c r="AU366" i="2"/>
  <c r="AU527" i="2"/>
  <c r="AU315" i="2"/>
  <c r="AU54" i="2"/>
  <c r="AU458" i="2"/>
  <c r="AU499" i="2"/>
  <c r="D93" i="3"/>
  <c r="P93" i="3"/>
  <c r="E93" i="3"/>
  <c r="Q93" i="3"/>
  <c r="F93" i="3"/>
  <c r="G93" i="3"/>
  <c r="H93" i="3"/>
  <c r="U93" i="3"/>
  <c r="V93" i="3"/>
  <c r="F101" i="3"/>
  <c r="G101" i="3"/>
  <c r="H101" i="3"/>
  <c r="U101" i="3"/>
  <c r="D101" i="3"/>
  <c r="P101" i="3"/>
  <c r="E101" i="3"/>
  <c r="Q101" i="3"/>
  <c r="V101" i="3"/>
  <c r="F21" i="3"/>
  <c r="G21" i="3"/>
  <c r="H21" i="3"/>
  <c r="U21" i="3"/>
  <c r="D21" i="3"/>
  <c r="P21" i="3"/>
  <c r="E21" i="3"/>
  <c r="Q21" i="3"/>
  <c r="V21" i="3"/>
  <c r="V16" i="3"/>
  <c r="D16" i="3"/>
  <c r="P16" i="3"/>
  <c r="H16" i="3"/>
  <c r="U16" i="3"/>
  <c r="F16" i="3"/>
  <c r="G16" i="3"/>
  <c r="Q16" i="3"/>
  <c r="E16" i="3"/>
  <c r="D27" i="3"/>
  <c r="P27" i="3"/>
  <c r="E27" i="3"/>
  <c r="Q27" i="3"/>
  <c r="F27" i="3"/>
  <c r="G27" i="3"/>
  <c r="H27" i="3"/>
  <c r="U27" i="3"/>
  <c r="V27" i="3"/>
  <c r="D22" i="3"/>
  <c r="P22" i="3"/>
  <c r="E22" i="3"/>
  <c r="Q22" i="3"/>
  <c r="G22" i="3"/>
  <c r="H22" i="3"/>
  <c r="F22" i="3"/>
  <c r="V22" i="3"/>
  <c r="U22" i="3"/>
  <c r="D100" i="3"/>
  <c r="P100" i="3"/>
  <c r="E100" i="3"/>
  <c r="Q100" i="3"/>
  <c r="G100" i="3"/>
  <c r="H100" i="3"/>
  <c r="U100" i="3"/>
  <c r="V100" i="3"/>
  <c r="F100" i="3"/>
  <c r="F104" i="3"/>
  <c r="G104" i="3"/>
  <c r="H104" i="3"/>
  <c r="U104" i="3"/>
  <c r="D104" i="3"/>
  <c r="P104" i="3"/>
  <c r="E104" i="3"/>
  <c r="Q104" i="3"/>
  <c r="F121" i="3"/>
  <c r="G121" i="3"/>
  <c r="H121" i="3"/>
  <c r="U121" i="3"/>
  <c r="V121" i="3"/>
  <c r="D121" i="3"/>
  <c r="P121" i="3"/>
  <c r="E121" i="3"/>
  <c r="Q121" i="3"/>
  <c r="P114" i="3"/>
  <c r="Q114" i="3"/>
  <c r="D114" i="3"/>
  <c r="E114" i="3"/>
  <c r="F114" i="3"/>
  <c r="G114" i="3"/>
  <c r="U114" i="3"/>
  <c r="H114" i="3"/>
  <c r="V114" i="3"/>
  <c r="G105" i="3"/>
  <c r="D105" i="3"/>
  <c r="U105" i="3"/>
  <c r="E105" i="3"/>
  <c r="V105" i="3"/>
  <c r="F105" i="3"/>
  <c r="H105" i="3"/>
  <c r="Q105" i="3"/>
  <c r="P105" i="3"/>
  <c r="V104" i="3"/>
  <c r="E122" i="3"/>
  <c r="Q122" i="3"/>
  <c r="F122" i="3"/>
  <c r="G122" i="3"/>
  <c r="H122" i="3"/>
  <c r="V122" i="3"/>
  <c r="V68" i="3"/>
  <c r="D68" i="3"/>
  <c r="P68" i="3"/>
  <c r="H68" i="3"/>
  <c r="U68" i="3"/>
  <c r="F68" i="3"/>
  <c r="G11" i="3"/>
  <c r="P11" i="3"/>
  <c r="Q11" i="3"/>
  <c r="D11" i="3"/>
  <c r="E11" i="3"/>
  <c r="V11" i="3"/>
  <c r="F11" i="3"/>
  <c r="U11" i="3"/>
  <c r="G89" i="3"/>
  <c r="D89" i="3"/>
  <c r="U89" i="3"/>
  <c r="E89" i="3"/>
  <c r="V89" i="3"/>
  <c r="F89" i="3"/>
  <c r="H89" i="3"/>
  <c r="Q89" i="3"/>
  <c r="P89" i="3"/>
  <c r="G37" i="3"/>
  <c r="H37" i="3"/>
  <c r="U37" i="3"/>
  <c r="V37" i="3"/>
  <c r="P37" i="3"/>
  <c r="Q37" i="3"/>
  <c r="E37" i="3"/>
  <c r="D37" i="3"/>
  <c r="F37" i="3"/>
  <c r="F13" i="3"/>
  <c r="G13" i="3"/>
  <c r="H13" i="3"/>
  <c r="U13" i="3"/>
  <c r="V13" i="3"/>
  <c r="D13" i="3"/>
  <c r="P13" i="3"/>
  <c r="E13" i="3"/>
  <c r="Q13" i="3"/>
  <c r="P122" i="3"/>
  <c r="G57" i="3"/>
  <c r="E57" i="3"/>
  <c r="Q57" i="3"/>
  <c r="P57" i="3"/>
  <c r="U57" i="3"/>
  <c r="D57" i="3"/>
  <c r="V57" i="3"/>
  <c r="F57" i="3"/>
  <c r="H57" i="3"/>
  <c r="D47" i="3"/>
  <c r="G47" i="3"/>
  <c r="H47" i="3"/>
  <c r="V47" i="3"/>
  <c r="E47" i="3"/>
  <c r="F47" i="3"/>
  <c r="Q47" i="3"/>
  <c r="U47" i="3"/>
  <c r="G32" i="3"/>
  <c r="E32" i="3"/>
  <c r="Q32" i="3"/>
  <c r="F32" i="3"/>
  <c r="H32" i="3"/>
  <c r="P32" i="3"/>
  <c r="D32" i="3"/>
  <c r="U32" i="3"/>
  <c r="V32" i="3"/>
  <c r="D2" i="3"/>
  <c r="P2" i="3"/>
  <c r="G2" i="3"/>
  <c r="H2" i="3"/>
  <c r="U2" i="3"/>
  <c r="Q2" i="3"/>
  <c r="V2" i="3"/>
  <c r="E2" i="3"/>
  <c r="F2" i="3"/>
  <c r="G82" i="3"/>
  <c r="H82" i="3"/>
  <c r="P82" i="3"/>
  <c r="Q82" i="3"/>
  <c r="D82" i="3"/>
  <c r="E82" i="3"/>
  <c r="F82" i="3"/>
  <c r="U82" i="3"/>
  <c r="V82" i="3"/>
  <c r="V42" i="3"/>
  <c r="P42" i="3"/>
  <c r="D42" i="3"/>
  <c r="Q42" i="3"/>
  <c r="E42" i="3"/>
  <c r="F42" i="3"/>
  <c r="G42" i="3"/>
  <c r="H42" i="3"/>
  <c r="U42" i="3"/>
  <c r="G31" i="3"/>
  <c r="P31" i="3"/>
  <c r="D31" i="3"/>
  <c r="Q31" i="3"/>
  <c r="E31" i="3"/>
  <c r="F31" i="3"/>
  <c r="H31" i="3"/>
  <c r="U31" i="3"/>
  <c r="V31" i="3"/>
  <c r="Q68" i="3"/>
  <c r="D122" i="3"/>
  <c r="V58" i="3"/>
  <c r="V33" i="3"/>
  <c r="D33" i="3"/>
  <c r="P33" i="3"/>
  <c r="H33" i="3"/>
  <c r="Q33" i="3"/>
  <c r="U33" i="3"/>
  <c r="F33" i="3"/>
  <c r="G33" i="3"/>
  <c r="F64" i="3"/>
  <c r="G64" i="3"/>
  <c r="U64" i="3"/>
  <c r="V64" i="3"/>
  <c r="D64" i="3"/>
  <c r="P64" i="3"/>
  <c r="E64" i="3"/>
  <c r="Q64" i="3"/>
  <c r="P7" i="3"/>
  <c r="D7" i="3"/>
  <c r="Q7" i="3"/>
  <c r="E7" i="3"/>
  <c r="F7" i="3"/>
  <c r="G7" i="3"/>
  <c r="H7" i="3"/>
  <c r="U7" i="3"/>
  <c r="V7" i="3"/>
  <c r="F110" i="3"/>
  <c r="G110" i="3"/>
  <c r="H110" i="3"/>
  <c r="U110" i="3"/>
  <c r="V110" i="3"/>
  <c r="D110" i="3"/>
  <c r="P110" i="3"/>
  <c r="E110" i="3"/>
  <c r="Q110" i="3"/>
  <c r="G106" i="3"/>
  <c r="P106" i="3"/>
  <c r="Q106" i="3"/>
  <c r="D106" i="3"/>
  <c r="U106" i="3"/>
  <c r="E106" i="3"/>
  <c r="V106" i="3"/>
  <c r="F106" i="3"/>
  <c r="H106" i="3"/>
  <c r="H17" i="3"/>
  <c r="F17" i="3"/>
  <c r="V17" i="3"/>
  <c r="G17" i="3"/>
  <c r="D17" i="3"/>
  <c r="E17" i="3"/>
  <c r="U17" i="3"/>
  <c r="G86" i="3"/>
  <c r="E86" i="3"/>
  <c r="Q86" i="3"/>
  <c r="D86" i="3"/>
  <c r="F86" i="3"/>
  <c r="U86" i="3"/>
  <c r="H86" i="3"/>
  <c r="V86" i="3"/>
  <c r="P86" i="3"/>
  <c r="G85" i="3"/>
  <c r="E85" i="3"/>
  <c r="Q85" i="3"/>
  <c r="P85" i="3"/>
  <c r="D85" i="3"/>
  <c r="F85" i="3"/>
  <c r="U85" i="3"/>
  <c r="H85" i="3"/>
  <c r="V85" i="3"/>
  <c r="D4" i="3"/>
  <c r="P4" i="3"/>
  <c r="E4" i="3"/>
  <c r="Q4" i="3"/>
  <c r="F4" i="3"/>
  <c r="G4" i="3"/>
  <c r="H4" i="3"/>
  <c r="U4" i="3"/>
  <c r="G53" i="3"/>
  <c r="U53" i="3"/>
  <c r="P53" i="3"/>
  <c r="Q53" i="3"/>
  <c r="D53" i="3"/>
  <c r="V53" i="3"/>
  <c r="E53" i="3"/>
  <c r="F53" i="3"/>
  <c r="H53" i="3"/>
  <c r="F67" i="3"/>
  <c r="U26" i="3"/>
  <c r="F51" i="3"/>
  <c r="G51" i="3"/>
  <c r="H51" i="3"/>
  <c r="U51" i="3"/>
  <c r="V51" i="3"/>
  <c r="D51" i="3"/>
  <c r="P51" i="3"/>
  <c r="E51" i="3"/>
  <c r="Q51" i="3"/>
  <c r="D46" i="3"/>
  <c r="P46" i="3"/>
  <c r="E46" i="3"/>
  <c r="Q46" i="3"/>
  <c r="G46" i="3"/>
  <c r="H46" i="3"/>
  <c r="F46" i="3"/>
  <c r="U46" i="3"/>
  <c r="V46" i="3"/>
  <c r="D74" i="3"/>
  <c r="P74" i="3"/>
  <c r="F74" i="3"/>
  <c r="G74" i="3"/>
  <c r="U74" i="3"/>
  <c r="E74" i="3"/>
  <c r="H74" i="3"/>
  <c r="Q74" i="3"/>
  <c r="V74" i="3"/>
  <c r="V94" i="3"/>
  <c r="D94" i="3"/>
  <c r="P94" i="3"/>
  <c r="H94" i="3"/>
  <c r="G94" i="3"/>
  <c r="Q94" i="3"/>
  <c r="U94" i="3"/>
  <c r="E94" i="3"/>
  <c r="F94" i="3"/>
  <c r="G56" i="3"/>
  <c r="U56" i="3"/>
  <c r="D56" i="3"/>
  <c r="V56" i="3"/>
  <c r="E56" i="3"/>
  <c r="F56" i="3"/>
  <c r="H56" i="3"/>
  <c r="P56" i="3"/>
  <c r="Q56" i="3"/>
  <c r="G12" i="3"/>
  <c r="H12" i="3"/>
  <c r="U12" i="3"/>
  <c r="D12" i="3"/>
  <c r="P12" i="3"/>
  <c r="Q12" i="3"/>
  <c r="E12" i="3"/>
  <c r="F12" i="3"/>
  <c r="U73" i="3"/>
  <c r="G73" i="3"/>
  <c r="V73" i="3"/>
  <c r="H73" i="3"/>
  <c r="P73" i="3"/>
  <c r="Q73" i="3"/>
  <c r="D73" i="3"/>
  <c r="E73" i="3"/>
  <c r="F73" i="3"/>
  <c r="G75" i="3"/>
  <c r="U75" i="3"/>
  <c r="P75" i="3"/>
  <c r="Q75" i="3"/>
  <c r="D75" i="3"/>
  <c r="V75" i="3"/>
  <c r="E75" i="3"/>
  <c r="F75" i="3"/>
  <c r="H75" i="3"/>
  <c r="G91" i="3"/>
  <c r="H91" i="3"/>
  <c r="U91" i="3"/>
  <c r="V91" i="3"/>
  <c r="D91" i="3"/>
  <c r="P91" i="3"/>
  <c r="E91" i="3"/>
  <c r="Q91" i="3"/>
  <c r="F91" i="3"/>
  <c r="F84" i="3"/>
  <c r="G84" i="3"/>
  <c r="H84" i="3"/>
  <c r="V84" i="3"/>
  <c r="E84" i="3"/>
  <c r="P84" i="3"/>
  <c r="Q84" i="3"/>
  <c r="U84" i="3"/>
  <c r="D84" i="3"/>
  <c r="V67" i="3"/>
  <c r="D67" i="3"/>
  <c r="P67" i="3"/>
  <c r="H67" i="3"/>
  <c r="U67" i="3"/>
  <c r="V72" i="3"/>
  <c r="D72" i="3"/>
  <c r="P72" i="3"/>
  <c r="E72" i="3"/>
  <c r="Q72" i="3"/>
  <c r="H72" i="3"/>
  <c r="F72" i="3"/>
  <c r="G72" i="3"/>
  <c r="D36" i="3"/>
  <c r="P36" i="3"/>
  <c r="E36" i="3"/>
  <c r="Q36" i="3"/>
  <c r="F36" i="3"/>
  <c r="G36" i="3"/>
  <c r="H36" i="3"/>
  <c r="U36" i="3"/>
  <c r="V36" i="3"/>
  <c r="G119" i="3"/>
  <c r="E119" i="3"/>
  <c r="Q119" i="3"/>
  <c r="P119" i="3"/>
  <c r="D119" i="3"/>
  <c r="F119" i="3"/>
  <c r="U119" i="3"/>
  <c r="H119" i="3"/>
  <c r="V119" i="3"/>
  <c r="G30" i="3"/>
  <c r="V30" i="3"/>
  <c r="E30" i="3"/>
  <c r="Q30" i="3"/>
  <c r="U30" i="3"/>
  <c r="D30" i="3"/>
  <c r="F30" i="3"/>
  <c r="H30" i="3"/>
  <c r="P30" i="3"/>
  <c r="D26" i="3"/>
  <c r="P26" i="3"/>
  <c r="E26" i="3"/>
  <c r="Q26" i="3"/>
  <c r="G26" i="3"/>
  <c r="V26" i="3"/>
  <c r="F26" i="3"/>
  <c r="H26" i="3"/>
  <c r="F34" i="3"/>
  <c r="G34" i="3"/>
  <c r="H34" i="3"/>
  <c r="U34" i="3"/>
  <c r="V34" i="3"/>
  <c r="D34" i="3"/>
  <c r="P34" i="3"/>
  <c r="Q34" i="3"/>
  <c r="D45" i="3"/>
  <c r="P45" i="3"/>
  <c r="G45" i="3"/>
  <c r="H45" i="3"/>
  <c r="U45" i="3"/>
  <c r="E45" i="3"/>
  <c r="F45" i="3"/>
  <c r="Q45" i="3"/>
  <c r="D41" i="3"/>
  <c r="P41" i="3"/>
  <c r="E41" i="3"/>
  <c r="Q41" i="3"/>
  <c r="F41" i="3"/>
  <c r="G41" i="3"/>
  <c r="V41" i="3"/>
  <c r="H41" i="3"/>
  <c r="U41" i="3"/>
  <c r="G118" i="3"/>
  <c r="H118" i="3"/>
  <c r="U118" i="3"/>
  <c r="V118" i="3"/>
  <c r="P118" i="3"/>
  <c r="Q118" i="3"/>
  <c r="E118" i="3"/>
  <c r="D118" i="3"/>
  <c r="F118" i="3"/>
  <c r="H64" i="3"/>
  <c r="E33" i="3"/>
  <c r="G76" i="3"/>
  <c r="U9" i="3"/>
  <c r="P9" i="3"/>
  <c r="Q9" i="3"/>
  <c r="D9" i="3"/>
  <c r="E9" i="3"/>
  <c r="F9" i="3"/>
  <c r="G9" i="3"/>
  <c r="H9" i="3"/>
  <c r="V9" i="3"/>
  <c r="E58" i="3"/>
  <c r="Q58" i="3"/>
  <c r="F58" i="3"/>
  <c r="G58" i="3"/>
  <c r="H58" i="3"/>
  <c r="V76" i="3"/>
  <c r="D76" i="3"/>
  <c r="P76" i="3"/>
  <c r="H76" i="3"/>
  <c r="Q76" i="3"/>
  <c r="U76" i="3"/>
  <c r="G40" i="3"/>
  <c r="H40" i="3"/>
  <c r="U40" i="3"/>
  <c r="V40" i="3"/>
  <c r="P40" i="3"/>
  <c r="D40" i="3"/>
  <c r="E40" i="3"/>
  <c r="F40" i="3"/>
  <c r="Q40" i="3"/>
  <c r="E76" i="3"/>
  <c r="V45" i="3"/>
  <c r="F49" i="3"/>
  <c r="G49" i="3"/>
  <c r="H49" i="3"/>
  <c r="V49" i="3"/>
  <c r="P49" i="3"/>
  <c r="Q49" i="3"/>
  <c r="U49" i="3"/>
  <c r="D49" i="3"/>
  <c r="V83" i="3"/>
  <c r="D83" i="3"/>
  <c r="P83" i="3"/>
  <c r="H83" i="3"/>
  <c r="D71" i="3"/>
  <c r="H71" i="3"/>
  <c r="G25" i="3"/>
  <c r="H25" i="3"/>
  <c r="V25" i="3"/>
  <c r="P25" i="3"/>
  <c r="Q25" i="3"/>
  <c r="U25" i="3"/>
  <c r="D25" i="3"/>
  <c r="V102" i="3"/>
  <c r="D102" i="3"/>
  <c r="P102" i="3"/>
  <c r="E102" i="3"/>
  <c r="Q102" i="3"/>
  <c r="H102" i="3"/>
  <c r="Q70" i="3"/>
  <c r="E70" i="3"/>
  <c r="Q69" i="3"/>
  <c r="E69" i="3"/>
  <c r="U18" i="3"/>
  <c r="U62" i="3"/>
  <c r="Q63" i="3"/>
  <c r="E63" i="3"/>
  <c r="H15" i="3"/>
  <c r="F71" i="3"/>
  <c r="U78" i="3"/>
  <c r="Q103" i="3"/>
  <c r="V59" i="3"/>
  <c r="G28" i="3"/>
  <c r="P28" i="3"/>
  <c r="Q28" i="3"/>
  <c r="D28" i="3"/>
  <c r="E28" i="3"/>
  <c r="U28" i="3"/>
  <c r="F28" i="3"/>
  <c r="V28" i="3"/>
  <c r="H28" i="3"/>
  <c r="P79" i="3"/>
  <c r="D79" i="3"/>
  <c r="Q79" i="3"/>
  <c r="E79" i="3"/>
  <c r="F79" i="3"/>
  <c r="G79" i="3"/>
  <c r="H79" i="3"/>
  <c r="U79" i="3"/>
  <c r="V79" i="3"/>
  <c r="G66" i="3"/>
  <c r="E66" i="3"/>
  <c r="Q66" i="3"/>
  <c r="P66" i="3"/>
  <c r="D66" i="3"/>
  <c r="F66" i="3"/>
  <c r="U66" i="3"/>
  <c r="V66" i="3"/>
  <c r="D90" i="3"/>
  <c r="P90" i="3"/>
  <c r="F90" i="3"/>
  <c r="G90" i="3"/>
  <c r="H90" i="3"/>
  <c r="U90" i="3"/>
  <c r="E90" i="3"/>
  <c r="Q90" i="3"/>
  <c r="V90" i="3"/>
  <c r="G55" i="3"/>
  <c r="H55" i="3"/>
  <c r="U55" i="3"/>
  <c r="V55" i="3"/>
  <c r="D55" i="3"/>
  <c r="P55" i="3"/>
  <c r="E55" i="3"/>
  <c r="Q55" i="3"/>
  <c r="F55" i="3"/>
  <c r="D54" i="3"/>
  <c r="P54" i="3"/>
  <c r="E54" i="3"/>
  <c r="Q54" i="3"/>
  <c r="F54" i="3"/>
  <c r="G54" i="3"/>
  <c r="H54" i="3"/>
  <c r="U54" i="3"/>
  <c r="V54" i="3"/>
  <c r="D44" i="3"/>
  <c r="P44" i="3"/>
  <c r="F44" i="3"/>
  <c r="G44" i="3"/>
  <c r="H44" i="3"/>
  <c r="U44" i="3"/>
  <c r="E44" i="3"/>
  <c r="Q44" i="3"/>
  <c r="V44" i="3"/>
  <c r="F65" i="3"/>
  <c r="G65" i="3"/>
  <c r="H65" i="3"/>
  <c r="U65" i="3"/>
  <c r="V65" i="3"/>
  <c r="D65" i="3"/>
  <c r="P65" i="3"/>
  <c r="P70" i="3"/>
  <c r="D70" i="3"/>
  <c r="P69" i="3"/>
  <c r="D69" i="3"/>
  <c r="H18" i="3"/>
  <c r="H62" i="3"/>
  <c r="P63" i="3"/>
  <c r="D63" i="3"/>
  <c r="F15" i="3"/>
  <c r="E71" i="3"/>
  <c r="G61" i="3"/>
  <c r="U59" i="3"/>
  <c r="G102" i="3"/>
  <c r="H66" i="3"/>
  <c r="G120" i="3"/>
  <c r="D120" i="3"/>
  <c r="Q120" i="3"/>
  <c r="E120" i="3"/>
  <c r="F120" i="3"/>
  <c r="H120" i="3"/>
  <c r="U120" i="3"/>
  <c r="V120" i="3"/>
  <c r="D24" i="3"/>
  <c r="P24" i="3"/>
  <c r="E24" i="3"/>
  <c r="Q24" i="3"/>
  <c r="F24" i="3"/>
  <c r="G24" i="3"/>
  <c r="H24" i="3"/>
  <c r="U24" i="3"/>
  <c r="G96" i="3"/>
  <c r="E96" i="3"/>
  <c r="Q96" i="3"/>
  <c r="P96" i="3"/>
  <c r="U96" i="3"/>
  <c r="V96" i="3"/>
  <c r="D96" i="3"/>
  <c r="F96" i="3"/>
  <c r="H96" i="3"/>
  <c r="G10" i="3"/>
  <c r="U10" i="3"/>
  <c r="H10" i="3"/>
  <c r="V10" i="3"/>
  <c r="P10" i="3"/>
  <c r="Q10" i="3"/>
  <c r="D10" i="3"/>
  <c r="E10" i="3"/>
  <c r="F10" i="3"/>
  <c r="G115" i="3"/>
  <c r="E115" i="3"/>
  <c r="Q115" i="3"/>
  <c r="U115" i="3"/>
  <c r="D115" i="3"/>
  <c r="V115" i="3"/>
  <c r="F115" i="3"/>
  <c r="H115" i="3"/>
  <c r="P115" i="3"/>
  <c r="U8" i="3"/>
  <c r="P8" i="3"/>
  <c r="Q8" i="3"/>
  <c r="D8" i="3"/>
  <c r="E8" i="3"/>
  <c r="F8" i="3"/>
  <c r="G8" i="3"/>
  <c r="V8" i="3"/>
  <c r="H8" i="3"/>
  <c r="E48" i="3"/>
  <c r="F48" i="3"/>
  <c r="G48" i="3"/>
  <c r="U48" i="3"/>
  <c r="H48" i="3"/>
  <c r="V48" i="3"/>
  <c r="D48" i="3"/>
  <c r="P48" i="3"/>
  <c r="Q48" i="3"/>
  <c r="D116" i="3"/>
  <c r="P116" i="3"/>
  <c r="E116" i="3"/>
  <c r="Q116" i="3"/>
  <c r="F116" i="3"/>
  <c r="G116" i="3"/>
  <c r="H116" i="3"/>
  <c r="V116" i="3"/>
  <c r="U116" i="3"/>
  <c r="H108" i="3"/>
  <c r="H60" i="3"/>
  <c r="P18" i="3"/>
  <c r="D18" i="3"/>
  <c r="H107" i="3"/>
  <c r="P62" i="3"/>
  <c r="D62" i="3"/>
  <c r="E103" i="3"/>
  <c r="Q83" i="3"/>
  <c r="V24" i="3"/>
  <c r="H111" i="3"/>
  <c r="U111" i="3"/>
  <c r="D95" i="3"/>
  <c r="P95" i="3"/>
  <c r="E95" i="3"/>
  <c r="Q95" i="3"/>
  <c r="F95" i="3"/>
  <c r="G95" i="3"/>
  <c r="H95" i="3"/>
  <c r="U95" i="3"/>
  <c r="V95" i="3"/>
  <c r="D5" i="3"/>
  <c r="P5" i="3"/>
  <c r="E5" i="3"/>
  <c r="Q5" i="3"/>
  <c r="G5" i="3"/>
  <c r="U5" i="3"/>
  <c r="V5" i="3"/>
  <c r="H5" i="3"/>
  <c r="G39" i="3"/>
  <c r="P39" i="3"/>
  <c r="D39" i="3"/>
  <c r="Q39" i="3"/>
  <c r="E39" i="3"/>
  <c r="F39" i="3"/>
  <c r="H39" i="3"/>
  <c r="U39" i="3"/>
  <c r="V39" i="3"/>
  <c r="P6" i="3"/>
  <c r="D6" i="3"/>
  <c r="Q6" i="3"/>
  <c r="E6" i="3"/>
  <c r="F6" i="3"/>
  <c r="G6" i="3"/>
  <c r="H6" i="3"/>
  <c r="U6" i="3"/>
  <c r="V6" i="3"/>
  <c r="D52" i="3"/>
  <c r="P52" i="3"/>
  <c r="E52" i="3"/>
  <c r="Q52" i="3"/>
  <c r="F52" i="3"/>
  <c r="G52" i="3"/>
  <c r="H52" i="3"/>
  <c r="U52" i="3"/>
  <c r="V52" i="3"/>
  <c r="G108" i="3"/>
  <c r="G60" i="3"/>
  <c r="G107" i="3"/>
  <c r="D111" i="3"/>
  <c r="Q71" i="3"/>
  <c r="E65" i="3"/>
  <c r="U29" i="3"/>
  <c r="F20" i="3"/>
  <c r="G23" i="3"/>
  <c r="H23" i="3"/>
  <c r="U23" i="3"/>
  <c r="V23" i="3"/>
  <c r="D23" i="3"/>
  <c r="P23" i="3"/>
  <c r="E23" i="3"/>
  <c r="Q23" i="3"/>
  <c r="F23" i="3"/>
  <c r="D15" i="3"/>
  <c r="P15" i="3"/>
  <c r="E15" i="3"/>
  <c r="Q15" i="3"/>
  <c r="G15" i="3"/>
  <c r="D92" i="3"/>
  <c r="P92" i="3"/>
  <c r="E92" i="3"/>
  <c r="Q92" i="3"/>
  <c r="F92" i="3"/>
  <c r="G92" i="3"/>
  <c r="H92" i="3"/>
  <c r="U92" i="3"/>
  <c r="V92" i="3"/>
  <c r="V70" i="3"/>
  <c r="F108" i="3"/>
  <c r="V69" i="3"/>
  <c r="F60" i="3"/>
  <c r="F107" i="3"/>
  <c r="V63" i="3"/>
  <c r="Q111" i="3"/>
  <c r="H109" i="3"/>
  <c r="P71" i="3"/>
  <c r="U61" i="3"/>
  <c r="G83" i="3"/>
  <c r="D77" i="3"/>
  <c r="P77" i="3"/>
  <c r="E77" i="3"/>
  <c r="Q77" i="3"/>
  <c r="F77" i="3"/>
  <c r="G77" i="3"/>
  <c r="H77" i="3"/>
  <c r="G97" i="3"/>
  <c r="H97" i="3"/>
  <c r="U97" i="3"/>
  <c r="V97" i="3"/>
  <c r="D97" i="3"/>
  <c r="E97" i="3"/>
  <c r="F97" i="3"/>
  <c r="P97" i="3"/>
  <c r="G20" i="3"/>
  <c r="H20" i="3"/>
  <c r="P20" i="3"/>
  <c r="Q20" i="3"/>
  <c r="U20" i="3"/>
  <c r="V20" i="3"/>
  <c r="E20" i="3"/>
  <c r="D29" i="3"/>
  <c r="P29" i="3"/>
  <c r="E29" i="3"/>
  <c r="Q29" i="3"/>
  <c r="G29" i="3"/>
  <c r="V29" i="3"/>
  <c r="F29" i="3"/>
  <c r="H29" i="3"/>
  <c r="G3" i="3"/>
  <c r="H3" i="3"/>
  <c r="U3" i="3"/>
  <c r="V3" i="3"/>
  <c r="D3" i="3"/>
  <c r="E3" i="3"/>
  <c r="F3" i="3"/>
  <c r="P3" i="3"/>
  <c r="Q3" i="3"/>
  <c r="U70" i="3"/>
  <c r="Q108" i="3"/>
  <c r="U69" i="3"/>
  <c r="Q60" i="3"/>
  <c r="Q107" i="3"/>
  <c r="E107" i="3"/>
  <c r="U63" i="3"/>
  <c r="P111" i="3"/>
  <c r="V109" i="3"/>
  <c r="G109" i="3"/>
  <c r="V77" i="3"/>
  <c r="F83" i="3"/>
  <c r="P107" i="3"/>
  <c r="H63" i="3"/>
  <c r="U109" i="3"/>
  <c r="U77" i="3"/>
  <c r="E83" i="3"/>
  <c r="U102" i="3"/>
  <c r="P120" i="3"/>
  <c r="D78" i="3"/>
  <c r="P78" i="3"/>
  <c r="E78" i="3"/>
  <c r="Q78" i="3"/>
  <c r="G78" i="3"/>
  <c r="H78" i="3"/>
  <c r="G99" i="3"/>
  <c r="H99" i="3"/>
  <c r="V99" i="3"/>
  <c r="D99" i="3"/>
  <c r="P99" i="3"/>
  <c r="E99" i="3"/>
  <c r="Q99" i="3"/>
  <c r="U99" i="3"/>
  <c r="F99" i="3"/>
  <c r="H112" i="3"/>
  <c r="U112" i="3"/>
  <c r="V112" i="3"/>
  <c r="P112" i="3"/>
  <c r="D112" i="3"/>
  <c r="Q112" i="3"/>
  <c r="E112" i="3"/>
  <c r="F112" i="3"/>
  <c r="G112" i="3"/>
  <c r="D109" i="3"/>
  <c r="P109" i="3"/>
  <c r="E109" i="3"/>
  <c r="Q109" i="3"/>
  <c r="G80" i="3"/>
  <c r="U80" i="3"/>
  <c r="P80" i="3"/>
  <c r="Q80" i="3"/>
  <c r="D80" i="3"/>
  <c r="V80" i="3"/>
  <c r="E80" i="3"/>
  <c r="F80" i="3"/>
  <c r="H80" i="3"/>
  <c r="G19" i="3"/>
  <c r="H19" i="3"/>
  <c r="F19" i="3"/>
  <c r="P19" i="3"/>
  <c r="Q19" i="3"/>
  <c r="U19" i="3"/>
  <c r="D19" i="3"/>
  <c r="F87" i="3"/>
  <c r="G87" i="3"/>
  <c r="H87" i="3"/>
  <c r="U87" i="3"/>
  <c r="V87" i="3"/>
  <c r="D87" i="3"/>
  <c r="Q87" i="3"/>
  <c r="D113" i="3"/>
  <c r="P113" i="3"/>
  <c r="E113" i="3"/>
  <c r="F113" i="3"/>
  <c r="G113" i="3"/>
  <c r="H113" i="3"/>
  <c r="V113" i="3"/>
  <c r="Q113" i="3"/>
  <c r="U113" i="3"/>
  <c r="F38" i="3"/>
  <c r="G70" i="3"/>
  <c r="G69" i="3"/>
  <c r="G63" i="3"/>
  <c r="F25" i="3"/>
  <c r="P87" i="3"/>
  <c r="V61" i="3"/>
  <c r="D61" i="3"/>
  <c r="P61" i="3"/>
  <c r="H61" i="3"/>
  <c r="V103" i="3"/>
  <c r="D103" i="3"/>
  <c r="P103" i="3"/>
  <c r="H103" i="3"/>
  <c r="D59" i="3"/>
  <c r="P59" i="3"/>
  <c r="E59" i="3"/>
  <c r="Q59" i="3"/>
  <c r="F59" i="3"/>
  <c r="G59" i="3"/>
  <c r="H59" i="3"/>
  <c r="U81" i="3"/>
  <c r="E81" i="3"/>
  <c r="F81" i="3"/>
  <c r="G81" i="3"/>
  <c r="V81" i="3"/>
  <c r="H81" i="3"/>
  <c r="D81" i="3"/>
  <c r="P81" i="3"/>
  <c r="Q81" i="3"/>
  <c r="Q98" i="3"/>
  <c r="D98" i="3"/>
  <c r="E98" i="3"/>
  <c r="F98" i="3"/>
  <c r="G98" i="3"/>
  <c r="U98" i="3"/>
  <c r="H98" i="3"/>
  <c r="V98" i="3"/>
  <c r="D117" i="3"/>
  <c r="P117" i="3"/>
  <c r="E117" i="3"/>
  <c r="Q117" i="3"/>
  <c r="F117" i="3"/>
  <c r="G117" i="3"/>
  <c r="H117" i="3"/>
  <c r="U117" i="3"/>
  <c r="V117" i="3"/>
  <c r="D50" i="3"/>
  <c r="P50" i="3"/>
  <c r="F50" i="3"/>
  <c r="G50" i="3"/>
  <c r="H50" i="3"/>
  <c r="U50" i="3"/>
  <c r="E50" i="3"/>
  <c r="Q50" i="3"/>
  <c r="V50" i="3"/>
  <c r="F14" i="3"/>
  <c r="G14" i="3"/>
  <c r="H14" i="3"/>
  <c r="U14" i="3"/>
  <c r="D14" i="3"/>
  <c r="P14" i="3"/>
  <c r="D35" i="3"/>
  <c r="P35" i="3"/>
  <c r="E35" i="3"/>
  <c r="Q35" i="3"/>
  <c r="F35" i="3"/>
  <c r="G35" i="3"/>
  <c r="H35" i="3"/>
  <c r="U35" i="3"/>
  <c r="V35" i="3"/>
  <c r="G71" i="3"/>
  <c r="V78" i="3"/>
  <c r="E25" i="3"/>
  <c r="E87" i="3"/>
  <c r="E49" i="3"/>
  <c r="AV501" i="2"/>
  <c r="AV524" i="2"/>
  <c r="AV523" i="2"/>
  <c r="AV586" i="2"/>
  <c r="AV584" i="2"/>
  <c r="AV218" i="2"/>
  <c r="AV487" i="2"/>
  <c r="AV657" i="2"/>
  <c r="AV237" i="2"/>
  <c r="AV510" i="2"/>
  <c r="AV517" i="2"/>
  <c r="AV606" i="2"/>
  <c r="AV547" i="2"/>
  <c r="AV172" i="2"/>
  <c r="AV431" i="2"/>
  <c r="AV31" i="2"/>
  <c r="AV296" i="2"/>
  <c r="AV493" i="2"/>
  <c r="AV681" i="2"/>
  <c r="AV325" i="2"/>
  <c r="AV399" i="2"/>
  <c r="AV54" i="2"/>
  <c r="AV642" i="2"/>
  <c r="AV503" i="2"/>
  <c r="AV454" i="2"/>
  <c r="AV6" i="2" l="1"/>
  <c r="AV127" i="2"/>
  <c r="AV63" i="2"/>
  <c r="AV686" i="2"/>
  <c r="AV530" i="2"/>
  <c r="AV212" i="2"/>
  <c r="AV111" i="2"/>
  <c r="AV406" i="2"/>
  <c r="AV592" i="2"/>
  <c r="AV202" i="2"/>
  <c r="AV682" i="2"/>
  <c r="AV55" i="2"/>
  <c r="AV374" i="2"/>
  <c r="AV217" i="2"/>
  <c r="AV270" i="2"/>
  <c r="AV251" i="2"/>
  <c r="AV338" i="2"/>
  <c r="AV589" i="2"/>
  <c r="AV370" i="2"/>
  <c r="AV15" i="2"/>
  <c r="AV110" i="2"/>
  <c r="AV98" i="2"/>
  <c r="AV564" i="2"/>
  <c r="AV258" i="2"/>
  <c r="AV205" i="2"/>
  <c r="AV537" i="2"/>
  <c r="AV46" i="2"/>
  <c r="AV109" i="2"/>
  <c r="AV653" i="2"/>
  <c r="AV213" i="2"/>
  <c r="AV632" i="2"/>
  <c r="AV512" i="2"/>
  <c r="AV647" i="2"/>
  <c r="AV23" i="2"/>
  <c r="AV316" i="2"/>
  <c r="AV448" i="2"/>
  <c r="AV349" i="2"/>
  <c r="AV136" i="2"/>
  <c r="AV78" i="2"/>
  <c r="AV144" i="2"/>
  <c r="AV687" i="2"/>
  <c r="AV620" i="2"/>
  <c r="AV408" i="2"/>
  <c r="AV22" i="2"/>
  <c r="AV495" i="2"/>
  <c r="AV26" i="2"/>
  <c r="AV227" i="2"/>
  <c r="AV549" i="2"/>
  <c r="AV426" i="2"/>
  <c r="AV16" i="2"/>
  <c r="AV559" i="2"/>
  <c r="AV471" i="2"/>
  <c r="AV97" i="2"/>
  <c r="AV61" i="2"/>
  <c r="AV137" i="2"/>
  <c r="AV92" i="2"/>
  <c r="AV640" i="2"/>
  <c r="AV47" i="2"/>
  <c r="AV157" i="2"/>
  <c r="AV79" i="2"/>
  <c r="AV497" i="2"/>
  <c r="AV332" i="2"/>
  <c r="AV382" i="2"/>
  <c r="AV190" i="2"/>
  <c r="AV28" i="2"/>
  <c r="AV672" i="2"/>
  <c r="AV701" i="2"/>
  <c r="AV303" i="2"/>
  <c r="AV178" i="2"/>
  <c r="AV62" i="2"/>
  <c r="AV286" i="2"/>
  <c r="AV383" i="2"/>
  <c r="AV60" i="2"/>
  <c r="AV269" i="2"/>
  <c r="AV663" i="2"/>
  <c r="AV341" i="2"/>
  <c r="AV456" i="2"/>
  <c r="AV80" i="2"/>
  <c r="AV7" i="2"/>
  <c r="AV101" i="2"/>
  <c r="AV238" i="2"/>
  <c r="AV412" i="2"/>
  <c r="AV102" i="2"/>
  <c r="AV196" i="2"/>
  <c r="AV635" i="2"/>
  <c r="AV99" i="2"/>
  <c r="AV123" i="2"/>
  <c r="AV330" i="2"/>
  <c r="AV613" i="2"/>
  <c r="AV191" i="2"/>
  <c r="AV129" i="2"/>
  <c r="AV435" i="2"/>
  <c r="AV220" i="2"/>
  <c r="AV232" i="2"/>
  <c r="AV175" i="2"/>
  <c r="AV224" i="2"/>
  <c r="AV709" i="2"/>
  <c r="AV418" i="2"/>
  <c r="AV243" i="2"/>
  <c r="AV200" i="2"/>
  <c r="AV257" i="2"/>
  <c r="AV593" i="2"/>
  <c r="AV249" i="2"/>
  <c r="AV319" i="2"/>
  <c r="AV634" i="2"/>
  <c r="AV678" i="2"/>
  <c r="AV40" i="2"/>
  <c r="AV415" i="2"/>
  <c r="AV474" i="2"/>
  <c r="AV128" i="2"/>
  <c r="AV618" i="2"/>
  <c r="AV45" i="2"/>
  <c r="AV472" i="2"/>
  <c r="AV690" i="2"/>
  <c r="AV724" i="2"/>
  <c r="AV180" i="2"/>
  <c r="AV655" i="2"/>
  <c r="AV160" i="2"/>
  <c r="AV498" i="2"/>
  <c r="AV668" i="2"/>
  <c r="AV11" i="2"/>
  <c r="AV311" i="2"/>
  <c r="AV184" i="2"/>
  <c r="AV556" i="2"/>
  <c r="AV531" i="2"/>
  <c r="AV306" i="2"/>
  <c r="AV120" i="2"/>
  <c r="AV197" i="2"/>
  <c r="AV366" i="2"/>
  <c r="AV4" i="2"/>
  <c r="AV610" i="2"/>
  <c r="AV305" i="2"/>
  <c r="AV427" i="2"/>
  <c r="AV12" i="2"/>
  <c r="AV185" i="2"/>
  <c r="AV206" i="2"/>
  <c r="AV449" i="2"/>
  <c r="AV488" i="2"/>
  <c r="AV633" i="2"/>
  <c r="AV433" i="2"/>
  <c r="AV342" i="2"/>
  <c r="AV385" i="2"/>
  <c r="AV263" i="2"/>
  <c r="AV250" i="2"/>
  <c r="AV644" i="2"/>
  <c r="AV409" i="2"/>
  <c r="AV363" i="2"/>
  <c r="AV165" i="2"/>
  <c r="AV437" i="2"/>
  <c r="AV396" i="2"/>
  <c r="AV469" i="2"/>
  <c r="AV235" i="2"/>
  <c r="AV247" i="2"/>
  <c r="AV725" i="2"/>
  <c r="AV548" i="2"/>
  <c r="AV18" i="2"/>
  <c r="AV555" i="2"/>
  <c r="AV372" i="2"/>
  <c r="AV294" i="2"/>
  <c r="AV540" i="2"/>
  <c r="AV17" i="2"/>
  <c r="AV280" i="2"/>
  <c r="AV64" i="2"/>
  <c r="AV716" i="2"/>
  <c r="AV361" i="2"/>
  <c r="AV461" i="2"/>
  <c r="AV414" i="2"/>
  <c r="Y83" i="3"/>
  <c r="Y37" i="3"/>
  <c r="Y35" i="3"/>
  <c r="Y38" i="3"/>
  <c r="Y19" i="3"/>
  <c r="Y20" i="3"/>
  <c r="Y55" i="3"/>
  <c r="Y51" i="3"/>
  <c r="Y17" i="3"/>
  <c r="Y2" i="3"/>
  <c r="Y114" i="3"/>
  <c r="Y18" i="3"/>
  <c r="Y67" i="3"/>
  <c r="Y98" i="3"/>
  <c r="Y6" i="3"/>
  <c r="Y120" i="3"/>
  <c r="Y118" i="3"/>
  <c r="Y36" i="3"/>
  <c r="Y86" i="3"/>
  <c r="Y13" i="3"/>
  <c r="Y105" i="3"/>
  <c r="Y100" i="3"/>
  <c r="Y22" i="3"/>
  <c r="Y27" i="3"/>
  <c r="Y21" i="3"/>
  <c r="Y102" i="3"/>
  <c r="Y56" i="3"/>
  <c r="Y52" i="3"/>
  <c r="Y30" i="3"/>
  <c r="Y7" i="3"/>
  <c r="Y34" i="3"/>
  <c r="Y99" i="3"/>
  <c r="Y9" i="3"/>
  <c r="Y80" i="3"/>
  <c r="Y92" i="3"/>
  <c r="Y10" i="3"/>
  <c r="Y96" i="3"/>
  <c r="Y24" i="3"/>
  <c r="Y41" i="3"/>
  <c r="Y64" i="3"/>
  <c r="Y32" i="3"/>
  <c r="Y89" i="3"/>
  <c r="Y88" i="3"/>
  <c r="Y65" i="3"/>
  <c r="Y40" i="3"/>
  <c r="Y73" i="3"/>
  <c r="Y53" i="3"/>
  <c r="Y106" i="3"/>
  <c r="Y82" i="3"/>
  <c r="Y59" i="3"/>
  <c r="Y29" i="3"/>
  <c r="Y95" i="3"/>
  <c r="Y116" i="3"/>
  <c r="Y90" i="3"/>
  <c r="Y26" i="3"/>
  <c r="Y4" i="3"/>
  <c r="Y122" i="3"/>
  <c r="Y93" i="3"/>
  <c r="Y43" i="3"/>
  <c r="Y111" i="3"/>
  <c r="Y5" i="3"/>
  <c r="Y119" i="3"/>
  <c r="Y85" i="3"/>
  <c r="Y121" i="3"/>
  <c r="Y117" i="3"/>
  <c r="Y107" i="3"/>
  <c r="Y48" i="3"/>
  <c r="Y28" i="3"/>
  <c r="Y33" i="3"/>
  <c r="Y61" i="3"/>
  <c r="Y76" i="3"/>
  <c r="Y12" i="3"/>
  <c r="Y87" i="3"/>
  <c r="Y112" i="3"/>
  <c r="Y50" i="3"/>
  <c r="Y25" i="3"/>
  <c r="Y113" i="3"/>
  <c r="Y3" i="3"/>
  <c r="Y77" i="3"/>
  <c r="Y60" i="3"/>
  <c r="Y54" i="3"/>
  <c r="Y71" i="3"/>
  <c r="Y84" i="3"/>
  <c r="Y75" i="3"/>
  <c r="Y42" i="3"/>
  <c r="Y57" i="3"/>
  <c r="Y68" i="3"/>
  <c r="Y63" i="3"/>
  <c r="Y72" i="3"/>
  <c r="Y91" i="3"/>
  <c r="Y46" i="3"/>
  <c r="Y69" i="3"/>
  <c r="Y23" i="3"/>
  <c r="Y115" i="3"/>
  <c r="Y58" i="3"/>
  <c r="Y94" i="3"/>
  <c r="Y110" i="3"/>
  <c r="Y16" i="3"/>
  <c r="Y103" i="3"/>
  <c r="Y109" i="3"/>
  <c r="Y108" i="3"/>
  <c r="Y97" i="3"/>
  <c r="Y79" i="3"/>
  <c r="Y31" i="3"/>
  <c r="Y78" i="3"/>
  <c r="Y74" i="3"/>
  <c r="Y39" i="3"/>
  <c r="Y45" i="3"/>
  <c r="Y14" i="3"/>
  <c r="Y81" i="3"/>
  <c r="Y8" i="3"/>
  <c r="Y15" i="3"/>
  <c r="Y44" i="3"/>
  <c r="Y66" i="3"/>
  <c r="Y49" i="3"/>
  <c r="Y47" i="3"/>
  <c r="Y11" i="3"/>
  <c r="Y104" i="3"/>
  <c r="Y101" i="3"/>
  <c r="Y62" i="3"/>
  <c r="Y70" i="3"/>
  <c r="W88" i="3"/>
  <c r="W113" i="3"/>
  <c r="W109" i="3"/>
  <c r="W110" i="3"/>
  <c r="W22" i="3"/>
  <c r="W28" i="3"/>
  <c r="W37" i="3"/>
  <c r="W31" i="3"/>
  <c r="W70" i="3"/>
  <c r="W18" i="3"/>
  <c r="W27" i="3"/>
  <c r="W92" i="3"/>
  <c r="W13" i="3"/>
  <c r="W45" i="3"/>
  <c r="W52" i="3"/>
  <c r="W95" i="3"/>
  <c r="W104" i="3"/>
  <c r="W71" i="3"/>
  <c r="W44" i="3"/>
  <c r="W14" i="3"/>
  <c r="W100" i="3"/>
  <c r="W80" i="3"/>
  <c r="W76" i="3"/>
  <c r="W60" i="3"/>
  <c r="W19" i="3"/>
  <c r="W30" i="3"/>
  <c r="W40" i="3"/>
  <c r="W84" i="3"/>
  <c r="W116" i="3"/>
  <c r="W111" i="3"/>
  <c r="W89" i="3"/>
  <c r="W98" i="3"/>
  <c r="W115" i="3"/>
  <c r="W62" i="3"/>
  <c r="W25" i="3"/>
  <c r="W114" i="3"/>
  <c r="W24" i="3"/>
  <c r="W50" i="3"/>
  <c r="W107" i="3"/>
  <c r="W8" i="3"/>
  <c r="W64" i="3"/>
  <c r="W67" i="3"/>
  <c r="W82" i="3"/>
  <c r="W21" i="3"/>
  <c r="W6" i="3"/>
  <c r="W103" i="3"/>
  <c r="W75" i="3"/>
  <c r="W118" i="3"/>
  <c r="W32" i="3"/>
  <c r="W72" i="3"/>
  <c r="W68" i="3"/>
  <c r="W34" i="3"/>
  <c r="W66" i="3"/>
  <c r="W108" i="3"/>
  <c r="W55" i="3"/>
  <c r="W78" i="3"/>
  <c r="W86" i="3"/>
  <c r="W20" i="3"/>
  <c r="W99" i="3"/>
  <c r="W49" i="3"/>
  <c r="W57" i="3"/>
  <c r="W42" i="3"/>
  <c r="W58" i="3"/>
  <c r="W122" i="3"/>
  <c r="W73" i="3"/>
  <c r="W48" i="3"/>
  <c r="W23" i="3"/>
  <c r="W39" i="3"/>
  <c r="W29" i="3"/>
  <c r="W63" i="3"/>
  <c r="W77" i="3"/>
  <c r="W36" i="3"/>
  <c r="W94" i="3"/>
  <c r="W120" i="3"/>
  <c r="W38" i="3"/>
  <c r="W2" i="3"/>
  <c r="W83" i="3"/>
  <c r="W112" i="3"/>
  <c r="W3" i="3"/>
  <c r="W54" i="3"/>
  <c r="W106" i="3"/>
  <c r="W93" i="3"/>
  <c r="W119" i="3"/>
  <c r="W81" i="3"/>
  <c r="W117" i="3"/>
  <c r="W87" i="3"/>
  <c r="W74" i="3"/>
  <c r="W121" i="3"/>
  <c r="W10" i="3"/>
  <c r="W35" i="3"/>
  <c r="W12" i="3"/>
  <c r="W61" i="3"/>
  <c r="W9" i="3"/>
  <c r="W53" i="3"/>
  <c r="W51" i="3"/>
  <c r="W5" i="3"/>
  <c r="W65" i="3"/>
  <c r="W101" i="3"/>
  <c r="W11" i="3"/>
  <c r="W33" i="3"/>
  <c r="W69" i="3"/>
  <c r="W56" i="3"/>
  <c r="W43" i="3"/>
  <c r="W15" i="3"/>
  <c r="W105" i="3"/>
  <c r="W102" i="3"/>
  <c r="W26" i="3"/>
  <c r="W96" i="3"/>
  <c r="W79" i="3"/>
  <c r="W46" i="3"/>
  <c r="W47" i="3"/>
  <c r="W7" i="3"/>
  <c r="W97" i="3"/>
  <c r="W85" i="3"/>
  <c r="W91" i="3"/>
  <c r="W17" i="3"/>
  <c r="W16" i="3"/>
  <c r="W90" i="3"/>
  <c r="W41" i="3"/>
  <c r="W4" i="3"/>
  <c r="W59" i="3"/>
  <c r="AV320" i="2"/>
  <c r="AV284" i="2"/>
  <c r="AV723" i="2"/>
  <c r="AV58" i="2"/>
  <c r="AV587" i="2"/>
  <c r="AV244" i="2"/>
  <c r="AV219" i="2"/>
  <c r="AV30" i="2"/>
  <c r="AV156" i="2"/>
  <c r="AV591" i="2"/>
  <c r="AV315" i="2"/>
  <c r="AV430" i="2"/>
  <c r="AV203" i="2"/>
  <c r="AV13" i="2"/>
  <c r="AV271" i="2"/>
  <c r="AV696" i="2"/>
  <c r="AV715" i="2"/>
  <c r="AV599" i="2"/>
  <c r="AV484" i="2"/>
  <c r="AV649" i="2"/>
  <c r="AV340" i="2"/>
  <c r="AV262" i="2"/>
  <c r="AV685" i="2"/>
  <c r="AV436" i="2"/>
  <c r="AV403" i="2"/>
  <c r="AV355" i="2"/>
  <c r="AV659" i="2"/>
  <c r="AV317" i="2"/>
  <c r="AV343" i="2"/>
  <c r="AV174" i="2"/>
  <c r="AV245" i="2"/>
  <c r="AV578" i="2"/>
  <c r="AV476" i="2"/>
  <c r="AV416" i="2"/>
  <c r="AV142" i="2"/>
  <c r="AV665" i="2"/>
  <c r="AV252" i="2"/>
  <c r="AV75" i="2"/>
  <c r="AV273" i="2"/>
  <c r="AV266" i="2"/>
  <c r="AV71" i="2"/>
  <c r="AV34" i="2"/>
  <c r="AV622" i="2"/>
  <c r="AV532" i="2"/>
  <c r="AV364" i="2"/>
  <c r="AV348" i="2"/>
  <c r="AV527" i="2"/>
  <c r="AV234" i="2"/>
  <c r="AV519" i="2"/>
  <c r="AV689" i="2"/>
  <c r="AV475" i="2"/>
  <c r="AV328" i="2"/>
  <c r="AV713" i="2"/>
  <c r="AV214" i="2"/>
  <c r="AV445" i="2"/>
  <c r="AV601" i="2"/>
  <c r="AV20" i="2"/>
  <c r="AV631" i="2"/>
  <c r="AV705" i="2"/>
  <c r="AV261" i="2"/>
  <c r="AV351" i="2"/>
  <c r="AV42" i="2"/>
  <c r="AV388" i="2"/>
  <c r="AV711" i="2"/>
  <c r="AV560" i="2"/>
  <c r="AV588" i="2"/>
  <c r="AV545" i="2"/>
  <c r="AV90" i="2"/>
  <c r="AV652" i="2"/>
  <c r="AV226" i="2"/>
  <c r="AV380" i="2"/>
  <c r="AV481" i="2"/>
  <c r="AV638" i="2"/>
  <c r="AV566" i="2"/>
  <c r="AV33" i="2"/>
  <c r="AV254" i="2"/>
  <c r="AV339" i="2"/>
  <c r="AV155" i="2"/>
  <c r="AV139" i="2"/>
  <c r="AV276" i="2"/>
  <c r="AV233" i="2"/>
  <c r="AV169" i="2"/>
  <c r="AV239" i="2"/>
  <c r="AV386" i="2"/>
  <c r="AV359" i="2"/>
  <c r="AV546" i="2"/>
  <c r="AV176" i="2"/>
  <c r="AV567" i="2"/>
  <c r="AV181" i="2"/>
  <c r="AV114" i="2"/>
  <c r="AV279" i="2"/>
  <c r="AV353" i="2"/>
  <c r="AV459" i="2"/>
  <c r="AV10" i="2"/>
  <c r="AV322" i="2"/>
  <c r="AV489" i="2"/>
  <c r="AV486" i="2"/>
  <c r="AV533" i="2"/>
  <c r="AV628" i="2"/>
  <c r="AV161" i="2"/>
  <c r="AV56" i="2"/>
  <c r="AV8" i="2"/>
  <c r="AV402" i="2"/>
  <c r="AV163" i="2"/>
  <c r="AV528" i="2"/>
  <c r="AV623" i="2"/>
  <c r="AV597" i="2"/>
  <c r="AV441" i="2"/>
  <c r="AV376" i="2"/>
  <c r="AV264" i="2"/>
  <c r="AV384" i="2"/>
  <c r="AV717" i="2"/>
  <c r="AV331" i="2"/>
  <c r="AV318" i="2"/>
  <c r="AV389" i="2"/>
  <c r="AV695" i="2"/>
  <c r="AV694" i="2"/>
  <c r="AV468" i="2"/>
  <c r="AV636" i="2"/>
  <c r="AV522" i="2"/>
  <c r="AV53" i="2"/>
  <c r="AV116" i="2"/>
  <c r="AV327" i="2"/>
  <c r="AV460" i="2"/>
  <c r="AV629" i="2"/>
  <c r="AV485" i="2"/>
  <c r="AV32" i="2"/>
  <c r="AV290" i="2"/>
  <c r="AV453" i="2"/>
  <c r="AV558" i="2"/>
  <c r="AV225" i="2"/>
  <c r="AV466" i="2"/>
  <c r="AV221" i="2"/>
  <c r="AV113" i="2"/>
  <c r="AV236" i="2"/>
  <c r="AV188" i="2"/>
  <c r="AV299" i="2"/>
  <c r="AV171" i="2"/>
  <c r="AV246" i="2"/>
  <c r="AV600" i="2"/>
  <c r="AV496" i="2"/>
  <c r="AV115" i="2"/>
  <c r="AV602" i="2"/>
  <c r="AV207" i="2"/>
  <c r="AV619" i="2"/>
  <c r="AV421" i="2"/>
  <c r="AV697" i="2"/>
  <c r="AV194" i="2"/>
  <c r="AV143" i="2"/>
  <c r="AV529" i="2"/>
  <c r="AV255" i="2"/>
  <c r="AV432" i="2"/>
  <c r="AV478" i="2"/>
  <c r="AV420" i="2"/>
  <c r="AV44" i="2"/>
  <c r="AV604" i="2"/>
  <c r="AV362" i="2"/>
  <c r="AV698" i="2"/>
  <c r="AV552" i="2"/>
  <c r="AV147" i="2"/>
  <c r="AV411" i="2"/>
  <c r="AV419" i="2"/>
  <c r="AV41" i="2"/>
  <c r="AV551" i="2"/>
  <c r="AV302" i="2"/>
  <c r="AV470" i="2"/>
  <c r="AV297" i="2"/>
  <c r="AV718" i="2"/>
  <c r="AV195" i="2"/>
  <c r="AV465" i="2"/>
  <c r="AV149" i="2"/>
  <c r="AV550" i="2"/>
  <c r="AV51" i="2"/>
  <c r="AV126" i="2"/>
  <c r="AV208" i="2"/>
  <c r="AV166" i="2"/>
  <c r="AV86" i="2"/>
  <c r="AV282" i="2"/>
  <c r="AV173" i="2"/>
  <c r="AV577" i="2"/>
  <c r="AV491" i="2"/>
  <c r="AV21" i="2"/>
  <c r="AV378" i="2"/>
  <c r="AV285" i="2"/>
  <c r="AV312" i="2"/>
  <c r="AV189" i="2"/>
  <c r="AV667" i="2"/>
  <c r="AV708" i="2"/>
  <c r="AV482" i="2"/>
  <c r="AV616" i="2"/>
  <c r="AV669" i="2"/>
  <c r="AV590" i="2"/>
  <c r="AV140" i="2"/>
  <c r="AV726" i="2"/>
  <c r="AV204" i="2"/>
  <c r="AV446" i="2"/>
  <c r="AV544" i="2"/>
  <c r="AV662" i="2"/>
  <c r="AV345" i="2"/>
  <c r="AV562" i="2"/>
  <c r="AV57" i="2"/>
  <c r="AV76" i="2"/>
  <c r="AV557" i="2"/>
  <c r="AV417" i="2"/>
  <c r="AV356" i="2"/>
  <c r="AV117" i="2"/>
  <c r="AV37" i="2"/>
  <c r="AV199" i="2"/>
  <c r="AV381" i="2"/>
  <c r="AV473" i="2"/>
  <c r="AV660" i="2"/>
  <c r="AV5" i="2"/>
  <c r="AV661" i="2"/>
  <c r="AV506" i="2"/>
  <c r="AV492" i="2"/>
  <c r="AV59" i="2"/>
  <c r="AV50" i="2"/>
  <c r="AV646" i="2"/>
  <c r="AV395" i="2"/>
  <c r="AV131" i="2"/>
  <c r="AV215" i="2"/>
  <c r="AV222" i="2"/>
  <c r="AV502" i="2"/>
  <c r="AV83" i="2"/>
  <c r="AV19" i="2"/>
  <c r="AV703" i="2"/>
  <c r="AV216" i="2"/>
  <c r="AV477" i="2"/>
  <c r="AV82" i="2"/>
  <c r="AV645" i="2"/>
  <c r="AV603" i="2"/>
  <c r="AV702" i="2"/>
  <c r="AV658" i="2"/>
  <c r="AV365" i="2"/>
  <c r="AV423" i="2"/>
  <c r="AV679" i="2"/>
  <c r="AV210" i="2"/>
  <c r="AV256" i="2"/>
  <c r="AV671" i="2"/>
  <c r="AV223" i="2"/>
  <c r="AV450" i="2"/>
  <c r="AV714" i="2"/>
  <c r="AV722" i="2"/>
  <c r="AV651" i="2"/>
  <c r="AV539" i="2"/>
  <c r="AV500" i="2"/>
  <c r="AV211" i="2"/>
  <c r="AV611" i="2"/>
  <c r="AV605" i="2"/>
  <c r="AV308" i="2"/>
  <c r="AV43" i="2"/>
  <c r="AV38" i="2"/>
  <c r="AV228" i="2"/>
  <c r="AV670" i="2"/>
  <c r="AV428" i="2"/>
  <c r="AV404" i="2"/>
  <c r="AV626" i="2"/>
  <c r="AV570" i="2"/>
  <c r="AV336" i="2"/>
  <c r="AV310" i="2"/>
  <c r="AV541" i="2"/>
  <c r="AV513" i="2"/>
  <c r="AV48" i="2"/>
  <c r="AV504" i="2"/>
  <c r="AV201" i="2"/>
  <c r="AV27" i="2"/>
  <c r="AV494" i="2"/>
  <c r="AV146" i="2"/>
  <c r="AV65" i="2"/>
  <c r="AV434" i="2"/>
  <c r="AV162" i="2"/>
  <c r="AV569" i="2"/>
  <c r="AV585" i="2"/>
  <c r="AV134" i="2"/>
  <c r="AV192" i="2"/>
  <c r="AV596" i="2"/>
  <c r="AV268" i="2"/>
  <c r="AV727" i="2"/>
  <c r="AV535" i="2"/>
  <c r="AV405" i="2"/>
  <c r="AV440" i="2"/>
  <c r="AV479" i="2"/>
  <c r="AV390" i="2"/>
  <c r="AV673" i="2"/>
  <c r="AV582" i="2"/>
  <c r="AV656" i="2"/>
  <c r="AV275" i="2"/>
  <c r="AV69" i="2"/>
  <c r="AV572" i="2"/>
  <c r="AV298" i="2"/>
  <c r="AV182" i="2"/>
  <c r="AV521" i="2"/>
  <c r="AV367" i="2"/>
  <c r="AV260" i="2"/>
  <c r="AV229" i="2"/>
  <c r="AV710" i="2"/>
  <c r="AV300" i="2"/>
  <c r="AV346" i="2"/>
  <c r="AV347" i="2"/>
  <c r="AV358" i="2"/>
  <c r="AV407" i="2"/>
  <c r="AV575" i="2"/>
  <c r="AV579" i="2"/>
  <c r="AV464" i="2"/>
  <c r="AV337" i="2"/>
  <c r="AV151" i="2"/>
  <c r="AV177" i="2"/>
  <c r="AV344" i="2"/>
  <c r="AV536" i="2"/>
  <c r="AV637" i="2"/>
  <c r="AV3" i="2"/>
  <c r="AV377" i="2"/>
  <c r="AV688" i="2"/>
  <c r="AV609" i="2"/>
  <c r="AV691" i="2"/>
  <c r="AV693" i="2"/>
  <c r="AV387" i="2"/>
  <c r="AV515" i="2"/>
  <c r="AV88" i="2"/>
  <c r="AV265" i="2"/>
  <c r="AV324" i="2"/>
  <c r="AV323" i="2"/>
  <c r="AV301" i="2"/>
  <c r="AV288" i="2"/>
  <c r="AV119" i="2"/>
  <c r="AV451" i="2"/>
  <c r="AV132" i="2"/>
  <c r="AV259" i="2"/>
  <c r="AV278" i="2"/>
  <c r="AV704" i="2"/>
  <c r="AV514" i="2"/>
  <c r="AV516" i="2"/>
  <c r="AV561" i="2"/>
  <c r="AV574" i="2"/>
  <c r="AV518" i="2"/>
  <c r="AV357" i="2"/>
  <c r="AV654" i="2"/>
  <c r="AV463" i="2"/>
  <c r="AV187" i="2"/>
  <c r="AV480" i="2"/>
  <c r="AV103" i="2"/>
  <c r="AV443" i="2"/>
  <c r="AV307" i="2"/>
  <c r="AV499" i="2"/>
  <c r="AV14" i="2"/>
  <c r="AV68" i="2"/>
  <c r="AV293" i="2"/>
  <c r="AV94" i="2"/>
  <c r="AV650" i="2"/>
  <c r="AV392" i="2"/>
  <c r="AV639" i="2"/>
  <c r="AV77" i="2"/>
  <c r="AV371" i="2"/>
  <c r="AV447" i="2"/>
  <c r="AV253" i="2"/>
  <c r="AV706" i="2"/>
  <c r="AV118" i="2"/>
  <c r="AV373" i="2"/>
  <c r="AV289" i="2"/>
  <c r="AV554" i="2"/>
  <c r="AV335" i="2"/>
  <c r="AV135" i="2"/>
  <c r="AV272" i="2"/>
  <c r="AV568" i="2"/>
  <c r="AV350" i="2"/>
  <c r="AV442" i="2"/>
  <c r="AV72" i="2"/>
  <c r="AV534" i="2"/>
  <c r="AV401" i="2"/>
  <c r="AV91" i="2"/>
  <c r="AV170" i="2"/>
  <c r="AV70" i="2"/>
  <c r="AV130" i="2"/>
  <c r="AV684" i="2"/>
  <c r="AV664" i="2"/>
  <c r="AV608" i="2"/>
  <c r="AV164" i="2"/>
  <c r="AV152" i="2"/>
  <c r="AV621" i="2"/>
  <c r="AV121" i="2"/>
  <c r="AV720" i="2"/>
  <c r="AV511" i="2"/>
  <c r="AV84" i="2"/>
  <c r="AV333" i="2"/>
  <c r="AV209" i="2"/>
  <c r="AV576" i="2"/>
  <c r="AV2" i="2"/>
  <c r="AV231" i="2"/>
  <c r="AV413" i="2"/>
  <c r="AV179" i="2"/>
  <c r="AV400" i="2"/>
  <c r="AV52" i="2"/>
  <c r="AV458" i="2"/>
  <c r="AV467" i="2"/>
  <c r="AV326" i="2"/>
  <c r="AV321" i="2"/>
  <c r="AV429" i="2"/>
  <c r="AV150" i="2"/>
  <c r="AV267" i="2"/>
  <c r="AV424" i="2"/>
  <c r="AV141" i="2"/>
  <c r="AV538" i="2"/>
  <c r="AV39" i="2"/>
  <c r="AV542" i="2"/>
  <c r="AV712" i="2"/>
  <c r="AV457" i="2"/>
  <c r="AV398" i="2"/>
  <c r="AV393" i="2"/>
  <c r="AV675" i="2"/>
  <c r="AV304" i="2"/>
  <c r="AV360" i="2"/>
  <c r="AV583" i="2"/>
  <c r="AV198" i="2"/>
  <c r="AV508" i="2"/>
  <c r="AV193" i="2"/>
  <c r="AV565" i="2"/>
  <c r="AV595" i="2"/>
  <c r="AV490" i="2"/>
  <c r="AV505" i="2"/>
  <c r="AV379" i="2"/>
  <c r="AV375" i="2"/>
  <c r="AV274" i="2"/>
  <c r="AV85" i="2"/>
  <c r="AV624" i="2"/>
  <c r="AV49" i="2"/>
  <c r="AV240" i="2"/>
  <c r="AV368" i="2"/>
  <c r="AV692" i="2"/>
  <c r="AV281" i="2"/>
  <c r="AV242" i="2"/>
  <c r="AV122" i="2"/>
  <c r="AV167" i="2"/>
  <c r="AV707" i="2"/>
  <c r="AV526" i="2"/>
  <c r="AV719" i="2"/>
  <c r="AV573" i="2"/>
  <c r="AV248" i="2"/>
  <c r="AV89" i="2"/>
  <c r="AV93" i="2"/>
  <c r="AV680" i="2"/>
  <c r="AV455" i="2"/>
  <c r="AV483" i="2"/>
  <c r="AV543" i="2"/>
  <c r="AV183" i="2"/>
  <c r="AV67" i="2"/>
  <c r="AV292" i="2"/>
  <c r="AV607" i="2"/>
  <c r="AV106" i="2"/>
  <c r="AV648" i="2"/>
  <c r="AV439" i="2"/>
  <c r="AV625" i="2"/>
  <c r="AV81" i="2"/>
  <c r="AV452" i="2"/>
  <c r="AV107" i="2"/>
  <c r="AV138" i="2"/>
  <c r="AV104" i="2"/>
  <c r="AV314" i="2"/>
  <c r="AV617" i="2"/>
  <c r="AV462" i="2"/>
  <c r="AV397" i="2"/>
  <c r="AV676" i="2"/>
  <c r="AV352" i="2"/>
  <c r="AV438" i="2"/>
  <c r="AV186" i="2"/>
  <c r="AV96" i="2"/>
  <c r="AV677" i="2"/>
  <c r="Z62" i="3" l="1"/>
  <c r="Z75" i="3"/>
  <c r="Z106" i="3"/>
  <c r="Z18" i="3"/>
  <c r="Z101" i="3"/>
  <c r="Z39" i="3"/>
  <c r="Z58" i="3"/>
  <c r="Z84" i="3"/>
  <c r="Z76" i="3"/>
  <c r="Z43" i="3"/>
  <c r="Z53" i="3"/>
  <c r="Z92" i="3"/>
  <c r="Z22" i="3"/>
  <c r="Z114" i="3"/>
  <c r="Z94" i="3"/>
  <c r="Z12" i="3"/>
  <c r="Z27" i="3"/>
  <c r="Z104" i="3"/>
  <c r="Z74" i="3"/>
  <c r="Z115" i="3"/>
  <c r="Z71" i="3"/>
  <c r="Z61" i="3"/>
  <c r="Z93" i="3"/>
  <c r="Z73" i="3"/>
  <c r="Z80" i="3"/>
  <c r="Z100" i="3"/>
  <c r="Z2" i="3"/>
  <c r="Z45" i="3"/>
  <c r="Z111" i="3"/>
  <c r="Z10" i="3"/>
  <c r="Z11" i="3"/>
  <c r="Z78" i="3"/>
  <c r="Z23" i="3"/>
  <c r="Z54" i="3"/>
  <c r="Z33" i="3"/>
  <c r="Z122" i="3"/>
  <c r="Z40" i="3"/>
  <c r="Z9" i="3"/>
  <c r="Z105" i="3"/>
  <c r="Z17" i="3"/>
  <c r="Z47" i="3"/>
  <c r="Z4" i="3"/>
  <c r="Z51" i="3"/>
  <c r="Z49" i="3"/>
  <c r="Z79" i="3"/>
  <c r="Z46" i="3"/>
  <c r="Z77" i="3"/>
  <c r="Z48" i="3"/>
  <c r="Z26" i="3"/>
  <c r="Z88" i="3"/>
  <c r="Z34" i="3"/>
  <c r="Z86" i="3"/>
  <c r="Z55" i="3"/>
  <c r="Z60" i="3"/>
  <c r="Z66" i="3"/>
  <c r="Z97" i="3"/>
  <c r="Z91" i="3"/>
  <c r="Z3" i="3"/>
  <c r="Z107" i="3"/>
  <c r="Z90" i="3"/>
  <c r="Z89" i="3"/>
  <c r="Z7" i="3"/>
  <c r="Z36" i="3"/>
  <c r="Z20" i="3"/>
  <c r="Z65" i="3"/>
  <c r="Z44" i="3"/>
  <c r="Z108" i="3"/>
  <c r="Z72" i="3"/>
  <c r="Z113" i="3"/>
  <c r="Z117" i="3"/>
  <c r="Z116" i="3"/>
  <c r="Z32" i="3"/>
  <c r="Z30" i="3"/>
  <c r="Z118" i="3"/>
  <c r="Z19" i="3"/>
  <c r="Z15" i="3"/>
  <c r="Z109" i="3"/>
  <c r="Z63" i="3"/>
  <c r="Z25" i="3"/>
  <c r="Z121" i="3"/>
  <c r="Z95" i="3"/>
  <c r="Z64" i="3"/>
  <c r="Z52" i="3"/>
  <c r="Z120" i="3"/>
  <c r="Z38" i="3"/>
  <c r="Z69" i="3"/>
  <c r="Z13" i="3"/>
  <c r="Z8" i="3"/>
  <c r="Z103" i="3"/>
  <c r="Z68" i="3"/>
  <c r="Z50" i="3"/>
  <c r="Z85" i="3"/>
  <c r="Z29" i="3"/>
  <c r="Z41" i="3"/>
  <c r="Z56" i="3"/>
  <c r="Z6" i="3"/>
  <c r="Z35" i="3"/>
  <c r="Z31" i="3"/>
  <c r="Z99" i="3"/>
  <c r="Z81" i="3"/>
  <c r="Z16" i="3"/>
  <c r="Z57" i="3"/>
  <c r="Z112" i="3"/>
  <c r="Z119" i="3"/>
  <c r="Z59" i="3"/>
  <c r="Z24" i="3"/>
  <c r="Z102" i="3"/>
  <c r="Z98" i="3"/>
  <c r="Z37" i="3"/>
  <c r="Z28" i="3"/>
  <c r="Z70" i="3"/>
  <c r="Z14" i="3"/>
  <c r="Z110" i="3"/>
  <c r="Z42" i="3"/>
  <c r="Z87" i="3"/>
  <c r="Z5" i="3"/>
  <c r="Z82" i="3"/>
  <c r="Z96" i="3"/>
  <c r="Z21" i="3"/>
  <c r="Z67" i="3"/>
  <c r="Z83" i="3"/>
  <c r="X77" i="3"/>
  <c r="X36" i="3"/>
  <c r="X27" i="3"/>
  <c r="X90" i="3"/>
  <c r="X102" i="3"/>
  <c r="X53" i="3"/>
  <c r="X93" i="3"/>
  <c r="X63" i="3"/>
  <c r="X20" i="3"/>
  <c r="X103" i="3"/>
  <c r="X62" i="3"/>
  <c r="X80" i="3"/>
  <c r="X18" i="3"/>
  <c r="X4" i="3"/>
  <c r="X92" i="3"/>
  <c r="X76" i="3"/>
  <c r="X16" i="3"/>
  <c r="X105" i="3"/>
  <c r="X9" i="3"/>
  <c r="X106" i="3"/>
  <c r="X29" i="3"/>
  <c r="X86" i="3"/>
  <c r="X6" i="3"/>
  <c r="X115" i="3"/>
  <c r="X100" i="3"/>
  <c r="X70" i="3"/>
  <c r="X5" i="3"/>
  <c r="X26" i="3"/>
  <c r="X17" i="3"/>
  <c r="X15" i="3"/>
  <c r="X61" i="3"/>
  <c r="X54" i="3"/>
  <c r="X39" i="3"/>
  <c r="X78" i="3"/>
  <c r="X21" i="3"/>
  <c r="X98" i="3"/>
  <c r="X14" i="3"/>
  <c r="X31" i="3"/>
  <c r="X118" i="3"/>
  <c r="X51" i="3"/>
  <c r="X91" i="3"/>
  <c r="X43" i="3"/>
  <c r="X12" i="3"/>
  <c r="X3" i="3"/>
  <c r="X23" i="3"/>
  <c r="X55" i="3"/>
  <c r="X82" i="3"/>
  <c r="X89" i="3"/>
  <c r="X44" i="3"/>
  <c r="X37" i="3"/>
  <c r="X41" i="3"/>
  <c r="X85" i="3"/>
  <c r="X56" i="3"/>
  <c r="X35" i="3"/>
  <c r="X112" i="3"/>
  <c r="X48" i="3"/>
  <c r="X108" i="3"/>
  <c r="X67" i="3"/>
  <c r="X111" i="3"/>
  <c r="X71" i="3"/>
  <c r="X28" i="3"/>
  <c r="X81" i="3"/>
  <c r="X99" i="3"/>
  <c r="X97" i="3"/>
  <c r="X69" i="3"/>
  <c r="X10" i="3"/>
  <c r="X83" i="3"/>
  <c r="X73" i="3"/>
  <c r="X66" i="3"/>
  <c r="X64" i="3"/>
  <c r="X116" i="3"/>
  <c r="X104" i="3"/>
  <c r="X22" i="3"/>
  <c r="X49" i="3"/>
  <c r="X119" i="3"/>
  <c r="X7" i="3"/>
  <c r="X33" i="3"/>
  <c r="X121" i="3"/>
  <c r="X2" i="3"/>
  <c r="X122" i="3"/>
  <c r="X34" i="3"/>
  <c r="X8" i="3"/>
  <c r="X84" i="3"/>
  <c r="X95" i="3"/>
  <c r="X110" i="3"/>
  <c r="X96" i="3"/>
  <c r="X60" i="3"/>
  <c r="X25" i="3"/>
  <c r="X47" i="3"/>
  <c r="X11" i="3"/>
  <c r="X74" i="3"/>
  <c r="X38" i="3"/>
  <c r="X58" i="3"/>
  <c r="X68" i="3"/>
  <c r="X107" i="3"/>
  <c r="X40" i="3"/>
  <c r="X52" i="3"/>
  <c r="X109" i="3"/>
  <c r="X114" i="3"/>
  <c r="X75" i="3"/>
  <c r="X46" i="3"/>
  <c r="X101" i="3"/>
  <c r="X87" i="3"/>
  <c r="X120" i="3"/>
  <c r="X42" i="3"/>
  <c r="X72" i="3"/>
  <c r="X50" i="3"/>
  <c r="X30" i="3"/>
  <c r="X45" i="3"/>
  <c r="X113" i="3"/>
  <c r="X59" i="3"/>
  <c r="X79" i="3"/>
  <c r="X65" i="3"/>
  <c r="X117" i="3"/>
  <c r="X94" i="3"/>
  <c r="X57" i="3"/>
  <c r="X32" i="3"/>
  <c r="X24" i="3"/>
  <c r="X19" i="3"/>
  <c r="X13" i="3"/>
  <c r="X88" i="3"/>
</calcChain>
</file>

<file path=xl/sharedStrings.xml><?xml version="1.0" encoding="utf-8"?>
<sst xmlns="http://schemas.openxmlformats.org/spreadsheetml/2006/main" count="18807" uniqueCount="10228">
  <si>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</si>
  <si>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</si>
  <si>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</si>
  <si>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</si>
  <si>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</si>
  <si>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</si>
  <si>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</si>
  <si>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</si>
  <si>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</si>
  <si>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</si>
  <si>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</si>
  <si>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</si>
  <si>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</si>
  <si>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</si>
  <si>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</si>
  <si>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</si>
  <si>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</si>
  <si>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</si>
  <si>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</si>
  <si>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</si>
  <si>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</si>
  <si>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</si>
  <si>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</si>
  <si>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</si>
  <si>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</si>
  <si>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ICICI Bank Ltd</t>
  </si>
  <si>
    <t>ICICIBANK</t>
  </si>
  <si>
    <t>Bharti Airtel Ltd</t>
  </si>
  <si>
    <t>BHARTIARTL</t>
  </si>
  <si>
    <t>Telecom Services</t>
  </si>
  <si>
    <t>State Bank of India</t>
  </si>
  <si>
    <t>SBIN</t>
  </si>
  <si>
    <t>Public Banks</t>
  </si>
  <si>
    <t>Infosys Ltd</t>
  </si>
  <si>
    <t>INFY</t>
  </si>
  <si>
    <t>Life Insurance Corporation Of India</t>
  </si>
  <si>
    <t>LICI</t>
  </si>
  <si>
    <t>Insurance</t>
  </si>
  <si>
    <t>Hindustan Unilever Ltd</t>
  </si>
  <si>
    <t>HINDUNILVR</t>
  </si>
  <si>
    <t>FMCG - Household Products</t>
  </si>
  <si>
    <t>ITC Ltd</t>
  </si>
  <si>
    <t>ITC</t>
  </si>
  <si>
    <t>FMCG - Tobacco</t>
  </si>
  <si>
    <t>Larsen and Toubro Ltd</t>
  </si>
  <si>
    <t>LT</t>
  </si>
  <si>
    <t>Construction &amp; Engineering</t>
  </si>
  <si>
    <t>Bajaj Finance Ltd</t>
  </si>
  <si>
    <t>BAJFINANCE</t>
  </si>
  <si>
    <t>Consumer Finance</t>
  </si>
  <si>
    <t>HCL Technologies Ltd</t>
  </si>
  <si>
    <t>HCLTECH</t>
  </si>
  <si>
    <t>Axis Bank Ltd</t>
  </si>
  <si>
    <t>AXISBANK</t>
  </si>
  <si>
    <t>Maruti Suzuki India Ltd</t>
  </si>
  <si>
    <t>MARUTI</t>
  </si>
  <si>
    <t>Four Wheelers</t>
  </si>
  <si>
    <t>Oil and Natural Gas Corporation Ltd</t>
  </si>
  <si>
    <t>ONGC</t>
  </si>
  <si>
    <t>Oil &amp; Gas - Exploration &amp; Production</t>
  </si>
  <si>
    <t>Sun Pharmaceutical Industries Ltd</t>
  </si>
  <si>
    <t>SUNPHARMA</t>
  </si>
  <si>
    <t>Pharmaceuticals</t>
  </si>
  <si>
    <t>Tata Motors Ltd</t>
  </si>
  <si>
    <t>TATAMOTORS</t>
  </si>
  <si>
    <t>Hindustan Aeronautics Ltd</t>
  </si>
  <si>
    <t>HAL</t>
  </si>
  <si>
    <t>Aerospace &amp; Defense Equipments</t>
  </si>
  <si>
    <t>Kotak Mahindra Bank Ltd</t>
  </si>
  <si>
    <t>KOTAKBANK</t>
  </si>
  <si>
    <t>NTPC Ltd</t>
  </si>
  <si>
    <t>NTPC</t>
  </si>
  <si>
    <t>Power Generation</t>
  </si>
  <si>
    <t>Adani Enterprises Ltd</t>
  </si>
  <si>
    <t>ADANIENT</t>
  </si>
  <si>
    <t>Commodities Trading</t>
  </si>
  <si>
    <t>UltraTech Cement Ltd</t>
  </si>
  <si>
    <t>ULTRACEMCO</t>
  </si>
  <si>
    <t>Cement</t>
  </si>
  <si>
    <t>Mahindra and Mahindra Ltd</t>
  </si>
  <si>
    <t>M&amp;M</t>
  </si>
  <si>
    <t>Adani Ports and Special Economic Zone Ltd</t>
  </si>
  <si>
    <t>ADANIPORTS</t>
  </si>
  <si>
    <t>Ports</t>
  </si>
  <si>
    <t>Power Grid Corporation of India Ltd</t>
  </si>
  <si>
    <t>POWERGRID</t>
  </si>
  <si>
    <t>Power Transmission &amp; Distribution</t>
  </si>
  <si>
    <t>Avenue Supermarts Ltd</t>
  </si>
  <si>
    <t>DMART</t>
  </si>
  <si>
    <t>Retail - Department Stores</t>
  </si>
  <si>
    <t>Coal India Ltd</t>
  </si>
  <si>
    <t>COALINDIA</t>
  </si>
  <si>
    <t>Mining - Coal</t>
  </si>
  <si>
    <t>Asian Paints Ltd</t>
  </si>
  <si>
    <t>ASIANPAINT</t>
  </si>
  <si>
    <t>Paints</t>
  </si>
  <si>
    <t>Titan Company Ltd</t>
  </si>
  <si>
    <t>TITAN</t>
  </si>
  <si>
    <t>Precious Metals, Jewellery &amp; Watches</t>
  </si>
  <si>
    <t>Hindustan Zinc Ltd</t>
  </si>
  <si>
    <t>HINDZINC</t>
  </si>
  <si>
    <t>Mining - Diversified</t>
  </si>
  <si>
    <t>Wipro Ltd</t>
  </si>
  <si>
    <t>WIPRO</t>
  </si>
  <si>
    <t>Adani Power Ltd</t>
  </si>
  <si>
    <t>ADANIPOWER</t>
  </si>
  <si>
    <t>Siemens Ltd</t>
  </si>
  <si>
    <t>SIEMENS</t>
  </si>
  <si>
    <t>Conglomerates</t>
  </si>
  <si>
    <t>Adani Green Energy Ltd</t>
  </si>
  <si>
    <t>ADANIGREEN</t>
  </si>
  <si>
    <t>Renewable Energy</t>
  </si>
  <si>
    <t>Indian Railway Finance Corp Ltd</t>
  </si>
  <si>
    <t>IRFC</t>
  </si>
  <si>
    <t>Specialized Finance</t>
  </si>
  <si>
    <t>Bajaj Auto Ltd</t>
  </si>
  <si>
    <t>BAJAJ-AUTO</t>
  </si>
  <si>
    <t>Two Wheelers</t>
  </si>
  <si>
    <t>Bajaj Finserv Ltd</t>
  </si>
  <si>
    <t>BAJAJFINSV</t>
  </si>
  <si>
    <t>Nestle India Ltd</t>
  </si>
  <si>
    <t>NESTLEIND</t>
  </si>
  <si>
    <t>FMCG - Foods</t>
  </si>
  <si>
    <t>Indian Oil Corporation Ltd</t>
  </si>
  <si>
    <t>IOC</t>
  </si>
  <si>
    <t>Bharat Electronics Ltd</t>
  </si>
  <si>
    <t>BEL</t>
  </si>
  <si>
    <t>Electronic Equipments</t>
  </si>
  <si>
    <t>JSW Steel Ltd</t>
  </si>
  <si>
    <t>JSWSTEEL</t>
  </si>
  <si>
    <t>Iron &amp; Steel</t>
  </si>
  <si>
    <t>Jio Financial Services Ltd</t>
  </si>
  <si>
    <t>JIOFIN</t>
  </si>
  <si>
    <t>Tata Steel Ltd</t>
  </si>
  <si>
    <t>TATASTEEL</t>
  </si>
  <si>
    <t>Varun Beverages Ltd</t>
  </si>
  <si>
    <t>VBL</t>
  </si>
  <si>
    <t>Soft Drinks</t>
  </si>
  <si>
    <t>DLF Ltd</t>
  </si>
  <si>
    <t>DLF</t>
  </si>
  <si>
    <t>Real Estate</t>
  </si>
  <si>
    <t>Trent Ltd</t>
  </si>
  <si>
    <t>TRENT</t>
  </si>
  <si>
    <t>Retail - Apparel</t>
  </si>
  <si>
    <t>Grasim Industries Ltd</t>
  </si>
  <si>
    <t>GRASIM</t>
  </si>
  <si>
    <t>Zomato Ltd</t>
  </si>
  <si>
    <t>ZOMATO</t>
  </si>
  <si>
    <t>Online Services</t>
  </si>
  <si>
    <t>Power Finance Corporation Ltd</t>
  </si>
  <si>
    <t>PFC</t>
  </si>
  <si>
    <t>ABB India Ltd</t>
  </si>
  <si>
    <t>ABB</t>
  </si>
  <si>
    <t>Heavy Electrical Equipments</t>
  </si>
  <si>
    <t>REC Limited</t>
  </si>
  <si>
    <t>RECLTD</t>
  </si>
  <si>
    <t>Ambuja Cements Ltd</t>
  </si>
  <si>
    <t>AMBUJACEM</t>
  </si>
  <si>
    <t>Interglobe Aviation Ltd</t>
  </si>
  <si>
    <t>INDIGO</t>
  </si>
  <si>
    <t>Airlines</t>
  </si>
  <si>
    <t>Vedanta Ltd</t>
  </si>
  <si>
    <t>VEDL</t>
  </si>
  <si>
    <t>Metals - Diversified</t>
  </si>
  <si>
    <t>Pidilite Industries Ltd</t>
  </si>
  <si>
    <t>PIDILITIND</t>
  </si>
  <si>
    <t>Diversified Chemicals</t>
  </si>
  <si>
    <t>LTIMindtree Ltd</t>
  </si>
  <si>
    <t>LTIM</t>
  </si>
  <si>
    <t>SBI Life Insurance Company Ltd</t>
  </si>
  <si>
    <t>SBILIFE</t>
  </si>
  <si>
    <t>Hindalco Industries Ltd</t>
  </si>
  <si>
    <t>HINDALCO</t>
  </si>
  <si>
    <t>Metals - Aluminium</t>
  </si>
  <si>
    <t>TATAMTRDVR</t>
  </si>
  <si>
    <t>Gail (India) Ltd</t>
  </si>
  <si>
    <t>GAIL</t>
  </si>
  <si>
    <t>Gas Distribution</t>
  </si>
  <si>
    <t>Godrej Consumer Products Ltd</t>
  </si>
  <si>
    <t>GODREJCP</t>
  </si>
  <si>
    <t>FMCG - Personal Products</t>
  </si>
  <si>
    <t>Macrotech Developers Ltd</t>
  </si>
  <si>
    <t>LODHA</t>
  </si>
  <si>
    <t>Tech Mahindra Ltd</t>
  </si>
  <si>
    <t>TECHM</t>
  </si>
  <si>
    <t>Tata Power Company Ltd</t>
  </si>
  <si>
    <t>TATAPOWER</t>
  </si>
  <si>
    <t>Britannia Industries Ltd</t>
  </si>
  <si>
    <t>BRITANNIA</t>
  </si>
  <si>
    <t>HDFC Life Insurance Company Ltd</t>
  </si>
  <si>
    <t>HDFCLIFE</t>
  </si>
  <si>
    <t>Samvardhana Motherson International Ltd</t>
  </si>
  <si>
    <t>MOTHERSON</t>
  </si>
  <si>
    <t>Auto Parts</t>
  </si>
  <si>
    <t>Bharat Petroleum Corporation Ltd</t>
  </si>
  <si>
    <t>BPCL</t>
  </si>
  <si>
    <t>Bank of Baroda Ltd</t>
  </si>
  <si>
    <t>BANKBARODA</t>
  </si>
  <si>
    <t>Eicher Motors Ltd</t>
  </si>
  <si>
    <t>EICHERMOT</t>
  </si>
  <si>
    <t>Trucks &amp; Buses</t>
  </si>
  <si>
    <t>Punjab National Bank</t>
  </si>
  <si>
    <t>PNB</t>
  </si>
  <si>
    <t>Rail Vikas Nigam Ltd</t>
  </si>
  <si>
    <t>RVNL</t>
  </si>
  <si>
    <t>JSW Energy Ltd</t>
  </si>
  <si>
    <t>JSWENERGY</t>
  </si>
  <si>
    <t>Divi's Laboratories Ltd</t>
  </si>
  <si>
    <t>DIVISLAB</t>
  </si>
  <si>
    <t>Labs &amp; Life Sciences Services</t>
  </si>
  <si>
    <t>Cipla Ltd</t>
  </si>
  <si>
    <t>CIPLA</t>
  </si>
  <si>
    <t>Havells India Ltd</t>
  </si>
  <si>
    <t>HAVELLS</t>
  </si>
  <si>
    <t>Electrical Components &amp; Equipments</t>
  </si>
  <si>
    <t>Indian Overseas Bank</t>
  </si>
  <si>
    <t>IOB</t>
  </si>
  <si>
    <t>Cholamandalam Investment and Finance Company Ltd</t>
  </si>
  <si>
    <t>CHOLAFIN</t>
  </si>
  <si>
    <t>TVS Motor Company Ltd</t>
  </si>
  <si>
    <t>TVSMOTOR</t>
  </si>
  <si>
    <t>Zydus Lifesciences Ltd</t>
  </si>
  <si>
    <t>ZYDUSLIFE</t>
  </si>
  <si>
    <t>Mazagon Dock Shipbuilders Ltd</t>
  </si>
  <si>
    <t>MAZDOCK</t>
  </si>
  <si>
    <t>Shipbuilding</t>
  </si>
  <si>
    <t>Bharat Heavy Electricals Ltd</t>
  </si>
  <si>
    <t>BHEL</t>
  </si>
  <si>
    <t>NHPC Ltd</t>
  </si>
  <si>
    <t>NHPC</t>
  </si>
  <si>
    <t>CG Power and Industrial Solutions Ltd</t>
  </si>
  <si>
    <t>CGPOWER</t>
  </si>
  <si>
    <t>Vodafone Idea Ltd</t>
  </si>
  <si>
    <t>IDEA</t>
  </si>
  <si>
    <t>Adani Energy Solutions Ltd</t>
  </si>
  <si>
    <t>ADANIENSOL</t>
  </si>
  <si>
    <t>Power Infrastructure</t>
  </si>
  <si>
    <t>Dabur India Ltd</t>
  </si>
  <si>
    <t>DABUR</t>
  </si>
  <si>
    <t>Indusind Bank Ltd</t>
  </si>
  <si>
    <t>INDUSINDBK</t>
  </si>
  <si>
    <t>Solar Industries India Ltd</t>
  </si>
  <si>
    <t>SOLARINDS</t>
  </si>
  <si>
    <t>Commodity Chemicals</t>
  </si>
  <si>
    <t>Cummins India Ltd</t>
  </si>
  <si>
    <t>CUMMINSIND</t>
  </si>
  <si>
    <t>Industrial Machinery</t>
  </si>
  <si>
    <t>Hero MotoCorp Ltd</t>
  </si>
  <si>
    <t>HEROMOTOCO</t>
  </si>
  <si>
    <t>Dr Reddy's Laboratories Ltd</t>
  </si>
  <si>
    <t>DRREDDY</t>
  </si>
  <si>
    <t>Bajaj Holdings and Investment Ltd</t>
  </si>
  <si>
    <t>BAJAJHLDNG</t>
  </si>
  <si>
    <t>Asset Management</t>
  </si>
  <si>
    <t>Tata Consumer Products Ltd</t>
  </si>
  <si>
    <t>TATACONSUM</t>
  </si>
  <si>
    <t>Tea &amp; Coffee</t>
  </si>
  <si>
    <t>Indus Towers Ltd</t>
  </si>
  <si>
    <t>INDUSTOWER</t>
  </si>
  <si>
    <t>Telecom Infrastructure</t>
  </si>
  <si>
    <t>Bosch Ltd</t>
  </si>
  <si>
    <t>BOSCHLTD</t>
  </si>
  <si>
    <t>Union Bank of India Ltd</t>
  </si>
  <si>
    <t>UNIONBANK</t>
  </si>
  <si>
    <t>Canara Bank Ltd</t>
  </si>
  <si>
    <t>CANBK</t>
  </si>
  <si>
    <t>Shriram Finance Ltd</t>
  </si>
  <si>
    <t>SHRIRAMFIN</t>
  </si>
  <si>
    <t>Jindal Steel And Power Ltd</t>
  </si>
  <si>
    <t>JINDALSTEL</t>
  </si>
  <si>
    <t>Shree Cement Ltd</t>
  </si>
  <si>
    <t>SHREECEM</t>
  </si>
  <si>
    <t>Torrent Pharmaceuticals Ltd</t>
  </si>
  <si>
    <t>TORNTPHARM</t>
  </si>
  <si>
    <t>Polycab India Ltd</t>
  </si>
  <si>
    <t>POLYCAB</t>
  </si>
  <si>
    <t>Adani Total Gas Ltd</t>
  </si>
  <si>
    <t>ATGL</t>
  </si>
  <si>
    <t>ICICI Prudential Life Insurance Company Ltd</t>
  </si>
  <si>
    <t>ICICIPRULI</t>
  </si>
  <si>
    <t>United Spirits Ltd</t>
  </si>
  <si>
    <t>UNITDSPR</t>
  </si>
  <si>
    <t>Alcoholic Beverages</t>
  </si>
  <si>
    <t>ICICI Lombard General Insurance Company Ltd</t>
  </si>
  <si>
    <t>ICICIGI</t>
  </si>
  <si>
    <t>IDBI Bank Ltd</t>
  </si>
  <si>
    <t>IDBI</t>
  </si>
  <si>
    <t>Private Bank</t>
  </si>
  <si>
    <t>Apollo Hospitals Enterprise Ltd</t>
  </si>
  <si>
    <t>APOLLOHOSP</t>
  </si>
  <si>
    <t>Hospitals &amp; Diagnostic Centres</t>
  </si>
  <si>
    <t>Godrej Properties Ltd</t>
  </si>
  <si>
    <t>GODREJPROP</t>
  </si>
  <si>
    <t>Oil India Ltd</t>
  </si>
  <si>
    <t>OIL</t>
  </si>
  <si>
    <t>HDFC Asset Management Company Ltd</t>
  </si>
  <si>
    <t>HDFCAMC</t>
  </si>
  <si>
    <t>Oracle Financial Services Software Ltd</t>
  </si>
  <si>
    <t>OFSS</t>
  </si>
  <si>
    <t>Software Services</t>
  </si>
  <si>
    <t>Max Healthcare Institute Ltd</t>
  </si>
  <si>
    <t>MAXHEALTH</t>
  </si>
  <si>
    <t>Indian Hotels Company Ltd</t>
  </si>
  <si>
    <t>INDHOTEL</t>
  </si>
  <si>
    <t>Hotels, Resorts &amp; Cruise Lines</t>
  </si>
  <si>
    <t>Info Edge (India) Ltd</t>
  </si>
  <si>
    <t>NAUKRI</t>
  </si>
  <si>
    <t>Mankind Pharma Ltd</t>
  </si>
  <si>
    <t>MANKIND</t>
  </si>
  <si>
    <t>Marico Ltd</t>
  </si>
  <si>
    <t>MARICO</t>
  </si>
  <si>
    <t>Lupin Ltd</t>
  </si>
  <si>
    <t>LUPIN</t>
  </si>
  <si>
    <t>Indian Railway Catering and Tourism Corporation Ltd</t>
  </si>
  <si>
    <t>IRCTC</t>
  </si>
  <si>
    <t>Tube Investments of India Ltd</t>
  </si>
  <si>
    <t>TIINDIA</t>
  </si>
  <si>
    <t>Cycles</t>
  </si>
  <si>
    <t>Colgate-Palmolive (India) Ltd</t>
  </si>
  <si>
    <t>COLPAL</t>
  </si>
  <si>
    <t>Yes Bank Ltd</t>
  </si>
  <si>
    <t>YESBANK</t>
  </si>
  <si>
    <t>Aurobindo Pharma Ltd</t>
  </si>
  <si>
    <t>AUROPHARMA</t>
  </si>
  <si>
    <t>Bharat Forge Ltd</t>
  </si>
  <si>
    <t>BHARATFORG</t>
  </si>
  <si>
    <t>Indian Renewable Energy Development Agency Ltd</t>
  </si>
  <si>
    <t>IREDA</t>
  </si>
  <si>
    <t>Dixon Technologies (India) Ltd</t>
  </si>
  <si>
    <t>DIXON</t>
  </si>
  <si>
    <t>Home Electronics &amp; Appliances</t>
  </si>
  <si>
    <t>Cochin Shipyard Ltd</t>
  </si>
  <si>
    <t>COCHINSHIP</t>
  </si>
  <si>
    <t>Linde India Ltd</t>
  </si>
  <si>
    <t>LINDEINDIA</t>
  </si>
  <si>
    <t>Suzlon Energy Ltd</t>
  </si>
  <si>
    <t>SUZLON</t>
  </si>
  <si>
    <t>Renewable Energy Equipment &amp; Services</t>
  </si>
  <si>
    <t>Hindustan Petroleum Corp Ltd</t>
  </si>
  <si>
    <t>HINDPETRO</t>
  </si>
  <si>
    <t>Indian Bank</t>
  </si>
  <si>
    <t>INDIANB</t>
  </si>
  <si>
    <t>Supreme Industries Ltd</t>
  </si>
  <si>
    <t>SUPREMEIND</t>
  </si>
  <si>
    <t>Plastic Products</t>
  </si>
  <si>
    <t>Muthoot Finance Ltd</t>
  </si>
  <si>
    <t>MUTHOOTFIN</t>
  </si>
  <si>
    <t>Torrent Power Ltd</t>
  </si>
  <si>
    <t>TORNTPOWER</t>
  </si>
  <si>
    <t>General Insurance Corporation of India</t>
  </si>
  <si>
    <t>GICRE</t>
  </si>
  <si>
    <t>NMDC Ltd</t>
  </si>
  <si>
    <t>NMDC</t>
  </si>
  <si>
    <t>Mining - Iron Ore</t>
  </si>
  <si>
    <t>SRF Ltd</t>
  </si>
  <si>
    <t>SRF</t>
  </si>
  <si>
    <t>Prestige Estates Projects Ltd</t>
  </si>
  <si>
    <t>PRESTIGE</t>
  </si>
  <si>
    <t>SBI Cards and Payment Services Ltd</t>
  </si>
  <si>
    <t>SBICARD</t>
  </si>
  <si>
    <t>Payment Infrastructure</t>
  </si>
  <si>
    <t>JSW Infrastructure Ltd</t>
  </si>
  <si>
    <t>JSWINFRA</t>
  </si>
  <si>
    <t>Persistent Systems Ltd</t>
  </si>
  <si>
    <t>PERSISTENT</t>
  </si>
  <si>
    <t>Phoenix Mills Ltd</t>
  </si>
  <si>
    <t>PHOENIXLTD</t>
  </si>
  <si>
    <t>Housing and Urban Development Corporation Ltd</t>
  </si>
  <si>
    <t>HUDCO</t>
  </si>
  <si>
    <t>Fertilisers And Chemicals Travancore Ltd</t>
  </si>
  <si>
    <t>FACT</t>
  </si>
  <si>
    <t>Fertilizers &amp; Agro Chemicals</t>
  </si>
  <si>
    <t>PB Fintech Ltd</t>
  </si>
  <si>
    <t>POLICYBZR</t>
  </si>
  <si>
    <t>Ashok Leyland Ltd</t>
  </si>
  <si>
    <t>ASHOKLEY</t>
  </si>
  <si>
    <t>UCO Bank</t>
  </si>
  <si>
    <t>UCOBANK</t>
  </si>
  <si>
    <t>Jindal Stainless Ltd</t>
  </si>
  <si>
    <t>JSL</t>
  </si>
  <si>
    <t>Schaeffler India Ltd</t>
  </si>
  <si>
    <t>SCHAEFFLER</t>
  </si>
  <si>
    <t>Container Corporation of India Ltd</t>
  </si>
  <si>
    <t>CONCOR</t>
  </si>
  <si>
    <t>Logistics</t>
  </si>
  <si>
    <t>Astral Ltd</t>
  </si>
  <si>
    <t>ASTRAL</t>
  </si>
  <si>
    <t>Building Products - Pipes</t>
  </si>
  <si>
    <t>Steel Authority of India Ltd</t>
  </si>
  <si>
    <t>SAIL</t>
  </si>
  <si>
    <t>Oberoi Realty Ltd</t>
  </si>
  <si>
    <t>OBEROIRLTY</t>
  </si>
  <si>
    <t>Alkem Laboratories Ltd</t>
  </si>
  <si>
    <t>ALKEM</t>
  </si>
  <si>
    <t>Bharat Dynamics Ltd</t>
  </si>
  <si>
    <t>BDL</t>
  </si>
  <si>
    <t>Berger Paints India Ltd</t>
  </si>
  <si>
    <t>BERGEPAINT</t>
  </si>
  <si>
    <t>Balkrishna Industries Ltd</t>
  </si>
  <si>
    <t>BALKRISIND</t>
  </si>
  <si>
    <t>Tires &amp; Rubber</t>
  </si>
  <si>
    <t>UNO Minda Ltd</t>
  </si>
  <si>
    <t>UNOMINDA</t>
  </si>
  <si>
    <t>GMR Airports Infrastructure Ltd</t>
  </si>
  <si>
    <t>GMRINFRA</t>
  </si>
  <si>
    <t>Abbott India Ltd</t>
  </si>
  <si>
    <t>ABBOTINDIA</t>
  </si>
  <si>
    <t>SJVN Ltd</t>
  </si>
  <si>
    <t>SJVN</t>
  </si>
  <si>
    <t>Thermax Limited</t>
  </si>
  <si>
    <t>THERMAX</t>
  </si>
  <si>
    <t>Aditya Birla Capital Ltd</t>
  </si>
  <si>
    <t>ABCAPITAL</t>
  </si>
  <si>
    <t>Diversified Financials</t>
  </si>
  <si>
    <t>Patanjali Foods Ltd</t>
  </si>
  <si>
    <t>PATANJALI</t>
  </si>
  <si>
    <t>Packaged Foods &amp; Meats</t>
  </si>
  <si>
    <t>PI Industries Ltd</t>
  </si>
  <si>
    <t>PIIND</t>
  </si>
  <si>
    <t>IDFC First Bank Ltd</t>
  </si>
  <si>
    <t>IDFCFIRSTB</t>
  </si>
  <si>
    <t>Bank of India Ltd</t>
  </si>
  <si>
    <t>BANKINDIA</t>
  </si>
  <si>
    <t>MRF Ltd</t>
  </si>
  <si>
    <t>MRF</t>
  </si>
  <si>
    <t>United Breweries Ltd</t>
  </si>
  <si>
    <t>UBL</t>
  </si>
  <si>
    <t>Procter &amp; Gamble Hygiene and Health Care Ltd</t>
  </si>
  <si>
    <t>PGHH</t>
  </si>
  <si>
    <t>Central Bank of India Ltd</t>
  </si>
  <si>
    <t>CENTRALBK</t>
  </si>
  <si>
    <t>Hitachi Energy India Ltd</t>
  </si>
  <si>
    <t>POWERINDIA</t>
  </si>
  <si>
    <t>Tata Communications Ltd</t>
  </si>
  <si>
    <t>TATACOMM</t>
  </si>
  <si>
    <t>Bharti Hexacom Ltd</t>
  </si>
  <si>
    <t>BHARTIHEXA</t>
  </si>
  <si>
    <t>L&amp;T Technology Services Ltd</t>
  </si>
  <si>
    <t>LTTS</t>
  </si>
  <si>
    <t>Kalyan Jewellers India Ltd</t>
  </si>
  <si>
    <t>KALYANKJIL</t>
  </si>
  <si>
    <t>Petronet LNG Ltd</t>
  </si>
  <si>
    <t>PETRONET</t>
  </si>
  <si>
    <t>Oil &amp; Gas - Storage &amp; Transportation</t>
  </si>
  <si>
    <t>Fsn E-Commerce Ventures Ltd</t>
  </si>
  <si>
    <t>NYKAA</t>
  </si>
  <si>
    <t>Wellness Services</t>
  </si>
  <si>
    <t>Honeywell Automation India Ltd</t>
  </si>
  <si>
    <t>HONAUT</t>
  </si>
  <si>
    <t>Voltas Ltd</t>
  </si>
  <si>
    <t>VOLTAS</t>
  </si>
  <si>
    <t>ACC Ltd</t>
  </si>
  <si>
    <t>ACC</t>
  </si>
  <si>
    <t>Sundaram Finance Ltd</t>
  </si>
  <si>
    <t>SUNDARMFIN</t>
  </si>
  <si>
    <t>Mphasis Ltd</t>
  </si>
  <si>
    <t>MPHASIS</t>
  </si>
  <si>
    <t>Exide Industries Ltd</t>
  </si>
  <si>
    <t>EXIDEIND</t>
  </si>
  <si>
    <t>Batteries</t>
  </si>
  <si>
    <t>New India Assurance Company Ltd</t>
  </si>
  <si>
    <t>NIACL</t>
  </si>
  <si>
    <t>Coromandel International Ltd</t>
  </si>
  <si>
    <t>COROMANDEL</t>
  </si>
  <si>
    <t>Federal Bank Ltd</t>
  </si>
  <si>
    <t>FEDERALBNK</t>
  </si>
  <si>
    <t>AU Small Finance Bank Ltd</t>
  </si>
  <si>
    <t>AUBANK</t>
  </si>
  <si>
    <t>KPIT Technologies Ltd</t>
  </si>
  <si>
    <t>KPITTECH</t>
  </si>
  <si>
    <t>Bank of Maharashtra Ltd</t>
  </si>
  <si>
    <t>MAHABANK</t>
  </si>
  <si>
    <t>L&amp;T Finance Ltd</t>
  </si>
  <si>
    <t>LTF</t>
  </si>
  <si>
    <t>3M India Ltd</t>
  </si>
  <si>
    <t>3MINDIA</t>
  </si>
  <si>
    <t>Stationery</t>
  </si>
  <si>
    <t>Gujarat Gas Ltd</t>
  </si>
  <si>
    <t>GUJGASLTD</t>
  </si>
  <si>
    <t>Page Industries Ltd</t>
  </si>
  <si>
    <t>PAGEIND</t>
  </si>
  <si>
    <t>Apparel &amp; Accessories</t>
  </si>
  <si>
    <t>LIC Housing Finance Ltd</t>
  </si>
  <si>
    <t>LICHSGFIN</t>
  </si>
  <si>
    <t>Home Financing</t>
  </si>
  <si>
    <t>Adani Wilmar Ltd</t>
  </si>
  <si>
    <t>AWL</t>
  </si>
  <si>
    <t>Tata Elxsi Ltd</t>
  </si>
  <si>
    <t>TATAELXSI</t>
  </si>
  <si>
    <t>Escorts Kubota Ltd</t>
  </si>
  <si>
    <t>ESCORTS</t>
  </si>
  <si>
    <t>Tractors</t>
  </si>
  <si>
    <t>GlaxoSmithKline Pharmaceuticals Ltd</t>
  </si>
  <si>
    <t>GLAXO</t>
  </si>
  <si>
    <t>APL Apollo Tubes Ltd</t>
  </si>
  <si>
    <t>APLAPOLLO</t>
  </si>
  <si>
    <t>Ge T&amp;D India Ltd</t>
  </si>
  <si>
    <t>GET&amp;D</t>
  </si>
  <si>
    <t>Biocon Ltd</t>
  </si>
  <si>
    <t>BIOCON</t>
  </si>
  <si>
    <t>Biotechnology</t>
  </si>
  <si>
    <t>Mangalore Refinery and Petrochemicals Ltd</t>
  </si>
  <si>
    <t>MRPL</t>
  </si>
  <si>
    <t>Sona BLW Precision Forgings Ltd</t>
  </si>
  <si>
    <t>SONACOMS</t>
  </si>
  <si>
    <t>Nippon Life India Asset Management Ltd</t>
  </si>
  <si>
    <t>NAM-INDIA</t>
  </si>
  <si>
    <t>UPL Ltd</t>
  </si>
  <si>
    <t>UPL</t>
  </si>
  <si>
    <t>Tata Technologies Ltd</t>
  </si>
  <si>
    <t>TATATECH</t>
  </si>
  <si>
    <t>IRB Infrastructure Developers Ltd</t>
  </si>
  <si>
    <t>IRB</t>
  </si>
  <si>
    <t>KEI Industries Ltd</t>
  </si>
  <si>
    <t>KEI</t>
  </si>
  <si>
    <t>Cables</t>
  </si>
  <si>
    <t>AIA Engineering Ltd</t>
  </si>
  <si>
    <t>AIAENG</t>
  </si>
  <si>
    <t>Punjab &amp; Sind Bank</t>
  </si>
  <si>
    <t>PSB</t>
  </si>
  <si>
    <t>NLC India Ltd</t>
  </si>
  <si>
    <t>NLCINDIA</t>
  </si>
  <si>
    <t>Glenmark Pharmaceuticals Ltd</t>
  </si>
  <si>
    <t>GLENMARK</t>
  </si>
  <si>
    <t>Jubilant Foodworks Ltd</t>
  </si>
  <si>
    <t>JUBLFOOD</t>
  </si>
  <si>
    <t>Restaurants &amp; Cafes</t>
  </si>
  <si>
    <t>Deepak Nitrite Ltd</t>
  </si>
  <si>
    <t>DEEPAKNTR</t>
  </si>
  <si>
    <t>Mahindra and Mahindra Financial Services Ltd</t>
  </si>
  <si>
    <t>M&amp;MFIN</t>
  </si>
  <si>
    <t>Indraprastha Gas Ltd</t>
  </si>
  <si>
    <t>IGL</t>
  </si>
  <si>
    <t>Coforge Ltd</t>
  </si>
  <si>
    <t>COFORGE</t>
  </si>
  <si>
    <t>Endurance Technologies Ltd</t>
  </si>
  <si>
    <t>ENDURANCE</t>
  </si>
  <si>
    <t>National Aluminium Co Ltd</t>
  </si>
  <si>
    <t>NATIONALUM</t>
  </si>
  <si>
    <t>Blue Star Ltd</t>
  </si>
  <si>
    <t>BLUESTARCO</t>
  </si>
  <si>
    <t>Metro Brands Ltd</t>
  </si>
  <si>
    <t>METROBRAND</t>
  </si>
  <si>
    <t>Footwear</t>
  </si>
  <si>
    <t>Max Financial Services Ltd</t>
  </si>
  <si>
    <t>MFSL</t>
  </si>
  <si>
    <t>Gujarat Fluorochemicals Ltd</t>
  </si>
  <si>
    <t>FLUOROCHEM</t>
  </si>
  <si>
    <t>Specialty Chemicals</t>
  </si>
  <si>
    <t>Fortis Healthcare Ltd</t>
  </si>
  <si>
    <t>FORTIS</t>
  </si>
  <si>
    <t>360 One Wam Ltd</t>
  </si>
  <si>
    <t>360ONE</t>
  </si>
  <si>
    <t>Investment Banking &amp; Brokerage</t>
  </si>
  <si>
    <t>Dalmia Bharat Ltd</t>
  </si>
  <si>
    <t>DALBHARAT</t>
  </si>
  <si>
    <t>NBCC (India) Ltd</t>
  </si>
  <si>
    <t>NBCC</t>
  </si>
  <si>
    <t>Lloyds Metals And Energy Ltd</t>
  </si>
  <si>
    <t>LLOYDSME</t>
  </si>
  <si>
    <t>Apar Industries Ltd</t>
  </si>
  <si>
    <t>APARINDS</t>
  </si>
  <si>
    <t>Star Health and Allied Insurance Company Ltd</t>
  </si>
  <si>
    <t>STARHEALTH</t>
  </si>
  <si>
    <t>Gland Pharma Ltd</t>
  </si>
  <si>
    <t>GLAND</t>
  </si>
  <si>
    <t>J K Cement Ltd</t>
  </si>
  <si>
    <t>JKCEMENT</t>
  </si>
  <si>
    <t>Global Health Ltd</t>
  </si>
  <si>
    <t>MEDANTA</t>
  </si>
  <si>
    <t>Apollo Tyres Ltd</t>
  </si>
  <si>
    <t>APOLLOTYRE</t>
  </si>
  <si>
    <t>Go Digit General Insurance Ltd</t>
  </si>
  <si>
    <t>GODIGIT</t>
  </si>
  <si>
    <t>Emami Ltd</t>
  </si>
  <si>
    <t>EMAMILTD</t>
  </si>
  <si>
    <t>Aditya Birla Fashion and Retail Ltd</t>
  </si>
  <si>
    <t>ABFRL</t>
  </si>
  <si>
    <t>Tata Investment Corporation Ltd</t>
  </si>
  <si>
    <t>TATAINVEST</t>
  </si>
  <si>
    <t>Hindustan Copper Ltd</t>
  </si>
  <si>
    <t>HINDCOPPER</t>
  </si>
  <si>
    <t>Mining - Copper</t>
  </si>
  <si>
    <t>Embassy Office Parks REIT</t>
  </si>
  <si>
    <t>EMBASSY</t>
  </si>
  <si>
    <t>Motherson Sumi Wiring India Ltd</t>
  </si>
  <si>
    <t>MSUMI</t>
  </si>
  <si>
    <t>Carborundum Universal Ltd</t>
  </si>
  <si>
    <t>CARBORUNIV</t>
  </si>
  <si>
    <t>Sun Tv Network Ltd</t>
  </si>
  <si>
    <t>SUNTV</t>
  </si>
  <si>
    <t>TV Channels &amp; Broadcasters</t>
  </si>
  <si>
    <t>Motilal Oswal Financial Services Ltd</t>
  </si>
  <si>
    <t>MOTILALOFS</t>
  </si>
  <si>
    <t>Bandhan Bank Ltd</t>
  </si>
  <si>
    <t>BANDHANBNK</t>
  </si>
  <si>
    <t>BSE Ltd</t>
  </si>
  <si>
    <t>BSE</t>
  </si>
  <si>
    <t>Stock Exchanges &amp; Ratings</t>
  </si>
  <si>
    <t>CRISIL Ltd</t>
  </si>
  <si>
    <t>CRISIL</t>
  </si>
  <si>
    <t>Poonawalla Fincorp Ltd</t>
  </si>
  <si>
    <t>POONAWALLA</t>
  </si>
  <si>
    <t>IPCA Laboratories Ltd</t>
  </si>
  <si>
    <t>IPCALAB</t>
  </si>
  <si>
    <t>Aegis Logistics Ltd</t>
  </si>
  <si>
    <t>AEGISLOG</t>
  </si>
  <si>
    <t>Timken India Ltd</t>
  </si>
  <si>
    <t>TIMKEN</t>
  </si>
  <si>
    <t>TVS Holdings Ltd</t>
  </si>
  <si>
    <t>TVSHLTD</t>
  </si>
  <si>
    <t>One 97 Communications Ltd</t>
  </si>
  <si>
    <t>PAYTM</t>
  </si>
  <si>
    <t>Business Support Services</t>
  </si>
  <si>
    <t>Godrej Industries Ltd</t>
  </si>
  <si>
    <t>GODREJIND</t>
  </si>
  <si>
    <t>Grindwell Norton Ltd</t>
  </si>
  <si>
    <t>GRINDWELL</t>
  </si>
  <si>
    <t>ZF Commercial Vehicle Control Systems India Ltd</t>
  </si>
  <si>
    <t>ZFCVINDIA</t>
  </si>
  <si>
    <t>Amara Raja Energy &amp; Mobility Ltd</t>
  </si>
  <si>
    <t>ARE&amp;M</t>
  </si>
  <si>
    <t>Ircon International Ltd</t>
  </si>
  <si>
    <t>IRCON</t>
  </si>
  <si>
    <t>Brigade Enterprises Ltd</t>
  </si>
  <si>
    <t>BRIGADE</t>
  </si>
  <si>
    <t>Garden Reach Shipbuilders &amp; Engineers Ltd</t>
  </si>
  <si>
    <t>GRSE</t>
  </si>
  <si>
    <t>ITI Ltd</t>
  </si>
  <si>
    <t>ITI</t>
  </si>
  <si>
    <t>Telecom Equipments</t>
  </si>
  <si>
    <t>Bayer Cropscience Ltd</t>
  </si>
  <si>
    <t>BAYERCROP</t>
  </si>
  <si>
    <t>Syngene International Ltd</t>
  </si>
  <si>
    <t>SYNGENE</t>
  </si>
  <si>
    <t>KPR Mill Ltd</t>
  </si>
  <si>
    <t>KPRMILL</t>
  </si>
  <si>
    <t>Textiles</t>
  </si>
  <si>
    <t>SKF India Ltd</t>
  </si>
  <si>
    <t>SKFINDIA</t>
  </si>
  <si>
    <t>Sundram Fasteners Ltd</t>
  </si>
  <si>
    <t>SUNDRMFAST</t>
  </si>
  <si>
    <t>KIOCL Ltd</t>
  </si>
  <si>
    <t>KIOCL</t>
  </si>
  <si>
    <t>Jupiter Wagons Ltd</t>
  </si>
  <si>
    <t>JWL</t>
  </si>
  <si>
    <t>Rail</t>
  </si>
  <si>
    <t>Delhivery Ltd</t>
  </si>
  <si>
    <t>DELHIVERY</t>
  </si>
  <si>
    <t>Cholamandalam Financial Holdings Ltd</t>
  </si>
  <si>
    <t>CHOLAHLDNG</t>
  </si>
  <si>
    <t>Ajanta Pharma Ltd</t>
  </si>
  <si>
    <t>AJANTPHARM</t>
  </si>
  <si>
    <t>Jyoti CNC Automation Ltd</t>
  </si>
  <si>
    <t>JYOTICNC</t>
  </si>
  <si>
    <t>Computer Hardware</t>
  </si>
  <si>
    <t>Crompton Greaves Consumer Electricals Ltd</t>
  </si>
  <si>
    <t>CROMPTON</t>
  </si>
  <si>
    <t>Tata Chemicals Ltd</t>
  </si>
  <si>
    <t>TATACHEM</t>
  </si>
  <si>
    <t>EIH Ltd</t>
  </si>
  <si>
    <t>EIHOTEL</t>
  </si>
  <si>
    <t>J B Chemicals and Pharmaceuticals Ltd</t>
  </si>
  <si>
    <t>JBCHEPHARM</t>
  </si>
  <si>
    <t>Kaynes Technology India Ltd</t>
  </si>
  <si>
    <t>KAYNES</t>
  </si>
  <si>
    <t>JBM Auto Ltd</t>
  </si>
  <si>
    <t>JBMA</t>
  </si>
  <si>
    <t>Ratnamani Metals and Tubes Ltd</t>
  </si>
  <si>
    <t>RATNAMANI</t>
  </si>
  <si>
    <t>Hatsun Agro Product Ltd</t>
  </si>
  <si>
    <t>HATSUN</t>
  </si>
  <si>
    <t>Central Depository Services (India) Ltd</t>
  </si>
  <si>
    <t>CDSL</t>
  </si>
  <si>
    <t>Whirlpool of India Ltd</t>
  </si>
  <si>
    <t>WHIRLPOOL</t>
  </si>
  <si>
    <t>Vedant Fashions Ltd</t>
  </si>
  <si>
    <t>MANYAVAR</t>
  </si>
  <si>
    <t>Aarti Industries Ltd</t>
  </si>
  <si>
    <t>AARTIIND</t>
  </si>
  <si>
    <t>CESC Ltd</t>
  </si>
  <si>
    <t>CESC</t>
  </si>
  <si>
    <t>Laurus Labs Ltd</t>
  </si>
  <si>
    <t>LAURUSLABS</t>
  </si>
  <si>
    <t>ICICI Securities Ltd</t>
  </si>
  <si>
    <t>ISEC</t>
  </si>
  <si>
    <t>Narayana Hrudayalaya Ltd</t>
  </si>
  <si>
    <t>NH</t>
  </si>
  <si>
    <t>BASF India Ltd</t>
  </si>
  <si>
    <t>BASF</t>
  </si>
  <si>
    <t>Finolex Cables Ltd</t>
  </si>
  <si>
    <t>FINCABLES</t>
  </si>
  <si>
    <t>Sumitomo Chemical India Ltd</t>
  </si>
  <si>
    <t>SUMICHEM</t>
  </si>
  <si>
    <t>Castrol India Ltd</t>
  </si>
  <si>
    <t>CASTROLIND</t>
  </si>
  <si>
    <t>Dr. Lal PathLabs Ltd</t>
  </si>
  <si>
    <t>LALPATHLAB</t>
  </si>
  <si>
    <t>Century Textiles and Industries Ltd</t>
  </si>
  <si>
    <t>CENTURYTEX</t>
  </si>
  <si>
    <t>Paper Products</t>
  </si>
  <si>
    <t>Five-Star Business Finance Ltd</t>
  </si>
  <si>
    <t>FIVESTAR</t>
  </si>
  <si>
    <t>Gillette India Ltd</t>
  </si>
  <si>
    <t>GILLETTE</t>
  </si>
  <si>
    <t>Tejas Networks Ltd</t>
  </si>
  <si>
    <t>TEJASNET</t>
  </si>
  <si>
    <t>Titagarh Rail Systems Ltd</t>
  </si>
  <si>
    <t>TITAGARH</t>
  </si>
  <si>
    <t>CPSE ETF</t>
  </si>
  <si>
    <t>CPSEETF</t>
  </si>
  <si>
    <t>Equity</t>
  </si>
  <si>
    <t>CIE Automotive India Ltd</t>
  </si>
  <si>
    <t>CIEINDIA</t>
  </si>
  <si>
    <t>Swan Energy Ltd</t>
  </si>
  <si>
    <t>SWANENERGY</t>
  </si>
  <si>
    <t>Pfizer Ltd</t>
  </si>
  <si>
    <t>PFIZER</t>
  </si>
  <si>
    <t>Kalpataru Projects International Ltd</t>
  </si>
  <si>
    <t>KPIL</t>
  </si>
  <si>
    <t>Kansai Nerolac Paints Ltd</t>
  </si>
  <si>
    <t>KANSAINER</t>
  </si>
  <si>
    <t>Elgi Equipments Ltd</t>
  </si>
  <si>
    <t>ELGIEQUIP</t>
  </si>
  <si>
    <t>Kajaria Ceramics Ltd</t>
  </si>
  <si>
    <t>KAJARIACER</t>
  </si>
  <si>
    <t>Building Products - Ceramics</t>
  </si>
  <si>
    <t>KEC International Ltd</t>
  </si>
  <si>
    <t>KEC</t>
  </si>
  <si>
    <t>Radico Khaitan Ltd</t>
  </si>
  <si>
    <t>RADICO</t>
  </si>
  <si>
    <t>Suven Pharmaceuticals Ltd</t>
  </si>
  <si>
    <t>SUVENPHAR</t>
  </si>
  <si>
    <t>Sobha Ltd</t>
  </si>
  <si>
    <t>SOBHA</t>
  </si>
  <si>
    <t>PTC Industries Ltd</t>
  </si>
  <si>
    <t>PTCIL</t>
  </si>
  <si>
    <t>BEML Ltd</t>
  </si>
  <si>
    <t>BEML</t>
  </si>
  <si>
    <t>Natco Pharma Ltd</t>
  </si>
  <si>
    <t>NATCOPHARM</t>
  </si>
  <si>
    <t>Signatureglobal (India) Ltd</t>
  </si>
  <si>
    <t>SIGNATURE</t>
  </si>
  <si>
    <t>Godfrey Phillips India Ltd</t>
  </si>
  <si>
    <t>GODFRYPHLP</t>
  </si>
  <si>
    <t>Himadri Speciality Chemical Ltd</t>
  </si>
  <si>
    <t>HSCL</t>
  </si>
  <si>
    <t>IIFL Finance Ltd</t>
  </si>
  <si>
    <t>IIFL</t>
  </si>
  <si>
    <t>Cello World Ltd</t>
  </si>
  <si>
    <t>CELLO</t>
  </si>
  <si>
    <t>Piramal Enterprises Ltd</t>
  </si>
  <si>
    <t>PEL</t>
  </si>
  <si>
    <t>NCC Ltd</t>
  </si>
  <si>
    <t>NCC</t>
  </si>
  <si>
    <t>PNB Housing Finance Ltd</t>
  </si>
  <si>
    <t>PNBHOUSING</t>
  </si>
  <si>
    <t>Great Eastern Shipping Company Ltd</t>
  </si>
  <si>
    <t>GESHIP</t>
  </si>
  <si>
    <t>Relaxo Footwears Ltd</t>
  </si>
  <si>
    <t>RELAXO</t>
  </si>
  <si>
    <t>Poly Medicure Ltd</t>
  </si>
  <si>
    <t>POLYMED</t>
  </si>
  <si>
    <t>Health Care Equipment &amp; Supplies</t>
  </si>
  <si>
    <t>Inox Wind Ltd</t>
  </si>
  <si>
    <t>INOXWIND</t>
  </si>
  <si>
    <t>V Guard Industries Ltd</t>
  </si>
  <si>
    <t>VGUARD</t>
  </si>
  <si>
    <t>Schneider Electric Infrastructure Ltd</t>
  </si>
  <si>
    <t>SCHNEIDER</t>
  </si>
  <si>
    <t>Blue Dart Express Ltd</t>
  </si>
  <si>
    <t>BLUEDART</t>
  </si>
  <si>
    <t>R R Kabel Ltd</t>
  </si>
  <si>
    <t>RRKABEL</t>
  </si>
  <si>
    <t>CreditAccess Grameen Ltd</t>
  </si>
  <si>
    <t>CREDITACC</t>
  </si>
  <si>
    <t>Computer Age Management Services Ltd</t>
  </si>
  <si>
    <t>CAMS</t>
  </si>
  <si>
    <t>Waaree Renewable Technologies Ltd</t>
  </si>
  <si>
    <t>WAAREERTL</t>
  </si>
  <si>
    <t>Nexus Select Trust</t>
  </si>
  <si>
    <t>NXST</t>
  </si>
  <si>
    <t>Mindspace Business Parks REIT</t>
  </si>
  <si>
    <t>MINDSPACE</t>
  </si>
  <si>
    <t>Atul Ltd</t>
  </si>
  <si>
    <t>ATUL</t>
  </si>
  <si>
    <t>Piramal Pharma Ltd</t>
  </si>
  <si>
    <t>PPLPHARMA</t>
  </si>
  <si>
    <t>Triveni Turbine Ltd</t>
  </si>
  <si>
    <t>TRITURBINE</t>
  </si>
  <si>
    <t>Angel One Ltd</t>
  </si>
  <si>
    <t>ANGELONE</t>
  </si>
  <si>
    <t>Chambal Fertilisers and Chemicals Ltd</t>
  </si>
  <si>
    <t>CHAMBLFERT</t>
  </si>
  <si>
    <t>Finolex Industries Ltd</t>
  </si>
  <si>
    <t>FINPIPE</t>
  </si>
  <si>
    <t>Affle (India) Ltd</t>
  </si>
  <si>
    <t>AFFLE</t>
  </si>
  <si>
    <t>Advertising</t>
  </si>
  <si>
    <t>Bata India Ltd</t>
  </si>
  <si>
    <t>BATAINDIA</t>
  </si>
  <si>
    <t>Vinati Organics Ltd</t>
  </si>
  <si>
    <t>VINATIORGA</t>
  </si>
  <si>
    <t>Alembic Pharmaceuticals Ltd</t>
  </si>
  <si>
    <t>APLLTD</t>
  </si>
  <si>
    <t>Devyani International Ltd</t>
  </si>
  <si>
    <t>DEVYANI</t>
  </si>
  <si>
    <t>Kirloskar Oil Engines Ltd</t>
  </si>
  <si>
    <t>KIRLOSENG</t>
  </si>
  <si>
    <t>Cyient Ltd</t>
  </si>
  <si>
    <t>CYIENT</t>
  </si>
  <si>
    <t>Tbo Tek Ltd</t>
  </si>
  <si>
    <t>TBOTEK</t>
  </si>
  <si>
    <t>Tour &amp; Travel Services</t>
  </si>
  <si>
    <t>Aditya Birla Sun Life Amc Ltd</t>
  </si>
  <si>
    <t>ABSLAMC</t>
  </si>
  <si>
    <t>Birlasoft Ltd</t>
  </si>
  <si>
    <t>BSOFT</t>
  </si>
  <si>
    <t>Shyam Metalics and Energy Ltd</t>
  </si>
  <si>
    <t>SHYAMMETL</t>
  </si>
  <si>
    <t>Authum Investment &amp; Infrastructure Ltd</t>
  </si>
  <si>
    <t>AIIL</t>
  </si>
  <si>
    <t>Multi Commodity Exchange of India Ltd</t>
  </si>
  <si>
    <t>MCX</t>
  </si>
  <si>
    <t>Trident Ltd</t>
  </si>
  <si>
    <t>TRIDENT</t>
  </si>
  <si>
    <t>Data Patterns (India) Ltd</t>
  </si>
  <si>
    <t>DATAPATTNS</t>
  </si>
  <si>
    <t>Ramco Cements Limited</t>
  </si>
  <si>
    <t>RAMCOCEM</t>
  </si>
  <si>
    <t>IDFC Ltd</t>
  </si>
  <si>
    <t>IDFC</t>
  </si>
  <si>
    <t>Kirloskar Brothers Ltd</t>
  </si>
  <si>
    <t>KIRLOSBROS</t>
  </si>
  <si>
    <t>Capri Global Capital Ltd</t>
  </si>
  <si>
    <t>CGCL</t>
  </si>
  <si>
    <t>Chalet Hotels Ltd</t>
  </si>
  <si>
    <t>CHALET</t>
  </si>
  <si>
    <t>Aadhar Housing Finance Ltd</t>
  </si>
  <si>
    <t>AADHARHFC</t>
  </si>
  <si>
    <t>Navin Fluorine International Ltd</t>
  </si>
  <si>
    <t>NAVINFLUOR</t>
  </si>
  <si>
    <t>Manappuram Finance Ltd</t>
  </si>
  <si>
    <t>MANAPPURAM</t>
  </si>
  <si>
    <t>Jyothy Labs Ltd</t>
  </si>
  <si>
    <t>JYOTHYLAB</t>
  </si>
  <si>
    <t>Jindal SAW Ltd</t>
  </si>
  <si>
    <t>JINDALSAW</t>
  </si>
  <si>
    <t>Gujarat State Petronet Ltd</t>
  </si>
  <si>
    <t>GSPL</t>
  </si>
  <si>
    <t>HFCL Ltd</t>
  </si>
  <si>
    <t>HFCL</t>
  </si>
  <si>
    <t>Concord Biotech Ltd</t>
  </si>
  <si>
    <t>CONCORDBIO</t>
  </si>
  <si>
    <t>NMDC Steel Ltd</t>
  </si>
  <si>
    <t>NSLNISP</t>
  </si>
  <si>
    <t>Bikaji Foods International Ltd</t>
  </si>
  <si>
    <t>BIKAJI</t>
  </si>
  <si>
    <t>Welspun Corp Ltd</t>
  </si>
  <si>
    <t>WELCORP</t>
  </si>
  <si>
    <t>RITES Ltd</t>
  </si>
  <si>
    <t>RITES</t>
  </si>
  <si>
    <t>Sonata Software Ltd</t>
  </si>
  <si>
    <t>SONATSOFTW</t>
  </si>
  <si>
    <t>Krishna Institute of Medical Sciences Ltd</t>
  </si>
  <si>
    <t>KIMS</t>
  </si>
  <si>
    <t>Anant Raj Ltd</t>
  </si>
  <si>
    <t>ANANTRAJ</t>
  </si>
  <si>
    <t>Lakshmi Machine Works Ltd</t>
  </si>
  <si>
    <t>LAXMIMACH</t>
  </si>
  <si>
    <t>Astrazeneca Pharma India Ltd</t>
  </si>
  <si>
    <t>ASTRAZEN</t>
  </si>
  <si>
    <t>Anand Rathi Wealth Ltd</t>
  </si>
  <si>
    <t>ANANDRATHI</t>
  </si>
  <si>
    <t>G R Infraprojects Ltd</t>
  </si>
  <si>
    <t>GRINFRA</t>
  </si>
  <si>
    <t>Action Construction Equipment Ltd</t>
  </si>
  <si>
    <t>ACE</t>
  </si>
  <si>
    <t>Heavy Machinery</t>
  </si>
  <si>
    <t>Nuvama Wealth Management Ltd</t>
  </si>
  <si>
    <t>NUVAMA</t>
  </si>
  <si>
    <t>Aster DM Healthcare Ltd</t>
  </si>
  <si>
    <t>ASTERDM</t>
  </si>
  <si>
    <t>Mahanagar Gas Ltd</t>
  </si>
  <si>
    <t>MGL</t>
  </si>
  <si>
    <t>Welspun Living Ltd</t>
  </si>
  <si>
    <t>WELSPUNLIV</t>
  </si>
  <si>
    <t>KSB Ltd</t>
  </si>
  <si>
    <t>KSB</t>
  </si>
  <si>
    <t>Railtel Corporation of India Ltd</t>
  </si>
  <si>
    <t>RAILTEL</t>
  </si>
  <si>
    <t>Communication &amp; Networking</t>
  </si>
  <si>
    <t>Indiamart Intermesh Ltd</t>
  </si>
  <si>
    <t>INDIAMART</t>
  </si>
  <si>
    <t>Firstsource Solutions Ltd</t>
  </si>
  <si>
    <t>FSL</t>
  </si>
  <si>
    <t>Outsourced services</t>
  </si>
  <si>
    <t>Supreme Petrochem Ltd</t>
  </si>
  <si>
    <t>SPLPETRO</t>
  </si>
  <si>
    <t>Sterling and Wilson Renewable Energy Ltd</t>
  </si>
  <si>
    <t>SWSOLAR</t>
  </si>
  <si>
    <t>Aptus Value Housing Finance India Ltd</t>
  </si>
  <si>
    <t>APTUS</t>
  </si>
  <si>
    <t>Redington Ltd</t>
  </si>
  <si>
    <t>REDINGTON</t>
  </si>
  <si>
    <t>Technology Hardware</t>
  </si>
  <si>
    <t>Fine Organic Industries Ltd</t>
  </si>
  <si>
    <t>FINEORG</t>
  </si>
  <si>
    <t>Engineers India Ltd</t>
  </si>
  <si>
    <t>ENGINERSIN</t>
  </si>
  <si>
    <t>Zensar Technologies Ltd</t>
  </si>
  <si>
    <t>ZENSARTECH</t>
  </si>
  <si>
    <t>HBL Power Systems Ltd</t>
  </si>
  <si>
    <t>HBLPOWER</t>
  </si>
  <si>
    <t>IFCI Ltd</t>
  </si>
  <si>
    <t>IFCI</t>
  </si>
  <si>
    <t>Bombay Burmah Trading Corporation Ltd</t>
  </si>
  <si>
    <t>BBTC</t>
  </si>
  <si>
    <t>Asahi India Glass Ltd</t>
  </si>
  <si>
    <t>ASAHIINDIA</t>
  </si>
  <si>
    <t>Ramkrishna Forgings Ltd</t>
  </si>
  <si>
    <t>RKFORGE</t>
  </si>
  <si>
    <t>Clean Science and Technology Ltd</t>
  </si>
  <si>
    <t>CLEAN</t>
  </si>
  <si>
    <t>Century Plyboards (India) Ltd</t>
  </si>
  <si>
    <t>CENTURYPLY</t>
  </si>
  <si>
    <t>Wood Products</t>
  </si>
  <si>
    <t>Techno Electric &amp; Engineering Company Ltd</t>
  </si>
  <si>
    <t>TECHNOE</t>
  </si>
  <si>
    <t>Indian Energy Exchange Ltd</t>
  </si>
  <si>
    <t>IEX</t>
  </si>
  <si>
    <t>Power Trading &amp; Consultancy</t>
  </si>
  <si>
    <t>Karur Vysya Bank Ltd</t>
  </si>
  <si>
    <t>KARURVYSYA</t>
  </si>
  <si>
    <t>Chennai Petroleum Corporation Ltd</t>
  </si>
  <si>
    <t>CHENNPETRO</t>
  </si>
  <si>
    <t>Godrej Agrovet Ltd</t>
  </si>
  <si>
    <t>GODREJAGRO</t>
  </si>
  <si>
    <t>Agro Products</t>
  </si>
  <si>
    <t>Godawari Power and Ispat Ltd</t>
  </si>
  <si>
    <t>GPIL</t>
  </si>
  <si>
    <t>UTI S&amp;P BSE Sensex ETF</t>
  </si>
  <si>
    <t>UTISENSETF</t>
  </si>
  <si>
    <t>DCM Shriram Ltd</t>
  </si>
  <si>
    <t>DCMSHRIRAM</t>
  </si>
  <si>
    <t>Jai Balaji Industries Ltd</t>
  </si>
  <si>
    <t>JAIBALAJI</t>
  </si>
  <si>
    <t>shipping corporation of India Ltd</t>
  </si>
  <si>
    <t>SCI</t>
  </si>
  <si>
    <t>Honasa Consumer Ltd</t>
  </si>
  <si>
    <t>HONASA</t>
  </si>
  <si>
    <t>Amber Enterprises India Ltd</t>
  </si>
  <si>
    <t>AMBER</t>
  </si>
  <si>
    <t>Bls International Services Ltd</t>
  </si>
  <si>
    <t>BLS</t>
  </si>
  <si>
    <t>Vardhman Textiles Ltd</t>
  </si>
  <si>
    <t>VTL</t>
  </si>
  <si>
    <t>Olectra Greentech Ltd</t>
  </si>
  <si>
    <t>OLECTRA</t>
  </si>
  <si>
    <t>RBL Bank Ltd</t>
  </si>
  <si>
    <t>RBLBANK</t>
  </si>
  <si>
    <t>Sanofi India Ltd</t>
  </si>
  <si>
    <t>SANOFI</t>
  </si>
  <si>
    <t>Tata Teleservices (Maharashtra) Ltd</t>
  </si>
  <si>
    <t>TTML</t>
  </si>
  <si>
    <t>Intellect Design Arena Ltd</t>
  </si>
  <si>
    <t>INTELLECT</t>
  </si>
  <si>
    <t>Elecon Engineering Company Ltd</t>
  </si>
  <si>
    <t>ELECON</t>
  </si>
  <si>
    <t>Netweb Technologies India Ltd</t>
  </si>
  <si>
    <t>NETWEB</t>
  </si>
  <si>
    <t>PVR INOX Ltd</t>
  </si>
  <si>
    <t>PVRINOX</t>
  </si>
  <si>
    <t>Theatres</t>
  </si>
  <si>
    <t>Aavas Financiers Ltd</t>
  </si>
  <si>
    <t>AAVAS</t>
  </si>
  <si>
    <t>Ingersoll-Rand (India) Ltd</t>
  </si>
  <si>
    <t>INGERRAND</t>
  </si>
  <si>
    <t>Zee Entertainment Enterprises Ltd</t>
  </si>
  <si>
    <t>ZEEL</t>
  </si>
  <si>
    <t>Eris Lifesciences Ltd</t>
  </si>
  <si>
    <t>ERIS</t>
  </si>
  <si>
    <t>Indegene Ltd</t>
  </si>
  <si>
    <t>INDGN</t>
  </si>
  <si>
    <t>E I D-Parry (India) Ltd</t>
  </si>
  <si>
    <t>EIDPARRY</t>
  </si>
  <si>
    <t>Sugar</t>
  </si>
  <si>
    <t>Zydus Wellness Ltd</t>
  </si>
  <si>
    <t>ZYDUSWELL</t>
  </si>
  <si>
    <t>Doms Industries Ltd</t>
  </si>
  <si>
    <t>DOMS</t>
  </si>
  <si>
    <t>Office Supplies</t>
  </si>
  <si>
    <t>Wockhardt Ltd</t>
  </si>
  <si>
    <t>WOCKPHARMA</t>
  </si>
  <si>
    <t>Praj Industries Ltd</t>
  </si>
  <si>
    <t>PRAJIND</t>
  </si>
  <si>
    <t>Alok Industries Ltd</t>
  </si>
  <si>
    <t>ALOKINDS</t>
  </si>
  <si>
    <t>PNC Infratech Ltd</t>
  </si>
  <si>
    <t>PNCINFRA</t>
  </si>
  <si>
    <t>Gujarat Mineral Development Corporation Ltd</t>
  </si>
  <si>
    <t>GMDCLTD</t>
  </si>
  <si>
    <t>Newgen Software Technologies Ltd</t>
  </si>
  <si>
    <t>NEWGEN</t>
  </si>
  <si>
    <t>UTI Asset Management Company Ltd</t>
  </si>
  <si>
    <t>UTIAMC</t>
  </si>
  <si>
    <t>Raymond Ltd</t>
  </si>
  <si>
    <t>RAYMOND</t>
  </si>
  <si>
    <t>Westlife Foodworld Ltd</t>
  </si>
  <si>
    <t>WESTLIFE</t>
  </si>
  <si>
    <t>Akzo Nobel India Ltd</t>
  </si>
  <si>
    <t>AKZOINDIA</t>
  </si>
  <si>
    <t>CE Info Systems Ltd</t>
  </si>
  <si>
    <t>MAPMYINDIA</t>
  </si>
  <si>
    <t>Kfin Technologies Ltd</t>
  </si>
  <si>
    <t>KFINTECH</t>
  </si>
  <si>
    <t>Cube Highways Trust</t>
  </si>
  <si>
    <t>CUBEINVIT</t>
  </si>
  <si>
    <t>Roads</t>
  </si>
  <si>
    <t>MMTC Ltd</t>
  </si>
  <si>
    <t>MMTC</t>
  </si>
  <si>
    <t>Jaiprakash Power Ventures Ltd</t>
  </si>
  <si>
    <t>JPPOWER</t>
  </si>
  <si>
    <t>Craftsman Automation Ltd</t>
  </si>
  <si>
    <t>CRAFTSMAN</t>
  </si>
  <si>
    <t>Rainbow Children's Medicare Ltd</t>
  </si>
  <si>
    <t>RAINBOW</t>
  </si>
  <si>
    <t>Nuvoco Vistas Corporation Ltd</t>
  </si>
  <si>
    <t>NUVOCO</t>
  </si>
  <si>
    <t>Tanla Platforms Ltd</t>
  </si>
  <si>
    <t>TANLA</t>
  </si>
  <si>
    <t>Granules India Ltd</t>
  </si>
  <si>
    <t>GRANULES</t>
  </si>
  <si>
    <t>Voltamp Transformers Ltd</t>
  </si>
  <si>
    <t>VOLTAMP</t>
  </si>
  <si>
    <t>Bajaj Electricals Ltd</t>
  </si>
  <si>
    <t>BAJAJELEC</t>
  </si>
  <si>
    <t>RHI Magnesita India Ltd</t>
  </si>
  <si>
    <t>RHIM</t>
  </si>
  <si>
    <t>Inox India Ltd</t>
  </si>
  <si>
    <t>INOXINDIA</t>
  </si>
  <si>
    <t>Sea-Borne Tankers</t>
  </si>
  <si>
    <t>Birla Corporation Ltd</t>
  </si>
  <si>
    <t>BIRLACORPN</t>
  </si>
  <si>
    <t>Rashtriya Chemicals and Fertilizers Ltd</t>
  </si>
  <si>
    <t>RCF</t>
  </si>
  <si>
    <t>TTK Prestige Ltd</t>
  </si>
  <si>
    <t>TTKPRESTIG</t>
  </si>
  <si>
    <t>Eclerx Services Ltd</t>
  </si>
  <si>
    <t>ECLERX</t>
  </si>
  <si>
    <t>Happiest Minds Technologies Ltd</t>
  </si>
  <si>
    <t>HAPPSTMNDS</t>
  </si>
  <si>
    <t>City Union Bank Ltd</t>
  </si>
  <si>
    <t>CUB</t>
  </si>
  <si>
    <t>JK Tyre &amp; Industries Ltd</t>
  </si>
  <si>
    <t>JKTYRE</t>
  </si>
  <si>
    <t>Tega Industries Ltd</t>
  </si>
  <si>
    <t>TEGA</t>
  </si>
  <si>
    <t>Aether Industries Ltd</t>
  </si>
  <si>
    <t>AETHER</t>
  </si>
  <si>
    <t>Lemon Tree Hotels Ltd</t>
  </si>
  <si>
    <t>LEMONTREE</t>
  </si>
  <si>
    <t>Usha Martin Ltd</t>
  </si>
  <si>
    <t>USHAMART</t>
  </si>
  <si>
    <t>Jammu and Kashmir Bank Ltd</t>
  </si>
  <si>
    <t>J&amp;KBANK</t>
  </si>
  <si>
    <t>Can Fin Homes Ltd</t>
  </si>
  <si>
    <t>CANFINHOME</t>
  </si>
  <si>
    <t>Thomas Cook (India) Ltd</t>
  </si>
  <si>
    <t>THOMASCOOK</t>
  </si>
  <si>
    <t>Happy Forgings Ltd</t>
  </si>
  <si>
    <t>HAPPYFORGE</t>
  </si>
  <si>
    <t>Auto, Truck &amp; Motorcycle Parts</t>
  </si>
  <si>
    <t>Cera Sanitaryware Ltd</t>
  </si>
  <si>
    <t>CERA</t>
  </si>
  <si>
    <t>Caplin Point Laboratories Ltd</t>
  </si>
  <si>
    <t>CAPLIPOINT</t>
  </si>
  <si>
    <t>Minda Corporation Ltd</t>
  </si>
  <si>
    <t>MINDACORP</t>
  </si>
  <si>
    <t>Electrosteel Castings Ltd</t>
  </si>
  <si>
    <t>ELECTCAST</t>
  </si>
  <si>
    <t>Powergrid Infrastructure Investment Trust</t>
  </si>
  <si>
    <t>PGINVIT</t>
  </si>
  <si>
    <t>Jubilant Pharmova Ltd</t>
  </si>
  <si>
    <t>JUBLPHARMA</t>
  </si>
  <si>
    <t>Gujarat Pipavav Port Ltd</t>
  </si>
  <si>
    <t>GPPL</t>
  </si>
  <si>
    <t>Valor Estate Ltd</t>
  </si>
  <si>
    <t>DBREALTY</t>
  </si>
  <si>
    <t>Sheela Foam Ltd</t>
  </si>
  <si>
    <t>SFL</t>
  </si>
  <si>
    <t>Home Furnishing</t>
  </si>
  <si>
    <t>KPI Green Energy Ltd</t>
  </si>
  <si>
    <t>KPIGREEN</t>
  </si>
  <si>
    <t>Transformers and Rectifiers (India) Ltd</t>
  </si>
  <si>
    <t>TRIL</t>
  </si>
  <si>
    <t>Puravankara Ltd</t>
  </si>
  <si>
    <t>PURVA</t>
  </si>
  <si>
    <t>Genus Power Infrastructures Ltd</t>
  </si>
  <si>
    <t>GENUSPOWER</t>
  </si>
  <si>
    <t>Reliance Power Ltd</t>
  </si>
  <si>
    <t>RPOWER</t>
  </si>
  <si>
    <t>Route Mobile Ltd</t>
  </si>
  <si>
    <t>ROUTE</t>
  </si>
  <si>
    <t>Zen Technologies Ltd</t>
  </si>
  <si>
    <t>ZENTEC</t>
  </si>
  <si>
    <t>HG Infra Engineering Ltd</t>
  </si>
  <si>
    <t>HGINFRA</t>
  </si>
  <si>
    <t>Force Motors Ltd</t>
  </si>
  <si>
    <t>FORCEMOT</t>
  </si>
  <si>
    <t>Graphite India Ltd</t>
  </si>
  <si>
    <t>GRAPHITE</t>
  </si>
  <si>
    <t>Rattanindia Enterprises Ltd</t>
  </si>
  <si>
    <t>RTNINDIA</t>
  </si>
  <si>
    <t>Moil Ltd</t>
  </si>
  <si>
    <t>MOIL</t>
  </si>
  <si>
    <t>Mining - Manganese</t>
  </si>
  <si>
    <t>Latent View Analytics Ltd</t>
  </si>
  <si>
    <t>LATENTVIEW</t>
  </si>
  <si>
    <t>Shree Renuka Sugars Ltd</t>
  </si>
  <si>
    <t>RENUKA</t>
  </si>
  <si>
    <t>Nava Limited</t>
  </si>
  <si>
    <t>NAVA</t>
  </si>
  <si>
    <t>Bharat 22 ETF</t>
  </si>
  <si>
    <t>ICICIB22</t>
  </si>
  <si>
    <t>Maharashtra Scooters Ltd</t>
  </si>
  <si>
    <t>MAHSCOOTER</t>
  </si>
  <si>
    <t>CEAT Ltd</t>
  </si>
  <si>
    <t>CEATLTD</t>
  </si>
  <si>
    <t>Isgec Heavy Engineering Ltd</t>
  </si>
  <si>
    <t>ISGEC</t>
  </si>
  <si>
    <t>Nippon India ETF Nifty Bank BeES</t>
  </si>
  <si>
    <t>BANKBEES</t>
  </si>
  <si>
    <t>Galaxy Surfactants Ltd</t>
  </si>
  <si>
    <t>GALAXYSURF</t>
  </si>
  <si>
    <t>Metropolis Healthcare Ltd</t>
  </si>
  <si>
    <t>METROPOLIS</t>
  </si>
  <si>
    <t>KNR Constructions Ltd</t>
  </si>
  <si>
    <t>KNRCON</t>
  </si>
  <si>
    <t>Vesuvius India Ltd</t>
  </si>
  <si>
    <t>VESUVIUS</t>
  </si>
  <si>
    <t>Safari Industries (India) Ltd</t>
  </si>
  <si>
    <t>SAFARI</t>
  </si>
  <si>
    <t>Alkyl Amines Chemicals Ltd</t>
  </si>
  <si>
    <t>ALKYLAMINE</t>
  </si>
  <si>
    <t>JK Lakshmi Cement Ltd</t>
  </si>
  <si>
    <t>JKLAKSHMI</t>
  </si>
  <si>
    <t>Neuland Laboratories Ltd</t>
  </si>
  <si>
    <t>NEULANDLAB</t>
  </si>
  <si>
    <t>Equitas Small Finance Bank Ltd</t>
  </si>
  <si>
    <t>EQUITASBNK</t>
  </si>
  <si>
    <t>Kirloskar Ferrous Industries Ltd</t>
  </si>
  <si>
    <t>KIRLFER</t>
  </si>
  <si>
    <t>PCBL Ltd</t>
  </si>
  <si>
    <t>PCBL</t>
  </si>
  <si>
    <t>Glenmark Life Sciences Ltd</t>
  </si>
  <si>
    <t>GLS</t>
  </si>
  <si>
    <t>Arvind Ltd</t>
  </si>
  <si>
    <t>ARVIND</t>
  </si>
  <si>
    <t>Varroc Engineering Ltd</t>
  </si>
  <si>
    <t>VARROC</t>
  </si>
  <si>
    <t>Juniper Hotels Ltd</t>
  </si>
  <si>
    <t>JUNIPER</t>
  </si>
  <si>
    <t>HMT Ltd</t>
  </si>
  <si>
    <t>HMT</t>
  </si>
  <si>
    <t>Gujarat Narmada Valley Fertilizers &amp; Chemicals Ltd</t>
  </si>
  <si>
    <t>GNFC</t>
  </si>
  <si>
    <t>Gujarat State Fertilizers &amp; Chemicals Ltd</t>
  </si>
  <si>
    <t>GSFC</t>
  </si>
  <si>
    <t>RedTape</t>
  </si>
  <si>
    <t>REDTAPE</t>
  </si>
  <si>
    <t>Azad Engineering Ltd</t>
  </si>
  <si>
    <t>AZAD</t>
  </si>
  <si>
    <t>Saregama India Ltd</t>
  </si>
  <si>
    <t>SAREGAMA</t>
  </si>
  <si>
    <t>Movies &amp; TV Serials</t>
  </si>
  <si>
    <t>Bengal &amp; Assam Company Ltd</t>
  </si>
  <si>
    <t>BENGALASM</t>
  </si>
  <si>
    <t>Mishra Dhatu Nigam Ltd</t>
  </si>
  <si>
    <t>MIDHANI</t>
  </si>
  <si>
    <t>Sammaan Capital Ltd</t>
  </si>
  <si>
    <t>IBULHSGFIN</t>
  </si>
  <si>
    <t>Sapphire Foods India Ltd</t>
  </si>
  <si>
    <t>SAPPHIRE</t>
  </si>
  <si>
    <t>Sarda Energy &amp; Minerals Ltd</t>
  </si>
  <si>
    <t>SARDAEN</t>
  </si>
  <si>
    <t>Ahluwalia Contracts (India) Ltd</t>
  </si>
  <si>
    <t>AHLUCONT</t>
  </si>
  <si>
    <t>LT Foods Ltd</t>
  </si>
  <si>
    <t>LTFOODS</t>
  </si>
  <si>
    <t>Brookfield India Real Estate Trust</t>
  </si>
  <si>
    <t>BIRET</t>
  </si>
  <si>
    <t>Eureka Forbes Ltd</t>
  </si>
  <si>
    <t>EUREKAFORBE</t>
  </si>
  <si>
    <t>Aurionpro Solutions Ltd</t>
  </si>
  <si>
    <t>AURIONPRO</t>
  </si>
  <si>
    <t>India Grid Trust</t>
  </si>
  <si>
    <t>INDIGRID</t>
  </si>
  <si>
    <t>Lloyds Engineering Works Ltd</t>
  </si>
  <si>
    <t>LLOYDSENGG</t>
  </si>
  <si>
    <t>Rategain Travel Technologies Ltd</t>
  </si>
  <si>
    <t>RATEGAIN</t>
  </si>
  <si>
    <t>Deepak Fertilisers and Petrochemicals Corp Ltd</t>
  </si>
  <si>
    <t>DEEPAKFERT</t>
  </si>
  <si>
    <t>ESAB India Ltd</t>
  </si>
  <si>
    <t>ESABINDIA</t>
  </si>
  <si>
    <t>Jubilant Ingrevia Ltd</t>
  </si>
  <si>
    <t>JUBLINGREA</t>
  </si>
  <si>
    <t>India Cements Ltd</t>
  </si>
  <si>
    <t>INDIACEM</t>
  </si>
  <si>
    <t>Allied Blenders and Distillers Ltd</t>
  </si>
  <si>
    <t>ABDL</t>
  </si>
  <si>
    <t>Home First Finance Company India Ltd</t>
  </si>
  <si>
    <t>HOMEFIRST</t>
  </si>
  <si>
    <t>Mahindra Lifespace Developers Ltd</t>
  </si>
  <si>
    <t>MAHLIFE</t>
  </si>
  <si>
    <t>National Standard (India) Ltd</t>
  </si>
  <si>
    <t>NATIONSTD</t>
  </si>
  <si>
    <t>Rajesh Exports Ltd</t>
  </si>
  <si>
    <t>RAJESHEXPO</t>
  </si>
  <si>
    <t>Inox Wind Energy Ltd</t>
  </si>
  <si>
    <t>IWEL</t>
  </si>
  <si>
    <t>Quess Corp Ltd</t>
  </si>
  <si>
    <t>QUESS</t>
  </si>
  <si>
    <t>Employment Services</t>
  </si>
  <si>
    <t>Gravita India Ltd</t>
  </si>
  <si>
    <t>GRAVITA</t>
  </si>
  <si>
    <t>Metals - Lead</t>
  </si>
  <si>
    <t>JK Paper Ltd</t>
  </si>
  <si>
    <t>JKPAPER</t>
  </si>
  <si>
    <t>Shoppers Stop Ltd</t>
  </si>
  <si>
    <t>SHOPERSTOP</t>
  </si>
  <si>
    <t>Texmaco Rail &amp; Engineering Ltd</t>
  </si>
  <si>
    <t>TEXRAIL</t>
  </si>
  <si>
    <t>Mahindra Holidays and Resorts India Ltd</t>
  </si>
  <si>
    <t>MHRIL</t>
  </si>
  <si>
    <t>Sandur Manganese and Iron Ores Ltd</t>
  </si>
  <si>
    <t>SANDUMA</t>
  </si>
  <si>
    <t>Triveni Engineering and Industries Ltd</t>
  </si>
  <si>
    <t>TRIVENI</t>
  </si>
  <si>
    <t>Keystone Realtors Ltd</t>
  </si>
  <si>
    <t>RUSTOMJEE</t>
  </si>
  <si>
    <t>Equinox India Developments Ltd</t>
  </si>
  <si>
    <t>EMBDL</t>
  </si>
  <si>
    <t>Balrampur Chini Mills Ltd</t>
  </si>
  <si>
    <t>BALRAMCHIN</t>
  </si>
  <si>
    <t>Kirloskar Pneumatic Company Ltd</t>
  </si>
  <si>
    <t>KIRLPNU</t>
  </si>
  <si>
    <t>Electronics Mart India Ltd</t>
  </si>
  <si>
    <t>EMIL</t>
  </si>
  <si>
    <t>Campus Activewear Ltd</t>
  </si>
  <si>
    <t>CAMPUS</t>
  </si>
  <si>
    <t>Kama Holdings Ltd</t>
  </si>
  <si>
    <t>KAMAHOLD</t>
  </si>
  <si>
    <t>ELANTAS Beck India Ltd</t>
  </si>
  <si>
    <t>ELANTAS</t>
  </si>
  <si>
    <t>JM Financial Ltd</t>
  </si>
  <si>
    <t>JMFINANCIL</t>
  </si>
  <si>
    <t>RattanIndia Power Ltd</t>
  </si>
  <si>
    <t>RTNPOWER</t>
  </si>
  <si>
    <t>Mastek Ltd</t>
  </si>
  <si>
    <t>MASTEK</t>
  </si>
  <si>
    <t>Archean Chemical Industries Ltd</t>
  </si>
  <si>
    <t>ACI</t>
  </si>
  <si>
    <t>SBFC Finance Ltd</t>
  </si>
  <si>
    <t>SBFC</t>
  </si>
  <si>
    <t>Ujjivan Small Finance Bank Ltd</t>
  </si>
  <si>
    <t>UJJIVANSFB</t>
  </si>
  <si>
    <t>Astra Microwave Products Ltd</t>
  </si>
  <si>
    <t>ASTRAMICRO</t>
  </si>
  <si>
    <t>Marksans Pharma Ltd</t>
  </si>
  <si>
    <t>MARKSANS</t>
  </si>
  <si>
    <t>Jupiter Life Line Hospitals Ltd</t>
  </si>
  <si>
    <t>JLHL</t>
  </si>
  <si>
    <t>Power Mech Projects Ltd</t>
  </si>
  <si>
    <t>POWERMECH</t>
  </si>
  <si>
    <t>Network18 Media &amp; Investments Ltd</t>
  </si>
  <si>
    <t>NETWORK18</t>
  </si>
  <si>
    <t>Kotak Nifty Bank ETF</t>
  </si>
  <si>
    <t>BANKNIFTY1</t>
  </si>
  <si>
    <t>Hindustan Construction Company Ltd</t>
  </si>
  <si>
    <t>HCC</t>
  </si>
  <si>
    <t>Strides Pharma Science Ltd</t>
  </si>
  <si>
    <t>STAR</t>
  </si>
  <si>
    <t>Shakti Pumps (India) Ltd</t>
  </si>
  <si>
    <t>SHAKTIPUMP</t>
  </si>
  <si>
    <t>CMS Info Systems Ltd</t>
  </si>
  <si>
    <t>CMSINFO</t>
  </si>
  <si>
    <t>Syrma SGS Technology Ltd</t>
  </si>
  <si>
    <t>SYRMA</t>
  </si>
  <si>
    <t>Maharashtra Seamless Ltd</t>
  </si>
  <si>
    <t>MAHSEAMLES</t>
  </si>
  <si>
    <t>Ganesh Housing Corp Ltd</t>
  </si>
  <si>
    <t>GANESHHOUC</t>
  </si>
  <si>
    <t>Prism Johnson Ltd</t>
  </si>
  <si>
    <t>PRSMJOHNSN</t>
  </si>
  <si>
    <t>Star Cement Ltd</t>
  </si>
  <si>
    <t>STARCEMENT</t>
  </si>
  <si>
    <t>Procter &amp; Gamble Health Ltd</t>
  </si>
  <si>
    <t>PGHL</t>
  </si>
  <si>
    <t>Chemplast Sanmar Ltd</t>
  </si>
  <si>
    <t>CHEMPLASTS</t>
  </si>
  <si>
    <t>ITD Cementation India Ltd</t>
  </si>
  <si>
    <t>ITDCEM</t>
  </si>
  <si>
    <t>Gallantt Ispat Ltd</t>
  </si>
  <si>
    <t>GALLANTT</t>
  </si>
  <si>
    <t>Just Dial Ltd</t>
  </si>
  <si>
    <t>JUSTDIAL</t>
  </si>
  <si>
    <t>Ion Exchange (India) Ltd</t>
  </si>
  <si>
    <t>IONEXCHANG</t>
  </si>
  <si>
    <t>Environmental Services</t>
  </si>
  <si>
    <t>SBI Nifty 50 ETF</t>
  </si>
  <si>
    <t>SETFNIF50</t>
  </si>
  <si>
    <t>BHARAT Bond ETF-April 2023-Growth</t>
  </si>
  <si>
    <t>EBBETF0423</t>
  </si>
  <si>
    <t>Debt</t>
  </si>
  <si>
    <t>Sunteck Realty Ltd</t>
  </si>
  <si>
    <t>SUNTECK</t>
  </si>
  <si>
    <t>Shriram Pistons &amp; Rings Ltd</t>
  </si>
  <si>
    <t>SHRIPISTON</t>
  </si>
  <si>
    <t>Mrs. Bectors Food Specialities Ltd</t>
  </si>
  <si>
    <t>BECTORFOOD</t>
  </si>
  <si>
    <t>Religare Enterprises Ltd</t>
  </si>
  <si>
    <t>RELIGARE</t>
  </si>
  <si>
    <t>Avanti Feeds Ltd</t>
  </si>
  <si>
    <t>AVANTIFEED</t>
  </si>
  <si>
    <t>TVS Supply Chain Solutions Ltd</t>
  </si>
  <si>
    <t>TVSSCS</t>
  </si>
  <si>
    <t>Infibeam Avenues Ltd</t>
  </si>
  <si>
    <t>INFIBEAM</t>
  </si>
  <si>
    <t>Karnataka Bank Ltd</t>
  </si>
  <si>
    <t>KTKBANK</t>
  </si>
  <si>
    <t>Prudent Corporate Advisory Services Ltd</t>
  </si>
  <si>
    <t>PRUDENT</t>
  </si>
  <si>
    <t>HEG Ltd</t>
  </si>
  <si>
    <t>HEG</t>
  </si>
  <si>
    <t>Anupam Rasayan India Ltd</t>
  </si>
  <si>
    <t>ANURAS</t>
  </si>
  <si>
    <t>Va Tech Wabag Ltd</t>
  </si>
  <si>
    <t>WABAG</t>
  </si>
  <si>
    <t>Water Management</t>
  </si>
  <si>
    <t>Vijaya Diagnostic Centre Ltd</t>
  </si>
  <si>
    <t>VIJAYA</t>
  </si>
  <si>
    <t>F D C Ltd</t>
  </si>
  <si>
    <t>FDC</t>
  </si>
  <si>
    <t>CCL Products (India) Ltd</t>
  </si>
  <si>
    <t>CCL</t>
  </si>
  <si>
    <t>Indo Count Industries Ltd</t>
  </si>
  <si>
    <t>ICIL</t>
  </si>
  <si>
    <t>MedPlus Health Services Ltd</t>
  </si>
  <si>
    <t>MEDPLUS</t>
  </si>
  <si>
    <t>Sharda Motor Industries Ltd</t>
  </si>
  <si>
    <t>SHARDAMOTR</t>
  </si>
  <si>
    <t>JSW Holdings Ltd</t>
  </si>
  <si>
    <t>JSWHL</t>
  </si>
  <si>
    <t>Responsive Industries Ltd</t>
  </si>
  <si>
    <t>RESPONIND</t>
  </si>
  <si>
    <t>Building Products - Granite</t>
  </si>
  <si>
    <t>Dilip Buildcon Ltd</t>
  </si>
  <si>
    <t>DBL</t>
  </si>
  <si>
    <t>Symphony Ltd</t>
  </si>
  <si>
    <t>SYMPHONY</t>
  </si>
  <si>
    <t>Choice International Ltd</t>
  </si>
  <si>
    <t>CHOICEIN</t>
  </si>
  <si>
    <t>Sun Pharma Advanced Research Co Ltd</t>
  </si>
  <si>
    <t>SPARC</t>
  </si>
  <si>
    <t>ASK Automotive Ltd</t>
  </si>
  <si>
    <t>ASKAUTOLTD</t>
  </si>
  <si>
    <t>Dhanuka Agritech Ltd</t>
  </si>
  <si>
    <t>DHANUKA</t>
  </si>
  <si>
    <t>Garware Technical Fibres Ltd</t>
  </si>
  <si>
    <t>GARFIBRES</t>
  </si>
  <si>
    <t>India Shelter Finance Corporation Ltd</t>
  </si>
  <si>
    <t>INDIASHLTR</t>
  </si>
  <si>
    <t>Senco Gold Ltd</t>
  </si>
  <si>
    <t>SENCO</t>
  </si>
  <si>
    <t>Reliance Infrastructure Ltd</t>
  </si>
  <si>
    <t>RELINFRA</t>
  </si>
  <si>
    <t>Tamilnad Mercantile Bank Ltd</t>
  </si>
  <si>
    <t>TMB</t>
  </si>
  <si>
    <t>Max Estates Ltd</t>
  </si>
  <si>
    <t>MAXESTATES</t>
  </si>
  <si>
    <t>Balaji Amines Ltd</t>
  </si>
  <si>
    <t>BALAMINES</t>
  </si>
  <si>
    <t>Magellanic Cloud Ltd</t>
  </si>
  <si>
    <t>MCLOUD</t>
  </si>
  <si>
    <t>Prince Pipes and Fittings Ltd</t>
  </si>
  <si>
    <t>PRINCEPIPE</t>
  </si>
  <si>
    <t>Time Technoplast Ltd</t>
  </si>
  <si>
    <t>TIMETECHNO</t>
  </si>
  <si>
    <t>Laxmi Organic Industries Ltd</t>
  </si>
  <si>
    <t>LXCHEM</t>
  </si>
  <si>
    <t>Sansera Engineering Ltd</t>
  </si>
  <si>
    <t>SANSERA</t>
  </si>
  <si>
    <t>Man Infraconstruction Ltd</t>
  </si>
  <si>
    <t>MANINFRA</t>
  </si>
  <si>
    <t>Suprajit Engineering Ltd</t>
  </si>
  <si>
    <t>SUPRAJIT</t>
  </si>
  <si>
    <t>Indigo Paints Ltd</t>
  </si>
  <si>
    <t>INDIGOPNTS</t>
  </si>
  <si>
    <t>EPL Ltd</t>
  </si>
  <si>
    <t>EPL</t>
  </si>
  <si>
    <t>Packaging</t>
  </si>
  <si>
    <t>eMudhra Ltd</t>
  </si>
  <si>
    <t>EMUDHRA</t>
  </si>
  <si>
    <t>TV18 Broadcast Ltd</t>
  </si>
  <si>
    <t>TV18BRDCST</t>
  </si>
  <si>
    <t>Kennametal India Ltd</t>
  </si>
  <si>
    <t>KENNAMET</t>
  </si>
  <si>
    <t>Greenlam Industries Ltd</t>
  </si>
  <si>
    <t>GREENLAM</t>
  </si>
  <si>
    <t>Building Products - Laminates</t>
  </si>
  <si>
    <t>KRBL Ltd</t>
  </si>
  <si>
    <t>KRBL</t>
  </si>
  <si>
    <t>Transport Corporation of India Ltd</t>
  </si>
  <si>
    <t>TCI</t>
  </si>
  <si>
    <t>Easy Trip Planners Ltd</t>
  </si>
  <si>
    <t>EASEMYTRIP</t>
  </si>
  <si>
    <t>Blue Jet Healthcare Ltd</t>
  </si>
  <si>
    <t>BLUEJET</t>
  </si>
  <si>
    <t>National Fertilizers Ltd</t>
  </si>
  <si>
    <t>NFL</t>
  </si>
  <si>
    <t>Ethos Ltd</t>
  </si>
  <si>
    <t>ETHOSLTD</t>
  </si>
  <si>
    <t>Jana Small Finance Bank Ltd</t>
  </si>
  <si>
    <t>JSFB</t>
  </si>
  <si>
    <t>Piccadily Agro Industries Ltd</t>
  </si>
  <si>
    <t>PICCADIL</t>
  </si>
  <si>
    <t>Paradeep Phosphates Ltd</t>
  </si>
  <si>
    <t>PARADEEP</t>
  </si>
  <si>
    <t>Paisalo Digital Ltd</t>
  </si>
  <si>
    <t>PAISALO</t>
  </si>
  <si>
    <t>India Tourism Development Corp Ltd</t>
  </si>
  <si>
    <t>ITDC</t>
  </si>
  <si>
    <t>Gabriel India Ltd</t>
  </si>
  <si>
    <t>GABRIEL</t>
  </si>
  <si>
    <t>Jai Corp Ltd</t>
  </si>
  <si>
    <t>JAICORPLTD</t>
  </si>
  <si>
    <t>DB Corp Ltd</t>
  </si>
  <si>
    <t>DBCORP</t>
  </si>
  <si>
    <t>Publishing</t>
  </si>
  <si>
    <t>South Indian Bank Ltd</t>
  </si>
  <si>
    <t>SOUTHBANK</t>
  </si>
  <si>
    <t>Nazara Technologies Ltd</t>
  </si>
  <si>
    <t>NAZARA</t>
  </si>
  <si>
    <t>Theme Parks &amp; Gaming</t>
  </si>
  <si>
    <t>Welspun Enterprises Ltd</t>
  </si>
  <si>
    <t>WELENT</t>
  </si>
  <si>
    <t>Arvind Fashions Ltd</t>
  </si>
  <si>
    <t>ARVINDFASN</t>
  </si>
  <si>
    <t>PDS Limited</t>
  </si>
  <si>
    <t>PDSL</t>
  </si>
  <si>
    <t>Surya Roshni Ltd</t>
  </si>
  <si>
    <t>SURYAROSNI</t>
  </si>
  <si>
    <t>Black Box Ltd</t>
  </si>
  <si>
    <t>BBOX</t>
  </si>
  <si>
    <t>Diamond Power Infrastructure Ltd</t>
  </si>
  <si>
    <t>DIACABS</t>
  </si>
  <si>
    <t>Jindal Worldwide Ltd</t>
  </si>
  <si>
    <t>JINDWORLD</t>
  </si>
  <si>
    <t>Gokaldas Exports Ltd</t>
  </si>
  <si>
    <t>GOKEX</t>
  </si>
  <si>
    <t>Sterlite Technologies Ltd</t>
  </si>
  <si>
    <t>STLTECH</t>
  </si>
  <si>
    <t>National Highways Infra Trust</t>
  </si>
  <si>
    <t>NHIT</t>
  </si>
  <si>
    <t>Dodla Dairy Ltd</t>
  </si>
  <si>
    <t>DODLA</t>
  </si>
  <si>
    <t>Ashoka Buildcon Ltd</t>
  </si>
  <si>
    <t>ASHOKA</t>
  </si>
  <si>
    <t>Tips Industries Ltd</t>
  </si>
  <si>
    <t>TIPSINDLTD</t>
  </si>
  <si>
    <t>Borosil Renewables Ltd</t>
  </si>
  <si>
    <t>BORORENEW</t>
  </si>
  <si>
    <t>Housewares</t>
  </si>
  <si>
    <t>Rolex Rings Ltd</t>
  </si>
  <si>
    <t>ROLEXRINGS</t>
  </si>
  <si>
    <t>V I P Industries Ltd</t>
  </si>
  <si>
    <t>VIPIND</t>
  </si>
  <si>
    <t>Technocraft Industries (India) Ltd</t>
  </si>
  <si>
    <t>TIIL</t>
  </si>
  <si>
    <t>BHARAT Bond ETF-April 2030-Growth</t>
  </si>
  <si>
    <t>EBBETF0430</t>
  </si>
  <si>
    <t>PTC India Ltd</t>
  </si>
  <si>
    <t>PTC</t>
  </si>
  <si>
    <t>Nesco Ltd</t>
  </si>
  <si>
    <t>NESCO</t>
  </si>
  <si>
    <t>Le Travenues Technology Ltd</t>
  </si>
  <si>
    <t>IXIGO</t>
  </si>
  <si>
    <t>Kesoram Industries Ltd</t>
  </si>
  <si>
    <t>KESORAMIND</t>
  </si>
  <si>
    <t>Rallis India Ltd</t>
  </si>
  <si>
    <t>RALLIS</t>
  </si>
  <si>
    <t>J Kumar Infraprojects Ltd</t>
  </si>
  <si>
    <t>JKIL</t>
  </si>
  <si>
    <t>IFB Industries Ltd</t>
  </si>
  <si>
    <t>IFBIND</t>
  </si>
  <si>
    <t>Shilpa Medicare Ltd</t>
  </si>
  <si>
    <t>SHILPAMED</t>
  </si>
  <si>
    <t>Insolation Energy Ltd</t>
  </si>
  <si>
    <t>INA</t>
  </si>
  <si>
    <t>SIS Ltd</t>
  </si>
  <si>
    <t>SIS</t>
  </si>
  <si>
    <t>BHARAT Bond ETF-April 2032</t>
  </si>
  <si>
    <t>BBETF0432</t>
  </si>
  <si>
    <t>Tarc Ltd</t>
  </si>
  <si>
    <t>TARC</t>
  </si>
  <si>
    <t>V-mart Retail Ltd</t>
  </si>
  <si>
    <t>VMART</t>
  </si>
  <si>
    <t>Allcargo Logistics Ltd</t>
  </si>
  <si>
    <t>ALLCARGO</t>
  </si>
  <si>
    <t>MSTC Ltd</t>
  </si>
  <si>
    <t>MSTCLTD</t>
  </si>
  <si>
    <t>GMM Pfaudler Ltd</t>
  </si>
  <si>
    <t>GMMPFAUDLR</t>
  </si>
  <si>
    <t>Orient Cement Ltd</t>
  </si>
  <si>
    <t>ORIENTCEM</t>
  </si>
  <si>
    <t>TD Power Systems Ltd</t>
  </si>
  <si>
    <t>TDPOWERSYS</t>
  </si>
  <si>
    <t>India Infrastructure Trust</t>
  </si>
  <si>
    <t>INFRATRUST</t>
  </si>
  <si>
    <t>VST Industries Ltd</t>
  </si>
  <si>
    <t>VSTIND</t>
  </si>
  <si>
    <t>Hindustan Foods Ltd</t>
  </si>
  <si>
    <t>HNDFDS</t>
  </si>
  <si>
    <t>Hemisphere Properties India Ltd</t>
  </si>
  <si>
    <t>HEMIPROP</t>
  </si>
  <si>
    <t>Indinfravit Trust</t>
  </si>
  <si>
    <t>INDINFR</t>
  </si>
  <si>
    <t>Sudarshan Chemical Industries Ltd</t>
  </si>
  <si>
    <t>SUDARSCHEM</t>
  </si>
  <si>
    <t>Gujarat Ambuja Exports Ltd</t>
  </si>
  <si>
    <t>GAEL</t>
  </si>
  <si>
    <t>Protean eGov Technologies Ltd</t>
  </si>
  <si>
    <t>PROTEAN</t>
  </si>
  <si>
    <t>Cyient DLM Ltd</t>
  </si>
  <si>
    <t>CYIENTDLM</t>
  </si>
  <si>
    <t>Bharat Bijlee Ltd</t>
  </si>
  <si>
    <t>BBL</t>
  </si>
  <si>
    <t>CSB Bank Ltd</t>
  </si>
  <si>
    <t>CSBBANK</t>
  </si>
  <si>
    <t>MTAR Technologies Ltd</t>
  </si>
  <si>
    <t>MTARTECH</t>
  </si>
  <si>
    <t>Niit Learning Systems Ltd</t>
  </si>
  <si>
    <t>NIITMTS</t>
  </si>
  <si>
    <t>Education Services</t>
  </si>
  <si>
    <t>Privi Speciality Chemicals Ltd</t>
  </si>
  <si>
    <t>PRIVISCL</t>
  </si>
  <si>
    <t>Epigral Ltd</t>
  </si>
  <si>
    <t>EPIGRAL</t>
  </si>
  <si>
    <t>Pricol Ltd</t>
  </si>
  <si>
    <t>PRICOLLTD</t>
  </si>
  <si>
    <t>Gulf Oil Lubricants India Ltd</t>
  </si>
  <si>
    <t>GULFOILLUB</t>
  </si>
  <si>
    <t>Kirloskar Industries Ltd</t>
  </si>
  <si>
    <t>KIRLOSIND</t>
  </si>
  <si>
    <t>Sundaram Finance Holdings Ltd</t>
  </si>
  <si>
    <t>SUNDARMHLD</t>
  </si>
  <si>
    <t>Edelweiss Financial Services Ltd</t>
  </si>
  <si>
    <t>EDELWEISS</t>
  </si>
  <si>
    <t>Share India Securities Ltd</t>
  </si>
  <si>
    <t>SHAREINDIA</t>
  </si>
  <si>
    <t>GMR Power and Urban Infra Ltd</t>
  </si>
  <si>
    <t>GMRP&amp;UI</t>
  </si>
  <si>
    <t>R Systems International Ltd</t>
  </si>
  <si>
    <t>RSYSTEMS</t>
  </si>
  <si>
    <t>IIFL Securities Ltd</t>
  </si>
  <si>
    <t>IIFLSEC</t>
  </si>
  <si>
    <t>Paras Defence and Space Technologies Ltd</t>
  </si>
  <si>
    <t>PARAS</t>
  </si>
  <si>
    <t>Orchid Pharma Ltd</t>
  </si>
  <si>
    <t>ORCHPHARMA</t>
  </si>
  <si>
    <t>Restaurant Brands Asia Ltd</t>
  </si>
  <si>
    <t>RBA</t>
  </si>
  <si>
    <t>Go Fashion (India) Ltd</t>
  </si>
  <si>
    <t>GOCOLORS</t>
  </si>
  <si>
    <t>Gujarat Alkalies And Chemicals Ltd</t>
  </si>
  <si>
    <t>GUJALKALI</t>
  </si>
  <si>
    <t>Rain Industries Ltd</t>
  </si>
  <si>
    <t>RAIN</t>
  </si>
  <si>
    <t>AGI Greenpac Ltd</t>
  </si>
  <si>
    <t>AGI</t>
  </si>
  <si>
    <t>Aditya Vision Ltd</t>
  </si>
  <si>
    <t>AVL</t>
  </si>
  <si>
    <t>Retail - Speciality</t>
  </si>
  <si>
    <t>Pilani Investment And Industries Corporation Ltd</t>
  </si>
  <si>
    <t>PILANIINVS</t>
  </si>
  <si>
    <t>Gateway Distriparks Ltd</t>
  </si>
  <si>
    <t>GATEWAY</t>
  </si>
  <si>
    <t>Orient Electric Ltd</t>
  </si>
  <si>
    <t>ORIENTELEC</t>
  </si>
  <si>
    <t>Bajaj Hindusthan Sugar Ltd</t>
  </si>
  <si>
    <t>BAJAJHIND</t>
  </si>
  <si>
    <t>ICRA Ltd</t>
  </si>
  <si>
    <t>ICRA</t>
  </si>
  <si>
    <t>Moschip Technologies Ltd</t>
  </si>
  <si>
    <t>MOSCHIP</t>
  </si>
  <si>
    <t>Aarti Pharmalabs Ltd</t>
  </si>
  <si>
    <t>AARTIPHARM</t>
  </si>
  <si>
    <t>Ami Organics Ltd</t>
  </si>
  <si>
    <t>AMIORG</t>
  </si>
  <si>
    <t>Utkarsh Small Finance Bank Ltd</t>
  </si>
  <si>
    <t>UTKARSHBNK</t>
  </si>
  <si>
    <t>Lux Industries Ltd</t>
  </si>
  <si>
    <t>LUXIND</t>
  </si>
  <si>
    <t>Exicom Tele-Systems Ltd</t>
  </si>
  <si>
    <t>EXICOM</t>
  </si>
  <si>
    <t>JTEKT India Ltd</t>
  </si>
  <si>
    <t>JTEKTINDIA</t>
  </si>
  <si>
    <t>Vaibhav Global Ltd</t>
  </si>
  <si>
    <t>VAIBHAVGBL</t>
  </si>
  <si>
    <t>Bondada Engineering Ltd</t>
  </si>
  <si>
    <t>BONDADA</t>
  </si>
  <si>
    <t>MAS Financial Services Ltd</t>
  </si>
  <si>
    <t>MASFIN</t>
  </si>
  <si>
    <t>Garware Hi-Tech Films Ltd</t>
  </si>
  <si>
    <t>GRWRHITECH</t>
  </si>
  <si>
    <t>GHCL Ltd</t>
  </si>
  <si>
    <t>GHCL</t>
  </si>
  <si>
    <t>Jain Irrigation Systems Ltd</t>
  </si>
  <si>
    <t>JISLJALEQS</t>
  </si>
  <si>
    <t>Agricultural &amp; Farm Machinery</t>
  </si>
  <si>
    <t>Shanthi Gears Ltd</t>
  </si>
  <si>
    <t>SHANTIGEAR</t>
  </si>
  <si>
    <t>Johnson Controls-Hitachi Air Conditioning India Ltd</t>
  </si>
  <si>
    <t>JCHAC</t>
  </si>
  <si>
    <t>Spandana Sphoorty Financial Ltd</t>
  </si>
  <si>
    <t>SPANDANA</t>
  </si>
  <si>
    <t>Heidelbergcement India Ltd</t>
  </si>
  <si>
    <t>HEIDELBERG</t>
  </si>
  <si>
    <t>VRL Logistics Ltd</t>
  </si>
  <si>
    <t>VRLLOG</t>
  </si>
  <si>
    <t>Nippon India ETF Gold BeES</t>
  </si>
  <si>
    <t>GOLDBEES</t>
  </si>
  <si>
    <t>Gold</t>
  </si>
  <si>
    <t>Wonderla Holidays Ltd</t>
  </si>
  <si>
    <t>WONDERLA</t>
  </si>
  <si>
    <t>Balmer Lawrie and Company Ltd</t>
  </si>
  <si>
    <t>BALMLAWRIE</t>
  </si>
  <si>
    <t>Healthcare Global Enterprises Ltd</t>
  </si>
  <si>
    <t>HCG</t>
  </si>
  <si>
    <t>Harsha Engineers International Ltd</t>
  </si>
  <si>
    <t>HARSHA</t>
  </si>
  <si>
    <t>Heritage Foods Ltd</t>
  </si>
  <si>
    <t>HERITGFOOD</t>
  </si>
  <si>
    <t>Jamna Auto Industries Ltd</t>
  </si>
  <si>
    <t>JAMNAAUTO</t>
  </si>
  <si>
    <t>Kaveri Seed Company Ltd</t>
  </si>
  <si>
    <t>KSCL</t>
  </si>
  <si>
    <t>Seeds</t>
  </si>
  <si>
    <t>Blue Cloud Softech Solutions Ltd</t>
  </si>
  <si>
    <t>BLUECLOUDS</t>
  </si>
  <si>
    <t>Banco Products (India) Ltd</t>
  </si>
  <si>
    <t>BANCOINDIA</t>
  </si>
  <si>
    <t>Lloyds Enterprises Ltd</t>
  </si>
  <si>
    <t>LLOYDSENT</t>
  </si>
  <si>
    <t>Avantel Ltd</t>
  </si>
  <si>
    <t>AVANTEL</t>
  </si>
  <si>
    <t>Patel Engineering Ltd</t>
  </si>
  <si>
    <t>PATELENG</t>
  </si>
  <si>
    <t>Aarti Drugs Ltd</t>
  </si>
  <si>
    <t>AARTIDRUGS</t>
  </si>
  <si>
    <t>Inox Green Energy Services Ltd</t>
  </si>
  <si>
    <t>INOXGREEN</t>
  </si>
  <si>
    <t>Nocil Ltd</t>
  </si>
  <si>
    <t>NOCIL</t>
  </si>
  <si>
    <t>Thangamayil Jewellery Ltd</t>
  </si>
  <si>
    <t>THANGAMAYL</t>
  </si>
  <si>
    <t>DCX Systems Ltd</t>
  </si>
  <si>
    <t>DCXINDIA</t>
  </si>
  <si>
    <t>TeamLease Services Ltd</t>
  </si>
  <si>
    <t>TEAMLEASE</t>
  </si>
  <si>
    <t>WPIL Ltd</t>
  </si>
  <si>
    <t>WPIL</t>
  </si>
  <si>
    <t>Shilchar Technologies Ltd</t>
  </si>
  <si>
    <t>SHILCTECH</t>
  </si>
  <si>
    <t>Entero Healthcare Solutions Ltd</t>
  </si>
  <si>
    <t>ENTERO</t>
  </si>
  <si>
    <t>Dynamatic Technologies Ltd</t>
  </si>
  <si>
    <t>DYNAMATECH</t>
  </si>
  <si>
    <t>Fedbank Financial Services Ltd</t>
  </si>
  <si>
    <t>FEDFINA</t>
  </si>
  <si>
    <t>SG Mart Ltd</t>
  </si>
  <si>
    <t>SGMART</t>
  </si>
  <si>
    <t>TCI Express Ltd</t>
  </si>
  <si>
    <t>TCIEXP</t>
  </si>
  <si>
    <t>Sanghvi Movers Ltd</t>
  </si>
  <si>
    <t>SANGHVIMOV</t>
  </si>
  <si>
    <t>Kovai Medical Center and Hospital Ltd</t>
  </si>
  <si>
    <t>KOVAI</t>
  </si>
  <si>
    <t>Sunflag Iron and Steel Co Ltd</t>
  </si>
  <si>
    <t>SUNFLAG</t>
  </si>
  <si>
    <t>Jayaswal Neco Industries Ltd</t>
  </si>
  <si>
    <t>JAYNECOIND</t>
  </si>
  <si>
    <t>Bharat Rasayan Ltd</t>
  </si>
  <si>
    <t>BHARATRAS</t>
  </si>
  <si>
    <t>Oriana Power Ltd</t>
  </si>
  <si>
    <t>ORIANA</t>
  </si>
  <si>
    <t>Bombay Dyeing and Mfg Co Ltd</t>
  </si>
  <si>
    <t>BOMDYEING</t>
  </si>
  <si>
    <t>Tilaknagar Industries Ltd</t>
  </si>
  <si>
    <t>TI</t>
  </si>
  <si>
    <t>Shipping Corporation of India Land and Assets Ltd</t>
  </si>
  <si>
    <t>SCILAL</t>
  </si>
  <si>
    <t>Sharda Cropchem Ltd</t>
  </si>
  <si>
    <t>SHARDACROP</t>
  </si>
  <si>
    <t>Subros Ltd</t>
  </si>
  <si>
    <t>SUBROS</t>
  </si>
  <si>
    <t>Tinplate Company of India Ltd</t>
  </si>
  <si>
    <t>TINPLATE</t>
  </si>
  <si>
    <t>West Coast Paper Mills Ltd</t>
  </si>
  <si>
    <t>WSTCSTPAPR</t>
  </si>
  <si>
    <t>LG Balakrishnan &amp; Bros Ltd</t>
  </si>
  <si>
    <t>LGBBROSLTD</t>
  </si>
  <si>
    <t>Rossari Biotech Ltd</t>
  </si>
  <si>
    <t>ROSSARI</t>
  </si>
  <si>
    <t>Kalyani Steels Ltd</t>
  </si>
  <si>
    <t>KSL</t>
  </si>
  <si>
    <t>Nippon India ETF Nifty 50 BeES</t>
  </si>
  <si>
    <t>NIFTYBEES</t>
  </si>
  <si>
    <t>Orissa Minerals Development Company Ltd</t>
  </si>
  <si>
    <t>ORISSAMINE</t>
  </si>
  <si>
    <t>JNK India Ltd</t>
  </si>
  <si>
    <t>JNKINDIA</t>
  </si>
  <si>
    <t>Ramky Infrastructure Ltd</t>
  </si>
  <si>
    <t>RAMKY</t>
  </si>
  <si>
    <t>Fusion Finance Ltd</t>
  </si>
  <si>
    <t>FUSION</t>
  </si>
  <si>
    <t>Neogen Chemicals Ltd</t>
  </si>
  <si>
    <t>NEOGEN</t>
  </si>
  <si>
    <t>Venus Pipes and Tubes Ltd</t>
  </si>
  <si>
    <t>VENUSPIPES</t>
  </si>
  <si>
    <t>Awfis Space Solutions Ltd</t>
  </si>
  <si>
    <t>AWFIS</t>
  </si>
  <si>
    <t>Hikal Ltd</t>
  </si>
  <si>
    <t>HIKAL</t>
  </si>
  <si>
    <t>Hawkins Cookers Ltd</t>
  </si>
  <si>
    <t>HAWKINCOOK</t>
  </si>
  <si>
    <t>Savita Oil Technologies Ltd</t>
  </si>
  <si>
    <t>SOTL</t>
  </si>
  <si>
    <t>Prime Focus Ltd</t>
  </si>
  <si>
    <t>PFOCUS</t>
  </si>
  <si>
    <t>Animation</t>
  </si>
  <si>
    <t>GTL Infrastructure Ltd</t>
  </si>
  <si>
    <t>GTLINFRA</t>
  </si>
  <si>
    <t>Ashiana Housing Ltd</t>
  </si>
  <si>
    <t>ASHIANA</t>
  </si>
  <si>
    <t>Borosil Ltd</t>
  </si>
  <si>
    <t>BOROLTD</t>
  </si>
  <si>
    <t>Ge Power India Ltd</t>
  </si>
  <si>
    <t>GEPIL</t>
  </si>
  <si>
    <t>Advanced Enzyme Technologies Ltd</t>
  </si>
  <si>
    <t>ADVENZYMES</t>
  </si>
  <si>
    <t>Bannari Amman Sugars Ltd</t>
  </si>
  <si>
    <t>BANARISUG</t>
  </si>
  <si>
    <t>Honda India Power Products Ltd</t>
  </si>
  <si>
    <t>HONDAPOWER</t>
  </si>
  <si>
    <t>Sula Vineyards Ltd</t>
  </si>
  <si>
    <t>SULA</t>
  </si>
  <si>
    <t>KDDL Ltd</t>
  </si>
  <si>
    <t>KDDL</t>
  </si>
  <si>
    <t>Kewal Kiran Clothing Ltd</t>
  </si>
  <si>
    <t>KKCL</t>
  </si>
  <si>
    <t>Hinduja Global Solutions Ltd</t>
  </si>
  <si>
    <t>HGS</t>
  </si>
  <si>
    <t>Fineotex Chemical Ltd</t>
  </si>
  <si>
    <t>FCL</t>
  </si>
  <si>
    <t>DCB Bank Ltd</t>
  </si>
  <si>
    <t>DCBBANK</t>
  </si>
  <si>
    <t>Samhi Hotels Ltd</t>
  </si>
  <si>
    <t>SAMHI</t>
  </si>
  <si>
    <t>Apeejay Surrendra Park Hotels Ltd</t>
  </si>
  <si>
    <t>PARKHOTELS</t>
  </si>
  <si>
    <t>Ddev Plastiks Industries Ltd</t>
  </si>
  <si>
    <t>DDEVPLASTIK</t>
  </si>
  <si>
    <t>Spicejet Ltd</t>
  </si>
  <si>
    <t>SPICEJET</t>
  </si>
  <si>
    <t>Styrenix Performance Materials Ltd</t>
  </si>
  <si>
    <t>STYRENIX</t>
  </si>
  <si>
    <t>Imagicaaworld Entertainment Ltd</t>
  </si>
  <si>
    <t>IMAGICAA</t>
  </si>
  <si>
    <t>Hathway Cable and Datacom Ltd</t>
  </si>
  <si>
    <t>HATHWAY</t>
  </si>
  <si>
    <t>Cable &amp; D2H</t>
  </si>
  <si>
    <t>Uflex Ltd</t>
  </si>
  <si>
    <t>UFLEX</t>
  </si>
  <si>
    <t>Muthoot Microfin Ltd</t>
  </si>
  <si>
    <t>MUTHOOTMF</t>
  </si>
  <si>
    <t>Microfinancing</t>
  </si>
  <si>
    <t>Tide Water Oil Co India Ltd</t>
  </si>
  <si>
    <t>TIDEWATER</t>
  </si>
  <si>
    <t>Shrem InvIT</t>
  </si>
  <si>
    <t>SHREMINVIT</t>
  </si>
  <si>
    <t>Gopal Snacks Ltd</t>
  </si>
  <si>
    <t>GOPAL</t>
  </si>
  <si>
    <t>Skipper Ltd</t>
  </si>
  <si>
    <t>SKIPPER</t>
  </si>
  <si>
    <t>Greaves Cotton Ltd</t>
  </si>
  <si>
    <t>GREAVESCOT</t>
  </si>
  <si>
    <t>Grauer And Weil (India) Ltd</t>
  </si>
  <si>
    <t>GRAUWEIL</t>
  </si>
  <si>
    <t>Indian Metals and Ferro Alloys Ltd</t>
  </si>
  <si>
    <t>IMFA</t>
  </si>
  <si>
    <t>Shaily Engineering Plastics Ltd</t>
  </si>
  <si>
    <t>SHAILY</t>
  </si>
  <si>
    <t>JTL Industries Ltd</t>
  </si>
  <si>
    <t>JTLIND</t>
  </si>
  <si>
    <t>Medi Assist Healthcare Services Ltd</t>
  </si>
  <si>
    <t>MEDIASSIST</t>
  </si>
  <si>
    <t>Seamec Ltd</t>
  </si>
  <si>
    <t>SEAMECLTD</t>
  </si>
  <si>
    <t>Oil &amp; Gas - Equipment &amp; Services</t>
  </si>
  <si>
    <t>Greenply Industries Ltd</t>
  </si>
  <si>
    <t>GREENPLY</t>
  </si>
  <si>
    <t>Cartrade Tech Ltd</t>
  </si>
  <si>
    <t>CARTRADE</t>
  </si>
  <si>
    <t>Greenpanel Industries Ltd</t>
  </si>
  <si>
    <t>GREENPANEL</t>
  </si>
  <si>
    <t>Lumax AutoTechnologies Ltd</t>
  </si>
  <si>
    <t>LUMAXTECH</t>
  </si>
  <si>
    <t>Delta Corp Ltd</t>
  </si>
  <si>
    <t>DELTACORP</t>
  </si>
  <si>
    <t>ISMT Ltd</t>
  </si>
  <si>
    <t>ISMTLTD</t>
  </si>
  <si>
    <t>Premier Explosives Ltd</t>
  </si>
  <si>
    <t>PREMEXPLN</t>
  </si>
  <si>
    <t>Mahindra Logistics Ltd</t>
  </si>
  <si>
    <t>MAHLOG</t>
  </si>
  <si>
    <t>Bajaj Consumer Care Ltd</t>
  </si>
  <si>
    <t>BAJAJCON</t>
  </si>
  <si>
    <t>Manorama Industries Ltd</t>
  </si>
  <si>
    <t>MANORAMA</t>
  </si>
  <si>
    <t>Ganesha Ecosphere Ltd</t>
  </si>
  <si>
    <t>GANECOS</t>
  </si>
  <si>
    <t>Dredging Corporation of India Ltd</t>
  </si>
  <si>
    <t>DREDGECORP</t>
  </si>
  <si>
    <t>Dredging</t>
  </si>
  <si>
    <t>Gensol Engineering Ltd</t>
  </si>
  <si>
    <t>GENSOL</t>
  </si>
  <si>
    <t>Gujarat Industries Power Company Ltd</t>
  </si>
  <si>
    <t>GIPCL</t>
  </si>
  <si>
    <t>Nirlon Ltd</t>
  </si>
  <si>
    <t>NIRLON</t>
  </si>
  <si>
    <t>Unichem Laboratories Ltd</t>
  </si>
  <si>
    <t>UNICHEMLAB</t>
  </si>
  <si>
    <t>Pitti Engineering Ltd</t>
  </si>
  <si>
    <t>PITTIENG</t>
  </si>
  <si>
    <t>Bhansali Engg Polymers Ltd</t>
  </si>
  <si>
    <t>BEPL</t>
  </si>
  <si>
    <t>IRB InvIT Fund</t>
  </si>
  <si>
    <t>IRBINVIT</t>
  </si>
  <si>
    <t>Nucleus Software Exports Ltd</t>
  </si>
  <si>
    <t>NUCLEUS</t>
  </si>
  <si>
    <t>Motilal Oswal NASDAQ 100 ETF</t>
  </si>
  <si>
    <t>MON100</t>
  </si>
  <si>
    <t>Balu Forge Industries Ltd</t>
  </si>
  <si>
    <t>BALUFORGE</t>
  </si>
  <si>
    <t>Datamatics Global Services Ltd</t>
  </si>
  <si>
    <t>DATAMATICS</t>
  </si>
  <si>
    <t>Cigniti Technologies Ltd</t>
  </si>
  <si>
    <t>CIGNITITEC</t>
  </si>
  <si>
    <t>La Opala R G Ltd</t>
  </si>
  <si>
    <t>LAOPALA</t>
  </si>
  <si>
    <t>Yatharth Hospital &amp; Trauma Care Services Ltd</t>
  </si>
  <si>
    <t>YATHARTH</t>
  </si>
  <si>
    <t>Zaggle Prepaid Ocean Services Ltd</t>
  </si>
  <si>
    <t>ZAGGLE</t>
  </si>
  <si>
    <t>Gufic Biosciences Ltd</t>
  </si>
  <si>
    <t>GUFICBIO</t>
  </si>
  <si>
    <t>HPL Electric &amp; Power Ltd</t>
  </si>
  <si>
    <t>HPL</t>
  </si>
  <si>
    <t>Ashapura Minechem Ltd</t>
  </si>
  <si>
    <t>ASHAPURMIN</t>
  </si>
  <si>
    <t>Shivalik Bimetal Controls Ltd</t>
  </si>
  <si>
    <t>SBCL</t>
  </si>
  <si>
    <t>Steel Strips Wheels Ltd</t>
  </si>
  <si>
    <t>SSWL</t>
  </si>
  <si>
    <t>ideaForge Technology Ltd</t>
  </si>
  <si>
    <t>IDEAFORGE</t>
  </si>
  <si>
    <t>Fiem Industries Ltd</t>
  </si>
  <si>
    <t>FIEMIND</t>
  </si>
  <si>
    <t>Gujarat Themis Biosyn Ltd</t>
  </si>
  <si>
    <t>GUJTHEM</t>
  </si>
  <si>
    <t>VST Tillers Tractors Ltd</t>
  </si>
  <si>
    <t>VSTTILLERS</t>
  </si>
  <si>
    <t>EMS Ltd</t>
  </si>
  <si>
    <t>EMSLIMITED</t>
  </si>
  <si>
    <t>Sandhar Technologies Ltd</t>
  </si>
  <si>
    <t>SANDHAR</t>
  </si>
  <si>
    <t>Maithan Alloys Ltd</t>
  </si>
  <si>
    <t>MAITHANALL</t>
  </si>
  <si>
    <t>Anup Engineering Ltd</t>
  </si>
  <si>
    <t>ANUP</t>
  </si>
  <si>
    <t>Alembic Ltd</t>
  </si>
  <si>
    <t>ALEMBICLTD</t>
  </si>
  <si>
    <t>Avalon Technologies Ltd</t>
  </si>
  <si>
    <t>AVALON</t>
  </si>
  <si>
    <t>Thejo Engineering Ltd</t>
  </si>
  <si>
    <t>THEJO</t>
  </si>
  <si>
    <t>Navneet Education Ltd</t>
  </si>
  <si>
    <t>NAVNETEDUL</t>
  </si>
  <si>
    <t>MPS Ltd</t>
  </si>
  <si>
    <t>MPSLTD</t>
  </si>
  <si>
    <t>Swaraj Engines Ltd</t>
  </si>
  <si>
    <t>SWARAJENG</t>
  </si>
  <si>
    <t>Repco Home Finance Ltd</t>
  </si>
  <si>
    <t>REPCOHOME</t>
  </si>
  <si>
    <t>Optiemus Infracom Ltd</t>
  </si>
  <si>
    <t>OPTIEMUS</t>
  </si>
  <si>
    <t>Network People Services Technologies Ltd</t>
  </si>
  <si>
    <t>NPST</t>
  </si>
  <si>
    <t>Sindhu Trade Links Ltd</t>
  </si>
  <si>
    <t>SINDHUTRAD</t>
  </si>
  <si>
    <t>SeQuent Scientific Ltd</t>
  </si>
  <si>
    <t>SEQUENT</t>
  </si>
  <si>
    <t>Bajel Projects Ltd</t>
  </si>
  <si>
    <t>BAJEL</t>
  </si>
  <si>
    <t>Electric Utilities</t>
  </si>
  <si>
    <t>TVS Srichakra Ltd</t>
  </si>
  <si>
    <t>TVSSRICHAK</t>
  </si>
  <si>
    <t>Prakash Industries Ltd</t>
  </si>
  <si>
    <t>PRAKASH</t>
  </si>
  <si>
    <t>Sundaram Clayton Ltd</t>
  </si>
  <si>
    <t>SUNCLAY</t>
  </si>
  <si>
    <t>Vertoz Advertising Ltd</t>
  </si>
  <si>
    <t>VERTOZ</t>
  </si>
  <si>
    <t>Dalmia Bharat Sugar and Industries Ltd</t>
  </si>
  <si>
    <t>DALMIASUG</t>
  </si>
  <si>
    <t>Thyrocare Technologies Ltd</t>
  </si>
  <si>
    <t>THYROCARE</t>
  </si>
  <si>
    <t>Jindal Poly Films Ltd</t>
  </si>
  <si>
    <t>JINDALPOLY</t>
  </si>
  <si>
    <t>Stylam Industries Ltd</t>
  </si>
  <si>
    <t>STYLAMIND</t>
  </si>
  <si>
    <t>TCNS Clothing Co Ltd</t>
  </si>
  <si>
    <t>TCNSBRANDS</t>
  </si>
  <si>
    <t>IndoStar Capital Finance Ltd</t>
  </si>
  <si>
    <t>INDOSTAR</t>
  </si>
  <si>
    <t>Hindware Home Innovation Ltd</t>
  </si>
  <si>
    <t>HINDWAREAP</t>
  </si>
  <si>
    <t>PTC India Financial Services Ltd</t>
  </si>
  <si>
    <t>PFS</t>
  </si>
  <si>
    <t>KCP Ltd</t>
  </si>
  <si>
    <t>KCP</t>
  </si>
  <si>
    <t>CARE Ratings Ltd</t>
  </si>
  <si>
    <t>CARERATING</t>
  </si>
  <si>
    <t>Wendt (India) Limited</t>
  </si>
  <si>
    <t>WENDT</t>
  </si>
  <si>
    <t>Stanley Lifestyles Ltd</t>
  </si>
  <si>
    <t>STANLEY</t>
  </si>
  <si>
    <t>Bhagiradha Chemicals and Industries Ltd</t>
  </si>
  <si>
    <t>BHAGCHEM</t>
  </si>
  <si>
    <t>Flair Writing Industries Ltd</t>
  </si>
  <si>
    <t>FLAIR</t>
  </si>
  <si>
    <t>Fischer Medical Ventures Ltd</t>
  </si>
  <si>
    <t>FISCHER</t>
  </si>
  <si>
    <t>NRB Bearings Ltd</t>
  </si>
  <si>
    <t>NRBBEARING</t>
  </si>
  <si>
    <t>Somany Ceramics Ltd</t>
  </si>
  <si>
    <t>SOMANYCERA</t>
  </si>
  <si>
    <t>Spectrum Electrical Industries Ltd</t>
  </si>
  <si>
    <t>SPECTRUM</t>
  </si>
  <si>
    <t>MM Forgings Ltd</t>
  </si>
  <si>
    <t>MMFL</t>
  </si>
  <si>
    <t>Salasar Techno Engineering Ltd</t>
  </si>
  <si>
    <t>SALASAR</t>
  </si>
  <si>
    <t>Spright Agro Ltd</t>
  </si>
  <si>
    <t>SPRIGHT</t>
  </si>
  <si>
    <t>PC Jeweller Ltd</t>
  </si>
  <si>
    <t>PCJEWELLER</t>
  </si>
  <si>
    <t>Apollo Micro Systems Ltd</t>
  </si>
  <si>
    <t>APOLLO</t>
  </si>
  <si>
    <t>Polyplex Corp Ltd</t>
  </si>
  <si>
    <t>POLYPLEX</t>
  </si>
  <si>
    <t>Arvind Smartspaces Ltd</t>
  </si>
  <si>
    <t>ARVSMART</t>
  </si>
  <si>
    <t>Supriya Lifescience Ltd</t>
  </si>
  <si>
    <t>SUPRIYA</t>
  </si>
  <si>
    <t>Veritas (India) Ltd</t>
  </si>
  <si>
    <t>VERITAS</t>
  </si>
  <si>
    <t>Sagar Cements Ltd</t>
  </si>
  <si>
    <t>SAGCEM</t>
  </si>
  <si>
    <t>Max Ventures and Industries Ltd</t>
  </si>
  <si>
    <t>MAXVIL</t>
  </si>
  <si>
    <t>Shalby Ltd</t>
  </si>
  <si>
    <t>SHALBY</t>
  </si>
  <si>
    <t>Pearl Global Industries Ltd</t>
  </si>
  <si>
    <t>PGIL</t>
  </si>
  <si>
    <t>HLE Glascoat Ltd</t>
  </si>
  <si>
    <t>HLEGLAS</t>
  </si>
  <si>
    <t>Thirumalai Chemicals Ltd</t>
  </si>
  <si>
    <t>TIRUMALCHM</t>
  </si>
  <si>
    <t>BF Utilities Ltd</t>
  </si>
  <si>
    <t>BFUTILITIE</t>
  </si>
  <si>
    <t>Kolte-Patil Developers Ltd</t>
  </si>
  <si>
    <t>KOLTEPATIL</t>
  </si>
  <si>
    <t>Dhani Services Ltd</t>
  </si>
  <si>
    <t>DHANI</t>
  </si>
  <si>
    <t>Automotive Axles Ltd</t>
  </si>
  <si>
    <t>AUTOAXLES</t>
  </si>
  <si>
    <t>Man Industries (India) Ltd</t>
  </si>
  <si>
    <t>MANINDS</t>
  </si>
  <si>
    <t>Vadilal Industries Ltd</t>
  </si>
  <si>
    <t>VADILALIND</t>
  </si>
  <si>
    <t>D P Abhushan Ltd</t>
  </si>
  <si>
    <t>DPABHUSHAN</t>
  </si>
  <si>
    <t>Rajratan Global Wire Ltd</t>
  </si>
  <si>
    <t>RAJRATAN</t>
  </si>
  <si>
    <t>Sky Gold Ltd</t>
  </si>
  <si>
    <t>SKYGOLD</t>
  </si>
  <si>
    <t>Indoco Remedies Ltd</t>
  </si>
  <si>
    <t>INDOCO</t>
  </si>
  <si>
    <t>Marathon Nextgen Realty Ltd</t>
  </si>
  <si>
    <t>MARATHON</t>
  </si>
  <si>
    <t>India Glycols Ltd</t>
  </si>
  <si>
    <t>INDIAGLYCO</t>
  </si>
  <si>
    <t>Marine Electricals (India) Ltd</t>
  </si>
  <si>
    <t>MARINE</t>
  </si>
  <si>
    <t>Tinna Rubber and Infrastructure Ltd</t>
  </si>
  <si>
    <t>TINNARUBR</t>
  </si>
  <si>
    <t>Saksoft Ltd</t>
  </si>
  <si>
    <t>SAKSOFT</t>
  </si>
  <si>
    <t>Artemis Medicare Services Ltd</t>
  </si>
  <si>
    <t>ARTEMISMED</t>
  </si>
  <si>
    <t>Vindhya Telelinks Ltd</t>
  </si>
  <si>
    <t>VINDHYATEL</t>
  </si>
  <si>
    <t>Rashi Peripherals Ltd</t>
  </si>
  <si>
    <t>RPTECH</t>
  </si>
  <si>
    <t>Goodluck India Ltd</t>
  </si>
  <si>
    <t>GOODLUCK</t>
  </si>
  <si>
    <t>Hindustan Oil Exploration Company Ltd</t>
  </si>
  <si>
    <t>HINDOILEXP</t>
  </si>
  <si>
    <t>Suven Life Sciences Ltd</t>
  </si>
  <si>
    <t>SUVEN</t>
  </si>
  <si>
    <t>John Cockerill India Ltd</t>
  </si>
  <si>
    <t>COCKERILL</t>
  </si>
  <si>
    <t>SML Isuzu Ltd</t>
  </si>
  <si>
    <t>SMLISUZU</t>
  </si>
  <si>
    <t>Dollar Industries Ltd</t>
  </si>
  <si>
    <t>DOLLAR</t>
  </si>
  <si>
    <t>K.P. Energy Ltd</t>
  </si>
  <si>
    <t>KPEL</t>
  </si>
  <si>
    <t>Kingfa Science and Technology (India) Ltd</t>
  </si>
  <si>
    <t>KINGFA</t>
  </si>
  <si>
    <t>Huhtamaki India Ltd</t>
  </si>
  <si>
    <t>HUHTAMAKI</t>
  </si>
  <si>
    <t>Morepen Laboratories Ltd</t>
  </si>
  <si>
    <t>MOREPENLAB</t>
  </si>
  <si>
    <t>Unitech Ltd</t>
  </si>
  <si>
    <t>UNITECH</t>
  </si>
  <si>
    <t>Ujaas Energy Ltd</t>
  </si>
  <si>
    <t>UEL</t>
  </si>
  <si>
    <t>Vishnu Chemicals Ltd</t>
  </si>
  <si>
    <t>VISHNU</t>
  </si>
  <si>
    <t>Innova Captab Ltd</t>
  </si>
  <si>
    <t>INNOVACAP</t>
  </si>
  <si>
    <t>Nilkamal Ltd</t>
  </si>
  <si>
    <t>NILKAMAL</t>
  </si>
  <si>
    <t>Novartis India Ltd</t>
  </si>
  <si>
    <t>NOVARTIND</t>
  </si>
  <si>
    <t>Eveready Industries India Ltd</t>
  </si>
  <si>
    <t>EVEREADY</t>
  </si>
  <si>
    <t>Universal Cables Ltd</t>
  </si>
  <si>
    <t>UNIVCABLES</t>
  </si>
  <si>
    <t>KP Green Engineering Ltd</t>
  </si>
  <si>
    <t>KPGEL</t>
  </si>
  <si>
    <t>Kalyani Investment Company Ltd</t>
  </si>
  <si>
    <t>KICL</t>
  </si>
  <si>
    <t>Suraj Estate Developers Ltd</t>
  </si>
  <si>
    <t>SURAJEST</t>
  </si>
  <si>
    <t>Real Estate Rental, Development &amp; Operations</t>
  </si>
  <si>
    <t>Precision Wires India Ltd</t>
  </si>
  <si>
    <t>PRECWIRE</t>
  </si>
  <si>
    <t>EIH Associated Hotels Ltd</t>
  </si>
  <si>
    <t>EIHAHOTELS</t>
  </si>
  <si>
    <t>Refex Industries Ltd</t>
  </si>
  <si>
    <t>REFEX</t>
  </si>
  <si>
    <t>Mayur Uniquoters Ltd</t>
  </si>
  <si>
    <t>MAYURUNIQ</t>
  </si>
  <si>
    <t>PSP Projects Ltd</t>
  </si>
  <si>
    <t>PSPPROJECT</t>
  </si>
  <si>
    <t>Dish TV India Ltd</t>
  </si>
  <si>
    <t>DISHTV</t>
  </si>
  <si>
    <t>SEPC Ltd</t>
  </si>
  <si>
    <t>SEPC</t>
  </si>
  <si>
    <t>Landmark Cars Ltd</t>
  </si>
  <si>
    <t>LANDMARK</t>
  </si>
  <si>
    <t>Foseco India Ltd</t>
  </si>
  <si>
    <t>FOSECOIND</t>
  </si>
  <si>
    <t>S H Kelkar and Company Ltd</t>
  </si>
  <si>
    <t>SHK</t>
  </si>
  <si>
    <t>Lumax Industries Ltd</t>
  </si>
  <si>
    <t>LUMAXIND</t>
  </si>
  <si>
    <t>Goodyear India Ltd</t>
  </si>
  <si>
    <t>GOODYEAR</t>
  </si>
  <si>
    <t>Jeena Sikho Lifecare Ltd</t>
  </si>
  <si>
    <t>JSLL</t>
  </si>
  <si>
    <t>Quick Heal Technologies Ltd</t>
  </si>
  <si>
    <t>QUICKHEAL</t>
  </si>
  <si>
    <t>Confidence Petroleum India Ltd</t>
  </si>
  <si>
    <t>CONFIPET</t>
  </si>
  <si>
    <t>ESAF Small Finance Bank Limited</t>
  </si>
  <si>
    <t>ESAFSFB</t>
  </si>
  <si>
    <t>EFC (I) Ltd</t>
  </si>
  <si>
    <t>EFCIL</t>
  </si>
  <si>
    <t>Venky's (India) Ltd</t>
  </si>
  <si>
    <t>VENKEYS</t>
  </si>
  <si>
    <t>Tatva Chintan Pharma Chem Ltd</t>
  </si>
  <si>
    <t>TATVA</t>
  </si>
  <si>
    <t>Jash Engineering Ltd</t>
  </si>
  <si>
    <t>JASH</t>
  </si>
  <si>
    <t>Genesys International Corporation Ltd</t>
  </si>
  <si>
    <t>GENESYS</t>
  </si>
  <si>
    <t>Ajmera Realty &amp; Infra India Ltd</t>
  </si>
  <si>
    <t>AJMERA</t>
  </si>
  <si>
    <t>Mahanagar Telephone Nigam Ltd</t>
  </si>
  <si>
    <t>MTNL</t>
  </si>
  <si>
    <t>Mold-Tek Packaging Ltd</t>
  </si>
  <si>
    <t>MOLDTKPAC</t>
  </si>
  <si>
    <t>SBI Gold ETF</t>
  </si>
  <si>
    <t>SETFGOLD</t>
  </si>
  <si>
    <t>Accelya Solutions India Ltd</t>
  </si>
  <si>
    <t>ACCELYA</t>
  </si>
  <si>
    <t>Abans Holdings Ltd</t>
  </si>
  <si>
    <t>AHL</t>
  </si>
  <si>
    <t>Fino Payments Bank Ltd</t>
  </si>
  <si>
    <t>FINOPB</t>
  </si>
  <si>
    <t>Solara Active Pharma Sciences Ltd</t>
  </si>
  <si>
    <t>SOLARA</t>
  </si>
  <si>
    <t>Tarsons Products Ltd</t>
  </si>
  <si>
    <t>TARSONS</t>
  </si>
  <si>
    <t>HMA Agro Industries Ltd</t>
  </si>
  <si>
    <t>HMAAGRO</t>
  </si>
  <si>
    <t>Dolphin Offshore Enterprises (India) Ltd</t>
  </si>
  <si>
    <t>DOLPHIN</t>
  </si>
  <si>
    <t>Tasty Bite Eatables Ltd</t>
  </si>
  <si>
    <t>TASTYBITE</t>
  </si>
  <si>
    <t>ADF Foods Ltd</t>
  </si>
  <si>
    <t>ADFFOODS</t>
  </si>
  <si>
    <t>Sasken Technologies Ltd</t>
  </si>
  <si>
    <t>SASKEN</t>
  </si>
  <si>
    <t>Apollo Pipes Ltd</t>
  </si>
  <si>
    <t>APOLLOPIPE</t>
  </si>
  <si>
    <t>Dishman Carbogen Amcis Ltd</t>
  </si>
  <si>
    <t>DCAL</t>
  </si>
  <si>
    <t>RPG Life Sciences Limited</t>
  </si>
  <si>
    <t>RPGLIFE</t>
  </si>
  <si>
    <t>Astec Lifesciences Ltd</t>
  </si>
  <si>
    <t>ASTEC</t>
  </si>
  <si>
    <t>Nippon India ETF Nifty 1D Rate Liquid BeES</t>
  </si>
  <si>
    <t>LIQUIDBEES</t>
  </si>
  <si>
    <t>DEN Networks Ltd</t>
  </si>
  <si>
    <t>DEN</t>
  </si>
  <si>
    <t>Rane Holdings Ltd</t>
  </si>
  <si>
    <t>RANEHOLDIN</t>
  </si>
  <si>
    <t>V2 Retail Ltd</t>
  </si>
  <si>
    <t>V2RETAIL</t>
  </si>
  <si>
    <t>Welspun Specialty Solutions Ltd</t>
  </si>
  <si>
    <t>WELSPLSOL</t>
  </si>
  <si>
    <t>DEE Development Engineers Ltd</t>
  </si>
  <si>
    <t>DEEDEV</t>
  </si>
  <si>
    <t>Sai Silks (Kalamandir) Ltd</t>
  </si>
  <si>
    <t>KALAMANDIR</t>
  </si>
  <si>
    <t>NIBE Ltd</t>
  </si>
  <si>
    <t>NIBE</t>
  </si>
  <si>
    <t>Dreamfolks Services Ltd</t>
  </si>
  <si>
    <t>DREAMFOLKS</t>
  </si>
  <si>
    <t>Capacite Infraprojects Ltd</t>
  </si>
  <si>
    <t>CAPACITE</t>
  </si>
  <si>
    <t>Gokul Agro Resources Ltd</t>
  </si>
  <si>
    <t>GOKULAGRO</t>
  </si>
  <si>
    <t>Geojit Financial Services Ltd</t>
  </si>
  <si>
    <t>GEOJITFSL</t>
  </si>
  <si>
    <t>Vishnu Prakash R Punglia Ltd</t>
  </si>
  <si>
    <t>VPRPL</t>
  </si>
  <si>
    <t>SJS Enterprises Ltd</t>
  </si>
  <si>
    <t>SJS</t>
  </si>
  <si>
    <t>BF Investment Ltd</t>
  </si>
  <si>
    <t>BFINVEST</t>
  </si>
  <si>
    <t>Ugro Capital Ltd</t>
  </si>
  <si>
    <t>UGROCAP</t>
  </si>
  <si>
    <t>Vardhman Special Steels Ltd</t>
  </si>
  <si>
    <t>VSSL</t>
  </si>
  <si>
    <t>Omaxe Ltd</t>
  </si>
  <si>
    <t>OMAXE</t>
  </si>
  <si>
    <t>Sanghi Industries Ltd</t>
  </si>
  <si>
    <t>SANGHIIND</t>
  </si>
  <si>
    <t>Globus Spirits Ltd</t>
  </si>
  <si>
    <t>GLOBUSSPR</t>
  </si>
  <si>
    <t>Oriental Hotels Ltd</t>
  </si>
  <si>
    <t>ORIENTHOT</t>
  </si>
  <si>
    <t>Panama Petrochem Ltd</t>
  </si>
  <si>
    <t>PANAMAPET</t>
  </si>
  <si>
    <t>IOL Chemicals and Pharmaceuticals Ltd</t>
  </si>
  <si>
    <t>IOLCP</t>
  </si>
  <si>
    <t>Kody Technolab Ltd</t>
  </si>
  <si>
    <t>KODYTECH</t>
  </si>
  <si>
    <t>Epack Durable Ltd</t>
  </si>
  <si>
    <t>EPACK</t>
  </si>
  <si>
    <t>Andrew Yule &amp; Co Ltd</t>
  </si>
  <si>
    <t>ANDREWYU</t>
  </si>
  <si>
    <t>India Pesticides Ltd</t>
  </si>
  <si>
    <t>IPL</t>
  </si>
  <si>
    <t>Axiscades Technologies Ltd</t>
  </si>
  <si>
    <t>AXISCADES</t>
  </si>
  <si>
    <t>Mangalam Cement Ltd</t>
  </si>
  <si>
    <t>MANGLMCEM</t>
  </si>
  <si>
    <t>Owais Metal and Mineral Processing Ltd</t>
  </si>
  <si>
    <t>OWAIS</t>
  </si>
  <si>
    <t>Federal-Mogul Goetze (India) Ltd</t>
  </si>
  <si>
    <t>FMGOETZE</t>
  </si>
  <si>
    <t>RPSG Ventures Ltd</t>
  </si>
  <si>
    <t>RPSGVENT</t>
  </si>
  <si>
    <t>DISA India Ltd</t>
  </si>
  <si>
    <t>DISAQ</t>
  </si>
  <si>
    <t>Pennar Industries Ltd</t>
  </si>
  <si>
    <t>PENIND</t>
  </si>
  <si>
    <t>Gocl Corporation Ltd</t>
  </si>
  <si>
    <t>GOCLCORP</t>
  </si>
  <si>
    <t>Siyaram Silk Mills Ltd</t>
  </si>
  <si>
    <t>SIYSIL</t>
  </si>
  <si>
    <t>IFGL Refractories Ltd</t>
  </si>
  <si>
    <t>IFGLEXPOR</t>
  </si>
  <si>
    <t>IKIO Lighting Ltd</t>
  </si>
  <si>
    <t>IKIO</t>
  </si>
  <si>
    <t>Websol Energy System Ltd</t>
  </si>
  <si>
    <t>WEBELSOLAR</t>
  </si>
  <si>
    <t>Vakrangee Limited</t>
  </si>
  <si>
    <t>VAKRANGEE</t>
  </si>
  <si>
    <t>Cupid Ltd</t>
  </si>
  <si>
    <t>CUPID</t>
  </si>
  <si>
    <t>Satin Creditcare Network Ltd</t>
  </si>
  <si>
    <t>SATIN</t>
  </si>
  <si>
    <t>Indian Hume Pipe Company Ltd</t>
  </si>
  <si>
    <t>INDIANHUME</t>
  </si>
  <si>
    <t>Tanfac Industries Ltd</t>
  </si>
  <si>
    <t>TANFACIND</t>
  </si>
  <si>
    <t>Mukand Ltd</t>
  </si>
  <si>
    <t>MUKANDLTD</t>
  </si>
  <si>
    <t>Paramount Communications Ltd</t>
  </si>
  <si>
    <t>PARACABLES</t>
  </si>
  <si>
    <t>Pnb Gilts Ltd</t>
  </si>
  <si>
    <t>PNBGILTS</t>
  </si>
  <si>
    <t>Oriental Rail Infrastructure Ltd</t>
  </si>
  <si>
    <t>ORIRAIL</t>
  </si>
  <si>
    <t>Alpex Solar Ltd</t>
  </si>
  <si>
    <t>ALPEXSOLAR</t>
  </si>
  <si>
    <t>Andhra Paper Ltd</t>
  </si>
  <si>
    <t>ANDHRAPAP</t>
  </si>
  <si>
    <t>Nalwa Sons Investments Ltd</t>
  </si>
  <si>
    <t>NSIL</t>
  </si>
  <si>
    <t>D Link (India) Limited</t>
  </si>
  <si>
    <t>DLINKINDIA</t>
  </si>
  <si>
    <t>E2E Networks Ltd</t>
  </si>
  <si>
    <t>E2E</t>
  </si>
  <si>
    <t>Apcotex Industries Ltd</t>
  </si>
  <si>
    <t>APCOTEXIND</t>
  </si>
  <si>
    <t>Talbros Automotive Components Ltd</t>
  </si>
  <si>
    <t>TALBROAUTO</t>
  </si>
  <si>
    <t>Ramco Industries Ltd</t>
  </si>
  <si>
    <t>RAMCOIND</t>
  </si>
  <si>
    <t>Uniparts India Ltd</t>
  </si>
  <si>
    <t>UNIPARTS</t>
  </si>
  <si>
    <t>TCPL Packaging Ltd</t>
  </si>
  <si>
    <t>TCPLPACK</t>
  </si>
  <si>
    <t>Pokarna Ltd</t>
  </si>
  <si>
    <t>POKARNA</t>
  </si>
  <si>
    <t>Rossell India Ltd</t>
  </si>
  <si>
    <t>ROSSELLIND</t>
  </si>
  <si>
    <t>Dolat Algotech Ltd</t>
  </si>
  <si>
    <t>DOLATALGO</t>
  </si>
  <si>
    <t>Indraprastha Medical Corporation Ltd</t>
  </si>
  <si>
    <t>INDRAMEDCO</t>
  </si>
  <si>
    <t>Rupa &amp; Company Ltd</t>
  </si>
  <si>
    <t>RUPA</t>
  </si>
  <si>
    <t>Seshasayee Paper and Boards Ltd</t>
  </si>
  <si>
    <t>SESHAPAPER</t>
  </si>
  <si>
    <t>Som Distilleries and Breweries Ltd</t>
  </si>
  <si>
    <t>SDBL</t>
  </si>
  <si>
    <t>Hester Biosciences Ltd</t>
  </si>
  <si>
    <t>HESTERBIO</t>
  </si>
  <si>
    <t>Jyoti Structures Ltd</t>
  </si>
  <si>
    <t>JYOTISTRUC</t>
  </si>
  <si>
    <t>Yasho Industries Ltd</t>
  </si>
  <si>
    <t>YASHO</t>
  </si>
  <si>
    <t>Hi-Tech Pipes Ltd</t>
  </si>
  <si>
    <t>HITECH</t>
  </si>
  <si>
    <t>B L Kashyap and Sons Ltd</t>
  </si>
  <si>
    <t>BLKASHYAP</t>
  </si>
  <si>
    <t>Carysil Ltd</t>
  </si>
  <si>
    <t>CARYSIL</t>
  </si>
  <si>
    <t>GPT Infraprojects Ltd</t>
  </si>
  <si>
    <t>GPTINFRA</t>
  </si>
  <si>
    <t>Bombay Super Hybrid Seeds Ltd</t>
  </si>
  <si>
    <t>BSHSL</t>
  </si>
  <si>
    <t>Xpro India Ltd</t>
  </si>
  <si>
    <t>XPROINDIA</t>
  </si>
  <si>
    <t>Amrutanjan Health Care Ltd</t>
  </si>
  <si>
    <t>AMRUTANJAN</t>
  </si>
  <si>
    <t>Jubilant Industries Ltd</t>
  </si>
  <si>
    <t>JUBLINDS</t>
  </si>
  <si>
    <t>HIL Ltd</t>
  </si>
  <si>
    <t>HIL</t>
  </si>
  <si>
    <t>Cosmo First Ltd</t>
  </si>
  <si>
    <t>COSMOFIRST</t>
  </si>
  <si>
    <t>ICICI Prudential Nifty 50 ETF</t>
  </si>
  <si>
    <t>NIFTYIETF</t>
  </si>
  <si>
    <t>Atul Auto Ltd</t>
  </si>
  <si>
    <t>ATULAUTO</t>
  </si>
  <si>
    <t>Three Wheelers</t>
  </si>
  <si>
    <t>Servotech Power Systems Ltd</t>
  </si>
  <si>
    <t>SERVOTECH</t>
  </si>
  <si>
    <t>Cantabil Retail India Ltd</t>
  </si>
  <si>
    <t>CANTABIL</t>
  </si>
  <si>
    <t>Prataap Snacks Ltd</t>
  </si>
  <si>
    <t>DIAMONDYD</t>
  </si>
  <si>
    <t>Krsnaa Diagnostics Ltd</t>
  </si>
  <si>
    <t>KRSNAA</t>
  </si>
  <si>
    <t>Vidhi Specialty Food Ingredients Ltd</t>
  </si>
  <si>
    <t>VIDHIING</t>
  </si>
  <si>
    <t>BLS E-Services Ltd</t>
  </si>
  <si>
    <t>BLSE</t>
  </si>
  <si>
    <t>Udaipur Cement Works Ltd</t>
  </si>
  <si>
    <t>UDAICEMENT</t>
  </si>
  <si>
    <t>Peninsula Land Ltd</t>
  </si>
  <si>
    <t>PENINLAND</t>
  </si>
  <si>
    <t>Barbeque-Nation Hospitality Ltd</t>
  </si>
  <si>
    <t>BARBEQUE</t>
  </si>
  <si>
    <t>Parag Milk Foods Ltd</t>
  </si>
  <si>
    <t>PARAGMILK</t>
  </si>
  <si>
    <t>Suratwwala Business Group Ltd</t>
  </si>
  <si>
    <t>SBGLP</t>
  </si>
  <si>
    <t>Arman Financial Services Ltd</t>
  </si>
  <si>
    <t>ARMANFIN</t>
  </si>
  <si>
    <t>Divgi TorqTransfer Systems Ltd</t>
  </si>
  <si>
    <t>DIVGIITTS</t>
  </si>
  <si>
    <t>Orient Green Power Company Ltd</t>
  </si>
  <si>
    <t>GREENPOWER</t>
  </si>
  <si>
    <t>Insecticides (India) Ltd</t>
  </si>
  <si>
    <t>INSECTICID</t>
  </si>
  <si>
    <t>SMS Pharmaceuticals Ltd</t>
  </si>
  <si>
    <t>SMSPHARMA</t>
  </si>
  <si>
    <t>Wheels India Ltd</t>
  </si>
  <si>
    <t>WHEELS</t>
  </si>
  <si>
    <t>Advait Infratech Ltd</t>
  </si>
  <si>
    <t>ADVAIT</t>
  </si>
  <si>
    <t>Raghav Productivity Enhancers Ltd</t>
  </si>
  <si>
    <t>RPEL</t>
  </si>
  <si>
    <t>Themis Medicare Ltd</t>
  </si>
  <si>
    <t>THEMISMED</t>
  </si>
  <si>
    <t>GKW Ltd</t>
  </si>
  <si>
    <t>GKWLIMITED</t>
  </si>
  <si>
    <t>Jagran Prakashan Ltd</t>
  </si>
  <si>
    <t>JAGRAN</t>
  </si>
  <si>
    <t>Updater Services Ltd</t>
  </si>
  <si>
    <t>UDS</t>
  </si>
  <si>
    <t>Centum Electronics Ltd</t>
  </si>
  <si>
    <t>CENTUM</t>
  </si>
  <si>
    <t>Meghmani Organics Ltd</t>
  </si>
  <si>
    <t>MOL</t>
  </si>
  <si>
    <t>Veranda Learning Solutions Ltd</t>
  </si>
  <si>
    <t>VERANDA</t>
  </si>
  <si>
    <t>JISLDVREQS</t>
  </si>
  <si>
    <t>Roto Pumps Ltd</t>
  </si>
  <si>
    <t>ROTO</t>
  </si>
  <si>
    <t>Praveg Ltd</t>
  </si>
  <si>
    <t>PRAVEG</t>
  </si>
  <si>
    <t>Alicon Castalloy Ltd</t>
  </si>
  <si>
    <t>ALICON</t>
  </si>
  <si>
    <t>JITF Infralogistics Ltd</t>
  </si>
  <si>
    <t>JITFINFRA</t>
  </si>
  <si>
    <t>Summit Securities Ltd</t>
  </si>
  <si>
    <t>SUMMITSEC</t>
  </si>
  <si>
    <t>TAJ GVK Hotels and Resorts Ltd</t>
  </si>
  <si>
    <t>TAJGVK</t>
  </si>
  <si>
    <t>Deep Industries Ltd</t>
  </si>
  <si>
    <t>DEEPINDS</t>
  </si>
  <si>
    <t>Sangam (India) Ltd</t>
  </si>
  <si>
    <t>SANGAMIND</t>
  </si>
  <si>
    <t>Agro Tech Foods Ltd</t>
  </si>
  <si>
    <t>ATFL</t>
  </si>
  <si>
    <t>MIC Electronics Ltd</t>
  </si>
  <si>
    <t>MICEL</t>
  </si>
  <si>
    <t>Gandhar Oil Refinery (INDIA) Ltd</t>
  </si>
  <si>
    <t>GANDHAR</t>
  </si>
  <si>
    <t>TIL Ltd</t>
  </si>
  <si>
    <t>TIL</t>
  </si>
  <si>
    <t>Stove Kraft Ltd</t>
  </si>
  <si>
    <t>STOVEKRAFT</t>
  </si>
  <si>
    <t>Reliance Industrial Infrastructure Ltd</t>
  </si>
  <si>
    <t>RIIL</t>
  </si>
  <si>
    <t>S.P.Apparels Ltd</t>
  </si>
  <si>
    <t>SPAL</t>
  </si>
  <si>
    <t>Forbes Precision Tools and Machine Parts Ltd</t>
  </si>
  <si>
    <t>TOTEM</t>
  </si>
  <si>
    <t>Balmer Lawrie Investments Ltd</t>
  </si>
  <si>
    <t>BLIL</t>
  </si>
  <si>
    <t>TTK Healthcare Ltd</t>
  </si>
  <si>
    <t>TTKHLTCARE</t>
  </si>
  <si>
    <t>Media Matrix Worldwide Ltd</t>
  </si>
  <si>
    <t>MMWL</t>
  </si>
  <si>
    <t>Walchandnagar Industries Ltd</t>
  </si>
  <si>
    <t>WALCHANNAG</t>
  </si>
  <si>
    <t>Sigachi Industries Ltd</t>
  </si>
  <si>
    <t>SIGACHI</t>
  </si>
  <si>
    <t>Nelco Ltd</t>
  </si>
  <si>
    <t>NELCO</t>
  </si>
  <si>
    <t>Mufin Green Finance Ltd</t>
  </si>
  <si>
    <t>MUFIN</t>
  </si>
  <si>
    <t>Madras Fertilizers Ltd</t>
  </si>
  <si>
    <t>MADRASFERT</t>
  </si>
  <si>
    <t>Bigbloc Construction Ltd</t>
  </si>
  <si>
    <t>BIGBLOC</t>
  </si>
  <si>
    <t>Madhya Bharat Agro Products Ltd</t>
  </si>
  <si>
    <t>MBAPL</t>
  </si>
  <si>
    <t>Yatra Online Ltd</t>
  </si>
  <si>
    <t>YATRA</t>
  </si>
  <si>
    <t>Nitin Spinners Ltd</t>
  </si>
  <si>
    <t>NITINSPIN</t>
  </si>
  <si>
    <t>SG Finserve Ltd</t>
  </si>
  <si>
    <t>SGFIN</t>
  </si>
  <si>
    <t>Kotak Gold Etf</t>
  </si>
  <si>
    <t>GOLD1</t>
  </si>
  <si>
    <t>G M Breweries Ltd</t>
  </si>
  <si>
    <t>GMBREW</t>
  </si>
  <si>
    <t>Rajoo Engineers Ltd</t>
  </si>
  <si>
    <t>RAJOOENG</t>
  </si>
  <si>
    <t>Goldiam International Ltd</t>
  </si>
  <si>
    <t>GOLDIAM</t>
  </si>
  <si>
    <t>Expleo Solutions Ltd</t>
  </si>
  <si>
    <t>EXPLEOSOL</t>
  </si>
  <si>
    <t>Kesar India Ltd</t>
  </si>
  <si>
    <t>KESAR</t>
  </si>
  <si>
    <t>Hercules Hoists Ltd</t>
  </si>
  <si>
    <t>HERCULES</t>
  </si>
  <si>
    <t>Ram Ratna Wires Ltd</t>
  </si>
  <si>
    <t>RAMRAT</t>
  </si>
  <si>
    <t>GTPL Hathway Ltd</t>
  </si>
  <si>
    <t>GTPL</t>
  </si>
  <si>
    <t>Aeroflex Industries Ltd</t>
  </si>
  <si>
    <t>AEROFLEX</t>
  </si>
  <si>
    <t>Ador Welding Ltd</t>
  </si>
  <si>
    <t>ADORWELD</t>
  </si>
  <si>
    <t>Suryoday Small Finance Bank Ltd</t>
  </si>
  <si>
    <t>SURYODAY</t>
  </si>
  <si>
    <t>Yuken India Ltd</t>
  </si>
  <si>
    <t>YUKEN</t>
  </si>
  <si>
    <t>PIX Transmissions Ltd</t>
  </si>
  <si>
    <t>PIXTRANS</t>
  </si>
  <si>
    <t>GNA Axles Ltd</t>
  </si>
  <si>
    <t>GNA</t>
  </si>
  <si>
    <t>Dcm Shriram Industries Ltd</t>
  </si>
  <si>
    <t>DCMSRIND</t>
  </si>
  <si>
    <t>GRP Ltd</t>
  </si>
  <si>
    <t>GRPLTD</t>
  </si>
  <si>
    <t>HDFC Gold Exchange Traded Fund</t>
  </si>
  <si>
    <t>HDFCGOLD</t>
  </si>
  <si>
    <t>ICICI Prudential Gold ETF</t>
  </si>
  <si>
    <t>GOLDIETF</t>
  </si>
  <si>
    <t>Nippon India ETF Nifty Next 50 Junior BeES</t>
  </si>
  <si>
    <t>JUNIORBEES</t>
  </si>
  <si>
    <t>Hariom Pipe Industries Ltd</t>
  </si>
  <si>
    <t>HARIOMPIPE</t>
  </si>
  <si>
    <t>Sirca Paints India Ltd</t>
  </si>
  <si>
    <t>SIRCA</t>
  </si>
  <si>
    <t>Tamilnadu Newsprint &amp; Papers Ltd</t>
  </si>
  <si>
    <t>TNPL</t>
  </si>
  <si>
    <t>Mishtann Foods Ltd</t>
  </si>
  <si>
    <t>MISHTANN</t>
  </si>
  <si>
    <t>Tourism Finance Corporation of India Ltd</t>
  </si>
  <si>
    <t>TFCILTD</t>
  </si>
  <si>
    <t>Yamuna Syndicate Ltd</t>
  </si>
  <si>
    <t>YSL</t>
  </si>
  <si>
    <t>Jindal Drilling and Industries Ltd</t>
  </si>
  <si>
    <t>JINDRILL</t>
  </si>
  <si>
    <t>I G Petrochemicals Ltd</t>
  </si>
  <si>
    <t>IGPL</t>
  </si>
  <si>
    <t>Irm Energy Ltd</t>
  </si>
  <si>
    <t>IRMENERGY</t>
  </si>
  <si>
    <t>Navkar Corporation Ltd</t>
  </si>
  <si>
    <t>NAVKARCORP</t>
  </si>
  <si>
    <t>India Nippon Electricals Ltd</t>
  </si>
  <si>
    <t>INDNIPPON</t>
  </si>
  <si>
    <t>Likhitha Infrastructure Ltd</t>
  </si>
  <si>
    <t>LIKHITHA</t>
  </si>
  <si>
    <t>Indo Tech Transformers Ltd</t>
  </si>
  <si>
    <t>INDOTECH</t>
  </si>
  <si>
    <t>Everest Industries Ltd</t>
  </si>
  <si>
    <t>EVERESTIND</t>
  </si>
  <si>
    <t>Building Products - Prefab Structures</t>
  </si>
  <si>
    <t>Kiri Industries Ltd</t>
  </si>
  <si>
    <t>KIRIINDUS</t>
  </si>
  <si>
    <t>Kilburn Engineering Ltd</t>
  </si>
  <si>
    <t>KLBRENG-B</t>
  </si>
  <si>
    <t>Shriram Properties Ltd</t>
  </si>
  <si>
    <t>SHRIRAMPPS</t>
  </si>
  <si>
    <t>Hi-Tech Gears Ltd</t>
  </si>
  <si>
    <t>HITECHGEAR</t>
  </si>
  <si>
    <t>Jaiprakash Associates Ltd</t>
  </si>
  <si>
    <t>JPASSOCIAT</t>
  </si>
  <si>
    <t>Monarch Networth Capital Ltd</t>
  </si>
  <si>
    <t>MONARCH</t>
  </si>
  <si>
    <t>Agarwal Industrial Corporation Ltd</t>
  </si>
  <si>
    <t>AGARIND</t>
  </si>
  <si>
    <t>India Power Corporation Ltd</t>
  </si>
  <si>
    <t>DPSCLTD</t>
  </si>
  <si>
    <t>Swelect Energy Systems Ltd</t>
  </si>
  <si>
    <t>SWELECTES</t>
  </si>
  <si>
    <t>Precision Camshafts Ltd</t>
  </si>
  <si>
    <t>PRECAM</t>
  </si>
  <si>
    <t>Systematix Corporate Services Ltd</t>
  </si>
  <si>
    <t>SYSTMTXC</t>
  </si>
  <si>
    <t>Camlin Fine Sciences Ltd</t>
  </si>
  <si>
    <t>CAMLINFINE</t>
  </si>
  <si>
    <t>Fairchem Organics Ltd</t>
  </si>
  <si>
    <t>FAIRCHEMOR</t>
  </si>
  <si>
    <t>Borosil Scientific Ltd</t>
  </si>
  <si>
    <t>BOROSCI</t>
  </si>
  <si>
    <t>Deccan Gold Mines Ltd</t>
  </si>
  <si>
    <t>DECNGOLD</t>
  </si>
  <si>
    <t>Spacenet Enterprises India Ltd</t>
  </si>
  <si>
    <t>SPCENET</t>
  </si>
  <si>
    <t>KKRRAFTON Developers Limited</t>
  </si>
  <si>
    <t>KDL</t>
  </si>
  <si>
    <t>Paushak Ltd</t>
  </si>
  <si>
    <t>PAUSHAKLTD</t>
  </si>
  <si>
    <t>Texmaco Infrastructure &amp; Holdings Ltd</t>
  </si>
  <si>
    <t>TEXINFRA</t>
  </si>
  <si>
    <t>Southern Petrochemical Industries Corporation Ltd</t>
  </si>
  <si>
    <t>SPIC</t>
  </si>
  <si>
    <t>Manali Petrochemicals Ltd</t>
  </si>
  <si>
    <t>MANALIPETC</t>
  </si>
  <si>
    <t>Krishana Phoschem Ltd</t>
  </si>
  <si>
    <t>KRISHANA</t>
  </si>
  <si>
    <t>Allsec Technologies Ltd</t>
  </si>
  <si>
    <t>ALLSEC</t>
  </si>
  <si>
    <t>Master Trust Ltd</t>
  </si>
  <si>
    <t>MASTERTR</t>
  </si>
  <si>
    <t>Popular Vehicles and Services Ltd</t>
  </si>
  <si>
    <t>PVSL</t>
  </si>
  <si>
    <t>Rico Auto Industries Ltd</t>
  </si>
  <si>
    <t>RICOAUTO</t>
  </si>
  <si>
    <t>ASM Technologies Ltd</t>
  </si>
  <si>
    <t>ASMTEC</t>
  </si>
  <si>
    <t>Alphalogic Techsys Ltd</t>
  </si>
  <si>
    <t>ALPHALOGIC</t>
  </si>
  <si>
    <t>Bharat Wire Ropes Ltd</t>
  </si>
  <si>
    <t>BHARATWIRE</t>
  </si>
  <si>
    <t>Dynacons Systems and Solutions Ltd</t>
  </si>
  <si>
    <t>DSSL</t>
  </si>
  <si>
    <t>Brightcom Group Ltd</t>
  </si>
  <si>
    <t>BCG</t>
  </si>
  <si>
    <t>Rishabh Instruments Ltd</t>
  </si>
  <si>
    <t>RISHABH</t>
  </si>
  <si>
    <t>Elpro International Ltd</t>
  </si>
  <si>
    <t>ELPROINTL</t>
  </si>
  <si>
    <t>TechNVision Ventures Ltd</t>
  </si>
  <si>
    <t>TECHNVISN</t>
  </si>
  <si>
    <t>Shankara Building Products Ltd</t>
  </si>
  <si>
    <t>SHANKARA</t>
  </si>
  <si>
    <t>Filatex India Ltd</t>
  </si>
  <si>
    <t>FILATEX</t>
  </si>
  <si>
    <t>Jyoti Resins and Adhesives Ltd</t>
  </si>
  <si>
    <t>JYOTIRES</t>
  </si>
  <si>
    <t>Sadhana Nitro Chem Ltd</t>
  </si>
  <si>
    <t>SADHNANIQ</t>
  </si>
  <si>
    <t>Subex Ltd</t>
  </si>
  <si>
    <t>SUBEXLTD</t>
  </si>
  <si>
    <t>Shree Digvijay Cement Co Ltd</t>
  </si>
  <si>
    <t>SHREDIGCEM</t>
  </si>
  <si>
    <t>Andhra Sugars Ltd</t>
  </si>
  <si>
    <t>ANDHRSUGAR</t>
  </si>
  <si>
    <t>SMC Global Securities Ltd</t>
  </si>
  <si>
    <t>SMCGLOBAL</t>
  </si>
  <si>
    <t>GVK Power &amp; Infrastructure Ltd</t>
  </si>
  <si>
    <t>GVKPIL</t>
  </si>
  <si>
    <t>Airports</t>
  </si>
  <si>
    <t>Everest Kanto Cylinder Ltd</t>
  </si>
  <si>
    <t>EKC</t>
  </si>
  <si>
    <t>Antony Waste Handling Cell Ltd</t>
  </si>
  <si>
    <t>AWHCL</t>
  </si>
  <si>
    <t>Vascon Engineers Ltd</t>
  </si>
  <si>
    <t>VASCONEQ</t>
  </si>
  <si>
    <t>Punjab Chemicals and Crop Protection Ltd</t>
  </si>
  <si>
    <t>PUNJABCHEM</t>
  </si>
  <si>
    <t>Rama Steel Tubes Ltd</t>
  </si>
  <si>
    <t>RAMASTEEL</t>
  </si>
  <si>
    <t>Om Infra Ltd</t>
  </si>
  <si>
    <t>OMINFRAL</t>
  </si>
  <si>
    <t>Wonder Electricals Ltd</t>
  </si>
  <si>
    <t>WEL</t>
  </si>
  <si>
    <t>Aaswa Trading and Exports Ltd</t>
  </si>
  <si>
    <t>TCC</t>
  </si>
  <si>
    <t>Steel Exchange India Ltd</t>
  </si>
  <si>
    <t>STEELXIND</t>
  </si>
  <si>
    <t>CFF Fluid Control Ltd</t>
  </si>
  <si>
    <t>CFF</t>
  </si>
  <si>
    <t>Capital Small Finance Bank Ltd</t>
  </si>
  <si>
    <t>CAPITALSFB</t>
  </si>
  <si>
    <t>63 Moons Technologies Ltd</t>
  </si>
  <si>
    <t>63MOONS</t>
  </si>
  <si>
    <t>Automotive Stampings and Assemblies Ltd</t>
  </si>
  <si>
    <t>ASAL</t>
  </si>
  <si>
    <t>DCW Ltd</t>
  </si>
  <si>
    <t>DCW</t>
  </si>
  <si>
    <t>Igarashi Motors India Ltd</t>
  </si>
  <si>
    <t>IGARASHI</t>
  </si>
  <si>
    <t>Taneja Aerospace and Aviation Ltd</t>
  </si>
  <si>
    <t>TANAA</t>
  </si>
  <si>
    <t>Tinna Trade Ltd</t>
  </si>
  <si>
    <t>TINNATFL</t>
  </si>
  <si>
    <t>Centrum Capital Ltd</t>
  </si>
  <si>
    <t>CENTRUM</t>
  </si>
  <si>
    <t>NIIT Ltd</t>
  </si>
  <si>
    <t>NIITLTD</t>
  </si>
  <si>
    <t>Cosmic CRF Ltd</t>
  </si>
  <si>
    <t>COSMICCRF</t>
  </si>
  <si>
    <t>Vashu Bhagnani Industries Ltd</t>
  </si>
  <si>
    <t>POOJAENT</t>
  </si>
  <si>
    <t>Kokuyo Camlin Ltd</t>
  </si>
  <si>
    <t>KOKUYOCMLN</t>
  </si>
  <si>
    <t>Best Agrolife Ltd</t>
  </si>
  <si>
    <t>BESTAGRO</t>
  </si>
  <si>
    <t>Mangalore Chemicals and Fertilisers Ltd</t>
  </si>
  <si>
    <t>MANGCHEFER</t>
  </si>
  <si>
    <t>HLV Ltd</t>
  </si>
  <si>
    <t>HLVLTD</t>
  </si>
  <si>
    <t>5Paisa Capital Ltd</t>
  </si>
  <si>
    <t>5PAISA</t>
  </si>
  <si>
    <t>Amines and Plasticizers Ltd</t>
  </si>
  <si>
    <t>AMNPLST</t>
  </si>
  <si>
    <t>Salzer Electronics Ltd</t>
  </si>
  <si>
    <t>SALZERELEC</t>
  </si>
  <si>
    <t>Last Mile Enterprises Ltd</t>
  </si>
  <si>
    <t>LASTMILE</t>
  </si>
  <si>
    <t>Dr Agarwal's Eye Hospital Ltd</t>
  </si>
  <si>
    <t>DRAGARWQ</t>
  </si>
  <si>
    <t>Butterfly Gandhimathi Appliances Ltd</t>
  </si>
  <si>
    <t>BUTTERFLY</t>
  </si>
  <si>
    <t>Fedders Holding Ltd</t>
  </si>
  <si>
    <t>IMCAP</t>
  </si>
  <si>
    <t>BCL Industries Ltd</t>
  </si>
  <si>
    <t>BCLIND</t>
  </si>
  <si>
    <t>Zota Health Care Ltd</t>
  </si>
  <si>
    <t>ZOTA</t>
  </si>
  <si>
    <t>Kuantum Papers Ltd</t>
  </si>
  <si>
    <t>KUANTUM</t>
  </si>
  <si>
    <t>Heranba Industries Ltd</t>
  </si>
  <si>
    <t>HERANBA</t>
  </si>
  <si>
    <t>Motisons Jewellers Ltd</t>
  </si>
  <si>
    <t>MOTISONS</t>
  </si>
  <si>
    <t>Apparel &amp; Accessories Retailers</t>
  </si>
  <si>
    <t>Polo Queen Industrial and Fintech Ltd</t>
  </si>
  <si>
    <t>PQIF</t>
  </si>
  <si>
    <t>Kotak Nifty 50 ETF</t>
  </si>
  <si>
    <t>NIFTY1</t>
  </si>
  <si>
    <t>One Point One Solutions Ltd</t>
  </si>
  <si>
    <t>ONEPOINT</t>
  </si>
  <si>
    <t>Kirloskar Electric Company Ltd</t>
  </si>
  <si>
    <t>KECL</t>
  </si>
  <si>
    <t>Trident Techlabs Ltd</t>
  </si>
  <si>
    <t>TECHLABS</t>
  </si>
  <si>
    <t>Wardwizard Innovations &amp; Mobility Ltd</t>
  </si>
  <si>
    <t>WARDINMOBI</t>
  </si>
  <si>
    <t>Windlas Biotech Ltd</t>
  </si>
  <si>
    <t>WINDLAS</t>
  </si>
  <si>
    <t>Kabra Extrusion Technik Ltd</t>
  </si>
  <si>
    <t>KABRAEXTRU</t>
  </si>
  <si>
    <t>Timex Group India Ltd</t>
  </si>
  <si>
    <t>TIMEX</t>
  </si>
  <si>
    <t>Signpost India Ltd</t>
  </si>
  <si>
    <t>SIGNPOST</t>
  </si>
  <si>
    <t>Saurashtra Cement Ltd</t>
  </si>
  <si>
    <t>SAURASHCEM</t>
  </si>
  <si>
    <t>Kamdhenu Ltd</t>
  </si>
  <si>
    <t>KAMDHENU</t>
  </si>
  <si>
    <t>Dhampur Sugar Mills Ltd</t>
  </si>
  <si>
    <t>DHAMPURSUG</t>
  </si>
  <si>
    <t>Ngl Fine Chem Ltd</t>
  </si>
  <si>
    <t>NGLFINE</t>
  </si>
  <si>
    <t>Rane (Madras) Ltd</t>
  </si>
  <si>
    <t>RML</t>
  </si>
  <si>
    <t>Sterling Tools Ltd</t>
  </si>
  <si>
    <t>STERTOOLS</t>
  </si>
  <si>
    <t>Excel Industries Ltd</t>
  </si>
  <si>
    <t>EXCELINDUS</t>
  </si>
  <si>
    <t>Eimco Elecon (India) Ltd</t>
  </si>
  <si>
    <t>EIMCOELECO</t>
  </si>
  <si>
    <t>Mafatlal Industries Ltd</t>
  </si>
  <si>
    <t>MAFATIND</t>
  </si>
  <si>
    <t>Oriental Aromatics Ltd</t>
  </si>
  <si>
    <t>OAL</t>
  </si>
  <si>
    <t>Shiva Cement Ltd</t>
  </si>
  <si>
    <t>SHIVACEM</t>
  </si>
  <si>
    <t>Arihant Superstructures Ltd</t>
  </si>
  <si>
    <t>ARIHANTSUP</t>
  </si>
  <si>
    <t>GIC Housing Finance Ltd</t>
  </si>
  <si>
    <t>GICHSGFIN</t>
  </si>
  <si>
    <t>Allcargo Gati Ltd</t>
  </si>
  <si>
    <t>ACLGATI</t>
  </si>
  <si>
    <t>Dwarikesh Sugar Industries Ltd</t>
  </si>
  <si>
    <t>DWARKESH</t>
  </si>
  <si>
    <t>TV Today Network Limited</t>
  </si>
  <si>
    <t>TVTODAY</t>
  </si>
  <si>
    <t>Kitex Garments Ltd</t>
  </si>
  <si>
    <t>KITEX</t>
  </si>
  <si>
    <t>Waaree Technologies Ltd</t>
  </si>
  <si>
    <t>WAAREE</t>
  </si>
  <si>
    <t>Vinyas Innovative Technologies Ltd</t>
  </si>
  <si>
    <t>VINYAS</t>
  </si>
  <si>
    <t>Monte Carlo Fashions Ltd</t>
  </si>
  <si>
    <t>MONTECARLO</t>
  </si>
  <si>
    <t>Eco Recycling Ltd</t>
  </si>
  <si>
    <t>ECORECO</t>
  </si>
  <si>
    <t>New Delhi Television Ltd</t>
  </si>
  <si>
    <t>NDTV</t>
  </si>
  <si>
    <t>India Motor Parts &amp; Accessories Ltd</t>
  </si>
  <si>
    <t>IMPAL</t>
  </si>
  <si>
    <t>Dynamic Cables Ltd</t>
  </si>
  <si>
    <t>DYCL</t>
  </si>
  <si>
    <t>R K Swamy Ltd</t>
  </si>
  <si>
    <t>RKSWAMY</t>
  </si>
  <si>
    <t>Sahana System Ltd</t>
  </si>
  <si>
    <t>SAHANA</t>
  </si>
  <si>
    <t>Max India Ltd</t>
  </si>
  <si>
    <t>MAXIND</t>
  </si>
  <si>
    <t>Beekay Steel Industries Ltd</t>
  </si>
  <si>
    <t>BEEKAY</t>
  </si>
  <si>
    <t>Automobile Corp Of Goa Ltd</t>
  </si>
  <si>
    <t>ACGL</t>
  </si>
  <si>
    <t>Knowledge Marine &amp; Engineering Works Ltd</t>
  </si>
  <si>
    <t>KMEW</t>
  </si>
  <si>
    <t>Kellton Tech Solutions Ltd</t>
  </si>
  <si>
    <t>KELLTONTEC</t>
  </si>
  <si>
    <t>Vardhman Holdings Ltd</t>
  </si>
  <si>
    <t>VHL</t>
  </si>
  <si>
    <t>AVT Natural Products Ltd</t>
  </si>
  <si>
    <t>AVTNPL</t>
  </si>
  <si>
    <t>Hubtown Ltd</t>
  </si>
  <si>
    <t>HUBTOWN</t>
  </si>
  <si>
    <t>KMC Speciality Hospitals (India) Ltd</t>
  </si>
  <si>
    <t>KMCSHIL</t>
  </si>
  <si>
    <t>Xchanging Solutions Ltd</t>
  </si>
  <si>
    <t>XCHANGING</t>
  </si>
  <si>
    <t>Matrimony.Com Ltd</t>
  </si>
  <si>
    <t>MATRIMONY</t>
  </si>
  <si>
    <t>GPT Healthcare Ltd</t>
  </si>
  <si>
    <t>GPTHEALTH</t>
  </si>
  <si>
    <t>Macpower CNC Machines Ltd</t>
  </si>
  <si>
    <t>MACPOWER</t>
  </si>
  <si>
    <t>Himatsingka Seide Ltd</t>
  </si>
  <si>
    <t>HIMATSEIDE</t>
  </si>
  <si>
    <t>ULTRAMARINE &amp; PIGMENTS Ltd</t>
  </si>
  <si>
    <t>ULTRAMAR</t>
  </si>
  <si>
    <t>BMW Industries Ltd</t>
  </si>
  <si>
    <t>BMW</t>
  </si>
  <si>
    <t>BEML Land Assets Ltd</t>
  </si>
  <si>
    <t>BLAL</t>
  </si>
  <si>
    <t>AMIC Forging Ltd</t>
  </si>
  <si>
    <t>AMIC</t>
  </si>
  <si>
    <t>Satia Industries Ltd</t>
  </si>
  <si>
    <t>SATIA</t>
  </si>
  <si>
    <t>Steelcast Ltd</t>
  </si>
  <si>
    <t>STEELCAS</t>
  </si>
  <si>
    <t>Meson Valves India Ltd</t>
  </si>
  <si>
    <t>MESON</t>
  </si>
  <si>
    <t>Basilic Fly Studio Ltd</t>
  </si>
  <si>
    <t>BASILIC</t>
  </si>
  <si>
    <t>Avadh Sugar &amp; Energy Ltd</t>
  </si>
  <si>
    <t>AVADHSUGAR</t>
  </si>
  <si>
    <t>Platinum Industries Ltd</t>
  </si>
  <si>
    <t>PLATIND</t>
  </si>
  <si>
    <t>Ksolves India Ltd</t>
  </si>
  <si>
    <t>KSOLVES</t>
  </si>
  <si>
    <t>Lincoln Pharmaceuticals Ltd</t>
  </si>
  <si>
    <t>LINCOLN</t>
  </si>
  <si>
    <t>Shanti Educational Initiatives Ltd</t>
  </si>
  <si>
    <t>SEIL</t>
  </si>
  <si>
    <t>Uttam Sugar Mills Ltd</t>
  </si>
  <si>
    <t>UTTAMSUGAR</t>
  </si>
  <si>
    <t>Asian Energy Services Ltd</t>
  </si>
  <si>
    <t>ASIANENE</t>
  </si>
  <si>
    <t>Control Print Ltd</t>
  </si>
  <si>
    <t>CONTROLPR</t>
  </si>
  <si>
    <t>Mercury Ev-Tech Ltd</t>
  </si>
  <si>
    <t>MERCURYEV</t>
  </si>
  <si>
    <t>RIR Power Electronics Ltd</t>
  </si>
  <si>
    <t>RIR</t>
  </si>
  <si>
    <t>NACL Industries Ltd</t>
  </si>
  <si>
    <t>NACLIND</t>
  </si>
  <si>
    <t>Snowman Logistics Ltd</t>
  </si>
  <si>
    <t>SNOWMAN</t>
  </si>
  <si>
    <t>Nelcast Ltd</t>
  </si>
  <si>
    <t>NELCAST</t>
  </si>
  <si>
    <t>Ice Make Refrigeration Ltd</t>
  </si>
  <si>
    <t>ICEMAKE</t>
  </si>
  <si>
    <t>Aimtron Electronics Ltd</t>
  </si>
  <si>
    <t>AIMTRON</t>
  </si>
  <si>
    <t>Asian Star Co Ltd</t>
  </si>
  <si>
    <t>ASTAR</t>
  </si>
  <si>
    <t>Sika Interplant Systems Ltd</t>
  </si>
  <si>
    <t>SIKA</t>
  </si>
  <si>
    <t>Gulshan Polyols Ltd</t>
  </si>
  <si>
    <t>GULPOLY</t>
  </si>
  <si>
    <t>Saint-Gobain Sekurit India Ltd</t>
  </si>
  <si>
    <t>SAINTGOBAIN</t>
  </si>
  <si>
    <t>Associated Alcohols &amp; Breweries Ltd</t>
  </si>
  <si>
    <t>ASALCBR</t>
  </si>
  <si>
    <t>Century Enka Ltd</t>
  </si>
  <si>
    <t>CENTENKA</t>
  </si>
  <si>
    <t>Faze Three Ltd</t>
  </si>
  <si>
    <t>FAZE3Q</t>
  </si>
  <si>
    <t>Syncom Formulations (India) Ltd</t>
  </si>
  <si>
    <t>SYNCOMF</t>
  </si>
  <si>
    <t>Filatex Fashions Ltd</t>
  </si>
  <si>
    <t>FILATFASH</t>
  </si>
  <si>
    <t>Enkei Wheels (India) Ltd</t>
  </si>
  <si>
    <t>ENKEIWHEL</t>
  </si>
  <si>
    <t>Vilas Transcore Ltd</t>
  </si>
  <si>
    <t>VILAS</t>
  </si>
  <si>
    <t>Aptech Ltd</t>
  </si>
  <si>
    <t>APTECHT</t>
  </si>
  <si>
    <t>Allcargo Terminals Ltd</t>
  </si>
  <si>
    <t>ATL</t>
  </si>
  <si>
    <t>Panorama Studios International Ltd</t>
  </si>
  <si>
    <t>PANORAMA</t>
  </si>
  <si>
    <t>RACL Geartech Ltd</t>
  </si>
  <si>
    <t>RACLGEAR</t>
  </si>
  <si>
    <t>Kopran Ltd</t>
  </si>
  <si>
    <t>KOPRAN</t>
  </si>
  <si>
    <t>Shalimar Paints Ltd</t>
  </si>
  <si>
    <t>SHALPAINTS</t>
  </si>
  <si>
    <t>Dhunseri Ventures Ltd</t>
  </si>
  <si>
    <t>DVL</t>
  </si>
  <si>
    <t>NDR Auto Components Ltd</t>
  </si>
  <si>
    <t>NDRAUTO</t>
  </si>
  <si>
    <t>Ramco Systems Ltd</t>
  </si>
  <si>
    <t>RAMCOSYS</t>
  </si>
  <si>
    <t>Suyog Telematics Ltd</t>
  </si>
  <si>
    <t>SUYOG</t>
  </si>
  <si>
    <t>Allied Digital Services Ltd</t>
  </si>
  <si>
    <t>ADSL</t>
  </si>
  <si>
    <t>Bliss GVS Pharma Ltd</t>
  </si>
  <si>
    <t>BLISSGVS</t>
  </si>
  <si>
    <t>Pondy Oxides and Chemicals Ltd</t>
  </si>
  <si>
    <t>POCL</t>
  </si>
  <si>
    <t>Sandesh Ltd</t>
  </si>
  <si>
    <t>SANDESH</t>
  </si>
  <si>
    <t>Prakash Pipes Ltd</t>
  </si>
  <si>
    <t>PPL</t>
  </si>
  <si>
    <t>Entertainment Network (India) Ltd</t>
  </si>
  <si>
    <t>ENIL</t>
  </si>
  <si>
    <t>Radio</t>
  </si>
  <si>
    <t>Indo Rama Synthetics (India) Ltd</t>
  </si>
  <si>
    <t>INDORAMA</t>
  </si>
  <si>
    <t>Eraaya Lifespaces Ltd</t>
  </si>
  <si>
    <t>ERAAYA</t>
  </si>
  <si>
    <t>Veefin Solutions Ltd</t>
  </si>
  <si>
    <t>VEEFIN</t>
  </si>
  <si>
    <t>Jay Bharat Maruti Ltd</t>
  </si>
  <si>
    <t>JAYBARMARU</t>
  </si>
  <si>
    <t>Hind Rectifiers Ltd</t>
  </si>
  <si>
    <t>HIRECT</t>
  </si>
  <si>
    <t>Transindia Real Estate Ltd</t>
  </si>
  <si>
    <t>TREL</t>
  </si>
  <si>
    <t>Orient Paper and Industries Ltd</t>
  </si>
  <si>
    <t>ORIENTPPR</t>
  </si>
  <si>
    <t>Remus Pharmaceuticals Ltd</t>
  </si>
  <si>
    <t>REMUS</t>
  </si>
  <si>
    <t>Kamdhenu Ventures Ltd</t>
  </si>
  <si>
    <t>KAMOPAINTS</t>
  </si>
  <si>
    <t>Zuari Industries Ltd</t>
  </si>
  <si>
    <t>ZUARIIND</t>
  </si>
  <si>
    <t>Sportking India Ltd</t>
  </si>
  <si>
    <t>SPORTKING</t>
  </si>
  <si>
    <t>Uniphos Enterprises Ltd</t>
  </si>
  <si>
    <t>UNIENTER</t>
  </si>
  <si>
    <t>Lancer Container Lines Ltd</t>
  </si>
  <si>
    <t>LANCER</t>
  </si>
  <si>
    <t>Crest Ventures Ltd</t>
  </si>
  <si>
    <t>CREST</t>
  </si>
  <si>
    <t>Pudumjee Paper Products Ltd</t>
  </si>
  <si>
    <t>PDMJEPAPER</t>
  </si>
  <si>
    <t>Essar Shipping Ltd</t>
  </si>
  <si>
    <t>ESSARSHPNG</t>
  </si>
  <si>
    <t>Beta Drugs Ltd</t>
  </si>
  <si>
    <t>BETA</t>
  </si>
  <si>
    <t>Raj Rayon Industries Ltd</t>
  </si>
  <si>
    <t>RAJRILTD</t>
  </si>
  <si>
    <t>IST Ltd</t>
  </si>
  <si>
    <t>ISTLTD</t>
  </si>
  <si>
    <t>Anuh Pharma Ltd</t>
  </si>
  <si>
    <t>ANUHPHR</t>
  </si>
  <si>
    <t>Vimta Labs Ltd</t>
  </si>
  <si>
    <t>VIMTALABS</t>
  </si>
  <si>
    <t>Selan Exploration Technology Ltd</t>
  </si>
  <si>
    <t>SELAN</t>
  </si>
  <si>
    <t>Australian Premium Solar (India) Ltd</t>
  </si>
  <si>
    <t>APS</t>
  </si>
  <si>
    <t>Photovoltaic Solar Systems &amp; Equipment</t>
  </si>
  <si>
    <t>Valiant Organics Ltd</t>
  </si>
  <si>
    <t>VALIANTORG</t>
  </si>
  <si>
    <t>Coffee Day Enterprises Ltd</t>
  </si>
  <si>
    <t>COFFEEDAY</t>
  </si>
  <si>
    <t>Chaman Lal Setia Exports Ltd</t>
  </si>
  <si>
    <t>CLSEL</t>
  </si>
  <si>
    <t>Credo Brands Marketing Ltd</t>
  </si>
  <si>
    <t>MUFTI</t>
  </si>
  <si>
    <t>Men's Clothing</t>
  </si>
  <si>
    <t>Magadh Sugar &amp; Energy Ltd</t>
  </si>
  <si>
    <t>MAGADSUGAR</t>
  </si>
  <si>
    <t>Nahar Spinning Mills Ltd</t>
  </si>
  <si>
    <t>NAHARSPING</t>
  </si>
  <si>
    <t>Krishna Defence &amp; Allied Industries Ltd</t>
  </si>
  <si>
    <t>KRISHNADEF</t>
  </si>
  <si>
    <t>Benares Hotels Ltd</t>
  </si>
  <si>
    <t>BENARAS</t>
  </si>
  <si>
    <t>Windsor Machines Ltd</t>
  </si>
  <si>
    <t>WINDMACHIN</t>
  </si>
  <si>
    <t>Ganesh Benzoplast Ltd</t>
  </si>
  <si>
    <t>GANESHBE</t>
  </si>
  <si>
    <t>Voith Paper Fabrics India Ltd</t>
  </si>
  <si>
    <t>VOITHPAPR</t>
  </si>
  <si>
    <t>Sastasundar Ventures Ltd</t>
  </si>
  <si>
    <t>SASTASUNDR</t>
  </si>
  <si>
    <t>NCL Industries Ltd</t>
  </si>
  <si>
    <t>NCLIND</t>
  </si>
  <si>
    <t>Hardwyn India Ltd</t>
  </si>
  <si>
    <t>HARDWYN</t>
  </si>
  <si>
    <t>Building Products - Glass</t>
  </si>
  <si>
    <t>Khazanchi Jewellers Ltd</t>
  </si>
  <si>
    <t>KHAZANCHI</t>
  </si>
  <si>
    <t>MSP Steel &amp; Power Ltd</t>
  </si>
  <si>
    <t>MSPL</t>
  </si>
  <si>
    <t>VLS Finance Ltd</t>
  </si>
  <si>
    <t>VLSFINANCE</t>
  </si>
  <si>
    <t>Urja Global Ltd</t>
  </si>
  <si>
    <t>URJA</t>
  </si>
  <si>
    <t>Infobeans Technologies Ltd</t>
  </si>
  <si>
    <t>INFOBEAN</t>
  </si>
  <si>
    <t>Bajaj Healthcare Ltd</t>
  </si>
  <si>
    <t>BAJAJHCARE</t>
  </si>
  <si>
    <t>Foods and Inns Ltd</t>
  </si>
  <si>
    <t>FOODSIN</t>
  </si>
  <si>
    <t>State Trading Corporation of India Ltd</t>
  </si>
  <si>
    <t>STCINDIA</t>
  </si>
  <si>
    <t>Rhetan TMT Ltd</t>
  </si>
  <si>
    <t>RHETAN</t>
  </si>
  <si>
    <t>Solex Energy Ltd</t>
  </si>
  <si>
    <t>SOLEX</t>
  </si>
  <si>
    <t>Krystal Integrated Services Ltd</t>
  </si>
  <si>
    <t>KRYSTAL</t>
  </si>
  <si>
    <t>AGI Infra Ltd</t>
  </si>
  <si>
    <t>AGIIL</t>
  </si>
  <si>
    <t>Ravindra Energy Ltd</t>
  </si>
  <si>
    <t>RELTD</t>
  </si>
  <si>
    <t>Creative Newtech Ltd</t>
  </si>
  <si>
    <t>CREATIVE</t>
  </si>
  <si>
    <t>SPML Infra Ltd</t>
  </si>
  <si>
    <t>SPMLINFRA</t>
  </si>
  <si>
    <t>Manoj Vaibhav Gems N Jewellers Ltd</t>
  </si>
  <si>
    <t>MVGJL</t>
  </si>
  <si>
    <t>Industrial and Prudential Investment Co Ltd</t>
  </si>
  <si>
    <t>INDPRUD</t>
  </si>
  <si>
    <t>Shree Ganesh Remedies Ltd</t>
  </si>
  <si>
    <t>SGRL</t>
  </si>
  <si>
    <t>Cropster Agro Ltd</t>
  </si>
  <si>
    <t>CROPSTER</t>
  </si>
  <si>
    <t>Dhanlaxmi Bank Ltd</t>
  </si>
  <si>
    <t>DHANBANK</t>
  </si>
  <si>
    <t>Sree Rayalaseema Hi-Strength Hypo Ltd</t>
  </si>
  <si>
    <t>SRHHYPOLTD</t>
  </si>
  <si>
    <t>Zodiac Energy Ltd</t>
  </si>
  <si>
    <t>ZODIAC</t>
  </si>
  <si>
    <t>Ester Industries Ltd</t>
  </si>
  <si>
    <t>ESTER</t>
  </si>
  <si>
    <t>Sical Logistics Ltd</t>
  </si>
  <si>
    <t>SICALLOG</t>
  </si>
  <si>
    <t>CSL Finance Ltd</t>
  </si>
  <si>
    <t>CSLFINANCE</t>
  </si>
  <si>
    <t>Heubach Colorants India Ltd</t>
  </si>
  <si>
    <t>HEUBACHIND</t>
  </si>
  <si>
    <t>Innovana Thinklabs Ltd</t>
  </si>
  <si>
    <t>INNOVANA</t>
  </si>
  <si>
    <t>Asian Granito India Ltd</t>
  </si>
  <si>
    <t>ASIANTILES</t>
  </si>
  <si>
    <t>Shivalik Rasayan Ltd</t>
  </si>
  <si>
    <t>SHIVALIK</t>
  </si>
  <si>
    <t>Elin Electronics Ltd</t>
  </si>
  <si>
    <t>ELIN</t>
  </si>
  <si>
    <t>Tuticorin Alkali Chemicals and Fertilizers Ltd</t>
  </si>
  <si>
    <t>TUTIALKA</t>
  </si>
  <si>
    <t>Mukka Proteins Ltd</t>
  </si>
  <si>
    <t>MUKKA</t>
  </si>
  <si>
    <t>K&amp;R Rail Engineering Ltd</t>
  </si>
  <si>
    <t>KRRAIL</t>
  </si>
  <si>
    <t>Sutlej Textiles and Industries Ltd</t>
  </si>
  <si>
    <t>SUTLEJTEX</t>
  </si>
  <si>
    <t>RSWM Ltd</t>
  </si>
  <si>
    <t>RSWM</t>
  </si>
  <si>
    <t>Dharmaj Crop Guard Ltd</t>
  </si>
  <si>
    <t>DHARMAJ</t>
  </si>
  <si>
    <t>Bharat Parenterals Ltd</t>
  </si>
  <si>
    <t>BPLPHARMA</t>
  </si>
  <si>
    <t>SPEL Semiconductor Ltd</t>
  </si>
  <si>
    <t>SPELS</t>
  </si>
  <si>
    <t>PG Electroplast Ltd</t>
  </si>
  <si>
    <t>PGEL</t>
  </si>
  <si>
    <t>Hexa Tradex Ltd</t>
  </si>
  <si>
    <t>HEXATRADEX</t>
  </si>
  <si>
    <t>W S Industries (India) Ltd</t>
  </si>
  <si>
    <t>WSI</t>
  </si>
  <si>
    <t>Digispice Technologies Ltd</t>
  </si>
  <si>
    <t>DIGISPICE</t>
  </si>
  <si>
    <t>Sat Industries Ltd</t>
  </si>
  <si>
    <t>SATINDLTD</t>
  </si>
  <si>
    <t>Bodal Chemicals Ltd</t>
  </si>
  <si>
    <t>BODALCHEM</t>
  </si>
  <si>
    <t>Emkay Taps and Cutting Tools Ltd</t>
  </si>
  <si>
    <t>EMKAYTOOLS</t>
  </si>
  <si>
    <t>Giriraj Civil Developers Ltd</t>
  </si>
  <si>
    <t>GIRIRAJ</t>
  </si>
  <si>
    <t>Sar Auto Products Ltd</t>
  </si>
  <si>
    <t>SAPL</t>
  </si>
  <si>
    <t>Investment Trust of India Ltd</t>
  </si>
  <si>
    <t>THEINVEST</t>
  </si>
  <si>
    <t>Kriti Industries (India) Limited</t>
  </si>
  <si>
    <t>KRITI</t>
  </si>
  <si>
    <t>Eldeco Housing and Industries Ltd</t>
  </si>
  <si>
    <t>ELDEHSG</t>
  </si>
  <si>
    <t>JG Chemicals Ltd</t>
  </si>
  <si>
    <t>JGCHEM</t>
  </si>
  <si>
    <t>Pakka Limited</t>
  </si>
  <si>
    <t>PAKKA</t>
  </si>
  <si>
    <t>Tribhovandas Bhimji Zaveri Ltd</t>
  </si>
  <si>
    <t>TBZ</t>
  </si>
  <si>
    <t>Jayant Agro-Organics Ltd</t>
  </si>
  <si>
    <t>JAYAGROGN</t>
  </si>
  <si>
    <t>Gandhi Special Tubes Ltd</t>
  </si>
  <si>
    <t>GANDHITUBE</t>
  </si>
  <si>
    <t>Chemcon Speciality Chemicals Ltd</t>
  </si>
  <si>
    <t>CHEMCON</t>
  </si>
  <si>
    <t>Tracxn Technologies Ltd</t>
  </si>
  <si>
    <t>TRACXN</t>
  </si>
  <si>
    <t>Aurum Proptech Ltd</t>
  </si>
  <si>
    <t>AURUM</t>
  </si>
  <si>
    <t>Sakuma Exports Ltd</t>
  </si>
  <si>
    <t>SAKUMA</t>
  </si>
  <si>
    <t>Andhra Petrochemicals Ltd</t>
  </si>
  <si>
    <t>ANDHRAPET</t>
  </si>
  <si>
    <t>Z F Steering Gear (India) Ltd</t>
  </si>
  <si>
    <t>ZFSTEERING</t>
  </si>
  <si>
    <t>Vikas Lifecare Ltd</t>
  </si>
  <si>
    <t>VIKASLIFE</t>
  </si>
  <si>
    <t>Ambika Cotton Mills Ltd</t>
  </si>
  <si>
    <t>AMBIKCO</t>
  </si>
  <si>
    <t>TAAL Enterprises Ltd</t>
  </si>
  <si>
    <t>TAALENT</t>
  </si>
  <si>
    <t>Transpek Industry Ltd</t>
  </si>
  <si>
    <t>TRANSPEK</t>
  </si>
  <si>
    <t>Royal Orchid Hotels Ltd</t>
  </si>
  <si>
    <t>ROHLTD</t>
  </si>
  <si>
    <t>AGS Transact Technologies Ltd</t>
  </si>
  <si>
    <t>AGSTRA</t>
  </si>
  <si>
    <t>Dhampur Bio Organics Ltd</t>
  </si>
  <si>
    <t>DBOL</t>
  </si>
  <si>
    <t>Algoquant Fintech Ltd</t>
  </si>
  <si>
    <t>AQFINTECH</t>
  </si>
  <si>
    <t>Global Surfaces Ltd</t>
  </si>
  <si>
    <t>GSLSU</t>
  </si>
  <si>
    <t>Vasa Denticity Ltd</t>
  </si>
  <si>
    <t>DENTALKART</t>
  </si>
  <si>
    <t>Rajapalayam Mills Ltd</t>
  </si>
  <si>
    <t>RAJPALAYAM</t>
  </si>
  <si>
    <t>Mallcom (India) Ltd</t>
  </si>
  <si>
    <t>MALLCOM</t>
  </si>
  <si>
    <t>Visaka Industries Ltd</t>
  </si>
  <si>
    <t>VISAKAIND</t>
  </si>
  <si>
    <t>Kotyark Industries Ltd</t>
  </si>
  <si>
    <t>KOTYARK</t>
  </si>
  <si>
    <t>De Nora India Ltd</t>
  </si>
  <si>
    <t>DENORA</t>
  </si>
  <si>
    <t>Saraswati Commercial (India) Ltd</t>
  </si>
  <si>
    <t>ZSARACOM</t>
  </si>
  <si>
    <t>Renaissance Global Ltd</t>
  </si>
  <si>
    <t>RGL</t>
  </si>
  <si>
    <t>Jagatjit Industries Ltd</t>
  </si>
  <si>
    <t>JAGAJITIND</t>
  </si>
  <si>
    <t>Zuari Agro Chemicals Ltd</t>
  </si>
  <si>
    <t>ZUARI</t>
  </si>
  <si>
    <t>Kothari Petrochemicals Ltd</t>
  </si>
  <si>
    <t>KOTHARIPET</t>
  </si>
  <si>
    <t>3B Blackbio DX Ltd</t>
  </si>
  <si>
    <t>3BBLACKBIO</t>
  </si>
  <si>
    <t>Axtel Industries Ltd</t>
  </si>
  <si>
    <t>AXTEL</t>
  </si>
  <si>
    <t>Indo Amines Ltd</t>
  </si>
  <si>
    <t>INDOAMIN</t>
  </si>
  <si>
    <t>Rushil Decor Ltd</t>
  </si>
  <si>
    <t>RUSHIL</t>
  </si>
  <si>
    <t>Drone Destination Ltd</t>
  </si>
  <si>
    <t>DRONE</t>
  </si>
  <si>
    <t>Jay Jalaram Technologies Ltd</t>
  </si>
  <si>
    <t>KORE</t>
  </si>
  <si>
    <t>Sarveshwar Foods Ltd</t>
  </si>
  <si>
    <t>SARVESHWAR</t>
  </si>
  <si>
    <t>Aditya Birla Money Ltd</t>
  </si>
  <si>
    <t>BIRLAMONEY</t>
  </si>
  <si>
    <t>Integra Engineering India Ltd</t>
  </si>
  <si>
    <t>INTEGRAEN</t>
  </si>
  <si>
    <t>ABS Marine Services Ltd</t>
  </si>
  <si>
    <t>ABSMARINE</t>
  </si>
  <si>
    <t>Ugar Sugar Works Ltd</t>
  </si>
  <si>
    <t>UGARSUGAR</t>
  </si>
  <si>
    <t>TGV SRAAC Ltd</t>
  </si>
  <si>
    <t>TGVSL</t>
  </si>
  <si>
    <t>EKI Energy Services Ltd</t>
  </si>
  <si>
    <t>EKI</t>
  </si>
  <si>
    <t>Hindustan Composites Ltd</t>
  </si>
  <si>
    <t>HINDCOMPOS</t>
  </si>
  <si>
    <t>Davangere Sugar Company Ltd</t>
  </si>
  <si>
    <t>DAVANGERE</t>
  </si>
  <si>
    <t>Onward Technologies Ltd</t>
  </si>
  <si>
    <t>ONWARDTEC</t>
  </si>
  <si>
    <t>Deccan Cements Ltd</t>
  </si>
  <si>
    <t>DECCANCE</t>
  </si>
  <si>
    <t>Silver Touch Technologies Ltd</t>
  </si>
  <si>
    <t>SILVERTUC</t>
  </si>
  <si>
    <t>Hp Adhesives Ltd</t>
  </si>
  <si>
    <t>HPAL</t>
  </si>
  <si>
    <t>Jaykay Enterprises Ltd</t>
  </si>
  <si>
    <t>JAYKAY</t>
  </si>
  <si>
    <t>Zee Media Corporation Ltd</t>
  </si>
  <si>
    <t>ZEEMEDIA</t>
  </si>
  <si>
    <t>Repro India Ltd</t>
  </si>
  <si>
    <t>REPRO</t>
  </si>
  <si>
    <t>Moneyboxx Finance Ltd</t>
  </si>
  <si>
    <t>MONEYBOXX</t>
  </si>
  <si>
    <t>Focus Lighting and Fixtures Ltd</t>
  </si>
  <si>
    <t>FOCUS</t>
  </si>
  <si>
    <t>Danlaw Technologies India Ltd</t>
  </si>
  <si>
    <t>DANLAW</t>
  </si>
  <si>
    <t>Primo Chemicals Ltd</t>
  </si>
  <si>
    <t>PRIMO</t>
  </si>
  <si>
    <t>Vintage Coffee and Beverages Ltd</t>
  </si>
  <si>
    <t>VINCOFE</t>
  </si>
  <si>
    <t>Kaya Ltd</t>
  </si>
  <si>
    <t>KAYA</t>
  </si>
  <si>
    <t>Permanent Magnets Ltd</t>
  </si>
  <si>
    <t>PERMAGN</t>
  </si>
  <si>
    <t>Jindal Poly Investment and Finance Company Ltd</t>
  </si>
  <si>
    <t>JPOLYINVST</t>
  </si>
  <si>
    <t>U. P. Hotels Ltd</t>
  </si>
  <si>
    <t>UPHOT</t>
  </si>
  <si>
    <t>Linc Ltd</t>
  </si>
  <si>
    <t>LINC</t>
  </si>
  <si>
    <t>ADC India Communications Ltd</t>
  </si>
  <si>
    <t>ADCINDIA</t>
  </si>
  <si>
    <t>Gloster Ltd</t>
  </si>
  <si>
    <t>GLOSTERLTD</t>
  </si>
  <si>
    <t>Lotus Chocolate Company Ltd</t>
  </si>
  <si>
    <t>LOTUSCHO</t>
  </si>
  <si>
    <t>Tamilnadu Petroproducts Ltd</t>
  </si>
  <si>
    <t>TNPETRO</t>
  </si>
  <si>
    <t>Kisan Mouldings Ltd</t>
  </si>
  <si>
    <t>KISAN</t>
  </si>
  <si>
    <t>Chemfab Alkalis Ltd</t>
  </si>
  <si>
    <t>CHEMFAB</t>
  </si>
  <si>
    <t>Munjal Auto Industries Ltd</t>
  </si>
  <si>
    <t>MUNJALAU</t>
  </si>
  <si>
    <t>Andhra Cements Ltd</t>
  </si>
  <si>
    <t>ACL</t>
  </si>
  <si>
    <t>Oswal Greentech Ltd</t>
  </si>
  <si>
    <t>OSWALGREEN</t>
  </si>
  <si>
    <t>Radiant Cash Management Services Ltd</t>
  </si>
  <si>
    <t>RADIANTCMS</t>
  </si>
  <si>
    <t>Electrotherm (India) Ltd</t>
  </si>
  <si>
    <t>ELECTHERM</t>
  </si>
  <si>
    <t>NINtec Systems Ltd</t>
  </si>
  <si>
    <t>NINSYS</t>
  </si>
  <si>
    <t>Wealth First Portfolio Managers Ltd</t>
  </si>
  <si>
    <t>WEALTH</t>
  </si>
  <si>
    <t>Jindal Photo Ltd</t>
  </si>
  <si>
    <t>JINDALPHOT</t>
  </si>
  <si>
    <t>Jagsonpal Pharmaceuticals Ltd</t>
  </si>
  <si>
    <t>JAGSNPHARM</t>
  </si>
  <si>
    <t>GHCL Textiles Ltd</t>
  </si>
  <si>
    <t>GHCLTEXTIL</t>
  </si>
  <si>
    <t>Shreyas Shipping and Logistics Ltd</t>
  </si>
  <si>
    <t>SHREYAS</t>
  </si>
  <si>
    <t>Mindteck (India) Ltd</t>
  </si>
  <si>
    <t>MINDTECK</t>
  </si>
  <si>
    <t>Arrow Greentech Ltd</t>
  </si>
  <si>
    <t>ARROWGREEN</t>
  </si>
  <si>
    <t>Ceinsys Tech Ltd</t>
  </si>
  <si>
    <t>CEINSYSTECH</t>
  </si>
  <si>
    <t>HDFC Nifty 50 ETF</t>
  </si>
  <si>
    <t>HDFCNIFTY</t>
  </si>
  <si>
    <t>GFL Ltd</t>
  </si>
  <si>
    <t>GFLLIMITED</t>
  </si>
  <si>
    <t>Morganite Crucible (India) Ltd</t>
  </si>
  <si>
    <t>MORGANITE</t>
  </si>
  <si>
    <t>VL E-Governance &amp; IT Solutions Ltd</t>
  </si>
  <si>
    <t>VLEGOV</t>
  </si>
  <si>
    <t>Emami Paper Mills Ltd</t>
  </si>
  <si>
    <t>EMAMIPAP</t>
  </si>
  <si>
    <t>Prime Securities Ltd</t>
  </si>
  <si>
    <t>PRIMESECU</t>
  </si>
  <si>
    <t>GRM Overseas Ltd</t>
  </si>
  <si>
    <t>GRMOVER</t>
  </si>
  <si>
    <t>Panacea Biotec Ltd</t>
  </si>
  <si>
    <t>PANACEABIO</t>
  </si>
  <si>
    <t>Sarla Performance Fibers Ltd</t>
  </si>
  <si>
    <t>SARLAPOLY</t>
  </si>
  <si>
    <t>S Chand and Company Ltd</t>
  </si>
  <si>
    <t>SCHAND</t>
  </si>
  <si>
    <t>Chembond Chemicals Ltd</t>
  </si>
  <si>
    <t>CHEMBOND</t>
  </si>
  <si>
    <t>Capital India Finance Ltd</t>
  </si>
  <si>
    <t>CIFL</t>
  </si>
  <si>
    <t>Hampton Sky Realty Ltd</t>
  </si>
  <si>
    <t>HAMPTON</t>
  </si>
  <si>
    <t>Bajaj Steel Industries Ltd</t>
  </si>
  <si>
    <t>BAJAJST</t>
  </si>
  <si>
    <t>Shivalic Power Control Ltd</t>
  </si>
  <si>
    <t>SPCL</t>
  </si>
  <si>
    <t>Newtime Infrastructure Ltd</t>
  </si>
  <si>
    <t>NEWINFRA</t>
  </si>
  <si>
    <t>Ashima Ltd</t>
  </si>
  <si>
    <t>ASHIMASYN</t>
  </si>
  <si>
    <t>N R Agarwal Industries Ltd</t>
  </si>
  <si>
    <t>NRAIL</t>
  </si>
  <si>
    <t>Virtuoso Optoelectronics Ltd</t>
  </si>
  <si>
    <t>VOEPL</t>
  </si>
  <si>
    <t>Veljan Denison Ltd</t>
  </si>
  <si>
    <t>VELJAN</t>
  </si>
  <si>
    <t>ATMASTCO Ltd</t>
  </si>
  <si>
    <t>ATMASTCO</t>
  </si>
  <si>
    <t>Lokesh Machines Ltd</t>
  </si>
  <si>
    <t>LOKESHMACH</t>
  </si>
  <si>
    <t>Dhunseri Investments Ltd</t>
  </si>
  <si>
    <t>DHUNINV</t>
  </si>
  <si>
    <t>Shree Tirupati Balajee FIBC Ltd</t>
  </si>
  <si>
    <t>TIRUPATI</t>
  </si>
  <si>
    <t>SBC Exports Ltd</t>
  </si>
  <si>
    <t>SBC</t>
  </si>
  <si>
    <t>Wim Plast Ltd</t>
  </si>
  <si>
    <t>WIMPLAST</t>
  </si>
  <si>
    <t>Suraj Products Ltd</t>
  </si>
  <si>
    <t>SURAJ</t>
  </si>
  <si>
    <t>Mkventures Capital Ltd</t>
  </si>
  <si>
    <t>MKVENTURES</t>
  </si>
  <si>
    <t>Race Eco Chain Ltd</t>
  </si>
  <si>
    <t>RACE</t>
  </si>
  <si>
    <t>Speciality Restaurants Ltd</t>
  </si>
  <si>
    <t>SPECIALITY</t>
  </si>
  <si>
    <t>Petro Carbon and Chemicals Ltd</t>
  </si>
  <si>
    <t>PCCL</t>
  </si>
  <si>
    <t>Metals - Coke</t>
  </si>
  <si>
    <t>Cheviot Co Ltd</t>
  </si>
  <si>
    <t>CHEVIOT</t>
  </si>
  <si>
    <t>Plastiblends India Ltd</t>
  </si>
  <si>
    <t>PLASTIBLEN</t>
  </si>
  <si>
    <t>KSE Ltd</t>
  </si>
  <si>
    <t>KSE</t>
  </si>
  <si>
    <t>Supreme Power Equipment Ltd</t>
  </si>
  <si>
    <t>SUPREMEPWR</t>
  </si>
  <si>
    <t>Heavy Electrical Equipment</t>
  </si>
  <si>
    <t>MBL Infrastructure Ltd</t>
  </si>
  <si>
    <t>MBLINFRA</t>
  </si>
  <si>
    <t>The Ruby Mills Ltd</t>
  </si>
  <si>
    <t>RUBYMILLS</t>
  </si>
  <si>
    <t>Rane Brake Linings Ltd</t>
  </si>
  <si>
    <t>RBL</t>
  </si>
  <si>
    <t>GeeCee Ventures Ltd</t>
  </si>
  <si>
    <t>GEECEE</t>
  </si>
  <si>
    <t>Marsons Ltd</t>
  </si>
  <si>
    <t>MARSONS</t>
  </si>
  <si>
    <t>Simplex Infrastructures Ltd</t>
  </si>
  <si>
    <t>SIMPLEXINF</t>
  </si>
  <si>
    <t>IND Swift Laboratories Ltd</t>
  </si>
  <si>
    <t>INDSWFTLAB</t>
  </si>
  <si>
    <t>Forbes &amp; Company Ltd</t>
  </si>
  <si>
    <t>FORBESCO</t>
  </si>
  <si>
    <t>Shree Pushkar Chemicals &amp; Fertilisers Ltd</t>
  </si>
  <si>
    <t>SHREEPUSHK</t>
  </si>
  <si>
    <t>Shri Jagdamba Polymers Ltd</t>
  </si>
  <si>
    <t>SHRJAGP</t>
  </si>
  <si>
    <t>Ratnaveer Precision Engineering Ltd</t>
  </si>
  <si>
    <t>RATNAVEER</t>
  </si>
  <si>
    <t>STEL Holdings Ltd</t>
  </si>
  <si>
    <t>STEL</t>
  </si>
  <si>
    <t>Maan Aluminium Ltd</t>
  </si>
  <si>
    <t>MAANALU</t>
  </si>
  <si>
    <t>TPL Plastech Ltd</t>
  </si>
  <si>
    <t>TPLPLASTEH</t>
  </si>
  <si>
    <t>PREVEST DENPRO LTD</t>
  </si>
  <si>
    <t>PREVEST</t>
  </si>
  <si>
    <t>Tantia Constructions Ltd</t>
  </si>
  <si>
    <t>TCLCONS</t>
  </si>
  <si>
    <t>Sunshield Chemicals Ltd</t>
  </si>
  <si>
    <t>SUNSHIEL</t>
  </si>
  <si>
    <t>Megatherm Induction Ltd</t>
  </si>
  <si>
    <t>MEGATHERM</t>
  </si>
  <si>
    <t>Ritco Logistics Ltd</t>
  </si>
  <si>
    <t>RITCO</t>
  </si>
  <si>
    <t>20 Microns Ltd</t>
  </si>
  <si>
    <t>20MICRONS</t>
  </si>
  <si>
    <t>Vraj Iron and Steel Ltd</t>
  </si>
  <si>
    <t>VRAJ</t>
  </si>
  <si>
    <t>Khaitan Chemicals and Fertilizers Ltd</t>
  </si>
  <si>
    <t>KHAICHEM</t>
  </si>
  <si>
    <t>DMCC Speciality Chemicals Ltd</t>
  </si>
  <si>
    <t>DMCC</t>
  </si>
  <si>
    <t>Mold-Tek Technologies Ltd</t>
  </si>
  <si>
    <t>MOLDTECH</t>
  </si>
  <si>
    <t>Menon Bearings Ltd</t>
  </si>
  <si>
    <t>MENONBE</t>
  </si>
  <si>
    <t>MMP Industries Ltd</t>
  </si>
  <si>
    <t>MMP</t>
  </si>
  <si>
    <t>Artemis Electricals and Projects Ltd</t>
  </si>
  <si>
    <t>AEPL</t>
  </si>
  <si>
    <t>Viceroy Hotels Ltd</t>
  </si>
  <si>
    <t>VHLTD</t>
  </si>
  <si>
    <t>Haldyn Glass Ltd</t>
  </si>
  <si>
    <t>HALDYNGL</t>
  </si>
  <si>
    <t>Spencer's Retail Ltd</t>
  </si>
  <si>
    <t>SPENCERS</t>
  </si>
  <si>
    <t>Izmo Ltd</t>
  </si>
  <si>
    <t>IZMO</t>
  </si>
  <si>
    <t>Vinyl Chemicals (India) Ltd</t>
  </si>
  <si>
    <t>VINYLINDIA</t>
  </si>
  <si>
    <t>Nahar Poly Films Ltd</t>
  </si>
  <si>
    <t>NAHARPOLY</t>
  </si>
  <si>
    <t>Birla Cable Ltd</t>
  </si>
  <si>
    <t>BIRLACABLE</t>
  </si>
  <si>
    <t>Modern Insulators Ltd</t>
  </si>
  <si>
    <t>MODINSU</t>
  </si>
  <si>
    <t>High Energy Batteries (India) Ltd</t>
  </si>
  <si>
    <t>HIGHENE</t>
  </si>
  <si>
    <t>Liberty Shoes Ltd</t>
  </si>
  <si>
    <t>LIBERTSHOE</t>
  </si>
  <si>
    <t>Kernex Microsystems (India) Ltd</t>
  </si>
  <si>
    <t>KERNEX</t>
  </si>
  <si>
    <t>Onmobile Global Ltd</t>
  </si>
  <si>
    <t>ONMOBILE</t>
  </si>
  <si>
    <t>Albert David Ltd</t>
  </si>
  <si>
    <t>ALBERTDAVD</t>
  </si>
  <si>
    <t>Nitta Gelatin India Ltd</t>
  </si>
  <si>
    <t>NITTAGELA</t>
  </si>
  <si>
    <t>Bhageria Industries Ltd</t>
  </si>
  <si>
    <t>BHAGERIA</t>
  </si>
  <si>
    <t>Arihant Capital Markets Ltd</t>
  </si>
  <si>
    <t>ARIHANTCAP</t>
  </si>
  <si>
    <t>Apex Frozen Foods Ltd</t>
  </si>
  <si>
    <t>APEX</t>
  </si>
  <si>
    <t>Sakar Healthcare Ltd</t>
  </si>
  <si>
    <t>SAKAR</t>
  </si>
  <si>
    <t>Nandan Denim Ltd</t>
  </si>
  <si>
    <t>NDL</t>
  </si>
  <si>
    <t>SAR Televenture Ltd</t>
  </si>
  <si>
    <t>SARTELE</t>
  </si>
  <si>
    <t>Remedium Lifecare Ltd</t>
  </si>
  <si>
    <t>REMLIFE</t>
  </si>
  <si>
    <t>Career Point Ltd</t>
  </si>
  <si>
    <t>CAREERP</t>
  </si>
  <si>
    <t>Hindustan Media Ventures Ltd</t>
  </si>
  <si>
    <t>HMVL</t>
  </si>
  <si>
    <t>Sri Adhikari Brothers Television Network Ltd</t>
  </si>
  <si>
    <t>SABTNL</t>
  </si>
  <si>
    <t>Finkurve Financial Services Ltd</t>
  </si>
  <si>
    <t>FINKURVE</t>
  </si>
  <si>
    <t>Nicco Parks &amp; Resorts Ltd</t>
  </si>
  <si>
    <t>NICCOPAR</t>
  </si>
  <si>
    <t>Nagarjuna Fertilizers and Chemicals Ltd</t>
  </si>
  <si>
    <t>NAGAFERT</t>
  </si>
  <si>
    <t>Wise Travel India Ltd</t>
  </si>
  <si>
    <t>WTICAB</t>
  </si>
  <si>
    <t>Arfin India Ltd</t>
  </si>
  <si>
    <t>ARFIN</t>
  </si>
  <si>
    <t>Macfos Ltd</t>
  </si>
  <si>
    <t>ROBU</t>
  </si>
  <si>
    <t>Radhika Jeweltech Ltd</t>
  </si>
  <si>
    <t>RADHIKAJWE</t>
  </si>
  <si>
    <t>Rudra Ecovation Ltd</t>
  </si>
  <si>
    <t>RUDRAECO</t>
  </si>
  <si>
    <t>Pashupati Cotspin Ltd</t>
  </si>
  <si>
    <t>PASHUPATI</t>
  </si>
  <si>
    <t>Goa Carbon Ltd</t>
  </si>
  <si>
    <t>GOACARBON</t>
  </si>
  <si>
    <t>Laxmi Goldorna House Ltd</t>
  </si>
  <si>
    <t>LGHL</t>
  </si>
  <si>
    <t>Balaji Telefilms Ltd</t>
  </si>
  <si>
    <t>BALAJITELE</t>
  </si>
  <si>
    <t>Sreeleathers Ltd</t>
  </si>
  <si>
    <t>SREEL</t>
  </si>
  <si>
    <t>Bedmutha Industries Ltd</t>
  </si>
  <si>
    <t>BEDMUTHA</t>
  </si>
  <si>
    <t>Shankar Lal Rampal Dye-Chem Ltd</t>
  </si>
  <si>
    <t>SRD</t>
  </si>
  <si>
    <t>BPL Ltd</t>
  </si>
  <si>
    <t>BPL</t>
  </si>
  <si>
    <t>D P Wires Ltd</t>
  </si>
  <si>
    <t>DPWIRES</t>
  </si>
  <si>
    <t>Bright Outdoor Media Ltd</t>
  </si>
  <si>
    <t>BRIGHT</t>
  </si>
  <si>
    <t>Remsons Industries Ltd</t>
  </si>
  <si>
    <t>REMSONSIND</t>
  </si>
  <si>
    <t>A K Capital Services Ltd</t>
  </si>
  <si>
    <t>AKCAPIT</t>
  </si>
  <si>
    <t>Sayaji Hotels Ltd</t>
  </si>
  <si>
    <t>SAYAJIHOTL</t>
  </si>
  <si>
    <t>PVP Ventures Ltd</t>
  </si>
  <si>
    <t>PVP</t>
  </si>
  <si>
    <t>Sukhjit Starch and Chemicals Ltd</t>
  </si>
  <si>
    <t>SUKHJITS</t>
  </si>
  <si>
    <t>PNGS Gargi Fashion Jewellery Ltd</t>
  </si>
  <si>
    <t>GARGI</t>
  </si>
  <si>
    <t>Black Rose Industries Ltd</t>
  </si>
  <si>
    <t>BLACKROSE</t>
  </si>
  <si>
    <t>FCS Software Solutions Ltd</t>
  </si>
  <si>
    <t>FCSSOFT</t>
  </si>
  <si>
    <t>Empire Industries Ltd</t>
  </si>
  <si>
    <t>EMPIND</t>
  </si>
  <si>
    <t>Vikas Ecotech Ltd</t>
  </si>
  <si>
    <t>VIKASECO</t>
  </si>
  <si>
    <t>LIC MF S&amp;P BSE Sensex ETF</t>
  </si>
  <si>
    <t>LICNETFSEN</t>
  </si>
  <si>
    <t>TVS Electronics Ltd</t>
  </si>
  <si>
    <t>TVSELECT</t>
  </si>
  <si>
    <t>Vipul Ltd</t>
  </si>
  <si>
    <t>VIPULLTD</t>
  </si>
  <si>
    <t>Nectar Lifesciences Ltd</t>
  </si>
  <si>
    <t>NECLIFE</t>
  </si>
  <si>
    <t>National Peroxide Ltd</t>
  </si>
  <si>
    <t>NPL</t>
  </si>
  <si>
    <t>Pyramid Technoplast Ltd</t>
  </si>
  <si>
    <t>PYRAMID</t>
  </si>
  <si>
    <t>Hindustan Motors Ltd</t>
  </si>
  <si>
    <t>HINDMOTORS</t>
  </si>
  <si>
    <t>Brand Concepts Ltd</t>
  </si>
  <si>
    <t>BCONCEPTS</t>
  </si>
  <si>
    <t>RMC Switchgears Ltd</t>
  </si>
  <si>
    <t>RMC</t>
  </si>
  <si>
    <t>S J Logistics (India) Ltd</t>
  </si>
  <si>
    <t>SJLOGISTIC</t>
  </si>
  <si>
    <t>Valiant Laboratories Ltd</t>
  </si>
  <si>
    <t>VALIANTLAB</t>
  </si>
  <si>
    <t>RPP Infra Projects Ltd</t>
  </si>
  <si>
    <t>RPPINFRA</t>
  </si>
  <si>
    <t>Nile Ltd</t>
  </si>
  <si>
    <t>NILE</t>
  </si>
  <si>
    <t>R S Software (India) Ltd</t>
  </si>
  <si>
    <t>RSSOFTWARE</t>
  </si>
  <si>
    <t>Donear Industries Ltd</t>
  </si>
  <si>
    <t>DONEAR</t>
  </si>
  <si>
    <t>Khadim India Ltd</t>
  </si>
  <si>
    <t>KHADIM</t>
  </si>
  <si>
    <t>Nupur Recyclers Ltd</t>
  </si>
  <si>
    <t>NRL</t>
  </si>
  <si>
    <t>SKM Egg Products Export India Ltd</t>
  </si>
  <si>
    <t>SKMEGGPROD</t>
  </si>
  <si>
    <t>Stovec Industries Ltd</t>
  </si>
  <si>
    <t>STOVACQ</t>
  </si>
  <si>
    <t>Advani Hotels and Resorts (India) Ltd</t>
  </si>
  <si>
    <t>ADVANIHOTR</t>
  </si>
  <si>
    <t>3i Infotech Ltd</t>
  </si>
  <si>
    <t>3IINFOLTD</t>
  </si>
  <si>
    <t>UTI Gold Exchange Traded Fund</t>
  </si>
  <si>
    <t>GOLDSHARE</t>
  </si>
  <si>
    <t>Balaxi Pharmaceuticals Ltd</t>
  </si>
  <si>
    <t>BALAXI</t>
  </si>
  <si>
    <t>Concord Control Systems Ltd</t>
  </si>
  <si>
    <t>CNCRD</t>
  </si>
  <si>
    <t>Sealmatic India Ltd</t>
  </si>
  <si>
    <t>SEALMATIC</t>
  </si>
  <si>
    <t>Naperol Investments Ltd</t>
  </si>
  <si>
    <t>NAPEROL</t>
  </si>
  <si>
    <t>Consolidated Finvest &amp; Holdings Ltd</t>
  </si>
  <si>
    <t>CONSOFINVT</t>
  </si>
  <si>
    <t>Music Broadcast Ltd</t>
  </si>
  <si>
    <t>RADIOCITY</t>
  </si>
  <si>
    <t>Mazda Ltd</t>
  </si>
  <si>
    <t>MAZDA</t>
  </si>
  <si>
    <t>Niyogin Fintech Ltd</t>
  </si>
  <si>
    <t>NIYOGIN</t>
  </si>
  <si>
    <t>AVG Logistics Ltd</t>
  </si>
  <si>
    <t>AVG</t>
  </si>
  <si>
    <t>Alankit Ltd</t>
  </si>
  <si>
    <t>ALANKIT</t>
  </si>
  <si>
    <t>TAC Infosec Ltd</t>
  </si>
  <si>
    <t>TAC</t>
  </si>
  <si>
    <t>Precot Ltd</t>
  </si>
  <si>
    <t>PRECOT</t>
  </si>
  <si>
    <t>Manaksia Ltd</t>
  </si>
  <si>
    <t>MANAKSIA</t>
  </si>
  <si>
    <t>Mirza International Ltd</t>
  </si>
  <si>
    <t>MIRZAINT</t>
  </si>
  <si>
    <t>Munjal Showa Ltd</t>
  </si>
  <si>
    <t>MUNJALSHOW</t>
  </si>
  <si>
    <t>Kore Digital Ltd</t>
  </si>
  <si>
    <t>Bartronics India Ltd</t>
  </si>
  <si>
    <t>ASMS</t>
  </si>
  <si>
    <t>Sil Investments Ltd</t>
  </si>
  <si>
    <t>SILINV</t>
  </si>
  <si>
    <t>Supershakti Metaliks Ltd</t>
  </si>
  <si>
    <t>SUPERSHAKT</t>
  </si>
  <si>
    <t>Aarti Surfactants Ltd</t>
  </si>
  <si>
    <t>AARTISURF</t>
  </si>
  <si>
    <t>GEM Enviro Management Ltd</t>
  </si>
  <si>
    <t>GEMENVIRO</t>
  </si>
  <si>
    <t>Hazoor Multi Projects Ltd</t>
  </si>
  <si>
    <t>HAZOOR</t>
  </si>
  <si>
    <t>Accent Microcell Ltd</t>
  </si>
  <si>
    <t>ACCENTMIC</t>
  </si>
  <si>
    <t>Frontier Springs Ltd</t>
  </si>
  <si>
    <t>FRONTSP</t>
  </si>
  <si>
    <t>Orient Ceratech Ltd</t>
  </si>
  <si>
    <t>ORIENTCER</t>
  </si>
  <si>
    <t>Sheetal Cool Products Ltd</t>
  </si>
  <si>
    <t>SCPL</t>
  </si>
  <si>
    <t>Artson Engineering Ltd</t>
  </si>
  <si>
    <t>ARTSONEN</t>
  </si>
  <si>
    <t>Tara Chand Infralogistic Solutions Ltd</t>
  </si>
  <si>
    <t>TARACHAND</t>
  </si>
  <si>
    <t>TBI Corn Ltd</t>
  </si>
  <si>
    <t>TBI</t>
  </si>
  <si>
    <t>Nikhil Adhesives Ltd</t>
  </si>
  <si>
    <t>NIKHILAD</t>
  </si>
  <si>
    <t>Oricon Enterprises Ltd</t>
  </si>
  <si>
    <t>ORICONENT</t>
  </si>
  <si>
    <t>KCP Sugar and Industries Corp Ltd</t>
  </si>
  <si>
    <t>KCPSUGIND</t>
  </si>
  <si>
    <t>PTL Enterprises Ltd</t>
  </si>
  <si>
    <t>PTL</t>
  </si>
  <si>
    <t>HT Media Ltd</t>
  </si>
  <si>
    <t>HTMEDIA</t>
  </si>
  <si>
    <t>Aym Syntex Ltd</t>
  </si>
  <si>
    <t>AYMSYNTEX</t>
  </si>
  <si>
    <t>Shriram Asset Management Co Ltd</t>
  </si>
  <si>
    <t>SRAMSET</t>
  </si>
  <si>
    <t>Affordable Robotic &amp; Automation Ltd</t>
  </si>
  <si>
    <t>AFFORDABLE</t>
  </si>
  <si>
    <t>Nova Agritech Ltd</t>
  </si>
  <si>
    <t>NOVAAGRI</t>
  </si>
  <si>
    <t>Uravi T &amp; Wedge Lamps Ltd</t>
  </si>
  <si>
    <t>URAVI</t>
  </si>
  <si>
    <t>Gretex Corporate Services Ltd</t>
  </si>
  <si>
    <t>GCSL</t>
  </si>
  <si>
    <t>Indo Borax and Chemicals Ltd</t>
  </si>
  <si>
    <t>INDOBORAX</t>
  </si>
  <si>
    <t>Cellecor Gadgets Ltd</t>
  </si>
  <si>
    <t>CELLECOR</t>
  </si>
  <si>
    <t>R &amp; B Denims Ltd</t>
  </si>
  <si>
    <t>RNBDENIMS</t>
  </si>
  <si>
    <t>Gourmet Gateway India Ltd</t>
  </si>
  <si>
    <t>GOURMET</t>
  </si>
  <si>
    <t>Indag Rubber Ltd</t>
  </si>
  <si>
    <t>INDAG</t>
  </si>
  <si>
    <t>KN Agri Resources Ltd</t>
  </si>
  <si>
    <t>KNAGRI</t>
  </si>
  <si>
    <t>Vishnusurya Projects and Infra Ltd</t>
  </si>
  <si>
    <t>VISHNUINFR</t>
  </si>
  <si>
    <t>UTI Nifty Next 50 Exchange Traded Fund</t>
  </si>
  <si>
    <t>UTINEXT50</t>
  </si>
  <si>
    <t>Taylormade Renewables Ltd</t>
  </si>
  <si>
    <t>TRL</t>
  </si>
  <si>
    <t>Kriti Nutrients Ltd</t>
  </si>
  <si>
    <t>KRITINUT</t>
  </si>
  <si>
    <t>Oswal Agro Mills Ltd</t>
  </si>
  <si>
    <t>OSWALAGRO</t>
  </si>
  <si>
    <t>Medicamen Biotech Ltd</t>
  </si>
  <si>
    <t>MEDICAMEQ</t>
  </si>
  <si>
    <t>Genus Paper &amp; Boards Ltd</t>
  </si>
  <si>
    <t>GENUSPAPER</t>
  </si>
  <si>
    <t>Harita Seating Systems Ltd</t>
  </si>
  <si>
    <t>HARITASEAT</t>
  </si>
  <si>
    <t>Diamines and Chemicals Ltd</t>
  </si>
  <si>
    <t>DIAMINESQ</t>
  </si>
  <si>
    <t>Bhartiya International Ltd</t>
  </si>
  <si>
    <t>BIL</t>
  </si>
  <si>
    <t>Teerth Gopicon Ltd</t>
  </si>
  <si>
    <t>TGL</t>
  </si>
  <si>
    <t>Pavna Industries Ltd</t>
  </si>
  <si>
    <t>PAVNAIND</t>
  </si>
  <si>
    <t>Phantom Digital Effects Ltd</t>
  </si>
  <si>
    <t>PHANTOMFX</t>
  </si>
  <si>
    <t>Deep Energy Resources Ltd</t>
  </si>
  <si>
    <t>DEEPENR</t>
  </si>
  <si>
    <t>Nahar Industrial Enterprises Ltd</t>
  </si>
  <si>
    <t>NAHARINDUS</t>
  </si>
  <si>
    <t>Fermenta Biotech Ltd</t>
  </si>
  <si>
    <t>FERMENTA</t>
  </si>
  <si>
    <t>Shree Karni Fabcom Ltd</t>
  </si>
  <si>
    <t>SHREEKARNI</t>
  </si>
  <si>
    <t>Banswara Syntex Ltd</t>
  </si>
  <si>
    <t>BANSWRAS</t>
  </si>
  <si>
    <t>Anjani Portland Cement Ltd</t>
  </si>
  <si>
    <t>APCL</t>
  </si>
  <si>
    <t>Kronox Lab Sciences Ltd</t>
  </si>
  <si>
    <t>KRONOX</t>
  </si>
  <si>
    <t>Orient Bell Ltd</t>
  </si>
  <si>
    <t>ORIENTBELL</t>
  </si>
  <si>
    <t>Frog Cellsat Ltd</t>
  </si>
  <si>
    <t>FROG</t>
  </si>
  <si>
    <t>Sinclairs Hotels Ltd</t>
  </si>
  <si>
    <t>SINCLAIR</t>
  </si>
  <si>
    <t>Refractory Shapes Ltd</t>
  </si>
  <si>
    <t>REFRACTORY</t>
  </si>
  <si>
    <t>RBM Infracon Ltd</t>
  </si>
  <si>
    <t>RBMINFRA</t>
  </si>
  <si>
    <t>StarlinePS Enterprises Ltd</t>
  </si>
  <si>
    <t>STARLENT</t>
  </si>
  <si>
    <t>Pratham EPC Projects Ltd</t>
  </si>
  <si>
    <t>PRATHAM</t>
  </si>
  <si>
    <t>Vikram Thermo (India) Ltd</t>
  </si>
  <si>
    <t>VIKRAMTH</t>
  </si>
  <si>
    <t>Swadeshi Polytex Ltd</t>
  </si>
  <si>
    <t>SWADPOL</t>
  </si>
  <si>
    <t>Wanbury Ltd</t>
  </si>
  <si>
    <t>WANBURY</t>
  </si>
  <si>
    <t>Mac Charles (India) Ltd</t>
  </si>
  <si>
    <t>MCCHRLS-B</t>
  </si>
  <si>
    <t>TRF Ltd</t>
  </si>
  <si>
    <t>TRF</t>
  </si>
  <si>
    <t>Uni-Abex Alloy Products Ltd</t>
  </si>
  <si>
    <t>UNIABEXAL</t>
  </si>
  <si>
    <t>Trucap Finance Ltd</t>
  </si>
  <si>
    <t>TRU</t>
  </si>
  <si>
    <t>Dynamic Services &amp; Security Ltd</t>
  </si>
  <si>
    <t>DYNAMIC</t>
  </si>
  <si>
    <t>Bharat Seats Ltd</t>
  </si>
  <si>
    <t>BHARATSE</t>
  </si>
  <si>
    <t>Synergy Green Industries Ltd</t>
  </si>
  <si>
    <t>SGIL</t>
  </si>
  <si>
    <t>Super Sales India Ltd</t>
  </si>
  <si>
    <t>SUPER</t>
  </si>
  <si>
    <t>Ambalal Sarabhai Enterprises Ltd</t>
  </si>
  <si>
    <t>AMBALALSA</t>
  </si>
  <si>
    <t>Parsvnath Developers Ltd</t>
  </si>
  <si>
    <t>PARSVNATH</t>
  </si>
  <si>
    <t>Kanoria Chemicals and Industries Ltd</t>
  </si>
  <si>
    <t>KANORICHEM</t>
  </si>
  <si>
    <t>Kamat Hotels (India) Ltd</t>
  </si>
  <si>
    <t>KAMATHOTEL</t>
  </si>
  <si>
    <t>Axita Cotton Ltd</t>
  </si>
  <si>
    <t>AXITA</t>
  </si>
  <si>
    <t>Vinsys IT Services India Ltd</t>
  </si>
  <si>
    <t>VINSYS</t>
  </si>
  <si>
    <t>IFB Agro Industries Ltd</t>
  </si>
  <si>
    <t>IFBAGRO</t>
  </si>
  <si>
    <t>HCL Infosystems Ltd</t>
  </si>
  <si>
    <t>HCL-INSYS</t>
  </si>
  <si>
    <t>Kilitch Drugs (India) Ltd</t>
  </si>
  <si>
    <t>KILITCH</t>
  </si>
  <si>
    <t>NBI Industrial Finance Company Ltd</t>
  </si>
  <si>
    <t>NBIFIN</t>
  </si>
  <si>
    <t>Worth Investment &amp; Trading Co Ltd</t>
  </si>
  <si>
    <t>WORTH</t>
  </si>
  <si>
    <t>Xtglobal Infotech Ltd</t>
  </si>
  <si>
    <t>XTGLOBAL</t>
  </si>
  <si>
    <t>Singer India Ltd</t>
  </si>
  <si>
    <t>SINGER</t>
  </si>
  <si>
    <t>ZIM Laboratories Ltd</t>
  </si>
  <si>
    <t>ZIMLAB</t>
  </si>
  <si>
    <t>Dai Ichi Karkaria Ltd</t>
  </si>
  <si>
    <t>DAICHI</t>
  </si>
  <si>
    <t>Rudra Global Infra Products Ltd</t>
  </si>
  <si>
    <t>RUDRA</t>
  </si>
  <si>
    <t>Kritika Wires Ltd</t>
  </si>
  <si>
    <t>KRITIKA</t>
  </si>
  <si>
    <t>Viviana Power Tech Ltd</t>
  </si>
  <si>
    <t>VIVIANA</t>
  </si>
  <si>
    <t>Annapurna Swadisht Ltd</t>
  </si>
  <si>
    <t>ANNAPURNA</t>
  </si>
  <si>
    <t>Nitco Ltd</t>
  </si>
  <si>
    <t>NITCO</t>
  </si>
  <si>
    <t>Asahi Songwon Colors Ltd</t>
  </si>
  <si>
    <t>ASAHISONG</t>
  </si>
  <si>
    <t>Cybertech Systems and Software Ltd</t>
  </si>
  <si>
    <t>CYBERTECH</t>
  </si>
  <si>
    <t>Ador Fontech Ltd</t>
  </si>
  <si>
    <t>ADORFO</t>
  </si>
  <si>
    <t>RBZ Jewellers Ltd</t>
  </si>
  <si>
    <t>RBZJEWEL</t>
  </si>
  <si>
    <t>Jewelry &amp; Watch Retailers</t>
  </si>
  <si>
    <t>Nahar Capital and Financial Services Ltd</t>
  </si>
  <si>
    <t>NAHARCAP</t>
  </si>
  <si>
    <t>Venus Remedies Ltd</t>
  </si>
  <si>
    <t>VENUSREM</t>
  </si>
  <si>
    <t>Inspirisys Solutions Ltd</t>
  </si>
  <si>
    <t>INSPIRISYS</t>
  </si>
  <si>
    <t>Saakshi Medtech and Panels Ltd</t>
  </si>
  <si>
    <t>SAAKSHI</t>
  </si>
  <si>
    <t>Iris Clothings Ltd</t>
  </si>
  <si>
    <t>IRISDOREME</t>
  </si>
  <si>
    <t>Sadbhav Engineering Ltd</t>
  </si>
  <si>
    <t>SADBHAV</t>
  </si>
  <si>
    <t>Kiran Vyapar Ltd</t>
  </si>
  <si>
    <t>KIRANVYPAR</t>
  </si>
  <si>
    <t>Bharat Road Network Ltd</t>
  </si>
  <si>
    <t>BRNL</t>
  </si>
  <si>
    <t>Kwality Pharmaceuticals Ltd</t>
  </si>
  <si>
    <t>KPL</t>
  </si>
  <si>
    <t>Kothari Products Ltd</t>
  </si>
  <si>
    <t>KOTHARIPRO</t>
  </si>
  <si>
    <t>SRG Housing Finance Ltd</t>
  </si>
  <si>
    <t>SRGHFL</t>
  </si>
  <si>
    <t>UFO Moviez India Ltd</t>
  </si>
  <si>
    <t>UFO</t>
  </si>
  <si>
    <t>International Travel House Ltd</t>
  </si>
  <si>
    <t>ITHL</t>
  </si>
  <si>
    <t>Megasoft Ltd</t>
  </si>
  <si>
    <t>MEGASOFT</t>
  </si>
  <si>
    <t>International Conveyors Ltd</t>
  </si>
  <si>
    <t>INTLCONV</t>
  </si>
  <si>
    <t>Autoline Industries Ltd</t>
  </si>
  <si>
    <t>AUTOIND</t>
  </si>
  <si>
    <t>Cressanda Railway Solutions Ltd</t>
  </si>
  <si>
    <t>CRESSAN</t>
  </si>
  <si>
    <t>B&amp;B Triplewall Containers Ltd</t>
  </si>
  <si>
    <t>BBTCL</t>
  </si>
  <si>
    <t>Nila Infrastructures Ltd</t>
  </si>
  <si>
    <t>NILAINFRA</t>
  </si>
  <si>
    <t>BEW Engineering Ltd</t>
  </si>
  <si>
    <t>BEWLTD</t>
  </si>
  <si>
    <t>Muthoot Capital Services Ltd</t>
  </si>
  <si>
    <t>MUTHOOTCAP</t>
  </si>
  <si>
    <t>Swiss Military Consumer Goods Ltd</t>
  </si>
  <si>
    <t>SWISSMLTRY</t>
  </si>
  <si>
    <t>Krishival Foods Ltd</t>
  </si>
  <si>
    <t>KRISHIVAL</t>
  </si>
  <si>
    <t>Swaraj Suiting Ltd</t>
  </si>
  <si>
    <t>SWARAJ</t>
  </si>
  <si>
    <t>Riddhi Siddhi Gluco Biols Ltd</t>
  </si>
  <si>
    <t>RIDDHI</t>
  </si>
  <si>
    <t>Valiant Communications Ltd</t>
  </si>
  <si>
    <t>VALIANT</t>
  </si>
  <si>
    <t>Bharat Agri Fert &amp; Realty Ltd</t>
  </si>
  <si>
    <t>BHARATAGRI</t>
  </si>
  <si>
    <t>Mangalam Global Enterprise Ltd</t>
  </si>
  <si>
    <t>MGEL</t>
  </si>
  <si>
    <t>Kothari Sugars and Chemicals Ltd</t>
  </si>
  <si>
    <t>KOTARISUG</t>
  </si>
  <si>
    <t>DU Digital Global Ltd</t>
  </si>
  <si>
    <t>DUGLOBAL</t>
  </si>
  <si>
    <t>Winsol Engineers Ltd</t>
  </si>
  <si>
    <t>WINSOL</t>
  </si>
  <si>
    <t>Vantage Knowledge Academy Ltd</t>
  </si>
  <si>
    <t>VKAL</t>
  </si>
  <si>
    <t>CL Educate Ltd</t>
  </si>
  <si>
    <t>CLEDUCATE</t>
  </si>
  <si>
    <t>Geekay Wires Ltd</t>
  </si>
  <si>
    <t>GEEKAYWIRE</t>
  </si>
  <si>
    <t>Raj Television Network Ltd</t>
  </si>
  <si>
    <t>RAJTV</t>
  </si>
  <si>
    <t>Euro Panel Products Ltd</t>
  </si>
  <si>
    <t>EUROBOND</t>
  </si>
  <si>
    <t>Titan Biotech Ltd</t>
  </si>
  <si>
    <t>TITANBIO</t>
  </si>
  <si>
    <t>Reliance Communications Ltd</t>
  </si>
  <si>
    <t>RCOM</t>
  </si>
  <si>
    <t>Sakthi Sugars Ltd</t>
  </si>
  <si>
    <t>SAKHTISUG</t>
  </si>
  <si>
    <t>DCM Nouvelle Ltd</t>
  </si>
  <si>
    <t>DCMNVL</t>
  </si>
  <si>
    <t>United Drilling Tools Ltd</t>
  </si>
  <si>
    <t>UNIDT</t>
  </si>
  <si>
    <t>Shivam Autotech Ltd</t>
  </si>
  <si>
    <t>SHIVAMAUTO</t>
  </si>
  <si>
    <t>Ponni Sugars (Erode) Ltd</t>
  </si>
  <si>
    <t>PONNIERODE</t>
  </si>
  <si>
    <t>MIRC Electronics Ltd</t>
  </si>
  <si>
    <t>MIRCELECTR</t>
  </si>
  <si>
    <t>Foce India Ltd</t>
  </si>
  <si>
    <t>FOCE</t>
  </si>
  <si>
    <t>Trust Fintech Ltd</t>
  </si>
  <si>
    <t>TRUST</t>
  </si>
  <si>
    <t>All e Technologies Ltd</t>
  </si>
  <si>
    <t>ALLETEC</t>
  </si>
  <si>
    <t>Vardhman Acrylics Ltd</t>
  </si>
  <si>
    <t>VARDHACRLC</t>
  </si>
  <si>
    <t>Cineline India Ltd</t>
  </si>
  <si>
    <t>CINELINE</t>
  </si>
  <si>
    <t>Premier Polyfilm Ltd</t>
  </si>
  <si>
    <t>PREMIERPOL</t>
  </si>
  <si>
    <t>Meghna Infracon Infrastructure Ltd</t>
  </si>
  <si>
    <t>MIIL</t>
  </si>
  <si>
    <t>Aditya BSL Nifty 50 ETF</t>
  </si>
  <si>
    <t>BSLNIFTY</t>
  </si>
  <si>
    <t>MOS Utility Ltd</t>
  </si>
  <si>
    <t>MOS</t>
  </si>
  <si>
    <t>Bella Casa Fashion &amp; Retail Ltd</t>
  </si>
  <si>
    <t>BELLACASA</t>
  </si>
  <si>
    <t>Galaxy Bearings Ltd</t>
  </si>
  <si>
    <t>GALXBRG</t>
  </si>
  <si>
    <t>Orbit Exports Ltd</t>
  </si>
  <si>
    <t>ORBTEXP</t>
  </si>
  <si>
    <t>Vibhor Steel Tubes Ltd</t>
  </si>
  <si>
    <t>VSTL</t>
  </si>
  <si>
    <t>Mawana Sugars Ltd</t>
  </si>
  <si>
    <t>MAWANASUG</t>
  </si>
  <si>
    <t>Indian Emulsifiers Ltd</t>
  </si>
  <si>
    <t>IEML</t>
  </si>
  <si>
    <t>SoftSol India Ltd</t>
  </si>
  <si>
    <t>SOFTSOL</t>
  </si>
  <si>
    <t>Thaai Casting Limited</t>
  </si>
  <si>
    <t>TCL</t>
  </si>
  <si>
    <t>Aion-Tech Solutions Ltd</t>
  </si>
  <si>
    <t>GOLDTECH</t>
  </si>
  <si>
    <t>Shish Industries Ltd</t>
  </si>
  <si>
    <t>SHISHIND</t>
  </si>
  <si>
    <t>Nath Bio-Genes (I) Ltd</t>
  </si>
  <si>
    <t>NATHBIOGEN</t>
  </si>
  <si>
    <t>Industrial Investment Trust Ltd</t>
  </si>
  <si>
    <t>IITL</t>
  </si>
  <si>
    <t>Addictive Learning Technology Ltd</t>
  </si>
  <si>
    <t>LAWSIKHO</t>
  </si>
  <si>
    <t>Akme Fintrade India Ltd</t>
  </si>
  <si>
    <t>AFIL</t>
  </si>
  <si>
    <t>OK Play India Ltd</t>
  </si>
  <si>
    <t>OKPLA</t>
  </si>
  <si>
    <t>DIC India Ltd</t>
  </si>
  <si>
    <t>DICIND</t>
  </si>
  <si>
    <t>Kaycee Industries Ltd</t>
  </si>
  <si>
    <t>KAYCEEI</t>
  </si>
  <si>
    <t>SRM Contractors Ltd</t>
  </si>
  <si>
    <t>SRM</t>
  </si>
  <si>
    <t>U Y Fincorp Ltd</t>
  </si>
  <si>
    <t>UYFINCORP</t>
  </si>
  <si>
    <t>IRIS Business Services Ltd</t>
  </si>
  <si>
    <t>IRIS</t>
  </si>
  <si>
    <t>SoftTech Engineers Ltd</t>
  </si>
  <si>
    <t>SOFTTECH</t>
  </si>
  <si>
    <t>Raghuvir Synthetics Ltd</t>
  </si>
  <si>
    <t>RAGHUSYN</t>
  </si>
  <si>
    <t>Jost's Engineering Company Ltd</t>
  </si>
  <si>
    <t>JOSTS</t>
  </si>
  <si>
    <t>Mangalam Industrial Finance Ltd</t>
  </si>
  <si>
    <t>MANGIND</t>
  </si>
  <si>
    <t>Integrated Industries Ltd</t>
  </si>
  <si>
    <t>IIL</t>
  </si>
  <si>
    <t>Jet Airways (India) Ltd</t>
  </si>
  <si>
    <t>JETAIRWAYS</t>
  </si>
  <si>
    <t>Indian Bright Steel Co Ltd</t>
  </si>
  <si>
    <t>IBRIGST</t>
  </si>
  <si>
    <t>Amal Ltd</t>
  </si>
  <si>
    <t>AMAL</t>
  </si>
  <si>
    <t>Aerpace Industries Ltd</t>
  </si>
  <si>
    <t>AERPACE</t>
  </si>
  <si>
    <t>Menon Pistons Ltd</t>
  </si>
  <si>
    <t>MENNPIS</t>
  </si>
  <si>
    <t>Thirdwave Financial Intermediaries Ltd</t>
  </si>
  <si>
    <t>THIRDFIN</t>
  </si>
  <si>
    <t>Manaksia Coated Metals &amp; Industries Ltd</t>
  </si>
  <si>
    <t>MANAKCOAT</t>
  </si>
  <si>
    <t>Harrisons Malayalam Ltd</t>
  </si>
  <si>
    <t>HARRMALAYA</t>
  </si>
  <si>
    <t>Markolines Pavement Technologies Ltd</t>
  </si>
  <si>
    <t>MARKOLINES</t>
  </si>
  <si>
    <t>Rubfila International Ltd</t>
  </si>
  <si>
    <t>RUBFILA</t>
  </si>
  <si>
    <t>Poddar Pigments Ltd</t>
  </si>
  <si>
    <t>PODDARMENT</t>
  </si>
  <si>
    <t>DC Infotech and Communication Ltd</t>
  </si>
  <si>
    <t>DCI</t>
  </si>
  <si>
    <t>Prozone Realty Ltd</t>
  </si>
  <si>
    <t>PROZONER</t>
  </si>
  <si>
    <t>Modi's Navnirman Ltd</t>
  </si>
  <si>
    <t>MODIS</t>
  </si>
  <si>
    <t>Dynemic Products Ltd</t>
  </si>
  <si>
    <t>DYNPRO</t>
  </si>
  <si>
    <t>Delton Cables Ltd</t>
  </si>
  <si>
    <t>DLTNCBL</t>
  </si>
  <si>
    <t>Pritika Auto Industries Ltd</t>
  </si>
  <si>
    <t>PRITIKAUTO</t>
  </si>
  <si>
    <t>Modison Ltd</t>
  </si>
  <si>
    <t>MODISONLTD</t>
  </si>
  <si>
    <t>Creative Graphics Solutions India Ltd</t>
  </si>
  <si>
    <t>CGRAPHICS</t>
  </si>
  <si>
    <t>Suraj Ltd</t>
  </si>
  <si>
    <t>SURAJLTD</t>
  </si>
  <si>
    <t>Goodricke Group Ltd</t>
  </si>
  <si>
    <t>GOODRICKE</t>
  </si>
  <si>
    <t>Shalibhadra Finance Ltd</t>
  </si>
  <si>
    <t>SAHLIBHFI</t>
  </si>
  <si>
    <t>Shreyans Industries Ltd</t>
  </si>
  <si>
    <t>SHREYANIND</t>
  </si>
  <si>
    <t>Hindusthan Urban Infrastructure Ltd</t>
  </si>
  <si>
    <t>HUIL</t>
  </si>
  <si>
    <t>Indo National Ltd</t>
  </si>
  <si>
    <t>NIPPOBATRY</t>
  </si>
  <si>
    <t>M K Proteins Ltd</t>
  </si>
  <si>
    <t>MKPL</t>
  </si>
  <si>
    <t>Mahindra EPC Irrigation Ltd</t>
  </si>
  <si>
    <t>MAHEPC</t>
  </si>
  <si>
    <t>V-Marc India Ltd</t>
  </si>
  <si>
    <t>VMARCIND</t>
  </si>
  <si>
    <t>Hi-Green Carbon Ltd</t>
  </si>
  <si>
    <t>HIGREEN</t>
  </si>
  <si>
    <t>Innovators Facade Systems Ltd</t>
  </si>
  <si>
    <t>INNOVATORS</t>
  </si>
  <si>
    <t>Logica Infoway Ltd</t>
  </si>
  <si>
    <t>LOGICA</t>
  </si>
  <si>
    <t>Quint Digital Ltd</t>
  </si>
  <si>
    <t>QUINT</t>
  </si>
  <si>
    <t>Kinetic Engineering Ltd</t>
  </si>
  <si>
    <t>KINETICENG</t>
  </si>
  <si>
    <t>Birla Precision Technologies Ltd</t>
  </si>
  <si>
    <t>BIRLAPREC</t>
  </si>
  <si>
    <t>Shardul Securities Ltd</t>
  </si>
  <si>
    <t>SHARDUL</t>
  </si>
  <si>
    <t>Kerala Ayurveda Ltd</t>
  </si>
  <si>
    <t>KERALAYUR</t>
  </si>
  <si>
    <t>GP Eco Solutions India Ltd</t>
  </si>
  <si>
    <t>GPECO</t>
  </si>
  <si>
    <t>Kay Cee Energy &amp; Infra Ltd</t>
  </si>
  <si>
    <t>KCEIL</t>
  </si>
  <si>
    <t>Newjaisa Technologies Ltd</t>
  </si>
  <si>
    <t>NEWJAISA</t>
  </si>
  <si>
    <t>Shera Energy Ltd</t>
  </si>
  <si>
    <t>SHERA</t>
  </si>
  <si>
    <t>Country Club Hospitality &amp; Holidays Ltd</t>
  </si>
  <si>
    <t>CCHHL</t>
  </si>
  <si>
    <t>Batliboi Ltd</t>
  </si>
  <si>
    <t>BATLIBOI</t>
  </si>
  <si>
    <t>Ruchira Papers Ltd</t>
  </si>
  <si>
    <t>RUCHIRA</t>
  </si>
  <si>
    <t>Sigma Solve Ltd</t>
  </si>
  <si>
    <t>SIGMA</t>
  </si>
  <si>
    <t>Nitin Castings Ltd</t>
  </si>
  <si>
    <t>NITINCAST</t>
  </si>
  <si>
    <t>Metals - Iron</t>
  </si>
  <si>
    <t>Trigyn Technologies Ltd</t>
  </si>
  <si>
    <t>TRIGYN</t>
  </si>
  <si>
    <t>Indo Us Bio-Tech Ltd</t>
  </si>
  <si>
    <t>INDOUS</t>
  </si>
  <si>
    <t>K M Sugar Mills Ltd</t>
  </si>
  <si>
    <t>KMSUGAR</t>
  </si>
  <si>
    <t>Baroda Rayon Corporation Ltd</t>
  </si>
  <si>
    <t>BARODARY</t>
  </si>
  <si>
    <t>Shree Rama Multi-Tech Ltd</t>
  </si>
  <si>
    <t>SHREERAMA</t>
  </si>
  <si>
    <t>Udayshivakumar Infra Ltd</t>
  </si>
  <si>
    <t>USK</t>
  </si>
  <si>
    <t>Rathi Steel and Power Ltd</t>
  </si>
  <si>
    <t>RATHIST</t>
  </si>
  <si>
    <t>Almondz Global Securities Ltd</t>
  </si>
  <si>
    <t>ALMONDZ</t>
  </si>
  <si>
    <t>Universus Photo Imagings Ltd</t>
  </si>
  <si>
    <t>UNIVPHOTO</t>
  </si>
  <si>
    <t>Milkfood Ltd</t>
  </si>
  <si>
    <t>MLKFOOD</t>
  </si>
  <si>
    <t>Star Paper Mills Ltd</t>
  </si>
  <si>
    <t>STARPAPER</t>
  </si>
  <si>
    <t>Pradeep Metals Ltd</t>
  </si>
  <si>
    <t>PRADPME</t>
  </si>
  <si>
    <t>Alliance Integrated Metaliks Ltd</t>
  </si>
  <si>
    <t>AIML</t>
  </si>
  <si>
    <t>Shemaroo Entertainment Ltd</t>
  </si>
  <si>
    <t>SHEMAROO</t>
  </si>
  <si>
    <t>Bombay Oxygen Investments Ltd</t>
  </si>
  <si>
    <t>BOMOXY-B1</t>
  </si>
  <si>
    <t>Esconet Technologies Ltd</t>
  </si>
  <si>
    <t>ESCONET</t>
  </si>
  <si>
    <t>Lakshmi Mills Company Ltd</t>
  </si>
  <si>
    <t>LAKSHMIMIL</t>
  </si>
  <si>
    <t>Shiv Aum Steels Ltd</t>
  </si>
  <si>
    <t>SHIVAUM</t>
  </si>
  <si>
    <t>Shukra Pharmaceuticals Ltd</t>
  </si>
  <si>
    <t>SHUKRAPHAR</t>
  </si>
  <si>
    <t>Hitech Corporation Ltd</t>
  </si>
  <si>
    <t>HITECHCORP</t>
  </si>
  <si>
    <t>Aryaman Financial Services Ltd</t>
  </si>
  <si>
    <t>ARYAMAN</t>
  </si>
  <si>
    <t>Energy-Mission Machineries (India) Ltd</t>
  </si>
  <si>
    <t>EMMIL</t>
  </si>
  <si>
    <t>Lehar Footwears Ltd</t>
  </si>
  <si>
    <t>LEHAR</t>
  </si>
  <si>
    <t>Emkay Global Financial Services Ltd</t>
  </si>
  <si>
    <t>EMKAY</t>
  </si>
  <si>
    <t>Exxaro Tiles Ltd</t>
  </si>
  <si>
    <t>EXXARO</t>
  </si>
  <si>
    <t>IL &amp; FS Investment Managers Ltd</t>
  </si>
  <si>
    <t>IVC</t>
  </si>
  <si>
    <t>Dhabriya Polywood Ltd</t>
  </si>
  <si>
    <t>DHABRIYA</t>
  </si>
  <si>
    <t>Vishal Fabrics Ltd</t>
  </si>
  <si>
    <t>VISHAL</t>
  </si>
  <si>
    <t>Karnika Industries Ltd</t>
  </si>
  <si>
    <t>KARNIKA</t>
  </si>
  <si>
    <t>Northern Spirits Ltd</t>
  </si>
  <si>
    <t>NSL</t>
  </si>
  <si>
    <t>VIP Clothing Ltd</t>
  </si>
  <si>
    <t>VIPCLOTHNG</t>
  </si>
  <si>
    <t>Sunita Tools Ltd</t>
  </si>
  <si>
    <t>SUNITATOOL</t>
  </si>
  <si>
    <t>Airan Ltd</t>
  </si>
  <si>
    <t>AIRAN</t>
  </si>
  <si>
    <t>UCAL Ltd</t>
  </si>
  <si>
    <t>UCAL</t>
  </si>
  <si>
    <t>Chavda Infra Ltd</t>
  </si>
  <si>
    <t>CHAVDA</t>
  </si>
  <si>
    <t>Integra Essentia Ltd</t>
  </si>
  <si>
    <t>ESSENTIA</t>
  </si>
  <si>
    <t>DRC Systems India Ltd</t>
  </si>
  <si>
    <t>DRCSYSTEMS</t>
  </si>
  <si>
    <t>Lorenzini Apparels Ltd</t>
  </si>
  <si>
    <t>LAL</t>
  </si>
  <si>
    <t>Rana Sugars Ltd</t>
  </si>
  <si>
    <t>RANASUG</t>
  </si>
  <si>
    <t>Lyka Labs Ltd</t>
  </si>
  <si>
    <t>LYKALABS</t>
  </si>
  <si>
    <t>Kings Infra Ventures Ltd</t>
  </si>
  <si>
    <t>KINGSINFR</t>
  </si>
  <si>
    <t>A-1 Acid Ltd</t>
  </si>
  <si>
    <t>AAL</t>
  </si>
  <si>
    <t>Star Housing Finance Ltd</t>
  </si>
  <si>
    <t>STARHFL</t>
  </si>
  <si>
    <t>Quest Capital Markets Ltd</t>
  </si>
  <si>
    <t>QUESTCAP</t>
  </si>
  <si>
    <t>Jenburkt Pharmaceuticals Ltd</t>
  </si>
  <si>
    <t>JENBURPH</t>
  </si>
  <si>
    <t>Gokul Refoils and Solvent Ltd</t>
  </si>
  <si>
    <t>GOKUL</t>
  </si>
  <si>
    <t>Sahyadri Industries Ltd</t>
  </si>
  <si>
    <t>SAHYADRI</t>
  </si>
  <si>
    <t>Aban Offshore Ltd</t>
  </si>
  <si>
    <t>ABAN</t>
  </si>
  <si>
    <t>RM Drip &amp; Sprinklers Systems Ltd</t>
  </si>
  <si>
    <t>RMDRIP</t>
  </si>
  <si>
    <t>Zenotech Laboratories Ltd</t>
  </si>
  <si>
    <t>ZENOTECH</t>
  </si>
  <si>
    <t>Apollo Sindoori Hotels Ltd</t>
  </si>
  <si>
    <t>APOLSINHOT</t>
  </si>
  <si>
    <t>Fredun Pharmaceuticals Ltd</t>
  </si>
  <si>
    <t>FREDUN</t>
  </si>
  <si>
    <t>Kapston Services Ltd</t>
  </si>
  <si>
    <t>KAPSTON</t>
  </si>
  <si>
    <t>SKP Bearing Industries Ltd</t>
  </si>
  <si>
    <t>SKP</t>
  </si>
  <si>
    <t>Systango Technologies Ltd</t>
  </si>
  <si>
    <t>SYSTANGO</t>
  </si>
  <si>
    <t>Panasonic Energy India Co Ltd</t>
  </si>
  <si>
    <t>PANAENERG</t>
  </si>
  <si>
    <t>Cool Caps Industries Ltd</t>
  </si>
  <si>
    <t>COOLCAPS</t>
  </si>
  <si>
    <t>Tiger Logistics (India) Ltd</t>
  </si>
  <si>
    <t>TIGERLOGS</t>
  </si>
  <si>
    <t>Panchmahal Steel Ltd</t>
  </si>
  <si>
    <t>PANCHMAHQ</t>
  </si>
  <si>
    <t>Alufluoride Ltd</t>
  </si>
  <si>
    <t>ALUFLUOR</t>
  </si>
  <si>
    <t>Surani Steel Tubes Ltd</t>
  </si>
  <si>
    <t>SURANI</t>
  </si>
  <si>
    <t>Global Education Ltd</t>
  </si>
  <si>
    <t>GLOBAL</t>
  </si>
  <si>
    <t>Felix Industries Ltd</t>
  </si>
  <si>
    <t>FELIX</t>
  </si>
  <si>
    <t>International Combustion (India) Ltd</t>
  </si>
  <si>
    <t>INTLCOMBQ</t>
  </si>
  <si>
    <t>Patels Airtemp (India) Ltd</t>
  </si>
  <si>
    <t>PATELSAI</t>
  </si>
  <si>
    <t>Aries Agro Ltd (CN)</t>
  </si>
  <si>
    <t>ARIES</t>
  </si>
  <si>
    <t>Capital Trade Links Ltd</t>
  </si>
  <si>
    <t>CTL</t>
  </si>
  <si>
    <t>Emami Realty Ltd</t>
  </si>
  <si>
    <t>EMAMIREAL</t>
  </si>
  <si>
    <t>K2 Infragen Ltd</t>
  </si>
  <si>
    <t>K2INFRA</t>
  </si>
  <si>
    <t>DJ Mediaprint &amp; Logistics Ltd</t>
  </si>
  <si>
    <t>DJML</t>
  </si>
  <si>
    <t>Bhagyanagar India Ltd</t>
  </si>
  <si>
    <t>BHAGYANGR</t>
  </si>
  <si>
    <t>Plaza Wires Ltd</t>
  </si>
  <si>
    <t>PLAZACABLE</t>
  </si>
  <si>
    <t>Sintercom India Ltd</t>
  </si>
  <si>
    <t>SINTERCOM</t>
  </si>
  <si>
    <t>Byke Hospitality Ltd</t>
  </si>
  <si>
    <t>BYKE</t>
  </si>
  <si>
    <t>SBEC Sugar Ltd</t>
  </si>
  <si>
    <t>SBECSUG</t>
  </si>
  <si>
    <t>Majestic Auto Ltd</t>
  </si>
  <si>
    <t>MAJESAUT</t>
  </si>
  <si>
    <t>Nippon India ETF Nifty Midcap 150</t>
  </si>
  <si>
    <t>MID150BEES</t>
  </si>
  <si>
    <t>Zodiac Clothing Company Ltd</t>
  </si>
  <si>
    <t>ZODIACLOTH</t>
  </si>
  <si>
    <t>Manaksia Steels Ltd</t>
  </si>
  <si>
    <t>MANAKSTEEL</t>
  </si>
  <si>
    <t>Euro India Fresh Foods Ltd</t>
  </si>
  <si>
    <t>EIFFL</t>
  </si>
  <si>
    <t>ELGI Rubber Co Ltd</t>
  </si>
  <si>
    <t>ELGIRUBCO</t>
  </si>
  <si>
    <t>Madhuveer Com 18 Network Ltd</t>
  </si>
  <si>
    <t>MADHUVEER</t>
  </si>
  <si>
    <t>Modi Naturals Ltd</t>
  </si>
  <si>
    <t>MODINATUR</t>
  </si>
  <si>
    <t>Vijay Solvex Ltd</t>
  </si>
  <si>
    <t>VIJSOLX</t>
  </si>
  <si>
    <t>Z-Tech (India) Ltd</t>
  </si>
  <si>
    <t>ZTECH</t>
  </si>
  <si>
    <t>Tierra Agrotech Ltd</t>
  </si>
  <si>
    <t>TIERRA</t>
  </si>
  <si>
    <t>Shyam Century Ferrous Ltd</t>
  </si>
  <si>
    <t>SHYAMCENT</t>
  </si>
  <si>
    <t>Suyog Gurbaxani Funicular Ropeways Ltd</t>
  </si>
  <si>
    <t>SGFRL</t>
  </si>
  <si>
    <t>A2z Infra Engineering Ltd</t>
  </si>
  <si>
    <t>A2ZINFRA</t>
  </si>
  <si>
    <t>Mangalam Worldwide Ltd</t>
  </si>
  <si>
    <t>MWL</t>
  </si>
  <si>
    <t>Pasupati Acrylon Ltd</t>
  </si>
  <si>
    <t>PASUPTAC</t>
  </si>
  <si>
    <t>Generic Engineering Construction and Projects Ltd</t>
  </si>
  <si>
    <t>GENCON</t>
  </si>
  <si>
    <t>GP Petroleums Ltd</t>
  </si>
  <si>
    <t>GULFPETRO</t>
  </si>
  <si>
    <t>Rockingdeals Circular Economy Ltd</t>
  </si>
  <si>
    <t>ROCKINGDCE</t>
  </si>
  <si>
    <t>Keltech Energies Ltd</t>
  </si>
  <si>
    <t>KELENRG</t>
  </si>
  <si>
    <t>Nephro Care India Ltd</t>
  </si>
  <si>
    <t>NEPHROCARE</t>
  </si>
  <si>
    <t>Triton Valves Ltd</t>
  </si>
  <si>
    <t>TRITONV</t>
  </si>
  <si>
    <t>Exhicon Events Media Solutions Ltd</t>
  </si>
  <si>
    <t>EXHICON</t>
  </si>
  <si>
    <t>Sayaji Hotels (Indore) Ltd</t>
  </si>
  <si>
    <t>SHILINDORE</t>
  </si>
  <si>
    <t>Talbros Engineering Ltd</t>
  </si>
  <si>
    <t>TALBROSENG</t>
  </si>
  <si>
    <t>Sadhav Shipping Ltd</t>
  </si>
  <si>
    <t>SADHAV</t>
  </si>
  <si>
    <t>Jay Shree Tea and Industries Ltd</t>
  </si>
  <si>
    <t>JAYSREETEA</t>
  </si>
  <si>
    <t>IIRM Holdings India Ltd</t>
  </si>
  <si>
    <t>IIRM</t>
  </si>
  <si>
    <t>Purv Flexipack Ltd</t>
  </si>
  <si>
    <t>PURVFLEXI</t>
  </si>
  <si>
    <t>Proventus Agrocom Ltd</t>
  </si>
  <si>
    <t>PROV</t>
  </si>
  <si>
    <t>Shri Keshav Cements and Infra Ltd</t>
  </si>
  <si>
    <t>SKCIL</t>
  </si>
  <si>
    <t>Emmforce Autotech Ltd</t>
  </si>
  <si>
    <t>EMMFORCE</t>
  </si>
  <si>
    <t>Aditya BSL Gold ETF</t>
  </si>
  <si>
    <t>BSLGOLDETF</t>
  </si>
  <si>
    <t>Rajnandini Metal Ltd</t>
  </si>
  <si>
    <t>RAJMET</t>
  </si>
  <si>
    <t>BGR Energy Systems Ltd</t>
  </si>
  <si>
    <t>BGRENERGY</t>
  </si>
  <si>
    <t>Chemcrux Enterprises Ltd</t>
  </si>
  <si>
    <t>CHEMCRUX</t>
  </si>
  <si>
    <t>Vaarad Ventures Ltd</t>
  </si>
  <si>
    <t>VAARAD</t>
  </si>
  <si>
    <t>Droneacharya Aerial Innovations Ltd</t>
  </si>
  <si>
    <t>DRONACHRYA</t>
  </si>
  <si>
    <t>Competent Automobiles Company Ltd</t>
  </si>
  <si>
    <t>COMPEAU</t>
  </si>
  <si>
    <t>Sejal Glass Ltd</t>
  </si>
  <si>
    <t>SEJALLTD</t>
  </si>
  <si>
    <t>Virinchi Ltd</t>
  </si>
  <si>
    <t>VIRINCHI</t>
  </si>
  <si>
    <t>AVP Infracon Ltd</t>
  </si>
  <si>
    <t>AVPINFRA</t>
  </si>
  <si>
    <t>Essen Speciality Films Ltd</t>
  </si>
  <si>
    <t>ESFL</t>
  </si>
  <si>
    <t>Globus Power Generation Ltd</t>
  </si>
  <si>
    <t>GLOBUSCON</t>
  </si>
  <si>
    <t>Variman Global Enterprises Ltd</t>
  </si>
  <si>
    <t>VARIMAN</t>
  </si>
  <si>
    <t>Rajnish Wellness Ltd</t>
  </si>
  <si>
    <t>RAJNISH</t>
  </si>
  <si>
    <t>Rama Phosphates Ltd</t>
  </si>
  <si>
    <t>RAMAPHO</t>
  </si>
  <si>
    <t>Le Merite Exports Ltd</t>
  </si>
  <si>
    <t>LEMERITE</t>
  </si>
  <si>
    <t>Lancor Holdings Ltd</t>
  </si>
  <si>
    <t>LANCORHOL</t>
  </si>
  <si>
    <t>Surana Telecom and Power Ltd</t>
  </si>
  <si>
    <t>SURANAT&amp;P</t>
  </si>
  <si>
    <t>Trident Lifeline Ltd</t>
  </si>
  <si>
    <t>TLL</t>
  </si>
  <si>
    <t>Coastal Corporation Ltd</t>
  </si>
  <si>
    <t>COASTCORP</t>
  </si>
  <si>
    <t>Intense Technologies Ltd</t>
  </si>
  <si>
    <t>INTENTECH</t>
  </si>
  <si>
    <t>Manomay Tex India Ltd</t>
  </si>
  <si>
    <t>MANOMAY</t>
  </si>
  <si>
    <t>S &amp; S Power Switchgear Ltd</t>
  </si>
  <si>
    <t>S&amp;SPOWER</t>
  </si>
  <si>
    <t>Sumit Woods Ltd</t>
  </si>
  <si>
    <t>SUMIT</t>
  </si>
  <si>
    <t>Waterbase Ltd</t>
  </si>
  <si>
    <t>WATERBASE</t>
  </si>
  <si>
    <t>Jasch Gauging Technologies Ltd</t>
  </si>
  <si>
    <t>JGTL</t>
  </si>
  <si>
    <t>Indian Toners &amp; Developers Ltd</t>
  </si>
  <si>
    <t>INDTONER</t>
  </si>
  <si>
    <t>Fluidomat Ltd</t>
  </si>
  <si>
    <t>FLUIDOM</t>
  </si>
  <si>
    <t>Nila Spaces Ltd</t>
  </si>
  <si>
    <t>NILASPACES</t>
  </si>
  <si>
    <t>Goyal Salt Ltd</t>
  </si>
  <si>
    <t>GOYALSALT</t>
  </si>
  <si>
    <t>Avonmore Capital &amp; Management Services Ltd</t>
  </si>
  <si>
    <t>AVONMORE</t>
  </si>
  <si>
    <t>McLeod Russel India Ltd</t>
  </si>
  <si>
    <t>MCLEODRUSS</t>
  </si>
  <si>
    <t>GEE Ltd</t>
  </si>
  <si>
    <t>GEE</t>
  </si>
  <si>
    <t>Indowind Energy Ltd</t>
  </si>
  <si>
    <t>INDOWIND</t>
  </si>
  <si>
    <t>South West Pinnacle Exploration Ltd</t>
  </si>
  <si>
    <t>SOUTHWEST</t>
  </si>
  <si>
    <t>Kalyani Cast-Tech Ltd</t>
  </si>
  <si>
    <t>KALYANI</t>
  </si>
  <si>
    <t>Digikore Studios Ltd</t>
  </si>
  <si>
    <t>DIGIKORE</t>
  </si>
  <si>
    <t>Omax Autos Ltd</t>
  </si>
  <si>
    <t>OMAXAUTO</t>
  </si>
  <si>
    <t>Mangalam Organics Ltd</t>
  </si>
  <si>
    <t>MANORG</t>
  </si>
  <si>
    <t>Canarys Automations Ltd</t>
  </si>
  <si>
    <t>CANARYS</t>
  </si>
  <si>
    <t>Scan Steels Ltd</t>
  </si>
  <si>
    <t>SCANSTL</t>
  </si>
  <si>
    <t>Multibase India Ltd</t>
  </si>
  <si>
    <t>MULTIBASE</t>
  </si>
  <si>
    <t>Inflame Appliances Ltd</t>
  </si>
  <si>
    <t>INFLAME</t>
  </si>
  <si>
    <t>Osia Hyper Retail Ltd</t>
  </si>
  <si>
    <t>OSIAHYPER</t>
  </si>
  <si>
    <t>Medico Remedies Ltd</t>
  </si>
  <si>
    <t>MEDICO</t>
  </si>
  <si>
    <t>Infinium Pharmachem Ltd</t>
  </si>
  <si>
    <t>INFINIUM</t>
  </si>
  <si>
    <t>Gennex Laboratories Ltd</t>
  </si>
  <si>
    <t>GENNEX</t>
  </si>
  <si>
    <t>NDL Ventures Ltd</t>
  </si>
  <si>
    <t>NDLVENTURE</t>
  </si>
  <si>
    <t>Smartlink Holdings Ltd</t>
  </si>
  <si>
    <t>SMARTLINK</t>
  </si>
  <si>
    <t>Atlantaa Ltd</t>
  </si>
  <si>
    <t>ATLANTAA</t>
  </si>
  <si>
    <t>Jhaveri Credits and Capital Ltd</t>
  </si>
  <si>
    <t>JHACC</t>
  </si>
  <si>
    <t>Vishwaraj Sugar Industries Ltd</t>
  </si>
  <si>
    <t>VISHWARAJ</t>
  </si>
  <si>
    <t>India Finsec Ltd</t>
  </si>
  <si>
    <t>IFINSEC</t>
  </si>
  <si>
    <t>Vintron Informatics Ltd</t>
  </si>
  <si>
    <t>VINTRON</t>
  </si>
  <si>
    <t>POCL Enterprises Ltd</t>
  </si>
  <si>
    <t>POEL</t>
  </si>
  <si>
    <t>Indian Terrain Fashions Ltd</t>
  </si>
  <si>
    <t>INDTERRAIN</t>
  </si>
  <si>
    <t>Royal India Corporation Ltd</t>
  </si>
  <si>
    <t>ROYALIND</t>
  </si>
  <si>
    <t>Rox Hi-Tech Ltd</t>
  </si>
  <si>
    <t>ROXHITECH</t>
  </si>
  <si>
    <t>Apollo Finvest (India) Ltd</t>
  </si>
  <si>
    <t>APOLLOFI</t>
  </si>
  <si>
    <t>Crayons Advertising Ltd</t>
  </si>
  <si>
    <t>CRAYONS</t>
  </si>
  <si>
    <t>Goldstar Power Ltd</t>
  </si>
  <si>
    <t>GOLDSTAR</t>
  </si>
  <si>
    <t>Ruchi Infrastructure Ltd</t>
  </si>
  <si>
    <t>RUCHINFRA</t>
  </si>
  <si>
    <t>Vadilal Enterprises Ltd</t>
  </si>
  <si>
    <t>VADILENT</t>
  </si>
  <si>
    <t>Crown Lifters Ltd</t>
  </si>
  <si>
    <t>CROWN</t>
  </si>
  <si>
    <t>Magnum Ventures Ltd</t>
  </si>
  <si>
    <t>MAGNUM</t>
  </si>
  <si>
    <t>Axis Gold ETF</t>
  </si>
  <si>
    <t>AXISGOLD</t>
  </si>
  <si>
    <t>Hindustan Organic Chemicals Ltd</t>
  </si>
  <si>
    <t>HOCL</t>
  </si>
  <si>
    <t>Rudrabhishek Enterprises Ltd</t>
  </si>
  <si>
    <t>REPL</t>
  </si>
  <si>
    <t>Il&amp;Fs Engineering and Construction Company Ltd</t>
  </si>
  <si>
    <t>IL&amp;FSENGG</t>
  </si>
  <si>
    <t>Shradha Infraprojects Ltd</t>
  </si>
  <si>
    <t>SHRADHA</t>
  </si>
  <si>
    <t>Bannari Amman Spinning Mills Ltd</t>
  </si>
  <si>
    <t>BASML</t>
  </si>
  <si>
    <t>Rane Engine Valve Ltd</t>
  </si>
  <si>
    <t>RANEENGINE</t>
  </si>
  <si>
    <t>Naga Dhunseri Group Ltd</t>
  </si>
  <si>
    <t>NDGL</t>
  </si>
  <si>
    <t>Shri Venkatesh Refineries Ltd</t>
  </si>
  <si>
    <t>SVRL</t>
  </si>
  <si>
    <t>Uday Jewellery Industries Ltd</t>
  </si>
  <si>
    <t>UDAYJEW</t>
  </si>
  <si>
    <t>Megastar Foods Ltd</t>
  </si>
  <si>
    <t>MEGASTAR</t>
  </si>
  <si>
    <t>Prime Industries Ltd</t>
  </si>
  <si>
    <t>PRIMIND</t>
  </si>
  <si>
    <t>Alphalogic Industries Ltd</t>
  </si>
  <si>
    <t>ALPHAIND</t>
  </si>
  <si>
    <t>PPAP Automotive Ltd</t>
  </si>
  <si>
    <t>PPAP</t>
  </si>
  <si>
    <t>Visa Steel Ltd</t>
  </si>
  <si>
    <t>VISASTEEL</t>
  </si>
  <si>
    <t>Gujarat Apollo Industries Ltd</t>
  </si>
  <si>
    <t>GUJAPOLLO</t>
  </si>
  <si>
    <t>Commercial Syn Bags Ltd</t>
  </si>
  <si>
    <t>COMSYN</t>
  </si>
  <si>
    <t>P.E. Analytics Ltd</t>
  </si>
  <si>
    <t>PROPEQUITY</t>
  </si>
  <si>
    <t>Investment &amp; Precision Castings Ltd</t>
  </si>
  <si>
    <t>INVPRECQ</t>
  </si>
  <si>
    <t>Premier Roadlines Ltd</t>
  </si>
  <si>
    <t>PRLIND</t>
  </si>
  <si>
    <t>KPT Industries Ltd</t>
  </si>
  <si>
    <t>KPT</t>
  </si>
  <si>
    <t>Chatha Foods Ltd</t>
  </si>
  <si>
    <t>CHATHA</t>
  </si>
  <si>
    <t>Murudeshwar Ceramics Ltd</t>
  </si>
  <si>
    <t>MURUDCERA</t>
  </si>
  <si>
    <t>Asian Hotels (North) Ltd</t>
  </si>
  <si>
    <t>ASIANHOTNR</t>
  </si>
  <si>
    <t>RKEC Projects Ltd</t>
  </si>
  <si>
    <t>RKEC</t>
  </si>
  <si>
    <t>Robust Hotels Ltd</t>
  </si>
  <si>
    <t>RHL</t>
  </si>
  <si>
    <t>Anlon Technology Solutions Ltd</t>
  </si>
  <si>
    <t>ANLON</t>
  </si>
  <si>
    <t>Shri Dinesh Mills Ltd</t>
  </si>
  <si>
    <t>SHRIDINE</t>
  </si>
  <si>
    <t>Maral Overseas Ltd</t>
  </si>
  <si>
    <t>MARALOVER</t>
  </si>
  <si>
    <t>Ceenik Exports (India) Ltd</t>
  </si>
  <si>
    <t>CEENIK</t>
  </si>
  <si>
    <t>Dindigul Farm Product Ltd</t>
  </si>
  <si>
    <t>DFPL</t>
  </si>
  <si>
    <t>Natural Capsules Ltd</t>
  </si>
  <si>
    <t>NATCAPSUQ</t>
  </si>
  <si>
    <t>Akanksha Power and Infrastructure Ltd</t>
  </si>
  <si>
    <t>AKANKSHA</t>
  </si>
  <si>
    <t>Electrical Components &amp; Equipment</t>
  </si>
  <si>
    <t>E Factor Experiences Ltd</t>
  </si>
  <si>
    <t>EFACTOR</t>
  </si>
  <si>
    <t>Shree Rama Newsprint Ltd</t>
  </si>
  <si>
    <t>RAMANEWS</t>
  </si>
  <si>
    <t>Take Solutions Ltd</t>
  </si>
  <si>
    <t>TAKE</t>
  </si>
  <si>
    <t>Axis Nifty AAA Bond Plus SDL Apr 2026 50:50 ETF</t>
  </si>
  <si>
    <t>AXISBPSETF</t>
  </si>
  <si>
    <t>Lords Chloro Alkali Ltd</t>
  </si>
  <si>
    <t>LORDSCHLO</t>
  </si>
  <si>
    <t>Mercantile Ventures Ltd</t>
  </si>
  <si>
    <t>MERCANTILE</t>
  </si>
  <si>
    <t>Thomas Scott (India) Ltd</t>
  </si>
  <si>
    <t>THOMASCOTT</t>
  </si>
  <si>
    <t>Nitiraj Engineers Ltd</t>
  </si>
  <si>
    <t>NITIRAJ</t>
  </si>
  <si>
    <t>Captain Polyplast Ltd</t>
  </si>
  <si>
    <t>CPL</t>
  </si>
  <si>
    <t>Sundaram Brake Linings Ltd</t>
  </si>
  <si>
    <t>SUNDRMBRAK</t>
  </si>
  <si>
    <t>Amba Enterprises Ltd</t>
  </si>
  <si>
    <t>AEL</t>
  </si>
  <si>
    <t>Comfort Intech Ltd</t>
  </si>
  <si>
    <t>COMFINTE</t>
  </si>
  <si>
    <t>Kaka Industries Ltd</t>
  </si>
  <si>
    <t>KAKA</t>
  </si>
  <si>
    <t>Global Vectra Helicorp Ltd</t>
  </si>
  <si>
    <t>GLOBALVECT</t>
  </si>
  <si>
    <t>Duroply Industries Ltd</t>
  </si>
  <si>
    <t>DUROPLY</t>
  </si>
  <si>
    <t>ASI Industries Ltd</t>
  </si>
  <si>
    <t>ASIIL</t>
  </si>
  <si>
    <t>Bambino Agro Industries Ltd</t>
  </si>
  <si>
    <t>BAMBINO</t>
  </si>
  <si>
    <t>Maagh Advertising and Marketing Services Ltd</t>
  </si>
  <si>
    <t>MAAGHADV</t>
  </si>
  <si>
    <t>LGB Forge Ltd</t>
  </si>
  <si>
    <t>LGBFORGE</t>
  </si>
  <si>
    <t>Panchsheel Organics Ltd</t>
  </si>
  <si>
    <t>PANCHSHEEL</t>
  </si>
  <si>
    <t>Par Drugs and Chemicals Ltd</t>
  </si>
  <si>
    <t>PAR</t>
  </si>
  <si>
    <t>Bemco Hydraulics Ltd</t>
  </si>
  <si>
    <t>BEMHY</t>
  </si>
  <si>
    <t>Caspian Corporate Services Ltd</t>
  </si>
  <si>
    <t>CASPIAN</t>
  </si>
  <si>
    <t>Chemtech Industrial Valves Ltd</t>
  </si>
  <si>
    <t>CHEMTECH</t>
  </si>
  <si>
    <t>Tirupati Forge Ltd</t>
  </si>
  <si>
    <t>TIRUPATIFL</t>
  </si>
  <si>
    <t>Brahmaputra Infrastructure Ltd</t>
  </si>
  <si>
    <t>BRAHMINFRA</t>
  </si>
  <si>
    <t>ABM Knowledgeware Ltd</t>
  </si>
  <si>
    <t>ABMKNO</t>
  </si>
  <si>
    <t>Cords Cable Industries Ltd</t>
  </si>
  <si>
    <t>CORDSCABLE</t>
  </si>
  <si>
    <t>Jay Ushin Ltd</t>
  </si>
  <si>
    <t>JAYUSH</t>
  </si>
  <si>
    <t>Purple Finance Ltd</t>
  </si>
  <si>
    <t>PURPLEFIN</t>
  </si>
  <si>
    <t>Aurangabad Distillery Ltd</t>
  </si>
  <si>
    <t>AURDIS</t>
  </si>
  <si>
    <t>Konstelec Engineers Ltd</t>
  </si>
  <si>
    <t>KONSTELEC</t>
  </si>
  <si>
    <t>Baheti Recycling Industries Ltd</t>
  </si>
  <si>
    <t>BAHETI</t>
  </si>
  <si>
    <t>Navkar Urbanstructure Ltd</t>
  </si>
  <si>
    <t>NAVKAR</t>
  </si>
  <si>
    <t>Welspun Investments and Commercials Ltd</t>
  </si>
  <si>
    <t>WELINV</t>
  </si>
  <si>
    <t>Alphageo (India) Ltd</t>
  </si>
  <si>
    <t>ALPHAGEO</t>
  </si>
  <si>
    <t>Mirae Asset Nifty 50 ETF</t>
  </si>
  <si>
    <t>NIFTYETF</t>
  </si>
  <si>
    <t>On Door Concepts Ltd</t>
  </si>
  <si>
    <t>ONDOOR</t>
  </si>
  <si>
    <t>Retail - Online</t>
  </si>
  <si>
    <t>Loyal Textile Mills Ltd</t>
  </si>
  <si>
    <t>LOYALTEX</t>
  </si>
  <si>
    <t>Graviss Hospitality Ltd</t>
  </si>
  <si>
    <t>GRAVISSHO</t>
  </si>
  <si>
    <t>UMA Exports Ltd</t>
  </si>
  <si>
    <t>UMAEXPORTS</t>
  </si>
  <si>
    <t>Star Delta Transformers Ltd</t>
  </si>
  <si>
    <t>STARDELTA</t>
  </si>
  <si>
    <t>RSD Finance Ltd</t>
  </si>
  <si>
    <t>RSDFIN</t>
  </si>
  <si>
    <t>MK Exim (India) Ltd</t>
  </si>
  <si>
    <t>MKEXIM</t>
  </si>
  <si>
    <t>Sona Machinery Ltd</t>
  </si>
  <si>
    <t>SONAMAC</t>
  </si>
  <si>
    <t>Standard Capital Markets Ltd</t>
  </si>
  <si>
    <t>STANCAP</t>
  </si>
  <si>
    <t>Inventure Growth &amp; Securities Ltd</t>
  </si>
  <si>
    <t>INVENTURE</t>
  </si>
  <si>
    <t>Paragon Fine &amp; Speciality Chemical Ltd</t>
  </si>
  <si>
    <t>PARAGON</t>
  </si>
  <si>
    <t>India Gelatine &amp; Chemicals Ltd</t>
  </si>
  <si>
    <t>INDGELA</t>
  </si>
  <si>
    <t>Starteck Finance Ltd</t>
  </si>
  <si>
    <t>STARTECK</t>
  </si>
  <si>
    <t>Kanoria Energy &amp; Infrastructure Limited</t>
  </si>
  <si>
    <t>KEIL</t>
  </si>
  <si>
    <t>IL&amp;FS Transportation Networks Ltd</t>
  </si>
  <si>
    <t>IL&amp;FSTRANS</t>
  </si>
  <si>
    <t>Brady And Morris Engineering Co Ltd</t>
  </si>
  <si>
    <t>BRADYM</t>
  </si>
  <si>
    <t>Aaron Industries Ltd</t>
  </si>
  <si>
    <t>AARON</t>
  </si>
  <si>
    <t>VTM Ltd</t>
  </si>
  <si>
    <t>VTMLTD</t>
  </si>
  <si>
    <t>Nureca Ltd</t>
  </si>
  <si>
    <t>NURECA</t>
  </si>
  <si>
    <t>DCG Cables &amp; Wires Ltd</t>
  </si>
  <si>
    <t>DCG</t>
  </si>
  <si>
    <t>RRIL Ltd</t>
  </si>
  <si>
    <t>RRIL</t>
  </si>
  <si>
    <t>Ravinder Heights Ltd</t>
  </si>
  <si>
    <t>RVHL</t>
  </si>
  <si>
    <t>Empower India Ltd</t>
  </si>
  <si>
    <t>EMPOWER</t>
  </si>
  <si>
    <t>Indo Thai Securities Ltd</t>
  </si>
  <si>
    <t>INDOTHAI</t>
  </si>
  <si>
    <t>Mangalam Seeds Ltd</t>
  </si>
  <si>
    <t>MSL</t>
  </si>
  <si>
    <t>VETO Switch Gears And Cables Ltd</t>
  </si>
  <si>
    <t>VETO</t>
  </si>
  <si>
    <t>Pil Italica Lifestyle Ltd</t>
  </si>
  <si>
    <t>PILITA</t>
  </si>
  <si>
    <t>Bhilwara Technical Textiles Ltd</t>
  </si>
  <si>
    <t>BTTL</t>
  </si>
  <si>
    <t>A B Infrabuild Ltd</t>
  </si>
  <si>
    <t>ABINFRA</t>
  </si>
  <si>
    <t>Prime Fresh Ltd</t>
  </si>
  <si>
    <t>PRIMEFRESH</t>
  </si>
  <si>
    <t>Lagnam Spintex Ltd</t>
  </si>
  <si>
    <t>LAGNAM</t>
  </si>
  <si>
    <t>Aashka Hospitals Ltd</t>
  </si>
  <si>
    <t>AASHKA</t>
  </si>
  <si>
    <t>DEV Information Technology Ltd</t>
  </si>
  <si>
    <t>DEVIT</t>
  </si>
  <si>
    <t>Veer Global Infraconstruction Ltd</t>
  </si>
  <si>
    <t>VGIL</t>
  </si>
  <si>
    <t>Ginni Filaments Ltd</t>
  </si>
  <si>
    <t>GINNIFILA</t>
  </si>
  <si>
    <t>Madhav Infra Projects Ltd</t>
  </si>
  <si>
    <t>MADHAVIPL</t>
  </si>
  <si>
    <t>Available Finance Ltd</t>
  </si>
  <si>
    <t>AVAILFC</t>
  </si>
  <si>
    <t>Seacoast Shipping Services Ltd</t>
  </si>
  <si>
    <t>SEACOAST</t>
  </si>
  <si>
    <t>G M Polyplast Ltd</t>
  </si>
  <si>
    <t>GMPL</t>
  </si>
  <si>
    <t>Yash Optics &amp; Lens Ltd</t>
  </si>
  <si>
    <t>YASHOPTICS</t>
  </si>
  <si>
    <t>CAPTAIN PIPES Ltd</t>
  </si>
  <si>
    <t>CAPPIPES</t>
  </si>
  <si>
    <t>Maruti Infrastructure Ltd</t>
  </si>
  <si>
    <t>MAINFRA</t>
  </si>
  <si>
    <t>Aksharchem (India) Ltd</t>
  </si>
  <si>
    <t>AKSHARCHEM</t>
  </si>
  <si>
    <t>Trejhara Solutions Ltd</t>
  </si>
  <si>
    <t>TREJHARA</t>
  </si>
  <si>
    <t>Zeal Global Services Ltd</t>
  </si>
  <si>
    <t>ZEAL</t>
  </si>
  <si>
    <t>Supreme Infrastructure India Ltd</t>
  </si>
  <si>
    <t>SUPREMEINF</t>
  </si>
  <si>
    <t>Rajshree Sugars &amp; Chemicals Ltd</t>
  </si>
  <si>
    <t>RAJSREESUG</t>
  </si>
  <si>
    <t>North Eastern Carrying Corporation Ltd</t>
  </si>
  <si>
    <t>NECCLTD</t>
  </si>
  <si>
    <t>Lloyds Luxuries Ltd</t>
  </si>
  <si>
    <t>LLOYDS</t>
  </si>
  <si>
    <t>Sunshine Capital Ltd</t>
  </si>
  <si>
    <t>SCL</t>
  </si>
  <si>
    <t>Neelamalai Agro Industries Ltd</t>
  </si>
  <si>
    <t>NEAGI</t>
  </si>
  <si>
    <t>Ashapuri Gold Ornament Ltd</t>
  </si>
  <si>
    <t>AGOL</t>
  </si>
  <si>
    <t>Coral Laboratories Ltd</t>
  </si>
  <si>
    <t>CORALAB</t>
  </si>
  <si>
    <t>RDB Realty &amp; Infrastructure Ltd</t>
  </si>
  <si>
    <t>RDBRIL</t>
  </si>
  <si>
    <t>SAB Industries Ltd</t>
  </si>
  <si>
    <t>SAB</t>
  </si>
  <si>
    <t>Shree Ajit Pulp and Paper Ltd</t>
  </si>
  <si>
    <t>SAPPL</t>
  </si>
  <si>
    <t>SMS Lifesciences India Ltd</t>
  </si>
  <si>
    <t>SMSLIFE</t>
  </si>
  <si>
    <t>Confidence Futuristic Energetech Ltd</t>
  </si>
  <si>
    <t>CFEL</t>
  </si>
  <si>
    <t>Sharda Ispat Ltd</t>
  </si>
  <si>
    <t>SHRDAIS</t>
  </si>
  <si>
    <t>Zee Learn Ltd</t>
  </si>
  <si>
    <t>ZEELEARN</t>
  </si>
  <si>
    <t>Evexia Lifecare Ltd</t>
  </si>
  <si>
    <t>EVEXIA</t>
  </si>
  <si>
    <t>Bimetal Bearings Ltd</t>
  </si>
  <si>
    <t>BIMETAL</t>
  </si>
  <si>
    <t>delaPlex Ltd</t>
  </si>
  <si>
    <t>DELAPLEX</t>
  </si>
  <si>
    <t>Vital Chemtech Ltd</t>
  </si>
  <si>
    <t>VITAL</t>
  </si>
  <si>
    <t>Infollion Research Services Ltd</t>
  </si>
  <si>
    <t>INFOLLION</t>
  </si>
  <si>
    <t>Sarthak Metals Ltd</t>
  </si>
  <si>
    <t>SMLT</t>
  </si>
  <si>
    <t>Arham Technologies Ltd</t>
  </si>
  <si>
    <t>ARHAM</t>
  </si>
  <si>
    <t>Sicagen India Ltd</t>
  </si>
  <si>
    <t>SICAGEN</t>
  </si>
  <si>
    <t>CWD Limited</t>
  </si>
  <si>
    <t>CWD</t>
  </si>
  <si>
    <t>T T Ltd</t>
  </si>
  <si>
    <t>TTL</t>
  </si>
  <si>
    <t>Shri Bajrang Alliance Ltd</t>
  </si>
  <si>
    <t>SHBAJRG</t>
  </si>
  <si>
    <t>Super House Ltd</t>
  </si>
  <si>
    <t>SUPERHOUSE</t>
  </si>
  <si>
    <t>Equippp Social Impact Technologies Ltd</t>
  </si>
  <si>
    <t>EQUIPPP</t>
  </si>
  <si>
    <t xml:space="preserve"> IT Services &amp; Consulting</t>
  </si>
  <si>
    <t>Prithvi Exchange (India) Ltd</t>
  </si>
  <si>
    <t>PRITHVIEXCH</t>
  </si>
  <si>
    <t>Pune E - Stock Broking Ltd</t>
  </si>
  <si>
    <t>PESB</t>
  </si>
  <si>
    <t>Raghuvansh Agrofarms Ltd</t>
  </si>
  <si>
    <t>RAFL</t>
  </si>
  <si>
    <t>Hindcon Chemicals Ltd</t>
  </si>
  <si>
    <t>HINDCON</t>
  </si>
  <si>
    <t>Paul Merchants Ltd</t>
  </si>
  <si>
    <t>PML</t>
  </si>
  <si>
    <t>Sayaji Hotels (Pune) Ltd</t>
  </si>
  <si>
    <t>SHPLPUNE</t>
  </si>
  <si>
    <t>Tembo Global Industries Ltd</t>
  </si>
  <si>
    <t>TEMBO</t>
  </si>
  <si>
    <t>Rajshree Polypack Ltd</t>
  </si>
  <si>
    <t>RPPL</t>
  </si>
  <si>
    <t>Bhatia Communications &amp; Retail (India) Ltd</t>
  </si>
  <si>
    <t>BHATIA</t>
  </si>
  <si>
    <t>Denis Chem Lab Ltd</t>
  </si>
  <si>
    <t>DENISCHEM</t>
  </si>
  <si>
    <t>Shree Vasu Logistics Ltd</t>
  </si>
  <si>
    <t>SVLL</t>
  </si>
  <si>
    <t>Kimia Biosciences Ltd</t>
  </si>
  <si>
    <t>KIMIABL</t>
  </si>
  <si>
    <t>G G Engineering Ltd</t>
  </si>
  <si>
    <t>GGENG</t>
  </si>
  <si>
    <t>Divine Power Energy Ltd</t>
  </si>
  <si>
    <t>DPEL</t>
  </si>
  <si>
    <t>Maximus International Ltd</t>
  </si>
  <si>
    <t>MAXIMUS</t>
  </si>
  <si>
    <t>Cambridge Technology Enterprises Ltd</t>
  </si>
  <si>
    <t>CTE</t>
  </si>
  <si>
    <t>JSL Industries Ltd</t>
  </si>
  <si>
    <t>JSLINDL</t>
  </si>
  <si>
    <t>Sanmit Infra Ltd</t>
  </si>
  <si>
    <t>SANINFRA</t>
  </si>
  <si>
    <t>Captain Technocast Ltd</t>
  </si>
  <si>
    <t>CTCL</t>
  </si>
  <si>
    <t>Modi Rubber Ltd</t>
  </si>
  <si>
    <t>MODIRUBBER</t>
  </si>
  <si>
    <t>Umang Dairies Ltd</t>
  </si>
  <si>
    <t>UMANGDAIRY</t>
  </si>
  <si>
    <t>Signet Industries Ltd</t>
  </si>
  <si>
    <t>SIGIND</t>
  </si>
  <si>
    <t>Asian Hotels (East) Ltd</t>
  </si>
  <si>
    <t>AHLEAST</t>
  </si>
  <si>
    <t>Rajasthan Gases Ltd</t>
  </si>
  <si>
    <t>RAJGASES</t>
  </si>
  <si>
    <t>Noida Toll Bridge Company Ltd</t>
  </si>
  <si>
    <t>NOIDATOLL</t>
  </si>
  <si>
    <t>Indrayani Biotech Ltd</t>
  </si>
  <si>
    <t>INDRANIB</t>
  </si>
  <si>
    <t>Techknowgreen Solutions Ltd</t>
  </si>
  <si>
    <t>TECHKGREEN</t>
  </si>
  <si>
    <t>Vardhman Polytex Ltd</t>
  </si>
  <si>
    <t>VARDMNPOLY</t>
  </si>
  <si>
    <t>Sanjivani Paranteral Ltd</t>
  </si>
  <si>
    <t>SANJIVIN</t>
  </si>
  <si>
    <t>RDB Rasayans Ltd</t>
  </si>
  <si>
    <t>RDBRL</t>
  </si>
  <si>
    <t>Ajanta Soya Ltd</t>
  </si>
  <si>
    <t>AJANTSOY</t>
  </si>
  <si>
    <t>KCK Industries Ltd</t>
  </si>
  <si>
    <t>KCK</t>
  </si>
  <si>
    <t>GSS Infotech Ltd</t>
  </si>
  <si>
    <t>GSS</t>
  </si>
  <si>
    <t>Maha Rashtra Apex Corporation Ltd</t>
  </si>
  <si>
    <t>MAHAPEXLTD</t>
  </si>
  <si>
    <t>Pmc Fincorp Ltd</t>
  </si>
  <si>
    <t>PMCFIN</t>
  </si>
  <si>
    <t>LA Tim Metal &amp; Industries Ltd</t>
  </si>
  <si>
    <t>LATIMMETAL</t>
  </si>
  <si>
    <t>Delphi World Money Ltd</t>
  </si>
  <si>
    <t>DELPHIFX</t>
  </si>
  <si>
    <t>IP Rings Ltd</t>
  </si>
  <si>
    <t>IPRINGLTD</t>
  </si>
  <si>
    <t>SBI Nifty Bank ETF</t>
  </si>
  <si>
    <t>SETFNIFBK</t>
  </si>
  <si>
    <t>MITCON Consultancy &amp; Engineering Services Ltd</t>
  </si>
  <si>
    <t>MITCON</t>
  </si>
  <si>
    <t>Regis Industries Ltd</t>
  </si>
  <si>
    <t>REGIS</t>
  </si>
  <si>
    <t>Modern Threads (India) Ltd</t>
  </si>
  <si>
    <t>MODTHREAD</t>
  </si>
  <si>
    <t>ShreeOswal Seeds and Chemicals Ltd</t>
  </si>
  <si>
    <t>OSWALSEEDS</t>
  </si>
  <si>
    <t>National Plastic Technologies Ltd</t>
  </si>
  <si>
    <t>NATPLASTI</t>
  </si>
  <si>
    <t>Jullundur Motor Agency (Delhi) Ltd</t>
  </si>
  <si>
    <t>JMA</t>
  </si>
  <si>
    <t>Shiva Texyarn Ltd</t>
  </si>
  <si>
    <t>SHIVATEX</t>
  </si>
  <si>
    <t>Dhunseri Tea &amp; Industries Ltd</t>
  </si>
  <si>
    <t>DTIL</t>
  </si>
  <si>
    <t>Oriental Carbon &amp; Chemicals Ltd</t>
  </si>
  <si>
    <t>OCCL</t>
  </si>
  <si>
    <t>Storage Technologies and Automation Ltd</t>
  </si>
  <si>
    <t>STAL</t>
  </si>
  <si>
    <t>Nirman Agri Genetics Ltd</t>
  </si>
  <si>
    <t>NIRMAN</t>
  </si>
  <si>
    <t>Panasonic Carbon India Co Ltd</t>
  </si>
  <si>
    <t>PANCARBON</t>
  </si>
  <si>
    <t>Kanpur Plastipack Ltd</t>
  </si>
  <si>
    <t>KANPRPLA</t>
  </si>
  <si>
    <t>LKP Finance Ltd</t>
  </si>
  <si>
    <t>LKPFIN</t>
  </si>
  <si>
    <t>Narmada Gelatines Ltd</t>
  </si>
  <si>
    <t>SHAWGELTIN</t>
  </si>
  <si>
    <t>ICICI Prudential Nifty 100 Low Vol 30 ETF</t>
  </si>
  <si>
    <t>LOWVOLIETF</t>
  </si>
  <si>
    <t>Spectrum Talent Management Ltd</t>
  </si>
  <si>
    <t>SPECTSTM</t>
  </si>
  <si>
    <t>WAA Solar Ltd</t>
  </si>
  <si>
    <t>WAA</t>
  </si>
  <si>
    <t>Aspinwall and Company Ltd</t>
  </si>
  <si>
    <t>ASPINWALL</t>
  </si>
  <si>
    <t>A B Cotspin India Ltd</t>
  </si>
  <si>
    <t>ABCOTS</t>
  </si>
  <si>
    <t>Coral India Finance and Housing Ltd</t>
  </si>
  <si>
    <t>CORALFINAC</t>
  </si>
  <si>
    <t>Wardwizard Foods and Beverages Ltd</t>
  </si>
  <si>
    <t>WARDWIZFBL</t>
  </si>
  <si>
    <t>Prajay Engineers Syndicate Ltd</t>
  </si>
  <si>
    <t>PRAENG</t>
  </si>
  <si>
    <t>Tips Films Ltd</t>
  </si>
  <si>
    <t>TIPSFILMS</t>
  </si>
  <si>
    <t>Parin Furniture Ltd</t>
  </si>
  <si>
    <t>PARIN</t>
  </si>
  <si>
    <t>Swastika Investmart Ltd</t>
  </si>
  <si>
    <t>SWASTIKA</t>
  </si>
  <si>
    <t>Radix Industries (India) Ltd</t>
  </si>
  <si>
    <t>RADIXIND</t>
  </si>
  <si>
    <t>Sizemasters Technology Ltd</t>
  </si>
  <si>
    <t>SIZEMASTER</t>
  </si>
  <si>
    <t>Coromandel Engineering Company Ltd</t>
  </si>
  <si>
    <t>COROENGG</t>
  </si>
  <si>
    <t>Rulka Electricals Ltd</t>
  </si>
  <si>
    <t>RULKA</t>
  </si>
  <si>
    <t>Shree Osfm E-Mobility Ltd</t>
  </si>
  <si>
    <t>SHREEOSFM</t>
  </si>
  <si>
    <t>Alpine Housing Development Corporation Limited</t>
  </si>
  <si>
    <t>ALPINEHOU</t>
  </si>
  <si>
    <t>PG Foils Ltd</t>
  </si>
  <si>
    <t>PGFOILQ</t>
  </si>
  <si>
    <t>Cosmo Ferrites Ltd</t>
  </si>
  <si>
    <t>COSMOFE</t>
  </si>
  <si>
    <t>Nettlinx Ltd</t>
  </si>
  <si>
    <t>NETTLINX</t>
  </si>
  <si>
    <t>Cochin Minerals and Rutile Ltd</t>
  </si>
  <si>
    <t>COCHINM</t>
  </si>
  <si>
    <t>Indian Wood Products Co Ltd</t>
  </si>
  <si>
    <t>IWP</t>
  </si>
  <si>
    <t>IVP Ltd</t>
  </si>
  <si>
    <t>IVP</t>
  </si>
  <si>
    <t>Halder Venture Ltd</t>
  </si>
  <si>
    <t>HALDER</t>
  </si>
  <si>
    <t>Diksat Transworld Ltd</t>
  </si>
  <si>
    <t>DIKSAT</t>
  </si>
  <si>
    <t>Vibrant Global Capital Ltd</t>
  </si>
  <si>
    <t>VGCL</t>
  </si>
  <si>
    <t>Lactose (India) Ltd</t>
  </si>
  <si>
    <t>LACTOSE</t>
  </si>
  <si>
    <t>Beacon Trusteeship Ltd</t>
  </si>
  <si>
    <t>BEACON</t>
  </si>
  <si>
    <t>Ratnabhumi Developers Ltd</t>
  </si>
  <si>
    <t>RATNABHUMI</t>
  </si>
  <si>
    <t>Quest Laboratories Ltd</t>
  </si>
  <si>
    <t>QUESTLAB</t>
  </si>
  <si>
    <t>Indiabulls Enterprises Ltd</t>
  </si>
  <si>
    <t>IEL</t>
  </si>
  <si>
    <t>SAH Polymers Ltd</t>
  </si>
  <si>
    <t>SAH</t>
  </si>
  <si>
    <t>Supreme Holdings &amp; Hospitality (India) Ltd</t>
  </si>
  <si>
    <t>SUPREME</t>
  </si>
  <si>
    <t>Brooks Laboratories Ltd</t>
  </si>
  <si>
    <t>BROOKS</t>
  </si>
  <si>
    <t>Organic Recycling Systems Ltd</t>
  </si>
  <si>
    <t>ORGANICREC</t>
  </si>
  <si>
    <t>LOYAL EQUIPMENTS Ltd</t>
  </si>
  <si>
    <t>LOYAL</t>
  </si>
  <si>
    <t>Odyssey Technologies Ltd</t>
  </si>
  <si>
    <t>ODYSSEY</t>
  </si>
  <si>
    <t>Rajnish Retail Ltd</t>
  </si>
  <si>
    <t>RRETAIL</t>
  </si>
  <si>
    <t>Sadbhav Infrastructure Projects Ltd</t>
  </si>
  <si>
    <t>SADBHIN</t>
  </si>
  <si>
    <t>KBC Global Ltd</t>
  </si>
  <si>
    <t>KBCGLOBAL</t>
  </si>
  <si>
    <t>Manaksia Aluminium Co Ltd</t>
  </si>
  <si>
    <t>MANAKALUCO</t>
  </si>
  <si>
    <t>Vipul Organics Ltd</t>
  </si>
  <si>
    <t>VIPULORG</t>
  </si>
  <si>
    <t>Kalyani Forge Ltd</t>
  </si>
  <si>
    <t>KALYANIFRG</t>
  </si>
  <si>
    <t>Precision Electronics Ltd</t>
  </si>
  <si>
    <t>PRECISIO</t>
  </si>
  <si>
    <t>Hindusthan National Glass And Industries Ltd</t>
  </si>
  <si>
    <t>HINDNATGLS</t>
  </si>
  <si>
    <t>Indbank Merchant Banking Services Ltd</t>
  </si>
  <si>
    <t>INDBANK</t>
  </si>
  <si>
    <t>Gujarat State Financial Corp</t>
  </si>
  <si>
    <t>GUJSTATFIN</t>
  </si>
  <si>
    <t>AKI India Ltd</t>
  </si>
  <si>
    <t>AKI</t>
  </si>
  <si>
    <t>Samkrg Pistons and Rings Ltd</t>
  </si>
  <si>
    <t>SAMKRG</t>
  </si>
  <si>
    <t>Maxposure Ltd</t>
  </si>
  <si>
    <t>MAXPOSURE</t>
  </si>
  <si>
    <t>GTL Ltd</t>
  </si>
  <si>
    <t>GTL</t>
  </si>
  <si>
    <t>Compucom Software Ltd</t>
  </si>
  <si>
    <t>COMPUSOFT</t>
  </si>
  <si>
    <t>Intrasoft Technologies Ltd</t>
  </si>
  <si>
    <t>ISFT</t>
  </si>
  <si>
    <t>United Nilgiri Tea Estates Company Ltd</t>
  </si>
  <si>
    <t>UNITEDTEA</t>
  </si>
  <si>
    <t>QMS Medical Allied Services Ltd</t>
  </si>
  <si>
    <t>QMSMEDI</t>
  </si>
  <si>
    <t>Tirupati Starch &amp; Chemicals Ltd</t>
  </si>
  <si>
    <t>TIRUSTA</t>
  </si>
  <si>
    <t>Somi Conveyor Beltings Ltd</t>
  </si>
  <si>
    <t>SOMICONVEY</t>
  </si>
  <si>
    <t>Baid Finserv Ltd</t>
  </si>
  <si>
    <t>BAIDFIN</t>
  </si>
  <si>
    <t>Ducol Organics &amp; Colours Ltd</t>
  </si>
  <si>
    <t>DUCOL</t>
  </si>
  <si>
    <t>DHP India Ltd</t>
  </si>
  <si>
    <t>DHPIND</t>
  </si>
  <si>
    <t>Aarnav Fashions Ltd</t>
  </si>
  <si>
    <t>AARNAV</t>
  </si>
  <si>
    <t>Mangal Credit and Fincorp Ltd</t>
  </si>
  <si>
    <t>MANCREDIT</t>
  </si>
  <si>
    <t>Hemant Surgical Industries Ltd</t>
  </si>
  <si>
    <t>HSIL</t>
  </si>
  <si>
    <t>South India Paper Mills Ltd</t>
  </si>
  <si>
    <t>STHINPA</t>
  </si>
  <si>
    <t>Mahalaxmi Rubtech Ltd</t>
  </si>
  <si>
    <t>MHLXMIRU</t>
  </si>
  <si>
    <t>Texmo Pipes and Products Ltd</t>
  </si>
  <si>
    <t>TEXMOPIPES</t>
  </si>
  <si>
    <t>Phoenix Township Ltd</t>
  </si>
  <si>
    <t>PHOENIXTN</t>
  </si>
  <si>
    <t>Atam Valves Ltd</t>
  </si>
  <si>
    <t>ATAM</t>
  </si>
  <si>
    <t>Prima Plastics Ltd</t>
  </si>
  <si>
    <t>PRIMAPLA</t>
  </si>
  <si>
    <t>Setco Automotive Ltd</t>
  </si>
  <si>
    <t>SETCO</t>
  </si>
  <si>
    <t>Universal Autofoundry Ltd</t>
  </si>
  <si>
    <t>UNIAUTO</t>
  </si>
  <si>
    <t>Shri Balaji Valve Components Ltd</t>
  </si>
  <si>
    <t>SBVCL</t>
  </si>
  <si>
    <t>Digicontent Ltd</t>
  </si>
  <si>
    <t>DGCONTENT</t>
  </si>
  <si>
    <t>Shraddha Prime Projects Ltd</t>
  </si>
  <si>
    <t>SHRADDHA</t>
  </si>
  <si>
    <t>Sudarshan Pharma Industries Ltd</t>
  </si>
  <si>
    <t>SUDARSHAN</t>
  </si>
  <si>
    <t>S V Global Mill Ltd</t>
  </si>
  <si>
    <t>SVGLOBAL</t>
  </si>
  <si>
    <t>JK Agri Genetics Ltd</t>
  </si>
  <si>
    <t>JK AGRI</t>
  </si>
  <si>
    <t>BSL Ltd</t>
  </si>
  <si>
    <t>BSL</t>
  </si>
  <si>
    <t>Ramdevbaba Solvent Ltd</t>
  </si>
  <si>
    <t>RBS</t>
  </si>
  <si>
    <t>Century Extrusions Ltd</t>
  </si>
  <si>
    <t>CENTEXT</t>
  </si>
  <si>
    <t>Refex Renewables &amp; Infrastructure Ltd</t>
  </si>
  <si>
    <t>REFEXRENEW</t>
  </si>
  <si>
    <t>Arihant Foundations &amp; Housing Ltd</t>
  </si>
  <si>
    <t>ARIHANT</t>
  </si>
  <si>
    <t>GVP Infotech Ltd</t>
  </si>
  <si>
    <t>GVPTECH</t>
  </si>
  <si>
    <t>Surat Trade and Mercantile Ltd</t>
  </si>
  <si>
    <t>SURATRAML</t>
  </si>
  <si>
    <t>Nagpur Power and Industries Ltd</t>
  </si>
  <si>
    <t>NAGPI</t>
  </si>
  <si>
    <t>Dhruv Consultancy Services Ltd</t>
  </si>
  <si>
    <t>DHRUV</t>
  </si>
  <si>
    <t>Panyam Cements And Mineral Industrties Ltd</t>
  </si>
  <si>
    <t>PANCM</t>
  </si>
  <si>
    <t>Airo Lam Ltd</t>
  </si>
  <si>
    <t>AIROLAM</t>
  </si>
  <si>
    <t>Bafna Pharmaceuticals Ltd</t>
  </si>
  <si>
    <t>BAFNAPH</t>
  </si>
  <si>
    <t>Salasar Exteriors and Contour Ltd</t>
  </si>
  <si>
    <t>SECL</t>
  </si>
  <si>
    <t>Mason Infratech Ltd</t>
  </si>
  <si>
    <t>MASON</t>
  </si>
  <si>
    <t>Aartech Solonics Ltd</t>
  </si>
  <si>
    <t>AARTECH</t>
  </si>
  <si>
    <t>Mitsu Chem Plast Ltd</t>
  </si>
  <si>
    <t>MITSU</t>
  </si>
  <si>
    <t>Gayatri Rubbers and Chemicals Ltd</t>
  </si>
  <si>
    <t>GRCL</t>
  </si>
  <si>
    <t>Arvee Laboratories (India) Ltd</t>
  </si>
  <si>
    <t>ARVEE</t>
  </si>
  <si>
    <t>AMJ Land Holdings Ltd</t>
  </si>
  <si>
    <t>AMJLAND</t>
  </si>
  <si>
    <t>Gretex Industries Ltd</t>
  </si>
  <si>
    <t>GRETEX</t>
  </si>
  <si>
    <t>Maheshwari Logistics Ltd</t>
  </si>
  <si>
    <t>MAHESHWARI</t>
  </si>
  <si>
    <t>Landmark Property Development Co Ltd</t>
  </si>
  <si>
    <t>LPDC</t>
  </si>
  <si>
    <t>Rts Power Corporation Ltd</t>
  </si>
  <si>
    <t>RTSPOWR</t>
  </si>
  <si>
    <t>Jyoti Ltd</t>
  </si>
  <si>
    <t>JYOTI</t>
  </si>
  <si>
    <t>Kaushalya Logistics Ltd</t>
  </si>
  <si>
    <t>KLL</t>
  </si>
  <si>
    <t>Ground Freight &amp; Logistics</t>
  </si>
  <si>
    <t>Magna Electro Castings Ltd</t>
  </si>
  <si>
    <t>MAGNAELQ</t>
  </si>
  <si>
    <t>Univastu India Ltd</t>
  </si>
  <si>
    <t>UNIVASTU</t>
  </si>
  <si>
    <t>GIR Natureview Resorts Ltd</t>
  </si>
  <si>
    <t>GIRRESORTS</t>
  </si>
  <si>
    <t>Upsurge Seeds Of Agriculture Ltd</t>
  </si>
  <si>
    <t>USASEEDS</t>
  </si>
  <si>
    <t>Kanchi Karpooram Ltd</t>
  </si>
  <si>
    <t>KANCHI</t>
  </si>
  <si>
    <t>Marvel Decor Ltd</t>
  </si>
  <si>
    <t>MDL</t>
  </si>
  <si>
    <t>Hindustan Adhesives Ltd</t>
  </si>
  <si>
    <t>HINDADH</t>
  </si>
  <si>
    <t>Lovable Lingerie Ltd</t>
  </si>
  <si>
    <t>LOVABLE</t>
  </si>
  <si>
    <t>Sprayking Ltd</t>
  </si>
  <si>
    <t>SPRAYKING</t>
  </si>
  <si>
    <t>Gillanders Arbuthnot &amp; Co Ltd</t>
  </si>
  <si>
    <t>GILLANDERS</t>
  </si>
  <si>
    <t>Dolfin Rubbers Ltd</t>
  </si>
  <si>
    <t>DOLFIN</t>
  </si>
  <si>
    <t>Rungta Irrigation Ltd</t>
  </si>
  <si>
    <t>RUNGTAIR</t>
  </si>
  <si>
    <t>Unihealth Consultancy Ltd</t>
  </si>
  <si>
    <t>UNIHEALTH</t>
  </si>
  <si>
    <t>Aarvi Encon Ltd</t>
  </si>
  <si>
    <t>AARVI</t>
  </si>
  <si>
    <t>Madhusudan Masala Ltd</t>
  </si>
  <si>
    <t>MADHUSUDAN</t>
  </si>
  <si>
    <t>Worth Peripherals Ltd</t>
  </si>
  <si>
    <t>Shigan Quantum Technologies Ltd</t>
  </si>
  <si>
    <t>SHIGAN</t>
  </si>
  <si>
    <t>Indian Infotech and Software Ltd</t>
  </si>
  <si>
    <t>INDINFO</t>
  </si>
  <si>
    <t>Interiors &amp; More Ltd</t>
  </si>
  <si>
    <t>INM</t>
  </si>
  <si>
    <t>Homesfy Realty Ltd</t>
  </si>
  <si>
    <t>HOMESFY</t>
  </si>
  <si>
    <t>Shradha AI Technologies Ltd</t>
  </si>
  <si>
    <t>SHRAAITECH</t>
  </si>
  <si>
    <t>Indian Sucrose Ltd</t>
  </si>
  <si>
    <t>INDSUCR</t>
  </si>
  <si>
    <t>Ducon Infratechnologies Ltd</t>
  </si>
  <si>
    <t>DUCON</t>
  </si>
  <si>
    <t>Kesar Petroproducts Ltd</t>
  </si>
  <si>
    <t>KESARPE</t>
  </si>
  <si>
    <t>Sel Manufacturing Company Ltd</t>
  </si>
  <si>
    <t>SELMC</t>
  </si>
  <si>
    <t>Hindprakash Industries Ltd</t>
  </si>
  <si>
    <t>HPIL</t>
  </si>
  <si>
    <t>Accuracy Shipping Ltd</t>
  </si>
  <si>
    <t>ACCURACY</t>
  </si>
  <si>
    <t>United Polyfab Gujarat Ltd</t>
  </si>
  <si>
    <t>UNITEDPOLY</t>
  </si>
  <si>
    <t>BDH Industries Ltd</t>
  </si>
  <si>
    <t>BDH</t>
  </si>
  <si>
    <t>Fonebox Retail Ltd</t>
  </si>
  <si>
    <t>FONEBOX</t>
  </si>
  <si>
    <t>Incredible Industries Ltd</t>
  </si>
  <si>
    <t>INCREDIBLE</t>
  </si>
  <si>
    <t>Anmol India Ltd</t>
  </si>
  <si>
    <t>ANMOL</t>
  </si>
  <si>
    <t>Basant Agro Tech (India) Ltd</t>
  </si>
  <si>
    <t>BASANTGL</t>
  </si>
  <si>
    <t>Dhoot Industrial Finance Ltd</t>
  </si>
  <si>
    <t>DHOOTIN</t>
  </si>
  <si>
    <t>Emmbi Industries Ltd</t>
  </si>
  <si>
    <t>EMMBI</t>
  </si>
  <si>
    <t>Deep Polymers Ltd</t>
  </si>
  <si>
    <t>DEEP</t>
  </si>
  <si>
    <t>Adtech Systems Ltd</t>
  </si>
  <si>
    <t>ADTECH</t>
  </si>
  <si>
    <t>Aveer Foods Ltd</t>
  </si>
  <si>
    <t>AVEER</t>
  </si>
  <si>
    <t>Duncan Engineering Ltd</t>
  </si>
  <si>
    <t>DUNCANENG</t>
  </si>
  <si>
    <t>Silicon Rental Solutions Ltd</t>
  </si>
  <si>
    <t>SRSOLTD</t>
  </si>
  <si>
    <t>Niraj Cement Structurals Ltd</t>
  </si>
  <si>
    <t>NIRAJ</t>
  </si>
  <si>
    <t>Housing Development and Infrastructure Ltd</t>
  </si>
  <si>
    <t>HDIL</t>
  </si>
  <si>
    <t>Capital Trust Ltd</t>
  </si>
  <si>
    <t>CAPTRUST</t>
  </si>
  <si>
    <t>Shah Metacorp Ltd</t>
  </si>
  <si>
    <t>SHAH</t>
  </si>
  <si>
    <t>Reliance Home Finance Ltd</t>
  </si>
  <si>
    <t>RHFL</t>
  </si>
  <si>
    <t>Caprihans India Ltd</t>
  </si>
  <si>
    <t>CAPRIHANS</t>
  </si>
  <si>
    <t>Archidply Industries Ltd</t>
  </si>
  <si>
    <t>ARCHIDPLY</t>
  </si>
  <si>
    <t>Samor Reality Ltd</t>
  </si>
  <si>
    <t>SAMOR</t>
  </si>
  <si>
    <t>Siyaram Recycling Industries Ltd</t>
  </si>
  <si>
    <t>SIYARAM</t>
  </si>
  <si>
    <t>Bal Pharma Ltd</t>
  </si>
  <si>
    <t>BALPHARMA</t>
  </si>
  <si>
    <t>Zenith Exports Ltd</t>
  </si>
  <si>
    <t>ZENITHEXPO</t>
  </si>
  <si>
    <t>Tulive Developers Ltd</t>
  </si>
  <si>
    <t>TULIVE</t>
  </si>
  <si>
    <t>Weizmann Limited</t>
  </si>
  <si>
    <t>WEIZMANIND</t>
  </si>
  <si>
    <t>Kakatiya Cement Sugar and Industries Ltd</t>
  </si>
  <si>
    <t>KAKATCEM</t>
  </si>
  <si>
    <t>ResGen Ltd</t>
  </si>
  <si>
    <t>RESGEN</t>
  </si>
  <si>
    <t>Vaishali Pharma Ltd</t>
  </si>
  <si>
    <t>VAISHALI</t>
  </si>
  <si>
    <t>Garnet International Ltd</t>
  </si>
  <si>
    <t>GARNETINT</t>
  </si>
  <si>
    <t>DRS Dilip Roadlines Ltd</t>
  </si>
  <si>
    <t>DRSDILIP</t>
  </si>
  <si>
    <t>Alpa Laboratories Ltd</t>
  </si>
  <si>
    <t>ALPA</t>
  </si>
  <si>
    <t>Goldkart Jewels Ltd</t>
  </si>
  <si>
    <t>GOLDKART</t>
  </si>
  <si>
    <t>Reliance Chemotex Industries Ltd</t>
  </si>
  <si>
    <t>RELCHEMQ</t>
  </si>
  <si>
    <t>Alacrity Securities Ltd</t>
  </si>
  <si>
    <t>ALSL</t>
  </si>
  <si>
    <t>Toyam Sports Ltd</t>
  </si>
  <si>
    <t>TOYAMSL</t>
  </si>
  <si>
    <t>Surana Solar Ltd</t>
  </si>
  <si>
    <t>SURANASOL</t>
  </si>
  <si>
    <t>B &amp; A Ltd</t>
  </si>
  <si>
    <t>BNALTD</t>
  </si>
  <si>
    <t>Metroglobal Ltd</t>
  </si>
  <si>
    <t>METROGLOBL</t>
  </si>
  <si>
    <t>BN Rathi Securities Ltd</t>
  </si>
  <si>
    <t>BNRSEC</t>
  </si>
  <si>
    <t>Calcom Vision Ltd</t>
  </si>
  <si>
    <t>CALCOM</t>
  </si>
  <si>
    <t>Kesar Enterprises Ltd</t>
  </si>
  <si>
    <t>KESARENT</t>
  </si>
  <si>
    <t>Sotac Pharmaceuticals Ltd</t>
  </si>
  <si>
    <t>SOTAC</t>
  </si>
  <si>
    <t>SAL Steel Ltd</t>
  </si>
  <si>
    <t>SALSTEEL</t>
  </si>
  <si>
    <t>Total Transport Systems Ltd</t>
  </si>
  <si>
    <t>TOTAL</t>
  </si>
  <si>
    <t>Semac Consultants Ltd</t>
  </si>
  <si>
    <t>SEMAC</t>
  </si>
  <si>
    <t>Abans Enterprises Ltd</t>
  </si>
  <si>
    <t>ABANSENT</t>
  </si>
  <si>
    <t>Priti International Ltd</t>
  </si>
  <si>
    <t>PRITI</t>
  </si>
  <si>
    <t>Smruthi Organics Ltd</t>
  </si>
  <si>
    <t>SMRUTHIORG</t>
  </si>
  <si>
    <t>Khemani Distributors &amp; Marketing Ltd</t>
  </si>
  <si>
    <t>KDML</t>
  </si>
  <si>
    <t>Lucent Industries Ltd</t>
  </si>
  <si>
    <t>LUCENT</t>
  </si>
  <si>
    <t>Pansari Developers Ltd</t>
  </si>
  <si>
    <t>PANSARI</t>
  </si>
  <si>
    <t>Galaxy Cloud Kitchens Ltd</t>
  </si>
  <si>
    <t>GCKL</t>
  </si>
  <si>
    <t>ATV Projects India Ltd</t>
  </si>
  <si>
    <t>ATVPR</t>
  </si>
  <si>
    <t>Dhatre Udyog Ltd</t>
  </si>
  <si>
    <t>DHATRE</t>
  </si>
  <si>
    <t>Kaira Can Co Ltd</t>
  </si>
  <si>
    <t>KAIRA</t>
  </si>
  <si>
    <t>Srivari Spices and Foods Ltd</t>
  </si>
  <si>
    <t>SSFL</t>
  </si>
  <si>
    <t>Swati Projects Ltd</t>
  </si>
  <si>
    <t>SWATIPRO</t>
  </si>
  <si>
    <t>NipponINETFNifty SDL Apr 2026 Top 20 Equal Weight</t>
  </si>
  <si>
    <t>SDL26BEES</t>
  </si>
  <si>
    <t>New Swan Multitech Ltd</t>
  </si>
  <si>
    <t>SWANAGRO</t>
  </si>
  <si>
    <t>Kifs Financial Services Ltd</t>
  </si>
  <si>
    <t>KIFS</t>
  </si>
  <si>
    <t>Bhandari Hosiery Exports Ltd</t>
  </si>
  <si>
    <t>BHANDARI</t>
  </si>
  <si>
    <t>ACE Software Exports Ltd</t>
  </si>
  <si>
    <t>ACESOFT</t>
  </si>
  <si>
    <t>Standard Industries Ltd</t>
  </si>
  <si>
    <t>SIL</t>
  </si>
  <si>
    <t>Shreeji Translogistics Ltd</t>
  </si>
  <si>
    <t>STL</t>
  </si>
  <si>
    <t>Ganges Securities Ltd</t>
  </si>
  <si>
    <t>GANGESSECU</t>
  </si>
  <si>
    <t>Eros International Media Ltd</t>
  </si>
  <si>
    <t>EROSMEDIA</t>
  </si>
  <si>
    <t>Ovobel Foods Ltd</t>
  </si>
  <si>
    <t>OVOBELE</t>
  </si>
  <si>
    <t>Future Consumer Ltd</t>
  </si>
  <si>
    <t>FCONSUMER</t>
  </si>
  <si>
    <t>Tyche Industries Ltd</t>
  </si>
  <si>
    <t>TYCHE</t>
  </si>
  <si>
    <t>Polson Ltd</t>
  </si>
  <si>
    <t>POLSON</t>
  </si>
  <si>
    <t>Pacific Industries Ltd</t>
  </si>
  <si>
    <t>PACIFICI</t>
  </si>
  <si>
    <t>Avance Technologies Ltd</t>
  </si>
  <si>
    <t>AVANCE</t>
  </si>
  <si>
    <t>Aspire &amp; Innovative Advertising Ltd</t>
  </si>
  <si>
    <t>ASPIRE</t>
  </si>
  <si>
    <t>Hilton Metal Forging Ltd</t>
  </si>
  <si>
    <t>HILTON</t>
  </si>
  <si>
    <t>SPL Industries Ltd</t>
  </si>
  <si>
    <t>SPLIL</t>
  </si>
  <si>
    <t>Shri Techtex Ltd</t>
  </si>
  <si>
    <t>SHRITECH</t>
  </si>
  <si>
    <t>Tanvi Foods (India) Ltd</t>
  </si>
  <si>
    <t>TANVI</t>
  </si>
  <si>
    <t>Suryalata Spinning Mills Ltd</t>
  </si>
  <si>
    <t>SURYALA</t>
  </si>
  <si>
    <t>Bharat Gears Ltd</t>
  </si>
  <si>
    <t>BHARATGEAR</t>
  </si>
  <si>
    <t>Srestha Finvest Ltd</t>
  </si>
  <si>
    <t>SRESTHA</t>
  </si>
  <si>
    <t>LKP Securities Ltd</t>
  </si>
  <si>
    <t>LKPSEC</t>
  </si>
  <si>
    <t>Kovilpatti Lakshmi Roller Flour Mills Ltd</t>
  </si>
  <si>
    <t>KLRFM</t>
  </si>
  <si>
    <t>Tainwala Chemicals and Plastics (India) Ltd</t>
  </si>
  <si>
    <t>TAINWALCHM</t>
  </si>
  <si>
    <t>Krebs Biochemicals and Industries Ltd</t>
  </si>
  <si>
    <t>KREBSBIO</t>
  </si>
  <si>
    <t>Parshva Enterprises Ltd</t>
  </si>
  <si>
    <t>PARSHVA</t>
  </si>
  <si>
    <t>Dcm Ltd</t>
  </si>
  <si>
    <t>DCM</t>
  </si>
  <si>
    <t>Panache Digilife Ltd</t>
  </si>
  <si>
    <t>PANACHE</t>
  </si>
  <si>
    <t>B.A.G. Films and Media Ltd</t>
  </si>
  <si>
    <t>BAGFILMS</t>
  </si>
  <si>
    <t>Electro Force (India) Ltd</t>
  </si>
  <si>
    <t>EFORCE</t>
  </si>
  <si>
    <t>Electronic Equipment &amp; Parts</t>
  </si>
  <si>
    <t>Diensten Tech Ltd</t>
  </si>
  <si>
    <t>DTL</t>
  </si>
  <si>
    <t>Urban Enviro Waste Management Ltd</t>
  </si>
  <si>
    <t>URBAN</t>
  </si>
  <si>
    <t>Xelpmoc Design and Tech Ltd</t>
  </si>
  <si>
    <t>XELPMOC</t>
  </si>
  <si>
    <t>CHL Ltd</t>
  </si>
  <si>
    <t>CHLLTD</t>
  </si>
  <si>
    <t>Tahmar Enterprises Ltd</t>
  </si>
  <si>
    <t>TAHMARENT</t>
  </si>
  <si>
    <t>Savera Industries Ltd</t>
  </si>
  <si>
    <t>SAVERA</t>
  </si>
  <si>
    <t>Eyantra Ventures Ltd</t>
  </si>
  <si>
    <t>EY</t>
  </si>
  <si>
    <t>Sir Shadi Lal Enterprises Ltd</t>
  </si>
  <si>
    <t>SSLEL</t>
  </si>
  <si>
    <t>Hindustan Tin Works Ltd</t>
  </si>
  <si>
    <t>HINDTIN</t>
  </si>
  <si>
    <t>Radhe Developers (India) Ltd</t>
  </si>
  <si>
    <t>RADHEDE</t>
  </si>
  <si>
    <t>Jocil Ltd</t>
  </si>
  <si>
    <t>JOCIL</t>
  </si>
  <si>
    <t>Mangalam Drugs and Organics Ltd</t>
  </si>
  <si>
    <t>MANGALAM</t>
  </si>
  <si>
    <t>De Neers Tools Ltd</t>
  </si>
  <si>
    <t>DENEERS</t>
  </si>
  <si>
    <t>Sylvan Plyboard (India) Ltd</t>
  </si>
  <si>
    <t>SYLVANPLY</t>
  </si>
  <si>
    <t>Art Nirman Ltd</t>
  </si>
  <si>
    <t>ARTNIRMAN</t>
  </si>
  <si>
    <t>BCPL Railway Infrastructure Ltd</t>
  </si>
  <si>
    <t>BCPL</t>
  </si>
  <si>
    <t>Indian Acrylics Ltd</t>
  </si>
  <si>
    <t>INDIANACRY</t>
  </si>
  <si>
    <t>Ansal Properties and Infrastructure Ltd</t>
  </si>
  <si>
    <t>ANSALAPI</t>
  </si>
  <si>
    <t>Oil Country Tubular Ltd</t>
  </si>
  <si>
    <t>OILCOUNTUB</t>
  </si>
  <si>
    <t>Shekhawati Poly-Yarn Ltd</t>
  </si>
  <si>
    <t>SPYL</t>
  </si>
  <si>
    <t>Greenchef Appliances Ltd</t>
  </si>
  <si>
    <t>GREENCHEF</t>
  </si>
  <si>
    <t>CG VAK Software and Exports Ltd</t>
  </si>
  <si>
    <t>CGVAK</t>
  </si>
  <si>
    <t>Tarmat Ltd</t>
  </si>
  <si>
    <t>TARMAT</t>
  </si>
  <si>
    <t>Sharat Industries Ltd</t>
  </si>
  <si>
    <t>SHINDL</t>
  </si>
  <si>
    <t>Chaman Metallics Ltd</t>
  </si>
  <si>
    <t>CMNL</t>
  </si>
  <si>
    <t>Lakshmi Automatic Loom Works Ltd</t>
  </si>
  <si>
    <t>LXMIATO</t>
  </si>
  <si>
    <t>Enfuse Solutions Ltd</t>
  </si>
  <si>
    <t>ENFUSE</t>
  </si>
  <si>
    <t>Anik Industries Ltd</t>
  </si>
  <si>
    <t>ANIKINDS</t>
  </si>
  <si>
    <t>Syschem (India) Ltd</t>
  </si>
  <si>
    <t>SYSCHEM</t>
  </si>
  <si>
    <t>Ai Champdany Industries Ltd</t>
  </si>
  <si>
    <t>AICHAMP</t>
  </si>
  <si>
    <t>Thakkers Developers Ltd</t>
  </si>
  <si>
    <t>THAKDEV</t>
  </si>
  <si>
    <t>HCP Plastene Bulkpack Ltd</t>
  </si>
  <si>
    <t>HPBL</t>
  </si>
  <si>
    <t>Aluwind Architectural Ltd</t>
  </si>
  <si>
    <t>ALUWIND</t>
  </si>
  <si>
    <t>Building Products - Others</t>
  </si>
  <si>
    <t>Reliance Naval and Engineering Ltd</t>
  </si>
  <si>
    <t>RNAVAL</t>
  </si>
  <si>
    <t>Visco Trade Associates Ltd</t>
  </si>
  <si>
    <t>VISCO</t>
  </si>
  <si>
    <t>Bodhi Tree Multimedia Ltd</t>
  </si>
  <si>
    <t>BTML</t>
  </si>
  <si>
    <t>Gujarat Toolroom Ltd</t>
  </si>
  <si>
    <t>GUJTLRM</t>
  </si>
  <si>
    <t>Winsome Textile Industries Ltd</t>
  </si>
  <si>
    <t>WINSOMTX</t>
  </si>
  <si>
    <t>Shahlon Silk Industries Ltd</t>
  </si>
  <si>
    <t>SHAHLON</t>
  </si>
  <si>
    <t>Parvati Sweetners and Power Ltd</t>
  </si>
  <si>
    <t>PARVATI</t>
  </si>
  <si>
    <t>Teamo Productions HQ Ltd</t>
  </si>
  <si>
    <t>TPHQ</t>
  </si>
  <si>
    <t>Athena Global Technologies Ltd</t>
  </si>
  <si>
    <t>ATHENAGLO</t>
  </si>
  <si>
    <t>Aryaman Capital Markets Ltd</t>
  </si>
  <si>
    <t>ARYACAPM</t>
  </si>
  <si>
    <t>JHS Svendgaard Laboratories Ltd</t>
  </si>
  <si>
    <t>JHS</t>
  </si>
  <si>
    <t>Money Masters Leasing and Finance Ltd</t>
  </si>
  <si>
    <t>MMLF</t>
  </si>
  <si>
    <t>DB (International) Stock Brokers Ltd</t>
  </si>
  <si>
    <t>DBSTOCKBRO</t>
  </si>
  <si>
    <t>Praxis Home Retail Ltd</t>
  </si>
  <si>
    <t>PRAXIS</t>
  </si>
  <si>
    <t>Indsil Hydro Power and Manganese Ltd</t>
  </si>
  <si>
    <t>INDSILHYD</t>
  </si>
  <si>
    <t>DIGJAM Ltd</t>
  </si>
  <si>
    <t>DIGJAMLMTD</t>
  </si>
  <si>
    <t>Mahamaya Steel Industries Ltd</t>
  </si>
  <si>
    <t>MAHASTEEL</t>
  </si>
  <si>
    <t>Lambodhara Textiles Ltd</t>
  </si>
  <si>
    <t>LAMBODHARA</t>
  </si>
  <si>
    <t>Patel Integrated Logistics Ltd</t>
  </si>
  <si>
    <t>PATINTLOG</t>
  </si>
  <si>
    <t>Indian Card Clothing Company Ltd</t>
  </si>
  <si>
    <t>INDIANCARD</t>
  </si>
  <si>
    <t>Kundan Edifice Ltd</t>
  </si>
  <si>
    <t>KEL</t>
  </si>
  <si>
    <t>Jayant Infratech Ltd</t>
  </si>
  <si>
    <t>JAYANT</t>
  </si>
  <si>
    <t>Sundaram Multi Pap Ltd</t>
  </si>
  <si>
    <t>SUNDARAM</t>
  </si>
  <si>
    <t>Nippon India ETF Nifty PSU Bank BeES</t>
  </si>
  <si>
    <t>PSUBNKBEES</t>
  </si>
  <si>
    <t>Surya Lakshmi Cotton Mills Ltd</t>
  </si>
  <si>
    <t>SURYALAXMI</t>
  </si>
  <si>
    <t>Cenlub Industries Ltd</t>
  </si>
  <si>
    <t>CENLUB</t>
  </si>
  <si>
    <t>Swastik Pipe Ltd</t>
  </si>
  <si>
    <t>SWASTIK</t>
  </si>
  <si>
    <t>Manas Properties Ltd</t>
  </si>
  <si>
    <t>MANAS</t>
  </si>
  <si>
    <t>BN Holdings Ltd</t>
  </si>
  <si>
    <t>BNHOLDINGS</t>
  </si>
  <si>
    <t>Salona Cotspin Ltd</t>
  </si>
  <si>
    <t>SALONA</t>
  </si>
  <si>
    <t>Zenith Steel Pipes &amp; Industries Ltd</t>
  </si>
  <si>
    <t>ZENITHSTL</t>
  </si>
  <si>
    <t>Lahoti Overseas Ltd</t>
  </si>
  <si>
    <t>LAHOTIOV</t>
  </si>
  <si>
    <t>Sonal Mercantile Ltd</t>
  </si>
  <si>
    <t>SONAL</t>
  </si>
  <si>
    <t>Piccadily Sugar and Allied Industries Ltd</t>
  </si>
  <si>
    <t>PICCASUG</t>
  </si>
  <si>
    <t>Kohinoor Foods Ltd</t>
  </si>
  <si>
    <t>KOHINOOR</t>
  </si>
  <si>
    <t>Touchwood Entertainment Ltd</t>
  </si>
  <si>
    <t>TOUCHWOOD</t>
  </si>
  <si>
    <t>India Steel Works Ltd</t>
  </si>
  <si>
    <t>ISWL</t>
  </si>
  <si>
    <t>Rishiroop Ltd</t>
  </si>
  <si>
    <t>RISHIROOP</t>
  </si>
  <si>
    <t>Cinerad Communications Ltd</t>
  </si>
  <si>
    <t>CINERAD</t>
  </si>
  <si>
    <t>Pharmaids Pharmaceuticals Ltd</t>
  </si>
  <si>
    <t>PHARMAID</t>
  </si>
  <si>
    <t>Samrat Forgings Ltd</t>
  </si>
  <si>
    <t>SAMRATFORG</t>
  </si>
  <si>
    <t>Enser Communications Ltd</t>
  </si>
  <si>
    <t>ENSER</t>
  </si>
  <si>
    <t>V R Infraspace Ltd</t>
  </si>
  <si>
    <t>VR</t>
  </si>
  <si>
    <t>Akm Creations Ltd</t>
  </si>
  <si>
    <t>AKM</t>
  </si>
  <si>
    <t>Vaidya Sane Ayurved Laboratories Ltd</t>
  </si>
  <si>
    <t>MADHAVBAUG</t>
  </si>
  <si>
    <t>Jainam Ferro Alloys (I) Ltd</t>
  </si>
  <si>
    <t>JAINAM</t>
  </si>
  <si>
    <t>Flex Foods Ltd</t>
  </si>
  <si>
    <t>FLEXFO</t>
  </si>
  <si>
    <t>Sampann Utpadan India Ltd</t>
  </si>
  <si>
    <t>SAMPANN</t>
  </si>
  <si>
    <t>Deepak Spinners Ltd</t>
  </si>
  <si>
    <t>DEEPAKSP</t>
  </si>
  <si>
    <t>MPS Infotecnics Ltd</t>
  </si>
  <si>
    <t>VISESHINFO</t>
  </si>
  <si>
    <t>K I C Metaliks Ltd</t>
  </si>
  <si>
    <t>KAJARIR</t>
  </si>
  <si>
    <t>Mukta Arts Ltd</t>
  </si>
  <si>
    <t>MUKTAARTS</t>
  </si>
  <si>
    <t>Global Offshore Services Ltd</t>
  </si>
  <si>
    <t>GLOBOFFS</t>
  </si>
  <si>
    <t>Dhruva Capital Services Ltd</t>
  </si>
  <si>
    <t>DHRUVCA</t>
  </si>
  <si>
    <t>W H Brady &amp; Company Ltd</t>
  </si>
  <si>
    <t>WHBRADY</t>
  </si>
  <si>
    <t>Sikko Industries Ltd</t>
  </si>
  <si>
    <t>SIKKO</t>
  </si>
  <si>
    <t>Shri Krishna Devcon Ltd</t>
  </si>
  <si>
    <t>SHRIKRISH</t>
  </si>
  <si>
    <t>Prerna Infrabuild Ltd</t>
  </si>
  <si>
    <t>PRERINFRA</t>
  </si>
  <si>
    <t>Prakash Steelage Ltd</t>
  </si>
  <si>
    <t>PRAKASHSTL</t>
  </si>
  <si>
    <t>Rexnord Electronics and Controls Ltd</t>
  </si>
  <si>
    <t>REXNORD</t>
  </si>
  <si>
    <t>Atishay Ltd</t>
  </si>
  <si>
    <t>ATISHAY</t>
  </si>
  <si>
    <t>Premco Global Ltd</t>
  </si>
  <si>
    <t>PREMCO</t>
  </si>
  <si>
    <t>GTV Engineering Ltd</t>
  </si>
  <si>
    <t>GTV</t>
  </si>
  <si>
    <t>Fidel Softech Ltd</t>
  </si>
  <si>
    <t>FIDEL</t>
  </si>
  <si>
    <t>Ecoplast Ltd</t>
  </si>
  <si>
    <t>ECOPLAST</t>
  </si>
  <si>
    <t>VJTF Eduservices Ltd</t>
  </si>
  <si>
    <t>VJTFEDU</t>
  </si>
  <si>
    <t>Steelman Telecom Ltd</t>
  </si>
  <si>
    <t>STML</t>
  </si>
  <si>
    <t>Winsome Breweries Ltd</t>
  </si>
  <si>
    <t>WINSOMBR</t>
  </si>
  <si>
    <t>Srivasavi Adhesive Tapes Ltd</t>
  </si>
  <si>
    <t>SRIVASAVI</t>
  </si>
  <si>
    <t>Pramara Promotions Ltd</t>
  </si>
  <si>
    <t>PRAMARA</t>
  </si>
  <si>
    <t>Milgrey Finance and Investments Ltd</t>
  </si>
  <si>
    <t>ZMILGFIN</t>
  </si>
  <si>
    <t>Shervani Industrial Syndicate Ltd</t>
  </si>
  <si>
    <t>SHERVANI</t>
  </si>
  <si>
    <t>Baweja Studios Ltd</t>
  </si>
  <si>
    <t>BAWEJA</t>
  </si>
  <si>
    <t>NTC Industries Ltd</t>
  </si>
  <si>
    <t>NTCIND</t>
  </si>
  <si>
    <t>Bihar Sponge Iron Ltd</t>
  </si>
  <si>
    <t>BIHSPONG</t>
  </si>
  <si>
    <t>Colab Cloud Platforms Ltd</t>
  </si>
  <si>
    <t>COLABCLOUD</t>
  </si>
  <si>
    <t>Future Retail Ltd</t>
  </si>
  <si>
    <t>FRETAIL</t>
  </si>
  <si>
    <t>Edvenswa Enterprises Ltd</t>
  </si>
  <si>
    <t>EDVENSWA</t>
  </si>
  <si>
    <t>KHFM Hospitality and Facility Management Services Ltd</t>
  </si>
  <si>
    <t>KHFM</t>
  </si>
  <si>
    <t>Ahlada Engineers Ltd</t>
  </si>
  <si>
    <t>AHLADA</t>
  </si>
  <si>
    <t>Active Clothing Co Ltd</t>
  </si>
  <si>
    <t>ACTIVE</t>
  </si>
  <si>
    <t>Likhami Consulting Ltd</t>
  </si>
  <si>
    <t>LIKHAMI</t>
  </si>
  <si>
    <t>B-Right RealEstate Ltd</t>
  </si>
  <si>
    <t>BRRL</t>
  </si>
  <si>
    <t>Sonam Ltd</t>
  </si>
  <si>
    <t>SONAMLTD</t>
  </si>
  <si>
    <t>Ascom Leasing &amp; Investments Ltd</t>
  </si>
  <si>
    <t>ASCOM</t>
  </si>
  <si>
    <t>Virat Crane Industries Ltd</t>
  </si>
  <si>
    <t>VIRATCRA</t>
  </si>
  <si>
    <t>Varanium Cloud Ltd</t>
  </si>
  <si>
    <t>CLOUD</t>
  </si>
  <si>
    <t>Motor and General Finance Ltd</t>
  </si>
  <si>
    <t>MOTOGENFIN</t>
  </si>
  <si>
    <t>Cubex Tubings Ltd</t>
  </si>
  <si>
    <t>CUBEXTUB</t>
  </si>
  <si>
    <t>Metals - Copper</t>
  </si>
  <si>
    <t>Beardsell Ltd</t>
  </si>
  <si>
    <t>BEARDSELL</t>
  </si>
  <si>
    <t>Simplex Castings Ltd</t>
  </si>
  <si>
    <t>SIMPLEXCAS</t>
  </si>
  <si>
    <t>Bengal Tea &amp; Fabrics Ltd</t>
  </si>
  <si>
    <t>BENGALT</t>
  </si>
  <si>
    <t>Amarjothi Spinning Mills Ltd</t>
  </si>
  <si>
    <t>AMARJOTHI</t>
  </si>
  <si>
    <t>Quadrant Televentures Ltd</t>
  </si>
  <si>
    <t>QUADRANT</t>
  </si>
  <si>
    <t>Pioneer Embroideries Ltd</t>
  </si>
  <si>
    <t>PIONEEREMB</t>
  </si>
  <si>
    <t>Gayatri Sugars Ltd</t>
  </si>
  <si>
    <t>GAYATRI</t>
  </si>
  <si>
    <t>Regency Ceramics Ltd</t>
  </si>
  <si>
    <t>REGENCERAM</t>
  </si>
  <si>
    <t>Rishi Laser Ltd</t>
  </si>
  <si>
    <t>RISHILASE</t>
  </si>
  <si>
    <t>Aksh Optifibre Ltd</t>
  </si>
  <si>
    <t>AKSHOPTFBR</t>
  </si>
  <si>
    <t>HIM Teknoforge Ltd</t>
  </si>
  <si>
    <t>HIMTEK</t>
  </si>
  <si>
    <t>MRO-TEK Realty Ltd</t>
  </si>
  <si>
    <t>MRO-TEK</t>
  </si>
  <si>
    <t>3rd Rock Multimedia Ltd</t>
  </si>
  <si>
    <t>3RDROCK</t>
  </si>
  <si>
    <t>Cadsys (India) Ltd</t>
  </si>
  <si>
    <t>CADSYS</t>
  </si>
  <si>
    <t>Globe International Carriers Ltd</t>
  </si>
  <si>
    <t>GICL</t>
  </si>
  <si>
    <t>Gayatri Projects Ltd</t>
  </si>
  <si>
    <t>GAYAPROJ</t>
  </si>
  <si>
    <t>Vishal Bearings Ltd</t>
  </si>
  <si>
    <t>VISHALBL</t>
  </si>
  <si>
    <t>Gujarat Intrux Ltd</t>
  </si>
  <si>
    <t>GUJINTRX</t>
  </si>
  <si>
    <t>Aakash Exploration Services Ltd</t>
  </si>
  <si>
    <t>AAKASH</t>
  </si>
  <si>
    <t>Transteel Seating Technologies Ltd</t>
  </si>
  <si>
    <t>TRANSTEEL</t>
  </si>
  <si>
    <t>Keynote Financial Services Ltd</t>
  </si>
  <si>
    <t>KEYFINSERV</t>
  </si>
  <si>
    <t>WSFx Global Pay Ltd</t>
  </si>
  <si>
    <t>WSFX</t>
  </si>
  <si>
    <t>ANI Integrated Services Ltd</t>
  </si>
  <si>
    <t>AISL</t>
  </si>
  <si>
    <t>Machino Plastics Ltd</t>
  </si>
  <si>
    <t>MACPLASQ</t>
  </si>
  <si>
    <t>Rachana Infrastructure Ltd</t>
  </si>
  <si>
    <t>RILINFRA</t>
  </si>
  <si>
    <t>Kotak S&amp;P BSE Sensex ETF</t>
  </si>
  <si>
    <t>SENSEX1</t>
  </si>
  <si>
    <t>Alkali Metals Ltd</t>
  </si>
  <si>
    <t>ALKALI</t>
  </si>
  <si>
    <t>Qualitek Labs Ltd</t>
  </si>
  <si>
    <t>QLL</t>
  </si>
  <si>
    <t>Eco Hotels and Resorts Ltd</t>
  </si>
  <si>
    <t>ECOHOTELS</t>
  </si>
  <si>
    <t>Rudra Gas Enterprise Ltd</t>
  </si>
  <si>
    <t>RUDRAGAS</t>
  </si>
  <si>
    <t>Sumuka Agro Industries Ltd</t>
  </si>
  <si>
    <t>SUMUKA</t>
  </si>
  <si>
    <t>Zeal Aqua Ltd</t>
  </si>
  <si>
    <t>AAA Technologies Ltd</t>
  </si>
  <si>
    <t>AAATECH</t>
  </si>
  <si>
    <t>Durlax Top Surface Ltd</t>
  </si>
  <si>
    <t>DURLAX</t>
  </si>
  <si>
    <t>ICICI Prudential Nifty Next 50 ETF</t>
  </si>
  <si>
    <t>NEXT50IETF</t>
  </si>
  <si>
    <t>Aarey Drugs and Pharmaceuticals Ltd</t>
  </si>
  <si>
    <t>AAREYDRUGS</t>
  </si>
  <si>
    <t>Scanpoint Geomatics Ltd</t>
  </si>
  <si>
    <t>SCANPGEOM</t>
  </si>
  <si>
    <t>Apis India Ltd</t>
  </si>
  <si>
    <t>APIS</t>
  </si>
  <si>
    <t>Facor Alloys Ltd</t>
  </si>
  <si>
    <t>FACORALL</t>
  </si>
  <si>
    <t>WeP Solutions Ltd</t>
  </si>
  <si>
    <t>WEPSOLN</t>
  </si>
  <si>
    <t>Palash Securities Ltd</t>
  </si>
  <si>
    <t>PALASHSECU</t>
  </si>
  <si>
    <t>Garg Furnace Ltd</t>
  </si>
  <si>
    <t>GARGFUR</t>
  </si>
  <si>
    <t>B &amp; A Packaging India Ltd</t>
  </si>
  <si>
    <t>BAPACK</t>
  </si>
  <si>
    <t>Banka BioLoo Ltd</t>
  </si>
  <si>
    <t>BANKA</t>
  </si>
  <si>
    <t>AMD Industries Ltd</t>
  </si>
  <si>
    <t>AMDIND</t>
  </si>
  <si>
    <t>BLS Infotech Ltd</t>
  </si>
  <si>
    <t>BLSINFOTE</t>
  </si>
  <si>
    <t>Medicamen Organics Ltd</t>
  </si>
  <si>
    <t>MEDIORG</t>
  </si>
  <si>
    <t>Everest Organics Ltd</t>
  </si>
  <si>
    <t>EVERESTO</t>
  </si>
  <si>
    <t>Nath Industries Ltd</t>
  </si>
  <si>
    <t>NATHIND</t>
  </si>
  <si>
    <t>Asit C Mehta Financial Services Ltd</t>
  </si>
  <si>
    <t>ASITCFIN</t>
  </si>
  <si>
    <t>Ansal Housing Ltd</t>
  </si>
  <si>
    <t>ANSALHSG</t>
  </si>
  <si>
    <t>Himalaya Food International Ltd</t>
  </si>
  <si>
    <t>HFIL</t>
  </si>
  <si>
    <t>HB Estate Developers Ltd</t>
  </si>
  <si>
    <t>HBESD</t>
  </si>
  <si>
    <t>G. G. Automotive Gears Ltd</t>
  </si>
  <si>
    <t>GGAUTO</t>
  </si>
  <si>
    <t>Swashthik Plascon Ltd</t>
  </si>
  <si>
    <t>SPL</t>
  </si>
  <si>
    <t>Goyal Aluminiums Ltd</t>
  </si>
  <si>
    <t>GOYALALUM</t>
  </si>
  <si>
    <t>United Van Der Horst Ltd</t>
  </si>
  <si>
    <t>UVDRHOR</t>
  </si>
  <si>
    <t>ITL Industries Ltd</t>
  </si>
  <si>
    <t>ITL</t>
  </si>
  <si>
    <t>Ultracab (India) Ltd</t>
  </si>
  <si>
    <t>ULTRACAB</t>
  </si>
  <si>
    <t>Simbhaoli Sugars Ltd</t>
  </si>
  <si>
    <t>SIMBHALS</t>
  </si>
  <si>
    <t>SNL Bearings Ltd</t>
  </si>
  <si>
    <t>SNL</t>
  </si>
  <si>
    <t>Royal Cushion Vinyl Products Ltd</t>
  </si>
  <si>
    <t>ROYALCU</t>
  </si>
  <si>
    <t>Steel City Securities Ltd</t>
  </si>
  <si>
    <t>STEELCITY</t>
  </si>
  <si>
    <t>Abhinav Capital Services Ltd</t>
  </si>
  <si>
    <t>ABHICAP</t>
  </si>
  <si>
    <t>Astron Paper &amp; Board Mill Ltd</t>
  </si>
  <si>
    <t>ASTRON</t>
  </si>
  <si>
    <t>Western India Plywoods Ltd</t>
  </si>
  <si>
    <t>WIPL</t>
  </si>
  <si>
    <t>Paras Petrofils Ltd</t>
  </si>
  <si>
    <t>PARASPETRO</t>
  </si>
  <si>
    <t>COSCO (India) Ltd</t>
  </si>
  <si>
    <t>COSCO</t>
  </si>
  <si>
    <t>Naman In-Store (India) Ltd</t>
  </si>
  <si>
    <t>NAMAN</t>
  </si>
  <si>
    <t>Sanco Trans Ltd</t>
  </si>
  <si>
    <t>SANCTRN</t>
  </si>
  <si>
    <t>Bilcare Ltd</t>
  </si>
  <si>
    <t>BI</t>
  </si>
  <si>
    <t>Bhagyanagar Properties Ltd</t>
  </si>
  <si>
    <t>BHAGYAPROP</t>
  </si>
  <si>
    <t>Saumya Consultants Ltd</t>
  </si>
  <si>
    <t>SAUMYA</t>
  </si>
  <si>
    <t>Barak Valley Cements Ltd</t>
  </si>
  <si>
    <t>BVCL</t>
  </si>
  <si>
    <t>Digidrive Distributors Ltd</t>
  </si>
  <si>
    <t>DIGIDRIVE</t>
  </si>
  <si>
    <t>Mcon Rasayan India Ltd</t>
  </si>
  <si>
    <t>MCON</t>
  </si>
  <si>
    <t>Peria Karamalai Tea and Produce Company Ltd</t>
  </si>
  <si>
    <t>PKTEA</t>
  </si>
  <si>
    <t>Arunjyoti Bio Ventures Ltd</t>
  </si>
  <si>
    <t>ABVL</t>
  </si>
  <si>
    <t>Asarfi Hospital Ltd</t>
  </si>
  <si>
    <t>ASARFI</t>
  </si>
  <si>
    <t>Master Components Ltd</t>
  </si>
  <si>
    <t>MASTER</t>
  </si>
  <si>
    <t>Skil Infrastructure Ltd</t>
  </si>
  <si>
    <t>SKIL</t>
  </si>
  <si>
    <t>Golkunda Diamonds and Jewellery Ltd</t>
  </si>
  <si>
    <t>GOLKUNDIA</t>
  </si>
  <si>
    <t>Yarn Syndicate Ltd</t>
  </si>
  <si>
    <t>YARNSYN</t>
  </si>
  <si>
    <t>Party Cruisers Ltd</t>
  </si>
  <si>
    <t>PARTYCRUS</t>
  </si>
  <si>
    <t>IBL Finance Ltd</t>
  </si>
  <si>
    <t>IBLFL</t>
  </si>
  <si>
    <t>Financial Technology</t>
  </si>
  <si>
    <t>Globe Textiles (India) Ltd</t>
  </si>
  <si>
    <t>GLOBE</t>
  </si>
  <si>
    <t>Binayak Tex Processors Ltd</t>
  </si>
  <si>
    <t>ZBINTXPP</t>
  </si>
  <si>
    <t>Maiden Forgings Ltd</t>
  </si>
  <si>
    <t>MAIDEN</t>
  </si>
  <si>
    <t>Quantum Gold Fund</t>
  </si>
  <si>
    <t>QGOLDHALF</t>
  </si>
  <si>
    <t>Suraj Industries Ltd</t>
  </si>
  <si>
    <t>SURJIND</t>
  </si>
  <si>
    <t>Shetron Ltd</t>
  </si>
  <si>
    <t>SHETR</t>
  </si>
  <si>
    <t>Jhandewalas Foods Ltd</t>
  </si>
  <si>
    <t>JFL</t>
  </si>
  <si>
    <t>Sagarsoft (India) Ltd</t>
  </si>
  <si>
    <t>SAGARSOFT</t>
  </si>
  <si>
    <t>Sharp Chucks and Machines Ltd</t>
  </si>
  <si>
    <t>SCML</t>
  </si>
  <si>
    <t>Sal Automotive Ltd</t>
  </si>
  <si>
    <t>SALAUTO</t>
  </si>
  <si>
    <t>Transwarranty Finance Ltd</t>
  </si>
  <si>
    <t>TFL</t>
  </si>
  <si>
    <t>HDFC S&amp;P BSE Sensex ETF</t>
  </si>
  <si>
    <t>HDFCSENSEX</t>
  </si>
  <si>
    <t>Shri Gang Industries and Allied Products Ltd</t>
  </si>
  <si>
    <t>SHRIGANG</t>
  </si>
  <si>
    <t>Accel Ltd</t>
  </si>
  <si>
    <t>ACCEL</t>
  </si>
  <si>
    <t>Pulz Electronics Ltd</t>
  </si>
  <si>
    <t>PULZ</t>
  </si>
  <si>
    <t>MEP Infrastructure Developers Ltd</t>
  </si>
  <si>
    <t>MEP</t>
  </si>
  <si>
    <t>Integrated Personnel Services Ltd</t>
  </si>
  <si>
    <t>IPSL</t>
  </si>
  <si>
    <t>7Seas Entertainment Ltd</t>
  </si>
  <si>
    <t>7SEASL</t>
  </si>
  <si>
    <t>Securekloud Technologies Ltd</t>
  </si>
  <si>
    <t>SECURKLOUD</t>
  </si>
  <si>
    <t>Palred Technologies Ltd</t>
  </si>
  <si>
    <t>PALREDTEC</t>
  </si>
  <si>
    <t>Mauria Udyog Ltd</t>
  </si>
  <si>
    <t>MUL</t>
  </si>
  <si>
    <t>Bhagwati Autocast Ltd</t>
  </si>
  <si>
    <t>BGWTATO</t>
  </si>
  <si>
    <t>Credent Global Finance Ltd</t>
  </si>
  <si>
    <t>CGFL</t>
  </si>
  <si>
    <t>Sera Investments &amp; Finance India Ltd</t>
  </si>
  <si>
    <t>SERA</t>
  </si>
  <si>
    <t>HEC Infra Projects Ltd</t>
  </si>
  <si>
    <t>HECPROJECT</t>
  </si>
  <si>
    <t>United Cotfab Ltd</t>
  </si>
  <si>
    <t>COTFAB</t>
  </si>
  <si>
    <t>Arshiya Ltd</t>
  </si>
  <si>
    <t>ARSHIYA</t>
  </si>
  <si>
    <t>Genpharmasec Ltd</t>
  </si>
  <si>
    <t>GENPHARMA</t>
  </si>
  <si>
    <t>Ausom Enterprise Ltd</t>
  </si>
  <si>
    <t>AUSOMENT</t>
  </si>
  <si>
    <t>TCI Industries Ltd</t>
  </si>
  <si>
    <t>TCIIND</t>
  </si>
  <si>
    <t>Espire Hospitality Ltd</t>
  </si>
  <si>
    <t>ESPIRE</t>
  </si>
  <si>
    <t>Tamboli Industries Ltd</t>
  </si>
  <si>
    <t>TAMBOLIIN</t>
  </si>
  <si>
    <t>Madhucon Projects Ltd</t>
  </si>
  <si>
    <t>MADHUCON</t>
  </si>
  <si>
    <t>National Fittings Ltd</t>
  </si>
  <si>
    <t>NATFIT</t>
  </si>
  <si>
    <t>Shanti Spintex Ltd</t>
  </si>
  <si>
    <t>SHANTIDENM</t>
  </si>
  <si>
    <t>Debock Industries Ltd</t>
  </si>
  <si>
    <t>DIL</t>
  </si>
  <si>
    <t>Maruti Interior Products Ltd</t>
  </si>
  <si>
    <t>SPITZE</t>
  </si>
  <si>
    <t>Virat Leasing Ltd</t>
  </si>
  <si>
    <t>VLL</t>
  </si>
  <si>
    <t>APM Industries Ltd</t>
  </si>
  <si>
    <t>APMIN</t>
  </si>
  <si>
    <t>Energy Development Company Ltd</t>
  </si>
  <si>
    <t>ENERGYDEV</t>
  </si>
  <si>
    <t>Modern Dairies Ltd</t>
  </si>
  <si>
    <t>MODAIRY</t>
  </si>
  <si>
    <t>Kkalpana Industries (India) Ltd</t>
  </si>
  <si>
    <t>KKALPANAIND</t>
  </si>
  <si>
    <t>Pee Cee Cosma Sope Ltd</t>
  </si>
  <si>
    <t>PCCOSMA</t>
  </si>
  <si>
    <t>Bharat Immunologicals and Biologicals Corporation Ltd</t>
  </si>
  <si>
    <t>BIBCL</t>
  </si>
  <si>
    <t>Lotus Eye Hospital and Institute Ltd</t>
  </si>
  <si>
    <t>LOTUSEYE</t>
  </si>
  <si>
    <t>Emerald Finance Ltd</t>
  </si>
  <si>
    <t>EMERALD</t>
  </si>
  <si>
    <t>Trescon Ltd</t>
  </si>
  <si>
    <t>TRESCON</t>
  </si>
  <si>
    <t>Tilak Ventures Ltd</t>
  </si>
  <si>
    <t>TILAK</t>
  </si>
  <si>
    <t>Fiberweb (India) Ltd</t>
  </si>
  <si>
    <t>FIBERWEB</t>
  </si>
  <si>
    <t>Lasa Supergenerics Ltd</t>
  </si>
  <si>
    <t>LASA</t>
  </si>
  <si>
    <t>Veekayem Fashion &amp; Apparels Ltd</t>
  </si>
  <si>
    <t>VEEKAYEM</t>
  </si>
  <si>
    <t>Vedavaag Systems Ltd</t>
  </si>
  <si>
    <t>VEDAVAAG</t>
  </si>
  <si>
    <t>Kaizen Agro Infrabuild Ltd</t>
  </si>
  <si>
    <t>KAIZENAGRO</t>
  </si>
  <si>
    <t>Kesar Terminals &amp; Infrastructure Ltd</t>
  </si>
  <si>
    <t>KTIL</t>
  </si>
  <si>
    <t>Narbada Gems and Jewellery Ltd</t>
  </si>
  <si>
    <t>NARBADA</t>
  </si>
  <si>
    <t>Sattrix Information Security Ltd</t>
  </si>
  <si>
    <t>SATTRIX</t>
  </si>
  <si>
    <t>T &amp; I Global Ltd</t>
  </si>
  <si>
    <t>TIGLOB</t>
  </si>
  <si>
    <t>Shah Alloys Ltd</t>
  </si>
  <si>
    <t>SHAHALLOYS</t>
  </si>
  <si>
    <t>Ajooni Biotech Ltd</t>
  </si>
  <si>
    <t>AJOONI</t>
  </si>
  <si>
    <t>Ishan Dyes and Chemicals Ltd</t>
  </si>
  <si>
    <t>ISHANCH</t>
  </si>
  <si>
    <t>Flexituff Ventures International Ltd</t>
  </si>
  <si>
    <t>FLEXITUFF</t>
  </si>
  <si>
    <t>Mercury Laboratories Ltd</t>
  </si>
  <si>
    <t>MERCURYLAB</t>
  </si>
  <si>
    <t>Orissa Bengal Carrier Ltd</t>
  </si>
  <si>
    <t>OBCL</t>
  </si>
  <si>
    <t>Aditya Consumer Marketing Ltd</t>
  </si>
  <si>
    <t>ACML</t>
  </si>
  <si>
    <t>Damodar Industries Ltd</t>
  </si>
  <si>
    <t>DAMODARIND</t>
  </si>
  <si>
    <t>Rainbow Foundations Ltd</t>
  </si>
  <si>
    <t>RAINBOWF</t>
  </si>
  <si>
    <t>Anjani Foods Ltd</t>
  </si>
  <si>
    <t>ANJANIFOODS</t>
  </si>
  <si>
    <t>Times Guaranty Ltd</t>
  </si>
  <si>
    <t>TIMESGTY</t>
  </si>
  <si>
    <t>Pressure Sensitive Systems (India) Ltd</t>
  </si>
  <si>
    <t>PRESSURS</t>
  </si>
  <si>
    <t>Agri-Tech (India) Ltd</t>
  </si>
  <si>
    <t>AGRITECH</t>
  </si>
  <si>
    <t>Polychem Ltd</t>
  </si>
  <si>
    <t>POLYCHEM</t>
  </si>
  <si>
    <t>Bansal Roofing Products Ltd</t>
  </si>
  <si>
    <t>BRPL</t>
  </si>
  <si>
    <t>Sharika Enterprises Ltd</t>
  </si>
  <si>
    <t>SHARIKA</t>
  </si>
  <si>
    <t>Haryana Capfin Ltd</t>
  </si>
  <si>
    <t>HARYNACAP</t>
  </si>
  <si>
    <t>Cian Agro Industries &amp; Infrastructure Ltd</t>
  </si>
  <si>
    <t>CIANAGRO</t>
  </si>
  <si>
    <t>Dangee Dums Ltd</t>
  </si>
  <si>
    <t>DANGEE</t>
  </si>
  <si>
    <t>Acme Resources Ltd</t>
  </si>
  <si>
    <t>ACME</t>
  </si>
  <si>
    <t>Fortis Malar Hospitals Ltd</t>
  </si>
  <si>
    <t>FORTISMLR</t>
  </si>
  <si>
    <t>Grob Tea Co Ltd</t>
  </si>
  <si>
    <t>GROBTEA</t>
  </si>
  <si>
    <t>Som Datt Finance Corporation Ltd</t>
  </si>
  <si>
    <t>SODFC</t>
  </si>
  <si>
    <t>NCL Research and Financial Services Ltd</t>
  </si>
  <si>
    <t>NCLRESE</t>
  </si>
  <si>
    <t>Promax Power Ltd</t>
  </si>
  <si>
    <t>PROMAX</t>
  </si>
  <si>
    <t>Auro Laboratories Ltd</t>
  </si>
  <si>
    <t>AUROLAB</t>
  </si>
  <si>
    <t>Cravatex Ltd</t>
  </si>
  <si>
    <t>CRAVATEX</t>
  </si>
  <si>
    <t>Akar Auto Industries Ltd</t>
  </si>
  <si>
    <t>AAIL</t>
  </si>
  <si>
    <t>Resonance Specialties Ltd</t>
  </si>
  <si>
    <t>RESONANCE</t>
  </si>
  <si>
    <t>Hisar Metal Industries Ltd</t>
  </si>
  <si>
    <t>HISARMETAL</t>
  </si>
  <si>
    <t>Transcorp International Ltd</t>
  </si>
  <si>
    <t>TRANSCOR</t>
  </si>
  <si>
    <t>Vaswani Industries Ltd</t>
  </si>
  <si>
    <t>VASWANI</t>
  </si>
  <si>
    <t>Jasch Industries Ltd</t>
  </si>
  <si>
    <t>JASCH</t>
  </si>
  <si>
    <t>Mysore Petro Chemicals Ltd</t>
  </si>
  <si>
    <t>MYSORPETRO</t>
  </si>
  <si>
    <t>DRS Cargo Movers Ltd</t>
  </si>
  <si>
    <t>DRSCARGO</t>
  </si>
  <si>
    <t>Avro India Ltd</t>
  </si>
  <si>
    <t>AVROIND</t>
  </si>
  <si>
    <t>Nidhi Granites Ltd</t>
  </si>
  <si>
    <t>NIDHGRN</t>
  </si>
  <si>
    <t>Dynavision Ltd</t>
  </si>
  <si>
    <t>DYNAVSN</t>
  </si>
  <si>
    <t>Mohini Health &amp; Hygiene Ltd</t>
  </si>
  <si>
    <t>MHHL</t>
  </si>
  <si>
    <t>Suvidhaa Infoserve Ltd</t>
  </si>
  <si>
    <t>SUVIDHAA</t>
  </si>
  <si>
    <t>Rollatainers Ltd</t>
  </si>
  <si>
    <t>ROLLT</t>
  </si>
  <si>
    <t>Soma Textiles &amp; Industries Ltd</t>
  </si>
  <si>
    <t>SOMATEX</t>
  </si>
  <si>
    <t>Nagreeka Exports Ltd</t>
  </si>
  <si>
    <t>NAGREEKEXP</t>
  </si>
  <si>
    <t>Simmonds Marshall Ltd</t>
  </si>
  <si>
    <t>SIMMOND</t>
  </si>
  <si>
    <t>Advik Capital Ltd</t>
  </si>
  <si>
    <t>ADVIKCA</t>
  </si>
  <si>
    <t>Parnax Lab Ltd</t>
  </si>
  <si>
    <t>PARNAXLAB</t>
  </si>
  <si>
    <t>Gujarat Natural Resources Ltd</t>
  </si>
  <si>
    <t>GNRL</t>
  </si>
  <si>
    <t>Raja Bahadur International Ltd</t>
  </si>
  <si>
    <t>RAJABAH</t>
  </si>
  <si>
    <t>KG Petrochem Ltd</t>
  </si>
  <si>
    <t>KGPETRO</t>
  </si>
  <si>
    <t>Wallfort Financial Services Ltd</t>
  </si>
  <si>
    <t>WALLFORT</t>
  </si>
  <si>
    <t>Alfred Herbert (India) Ltd</t>
  </si>
  <si>
    <t>ALFREDHE</t>
  </si>
  <si>
    <t>Tokyo Plast International Ltd</t>
  </si>
  <si>
    <t>TOKYOPLAST</t>
  </si>
  <si>
    <t>Relicab Cable Manufacturing Ltd</t>
  </si>
  <si>
    <t>RELICAB</t>
  </si>
  <si>
    <t>Upsurge Investment and Finance Ltd</t>
  </si>
  <si>
    <t>UPSURGE</t>
  </si>
  <si>
    <t>Celebrity Fashions Ltd</t>
  </si>
  <si>
    <t>CELEBRITY</t>
  </si>
  <si>
    <t>Arnold Holdings Ltd</t>
  </si>
  <si>
    <t>ARNOLD</t>
  </si>
  <si>
    <t>Aditya BSL Nifty Next 50 ETF</t>
  </si>
  <si>
    <t>ABSLNN50ET</t>
  </si>
  <si>
    <t>Agni Green Power Ltd</t>
  </si>
  <si>
    <t>AGNI</t>
  </si>
  <si>
    <t>Porwal Auto Components Ltd</t>
  </si>
  <si>
    <t>PORWAL</t>
  </si>
  <si>
    <t>Sayaji Industries Ltd</t>
  </si>
  <si>
    <t>SAYAJIIND</t>
  </si>
  <si>
    <t>Virya Resources Ltd</t>
  </si>
  <si>
    <t>VIRYA</t>
  </si>
  <si>
    <t>Blue Pebble Ltd</t>
  </si>
  <si>
    <t>BLUEPEBBLE</t>
  </si>
  <si>
    <t>Aztec Fluids &amp; Machinery Ltd</t>
  </si>
  <si>
    <t>AZTEC</t>
  </si>
  <si>
    <t>Murae Organisor Ltd</t>
  </si>
  <si>
    <t>MURAE</t>
  </si>
  <si>
    <t>Ganga Papers India Ltd</t>
  </si>
  <si>
    <t>GANGAPA</t>
  </si>
  <si>
    <t>Dollex Agrotech Ltd</t>
  </si>
  <si>
    <t>DOLLEX</t>
  </si>
  <si>
    <t>Shristi Infrastructure Development Corporation Ltd</t>
  </si>
  <si>
    <t>SHRISTI</t>
  </si>
  <si>
    <t>Remi Edelstahl Tubulars Ltd</t>
  </si>
  <si>
    <t>REMIEDEL</t>
  </si>
  <si>
    <t>AK Spintex Ltd</t>
  </si>
  <si>
    <t>AKSPINTEX</t>
  </si>
  <si>
    <t>Tree House Education and Accessories Ltd</t>
  </si>
  <si>
    <t>TREEHOUSE</t>
  </si>
  <si>
    <t>Clara Industries Ltd</t>
  </si>
  <si>
    <t>CLARA</t>
  </si>
  <si>
    <t>Creative Castings Ltd</t>
  </si>
  <si>
    <t>Holmarc Opto-Mechatronics Ltd</t>
  </si>
  <si>
    <t>HOLMARC</t>
  </si>
  <si>
    <t>Krishanveer Forge Ltd</t>
  </si>
  <si>
    <t>KVFORGE</t>
  </si>
  <si>
    <t>Emerald Leisures Ltd</t>
  </si>
  <si>
    <t>EMERALL</t>
  </si>
  <si>
    <t>Bhilwara Spinners Ltd</t>
  </si>
  <si>
    <t>BHILSPIN</t>
  </si>
  <si>
    <t>Kemp and Company Ltd</t>
  </si>
  <si>
    <t>KEMP</t>
  </si>
  <si>
    <t>Shalimar Wires Industries Ltd</t>
  </si>
  <si>
    <t>SHALIWIR</t>
  </si>
  <si>
    <t>Retina Paints Ltd</t>
  </si>
  <si>
    <t>RETINA</t>
  </si>
  <si>
    <t>Oxygenta Pharmaceutical Ltd</t>
  </si>
  <si>
    <t>OXYGENTAPH</t>
  </si>
  <si>
    <t>Mohite Industries Ltd</t>
  </si>
  <si>
    <t>MOHITE</t>
  </si>
  <si>
    <t>Zenith Drugs Ltd</t>
  </si>
  <si>
    <t>ZENITHDRUG</t>
  </si>
  <si>
    <t>Auto Pins (India) Ltd</t>
  </si>
  <si>
    <t>AUTOPINS</t>
  </si>
  <si>
    <t>Chartered Logistics Ltd</t>
  </si>
  <si>
    <t>CHLOGIST</t>
  </si>
  <si>
    <t>AVSL Industries Ltd</t>
  </si>
  <si>
    <t>AVSL</t>
  </si>
  <si>
    <t>Krishna Ventures Ltd</t>
  </si>
  <si>
    <t>KRISHNA</t>
  </si>
  <si>
    <t>Mayank Cattle Food Ltd</t>
  </si>
  <si>
    <t>MCFL</t>
  </si>
  <si>
    <t>Super Tannery Ltd</t>
  </si>
  <si>
    <t>SUPTANERY</t>
  </si>
  <si>
    <t>Sameera Agro and Infra Ltd</t>
  </si>
  <si>
    <t>SAIFL</t>
  </si>
  <si>
    <t>Homebuilding</t>
  </si>
  <si>
    <t>Biofil Chemicals and Pharmaceuticals Ltd</t>
  </si>
  <si>
    <t>BIOFILCHEM</t>
  </si>
  <si>
    <t>Ahasolar Technologies Ltd</t>
  </si>
  <si>
    <t>AHASOLAR</t>
  </si>
  <si>
    <t>Yogi Ltd</t>
  </si>
  <si>
    <t>YOGI</t>
  </si>
  <si>
    <t>Freshtrop Fruits Ltd</t>
  </si>
  <si>
    <t>FRSHTRP</t>
  </si>
  <si>
    <t>Filtra Consultants and Engineers Ltd</t>
  </si>
  <si>
    <t>FILTRA</t>
  </si>
  <si>
    <t>Titan Intech Ltd</t>
  </si>
  <si>
    <t>TITANIN</t>
  </si>
  <si>
    <t>Good Value Irrigation Ltd</t>
  </si>
  <si>
    <t>VUENOW</t>
  </si>
  <si>
    <t>D &amp; H India Ltd</t>
  </si>
  <si>
    <t>DHINDIA</t>
  </si>
  <si>
    <t>Modipon Ltd</t>
  </si>
  <si>
    <t>MODIPON</t>
  </si>
  <si>
    <t>Orient Press Ltd</t>
  </si>
  <si>
    <t>ORIENTLTD</t>
  </si>
  <si>
    <t>Nilachal Refractories Ltd</t>
  </si>
  <si>
    <t>NILACHAL</t>
  </si>
  <si>
    <t>Auro Impex &amp; Chemicals Ltd</t>
  </si>
  <si>
    <t>AUROIMPEX</t>
  </si>
  <si>
    <t>ICICI Prudential Silver ETF</t>
  </si>
  <si>
    <t>SILVERIETF</t>
  </si>
  <si>
    <t>Harshdeep Hortico Ltd</t>
  </si>
  <si>
    <t>HARSHDEEP</t>
  </si>
  <si>
    <t>Kothari Fermentation and Biochem Ltd</t>
  </si>
  <si>
    <t>KFBL</t>
  </si>
  <si>
    <t>Thacker and Company Ltd</t>
  </si>
  <si>
    <t>THACKER</t>
  </si>
  <si>
    <t>Ind Swift Ltd</t>
  </si>
  <si>
    <t>INDSWFTLTD</t>
  </si>
  <si>
    <t>Alstone Textiles (India) Ltd</t>
  </si>
  <si>
    <t>ALSTONE</t>
  </si>
  <si>
    <t>Ganga Forging Ltd</t>
  </si>
  <si>
    <t>GANGAFORGE</t>
  </si>
  <si>
    <t>Srei Infrastructure Finance Ltd</t>
  </si>
  <si>
    <t>SREINFRA</t>
  </si>
  <si>
    <t>Dutron Polymers Ltd</t>
  </si>
  <si>
    <t>DUTRON</t>
  </si>
  <si>
    <t>Samrat Pharmachem Ltd</t>
  </si>
  <si>
    <t>SAMRATPH</t>
  </si>
  <si>
    <t>Mangalam Alloys Ltd</t>
  </si>
  <si>
    <t>MAL</t>
  </si>
  <si>
    <t>Mukesh Babu Financial Services Ltd</t>
  </si>
  <si>
    <t>MUKESHB</t>
  </si>
  <si>
    <t>Source Natural Foods and Herbal Supplements Ltd</t>
  </si>
  <si>
    <t>SOURCENTRL</t>
  </si>
  <si>
    <t>Bheema Cements Ltd</t>
  </si>
  <si>
    <t>BHEEMACEM</t>
  </si>
  <si>
    <t>Pritish Nandy Communications Ltd</t>
  </si>
  <si>
    <t>PNC</t>
  </si>
  <si>
    <t>SecMark Consultancy Ltd</t>
  </si>
  <si>
    <t>SECMARK</t>
  </si>
  <si>
    <t>MRP Agro Ltd</t>
  </si>
  <si>
    <t>MRP</t>
  </si>
  <si>
    <t>Raaj Medisafe India Ltd</t>
  </si>
  <si>
    <t>RAAJMEDI</t>
  </si>
  <si>
    <t>Marco Cables &amp; Conductors Ltd</t>
  </si>
  <si>
    <t>MARCO</t>
  </si>
  <si>
    <t>Delta Manufacturing Ltd</t>
  </si>
  <si>
    <t>DELTAMAGNT</t>
  </si>
  <si>
    <t>Lykis Ltd</t>
  </si>
  <si>
    <t>LYKISLTD</t>
  </si>
  <si>
    <t>CNI Research Ltd</t>
  </si>
  <si>
    <t>CNIRESLTD</t>
  </si>
  <si>
    <t>Chowgule Steamships Ltd</t>
  </si>
  <si>
    <t>CHOWGULSTM</t>
  </si>
  <si>
    <t>Skyline Millars Ltd</t>
  </si>
  <si>
    <t>SKYLMILAR</t>
  </si>
  <si>
    <t>Everlon Financials Ltd</t>
  </si>
  <si>
    <t>EVERFIN</t>
  </si>
  <si>
    <t>Cinevista Ltd</t>
  </si>
  <si>
    <t>CINEVISTA</t>
  </si>
  <si>
    <t>Ansal Buildwell Ltd</t>
  </si>
  <si>
    <t>ANSALBU</t>
  </si>
  <si>
    <t>Manoj Ceramic Ltd</t>
  </si>
  <si>
    <t>MCPL</t>
  </si>
  <si>
    <t>Aplab Ltd</t>
  </si>
  <si>
    <t>APLAB</t>
  </si>
  <si>
    <t>Saptarishi Agro Industries Ltd</t>
  </si>
  <si>
    <t>SPTRSHI</t>
  </si>
  <si>
    <t>Munoth Capital Market Ltd</t>
  </si>
  <si>
    <t>MUNCAPM</t>
  </si>
  <si>
    <t>Future Enterprises Ltd</t>
  </si>
  <si>
    <t>FELDVR</t>
  </si>
  <si>
    <t>Keerthi Industries Ltd</t>
  </si>
  <si>
    <t>KEERTHI</t>
  </si>
  <si>
    <t>Deepak Chemtex Ltd</t>
  </si>
  <si>
    <t>DEEPAKCHEM</t>
  </si>
  <si>
    <t>Futuristic Solutions Ltd</t>
  </si>
  <si>
    <t>FUTSOL</t>
  </si>
  <si>
    <t>Key Corp Ltd</t>
  </si>
  <si>
    <t>KEYCORP</t>
  </si>
  <si>
    <t>Pentagon Rubber Ltd</t>
  </si>
  <si>
    <t>PENTAGON</t>
  </si>
  <si>
    <t>VMS Industries Ltd</t>
  </si>
  <si>
    <t>VMS</t>
  </si>
  <si>
    <t>Titan Securities Ltd</t>
  </si>
  <si>
    <t>TITANSEC</t>
  </si>
  <si>
    <t>SVP Global Textiles Ltd</t>
  </si>
  <si>
    <t>SVPGLOB</t>
  </si>
  <si>
    <t>Max Heights Infrastructure Ltd</t>
  </si>
  <si>
    <t>MAXHEIGHTS</t>
  </si>
  <si>
    <t>Madhav Copper Ltd</t>
  </si>
  <si>
    <t>MCL</t>
  </si>
  <si>
    <t>Gujarat Containers Ltd</t>
  </si>
  <si>
    <t>GUJCONT</t>
  </si>
  <si>
    <t>Acknit Industries Ltd</t>
  </si>
  <si>
    <t>ACKNIT</t>
  </si>
  <si>
    <t>Archit Organosys Ltd</t>
  </si>
  <si>
    <t>ARCHITORG</t>
  </si>
  <si>
    <t>BLB Ltd</t>
  </si>
  <si>
    <t>BLBLIMITED</t>
  </si>
  <si>
    <t>Tayo Rolls Ltd</t>
  </si>
  <si>
    <t>TATAYODOGA</t>
  </si>
  <si>
    <t>Vinny Overseas Ltd</t>
  </si>
  <si>
    <t>VINNY</t>
  </si>
  <si>
    <t>Presstonic Engineering Ltd</t>
  </si>
  <si>
    <t>PRESSTONIC</t>
  </si>
  <si>
    <t>Locomotive Engines &amp; Rolling Stock</t>
  </si>
  <si>
    <t>Jamshri Realty Ltd</t>
  </si>
  <si>
    <t>JAMSHRI</t>
  </si>
  <si>
    <t>Spectrum Foods Ltd</t>
  </si>
  <si>
    <t>SPECFOOD</t>
  </si>
  <si>
    <t>One Global Service Provider Ltd</t>
  </si>
  <si>
    <t>ONEGLOBAL</t>
  </si>
  <si>
    <t>Trans India House Impex Ltd</t>
  </si>
  <si>
    <t>TIHIL</t>
  </si>
  <si>
    <t>Sambhaav Media Ltd</t>
  </si>
  <si>
    <t>SAMBHAAV</t>
  </si>
  <si>
    <t>Yaari Digital Integrated Services Ltd</t>
  </si>
  <si>
    <t>YAARI</t>
  </si>
  <si>
    <t>Real Touch Finance Ltd</t>
  </si>
  <si>
    <t>RTFL</t>
  </si>
  <si>
    <t>Scoobee Day Garments (India) Ltd</t>
  </si>
  <si>
    <t>SCOOBEEDAY</t>
  </si>
  <si>
    <t>Tera Software Ltd</t>
  </si>
  <si>
    <t>TERASOFT</t>
  </si>
  <si>
    <t>Sangam Finserv Ltd</t>
  </si>
  <si>
    <t>SANGAMFIN</t>
  </si>
  <si>
    <t>Aimco Pesticides Ltd</t>
  </si>
  <si>
    <t>AIMCOPEST</t>
  </si>
  <si>
    <t>Latteys Industries Ltd</t>
  </si>
  <si>
    <t>LATTEYS</t>
  </si>
  <si>
    <t>Shilp Gravures Ltd</t>
  </si>
  <si>
    <t>SHILGRAVQ</t>
  </si>
  <si>
    <t>Riddhi Corporate Services Ltd</t>
  </si>
  <si>
    <t>RIDDHICORP</t>
  </si>
  <si>
    <t>MKP Mobility Ltd</t>
  </si>
  <si>
    <t>MKPMOB</t>
  </si>
  <si>
    <t>McNally Bharat Engg Co Ltd</t>
  </si>
  <si>
    <t>MBECL</t>
  </si>
  <si>
    <t>Global Pet Industries Ltd</t>
  </si>
  <si>
    <t>GLOBALPET</t>
  </si>
  <si>
    <t>Gokak Textiles Ltd</t>
  </si>
  <si>
    <t>GOKAKTEX</t>
  </si>
  <si>
    <t>Agro Phos (India) Ltd</t>
  </si>
  <si>
    <t>AGROPHOS</t>
  </si>
  <si>
    <t>Sunil Healthcare Ltd</t>
  </si>
  <si>
    <t>SUNLOC</t>
  </si>
  <si>
    <t>Vippy Spinpro Ltd</t>
  </si>
  <si>
    <t>VIPPYSP</t>
  </si>
  <si>
    <t>Rasi Electrodes Ltd</t>
  </si>
  <si>
    <t>RASIELEC</t>
  </si>
  <si>
    <t>LIC MF Nifty 8-13 yr G-Sec ETF</t>
  </si>
  <si>
    <t>LICNETFGSC</t>
  </si>
  <si>
    <t>Burnpur Cement Ltd</t>
  </si>
  <si>
    <t>BURNPUR</t>
  </si>
  <si>
    <t>Rama Vision Ltd</t>
  </si>
  <si>
    <t>RAMAVISION</t>
  </si>
  <si>
    <t>BSEL Algo Ltd</t>
  </si>
  <si>
    <t>BSELALGO</t>
  </si>
  <si>
    <t>B C C Fuba India Ltd</t>
  </si>
  <si>
    <t>BCCFUBA</t>
  </si>
  <si>
    <t>Raminfo Ltd</t>
  </si>
  <si>
    <t>RAMINFO</t>
  </si>
  <si>
    <t>Bright Brothers Ltd</t>
  </si>
  <si>
    <t>BRIGHTBR</t>
  </si>
  <si>
    <t>IDBI Gold Exchange Traded Fund</t>
  </si>
  <si>
    <t>LICMFGOLD</t>
  </si>
  <si>
    <t>Patdiam Jewellery Ltd</t>
  </si>
  <si>
    <t>PJL</t>
  </si>
  <si>
    <t>IFL Enterprises Ltd</t>
  </si>
  <si>
    <t>IFL</t>
  </si>
  <si>
    <t>SKP Securities Ltd</t>
  </si>
  <si>
    <t>SKPSEC</t>
  </si>
  <si>
    <t>Sakthi Finance Ltd</t>
  </si>
  <si>
    <t>SAKTHIFIN</t>
  </si>
  <si>
    <t>Eiko Lifesciences Ltd</t>
  </si>
  <si>
    <t>EIKO</t>
  </si>
  <si>
    <t>Baroda Extrusion Ltd</t>
  </si>
  <si>
    <t>BAROEXT</t>
  </si>
  <si>
    <t>Ameya Precision Engineers Ltd</t>
  </si>
  <si>
    <t>AMEYA</t>
  </si>
  <si>
    <t>Dev Labtech Venture Ltd</t>
  </si>
  <si>
    <t>DEVLAB</t>
  </si>
  <si>
    <t>Maestros Electronics &amp; Telecommunications Systems Ltd</t>
  </si>
  <si>
    <t>METSL</t>
  </si>
  <si>
    <t>Alkosign Ltd</t>
  </si>
  <si>
    <t>ALKOSIGN</t>
  </si>
  <si>
    <t>Aro Granite Industries Ltd</t>
  </si>
  <si>
    <t>AROGRANITE</t>
  </si>
  <si>
    <t>Mehai Technology Ltd</t>
  </si>
  <si>
    <t>MEHAI</t>
  </si>
  <si>
    <t>Universal Starch Chem Allied Ltd</t>
  </si>
  <si>
    <t>UNIVSTAR</t>
  </si>
  <si>
    <t>Sky Industries Ltd</t>
  </si>
  <si>
    <t>SKYIND</t>
  </si>
  <si>
    <t>City Pulse Multiplex Ltd</t>
  </si>
  <si>
    <t>CPML</t>
  </si>
  <si>
    <t>Power and Instrumentation (Gujarat) Ltd</t>
  </si>
  <si>
    <t>PIGL</t>
  </si>
  <si>
    <t>Minal Industries Ltd</t>
  </si>
  <si>
    <t>MINALIND</t>
  </si>
  <si>
    <t>Graphisads Ltd</t>
  </si>
  <si>
    <t>GRAPHISAD</t>
  </si>
  <si>
    <t>Womancart Ltd</t>
  </si>
  <si>
    <t>WOMANCART</t>
  </si>
  <si>
    <t>HB Stockholdings Ltd</t>
  </si>
  <si>
    <t>HBSL</t>
  </si>
  <si>
    <t>Dhanashree Electronics Ltd</t>
  </si>
  <si>
    <t>DEL</t>
  </si>
  <si>
    <t>Karma Energy Ltd</t>
  </si>
  <si>
    <t>KARMAENG</t>
  </si>
  <si>
    <t>Hariyana Ship Breakers Ltd</t>
  </si>
  <si>
    <t>HRYNSHP</t>
  </si>
  <si>
    <t>East West Freight Carriers Ltd</t>
  </si>
  <si>
    <t>EASTWEST</t>
  </si>
  <si>
    <t>Rajgor Castor Derivatives Ltd</t>
  </si>
  <si>
    <t>RCDL</t>
  </si>
  <si>
    <t>Excel Realty N Infra Ltd</t>
  </si>
  <si>
    <t>EXCEL</t>
  </si>
  <si>
    <t>Ludlow Jute &amp; Specialities Ltd</t>
  </si>
  <si>
    <t>LUDLOWJUT</t>
  </si>
  <si>
    <t>Dharni Capital Services Ltd</t>
  </si>
  <si>
    <t>DHARNI</t>
  </si>
  <si>
    <t>Rajeshwari Cans Ltd</t>
  </si>
  <si>
    <t>RCAN</t>
  </si>
  <si>
    <t>NRB Industrial Bearings Ltd</t>
  </si>
  <si>
    <t>NIBL</t>
  </si>
  <si>
    <t>Sanrhea Technical Textiles Ltd</t>
  </si>
  <si>
    <t>SANTETX</t>
  </si>
  <si>
    <t>Vasundhara Rasayans Ltd</t>
  </si>
  <si>
    <t>VRL</t>
  </si>
  <si>
    <t>Mirae Asset S&amp;P 500 Top 50 ETF</t>
  </si>
  <si>
    <t>MASPTOP50</t>
  </si>
  <si>
    <t>Gujarat Hotels Ltd</t>
  </si>
  <si>
    <t>GUJHOTE</t>
  </si>
  <si>
    <t>SunGarner Energies Ltd</t>
  </si>
  <si>
    <t>SEL</t>
  </si>
  <si>
    <t>Hindustan Hardy Ltd</t>
  </si>
  <si>
    <t>HINDHARD</t>
  </si>
  <si>
    <t>Siddhika Coatings Ltd</t>
  </si>
  <si>
    <t>SIDDHIKA</t>
  </si>
  <si>
    <t>AIK Pipes and Polymers Ltd</t>
  </si>
  <si>
    <t>AIKPIPES</t>
  </si>
  <si>
    <t>Welcast Steels Ltd</t>
  </si>
  <si>
    <t>ZWELCAST</t>
  </si>
  <si>
    <t>Maitreya Medicare Ltd</t>
  </si>
  <si>
    <t>MAITREYA</t>
  </si>
  <si>
    <t>Mahickra Chemicals Ltd</t>
  </si>
  <si>
    <t>MAHICKRA</t>
  </si>
  <si>
    <t>Synoptics Technologies Ltd</t>
  </si>
  <si>
    <t>SYNOPTICS</t>
  </si>
  <si>
    <t>KBS India Ltd</t>
  </si>
  <si>
    <t>KBSINDIA</t>
  </si>
  <si>
    <t>VSF Projects Ltd</t>
  </si>
  <si>
    <t>VSFPROJ</t>
  </si>
  <si>
    <t>Baba Food Processing (India) Ltd</t>
  </si>
  <si>
    <t>BABAFP</t>
  </si>
  <si>
    <t>Banas Finance Ltd</t>
  </si>
  <si>
    <t>BANASFN</t>
  </si>
  <si>
    <t>Ashika Credit Capital Ltd</t>
  </si>
  <si>
    <t>ASHIKA</t>
  </si>
  <si>
    <t>Akiko Global Services Ltd</t>
  </si>
  <si>
    <t>AKIKO</t>
  </si>
  <si>
    <t>TCFC Finance Ltd</t>
  </si>
  <si>
    <t>TCFCFINQ</t>
  </si>
  <si>
    <t>Gini Silk Mills Ltd</t>
  </si>
  <si>
    <t>GINISILK</t>
  </si>
  <si>
    <t>Kreon Finnancial Services Ltd</t>
  </si>
  <si>
    <t>KREONFIN</t>
  </si>
  <si>
    <t>Le Lavoir Ltd</t>
  </si>
  <si>
    <t>LELAVOIR</t>
  </si>
  <si>
    <t>Lexus Granito (India) Ltd</t>
  </si>
  <si>
    <t>LEXUS</t>
  </si>
  <si>
    <t>Aayush Wellness Ltd</t>
  </si>
  <si>
    <t>AAYUSH</t>
  </si>
  <si>
    <t>Constronics Infra Ltd</t>
  </si>
  <si>
    <t>CONSTRONIC</t>
  </si>
  <si>
    <t>Mirae Asset NYSE FANG+ ETF</t>
  </si>
  <si>
    <t>MAFANG</t>
  </si>
  <si>
    <t>Pulsar International Ltd</t>
  </si>
  <si>
    <t>PULSRIN</t>
  </si>
  <si>
    <t>Saboo Sodium Chloro Ltd</t>
  </si>
  <si>
    <t>SABOOSOD</t>
  </si>
  <si>
    <t>Arabian Petroleum Ltd</t>
  </si>
  <si>
    <t>ARABIAN</t>
  </si>
  <si>
    <t>Biogen Pharmachem Industries Ltd</t>
  </si>
  <si>
    <t>BIOGEN</t>
  </si>
  <si>
    <t>Achyut Healthcare Ltd</t>
  </si>
  <si>
    <t>ACHYUT</t>
  </si>
  <si>
    <t>Aditya BSL Nifty Bank ETF</t>
  </si>
  <si>
    <t>ABSLBANETF</t>
  </si>
  <si>
    <t>Shree Krishna Infrastructure Ltd</t>
  </si>
  <si>
    <t>SKIFL</t>
  </si>
  <si>
    <t>Vertexplus Technologies Ltd</t>
  </si>
  <si>
    <t>VERTEXPLUS</t>
  </si>
  <si>
    <t>Quicktouch Technologies Ltd</t>
  </si>
  <si>
    <t>QUICKTOUCH</t>
  </si>
  <si>
    <t>Archies Ltd</t>
  </si>
  <si>
    <t>ARCHIES</t>
  </si>
  <si>
    <t>ICICI Prudential S&amp;P BSE Liquid Rate ETF</t>
  </si>
  <si>
    <t>LIQUIDIETF</t>
  </si>
  <si>
    <t>James Warren Tea Ltd</t>
  </si>
  <si>
    <t>JAMESWARREN</t>
  </si>
  <si>
    <t>F Mec International Financial Services Ltd</t>
  </si>
  <si>
    <t>FMEC</t>
  </si>
  <si>
    <t>SM Auto Stamping Ltd</t>
  </si>
  <si>
    <t>SMAUTO</t>
  </si>
  <si>
    <t>Gujchem Distillers India Ltd</t>
  </si>
  <si>
    <t>GUJCMDS</t>
  </si>
  <si>
    <t>Gujarat Poly Electronics Ltd</t>
  </si>
  <si>
    <t>GUJARATPOLY</t>
  </si>
  <si>
    <t>Pritika Engineering Components Ltd</t>
  </si>
  <si>
    <t>PRITIKA</t>
  </si>
  <si>
    <t>Marshall Machines Ltd</t>
  </si>
  <si>
    <t>MARSHALL</t>
  </si>
  <si>
    <t>Prolife Industries Ltd</t>
  </si>
  <si>
    <t>PROLIFE</t>
  </si>
  <si>
    <t>Kalyan Capitals Ltd</t>
  </si>
  <si>
    <t>KALYANCAP</t>
  </si>
  <si>
    <t>Supra Pacific Financial Services Ltd</t>
  </si>
  <si>
    <t>SUPRAPFSL</t>
  </si>
  <si>
    <t>Healthy Life Agritec Ltd</t>
  </si>
  <si>
    <t>HEALTHYLIFE</t>
  </si>
  <si>
    <t>TPI India Ltd</t>
  </si>
  <si>
    <t>TPINDIA</t>
  </si>
  <si>
    <t>Radiowalla Network Ltd</t>
  </si>
  <si>
    <t>RADIOWALLA</t>
  </si>
  <si>
    <t>Deem Roll Tech Ltd</t>
  </si>
  <si>
    <t>DEEM</t>
  </si>
  <si>
    <t>ITCONS e-Solutions Ltd</t>
  </si>
  <si>
    <t>ITCONS</t>
  </si>
  <si>
    <t>Royale Manor Hotels and Industries Ltd</t>
  </si>
  <si>
    <t>RAYALEMA</t>
  </si>
  <si>
    <t>HOV Services Ltd</t>
  </si>
  <si>
    <t>HOVS</t>
  </si>
  <si>
    <t>Shivam Chemicals Ltd</t>
  </si>
  <si>
    <t>SHIVAM</t>
  </si>
  <si>
    <t>M V K Agro Food Product Ltd</t>
  </si>
  <si>
    <t>MVKAGRO</t>
  </si>
  <si>
    <t>Slone Infosystems Ltd</t>
  </si>
  <si>
    <t>SLONE</t>
  </si>
  <si>
    <t>Daikaffil Chemicals India Ltd</t>
  </si>
  <si>
    <t>DAIKAFFI</t>
  </si>
  <si>
    <t>Growington Ventures India Ltd</t>
  </si>
  <si>
    <t>GROWINGTON</t>
  </si>
  <si>
    <t>Escorp Asset Management Ltd</t>
  </si>
  <si>
    <t>ESCORP</t>
  </si>
  <si>
    <t>Rolta India Ltd</t>
  </si>
  <si>
    <t>ROLTA</t>
  </si>
  <si>
    <t>Sam Industries Ltd</t>
  </si>
  <si>
    <t>SAMINDUS</t>
  </si>
  <si>
    <t>Kanishk Steel Industries Ltd</t>
  </si>
  <si>
    <t>KANSHST</t>
  </si>
  <si>
    <t>Amrapali Industries Ltd</t>
  </si>
  <si>
    <t>AMRAPLIN</t>
  </si>
  <si>
    <t>Expo Gas Containers Ltd</t>
  </si>
  <si>
    <t>EXPOGAS</t>
  </si>
  <si>
    <t>Ambar Protein Industries Ltd</t>
  </si>
  <si>
    <t>AMBARPIL</t>
  </si>
  <si>
    <t>CIL Nova Petrochemicals Ltd</t>
  </si>
  <si>
    <t>CNOVAPETRO</t>
  </si>
  <si>
    <t>Prospect Commodities Ltd</t>
  </si>
  <si>
    <t>PCL</t>
  </si>
  <si>
    <t>Alfa Transformers Ltd</t>
  </si>
  <si>
    <t>ALFATRAN</t>
  </si>
  <si>
    <t>Envair Electrodyne Ltd</t>
  </si>
  <si>
    <t>ENVAIREL</t>
  </si>
  <si>
    <t>Precision Metaliks Ltd</t>
  </si>
  <si>
    <t>PRECISION</t>
  </si>
  <si>
    <t>Twentyfirst Century Management Services Ltd</t>
  </si>
  <si>
    <t>21STCENMGM</t>
  </si>
  <si>
    <t>Rex Pipes and Cables Industries Ltd</t>
  </si>
  <si>
    <t>REXPIPES</t>
  </si>
  <si>
    <t>G-Tec Jainx Education Ltd</t>
  </si>
  <si>
    <t>GTECJAINX</t>
  </si>
  <si>
    <t>Rapicut Carbides Ltd</t>
  </si>
  <si>
    <t>RAPICUT</t>
  </si>
  <si>
    <t>Nova Iron and Steel Ltd</t>
  </si>
  <si>
    <t>NOVIS</t>
  </si>
  <si>
    <t>Cerebra Integrated Technologies Ltd</t>
  </si>
  <si>
    <t>CEREBRAINT</t>
  </si>
  <si>
    <t>Punjab Communications Ltd</t>
  </si>
  <si>
    <t>PUNJCOMMU</t>
  </si>
  <si>
    <t>Ganesha Ecoverse Ltd</t>
  </si>
  <si>
    <t>GANVERSE</t>
  </si>
  <si>
    <t>Crop Life Science Ltd</t>
  </si>
  <si>
    <t>CLSL</t>
  </si>
  <si>
    <t>HB Portfolio Ltd</t>
  </si>
  <si>
    <t>HBPOR</t>
  </si>
  <si>
    <t>Cranes Software International Ltd</t>
  </si>
  <si>
    <t>CRANESSOFT</t>
  </si>
  <si>
    <t>Optimus Finance Ltd</t>
  </si>
  <si>
    <t>OPTIFIN</t>
  </si>
  <si>
    <t>Kalahridhaan Trendz Ltd</t>
  </si>
  <si>
    <t>KTL</t>
  </si>
  <si>
    <t>Virat Industries Ltd</t>
  </si>
  <si>
    <t>VIRAT</t>
  </si>
  <si>
    <t>Ambo Agritec Ltd</t>
  </si>
  <si>
    <t>AMBOAGRI</t>
  </si>
  <si>
    <t>Makers Laboratories Ltd</t>
  </si>
  <si>
    <t>MAKERSL</t>
  </si>
  <si>
    <t>Orient Beverages Ltd</t>
  </si>
  <si>
    <t>ORIBEVER</t>
  </si>
  <si>
    <t>Shri Vasuprada Plantations Ltd</t>
  </si>
  <si>
    <t>VASUPRADA</t>
  </si>
  <si>
    <t>Dhanalaxmi Roto Spinners Ltd</t>
  </si>
  <si>
    <t>DHANROTO</t>
  </si>
  <si>
    <t>Moksh Ornaments Ltd</t>
  </si>
  <si>
    <t>MOKSH</t>
  </si>
  <si>
    <t>Balkrishna Paper Mills Ltd</t>
  </si>
  <si>
    <t>BALKRISHNA</t>
  </si>
  <si>
    <t>Shiva Mills Ltd</t>
  </si>
  <si>
    <t>SHIVAMILLS</t>
  </si>
  <si>
    <t>Jeevan Scientific Technology Ltd</t>
  </si>
  <si>
    <t>JSTL</t>
  </si>
  <si>
    <t>Pattech Fitwell Tube Components Ltd</t>
  </si>
  <si>
    <t>PATTECH</t>
  </si>
  <si>
    <t>Bombay Metrics Supply Chain Ltd</t>
  </si>
  <si>
    <t>BMETRICS</t>
  </si>
  <si>
    <t>Innovative Tech Pack Ltd</t>
  </si>
  <si>
    <t>INNOVTEC</t>
  </si>
  <si>
    <t>Divyashakti Ltd</t>
  </si>
  <si>
    <t>DIVSHKT</t>
  </si>
  <si>
    <t>UR Sugar Industries Ltd</t>
  </si>
  <si>
    <t>URSUGAR</t>
  </si>
  <si>
    <t>Olatech Solutions Ltd</t>
  </si>
  <si>
    <t>OLATECH</t>
  </si>
  <si>
    <t>Kranti Industries Ltd</t>
  </si>
  <si>
    <t>KRANTI</t>
  </si>
  <si>
    <t>Walchand Peoplefirst Ltd</t>
  </si>
  <si>
    <t>WALCHPF</t>
  </si>
  <si>
    <t>Nandani Creation Ltd</t>
  </si>
  <si>
    <t>JAIPURKURT</t>
  </si>
  <si>
    <t>Elegant Marbles and Grani Industries Ltd</t>
  </si>
  <si>
    <t>ELEMARB</t>
  </si>
  <si>
    <t>Modulex Construction Technologies Ltd</t>
  </si>
  <si>
    <t>MODULEX</t>
  </si>
  <si>
    <t>Garment Mantra Lifestyle Ltd</t>
  </si>
  <si>
    <t>GARMNTMNTR</t>
  </si>
  <si>
    <t>Riba Textiles Ltd</t>
  </si>
  <si>
    <t>RIBATEX</t>
  </si>
  <si>
    <t>Motilal Oswal Midcap 100 ETF</t>
  </si>
  <si>
    <t>MOM100</t>
  </si>
  <si>
    <t>Transgene Biotek Ltd</t>
  </si>
  <si>
    <t>TRABI</t>
  </si>
  <si>
    <t>Evans Electric Ltd</t>
  </si>
  <si>
    <t>EVANS</t>
  </si>
  <si>
    <t>Thinkink Picturez Ltd</t>
  </si>
  <si>
    <t>THINKINK</t>
  </si>
  <si>
    <t>Royal Sense Ltd</t>
  </si>
  <si>
    <t>ROYAL</t>
  </si>
  <si>
    <t>Godavari Drugs Ltd</t>
  </si>
  <si>
    <t>GODAVARI</t>
  </si>
  <si>
    <t>GV Films Ltd</t>
  </si>
  <si>
    <t>GVFILM</t>
  </si>
  <si>
    <t>Shreyas Intermediates Ltd</t>
  </si>
  <si>
    <t>SHREYASI</t>
  </si>
  <si>
    <t>Vels Film International Ltd</t>
  </si>
  <si>
    <t>VELS</t>
  </si>
  <si>
    <t>Akshar Spintex Ltd</t>
  </si>
  <si>
    <t>AKSHAR</t>
  </si>
  <si>
    <t>Uma Converter Ltd</t>
  </si>
  <si>
    <t>UMA</t>
  </si>
  <si>
    <t>Bombay Cycle and Motor Agency Ltd</t>
  </si>
  <si>
    <t>BOMBCYC</t>
  </si>
  <si>
    <t>Nhc Foods Ltd</t>
  </si>
  <si>
    <t>NHCFOODS</t>
  </si>
  <si>
    <t>Phoenix International Ltd</t>
  </si>
  <si>
    <t>PHOENXINTL</t>
  </si>
  <si>
    <t>Austin Engineering Company Ltd</t>
  </si>
  <si>
    <t>AUSTENG</t>
  </si>
  <si>
    <t>Omfurn India Ltd</t>
  </si>
  <si>
    <t>OMFURN</t>
  </si>
  <si>
    <t>Vidli Restaurants Ltd</t>
  </si>
  <si>
    <t>VIDLI</t>
  </si>
  <si>
    <t>West Leisure Resorts Ltd</t>
  </si>
  <si>
    <t>WESTLEIRES</t>
  </si>
  <si>
    <t>We Win Ltd</t>
  </si>
  <si>
    <t>WEWIN</t>
  </si>
  <si>
    <t>Sunrise Efficient Marketing Ltd</t>
  </si>
  <si>
    <t>SEML</t>
  </si>
  <si>
    <t>Magson Retail and Distribution Ltd</t>
  </si>
  <si>
    <t>MAGSON</t>
  </si>
  <si>
    <t>Signoria Creation Ltd</t>
  </si>
  <si>
    <t>SIGNORIA</t>
  </si>
  <si>
    <t>Candour Techtex Ltd</t>
  </si>
  <si>
    <t>CANDOUR</t>
  </si>
  <si>
    <t>Perfectpac Ltd</t>
  </si>
  <si>
    <t>PERFEPA</t>
  </si>
  <si>
    <t>Comrade Appliances Ltd</t>
  </si>
  <si>
    <t>COMRADE</t>
  </si>
  <si>
    <t>Ceejay Finance Ltd</t>
  </si>
  <si>
    <t>CEEJAY</t>
  </si>
  <si>
    <t>Deccan Health Care Ltd</t>
  </si>
  <si>
    <t>DECCAN</t>
  </si>
  <si>
    <t>Shree Marutinandan Tubes Ltd</t>
  </si>
  <si>
    <t>SHREE</t>
  </si>
  <si>
    <t>Ravalgaon Sugar Farm Ltd</t>
  </si>
  <si>
    <t>RAVALSUGAR</t>
  </si>
  <si>
    <t>Rathi Bars Ltd</t>
  </si>
  <si>
    <t>RATHIBAR</t>
  </si>
  <si>
    <t>Raj Oil Mills Ltd</t>
  </si>
  <si>
    <t>ROML</t>
  </si>
  <si>
    <t>Chrome Silicon Ltd</t>
  </si>
  <si>
    <t>CHROME</t>
  </si>
  <si>
    <t>Nakoda Group of Industries Ltd</t>
  </si>
  <si>
    <t>NGIL</t>
  </si>
  <si>
    <t>Milton Industries Ltd</t>
  </si>
  <si>
    <t>MILTON</t>
  </si>
  <si>
    <t>Terai Tea Co Ltd</t>
  </si>
  <si>
    <t>TERAI</t>
  </si>
  <si>
    <t>Kotak Nifty PSU Bank ETF</t>
  </si>
  <si>
    <t>PSUBANK</t>
  </si>
  <si>
    <t>Balgopal Commercial Ltd</t>
  </si>
  <si>
    <t>BALGOPAL</t>
  </si>
  <si>
    <t>Golden Tobacco Ltd</t>
  </si>
  <si>
    <t>GOLDENTOBC</t>
  </si>
  <si>
    <t>Vista Pharmaceuticals Ltd</t>
  </si>
  <si>
    <t>VISTAPH</t>
  </si>
  <si>
    <t>Jagan Lamps Ltd</t>
  </si>
  <si>
    <t>JAGANLAM</t>
  </si>
  <si>
    <t>Chartered Capital and Investment Ltd</t>
  </si>
  <si>
    <t>CHRTEDCA</t>
  </si>
  <si>
    <t>Winny Immigration &amp; Education Services Ltd</t>
  </si>
  <si>
    <t>WINNY</t>
  </si>
  <si>
    <t>Academic &amp; Educational Services</t>
  </si>
  <si>
    <t>Jindal Hotels Ltd</t>
  </si>
  <si>
    <t>JINDHOT</t>
  </si>
  <si>
    <t>Invesco India Gold Exchange Traded Fund</t>
  </si>
  <si>
    <t>IVZINGOLD</t>
  </si>
  <si>
    <t>Ekansh Concepts Ltd</t>
  </si>
  <si>
    <t>EKANSH</t>
  </si>
  <si>
    <t>Diligent Industries Ltd</t>
  </si>
  <si>
    <t>DILIGENT</t>
  </si>
  <si>
    <t>Hindustan Appliances Ltd</t>
  </si>
  <si>
    <t>HINDAPL</t>
  </si>
  <si>
    <t>Vruddhi Engineering Works Ltd</t>
  </si>
  <si>
    <t>VRUDDHI</t>
  </si>
  <si>
    <t>Ravi Kumar Distilleries Ltd</t>
  </si>
  <si>
    <t>RKDL</t>
  </si>
  <si>
    <t>Kontor Space Ltd</t>
  </si>
  <si>
    <t>KONTOR</t>
  </si>
  <si>
    <t>Arvind and Company Shipping Agencies Ltd</t>
  </si>
  <si>
    <t>ACSAL</t>
  </si>
  <si>
    <t>Vishwas Agri Seeds Ltd</t>
  </si>
  <si>
    <t>VISHWAS</t>
  </si>
  <si>
    <t>Dhampure Speciality Sugars Ltd</t>
  </si>
  <si>
    <t>DHAMPURE</t>
  </si>
  <si>
    <t>Aarvee Denims and Exports Ltd</t>
  </si>
  <si>
    <t>AARVEEDEN</t>
  </si>
  <si>
    <t>Prudential Sugar Corp Ltd</t>
  </si>
  <si>
    <t>PRUDMOULI</t>
  </si>
  <si>
    <t>Apoorva Leasing Finance and Investment Company Ltd</t>
  </si>
  <si>
    <t>APOORVA</t>
  </si>
  <si>
    <t>Mish Designs Ltd</t>
  </si>
  <si>
    <t>MISHDESIGN</t>
  </si>
  <si>
    <t>Arihant Academy Ltd</t>
  </si>
  <si>
    <t>ARIHANTACA</t>
  </si>
  <si>
    <t>Tridhya Tech Ltd</t>
  </si>
  <si>
    <t>TRIDHYA</t>
  </si>
  <si>
    <t>Gita Renewable Energy Ltd</t>
  </si>
  <si>
    <t>GITARENEW</t>
  </si>
  <si>
    <t>Astal Laboratories Ltd</t>
  </si>
  <si>
    <t>ASTALLTD</t>
  </si>
  <si>
    <t>Orchasp Ltd</t>
  </si>
  <si>
    <t>ORCHASP</t>
  </si>
  <si>
    <t>Monotype India Ltd</t>
  </si>
  <si>
    <t>MONOT</t>
  </si>
  <si>
    <t>Southern Magnesium and Chemicals Ltd</t>
  </si>
  <si>
    <t>SOUTHMG</t>
  </si>
  <si>
    <t>Erp Soft Systems Ltd</t>
  </si>
  <si>
    <t>ERPSOFT</t>
  </si>
  <si>
    <t>Silkflex Polymers (India) Ltd</t>
  </si>
  <si>
    <t>SILKFLEX</t>
  </si>
  <si>
    <t>Kenvi Jewels Ltd</t>
  </si>
  <si>
    <t>KENVI</t>
  </si>
  <si>
    <t>Mefcom Capital Markets Ltd</t>
  </si>
  <si>
    <t>MEFCOMCAP</t>
  </si>
  <si>
    <t>Viaz Tyres Ltd</t>
  </si>
  <si>
    <t>VIAZ</t>
  </si>
  <si>
    <t>National Oxygen Ltd</t>
  </si>
  <si>
    <t>NOL</t>
  </si>
  <si>
    <t>Trishakti Industries Ltd</t>
  </si>
  <si>
    <t>TRISHAKT</t>
  </si>
  <si>
    <t>Mirae Asset Nifty Financial Services ETF</t>
  </si>
  <si>
    <t>BFSI</t>
  </si>
  <si>
    <t>Banaras Beads Ltd</t>
  </si>
  <si>
    <t>BANARBEADS</t>
  </si>
  <si>
    <t>Johnson Pharmacare Ltd</t>
  </si>
  <si>
    <t>JOHNPHARMA</t>
  </si>
  <si>
    <t>Aristo Bio-Tech and Lifescience Ltd</t>
  </si>
  <si>
    <t>ARISTO</t>
  </si>
  <si>
    <t>Shalimar Productions Ltd</t>
  </si>
  <si>
    <t>SHALPRO</t>
  </si>
  <si>
    <t>Malu Paper Mills Ltd</t>
  </si>
  <si>
    <t>MALUPAPER</t>
  </si>
  <si>
    <t>Manugraph India Ltd</t>
  </si>
  <si>
    <t>MANUGRAPH</t>
  </si>
  <si>
    <t>MM Rubber Company Ltd</t>
  </si>
  <si>
    <t>MMRUBBR-B</t>
  </si>
  <si>
    <t>Omnitex Industries (India) Ltd</t>
  </si>
  <si>
    <t>OMNITEX</t>
  </si>
  <si>
    <t>Cell Point (India) Ltd</t>
  </si>
  <si>
    <t>CELLPOINT</t>
  </si>
  <si>
    <t>Anand Rayons Ltd</t>
  </si>
  <si>
    <t>ARL</t>
  </si>
  <si>
    <t>Ashnoor Textile Mills Ltd</t>
  </si>
  <si>
    <t>ASHNOOR</t>
  </si>
  <si>
    <t>Joindre Capital Services Ltd</t>
  </si>
  <si>
    <t>JOINDRE</t>
  </si>
  <si>
    <t>Ambani Orgochem Ltd</t>
  </si>
  <si>
    <t>AMBANIORG</t>
  </si>
  <si>
    <t>Baba Arts Ltd</t>
  </si>
  <si>
    <t>BABA</t>
  </si>
  <si>
    <t>Morarka Finance Ltd</t>
  </si>
  <si>
    <t>MORARKFI</t>
  </si>
  <si>
    <t>Service Care Ltd</t>
  </si>
  <si>
    <t>SERVICE</t>
  </si>
  <si>
    <t>Mono Pharmacare Ltd</t>
  </si>
  <si>
    <t>MONOPHARMA</t>
  </si>
  <si>
    <t>Seya Industries Ltd</t>
  </si>
  <si>
    <t>SEYAIND</t>
  </si>
  <si>
    <t>Sambandam Spinning Mills Ltd</t>
  </si>
  <si>
    <t>SAMBANDAM</t>
  </si>
  <si>
    <t>Shree Pacetronix Ltd</t>
  </si>
  <si>
    <t>SHREEPAC</t>
  </si>
  <si>
    <t>Amkay Products Ltd</t>
  </si>
  <si>
    <t>AMKAY</t>
  </si>
  <si>
    <t>Sheetal Universal Ltd</t>
  </si>
  <si>
    <t>SHEETAL</t>
  </si>
  <si>
    <t>ANG Lifesciences India Ltd</t>
  </si>
  <si>
    <t>ANG</t>
  </si>
  <si>
    <t>Rasandik Engineering Industries India Ltd</t>
  </si>
  <si>
    <t>RASANDIK</t>
  </si>
  <si>
    <t>Real Eco Energy Ltd</t>
  </si>
  <si>
    <t>REALECO</t>
  </si>
  <si>
    <t>Veeram Securities Ltd</t>
  </si>
  <si>
    <t>VSL</t>
  </si>
  <si>
    <t>P B M Polytex Ltd</t>
  </si>
  <si>
    <t>PBMPOLY</t>
  </si>
  <si>
    <t>AKG Exim Ltd</t>
  </si>
  <si>
    <t>AKG</t>
  </si>
  <si>
    <t>Mandeep Auto Industries Ltd</t>
  </si>
  <si>
    <t>MANDEEP</t>
  </si>
  <si>
    <t>Ushanti Colour Chem Ltd</t>
  </si>
  <si>
    <t>UCL</t>
  </si>
  <si>
    <t>K G Denim Ltd</t>
  </si>
  <si>
    <t>KGDENIM</t>
  </si>
  <si>
    <t>Katare Spinning Mills Ltd</t>
  </si>
  <si>
    <t>KATRSPG</t>
  </si>
  <si>
    <t>3P Land Holdings Ltd</t>
  </si>
  <si>
    <t>3PLAND</t>
  </si>
  <si>
    <t>SVC Industries Ltd</t>
  </si>
  <si>
    <t>SVCIND</t>
  </si>
  <si>
    <t>Innovassynth Investments Ltd</t>
  </si>
  <si>
    <t>INOVSYNTH</t>
  </si>
  <si>
    <t>Pace E-Commerce Ventures Ltd</t>
  </si>
  <si>
    <t>PACE</t>
  </si>
  <si>
    <t>Khoobsurat Ltd</t>
  </si>
  <si>
    <t>KHOOBSURAT</t>
  </si>
  <si>
    <t>Silgo Retail Ltd</t>
  </si>
  <si>
    <t>SILGO</t>
  </si>
  <si>
    <t>CMX Holdings Ltd</t>
  </si>
  <si>
    <t>SIELFNS</t>
  </si>
  <si>
    <t>Yudiz Solutions Ltd</t>
  </si>
  <si>
    <t>YUDIZ</t>
  </si>
  <si>
    <t>Teesta Agro Industries Ltd</t>
  </si>
  <si>
    <t>TEEAI</t>
  </si>
  <si>
    <t>Polylink Polymers (India) Ltd</t>
  </si>
  <si>
    <t>POLYLINK</t>
  </si>
  <si>
    <t>AJR Infra and Tolling Ltd</t>
  </si>
  <si>
    <t>AJRINFRA</t>
  </si>
  <si>
    <t>CCL International Ltd</t>
  </si>
  <si>
    <t>CCLINTER</t>
  </si>
  <si>
    <t>Kshitij Polyline Ltd</t>
  </si>
  <si>
    <t>KSHITIJPOL</t>
  </si>
  <si>
    <t>Softrak Venture Investment Limited</t>
  </si>
  <si>
    <t>SOFTRAKV</t>
  </si>
  <si>
    <t>AmpVolts Ltd</t>
  </si>
  <si>
    <t>QUEST</t>
  </si>
  <si>
    <t>Vivid Mercantile Ltd</t>
  </si>
  <si>
    <t>VIVIDM</t>
  </si>
  <si>
    <t>Camex Ltd</t>
  </si>
  <si>
    <t>CAMEXLTD</t>
  </si>
  <si>
    <t>S &amp; T Corporation Ltd</t>
  </si>
  <si>
    <t>STCORP</t>
  </si>
  <si>
    <t>Superior Industrial Enterprises Ltd</t>
  </si>
  <si>
    <t>SIEL</t>
  </si>
  <si>
    <t>Dmr Hydroengineering &amp; Infrastructures Ltd</t>
  </si>
  <si>
    <t>DMR</t>
  </si>
  <si>
    <t>Inani Marbles and Industries Ltd</t>
  </si>
  <si>
    <t>INANI</t>
  </si>
  <si>
    <t>Sri KPR Industries Ltd</t>
  </si>
  <si>
    <t>SRIKPRIND</t>
  </si>
  <si>
    <t>Committed Cargo Care Ltd</t>
  </si>
  <si>
    <t>COMMITTED</t>
  </si>
  <si>
    <t>Godha Cabcon &amp; Insulation Ltd</t>
  </si>
  <si>
    <t>GODHA</t>
  </si>
  <si>
    <t>Jet Freight Logistics Ltd</t>
  </si>
  <si>
    <t>JETFREIGHT</t>
  </si>
  <si>
    <t>Mohit Paper Mills Ltd</t>
  </si>
  <si>
    <t>MOHITPPR</t>
  </si>
  <si>
    <t>Shrenik Ltd</t>
  </si>
  <si>
    <t>SHRENIK</t>
  </si>
  <si>
    <t>AccelerateBS India Ltd</t>
  </si>
  <si>
    <t>ACCELERATE</t>
  </si>
  <si>
    <t>GTN Industries Ltd</t>
  </si>
  <si>
    <t>GTNINDS</t>
  </si>
  <si>
    <t>Popees Cares Ltd</t>
  </si>
  <si>
    <t>POPEES</t>
  </si>
  <si>
    <t>P H Capital Ltd</t>
  </si>
  <si>
    <t>PHCAP</t>
  </si>
  <si>
    <t>Lakshmi Finance and Industrial Corp Ltd</t>
  </si>
  <si>
    <t>LFIC</t>
  </si>
  <si>
    <t>Hardcastle and Waud Manufacturing Co Ltd</t>
  </si>
  <si>
    <t>HARDCAS</t>
  </si>
  <si>
    <t>Hemadri Cements Ltd</t>
  </si>
  <si>
    <t>HEMACEM</t>
  </si>
  <si>
    <t>Prismx Global Ventures Ltd</t>
  </si>
  <si>
    <t>PRISMX</t>
  </si>
  <si>
    <t>Siti Networks Ltd</t>
  </si>
  <si>
    <t>SITINET</t>
  </si>
  <si>
    <t>DRA Consultants Ltd</t>
  </si>
  <si>
    <t>DRA</t>
  </si>
  <si>
    <t>Innokaiz India Ltd</t>
  </si>
  <si>
    <t>INNOKAIZ</t>
  </si>
  <si>
    <t>Goel Food Products Ltd</t>
  </si>
  <si>
    <t>GOEL</t>
  </si>
  <si>
    <t>Poddar Housing and Development Ltd</t>
  </si>
  <si>
    <t>PODDARHOUS</t>
  </si>
  <si>
    <t>Swasti Vinayaka Synthetics Ltd</t>
  </si>
  <si>
    <t>SWASTIVI</t>
  </si>
  <si>
    <t>Bang Overseas Ltd</t>
  </si>
  <si>
    <t>BANG</t>
  </si>
  <si>
    <t>Sampre Nutritions Ltd</t>
  </si>
  <si>
    <t>SAMPRE</t>
  </si>
  <si>
    <t>Medi-Caps Ltd</t>
  </si>
  <si>
    <t>MEDICAPQ</t>
  </si>
  <si>
    <t>Advance Metering Technology Ltd</t>
  </si>
  <si>
    <t>AMTL</t>
  </si>
  <si>
    <t>Fundviser Capital (India) Ltd</t>
  </si>
  <si>
    <t>FUNDVISER</t>
  </si>
  <si>
    <t>Angel Fibers Ltd</t>
  </si>
  <si>
    <t>ANGEL</t>
  </si>
  <si>
    <t>Isl Consulting Ltd</t>
  </si>
  <si>
    <t>ISLCONSUL</t>
  </si>
  <si>
    <t>SPS Finquest Ltd</t>
  </si>
  <si>
    <t>SPS</t>
  </si>
  <si>
    <t>Lee &amp; Nee Softwares (Exports) Ltd</t>
  </si>
  <si>
    <t>LEENEE</t>
  </si>
  <si>
    <t>Greenhitech Ventures Ltd</t>
  </si>
  <si>
    <t>GVL</t>
  </si>
  <si>
    <t>Sangani Hospitals Ltd</t>
  </si>
  <si>
    <t>SANGANI</t>
  </si>
  <si>
    <t>Ind Bank Housing Ltd</t>
  </si>
  <si>
    <t>INDBNK</t>
  </si>
  <si>
    <t>Dhanlaxmi Fabrics Ltd</t>
  </si>
  <si>
    <t>DHANFAB</t>
  </si>
  <si>
    <t>Sonu Infratech Ltd</t>
  </si>
  <si>
    <t>SONUINFRA</t>
  </si>
  <si>
    <t>Elixir Capital Ltd</t>
  </si>
  <si>
    <t>ELIXIR</t>
  </si>
  <si>
    <t>Micropro Software Solutions Ltd</t>
  </si>
  <si>
    <t>MICROPRO</t>
  </si>
  <si>
    <t>ABC India Ltd</t>
  </si>
  <si>
    <t>ABCINDQ</t>
  </si>
  <si>
    <t>Gujarat Craft Industries Ltd</t>
  </si>
  <si>
    <t>GUJCRAFT</t>
  </si>
  <si>
    <t>Bhatia Colour Chem Ltd</t>
  </si>
  <si>
    <t>BCCL</t>
  </si>
  <si>
    <t>GSM Foils Ltd</t>
  </si>
  <si>
    <t>GSMFOILS</t>
  </si>
  <si>
    <t>Vistar Amar Ltd</t>
  </si>
  <si>
    <t>VISTARAMAR</t>
  </si>
  <si>
    <t>Sylph Technologies Ltd</t>
  </si>
  <si>
    <t>SYLPH</t>
  </si>
  <si>
    <t>Aeonx Digital Technology Ltd</t>
  </si>
  <si>
    <t>AEONXDIGI</t>
  </si>
  <si>
    <t>Warren Tea Ltd</t>
  </si>
  <si>
    <t>WARRENTEA</t>
  </si>
  <si>
    <t>Inter Globe Finance Ltd</t>
  </si>
  <si>
    <t>INTRGLB</t>
  </si>
  <si>
    <t>Swarnsarita Jewels India Ltd</t>
  </si>
  <si>
    <t>SWARNSAR</t>
  </si>
  <si>
    <t>PVV Infra Ltd</t>
  </si>
  <si>
    <t>PVVINFRA</t>
  </si>
  <si>
    <t>VAMA Industries Ltd</t>
  </si>
  <si>
    <t>VAMA</t>
  </si>
  <si>
    <t>Tirupati Foam Ltd</t>
  </si>
  <si>
    <t>TIRUFOAM</t>
  </si>
  <si>
    <t>AA Plus Tradelink Ltd</t>
  </si>
  <si>
    <t>AAPLUSTRAD</t>
  </si>
  <si>
    <t>Rose Merc Ltd</t>
  </si>
  <si>
    <t>ROSEMER</t>
  </si>
  <si>
    <t>Mediaone Global Entertainment Ltd</t>
  </si>
  <si>
    <t>MEDIAONE</t>
  </si>
  <si>
    <t>Diligent Media Corporation Ltd</t>
  </si>
  <si>
    <t>DNAMEDIA</t>
  </si>
  <si>
    <t>PS IT Infrastructure &amp; Services Ltd</t>
  </si>
  <si>
    <t>PSITINFRA</t>
  </si>
  <si>
    <t>Modern Engineering and Projects Ltd</t>
  </si>
  <si>
    <t>MEAPL</t>
  </si>
  <si>
    <t>Shine Fashions (India) Ltd</t>
  </si>
  <si>
    <t>SHINEFASH</t>
  </si>
  <si>
    <t>Tatia Global Vennture Ltd</t>
  </si>
  <si>
    <t>TATIAGLOB</t>
  </si>
  <si>
    <t>Sintex Plastics Technology Ltd</t>
  </si>
  <si>
    <t>SPTL</t>
  </si>
  <si>
    <t>Naapbooks Ltd</t>
  </si>
  <si>
    <t>NBL</t>
  </si>
  <si>
    <t>Shelter Pharma Ltd</t>
  </si>
  <si>
    <t>SHELTER</t>
  </si>
  <si>
    <t>Akash Infra-Projects Ltd</t>
  </si>
  <si>
    <t>AKASH</t>
  </si>
  <si>
    <t>Ashnisha Industries Ltd</t>
  </si>
  <si>
    <t>ASHNI</t>
  </si>
  <si>
    <t>Abm International Ltd</t>
  </si>
  <si>
    <t>ABMINTLLTD</t>
  </si>
  <si>
    <t>HOAC Foods India Ltd</t>
  </si>
  <si>
    <t>HOACFOODS</t>
  </si>
  <si>
    <t>Anjani Synthetics Ltd</t>
  </si>
  <si>
    <t>ANJANI</t>
  </si>
  <si>
    <t>FEL</t>
  </si>
  <si>
    <t>Kanani Industries Ltd</t>
  </si>
  <si>
    <t>KANANIIND</t>
  </si>
  <si>
    <t>Vineet Laboratories Ltd</t>
  </si>
  <si>
    <t>VINEETLAB</t>
  </si>
  <si>
    <t>Sandu Pharmaceuticals Ltd</t>
  </si>
  <si>
    <t>SANDUPHQ</t>
  </si>
  <si>
    <t>Saven Technologies Ltd</t>
  </si>
  <si>
    <t>7TEC</t>
  </si>
  <si>
    <t>Aatmaj Healthcare Ltd</t>
  </si>
  <si>
    <t>AATMAJ</t>
  </si>
  <si>
    <t>Zodiac Ventures Ltd</t>
  </si>
  <si>
    <t>ZODIACVEN</t>
  </si>
  <si>
    <t>Hindoostan Mills Ltd</t>
  </si>
  <si>
    <t>HINDMILL</t>
  </si>
  <si>
    <t>Globalspace Technologies Ltd</t>
  </si>
  <si>
    <t>GSTL</t>
  </si>
  <si>
    <t>Vadivarhe Speciality Chemicals Ltd</t>
  </si>
  <si>
    <t>VSCL</t>
  </si>
  <si>
    <t>Arex Industries Ltd</t>
  </si>
  <si>
    <t>AREXMIS</t>
  </si>
  <si>
    <t>ARC Finance Ltd</t>
  </si>
  <si>
    <t>ARCFIN</t>
  </si>
  <si>
    <t>Pioneer Investcorp Ltd</t>
  </si>
  <si>
    <t>PIONRINV</t>
  </si>
  <si>
    <t>Galactico Corporate Services Ltd</t>
  </si>
  <si>
    <t>GALACTICO</t>
  </si>
  <si>
    <t>G.S. Auto International Ltd</t>
  </si>
  <si>
    <t>GSAUTO</t>
  </si>
  <si>
    <t>Yamini Investments Company Ltd</t>
  </si>
  <si>
    <t>YAMNINV</t>
  </si>
  <si>
    <t>Unique Organics Ltd</t>
  </si>
  <si>
    <t>UNIQUEO</t>
  </si>
  <si>
    <t>Cian Healthcare Ltd</t>
  </si>
  <si>
    <t>CHCL</t>
  </si>
  <si>
    <t>Cranex Ltd</t>
  </si>
  <si>
    <t>CRANEX</t>
  </si>
  <si>
    <t>Agarwal Float Glass India Ltd</t>
  </si>
  <si>
    <t>AGARWALFT</t>
  </si>
  <si>
    <t>Associated Ceramics Ltd</t>
  </si>
  <si>
    <t>ASSOCER</t>
  </si>
  <si>
    <t>BDR Buildcon Ltd</t>
  </si>
  <si>
    <t>BDR</t>
  </si>
  <si>
    <t>C P S Shapers Ltd</t>
  </si>
  <si>
    <t>CPS</t>
  </si>
  <si>
    <t>National Plastic Industries Ltd</t>
  </si>
  <si>
    <t>NATPLAS</t>
  </si>
  <si>
    <t>Reliable Data Services Ltd</t>
  </si>
  <si>
    <t>RELIABLE</t>
  </si>
  <si>
    <t>JFL Life Sciences Ltd</t>
  </si>
  <si>
    <t>JFLLIFE</t>
  </si>
  <si>
    <t>Metal Coatings (India) Ltd</t>
  </si>
  <si>
    <t>METALCO</t>
  </si>
  <si>
    <t>Mittal Life Style Ltd</t>
  </si>
  <si>
    <t>MITTAL</t>
  </si>
  <si>
    <t>Franklin Industries Ltd</t>
  </si>
  <si>
    <t>FRANKLININD</t>
  </si>
  <si>
    <t>Containe Technologies Ltd</t>
  </si>
  <si>
    <t>CONTAINE</t>
  </si>
  <si>
    <t>Hawa Engineers Ltd</t>
  </si>
  <si>
    <t>HAWAENG</t>
  </si>
  <si>
    <t>Sainik Finance &amp; Industries Ltd</t>
  </si>
  <si>
    <t>SAINIK</t>
  </si>
  <si>
    <t>Gorani Industries Ltd</t>
  </si>
  <si>
    <t>GORANIN</t>
  </si>
  <si>
    <t>ARCL Organics Ltd</t>
  </si>
  <si>
    <t>ARCL</t>
  </si>
  <si>
    <t>Visaman Global Sales Ltd</t>
  </si>
  <si>
    <t>VISAMAN</t>
  </si>
  <si>
    <t>NAM Securities Ltd</t>
  </si>
  <si>
    <t>NAM</t>
  </si>
  <si>
    <t>KKV Agro Powers Limited</t>
  </si>
  <si>
    <t>KKVAPOW</t>
  </si>
  <si>
    <t>Pan India Corp Ltd</t>
  </si>
  <si>
    <t>PANINDIAC</t>
  </si>
  <si>
    <t>LCC Infotech Ltd</t>
  </si>
  <si>
    <t>LCCINFOTEC</t>
  </si>
  <si>
    <t>Ecoboard Industries Ltd</t>
  </si>
  <si>
    <t>ECOBOAR</t>
  </si>
  <si>
    <t>Visagar Financial Services Ltd</t>
  </si>
  <si>
    <t>VISAGAR</t>
  </si>
  <si>
    <t>Inland Printers Ltd</t>
  </si>
  <si>
    <t>INLANPR</t>
  </si>
  <si>
    <t>Manbro Industries Ltd</t>
  </si>
  <si>
    <t>MANBRO</t>
  </si>
  <si>
    <t>DK Enterprises Global Ltd</t>
  </si>
  <si>
    <t>DKEGL</t>
  </si>
  <si>
    <t>Wires and Fabriks (SA) Ltd</t>
  </si>
  <si>
    <t>WIREFABR</t>
  </si>
  <si>
    <t>Phosphate Company Ltd</t>
  </si>
  <si>
    <t>PHOSPHATE</t>
  </si>
  <si>
    <t>MSR India Ltd</t>
  </si>
  <si>
    <t>MSRINDIA</t>
  </si>
  <si>
    <t>Manjeera Constructions Ltd</t>
  </si>
  <si>
    <t>MANJEERA</t>
  </si>
  <si>
    <t>Response Informatics Ltd</t>
  </si>
  <si>
    <t>RESPONSINF</t>
  </si>
  <si>
    <t>Ankit Metal &amp; Power Ltd</t>
  </si>
  <si>
    <t>ANKITMETAL</t>
  </si>
  <si>
    <t>Yash Chemex Ltd</t>
  </si>
  <si>
    <t>YASHCHEM</t>
  </si>
  <si>
    <t>Chandra Bhagat Pharma Ltd</t>
  </si>
  <si>
    <t>CBPL</t>
  </si>
  <si>
    <t>Prime Property Development Corp Ltd</t>
  </si>
  <si>
    <t>PRIMEPRO</t>
  </si>
  <si>
    <t>Shree Krishna Paper Mills &amp; Industries Ltd</t>
  </si>
  <si>
    <t>SKPMIL</t>
  </si>
  <si>
    <t>Maharashtra Corp Ltd</t>
  </si>
  <si>
    <t>MAHACORP</t>
  </si>
  <si>
    <t>Satchmo Holdings Ltd</t>
  </si>
  <si>
    <t>SATCH</t>
  </si>
  <si>
    <t>N G Industries Ltd</t>
  </si>
  <si>
    <t>NGIND</t>
  </si>
  <si>
    <t>Unifinz Capital India Ltd</t>
  </si>
  <si>
    <t>UCIL</t>
  </si>
  <si>
    <t>Axel Polymers Ltd</t>
  </si>
  <si>
    <t>AXELPOLY</t>
  </si>
  <si>
    <t>Julien Agro Infratech Ltd</t>
  </si>
  <si>
    <t>JULIEN</t>
  </si>
  <si>
    <t>Salem Erode Investments Ltd</t>
  </si>
  <si>
    <t>SALEM</t>
  </si>
  <si>
    <t>Earthstahl &amp; Alloys Ltd</t>
  </si>
  <si>
    <t>EARTH</t>
  </si>
  <si>
    <t>Ashoka Metcast Ltd</t>
  </si>
  <si>
    <t>ASHOKAMET</t>
  </si>
  <si>
    <t>ASL Industries Ltd</t>
  </si>
  <si>
    <t>ASLIND</t>
  </si>
  <si>
    <t>Atal Realtech Ltd</t>
  </si>
  <si>
    <t>ATALREAL</t>
  </si>
  <si>
    <t>Vivo Bio Tech Ltd</t>
  </si>
  <si>
    <t>VIVOBIOT</t>
  </si>
  <si>
    <t>Axis NIFTY IT ETF</t>
  </si>
  <si>
    <t>AXISTECETF</t>
  </si>
  <si>
    <t>Sonal Adhesives Ltd</t>
  </si>
  <si>
    <t>SONALAD</t>
  </si>
  <si>
    <t>G G Dandekar Properties Ltd</t>
  </si>
  <si>
    <t>GGDPROP</t>
  </si>
  <si>
    <t>Salora International Ltd</t>
  </si>
  <si>
    <t>SALORAINTL</t>
  </si>
  <si>
    <t>Goblin India Ltd</t>
  </si>
  <si>
    <t>GOBLIN</t>
  </si>
  <si>
    <t>VERTEX Securities Ltd</t>
  </si>
  <si>
    <t>VERTEX</t>
  </si>
  <si>
    <t>PCS Technology Ltd</t>
  </si>
  <si>
    <t>PCS</t>
  </si>
  <si>
    <t>AD- Manum Finance Ltd</t>
  </si>
  <si>
    <t>ADMANUM</t>
  </si>
  <si>
    <t>ICDS Ltd</t>
  </si>
  <si>
    <t>ICDSLTD</t>
  </si>
  <si>
    <t>Indianivesh Ltd</t>
  </si>
  <si>
    <t>INDIANVSH</t>
  </si>
  <si>
    <t>Abhishek Integrations Ltd</t>
  </si>
  <si>
    <t>AILIMITED</t>
  </si>
  <si>
    <t>Artefact Projects Ltd</t>
  </si>
  <si>
    <t>ARTEFACT</t>
  </si>
  <si>
    <t>GKB Ophthalmics Ltd</t>
  </si>
  <si>
    <t>GKB</t>
  </si>
  <si>
    <t>RR Metalmakers India Ltd</t>
  </si>
  <si>
    <t>RRMETAL</t>
  </si>
  <si>
    <t>Destiny Logistics &amp; Infra Ltd</t>
  </si>
  <si>
    <t>DESTINY</t>
  </si>
  <si>
    <t>Regency Fincorp Ltd</t>
  </si>
  <si>
    <t>REGENCY</t>
  </si>
  <si>
    <t>ICICI Prudential S&amp;P BSE Sensex ETF</t>
  </si>
  <si>
    <t>SENSEXIETF</t>
  </si>
  <si>
    <t>H P Cotton Textile Mills Ltd</t>
  </si>
  <si>
    <t>HPCOTTON</t>
  </si>
  <si>
    <t>Frontier Capital Ltd</t>
  </si>
  <si>
    <t>FRONTCAP</t>
  </si>
  <si>
    <t>Pearl Polymers Ltd</t>
  </si>
  <si>
    <t>PEARLPOLY</t>
  </si>
  <si>
    <t>Perfect Infraengineers Ltd</t>
  </si>
  <si>
    <t>PERFECT</t>
  </si>
  <si>
    <t>Sagardeep Alloys Ltd</t>
  </si>
  <si>
    <t>SAGARDEEP</t>
  </si>
  <si>
    <t>Sellwin Traders Ltd</t>
  </si>
  <si>
    <t>SELLWIN</t>
  </si>
  <si>
    <t>Grovy India Ltd</t>
  </si>
  <si>
    <t>GROVY</t>
  </si>
  <si>
    <t>Kwality Ltd</t>
  </si>
  <si>
    <t>KWALITY</t>
  </si>
  <si>
    <t>Gogia Capital Services Ltd</t>
  </si>
  <si>
    <t>GOGIACAP</t>
  </si>
  <si>
    <t>Laxmi Cotspin Ltd</t>
  </si>
  <si>
    <t>LAXMICOT</t>
  </si>
  <si>
    <t>Ashirwad Steels And Industries Ltd</t>
  </si>
  <si>
    <t>ASHSI</t>
  </si>
  <si>
    <t>Jet Knitwears Ltd</t>
  </si>
  <si>
    <t>JETKNIT</t>
  </si>
  <si>
    <t>Tapi Fruit Processing Ltd</t>
  </si>
  <si>
    <t>TAPIFRUIT</t>
  </si>
  <si>
    <t>Nimbus Projects Ltd</t>
  </si>
  <si>
    <t>NIMBSPROJ</t>
  </si>
  <si>
    <t>Tirupati Tyres Ltd</t>
  </si>
  <si>
    <t>TTIL</t>
  </si>
  <si>
    <t>Mehta Housing Finance Ltd</t>
  </si>
  <si>
    <t>MEHTAHG</t>
  </si>
  <si>
    <t>E L Forge Ltd</t>
  </si>
  <si>
    <t>ELFORGE</t>
  </si>
  <si>
    <t>Walpar Nutritions Ltd</t>
  </si>
  <si>
    <t>WALPAR</t>
  </si>
  <si>
    <t>Sulabh Engineers and Services Ltd</t>
  </si>
  <si>
    <t>SULABEN</t>
  </si>
  <si>
    <t>J Taparia Projects Ltd</t>
  </si>
  <si>
    <t>JTAPARIA</t>
  </si>
  <si>
    <t>Kaiser Corporation Ltd</t>
  </si>
  <si>
    <t>KACL</t>
  </si>
  <si>
    <t>The Victoria Mills Ltd</t>
  </si>
  <si>
    <t>VICTMILL</t>
  </si>
  <si>
    <t>Vasudhagama Enterprises Ltd</t>
  </si>
  <si>
    <t>VASUDHAGAM</t>
  </si>
  <si>
    <t>Adroit Infotech Ltd</t>
  </si>
  <si>
    <t>ADROITINFO</t>
  </si>
  <si>
    <t>Sacheta Metals Ltd</t>
  </si>
  <si>
    <t>SACHEMT</t>
  </si>
  <si>
    <t>Italian Edibles Ltd</t>
  </si>
  <si>
    <t>ITALIANE</t>
  </si>
  <si>
    <t>Simran Farms Ltd</t>
  </si>
  <si>
    <t>SIMRAN</t>
  </si>
  <si>
    <t>Balurghat Technologies Ltd</t>
  </si>
  <si>
    <t>BALTE</t>
  </si>
  <si>
    <t>Telogica Ltd</t>
  </si>
  <si>
    <t>TELOGICA</t>
  </si>
  <si>
    <t>Shree Ganesh Bio-Tech (India) Ltd</t>
  </si>
  <si>
    <t>SHREEGANES</t>
  </si>
  <si>
    <t>BITS Ltd</t>
  </si>
  <si>
    <t>BITS</t>
  </si>
  <si>
    <t>Bonlon Industries Ltd</t>
  </si>
  <si>
    <t>BONLON</t>
  </si>
  <si>
    <t>Archidply Decor Ltd</t>
  </si>
  <si>
    <t>ADL</t>
  </si>
  <si>
    <t>Kay Power and Paper Ltd</t>
  </si>
  <si>
    <t>KAYPOWR</t>
  </si>
  <si>
    <t>Country Condo's Ltd</t>
  </si>
  <si>
    <t>COUNCODOS</t>
  </si>
  <si>
    <t>Smiths &amp; Founders (India) Ltd</t>
  </si>
  <si>
    <t>SMFIL</t>
  </si>
  <si>
    <t>Addi Industries Ltd</t>
  </si>
  <si>
    <t>ADDIND</t>
  </si>
  <si>
    <t>Kavveri Telecom Products Ltd</t>
  </si>
  <si>
    <t>KAVVERITEL</t>
  </si>
  <si>
    <t>Restile Ceramics Ltd</t>
  </si>
  <si>
    <t>RESTILE</t>
  </si>
  <si>
    <t>Vivanta Industries Ltd</t>
  </si>
  <si>
    <t>VIVANTA</t>
  </si>
  <si>
    <t>City Crops Agro Ltd</t>
  </si>
  <si>
    <t>CCAL</t>
  </si>
  <si>
    <t>Fine-Line Circuits Ltd</t>
  </si>
  <si>
    <t>FINELINE</t>
  </si>
  <si>
    <t>Ahmedabad Steel Craft Ltd</t>
  </si>
  <si>
    <t>AHMDSTE</t>
  </si>
  <si>
    <t>Binani Industries Ltd</t>
  </si>
  <si>
    <t>BINANIIND</t>
  </si>
  <si>
    <t>Kiduja India Ltd</t>
  </si>
  <si>
    <t>KIDUJA</t>
  </si>
  <si>
    <t>Mishka Exim Ltd</t>
  </si>
  <si>
    <t>MISHKA</t>
  </si>
  <si>
    <t>Gujrat Credit Corporation Ltd</t>
  </si>
  <si>
    <t>GUJCRED</t>
  </si>
  <si>
    <t>Tirupati Sarjan Ltd</t>
  </si>
  <si>
    <t>TIRSARJ</t>
  </si>
  <si>
    <t>Flomic Global Logistics Ltd</t>
  </si>
  <si>
    <t>FLOMIC</t>
  </si>
  <si>
    <t>ARSS Infrastructure Projects Ltd</t>
  </si>
  <si>
    <t>ARSSINFRA</t>
  </si>
  <si>
    <t>Cyber Media Research &amp; Services Ltd</t>
  </si>
  <si>
    <t>CMRSL</t>
  </si>
  <si>
    <t>Meera Industries Ltd</t>
  </si>
  <si>
    <t>MEERA</t>
  </si>
  <si>
    <t>Dynamic Portfolio Management &amp; Services Ltd</t>
  </si>
  <si>
    <t>DYNAMICP</t>
  </si>
  <si>
    <t>Future Lifestyle Fashions Ltd</t>
  </si>
  <si>
    <t>FLFL</t>
  </si>
  <si>
    <t>Contil India Ltd</t>
  </si>
  <si>
    <t>CONTILI</t>
  </si>
  <si>
    <t>Super Crop Safe Ltd</t>
  </si>
  <si>
    <t>SUCROSA</t>
  </si>
  <si>
    <t>Acrow India Ltd</t>
  </si>
  <si>
    <t>ACROW</t>
  </si>
  <si>
    <t>Lesha Industries Ltd</t>
  </si>
  <si>
    <t>LESHAIND</t>
  </si>
  <si>
    <t>Haryana Leather Chemicals Ltd</t>
  </si>
  <si>
    <t>HARLETH</t>
  </si>
  <si>
    <t>Yasons Chemex Care Ltd</t>
  </si>
  <si>
    <t>YCCL</t>
  </si>
  <si>
    <t>Uttam Galva Steels Ltd</t>
  </si>
  <si>
    <t>UTTAMSTL</t>
  </si>
  <si>
    <t>Valencia Nutrition Ltd</t>
  </si>
  <si>
    <t>VALENCIA</t>
  </si>
  <si>
    <t>STL Global Ltd</t>
  </si>
  <si>
    <t>SGL</t>
  </si>
  <si>
    <t>TGB Banquets and Hotels Ltd</t>
  </si>
  <si>
    <t>TGBHOTELS</t>
  </si>
  <si>
    <t>Ladderup Finance Ltd</t>
  </si>
  <si>
    <t>LADDERUP</t>
  </si>
  <si>
    <t>Shanthala FMCG Products Ltd</t>
  </si>
  <si>
    <t>SHANTHALA</t>
  </si>
  <si>
    <t>Simplex Realty Ltd</t>
  </si>
  <si>
    <t>SIMPLXREA</t>
  </si>
  <si>
    <t>Cybele Industries Ltd</t>
  </si>
  <si>
    <t>CYBELEIND</t>
  </si>
  <si>
    <t>Gayatri BioOrganics Ltd</t>
  </si>
  <si>
    <t>GAYATRIBI</t>
  </si>
  <si>
    <t>Shreeram Proteins Ltd</t>
  </si>
  <si>
    <t>SRPL</t>
  </si>
  <si>
    <t>Comfort Fincap Ltd</t>
  </si>
  <si>
    <t>COMFINCAP</t>
  </si>
  <si>
    <t>Arigato Universe Ltd</t>
  </si>
  <si>
    <t>ARIGATO</t>
  </si>
  <si>
    <t>Standard Surfactants Ltd</t>
  </si>
  <si>
    <t>STDSFAC</t>
  </si>
  <si>
    <t>Timescan Logistics (India) Ltd</t>
  </si>
  <si>
    <t>TIMESCAN</t>
  </si>
  <si>
    <t>Solitaire Machine Tools Ltd</t>
  </si>
  <si>
    <t>SOLIMAC</t>
  </si>
  <si>
    <t>DSJ Keep Learning Ltd</t>
  </si>
  <si>
    <t>KEEPLEARN</t>
  </si>
  <si>
    <t>Riddhi Steel and Tube Ltd</t>
  </si>
  <si>
    <t>RSTL</t>
  </si>
  <si>
    <t>Ceeta Industries Ltd</t>
  </si>
  <si>
    <t>CEETAIN</t>
  </si>
  <si>
    <t>Nidan Laboratories and Healthcare Ltd</t>
  </si>
  <si>
    <t>NIDAN</t>
  </si>
  <si>
    <t>Vandana Knitwear Ltd</t>
  </si>
  <si>
    <t>VANDANA</t>
  </si>
  <si>
    <t>Morarjee Textiles Ltd</t>
  </si>
  <si>
    <t>MORARJEE</t>
  </si>
  <si>
    <t>Conart Engineers Ltd</t>
  </si>
  <si>
    <t>CONART</t>
  </si>
  <si>
    <t>Morgan Ventures Ltd</t>
  </si>
  <si>
    <t>MORGAN</t>
  </si>
  <si>
    <t>Fervent Synergies Ltd</t>
  </si>
  <si>
    <t>FERVENTSYN</t>
  </si>
  <si>
    <t>Polyspin Exports Ltd</t>
  </si>
  <si>
    <t>POLYSPIN</t>
  </si>
  <si>
    <t>Grill Splendour Services Ltd</t>
  </si>
  <si>
    <t>BIRDYS</t>
  </si>
  <si>
    <t>Krypton Industries Ltd</t>
  </si>
  <si>
    <t>KRYPTONQ</t>
  </si>
  <si>
    <t>Assam Entrade Ltd</t>
  </si>
  <si>
    <t>ASSAMENT</t>
  </si>
  <si>
    <t>Unison Metals Ltd</t>
  </si>
  <si>
    <t>UNISON</t>
  </si>
  <si>
    <t>Diana Tea Co Ltd</t>
  </si>
  <si>
    <t>DIANATEA</t>
  </si>
  <si>
    <t>Sanginita Chemicals Ltd</t>
  </si>
  <si>
    <t>SANGINITA</t>
  </si>
  <si>
    <t>Thakral Services (India) Ltd</t>
  </si>
  <si>
    <t>THAKRAL</t>
  </si>
  <si>
    <t>Eighty Jewellers Ltd</t>
  </si>
  <si>
    <t>EIGHTY</t>
  </si>
  <si>
    <t>Integra Switchgear Ltd</t>
  </si>
  <si>
    <t>INTEGSW</t>
  </si>
  <si>
    <t>Ashirwad Capital Ltd</t>
  </si>
  <si>
    <t>ASHCAP</t>
  </si>
  <si>
    <t>Ishan International Ltd</t>
  </si>
  <si>
    <t>ISHAN</t>
  </si>
  <si>
    <t>India Home Loan Ltd</t>
  </si>
  <si>
    <t>INDIAHOME</t>
  </si>
  <si>
    <t>Maks Energy Solutions India Ltd</t>
  </si>
  <si>
    <t>MAKS</t>
  </si>
  <si>
    <t>Tijaria Polypipes Ltd</t>
  </si>
  <si>
    <t>TIJARIA</t>
  </si>
  <si>
    <t>Hrh Next Services Ltd</t>
  </si>
  <si>
    <t>HRHNEXT</t>
  </si>
  <si>
    <t>Call Center Services</t>
  </si>
  <si>
    <t>Prabhhans Industries Ltd</t>
  </si>
  <si>
    <t>PRABHHANS</t>
  </si>
  <si>
    <t>Roopa Industries Ltd</t>
  </si>
  <si>
    <t>ROOPAIND</t>
  </si>
  <si>
    <t>Centenial Surgical Suture Ltd</t>
  </si>
  <si>
    <t>CSURGSU</t>
  </si>
  <si>
    <t>Picturehouse Media Ltd</t>
  </si>
  <si>
    <t>PICTUREHS</t>
  </si>
  <si>
    <t>Shiva Global Agro Industries Ltd</t>
  </si>
  <si>
    <t>SHIVAAGRO</t>
  </si>
  <si>
    <t>Super Spinning Mills Ltd</t>
  </si>
  <si>
    <t>SUPERSPIN</t>
  </si>
  <si>
    <t>India Cements Capital Ltd</t>
  </si>
  <si>
    <t>INDCEMCAP</t>
  </si>
  <si>
    <t>Ultra Wiring Connectivity System Ltd</t>
  </si>
  <si>
    <t>UWCSL</t>
  </si>
  <si>
    <t>Sunil Agro Foods Ltd</t>
  </si>
  <si>
    <t>SUNILAGR</t>
  </si>
  <si>
    <t>Ascensive Educare Ltd</t>
  </si>
  <si>
    <t>ASCENSIVE</t>
  </si>
  <si>
    <t>Inspire Films Ltd</t>
  </si>
  <si>
    <t>INSPIRE</t>
  </si>
  <si>
    <t>Medico Intercontinental Ltd</t>
  </si>
  <si>
    <t>MIL</t>
  </si>
  <si>
    <t>Tejnaksh Healthcare Ltd</t>
  </si>
  <si>
    <t>TEJNAKSH</t>
  </si>
  <si>
    <t>Swasti Vinayaka Art and Heritage Corporation Ltd</t>
  </si>
  <si>
    <t>SVARTCORP</t>
  </si>
  <si>
    <t>Crestchem Ltd</t>
  </si>
  <si>
    <t>CRSTCHM</t>
  </si>
  <si>
    <t>Rolcon Engineering Company Ltd</t>
  </si>
  <si>
    <t>ROLCOEN</t>
  </si>
  <si>
    <t>Sai Capital Ltd</t>
  </si>
  <si>
    <t>SAICAPI</t>
  </si>
  <si>
    <t>Libas Consumer Products Ltd</t>
  </si>
  <si>
    <t>LIBAS</t>
  </si>
  <si>
    <t>Transchem Ltd</t>
  </si>
  <si>
    <t>TRANSCHEM</t>
  </si>
  <si>
    <t>Chandra Prabhu International Ltd</t>
  </si>
  <si>
    <t>CHANDRAP</t>
  </si>
  <si>
    <t>Next Mediaworks Ltd</t>
  </si>
  <si>
    <t>NEXTMEDIA</t>
  </si>
  <si>
    <t>Nippon India Nifty Pharma ETF</t>
  </si>
  <si>
    <t>PHARMABEES</t>
  </si>
  <si>
    <t>Ambica Agarbathies Aroma &amp; Industries Ltd</t>
  </si>
  <si>
    <t>AMBICAAGAR</t>
  </si>
  <si>
    <t>Suryaamba Spinning Mills Ltd</t>
  </si>
  <si>
    <t>SURYAAMBA</t>
  </si>
  <si>
    <t>Cospower Engineering Ltd</t>
  </si>
  <si>
    <t>COSPOWER</t>
  </si>
  <si>
    <t>Standard Batteries Ltd</t>
  </si>
  <si>
    <t>STDBAT</t>
  </si>
  <si>
    <t>Tamilnadu Telecommunication Ltd</t>
  </si>
  <si>
    <t>TNTELE</t>
  </si>
  <si>
    <t>E-Land Apparel Ltd</t>
  </si>
  <si>
    <t>ELAND</t>
  </si>
  <si>
    <t>Poojawestern Metaliks Ltd</t>
  </si>
  <si>
    <t>POOJA</t>
  </si>
  <si>
    <t>Laxmipati Engineering Works Ltd</t>
  </si>
  <si>
    <t>LAXMIPATI</t>
  </si>
  <si>
    <t>Faalcon Concepts Ltd</t>
  </si>
  <si>
    <t>FAALCON</t>
  </si>
  <si>
    <t>Rishi Techtex Ltd</t>
  </si>
  <si>
    <t>RISHITECH</t>
  </si>
  <si>
    <t>Add-Shop E-Retail Ltd</t>
  </si>
  <si>
    <t>ASRL</t>
  </si>
  <si>
    <t>Naturite Agro Products Ltd</t>
  </si>
  <si>
    <t>NAPL</t>
  </si>
  <si>
    <t>Tecil Chemicals and Hydro Power Ltd</t>
  </si>
  <si>
    <t>TECILCHEM</t>
  </si>
  <si>
    <t>Sri Ramakrishna Mills (Coimbatore) Ltd</t>
  </si>
  <si>
    <t>SRMCL</t>
  </si>
  <si>
    <t>SP Refractories Ltd</t>
  </si>
  <si>
    <t>SPRL</t>
  </si>
  <si>
    <t>Inditrade Capital Ltd</t>
  </si>
  <si>
    <t>INDICAP</t>
  </si>
  <si>
    <t>Chennai Ferrous Industries Ltd</t>
  </si>
  <si>
    <t>CHENFERRO</t>
  </si>
  <si>
    <t>Nivaka Fashions Ltd</t>
  </si>
  <si>
    <t>NIVAKA</t>
  </si>
  <si>
    <t>Tarini International Ltd</t>
  </si>
  <si>
    <t>TARINI</t>
  </si>
  <si>
    <t>Kemistar Corporation Ltd</t>
  </si>
  <si>
    <t>KEMISTAR</t>
  </si>
  <si>
    <t>Bombay Wire Ropes Ltd</t>
  </si>
  <si>
    <t>BOMBWIR</t>
  </si>
  <si>
    <t>Family Care Hospitals Ltd</t>
  </si>
  <si>
    <t>FAMILYCARE</t>
  </si>
  <si>
    <t>Viji Finance Ltd</t>
  </si>
  <si>
    <t>VIJIFIN</t>
  </si>
  <si>
    <t>Odyssey Corporation Ltd</t>
  </si>
  <si>
    <t>ODYCORP</t>
  </si>
  <si>
    <t>Accedere Ltd</t>
  </si>
  <si>
    <t>ACCEDERE</t>
  </si>
  <si>
    <t>Smart Finsec Ltd</t>
  </si>
  <si>
    <t>SMARTFIN</t>
  </si>
  <si>
    <t>Indong Tea Company Ltd</t>
  </si>
  <si>
    <t>INDONG</t>
  </si>
  <si>
    <t>Nippon India Silver ETF</t>
  </si>
  <si>
    <t>SILVERBEES</t>
  </si>
  <si>
    <t>Veerhealth Care Ltd</t>
  </si>
  <si>
    <t>VEERHEALTH</t>
  </si>
  <si>
    <t>Luharuka Media &amp; Infra Ltd</t>
  </si>
  <si>
    <t>LUHARUKA</t>
  </si>
  <si>
    <t>Madhav Marbles and Granites Ltd</t>
  </si>
  <si>
    <t>MADHAV</t>
  </si>
  <si>
    <t>GACM Technologies Ltd</t>
  </si>
  <si>
    <t>GATECH</t>
  </si>
  <si>
    <t>Kallam Textiles Ltd</t>
  </si>
  <si>
    <t>KALLAM</t>
  </si>
  <si>
    <t>Khandwala Securities Ltd</t>
  </si>
  <si>
    <t>KHANDSE</t>
  </si>
  <si>
    <t>Utique Enterprises Ltd</t>
  </si>
  <si>
    <t>UTIQUE</t>
  </si>
  <si>
    <t>Jigar Cables Ltd</t>
  </si>
  <si>
    <t>JIGAR</t>
  </si>
  <si>
    <t>Oneclick Logistics India Ltd</t>
  </si>
  <si>
    <t>OLIL</t>
  </si>
  <si>
    <t>Starlog Enterprises Ltd</t>
  </si>
  <si>
    <t>STARLOG</t>
  </si>
  <si>
    <t>Williamson Magor and Co Ltd</t>
  </si>
  <si>
    <t>WILLAMAGOR</t>
  </si>
  <si>
    <t>Globesecure Technologies Ltd</t>
  </si>
  <si>
    <t>Kridhan Infra Ltd</t>
  </si>
  <si>
    <t>KRIDHANINF</t>
  </si>
  <si>
    <t>Ravileela Granites Ltd</t>
  </si>
  <si>
    <t>RALEGRA</t>
  </si>
  <si>
    <t>Goenka Diamond And Jewels Ltd</t>
  </si>
  <si>
    <t>GOENKA</t>
  </si>
  <si>
    <t>Nirmitee Robotics India Ltd</t>
  </si>
  <si>
    <t>NIRMITEE</t>
  </si>
  <si>
    <t>Phaarmasia Ltd</t>
  </si>
  <si>
    <t>PHRMASI</t>
  </si>
  <si>
    <t>DECO MICA Ltd</t>
  </si>
  <si>
    <t>DECOMIC</t>
  </si>
  <si>
    <t>Kamadgiri Fashion Ltd</t>
  </si>
  <si>
    <t>KAMADGIRI</t>
  </si>
  <si>
    <t>Roni Households Ltd</t>
  </si>
  <si>
    <t>RONI</t>
  </si>
  <si>
    <t>Golden Crest Education &amp; Services Ltd</t>
  </si>
  <si>
    <t>GOLDENCREST</t>
  </si>
  <si>
    <t>Nippon India ETF Nifty 50 Value 20</t>
  </si>
  <si>
    <t>NV20BEES</t>
  </si>
  <si>
    <t>Suumaya Industries Ltd</t>
  </si>
  <si>
    <t>SUULD</t>
  </si>
  <si>
    <t>Netlink Solutions (India) Ltd</t>
  </si>
  <si>
    <t>NETLINK</t>
  </si>
  <si>
    <t>Kanco Tea &amp; Industries Ltd</t>
  </si>
  <si>
    <t>KANCOTEA</t>
  </si>
  <si>
    <t>Patspin India Ltd</t>
  </si>
  <si>
    <t>PATSPINLTD</t>
  </si>
  <si>
    <t>KMS Medisurgi Ltd</t>
  </si>
  <si>
    <t>KMSMEDI</t>
  </si>
  <si>
    <t>Sumedha Fiscal Services Ltd</t>
  </si>
  <si>
    <t>SUMEDHA</t>
  </si>
  <si>
    <t>Emergent Industrial Solutions Ltd</t>
  </si>
  <si>
    <t>EMERGENT</t>
  </si>
  <si>
    <t>Infronics Systems Ltd</t>
  </si>
  <si>
    <t>INFRONICS</t>
  </si>
  <si>
    <t>Duropack Ltd</t>
  </si>
  <si>
    <t>DUROPACK</t>
  </si>
  <si>
    <t>Yug Decor Ltd</t>
  </si>
  <si>
    <t>YUG</t>
  </si>
  <si>
    <t>Unick Fix-A-Form And Printers Ltd</t>
  </si>
  <si>
    <t>UNICK</t>
  </si>
  <si>
    <t>Mohit Industries Ltd</t>
  </si>
  <si>
    <t>MOHITIND</t>
  </si>
  <si>
    <t>Veritaas Advertising Ltd</t>
  </si>
  <si>
    <t>VERITAAS</t>
  </si>
  <si>
    <t>Hiliks Technologies Ltd</t>
  </si>
  <si>
    <t>HILIKS</t>
  </si>
  <si>
    <t>Continental Petroleums Ltd</t>
  </si>
  <si>
    <t>CONTPTR</t>
  </si>
  <si>
    <t>Kabsons Industries Ltd</t>
  </si>
  <si>
    <t>KABSON</t>
  </si>
  <si>
    <t>Bizotic Commercial Ltd</t>
  </si>
  <si>
    <t>BIZOTIC</t>
  </si>
  <si>
    <t>Falcon Technoprojects India Ltd</t>
  </si>
  <si>
    <t>FALCONTECH</t>
  </si>
  <si>
    <t>Sawaca Business Machines Ltd</t>
  </si>
  <si>
    <t>SAWABUSI</t>
  </si>
  <si>
    <t>Future Market Networks Ltd</t>
  </si>
  <si>
    <t>FMNL</t>
  </si>
  <si>
    <t>Benchmark Computer Solutions Ltd</t>
  </si>
  <si>
    <t>BENCHMARK</t>
  </si>
  <si>
    <t>Qgo Finance Ltd</t>
  </si>
  <si>
    <t>QGO</t>
  </si>
  <si>
    <t>Bhaskar Agro Chemicals Ltd</t>
  </si>
  <si>
    <t>BHASKAGR</t>
  </si>
  <si>
    <t>Hemang Resources Ltd</t>
  </si>
  <si>
    <t>HEMANG</t>
  </si>
  <si>
    <t>Piotex Industries Ltd</t>
  </si>
  <si>
    <t>PIOTEX</t>
  </si>
  <si>
    <t>Mega Flex Plastics Ltd</t>
  </si>
  <si>
    <t>MEGAFLEX</t>
  </si>
  <si>
    <t>Kaushalya Infrastructure Development Corporation Ltd</t>
  </si>
  <si>
    <t>KAUSHALYA</t>
  </si>
  <si>
    <t>Secur Credentials Ltd</t>
  </si>
  <si>
    <t>SECURCRED</t>
  </si>
  <si>
    <t>Gabriel Pet Straps Ltd</t>
  </si>
  <si>
    <t>GPSL</t>
  </si>
  <si>
    <t>Alfavision Overseas (India) Ltd</t>
  </si>
  <si>
    <t>ALFAVIO</t>
  </si>
  <si>
    <t>Transvoy Logistics India Ltd</t>
  </si>
  <si>
    <t>TRANSVOY</t>
  </si>
  <si>
    <t>Sri Havisha Hospitality and Infrastructure Ltd</t>
  </si>
  <si>
    <t>HAVISHA</t>
  </si>
  <si>
    <t>Five Core Electronics Ltd</t>
  </si>
  <si>
    <t>FIVECORE</t>
  </si>
  <si>
    <t>National General Industries Ltd</t>
  </si>
  <si>
    <t>NATGENI</t>
  </si>
  <si>
    <t>DocMode Health Technologies Ltd</t>
  </si>
  <si>
    <t>DHTL</t>
  </si>
  <si>
    <t>Aditya Spinners Ltd</t>
  </si>
  <si>
    <t>ADITYASP</t>
  </si>
  <si>
    <t>Epuja Spiritech Ltd</t>
  </si>
  <si>
    <t>EPUJA</t>
  </si>
  <si>
    <t>Pearl Green Clubs and Resorts Ltd</t>
  </si>
  <si>
    <t>PGCRL</t>
  </si>
  <si>
    <t>Shreeshay Engineers Ltd</t>
  </si>
  <si>
    <t>SHREESHAY</t>
  </si>
  <si>
    <t>Vinyoflex Ltd</t>
  </si>
  <si>
    <t>VINYOFL</t>
  </si>
  <si>
    <t>Uniinfo Telecom Services Ltd</t>
  </si>
  <si>
    <t>UNIINFO</t>
  </si>
  <si>
    <t>Hind Aluminium Industries Ltd</t>
  </si>
  <si>
    <t>HINDALUMI</t>
  </si>
  <si>
    <t>Gautam Gems Ltd</t>
  </si>
  <si>
    <t>GGL</t>
  </si>
  <si>
    <t>UTI Nifty Bank ETF</t>
  </si>
  <si>
    <t>UTIBANKETF</t>
  </si>
  <si>
    <t>Aastamangalam Finance Ltd</t>
  </si>
  <si>
    <t>AASTAFIN</t>
  </si>
  <si>
    <t>Olympia Industries Ltd</t>
  </si>
  <si>
    <t>OLYMPTX</t>
  </si>
  <si>
    <t>Choksi Laboratories Ltd</t>
  </si>
  <si>
    <t>CHOKSILA</t>
  </si>
  <si>
    <t>Trident Texofab Ltd</t>
  </si>
  <si>
    <t>TTFL</t>
  </si>
  <si>
    <t>Markobenz Ventures Ltd</t>
  </si>
  <si>
    <t>MARKOBENZ</t>
  </si>
  <si>
    <t>Pratik Panels Ltd</t>
  </si>
  <si>
    <t>PRATIK</t>
  </si>
  <si>
    <t>Sadhna Broadcast Ltd</t>
  </si>
  <si>
    <t>SADHNA</t>
  </si>
  <si>
    <t>Bombay Talkies Ltd</t>
  </si>
  <si>
    <t>BOMTALKIES</t>
  </si>
  <si>
    <t>Tejassvi Aaharam Ltd</t>
  </si>
  <si>
    <t>TEJASSVI</t>
  </si>
  <si>
    <t>Kcl Infra Projects Ltd</t>
  </si>
  <si>
    <t>KCLINFRA</t>
  </si>
  <si>
    <t>Safa Systems &amp; Technologies Ltd</t>
  </si>
  <si>
    <t>SSTL</t>
  </si>
  <si>
    <t>Mukand Engineers Ltd</t>
  </si>
  <si>
    <t>MUKANDENGG</t>
  </si>
  <si>
    <t>Concord Drugs Ltd</t>
  </si>
  <si>
    <t>CONCORD</t>
  </si>
  <si>
    <t>Mirae Asset Nifty India Manufacturing ETF</t>
  </si>
  <si>
    <t>MAKEINDIA</t>
  </si>
  <si>
    <t>Megri Soft Ltd</t>
  </si>
  <si>
    <t>MEGRISOFT</t>
  </si>
  <si>
    <t>Polysil Irrigation Systems Ltd</t>
  </si>
  <si>
    <t>POLYSIL</t>
  </si>
  <si>
    <t>Mirae Asset Nifty Midcap 150 ETF</t>
  </si>
  <si>
    <t>MIDCAPETF</t>
  </si>
  <si>
    <t>Prakash Woollen &amp; Synthetic Mills Ltd</t>
  </si>
  <si>
    <t>PWASML</t>
  </si>
  <si>
    <t>Rex Sealing &amp; Packing Industries Ltd</t>
  </si>
  <si>
    <t>REXSEAL</t>
  </si>
  <si>
    <t>Cyber Media (India) Ltd</t>
  </si>
  <si>
    <t>CYBERMEDIA</t>
  </si>
  <si>
    <t>Getalong Enterprise Ltd</t>
  </si>
  <si>
    <t>GETALONG</t>
  </si>
  <si>
    <t>Global Capital Markets Ltd</t>
  </si>
  <si>
    <t>GLOBALCA</t>
  </si>
  <si>
    <t>Hybrid Financial Services Ltd</t>
  </si>
  <si>
    <t>HYBRIDFIN</t>
  </si>
  <si>
    <t>Virtual Global Education Ltd</t>
  </si>
  <si>
    <t>VIRTUALG</t>
  </si>
  <si>
    <t>Suncare Traders Ltd</t>
  </si>
  <si>
    <t>SCTL</t>
  </si>
  <si>
    <t>Varyaa Creations Ltd</t>
  </si>
  <si>
    <t>VARYAA</t>
  </si>
  <si>
    <t>Sparc Electrex Ltd</t>
  </si>
  <si>
    <t>SPAR</t>
  </si>
  <si>
    <t>Gujarat Petrosynthese Ltd</t>
  </si>
  <si>
    <t>GUJPETR</t>
  </si>
  <si>
    <t>Tyroon Tea Co Ltd</t>
  </si>
  <si>
    <t>TYROON</t>
  </si>
  <si>
    <t>Khaitan (India) Ltd</t>
  </si>
  <si>
    <t>KHAITANLTD</t>
  </si>
  <si>
    <t>Nagreeka Capital &amp; Infrastructure Ltd</t>
  </si>
  <si>
    <t>NAGREEKCAP</t>
  </si>
  <si>
    <t>JMD Ventures Ltd</t>
  </si>
  <si>
    <t>JMDVL</t>
  </si>
  <si>
    <t>Bandaram Pharma Packtech Ltd</t>
  </si>
  <si>
    <t>BANDARAM</t>
  </si>
  <si>
    <t>Hindustan Fluoro Carbons Ltd</t>
  </si>
  <si>
    <t>HINFLUR</t>
  </si>
  <si>
    <t>Adeshwar Meditex Ltd</t>
  </si>
  <si>
    <t>ADESHWAR</t>
  </si>
  <si>
    <t>Axis Nifty 50 ETF</t>
  </si>
  <si>
    <t>AXISNIFTY</t>
  </si>
  <si>
    <t>Shashijit Infraprojects Ltd</t>
  </si>
  <si>
    <t>SHASHIJIT</t>
  </si>
  <si>
    <t>Greencrest Financial Services Ltd</t>
  </si>
  <si>
    <t>GREENCREST</t>
  </si>
  <si>
    <t>Raw Edge Industrial Solutions Ltd</t>
  </si>
  <si>
    <t>RAWEDGE</t>
  </si>
  <si>
    <t>Swojas Energy Foods Ltd</t>
  </si>
  <si>
    <t>SWOEF</t>
  </si>
  <si>
    <t>Visagar Polytex Ltd</t>
  </si>
  <si>
    <t>VIVIDHA</t>
  </si>
  <si>
    <t>Garnet Construction Ltd</t>
  </si>
  <si>
    <t>GARNET</t>
  </si>
  <si>
    <t>Technopack Polymers Ltd</t>
  </si>
  <si>
    <t>TECHNOPACK</t>
  </si>
  <si>
    <t>Gothi Plascon (India) Ltd</t>
  </si>
  <si>
    <t>GOTHIPL</t>
  </si>
  <si>
    <t>Veejay Lakshmi Engineering Works Ltd</t>
  </si>
  <si>
    <t>VJLAXMIE</t>
  </si>
  <si>
    <t>Nippon India Nifty Auto ETF</t>
  </si>
  <si>
    <t>AUTOBEES</t>
  </si>
  <si>
    <t>Moxsh Overseas Educon Ltd</t>
  </si>
  <si>
    <t>MOXSH</t>
  </si>
  <si>
    <t>Poona Dal and Oil Industries Ltd</t>
  </si>
  <si>
    <t>POONADAL</t>
  </si>
  <si>
    <t>Shubhlaxmi Jewel Art Ltd</t>
  </si>
  <si>
    <t>SHUBHLAXMI</t>
  </si>
  <si>
    <t>Ashiana Ispat Ltd</t>
  </si>
  <si>
    <t>ASHIS</t>
  </si>
  <si>
    <t>Jiwanram Sheoduttrai Industries Ltd</t>
  </si>
  <si>
    <t>JIWANRAM</t>
  </si>
  <si>
    <t>Sudal Industries Ltd</t>
  </si>
  <si>
    <t>SUDAI</t>
  </si>
  <si>
    <t>Informed Technologies India Ltd</t>
  </si>
  <si>
    <t>INFORTEC</t>
  </si>
  <si>
    <t>Sabar Flex India Ltd</t>
  </si>
  <si>
    <t>SABAR</t>
  </si>
  <si>
    <t>Infomedia Press Ltd</t>
  </si>
  <si>
    <t>INFOMEDIA</t>
  </si>
  <si>
    <t>Panjon Ltd</t>
  </si>
  <si>
    <t>PANJON</t>
  </si>
  <si>
    <t>Lakhotia Polyesters (India) Ltd</t>
  </si>
  <si>
    <t>LAKHOTIA</t>
  </si>
  <si>
    <t>Mindpool Technologies Ltd</t>
  </si>
  <si>
    <t>MINDPOOL</t>
  </si>
  <si>
    <t>Marinetrans India Ltd</t>
  </si>
  <si>
    <t>MARINETRAN</t>
  </si>
  <si>
    <t>Techindia Nirman Ltd</t>
  </si>
  <si>
    <t>TECHIN</t>
  </si>
  <si>
    <t>Medinova Diagnostic Services Ltd</t>
  </si>
  <si>
    <t>MEDINOV</t>
  </si>
  <si>
    <t>Jupiter Infomedia Ltd</t>
  </si>
  <si>
    <t>JUPITERIN</t>
  </si>
  <si>
    <t>TCM Ltd</t>
  </si>
  <si>
    <t>TCMLMTD</t>
  </si>
  <si>
    <t>Sai Swami Metals and Alloys Ltd</t>
  </si>
  <si>
    <t>SAI</t>
  </si>
  <si>
    <t>Fortune International Ltd</t>
  </si>
  <si>
    <t>FORINTL</t>
  </si>
  <si>
    <t>Beekay Niryat Ltd</t>
  </si>
  <si>
    <t>BNL</t>
  </si>
  <si>
    <t>Vapi Enterprise Ltd</t>
  </si>
  <si>
    <t>VAPIENTER</t>
  </si>
  <si>
    <t>Chordia Food Products Ltd</t>
  </si>
  <si>
    <t>CHORDIA</t>
  </si>
  <si>
    <t>Pecos Hotels and Pubs Ltd</t>
  </si>
  <si>
    <t>PECOS</t>
  </si>
  <si>
    <t>Yuranus Infrastructure Ltd</t>
  </si>
  <si>
    <t>YURANUS</t>
  </si>
  <si>
    <t>Gayatri Highways Ltd</t>
  </si>
  <si>
    <t>GAYAHWS</t>
  </si>
  <si>
    <t>Mini Diamonds (India) Ltd</t>
  </si>
  <si>
    <t>MINID</t>
  </si>
  <si>
    <t>Hipolin Ltd</t>
  </si>
  <si>
    <t>HIPOLIN</t>
  </si>
  <si>
    <t>DSP NIFTY 1D Rate Liquid ETF</t>
  </si>
  <si>
    <t>LIQUIDETF</t>
  </si>
  <si>
    <t>Shaival Reality Ltd</t>
  </si>
  <si>
    <t>SHAIVAL</t>
  </si>
  <si>
    <t>MPIL Corporation Ltd</t>
  </si>
  <si>
    <t>MPILCORPL</t>
  </si>
  <si>
    <t>Suditi Industries Ltd</t>
  </si>
  <si>
    <t>SUDTIND-B</t>
  </si>
  <si>
    <t>N K Industries Ltd</t>
  </si>
  <si>
    <t>NKIND</t>
  </si>
  <si>
    <t>Martin Burn Ltd</t>
  </si>
  <si>
    <t>MARBU</t>
  </si>
  <si>
    <t>Rithwik Facility Management Services Ltd</t>
  </si>
  <si>
    <t>RITHWIKFMS</t>
  </si>
  <si>
    <t>TTI Enterprise Ltd</t>
  </si>
  <si>
    <t>TTIENT</t>
  </si>
  <si>
    <t>Oasis Securities Ltd</t>
  </si>
  <si>
    <t>OASISEC</t>
  </si>
  <si>
    <t>Cargosol Logistics Ltd</t>
  </si>
  <si>
    <t>CARGOSOL</t>
  </si>
  <si>
    <t>JHS Svendgaard Retail Ventures Ltd</t>
  </si>
  <si>
    <t>RETAIL</t>
  </si>
  <si>
    <t>Supreme Engineering Ltd</t>
  </si>
  <si>
    <t>SUPREMEENG</t>
  </si>
  <si>
    <t>Humming Bird Education Ltd</t>
  </si>
  <si>
    <t>HBEL</t>
  </si>
  <si>
    <t>Narendra Properties Ltd</t>
  </si>
  <si>
    <t>NARPROP</t>
  </si>
  <si>
    <t>Munoth Financial Services Ltd</t>
  </si>
  <si>
    <t>MUNOTHFI</t>
  </si>
  <si>
    <t>Grandma Trading and Agencies Ltd</t>
  </si>
  <si>
    <t>GRANDMA</t>
  </si>
  <si>
    <t>Sj Corporation Ltd</t>
  </si>
  <si>
    <t>SJCORP</t>
  </si>
  <si>
    <t>Net Avenue Technologies Ltd</t>
  </si>
  <si>
    <t>CBAZAAR</t>
  </si>
  <si>
    <t>Zodiac-JRD-MKJ Ltd</t>
  </si>
  <si>
    <t>ZODJRDMKJ</t>
  </si>
  <si>
    <t>KJMC Financial Services Ltd</t>
  </si>
  <si>
    <t>KJMCFIN</t>
  </si>
  <si>
    <t>Aruna Hotels Ltd</t>
  </si>
  <si>
    <t>ARUNAHTEL</t>
  </si>
  <si>
    <t>Gujarat Terce Laboratories Ltd</t>
  </si>
  <si>
    <t>GUJTERC</t>
  </si>
  <si>
    <t>Jetking Infotrain Ltd</t>
  </si>
  <si>
    <t>JETKINGQ</t>
  </si>
  <si>
    <t>Polymechplast Machines Ltd</t>
  </si>
  <si>
    <t>POLYCHMP</t>
  </si>
  <si>
    <t>Kandarp Digi Smart Bpo Ltd</t>
  </si>
  <si>
    <t>KANDARP</t>
  </si>
  <si>
    <t>Adhbhut Infrastructure Ltd</t>
  </si>
  <si>
    <t>ADHBHUTIN</t>
  </si>
  <si>
    <t>Betex India Ltd</t>
  </si>
  <si>
    <t>BETXIND</t>
  </si>
  <si>
    <t>Indo Cotspin Ltd</t>
  </si>
  <si>
    <t>ICL</t>
  </si>
  <si>
    <t>TV Vision Ltd</t>
  </si>
  <si>
    <t>TVVISION</t>
  </si>
  <si>
    <t>Parabolic Drugs Ltd</t>
  </si>
  <si>
    <t>PARABDRUGS</t>
  </si>
  <si>
    <t>Vanta Bioscience Ltd</t>
  </si>
  <si>
    <t>VANTABIO</t>
  </si>
  <si>
    <t>Scarnose International Ltd</t>
  </si>
  <si>
    <t>SCARNOSE</t>
  </si>
  <si>
    <t>Dhanlaxmi Cotex Ltd</t>
  </si>
  <si>
    <t>DHANCOT</t>
  </si>
  <si>
    <t>Oriental Trimex Ltd</t>
  </si>
  <si>
    <t>ORIENTALTL</t>
  </si>
  <si>
    <t>KCD Industries India Ltd</t>
  </si>
  <si>
    <t>KCDGROUP</t>
  </si>
  <si>
    <t>Mask Investments Ltd</t>
  </si>
  <si>
    <t>MASKINVEST</t>
  </si>
  <si>
    <t>Zenith Healthcare Ltd</t>
  </si>
  <si>
    <t>ZENITHHE</t>
  </si>
  <si>
    <t>BC Power Controls Ltd</t>
  </si>
  <si>
    <t>BCP</t>
  </si>
  <si>
    <t>A G Universal Ltd</t>
  </si>
  <si>
    <t>AGUL</t>
  </si>
  <si>
    <t>Mega Corp Ltd</t>
  </si>
  <si>
    <t>MEGACOR</t>
  </si>
  <si>
    <t>Vikas WSP Ltd</t>
  </si>
  <si>
    <t>VIKASWSP</t>
  </si>
  <si>
    <t>The Cochin Malabar Estates and Industries Ltd</t>
  </si>
  <si>
    <t>COCHMAL</t>
  </si>
  <si>
    <t>Neil Industries Ltd</t>
  </si>
  <si>
    <t>NEIL</t>
  </si>
  <si>
    <t>Madhusudan Industries Ltd</t>
  </si>
  <si>
    <t>MADHUDIN</t>
  </si>
  <si>
    <t>Ace Integrated Solutions Ltd</t>
  </si>
  <si>
    <t>ACEINTEG</t>
  </si>
  <si>
    <t>Global Longlife Hospital and Research Ltd</t>
  </si>
  <si>
    <t>GLHRL</t>
  </si>
  <si>
    <t>SPA Capital Advisors Limited</t>
  </si>
  <si>
    <t>SPACAPS</t>
  </si>
  <si>
    <t>Computer Point Ltd</t>
  </si>
  <si>
    <t>COMPUPN</t>
  </si>
  <si>
    <t>Quality Foils (India) Ltd</t>
  </si>
  <si>
    <t>QFIL</t>
  </si>
  <si>
    <t>Adarsh Plant Protect Ltd</t>
  </si>
  <si>
    <t>ADARSHPL</t>
  </si>
  <si>
    <t>Abirami Financial Services (India) Ltd</t>
  </si>
  <si>
    <t>ABIRAFN</t>
  </si>
  <si>
    <t>Stanrose Mafatlal Investments and Finance Ltd</t>
  </si>
  <si>
    <t>STANROS</t>
  </si>
  <si>
    <t>Asian Tea &amp; Exports Ltd</t>
  </si>
  <si>
    <t>ASIANTNE</t>
  </si>
  <si>
    <t>KK Shah Hospitals Limited</t>
  </si>
  <si>
    <t>KKSHL</t>
  </si>
  <si>
    <t>Arman Holdings Ltd</t>
  </si>
  <si>
    <t>ARMAN</t>
  </si>
  <si>
    <t>NMS Global Ltd</t>
  </si>
  <si>
    <t>NMSRESRC</t>
  </si>
  <si>
    <t>Aspira Pathlab &amp; Diagnostics Ltd</t>
  </si>
  <si>
    <t>ASPIRA</t>
  </si>
  <si>
    <t>Jay Kailash Namkeen Ltd</t>
  </si>
  <si>
    <t>JAYKAILASH</t>
  </si>
  <si>
    <t>Roselabs Finance Ltd</t>
  </si>
  <si>
    <t>ROSELABS</t>
  </si>
  <si>
    <t>Narmada Agrobase Ltd</t>
  </si>
  <si>
    <t>NARMADA</t>
  </si>
  <si>
    <t>Incap Ltd</t>
  </si>
  <si>
    <t>INCAP</t>
  </si>
  <si>
    <t>Laffans Petrochemicals Ltd</t>
  </si>
  <si>
    <t>LAFFANSQ</t>
  </si>
  <si>
    <t>Impex Ferro Tech Ltd</t>
  </si>
  <si>
    <t>IMPEXFERRO</t>
  </si>
  <si>
    <t>Leading Leasing Finance and Investment Company Ltd</t>
  </si>
  <si>
    <t>LLFICL</t>
  </si>
  <si>
    <t>Spenta International Ltd</t>
  </si>
  <si>
    <t>SPENTA</t>
  </si>
  <si>
    <t>Zenith Fibres Ltd</t>
  </si>
  <si>
    <t>ZENIFIB</t>
  </si>
  <si>
    <t>Venlon Enterprises Ltd</t>
  </si>
  <si>
    <t>VENLONENT</t>
  </si>
  <si>
    <t>Garden Silk Mills Ltd</t>
  </si>
  <si>
    <t>GARDENSILK</t>
  </si>
  <si>
    <t>DSP Nifty50 Equal weight ETF</t>
  </si>
  <si>
    <t>EQUAL50ADD</t>
  </si>
  <si>
    <t>USG Tech Solutions Ltd</t>
  </si>
  <si>
    <t>USGTECH</t>
  </si>
  <si>
    <t>Blue Chip Tex Industries Ltd</t>
  </si>
  <si>
    <t>BLUECHIPT</t>
  </si>
  <si>
    <t>Palco Metals Ltd</t>
  </si>
  <si>
    <t>PALCO</t>
  </si>
  <si>
    <t>SBI Nifty 200 Quality 30 ETF</t>
  </si>
  <si>
    <t>SBIETFQLTY</t>
  </si>
  <si>
    <t>Maris Spinners Ltd</t>
  </si>
  <si>
    <t>MARIS</t>
  </si>
  <si>
    <t>Shree Hari Chemicals Export Ltd</t>
  </si>
  <si>
    <t>SHHARICH</t>
  </si>
  <si>
    <t>Motilal Oswal M50 ETF</t>
  </si>
  <si>
    <t>MOM50</t>
  </si>
  <si>
    <t>COSYN Ltd</t>
  </si>
  <si>
    <t>COSYN</t>
  </si>
  <si>
    <t>Nippon India ETF Nifty 5 yr Benchmark G-Sec</t>
  </si>
  <si>
    <t>GILT5YBEES</t>
  </si>
  <si>
    <t>Ventura Textiles Ltd</t>
  </si>
  <si>
    <t>VENTURA</t>
  </si>
  <si>
    <t>Veer Energy &amp; Infrastructure Ltd</t>
  </si>
  <si>
    <t>VEERENRGY</t>
  </si>
  <si>
    <t>B2B Software Technologies Ltd</t>
  </si>
  <si>
    <t>B2BSOFT</t>
  </si>
  <si>
    <t>Sunil Industries Ltd</t>
  </si>
  <si>
    <t>SUNILTX</t>
  </si>
  <si>
    <t>Texel Industries Ltd</t>
  </si>
  <si>
    <t>TEXELIN</t>
  </si>
  <si>
    <t>Orient Tradelink Ltd</t>
  </si>
  <si>
    <t>ORIENTTR</t>
  </si>
  <si>
    <t>Sagar Diamonds Ltd</t>
  </si>
  <si>
    <t>SAGAR</t>
  </si>
  <si>
    <t>Pasupati Spinning and Weaving Mills Ltd</t>
  </si>
  <si>
    <t>PASUSPG</t>
  </si>
  <si>
    <t>Madhusudan Securities Ltd</t>
  </si>
  <si>
    <t>MADHUSE</t>
  </si>
  <si>
    <t>Kratos Energy &amp; Infrastructure Ltd</t>
  </si>
  <si>
    <t>KRATOSENER</t>
  </si>
  <si>
    <t>Gconnect Logitech and Supply Chain Ltd</t>
  </si>
  <si>
    <t>GCONNECT</t>
  </si>
  <si>
    <t>Sreechem Resins Ltd</t>
  </si>
  <si>
    <t>SRECR</t>
  </si>
  <si>
    <t>Winro Commercial (India) Ltd</t>
  </si>
  <si>
    <t>WINROC</t>
  </si>
  <si>
    <t>Arrowhead Seperation Engineering Ltd</t>
  </si>
  <si>
    <t>ARROWHEAD</t>
  </si>
  <si>
    <t>Quality RO Industries Ltd</t>
  </si>
  <si>
    <t>QRIL</t>
  </si>
  <si>
    <t>HCKK Ventures Ltd</t>
  </si>
  <si>
    <t>HCKKVENTURE</t>
  </si>
  <si>
    <t>Citadel Realty and Developers Ltd</t>
  </si>
  <si>
    <t>CITADEL</t>
  </si>
  <si>
    <t>Shree Securities Ltd</t>
  </si>
  <si>
    <t>SHREESEC</t>
  </si>
  <si>
    <t>Castex Technologies Ltd</t>
  </si>
  <si>
    <t>CASTEXTECH</t>
  </si>
  <si>
    <t>Best Eastern Hotels Ltd</t>
  </si>
  <si>
    <t>BESTEAST</t>
  </si>
  <si>
    <t>Inducto Steels Ltd</t>
  </si>
  <si>
    <t>INDCTST</t>
  </si>
  <si>
    <t>Harshil Agrotech Ltd</t>
  </si>
  <si>
    <t>HARSHILAGR</t>
  </si>
  <si>
    <t>J A Finance Ltd</t>
  </si>
  <si>
    <t>JAFINANCE</t>
  </si>
  <si>
    <t>Sahaj Fashions Ltd</t>
  </si>
  <si>
    <t>SAHAJ</t>
  </si>
  <si>
    <t>BAMPSL Securities Ltd</t>
  </si>
  <si>
    <t>BAMPSL</t>
  </si>
  <si>
    <t>Intec Capital Ltd</t>
  </si>
  <si>
    <t>INTECCAP</t>
  </si>
  <si>
    <t>Compuage Infocom Ltd</t>
  </si>
  <si>
    <t>COMPINFO</t>
  </si>
  <si>
    <t>Cella Space Ltd</t>
  </si>
  <si>
    <t>CELLA</t>
  </si>
  <si>
    <t>Ajel Ltd</t>
  </si>
  <si>
    <t>AJEL</t>
  </si>
  <si>
    <t>Shahi Shipping Ltd</t>
  </si>
  <si>
    <t>SHAHISHIP</t>
  </si>
  <si>
    <t>Steel Strips Infrastructures Ltd</t>
  </si>
  <si>
    <t>STLSTRINF</t>
  </si>
  <si>
    <t>Aditya BSL Nifty IT ETF</t>
  </si>
  <si>
    <t>TECH</t>
  </si>
  <si>
    <t>MFL India Ltd</t>
  </si>
  <si>
    <t>MFLINDIA</t>
  </si>
  <si>
    <t>Sanwaria Consumer Ltd</t>
  </si>
  <si>
    <t>SANWARIA</t>
  </si>
  <si>
    <t>Sangal Papers Ltd</t>
  </si>
  <si>
    <t>SANPA</t>
  </si>
  <si>
    <t>Pentokey Organy (India) Ltd</t>
  </si>
  <si>
    <t>PNTKYOR</t>
  </si>
  <si>
    <t>Continental Seeds and Chemicals Ltd</t>
  </si>
  <si>
    <t>CONTI</t>
  </si>
  <si>
    <t>Mahaan Foods Ltd</t>
  </si>
  <si>
    <t>MAHAANF</t>
  </si>
  <si>
    <t>Ashish Polyplast Ltd</t>
  </si>
  <si>
    <t>ASHISHPO</t>
  </si>
  <si>
    <t>Tradewell Holdings Ltd</t>
  </si>
  <si>
    <t>TRADEWELL</t>
  </si>
  <si>
    <t>ICICI Prudential S&amp;P BSE Midcap Select ETF</t>
  </si>
  <si>
    <t>MIDSELIETF</t>
  </si>
  <si>
    <t>Nalin Lease Finance Ltd</t>
  </si>
  <si>
    <t>NLFL</t>
  </si>
  <si>
    <t>Sinnar Bidi Udyog Ltd</t>
  </si>
  <si>
    <t>SINNAR</t>
  </si>
  <si>
    <t>Educomp Solutions Ltd</t>
  </si>
  <si>
    <t>EDUCOMP</t>
  </si>
  <si>
    <t>Shrydus Industries Ltd</t>
  </si>
  <si>
    <t>SHRYDUS</t>
  </si>
  <si>
    <t>Sobhaygya Mercantile Ltd</t>
  </si>
  <si>
    <t>SOBME</t>
  </si>
  <si>
    <t>VR Films &amp; Studios Ltd</t>
  </si>
  <si>
    <t>VRFILMS</t>
  </si>
  <si>
    <t>Chothani Foods Ltd</t>
  </si>
  <si>
    <t>CHOTHANI</t>
  </si>
  <si>
    <t>Shantidoot Infra Services Ltd</t>
  </si>
  <si>
    <t>SISL</t>
  </si>
  <si>
    <t>Danube Industries Ltd</t>
  </si>
  <si>
    <t>DANUBE</t>
  </si>
  <si>
    <t>Brisk Technovision Ltd</t>
  </si>
  <si>
    <t>BRISK</t>
  </si>
  <si>
    <t>SMIFS Capital Markets Ltd</t>
  </si>
  <si>
    <t>SMIFS</t>
  </si>
  <si>
    <t>Focus Business Solution Ltd</t>
  </si>
  <si>
    <t>SBEC Systems (India) Ltd</t>
  </si>
  <si>
    <t>SBECSYS</t>
  </si>
  <si>
    <t>Quadpro Ites Ltd</t>
  </si>
  <si>
    <t>QUADPRO</t>
  </si>
  <si>
    <t>SSPDL Ltd</t>
  </si>
  <si>
    <t>SSPDL</t>
  </si>
  <si>
    <t>Innovative Ideals and Services (India) Ltd</t>
  </si>
  <si>
    <t>INNOVATIVE</t>
  </si>
  <si>
    <t>Lead Reclaim and Rubber Products Ltd</t>
  </si>
  <si>
    <t>LRRPL</t>
  </si>
  <si>
    <t>SBI Nifty 10 yr Benchmark G-Sec ETF</t>
  </si>
  <si>
    <t>SETF10GILT</t>
  </si>
  <si>
    <t>Invigorated Business Consulting Ltd</t>
  </si>
  <si>
    <t>INVIGO</t>
  </si>
  <si>
    <t>Croissance Ltd</t>
  </si>
  <si>
    <t>CROISSANCE</t>
  </si>
  <si>
    <t>Deep Diamond India Ltd</t>
  </si>
  <si>
    <t>DDIL</t>
  </si>
  <si>
    <t>ACI Infocom Ltd</t>
  </si>
  <si>
    <t>ACIIN</t>
  </si>
  <si>
    <t>Roopshri Resorts Ltd</t>
  </si>
  <si>
    <t>ROOPSHRI</t>
  </si>
  <si>
    <t>Yaan Enterprises Ltd</t>
  </si>
  <si>
    <t>YAANENT</t>
  </si>
  <si>
    <t>Miven Machine Tools Ltd</t>
  </si>
  <si>
    <t>MIVENMACH</t>
  </si>
  <si>
    <t>JMJ Fintech Ltd</t>
  </si>
  <si>
    <t>JMJFIN</t>
  </si>
  <si>
    <t>Challani Capital Ltd</t>
  </si>
  <si>
    <t>CHALLANI</t>
  </si>
  <si>
    <t>Lex Nimble Solutions Ltd</t>
  </si>
  <si>
    <t>LEX</t>
  </si>
  <si>
    <t>Misquita Engineering Ltd</t>
  </si>
  <si>
    <t>MISQUITA</t>
  </si>
  <si>
    <t>S P Capital Financing Ltd</t>
  </si>
  <si>
    <t>SPCAPIT</t>
  </si>
  <si>
    <t>H S India Ltd</t>
  </si>
  <si>
    <t>HOTLSILV</t>
  </si>
  <si>
    <t>Kotak Nifty IT ETF</t>
  </si>
  <si>
    <t>IT</t>
  </si>
  <si>
    <t>Vikas Proppant &amp; Granite Ltd</t>
  </si>
  <si>
    <t>VIKASPROP</t>
  </si>
  <si>
    <t>Anuroop Packaging Ltd</t>
  </si>
  <si>
    <t>ANUROOP</t>
  </si>
  <si>
    <t>Associated Coaters Ltd</t>
  </si>
  <si>
    <t>ASSOCIATED</t>
  </si>
  <si>
    <t>Magenta Lifecare Ltd</t>
  </si>
  <si>
    <t>MAGENTA</t>
  </si>
  <si>
    <t>Chennai Meenakshi Multispeciality Hospital Ltd</t>
  </si>
  <si>
    <t>CMMHOSP</t>
  </si>
  <si>
    <t>Rodium Realty Ltd</t>
  </si>
  <si>
    <t>RODIUM</t>
  </si>
  <si>
    <t>Jaysynth Orgochem Ltd</t>
  </si>
  <si>
    <t>JDORGOCHEM</t>
  </si>
  <si>
    <t>Jayshree Chemicals Ltd</t>
  </si>
  <si>
    <t>JAYCH</t>
  </si>
  <si>
    <t>Sibar Auto Parts Ltd</t>
  </si>
  <si>
    <t>SIBARAUT</t>
  </si>
  <si>
    <t>Purshottam Investofin Ltd</t>
  </si>
  <si>
    <t>PURSHOTTAM</t>
  </si>
  <si>
    <t>Blue Chip India Ltd</t>
  </si>
  <si>
    <t>BLUECHIP</t>
  </si>
  <si>
    <t>Grand Foundry Ltd</t>
  </si>
  <si>
    <t>GFSTEELS</t>
  </si>
  <si>
    <t>Sunrest Lifescience Ltd</t>
  </si>
  <si>
    <t>SUNREST</t>
  </si>
  <si>
    <t>Genus Prime Infra Ltd</t>
  </si>
  <si>
    <t>GENUSPRIME</t>
  </si>
  <si>
    <t>MPDLLtd</t>
  </si>
  <si>
    <t>MPDL</t>
  </si>
  <si>
    <t>Benara Bearings and Pistons Ltd</t>
  </si>
  <si>
    <t>BENARA</t>
  </si>
  <si>
    <t>Indifra Ltd</t>
  </si>
  <si>
    <t>INDIFRA</t>
  </si>
  <si>
    <t>KJMC Corporate Advisors (India) Ltd</t>
  </si>
  <si>
    <t>KJMCCORP</t>
  </si>
  <si>
    <t>EP Biocomposites Ltd</t>
  </si>
  <si>
    <t>EPBIO</t>
  </si>
  <si>
    <t>MY Money Securities Ltd</t>
  </si>
  <si>
    <t>MYMONEY</t>
  </si>
  <si>
    <t>Ajcon Global Services Ltd</t>
  </si>
  <si>
    <t>AJCON</t>
  </si>
  <si>
    <t>Modern Steel Ltd</t>
  </si>
  <si>
    <t>MDRNSTL</t>
  </si>
  <si>
    <t>Shubham Polyspin Ltd</t>
  </si>
  <si>
    <t>SHUBHAM</t>
  </si>
  <si>
    <t>California Software Company Ltd</t>
  </si>
  <si>
    <t>CALSOFT</t>
  </si>
  <si>
    <t>Triveni Glass Ltd</t>
  </si>
  <si>
    <t>TRIVENIGQ</t>
  </si>
  <si>
    <t>Shanti Guru Industries Ltd</t>
  </si>
  <si>
    <t>SHANTIGURU</t>
  </si>
  <si>
    <t>Plada Infotech Services Ltd</t>
  </si>
  <si>
    <t>PLADAINFO</t>
  </si>
  <si>
    <t>Apex Capital and Finance Ltd</t>
  </si>
  <si>
    <t>ACFL</t>
  </si>
  <si>
    <t>Sanblue Corporation Ltd</t>
  </si>
  <si>
    <t>SANBLUE</t>
  </si>
  <si>
    <t>Axis NIFTY Healthcare ETF</t>
  </si>
  <si>
    <t>AXISHCETF</t>
  </si>
  <si>
    <t>Asian Warehousing Ltd</t>
  </si>
  <si>
    <t>ASIAN</t>
  </si>
  <si>
    <t>HB Leasing and Finance Co Ltd</t>
  </si>
  <si>
    <t>HBLEAS</t>
  </si>
  <si>
    <t>HDFC Nifty IT ETF</t>
  </si>
  <si>
    <t>HDFCNIFIT</t>
  </si>
  <si>
    <t>Sumeet Industries Ltd</t>
  </si>
  <si>
    <t>SUMEETINDS</t>
  </si>
  <si>
    <t>Zenlabs Ethica Ltd</t>
  </si>
  <si>
    <t>ZENLABS</t>
  </si>
  <si>
    <t>Gujarat Lease Financing Ltd</t>
  </si>
  <si>
    <t>GLFL</t>
  </si>
  <si>
    <t>N D A Securities Ltd</t>
  </si>
  <si>
    <t>NDASEC</t>
  </si>
  <si>
    <t>Elnet Technologies Ltd</t>
  </si>
  <si>
    <t>ELNET</t>
  </si>
  <si>
    <t>Lerthai Finance Ltd</t>
  </si>
  <si>
    <t>LERTHAI</t>
  </si>
  <si>
    <t>Vilin Bio Med Ltd</t>
  </si>
  <si>
    <t>VILINBIO</t>
  </si>
  <si>
    <t>BNR Udyog Ltd</t>
  </si>
  <si>
    <t>BNRUDY</t>
  </si>
  <si>
    <t>Naturo Indiabull Ltd</t>
  </si>
  <si>
    <t>NATURO</t>
  </si>
  <si>
    <t>Amco India Ltd</t>
  </si>
  <si>
    <t>AMCOIND</t>
  </si>
  <si>
    <t>Nirav Commercials Ltd</t>
  </si>
  <si>
    <t>NIRAVCOM</t>
  </si>
  <si>
    <t>Alfa Ica (India) Ltd</t>
  </si>
  <si>
    <t>ALFAICA</t>
  </si>
  <si>
    <t>Advance Lifestyles Ltd</t>
  </si>
  <si>
    <t>ADVLIFE</t>
  </si>
  <si>
    <t>Sancode Technologies Ltd</t>
  </si>
  <si>
    <t>SANCODE</t>
  </si>
  <si>
    <t>Amin Tannery Ltd</t>
  </si>
  <si>
    <t>AMINTAN</t>
  </si>
  <si>
    <t>Popular Estate Management Ltd</t>
  </si>
  <si>
    <t>POPULARES</t>
  </si>
  <si>
    <t>Prime Urban Development India Ltd</t>
  </si>
  <si>
    <t>PRIMEURB</t>
  </si>
  <si>
    <t>Bangalore Fort Farms Ltd</t>
  </si>
  <si>
    <t>BFFL</t>
  </si>
  <si>
    <t>Shree Hanuman Sugar &amp; Industries Ltd</t>
  </si>
  <si>
    <t>HANSUGAR</t>
  </si>
  <si>
    <t>CIL Securities Ltd</t>
  </si>
  <si>
    <t>CILSEC</t>
  </si>
  <si>
    <t>Ecs Biztech Ltd</t>
  </si>
  <si>
    <t>ECS</t>
  </si>
  <si>
    <t>Bhakti Gems and Jewellery Ltd</t>
  </si>
  <si>
    <t>BGJL</t>
  </si>
  <si>
    <t>Winsome Yarns Ltd</t>
  </si>
  <si>
    <t>WINSOME</t>
  </si>
  <si>
    <t>Adcon Capital Services Ltd</t>
  </si>
  <si>
    <t>ADCON</t>
  </si>
  <si>
    <t>Indergiri Finance Ltd</t>
  </si>
  <si>
    <t>INDERGR</t>
  </si>
  <si>
    <t>MRC Agrotech Ltd</t>
  </si>
  <si>
    <t>MRCAGRO</t>
  </si>
  <si>
    <t>Choksi Imaging Ltd</t>
  </si>
  <si>
    <t>CHOKSI</t>
  </si>
  <si>
    <t>Vrundavan Plantation Ltd</t>
  </si>
  <si>
    <t>VPL</t>
  </si>
  <si>
    <t>EVOQ Remedies Ltd</t>
  </si>
  <si>
    <t>EVOQ</t>
  </si>
  <si>
    <t>White Organic Agro Ltd</t>
  </si>
  <si>
    <t>WHITEORG</t>
  </si>
  <si>
    <t>Vera Synthetic Ltd</t>
  </si>
  <si>
    <t>VERA</t>
  </si>
  <si>
    <t>Tai Industries Ltd</t>
  </si>
  <si>
    <t>TAIIND</t>
  </si>
  <si>
    <t>Heads UP Ventures Limited</t>
  </si>
  <si>
    <t>HEADSUP</t>
  </si>
  <si>
    <t>Kapil Raj Finance Ltd</t>
  </si>
  <si>
    <t>KAPILRAJ</t>
  </si>
  <si>
    <t>Ind Renewable Energy Ltd</t>
  </si>
  <si>
    <t>INDRENEW</t>
  </si>
  <si>
    <t>Alan Scott Enterprises Ltd</t>
  </si>
  <si>
    <t>ALAN SCOTT</t>
  </si>
  <si>
    <t>Scan Projects Ltd</t>
  </si>
  <si>
    <t>SCANPRO</t>
  </si>
  <si>
    <t>Command Polymers Ltd</t>
  </si>
  <si>
    <t>COMMAND</t>
  </si>
  <si>
    <t>Cargotrans Maritime Ltd</t>
  </si>
  <si>
    <t>CARGOTRANS</t>
  </si>
  <si>
    <t>Groarc Industries India Ltd</t>
  </si>
  <si>
    <t>TELESYS</t>
  </si>
  <si>
    <t>PlatinumOne Business Services Ltd</t>
  </si>
  <si>
    <t>POBS</t>
  </si>
  <si>
    <t>Suvidha Infraestate Corporation Ltd</t>
  </si>
  <si>
    <t>SICL</t>
  </si>
  <si>
    <t>Sahara Housingfina Corporation Ltd</t>
  </si>
  <si>
    <t>SAHARAHOUS</t>
  </si>
  <si>
    <t>Bervin Investment and Leasing Ltd</t>
  </si>
  <si>
    <t>BERVINL</t>
  </si>
  <si>
    <t>Bhanderi Infracon Ltd</t>
  </si>
  <si>
    <t>BHANDERI</t>
  </si>
  <si>
    <t>Caprolactam Chemicals Ltd</t>
  </si>
  <si>
    <t>CAPRO</t>
  </si>
  <si>
    <t>LWS Knitwear Ltd</t>
  </si>
  <si>
    <t>LWSKNIT</t>
  </si>
  <si>
    <t>Kapil Cotex Ltd</t>
  </si>
  <si>
    <t>KAPILCO</t>
  </si>
  <si>
    <t>SBI Nifty Next 50 ETF</t>
  </si>
  <si>
    <t>SETFNN50</t>
  </si>
  <si>
    <t>Libord Finance Ltd</t>
  </si>
  <si>
    <t>LIBORDFIN</t>
  </si>
  <si>
    <t>Pan Electronics (India) Ltd</t>
  </si>
  <si>
    <t>PANELEC</t>
  </si>
  <si>
    <t>Mihika Industries Ltd</t>
  </si>
  <si>
    <t>MIHIKA</t>
  </si>
  <si>
    <t>Tarapur Transformers Ltd</t>
  </si>
  <si>
    <t>TARAPUR</t>
  </si>
  <si>
    <t>Karnavati Finance Ltd</t>
  </si>
  <si>
    <t>KARNAVATI</t>
  </si>
  <si>
    <t>Jindal Capital Ltd</t>
  </si>
  <si>
    <t>JINDCAP</t>
  </si>
  <si>
    <t>Aditya BSL Nifty Healthcare ETF</t>
  </si>
  <si>
    <t>HEALTHY</t>
  </si>
  <si>
    <t>Anupam Finserv Ltd</t>
  </si>
  <si>
    <t>ANUPAM</t>
  </si>
  <si>
    <t>Sanghvi Forging and Engineering Ltd</t>
  </si>
  <si>
    <t>SANGHVIFOR</t>
  </si>
  <si>
    <t>Comfort Commotrade Ltd</t>
  </si>
  <si>
    <t>COMCL</t>
  </si>
  <si>
    <t>Samsrita Labs Ltd</t>
  </si>
  <si>
    <t>SAMSRITA</t>
  </si>
  <si>
    <t>Emmessar Biotech and Nutrition Ltd</t>
  </si>
  <si>
    <t>EMMESSA</t>
  </si>
  <si>
    <t>Sungold Media and Entertainment Ltd</t>
  </si>
  <si>
    <t>SMEL</t>
  </si>
  <si>
    <t>RO Jewels Ltd</t>
  </si>
  <si>
    <t>ROJL</t>
  </si>
  <si>
    <t>Omkar Pharmachem Ltd</t>
  </si>
  <si>
    <t>OMKARPH</t>
  </si>
  <si>
    <t>Machhar Industries Ltd</t>
  </si>
  <si>
    <t>MACIND</t>
  </si>
  <si>
    <t>Silver Oak (India) Ltd</t>
  </si>
  <si>
    <t>SILVOAK</t>
  </si>
  <si>
    <t>Gajanan Securities Services Ltd</t>
  </si>
  <si>
    <t>GAJANANSEC</t>
  </si>
  <si>
    <t>TGIF Agribusiness Ltd</t>
  </si>
  <si>
    <t>TGIF</t>
  </si>
  <si>
    <t>Gujarat Raffia Industries Ltd</t>
  </si>
  <si>
    <t>GUJRAFFIA</t>
  </si>
  <si>
    <t>Tuni Textile Mills Ltd</t>
  </si>
  <si>
    <t>TUNITEX</t>
  </si>
  <si>
    <t>Fruition venture Ltd</t>
  </si>
  <si>
    <t>FRUTION</t>
  </si>
  <si>
    <t>Sanathnagar Enterprises Ltd</t>
  </si>
  <si>
    <t>Trans Freight Containers Ltd</t>
  </si>
  <si>
    <t>TRANSFRE</t>
  </si>
  <si>
    <t>MT Educare Ltd</t>
  </si>
  <si>
    <t>MTEDUCARE</t>
  </si>
  <si>
    <t>SVS Ventures Ltd</t>
  </si>
  <si>
    <t>SVS</t>
  </si>
  <si>
    <t>Dynamic Archistructures Ltd</t>
  </si>
  <si>
    <t>DAL</t>
  </si>
  <si>
    <t>Jainex Aamcol Ltd</t>
  </si>
  <si>
    <t>JAINEX</t>
  </si>
  <si>
    <t>Ritesh International Ltd</t>
  </si>
  <si>
    <t>RITESHIN</t>
  </si>
  <si>
    <t>Indus Finance Ltd</t>
  </si>
  <si>
    <t>INDUSFINL</t>
  </si>
  <si>
    <t>Easun Capital Markets Ltd</t>
  </si>
  <si>
    <t>EASUN</t>
  </si>
  <si>
    <t>Franklin Leasing and Finance Ltd</t>
  </si>
  <si>
    <t>FRANKLIN</t>
  </si>
  <si>
    <t>Prag Bosimi Synthetics Ltd</t>
  </si>
  <si>
    <t>PRAGBOS</t>
  </si>
  <si>
    <t>Octavius Plantations Ltd</t>
  </si>
  <si>
    <t>OCTAVIUSPL</t>
  </si>
  <si>
    <t>Gian Life Care Ltd</t>
  </si>
  <si>
    <t>GIANLIFE</t>
  </si>
  <si>
    <t>Nanavati Ventures Ltd</t>
  </si>
  <si>
    <t>NVENTURES</t>
  </si>
  <si>
    <t>Reliable Ventures India Ltd</t>
  </si>
  <si>
    <t>RELIABVEN</t>
  </si>
  <si>
    <t>HDFC Silver ETF</t>
  </si>
  <si>
    <t>HDFCSILVER</t>
  </si>
  <si>
    <t>Continental Securities Ltd</t>
  </si>
  <si>
    <t>CSL</t>
  </si>
  <si>
    <t>IITL Projects Ltd</t>
  </si>
  <si>
    <t>IITLPROJ</t>
  </si>
  <si>
    <t>Innovatus Entertainment Networks Ltd</t>
  </si>
  <si>
    <t>INNOVATUS</t>
  </si>
  <si>
    <t>Prima Industries Ltd</t>
  </si>
  <si>
    <t>PRIMAIN</t>
  </si>
  <si>
    <t>Titaanium Ten Enterprise Ltd</t>
  </si>
  <si>
    <t>TITAANIUM</t>
  </si>
  <si>
    <t>Jagjanani Textiles Ltd</t>
  </si>
  <si>
    <t>JAGJANANI</t>
  </si>
  <si>
    <t>Jaihind Synthetics Ltd</t>
  </si>
  <si>
    <t>JAIHINDS</t>
  </si>
  <si>
    <t>Neeraj Paper Marketing Ltd</t>
  </si>
  <si>
    <t>NEERAJ</t>
  </si>
  <si>
    <t>WINPRO INDUSTRIES LIMITED</t>
  </si>
  <si>
    <t>WINPRO</t>
  </si>
  <si>
    <t>Veerkrupa Jewellers Ltd</t>
  </si>
  <si>
    <t>VEERKRUPA</t>
  </si>
  <si>
    <t>Marble City India Ltd</t>
  </si>
  <si>
    <t>MARBLE</t>
  </si>
  <si>
    <t>Darshan Orna Ltd</t>
  </si>
  <si>
    <t>DARSHANORNA</t>
  </si>
  <si>
    <t>Easy Fincorp Ltd</t>
  </si>
  <si>
    <t>EASYFIN</t>
  </si>
  <si>
    <t>Yash Management &amp; Satellite Ltd.</t>
  </si>
  <si>
    <t>YASHMGM</t>
  </si>
  <si>
    <t>3C IT Solutions &amp; Telecoms (India) Ltd</t>
  </si>
  <si>
    <t>3CIT</t>
  </si>
  <si>
    <t>ETT Ltd</t>
  </si>
  <si>
    <t>ETT</t>
  </si>
  <si>
    <t>Shreevatsaa Finance and Leasing Ltd</t>
  </si>
  <si>
    <t>SHVFL</t>
  </si>
  <si>
    <t>Antarctica Ltd</t>
  </si>
  <si>
    <t>ANTGRAPHIC</t>
  </si>
  <si>
    <t>Crane Infrastructure Ltd</t>
  </si>
  <si>
    <t>CRANEINFRA</t>
  </si>
  <si>
    <t>Duke Offshore Ltd</t>
  </si>
  <si>
    <t>DUKEOFS</t>
  </si>
  <si>
    <t>Pro Fin Capital Services Ltd</t>
  </si>
  <si>
    <t>PROFINC</t>
  </si>
  <si>
    <t>Ranjeet Mechatronics Ltd</t>
  </si>
  <si>
    <t>RANJEET</t>
  </si>
  <si>
    <t>Octaware Technologies Ltd</t>
  </si>
  <si>
    <t>OCTAWARE</t>
  </si>
  <si>
    <t>Jyotirgamya Enterprises Ltd</t>
  </si>
  <si>
    <t>JEL</t>
  </si>
  <si>
    <t>Jaipan Industries Ltd</t>
  </si>
  <si>
    <t>JAIPAN</t>
  </si>
  <si>
    <t>Sarthak Industries Ltd</t>
  </si>
  <si>
    <t>SARTHAKIND</t>
  </si>
  <si>
    <t>Axis NIFTY India Consumption ETF</t>
  </si>
  <si>
    <t>AXISCETF</t>
  </si>
  <si>
    <t>Valson Industries Ltd</t>
  </si>
  <si>
    <t>VALSONQ</t>
  </si>
  <si>
    <t>Yogi Infra Projects Ltd</t>
  </si>
  <si>
    <t>YOGISUNG</t>
  </si>
  <si>
    <t>Onelife Capital Advisors Ltd</t>
  </si>
  <si>
    <t>ONELIFECAP</t>
  </si>
  <si>
    <t>Patron Exim Ltd</t>
  </si>
  <si>
    <t>PATRON</t>
  </si>
  <si>
    <t>Novateor Research Laboratories Ltd</t>
  </si>
  <si>
    <t>NOVATEOR</t>
  </si>
  <si>
    <t>Sanghvi Brands Ltd</t>
  </si>
  <si>
    <t>SBRANDS</t>
  </si>
  <si>
    <t>Bothra Metals and Alloys Ltd</t>
  </si>
  <si>
    <t>BMAL</t>
  </si>
  <si>
    <t>ICICI Pru Nifty 5 yr Benchmark G-SEC ETF</t>
  </si>
  <si>
    <t>GSEC5IETF</t>
  </si>
  <si>
    <t>Daulat Securities Ltd</t>
  </si>
  <si>
    <t>DAULAT</t>
  </si>
  <si>
    <t>Paragon Finance Ltd</t>
  </si>
  <si>
    <t>PARAGONF</t>
  </si>
  <si>
    <t>Gujarat Hy Spin Ltd</t>
  </si>
  <si>
    <t>GUJHYSPIN</t>
  </si>
  <si>
    <t>Kamanwala Housing Construction Ltd</t>
  </si>
  <si>
    <t>KAMANWALA</t>
  </si>
  <si>
    <t>Onesource Ideas Venture Ltd</t>
  </si>
  <si>
    <t>OIVL</t>
  </si>
  <si>
    <t>Neelkanth Ltd</t>
  </si>
  <si>
    <t>NEELKANTH</t>
  </si>
  <si>
    <t>RTCL Ltd</t>
  </si>
  <si>
    <t>RAGHUTOB</t>
  </si>
  <si>
    <t>Finelistings Technologies Ltd</t>
  </si>
  <si>
    <t>FTL</t>
  </si>
  <si>
    <t>Milestone Global Limited</t>
  </si>
  <si>
    <t>MILESTONE</t>
  </si>
  <si>
    <t>Diggi Multitrade Ltd</t>
  </si>
  <si>
    <t>DML</t>
  </si>
  <si>
    <t>R R Financial Consultants Ltd</t>
  </si>
  <si>
    <t>RRFIN</t>
  </si>
  <si>
    <t>Bohra Industries Ltd</t>
  </si>
  <si>
    <t>BOHRAIND</t>
  </si>
  <si>
    <t>Tasty Dairy Specialities Ltd</t>
  </si>
  <si>
    <t>TDSL</t>
  </si>
  <si>
    <t>Nippon India ETF Nifty IT</t>
  </si>
  <si>
    <t>ITBEES</t>
  </si>
  <si>
    <t>Palm Jewels Limited</t>
  </si>
  <si>
    <t>PALMJEWELS</t>
  </si>
  <si>
    <t>Classic Filaments Ltd</t>
  </si>
  <si>
    <t>CFL</t>
  </si>
  <si>
    <t>Dynamic Industries Ltd</t>
  </si>
  <si>
    <t>DYNAMIND</t>
  </si>
  <si>
    <t>G K P Printing &amp; Packaging Ltd</t>
  </si>
  <si>
    <t>GKP</t>
  </si>
  <si>
    <t>Southern Latex Ltd</t>
  </si>
  <si>
    <t>SOUTLAT</t>
  </si>
  <si>
    <t>O P Chains Ltd</t>
  </si>
  <si>
    <t>OPCHAINS</t>
  </si>
  <si>
    <t>Tci Finance Ltd</t>
  </si>
  <si>
    <t>TCIFINANCE</t>
  </si>
  <si>
    <t>Howard Hotels Ltd</t>
  </si>
  <si>
    <t>HOWARHO</t>
  </si>
  <si>
    <t>Jackson Investments Ltd</t>
  </si>
  <si>
    <t>JACKSON</t>
  </si>
  <si>
    <t>Shree Bhavya Fabrics Ltd</t>
  </si>
  <si>
    <t>SBFL</t>
  </si>
  <si>
    <t>Gautam Exim Ltd</t>
  </si>
  <si>
    <t>GEL</t>
  </si>
  <si>
    <t>Adinath Textiles Ltd</t>
  </si>
  <si>
    <t>ADINATH</t>
  </si>
  <si>
    <t>Margo Finance Ltd</t>
  </si>
  <si>
    <t>MARGOFIN</t>
  </si>
  <si>
    <t>Nippon India ETF Nifty India Consumption</t>
  </si>
  <si>
    <t>CONSUMBEES</t>
  </si>
  <si>
    <t>Mukat Pipes Ltd</t>
  </si>
  <si>
    <t>MUKATPIP</t>
  </si>
  <si>
    <t>Paramount Cosmetics (India) Ltd</t>
  </si>
  <si>
    <t>PARMCOS-B</t>
  </si>
  <si>
    <t>South Asian Enterprises Ltd</t>
  </si>
  <si>
    <t>SAENTER</t>
  </si>
  <si>
    <t>Gem Spinners India Ltd</t>
  </si>
  <si>
    <t>GEMSPIN</t>
  </si>
  <si>
    <t>Shree Metalloys Ltd</t>
  </si>
  <si>
    <t>SHREMETAL</t>
  </si>
  <si>
    <t>DSP Silver ETF</t>
  </si>
  <si>
    <t>SILVERADD</t>
  </si>
  <si>
    <t>Velan Hotels Ltd</t>
  </si>
  <si>
    <t>VELHO</t>
  </si>
  <si>
    <t>Stampede Capital Ltd</t>
  </si>
  <si>
    <t>GATECHDVR</t>
  </si>
  <si>
    <t>Reetech International Cargo and Courier Ltd</t>
  </si>
  <si>
    <t>REETECH</t>
  </si>
  <si>
    <t>Dhanuka Realty Ltd</t>
  </si>
  <si>
    <t>DRL</t>
  </si>
  <si>
    <t>Ironwood Education Ltd</t>
  </si>
  <si>
    <t>IRONWOOD</t>
  </si>
  <si>
    <t>Sujala Trading &amp; Holdings Ltd</t>
  </si>
  <si>
    <t>SUJALA</t>
  </si>
  <si>
    <t>Brandbucket Media &amp; Technology Ltd</t>
  </si>
  <si>
    <t>BRANDBUCKT</t>
  </si>
  <si>
    <t>Sterling Guaranty &amp; Finance Ltd</t>
  </si>
  <si>
    <t>STRLGUA</t>
  </si>
  <si>
    <t>Shree Karthik Papers Ltd</t>
  </si>
  <si>
    <t>SHKARTP</t>
  </si>
  <si>
    <t>Garbi Finvest Ltd</t>
  </si>
  <si>
    <t>GARBIFIN</t>
  </si>
  <si>
    <t>Paos Industries Ltd</t>
  </si>
  <si>
    <t>PAOS</t>
  </si>
  <si>
    <t>Parshwanath Corp Ltd</t>
  </si>
  <si>
    <t>PARSHWANA</t>
  </si>
  <si>
    <t>Usha Martin Education And Solutions Ltd</t>
  </si>
  <si>
    <t>UMESLTD</t>
  </si>
  <si>
    <t>Euphoria Infotech (India) Ltd</t>
  </si>
  <si>
    <t>EUPHORIAIT</t>
  </si>
  <si>
    <t>Osiajee Texfab Ltd</t>
  </si>
  <si>
    <t>OSIAJEE</t>
  </si>
  <si>
    <t>Glance Finance Ltd</t>
  </si>
  <si>
    <t>GLANCE</t>
  </si>
  <si>
    <t>Samtex Fashions Ltd</t>
  </si>
  <si>
    <t>SAMTEX</t>
  </si>
  <si>
    <t>Indiabulls NIFTY50 Exchange Traded Fund</t>
  </si>
  <si>
    <t>IBMFNIFTY</t>
  </si>
  <si>
    <t>Ishita Drugs and Industries Ltd</t>
  </si>
  <si>
    <t>ISHITADR</t>
  </si>
  <si>
    <t>Frontline corporation Ltd</t>
  </si>
  <si>
    <t>FRONTCORP</t>
  </si>
  <si>
    <t>U H Zaveri Ltd</t>
  </si>
  <si>
    <t>UHZAVERI</t>
  </si>
  <si>
    <t>IEL Ltd</t>
  </si>
  <si>
    <t>INDXTRA</t>
  </si>
  <si>
    <t>NIKS Technology Ltd</t>
  </si>
  <si>
    <t>NIKSTECH</t>
  </si>
  <si>
    <t>Eastern Treads Ltd</t>
  </si>
  <si>
    <t>EASTRED</t>
  </si>
  <si>
    <t>Vamshi Rubber Ltd</t>
  </si>
  <si>
    <t>VAMSHIRU</t>
  </si>
  <si>
    <t>Nippon India ETF S&amp;P BSE Sensex Next 50</t>
  </si>
  <si>
    <t>SNXT50BEES</t>
  </si>
  <si>
    <t>Link Pharmachem Ltd</t>
  </si>
  <si>
    <t>LINKPH</t>
  </si>
  <si>
    <t>Hindustan Agrigentics Ltd</t>
  </si>
  <si>
    <t>HINDUST</t>
  </si>
  <si>
    <t>Yunik Managing Advisors Ltd</t>
  </si>
  <si>
    <t>YUNIKM</t>
  </si>
  <si>
    <t>Sterling Powergensys Ltd</t>
  </si>
  <si>
    <t>STERPOW</t>
  </si>
  <si>
    <t>Northlink Fiscal and Capital Services Ltd</t>
  </si>
  <si>
    <t>NORTHLINK</t>
  </si>
  <si>
    <t>Vaxtex Cotfab Ltd</t>
  </si>
  <si>
    <t>VCL</t>
  </si>
  <si>
    <t>Vivanza Biosciences Ltd</t>
  </si>
  <si>
    <t>VIVANZA</t>
  </si>
  <si>
    <t>Samyak International Ltd</t>
  </si>
  <si>
    <t>SAMYAKINT</t>
  </si>
  <si>
    <t>BKV Industries Ltd</t>
  </si>
  <si>
    <t>BKV</t>
  </si>
  <si>
    <t>Saianand Commercial Ltd</t>
  </si>
  <si>
    <t>SAICOM</t>
  </si>
  <si>
    <t>Sarvottam Finvest Ltd</t>
  </si>
  <si>
    <t>SARVOTTAM</t>
  </si>
  <si>
    <t>ICICI Prudential Nifty FMCG ETF</t>
  </si>
  <si>
    <t>FMCGIETF</t>
  </si>
  <si>
    <t>Polymac Thermoformers Ltd</t>
  </si>
  <si>
    <t>POLYMAC</t>
  </si>
  <si>
    <t>Kunststoffe Industries Ltd</t>
  </si>
  <si>
    <t>KUNSTOFF</t>
  </si>
  <si>
    <t>Richfield Financial Services Ltd</t>
  </si>
  <si>
    <t>RFSL</t>
  </si>
  <si>
    <t>Nyssa Corporation Ltd</t>
  </si>
  <si>
    <t>NYSSACORP</t>
  </si>
  <si>
    <t>Labelkraft Technologies Ltd</t>
  </si>
  <si>
    <t>LABELKRAFT</t>
  </si>
  <si>
    <t>Rajkamal Synthetics Ltd</t>
  </si>
  <si>
    <t>RAJKSYN</t>
  </si>
  <si>
    <t>Uniroyal Industries Ltd</t>
  </si>
  <si>
    <t>UNIROYAL</t>
  </si>
  <si>
    <t>Gala Global Products Ltd</t>
  </si>
  <si>
    <t>GGPL</t>
  </si>
  <si>
    <t>Colinz Laboratories Ltd</t>
  </si>
  <si>
    <t>COLINZ</t>
  </si>
  <si>
    <t>Husys Consulting Ltd</t>
  </si>
  <si>
    <t>HUSYSLTD</t>
  </si>
  <si>
    <t>Interstate Oil Carrier Ltd</t>
  </si>
  <si>
    <t>INTSTOIL</t>
  </si>
  <si>
    <t>Silly Monks Entertainment Ltd</t>
  </si>
  <si>
    <t>SILLYMONKS</t>
  </si>
  <si>
    <t>Span Divergent Ltd</t>
  </si>
  <si>
    <t>SDL</t>
  </si>
  <si>
    <t>Dipna Pharmachem Ltd</t>
  </si>
  <si>
    <t>DPL</t>
  </si>
  <si>
    <t>ICICI Prudential Nifty 100 ETF</t>
  </si>
  <si>
    <t>NIF100IETF</t>
  </si>
  <si>
    <t>Switching Technologies Gunther Ltd</t>
  </si>
  <si>
    <t>SWITCHTE</t>
  </si>
  <si>
    <t>Rishabh Digha Steel and Allied Products Ltd</t>
  </si>
  <si>
    <t>RISHDIGA</t>
  </si>
  <si>
    <t>APT Packaging Ltd</t>
  </si>
  <si>
    <t>APTPACK</t>
  </si>
  <si>
    <t>ISF Ltd</t>
  </si>
  <si>
    <t>ISFL</t>
  </si>
  <si>
    <t>Shiva Granito Export Ltd</t>
  </si>
  <si>
    <t>SHIVAEXPO</t>
  </si>
  <si>
    <t>Jai Mata Glass Ltd</t>
  </si>
  <si>
    <t>JAIMATAG</t>
  </si>
  <si>
    <t>Helpage Finlease Ltd</t>
  </si>
  <si>
    <t>HELPAGE</t>
  </si>
  <si>
    <t>Mid India Industries Ltd</t>
  </si>
  <si>
    <t>MIDINDIA</t>
  </si>
  <si>
    <t>Kahan Packaging Ltd</t>
  </si>
  <si>
    <t>KAHAN</t>
  </si>
  <si>
    <t>Manraj Housing Finance Ltd</t>
  </si>
  <si>
    <t>MANRAJH</t>
  </si>
  <si>
    <t>Econo Trade (India) Ltd</t>
  </si>
  <si>
    <t>ETIL</t>
  </si>
  <si>
    <t>Flora Textiles Ltd</t>
  </si>
  <si>
    <t>FLORATX</t>
  </si>
  <si>
    <t>Prism Finance Ltd</t>
  </si>
  <si>
    <t>PRISMFN</t>
  </si>
  <si>
    <t>Sun Retail Ltd</t>
  </si>
  <si>
    <t>SUNRETAIL</t>
  </si>
  <si>
    <t>GCM Securities Ltd</t>
  </si>
  <si>
    <t>GCMSECU</t>
  </si>
  <si>
    <t>IB Infotech Enterprises Ltd</t>
  </si>
  <si>
    <t>IBINFO</t>
  </si>
  <si>
    <t>Solid Stone Co Ltd</t>
  </si>
  <si>
    <t>SOLIDSTON</t>
  </si>
  <si>
    <t>KMG Milk Food Ltd</t>
  </si>
  <si>
    <t>KMGMILK</t>
  </si>
  <si>
    <t>Bhudevi Infra Projects Ltd</t>
  </si>
  <si>
    <t>BHUDEVI</t>
  </si>
  <si>
    <t>Natraj Proteins Ltd</t>
  </si>
  <si>
    <t>NATRAJPR</t>
  </si>
  <si>
    <t>Spice Islands Industries Ltd</t>
  </si>
  <si>
    <t>SPICEISL</t>
  </si>
  <si>
    <t>Delta Industrial Resources Ltd</t>
  </si>
  <si>
    <t>DELTA</t>
  </si>
  <si>
    <t>Lime Chemicals Ltd</t>
  </si>
  <si>
    <t>LIMECHM</t>
  </si>
  <si>
    <t>S R G Securities Finance Ltd</t>
  </si>
  <si>
    <t>SRGSFL</t>
  </si>
  <si>
    <t>Billwin Industries Ltd</t>
  </si>
  <si>
    <t>BILLWIN</t>
  </si>
  <si>
    <t>Premier Capital Services Ltd</t>
  </si>
  <si>
    <t>PREMCAP</t>
  </si>
  <si>
    <t>Tarai Foods Ltd</t>
  </si>
  <si>
    <t>TARAI</t>
  </si>
  <si>
    <t>Sugal and Damani Share Brokers Ltd</t>
  </si>
  <si>
    <t>SUGALDAM</t>
  </si>
  <si>
    <t>Nippon India ETF Nifty Infrastructure BeES</t>
  </si>
  <si>
    <t>INFRABEES</t>
  </si>
  <si>
    <t>Mansi Finance (Chennai) Ltd</t>
  </si>
  <si>
    <t>MANSIFIN</t>
  </si>
  <si>
    <t>Suncity Synthetics Ltd</t>
  </si>
  <si>
    <t>SUNCITYSY</t>
  </si>
  <si>
    <t>Polo Hotels Ltd</t>
  </si>
  <si>
    <t>POLOHOT</t>
  </si>
  <si>
    <t>Lypsa Gems &amp; Jewellery Ltd</t>
  </si>
  <si>
    <t>LYPSAGEMS</t>
  </si>
  <si>
    <t>Hira Automobiles Ltd</t>
  </si>
  <si>
    <t>HIRAUTO</t>
  </si>
  <si>
    <t>Amrapali Capital and Finance Services Ltd</t>
  </si>
  <si>
    <t>ACFSL</t>
  </si>
  <si>
    <t>S M Gold Ltd</t>
  </si>
  <si>
    <t>SMGOLD</t>
  </si>
  <si>
    <t>Amarnath Securities Ltd</t>
  </si>
  <si>
    <t>AMARSEC</t>
  </si>
  <si>
    <t>Metalyst Forgings Ltd</t>
  </si>
  <si>
    <t>METALFORGE</t>
  </si>
  <si>
    <t>MPL Plastics Ltd</t>
  </si>
  <si>
    <t>MPL</t>
  </si>
  <si>
    <t>Premier Ltd</t>
  </si>
  <si>
    <t>PREMIER</t>
  </si>
  <si>
    <t>Advance Petrochemicals Ltd</t>
  </si>
  <si>
    <t>ADVPETR-B</t>
  </si>
  <si>
    <t>Chandni Machines Ltd</t>
  </si>
  <si>
    <t>CHANDNIMACH</t>
  </si>
  <si>
    <t>Rite Zone Chemcon India Ltd</t>
  </si>
  <si>
    <t>RITEZONE</t>
  </si>
  <si>
    <t>Hisar Spinning Mills Ltd</t>
  </si>
  <si>
    <t>HISARSP</t>
  </si>
  <si>
    <t>Cindrella Hotels Ltd</t>
  </si>
  <si>
    <t>CINDHO</t>
  </si>
  <si>
    <t>Bright Solar Ltd</t>
  </si>
  <si>
    <t>Shanti Overseas (India) Ltd</t>
  </si>
  <si>
    <t>SHANTI</t>
  </si>
  <si>
    <t>Amforge Industries Ltd</t>
  </si>
  <si>
    <t>AMFORG</t>
  </si>
  <si>
    <t>Mehta Integrated Finance Ltd</t>
  </si>
  <si>
    <t>MEHIF</t>
  </si>
  <si>
    <t>Kkalpana Plastick Limited</t>
  </si>
  <si>
    <t>KKPLASTICK</t>
  </si>
  <si>
    <t>Madhya Pradesh Today Media Ltd</t>
  </si>
  <si>
    <t>MPTODAY</t>
  </si>
  <si>
    <t>Asian Petro Products and Exports Ltd</t>
  </si>
  <si>
    <t>ASINPET</t>
  </si>
  <si>
    <t>Muller and Phipps (India) Ltd</t>
  </si>
  <si>
    <t>MULLER</t>
  </si>
  <si>
    <t>7NR Retail Ltd</t>
  </si>
  <si>
    <t>7NR</t>
  </si>
  <si>
    <t>Richirich Inventures Ltd</t>
  </si>
  <si>
    <t>KISAAN</t>
  </si>
  <si>
    <t>Enbee Trade and Finance Ltd</t>
  </si>
  <si>
    <t>ENBETRD</t>
  </si>
  <si>
    <t>Decipher Labs Ltd</t>
  </si>
  <si>
    <t>DECIPHER</t>
  </si>
  <si>
    <t>Aditya BSL Silver ETF</t>
  </si>
  <si>
    <t>SILVER</t>
  </si>
  <si>
    <t>ICICI Prudential Nifty Healthcare ETF</t>
  </si>
  <si>
    <t>HEALTHIETF</t>
  </si>
  <si>
    <t>Triveni Enterprises Ltd</t>
  </si>
  <si>
    <t>TRIVENIENT</t>
  </si>
  <si>
    <t>Orosil Smiths India Ltd</t>
  </si>
  <si>
    <t>OROSMITHS</t>
  </si>
  <si>
    <t>Amrapali Fincap Ltd</t>
  </si>
  <si>
    <t>AMRAFIN</t>
  </si>
  <si>
    <t>Saroja Pharma Industries India Ltd</t>
  </si>
  <si>
    <t>SAROJA</t>
  </si>
  <si>
    <t>ICICI Prudential Nifty Auto ETF</t>
  </si>
  <si>
    <t>AUTOIETF</t>
  </si>
  <si>
    <t>Mitshi India Ltd</t>
  </si>
  <si>
    <t>MITSHI</t>
  </si>
  <si>
    <t>Padam Cotton Yarns Ltd</t>
  </si>
  <si>
    <t>PADAMCO</t>
  </si>
  <si>
    <t>Rita Finance and Leasing Ltd</t>
  </si>
  <si>
    <t>RFLL</t>
  </si>
  <si>
    <t>Nagarjuna Agri Tech Ltd</t>
  </si>
  <si>
    <t>NAGTECH</t>
  </si>
  <si>
    <t>Sita Enterprises Ltd</t>
  </si>
  <si>
    <t>SITAENT</t>
  </si>
  <si>
    <t>Marg Techno-Projects Ltd</t>
  </si>
  <si>
    <t>MTPL</t>
  </si>
  <si>
    <t>White Organic Retail Ltd</t>
  </si>
  <si>
    <t>WORL</t>
  </si>
  <si>
    <t>Unistar Multimedia Ltd</t>
  </si>
  <si>
    <t>UNISTRMU</t>
  </si>
  <si>
    <t>S V J Enterprises Ltd</t>
  </si>
  <si>
    <t>SVJ</t>
  </si>
  <si>
    <t>Beryl Drugs Ltd</t>
  </si>
  <si>
    <t>BERLDRG</t>
  </si>
  <si>
    <t>Square Four Projects India Ltd</t>
  </si>
  <si>
    <t>SFPIL</t>
  </si>
  <si>
    <t>BFL Asset Finvest Ltd</t>
  </si>
  <si>
    <t>BFLAFL</t>
  </si>
  <si>
    <t>Neueon Towers Ltd</t>
  </si>
  <si>
    <t>NTL</t>
  </si>
  <si>
    <t>Regent Enterprises Ltd</t>
  </si>
  <si>
    <t>REGENTRP</t>
  </si>
  <si>
    <t>Bloom Industries Ltd</t>
  </si>
  <si>
    <t>BLOIN</t>
  </si>
  <si>
    <t>Jattashankar Industries Ltd</t>
  </si>
  <si>
    <t>JATTAINDUS</t>
  </si>
  <si>
    <t>Vikalp Securities Ltd</t>
  </si>
  <si>
    <t>VIKALPS</t>
  </si>
  <si>
    <t>Kush Industries Ltd</t>
  </si>
  <si>
    <t>KUSHIND</t>
  </si>
  <si>
    <t>SBI Nifty Consumption ETF</t>
  </si>
  <si>
    <t>SBIETFCON</t>
  </si>
  <si>
    <t>Sovereign Diamonds Ltd</t>
  </si>
  <si>
    <t>SOVERDIA</t>
  </si>
  <si>
    <t>Tirth Plastic Ltd</t>
  </si>
  <si>
    <t>TIRTPLS</t>
  </si>
  <si>
    <t>First Custodian Fund (India) Ltd</t>
  </si>
  <si>
    <t>1STCUS</t>
  </si>
  <si>
    <t>DAPS Advertising Ltd</t>
  </si>
  <si>
    <t>DAPS</t>
  </si>
  <si>
    <t>Modern Shares and Stockbrokers Ltd</t>
  </si>
  <si>
    <t>MODRNSH</t>
  </si>
  <si>
    <t>United Credit Ltd</t>
  </si>
  <si>
    <t>UNITDCR</t>
  </si>
  <si>
    <t>Harish Textile Engineers Ltd</t>
  </si>
  <si>
    <t>HARISH</t>
  </si>
  <si>
    <t>Parle Industries Ltd</t>
  </si>
  <si>
    <t>PARLEIND</t>
  </si>
  <si>
    <t>Shyam Telecom Ltd</t>
  </si>
  <si>
    <t>SHYAMTEL</t>
  </si>
  <si>
    <t>Vivo Collaboration Solutions Ltd</t>
  </si>
  <si>
    <t>VIVO</t>
  </si>
  <si>
    <t>DSP Nifty Midcap 150 Quality 50 ETF</t>
  </si>
  <si>
    <t>MIDQ50ADD</t>
  </si>
  <si>
    <t>Ortin Laboratories Ltd</t>
  </si>
  <si>
    <t>ORTINLAB</t>
  </si>
  <si>
    <t>A F Enterprises Ltd</t>
  </si>
  <si>
    <t>AFEL</t>
  </si>
  <si>
    <t>Vishvprabha Ventures Ltd</t>
  </si>
  <si>
    <t>VISVEN</t>
  </si>
  <si>
    <t>HDFC Nifty50 Value 20 ETF</t>
  </si>
  <si>
    <t>HDFCVALUE</t>
  </si>
  <si>
    <t>Prism Medico and Pharmacy Ltd</t>
  </si>
  <si>
    <t>PRISMMEDI</t>
  </si>
  <si>
    <t>Golechha Global Finance Ltd</t>
  </si>
  <si>
    <t>GOLECHA</t>
  </si>
  <si>
    <t>R J Shah and Company Ltd</t>
  </si>
  <si>
    <t>RJSHAH</t>
  </si>
  <si>
    <t>Yash Innoventures Ltd</t>
  </si>
  <si>
    <t>YASHINNO</t>
  </si>
  <si>
    <t>Hathway Bhawani Cabletel and Datacom Ltd</t>
  </si>
  <si>
    <t>HATHWAYB</t>
  </si>
  <si>
    <t>Ador Multi Products Ltd</t>
  </si>
  <si>
    <t>ADORMUL</t>
  </si>
  <si>
    <t>Ras Resorts and Apart Hotels Ltd</t>
  </si>
  <si>
    <t>RASRESOR</t>
  </si>
  <si>
    <t>Amalgamated Electricity Company Ltd</t>
  </si>
  <si>
    <t>AMALGAM</t>
  </si>
  <si>
    <t>Shree Ganesh Elastoplast Ltd</t>
  </si>
  <si>
    <t>SHGANEL</t>
  </si>
  <si>
    <t>Swarna Securities Ltd</t>
  </si>
  <si>
    <t>SWRNASE</t>
  </si>
  <si>
    <t>Ekennis Software Service Ltd</t>
  </si>
  <si>
    <t>EKENNIS</t>
  </si>
  <si>
    <t>SOFCOM Systems Ltd</t>
  </si>
  <si>
    <t>SOFCOM</t>
  </si>
  <si>
    <t>Olympic Oil Industries Ltd</t>
  </si>
  <si>
    <t>OLYOI</t>
  </si>
  <si>
    <t>K K Fincorp Ltd</t>
  </si>
  <si>
    <t>KKFIN</t>
  </si>
  <si>
    <t>Jindal Leasefin Ltd</t>
  </si>
  <si>
    <t>JLL</t>
  </si>
  <si>
    <t>Indo-City Infotech Ltd</t>
  </si>
  <si>
    <t>INDOCITY</t>
  </si>
  <si>
    <t>Panafic Industrials Ltd</t>
  </si>
  <si>
    <t>PANAFIC</t>
  </si>
  <si>
    <t>GTN Textiles Ltd</t>
  </si>
  <si>
    <t>GTNTEX</t>
  </si>
  <si>
    <t>RAP Media Ltd</t>
  </si>
  <si>
    <t>RAP</t>
  </si>
  <si>
    <t>Tata Nifty India Digital Exchange Traded Fund</t>
  </si>
  <si>
    <t>TNIDETF</t>
  </si>
  <si>
    <t>Koura Fine Diamond Jewelry Ltd</t>
  </si>
  <si>
    <t>KOURA</t>
  </si>
  <si>
    <t>Catvision Ltd</t>
  </si>
  <si>
    <t>CATVISION</t>
  </si>
  <si>
    <t>Transwind Infrastructures Ltd</t>
  </si>
  <si>
    <t>TRANSWIND</t>
  </si>
  <si>
    <t>PBA Infrastructure Ltd</t>
  </si>
  <si>
    <t>PBAINFRA</t>
  </si>
  <si>
    <t>Raama Paper Mills Ltd</t>
  </si>
  <si>
    <t>RAMAPPR-B</t>
  </si>
  <si>
    <t>Prime Capital Market Ltd</t>
  </si>
  <si>
    <t>PRIMECAPM</t>
  </si>
  <si>
    <t>Maitri Enterprises Ltd</t>
  </si>
  <si>
    <t>MAITRI</t>
  </si>
  <si>
    <t>Continental Chemicals Ltd</t>
  </si>
  <si>
    <t>CONTCHM</t>
  </si>
  <si>
    <t>Kachchh Minerals Ltd</t>
  </si>
  <si>
    <t>KACHCHH</t>
  </si>
  <si>
    <t>Radaan Media Works India Ltd</t>
  </si>
  <si>
    <t>RADAAN</t>
  </si>
  <si>
    <t>Future Supply Chain Solutions Ltd</t>
  </si>
  <si>
    <t>FSC</t>
  </si>
  <si>
    <t>Pasari Spinning Mills Ltd</t>
  </si>
  <si>
    <t>PASARI</t>
  </si>
  <si>
    <t>HDFC Nifty 100 ETF</t>
  </si>
  <si>
    <t>HDFCNIF100</t>
  </si>
  <si>
    <t>Alps Industries Ltd</t>
  </si>
  <si>
    <t>ALPSINDUS</t>
  </si>
  <si>
    <t>Kotak Nifty Midcap 50 ETF</t>
  </si>
  <si>
    <t>MIDCAP</t>
  </si>
  <si>
    <t>Tokyo Finance Ltd</t>
  </si>
  <si>
    <t>TOKYOFIN</t>
  </si>
  <si>
    <t>Sri Nachammai Cotton Mills Ltd</t>
  </si>
  <si>
    <t>SRINACHA</t>
  </si>
  <si>
    <t>Sri Lakshmi Saraswathi Textiles (Arni) Ltd</t>
  </si>
  <si>
    <t>SLSTLQ</t>
  </si>
  <si>
    <t>Svaraj Trading and Agencies Ltd</t>
  </si>
  <si>
    <t>ZSVARAJT</t>
  </si>
  <si>
    <t>Meyer Apparel Ltd</t>
  </si>
  <si>
    <t>Padmanabh Alloys and Polymers Ltd</t>
  </si>
  <si>
    <t>PADALPO</t>
  </si>
  <si>
    <t>Objectone Information Systems Ltd</t>
  </si>
  <si>
    <t>OONE</t>
  </si>
  <si>
    <t>Vivaa Tradecom Ltd</t>
  </si>
  <si>
    <t>VIVAA</t>
  </si>
  <si>
    <t>Sahara Maritime Ltd</t>
  </si>
  <si>
    <t>SMARITIME</t>
  </si>
  <si>
    <t>SRM Energy Ltd</t>
  </si>
  <si>
    <t>SRMENERGY</t>
  </si>
  <si>
    <t>Norben Tea and Exports Ltd</t>
  </si>
  <si>
    <t>NORBTEAEXP</t>
  </si>
  <si>
    <t>CRP Risk Management Ltd</t>
  </si>
  <si>
    <t>CRPRISK</t>
  </si>
  <si>
    <t>Abhishek Finlease Ltd</t>
  </si>
  <si>
    <t>ABHIFIN</t>
  </si>
  <si>
    <t>Pradhin Ltd</t>
  </si>
  <si>
    <t>PRADHIN</t>
  </si>
  <si>
    <t>Super Fine Knitters Ltd</t>
  </si>
  <si>
    <t>SKL</t>
  </si>
  <si>
    <t>United Interactive Ltd</t>
  </si>
  <si>
    <t>UNITEDINT</t>
  </si>
  <si>
    <t>Prima Agro Ltd</t>
  </si>
  <si>
    <t>PRIMAGR</t>
  </si>
  <si>
    <t>Sirohia &amp; Sons Ltd</t>
  </si>
  <si>
    <t>SIROHIA</t>
  </si>
  <si>
    <t>Norris Medicines Ltd</t>
  </si>
  <si>
    <t>NORRIS</t>
  </si>
  <si>
    <t>Integrated Capital Services Ltd</t>
  </si>
  <si>
    <t>ICSL</t>
  </si>
  <si>
    <t>Raunaq lnternational Ltd</t>
  </si>
  <si>
    <t>RAUNAQEPC</t>
  </si>
  <si>
    <t>Opal Luxury Time Products Ltd</t>
  </si>
  <si>
    <t>OPAL</t>
  </si>
  <si>
    <t>Deccan Bearings Ltd</t>
  </si>
  <si>
    <t>DECANBRG</t>
  </si>
  <si>
    <t>Rapid Investments Ltd</t>
  </si>
  <si>
    <t>RAPIDIN</t>
  </si>
  <si>
    <t>Amiable Logistics (India) Ltd</t>
  </si>
  <si>
    <t>AMIABLE</t>
  </si>
  <si>
    <t>Mirae Asset Hang Seng TECH ETF</t>
  </si>
  <si>
    <t>MAHKTECH</t>
  </si>
  <si>
    <t>Gemstone Investments Ltd</t>
  </si>
  <si>
    <t>GEMSI</t>
  </si>
  <si>
    <t>Alexander Stamps and Coin Ltd</t>
  </si>
  <si>
    <t>ALEXANDER</t>
  </si>
  <si>
    <t>Rander Corp Ltd</t>
  </si>
  <si>
    <t>RANDER</t>
  </si>
  <si>
    <t>Sarup Industries Ltd</t>
  </si>
  <si>
    <t>SARUPINDUS</t>
  </si>
  <si>
    <t>Coastal Roadways Ltd</t>
  </si>
  <si>
    <t>COARO</t>
  </si>
  <si>
    <t>Gilada Finance and Investments Ltd</t>
  </si>
  <si>
    <t>GILADAFINS</t>
  </si>
  <si>
    <t>Polycon International Ltd</t>
  </si>
  <si>
    <t>POLYCON</t>
  </si>
  <si>
    <t>Moongipa Capital Finance Ltd</t>
  </si>
  <si>
    <t>MONGIPA</t>
  </si>
  <si>
    <t>RICHA INFO SYSTEMS LIMITED</t>
  </si>
  <si>
    <t>RICHA</t>
  </si>
  <si>
    <t>Beryl Securities Ltd</t>
  </si>
  <si>
    <t>BERYLSE</t>
  </si>
  <si>
    <t>Cubical Financial Services Ltd</t>
  </si>
  <si>
    <t>CUBIFIN</t>
  </si>
  <si>
    <t>Rajdarshan Industries Ltd</t>
  </si>
  <si>
    <t>ARENTERP</t>
  </si>
  <si>
    <t>UTL Industries Ltd</t>
  </si>
  <si>
    <t>UTLINDS</t>
  </si>
  <si>
    <t>Shricon Industries Ltd</t>
  </si>
  <si>
    <t>SHRICON</t>
  </si>
  <si>
    <t>Photoquip India Ltd</t>
  </si>
  <si>
    <t>PHOTOQUP</t>
  </si>
  <si>
    <t>Anka India Ltd</t>
  </si>
  <si>
    <t>ANKIN</t>
  </si>
  <si>
    <t>Supreme (India) Impex Ltd</t>
  </si>
  <si>
    <t>SIIL</t>
  </si>
  <si>
    <t>Kakatiya Textiles Ltd</t>
  </si>
  <si>
    <t>KAKTEX</t>
  </si>
  <si>
    <t>Inani Securities Ltd</t>
  </si>
  <si>
    <t>INANISEC</t>
  </si>
  <si>
    <t>Dalal Street Investments Ltd</t>
  </si>
  <si>
    <t>DSINVEST</t>
  </si>
  <si>
    <t>Sumeru Industries Ltd</t>
  </si>
  <si>
    <t>SUMERUIND</t>
  </si>
  <si>
    <t>Jointeca Education Solutions Ltd</t>
  </si>
  <si>
    <t>JOINTECAED</t>
  </si>
  <si>
    <t>Eastcoast Steel Ltd</t>
  </si>
  <si>
    <t>ECSTSTL</t>
  </si>
  <si>
    <t>Bharat Bhushan Finance And Commodity Brokers Ltd</t>
  </si>
  <si>
    <t>BHARAT</t>
  </si>
  <si>
    <t>Jakharia Fabric Ltd</t>
  </si>
  <si>
    <t>JAKHARIA</t>
  </si>
  <si>
    <t>Omkar Speciality Chemicals Ltd</t>
  </si>
  <si>
    <t>OMKARCHEM</t>
  </si>
  <si>
    <t>ICICI Prudential Nifty50 Value 20 ETF</t>
  </si>
  <si>
    <t>NV20IETF</t>
  </si>
  <si>
    <t>Genomic Valley Biotech Ltd</t>
  </si>
  <si>
    <t>GVBL</t>
  </si>
  <si>
    <t>India Lease Development Ltd</t>
  </si>
  <si>
    <t>INDLEASE</t>
  </si>
  <si>
    <t>Rich Universe Network Ltd</t>
  </si>
  <si>
    <t>RICHUNV</t>
  </si>
  <si>
    <t>Yashraj Containeurs Ltd</t>
  </si>
  <si>
    <t>YASHRAJC</t>
  </si>
  <si>
    <t>Eurotex Industries and Exports Ltd</t>
  </si>
  <si>
    <t>EUROTEXIND</t>
  </si>
  <si>
    <t>Midwest Gold Ltd</t>
  </si>
  <si>
    <t>MIDWEST</t>
  </si>
  <si>
    <t>Amraworld Agrico Ltd</t>
  </si>
  <si>
    <t>AMRAAGRI</t>
  </si>
  <si>
    <t>Radha Madhav Corp Ltd</t>
  </si>
  <si>
    <t>RMCL</t>
  </si>
  <si>
    <t>Seven Hill Industries Ltd</t>
  </si>
  <si>
    <t>SEVENHILL</t>
  </si>
  <si>
    <t>Velox Industries Ltd</t>
  </si>
  <si>
    <t>VELOXIND</t>
  </si>
  <si>
    <t>Gowra Leasing and Finance Ltd</t>
  </si>
  <si>
    <t>GOWRALE</t>
  </si>
  <si>
    <t>Ace men engg works Ltd</t>
  </si>
  <si>
    <t>ACEMEN</t>
  </si>
  <si>
    <t>Raj Packaging Industries Ltd</t>
  </si>
  <si>
    <t>RAJPACK</t>
  </si>
  <si>
    <t>Disha Resources Ltd</t>
  </si>
  <si>
    <t>Kashyap Tele-Medicines Ltd</t>
  </si>
  <si>
    <t>KASHYAP</t>
  </si>
  <si>
    <t>Phyto Chem (India) Ltd</t>
  </si>
  <si>
    <t>PHYTO</t>
  </si>
  <si>
    <t>DCM Financial Services Ltd</t>
  </si>
  <si>
    <t>DCMFINSERV</t>
  </si>
  <si>
    <t>Rajasthan Tube Manufacturing Co Ltd</t>
  </si>
  <si>
    <t>RAJTUBE</t>
  </si>
  <si>
    <t>EPIC Energy Ltd</t>
  </si>
  <si>
    <t>EPIC</t>
  </si>
  <si>
    <t>Esaar (India) Ltd</t>
  </si>
  <si>
    <t>ESARIND</t>
  </si>
  <si>
    <t>York Exports Ltd</t>
  </si>
  <si>
    <t>YORKEXP</t>
  </si>
  <si>
    <t>Manav Infra Projects Ltd</t>
  </si>
  <si>
    <t>MANAV</t>
  </si>
  <si>
    <t>Asia Pack Ltd</t>
  </si>
  <si>
    <t>ASIAPAK</t>
  </si>
  <si>
    <t>Kretto Syscon Ltd</t>
  </si>
  <si>
    <t>KRETTOSYS</t>
  </si>
  <si>
    <t>SK International Export Ltd</t>
  </si>
  <si>
    <t>SKIEL</t>
  </si>
  <si>
    <t>Devine Impex Ltd</t>
  </si>
  <si>
    <t>DEVINE</t>
  </si>
  <si>
    <t>Anna Infrastructures Ltd</t>
  </si>
  <si>
    <t>ANNAINFRA</t>
  </si>
  <si>
    <t>Kuwer Industries Ltd</t>
  </si>
  <si>
    <t>KUWERIN</t>
  </si>
  <si>
    <t>ICICI Prudential Nifty India Consumption ETF</t>
  </si>
  <si>
    <t>CONSUMIETF</t>
  </si>
  <si>
    <t>Panth Infinity Ltd</t>
  </si>
  <si>
    <t>PANTH</t>
  </si>
  <si>
    <t>Lords Ishwar Hotels Ltd</t>
  </si>
  <si>
    <t>LORDSHOTL</t>
  </si>
  <si>
    <t>Prabhat Dairy Ltd</t>
  </si>
  <si>
    <t>PRABHAT</t>
  </si>
  <si>
    <t>Southern Infosys Ltd</t>
  </si>
  <si>
    <t>SOUTHERNIN</t>
  </si>
  <si>
    <t>Step Two Corporation Ltd</t>
  </si>
  <si>
    <t>STEP2COR</t>
  </si>
  <si>
    <t>SMVD Poly Pack Ltd</t>
  </si>
  <si>
    <t>SMVD</t>
  </si>
  <si>
    <t>Anjani Finance Ltd</t>
  </si>
  <si>
    <t>ANJANIFIN</t>
  </si>
  <si>
    <t>Kotia Enterprises Ltd</t>
  </si>
  <si>
    <t>Octal Credit Capital Ltd</t>
  </si>
  <si>
    <t>OCTAL</t>
  </si>
  <si>
    <t>Longview Tea Co Ltd</t>
  </si>
  <si>
    <t>LONTE</t>
  </si>
  <si>
    <t>Shree Steel Wire Ropes Ltd</t>
  </si>
  <si>
    <t>SSWRL</t>
  </si>
  <si>
    <t>Parmax Pharma Ltd</t>
  </si>
  <si>
    <t>PARMAX</t>
  </si>
  <si>
    <t>Glittek Granites Ltd</t>
  </si>
  <si>
    <t>GLITTEKG</t>
  </si>
  <si>
    <t>MPAgro Industries Ltd</t>
  </si>
  <si>
    <t>MPAGI</t>
  </si>
  <si>
    <t>DSP Nifty 50 ETF</t>
  </si>
  <si>
    <t>NIFTY50ADD</t>
  </si>
  <si>
    <t>HDFC Nifty Private Bank ETF</t>
  </si>
  <si>
    <t>HDFCPVTBAN</t>
  </si>
  <si>
    <t>Surya India Ltd</t>
  </si>
  <si>
    <t>SURYAINDIA</t>
  </si>
  <si>
    <t>Bisil Plast Ltd</t>
  </si>
  <si>
    <t>BISIL</t>
  </si>
  <si>
    <t>Suryavanshi Spinning Mills Ltd</t>
  </si>
  <si>
    <t>SURYVANSP</t>
  </si>
  <si>
    <t>Creative Eye Ltd</t>
  </si>
  <si>
    <t>CREATIVEYE</t>
  </si>
  <si>
    <t>Aditya BSL S&amp;P BSE Sensex ETF</t>
  </si>
  <si>
    <t>BSLSENETFG</t>
  </si>
  <si>
    <t>Shukra Bullions Ltd</t>
  </si>
  <si>
    <t>SKRABUL</t>
  </si>
  <si>
    <t>Indo Euro Indchem Ltd</t>
  </si>
  <si>
    <t>INDOEURO</t>
  </si>
  <si>
    <t>Trinity League India Ltd</t>
  </si>
  <si>
    <t>TRINITYLEA</t>
  </si>
  <si>
    <t>BCL Enterprises Ltd</t>
  </si>
  <si>
    <t>BCLENTERPR</t>
  </si>
  <si>
    <t>Nippon IN ETF Nifty 8-13 yr G-Sec Long Term Gilt</t>
  </si>
  <si>
    <t>LTGILTBEES</t>
  </si>
  <si>
    <t>S V Trading and Agencies Ltd</t>
  </si>
  <si>
    <t>ZSVTRADI</t>
  </si>
  <si>
    <t>Shah Foods Ltd</t>
  </si>
  <si>
    <t>SHAHFOOD</t>
  </si>
  <si>
    <t>Pratiksha Chemicals Ltd</t>
  </si>
  <si>
    <t>PRATIKSH</t>
  </si>
  <si>
    <t>Times Green Energy (India) Ltd</t>
  </si>
  <si>
    <t>TIMESGREEN</t>
  </si>
  <si>
    <t>Organic Coatings Ltd</t>
  </si>
  <si>
    <t>ORGCOAT</t>
  </si>
  <si>
    <t>Millennium Online Solutions (India) Ltd</t>
  </si>
  <si>
    <t>MILLENNIUM</t>
  </si>
  <si>
    <t>Rajasthan Cylinders and Containers Ltd</t>
  </si>
  <si>
    <t>RCCL</t>
  </si>
  <si>
    <t>VB Industries Ltd</t>
  </si>
  <si>
    <t>VBIND</t>
  </si>
  <si>
    <t>Sab Events &amp; Governance Now Media Ltd</t>
  </si>
  <si>
    <t>SABEVENTS</t>
  </si>
  <si>
    <t>Blue Coast Hotels Ltd</t>
  </si>
  <si>
    <t>BLUECOAST</t>
  </si>
  <si>
    <t>Sterling Greenwoods Ltd</t>
  </si>
  <si>
    <t>STRGRENWO</t>
  </si>
  <si>
    <t>Natural Biocon (India) Ltd</t>
  </si>
  <si>
    <t>NATURAL</t>
  </si>
  <si>
    <t>Galaxy Agrico Exports Ltd</t>
  </si>
  <si>
    <t>GALAGEX</t>
  </si>
  <si>
    <t>Seasons Textiles Ltd</t>
  </si>
  <si>
    <t>SEASONST</t>
  </si>
  <si>
    <t>Sailani Tours N Travel Limited</t>
  </si>
  <si>
    <t>SAILANI</t>
  </si>
  <si>
    <t>Quantum Nifty 50 ETF</t>
  </si>
  <si>
    <t>QNIFTY</t>
  </si>
  <si>
    <t>SC Agrotech Ltd</t>
  </si>
  <si>
    <t>SCAGRO</t>
  </si>
  <si>
    <t>Konark Synthetic Ltd</t>
  </si>
  <si>
    <t>KONARKSY</t>
  </si>
  <si>
    <t>Vani Commercials Ltd</t>
  </si>
  <si>
    <t>VANICOM</t>
  </si>
  <si>
    <t>Mac Hotels Ltd</t>
  </si>
  <si>
    <t>MACH</t>
  </si>
  <si>
    <t>Motilal Oswal S&amp;P BSE Low Volatility ETF</t>
  </si>
  <si>
    <t>MOLOWVOL</t>
  </si>
  <si>
    <t>Swagtam Trading and Services Ltd</t>
  </si>
  <si>
    <t>SWAGTAM</t>
  </si>
  <si>
    <t>Kothari Industrial Corp Ltd</t>
  </si>
  <si>
    <t>KOTIC</t>
  </si>
  <si>
    <t>Sonalis Consumer Products Ltd</t>
  </si>
  <si>
    <t>SONALIS</t>
  </si>
  <si>
    <t>Transpact Enterprises Ltd</t>
  </si>
  <si>
    <t>TRANSPACT</t>
  </si>
  <si>
    <t>Synthiko Foils Ltd</t>
  </si>
  <si>
    <t>SYNTHFO</t>
  </si>
  <si>
    <t>Elegant Floriculture &amp; Agrotech (India) Ltd</t>
  </si>
  <si>
    <t>ELEFLOR</t>
  </si>
  <si>
    <t>Ganga Pharmaceuticals Ltd</t>
  </si>
  <si>
    <t>GANGAPHARM</t>
  </si>
  <si>
    <t>Kalyani Commercials Ltd</t>
  </si>
  <si>
    <t>Consecutive Investments &amp; Trading Co Ltd</t>
  </si>
  <si>
    <t>CITL</t>
  </si>
  <si>
    <t>Stratmont Industries Ltd</t>
  </si>
  <si>
    <t>STRATMONT</t>
  </si>
  <si>
    <t>Shyamkamal Investments Ltd</t>
  </si>
  <si>
    <t>SHYMINV</t>
  </si>
  <si>
    <t>Sharpline Broadcast Ltd</t>
  </si>
  <si>
    <t>SHARPLINE</t>
  </si>
  <si>
    <t>Shree Manufacturing Co Ltd</t>
  </si>
  <si>
    <t>SHRMFGC</t>
  </si>
  <si>
    <t>Lippi Systems Ltd</t>
  </si>
  <si>
    <t>LIPPISYS</t>
  </si>
  <si>
    <t>Sea TV Network Ltd</t>
  </si>
  <si>
    <t>SEATV</t>
  </si>
  <si>
    <t>Santosh Fine Fab Ltd</t>
  </si>
  <si>
    <t>SANTOSHF</t>
  </si>
  <si>
    <t>Stellar Capital Services Ltd</t>
  </si>
  <si>
    <t>STELLAR</t>
  </si>
  <si>
    <t>SRU Steels Ltd</t>
  </si>
  <si>
    <t>SRUSTEELS</t>
  </si>
  <si>
    <t>Sanco Industries Ltd</t>
  </si>
  <si>
    <t>SANCO</t>
  </si>
  <si>
    <t>National Plywood Industries Ltd</t>
  </si>
  <si>
    <t>NATPLY</t>
  </si>
  <si>
    <t>Arunis Abode Ltd</t>
  </si>
  <si>
    <t>ARUNIS</t>
  </si>
  <si>
    <t>Munoth Communication Ltd</t>
  </si>
  <si>
    <t>MCLTD</t>
  </si>
  <si>
    <t>NPR Finance Ltd</t>
  </si>
  <si>
    <t>NPRFIN</t>
  </si>
  <si>
    <t>Market Creators Ltd</t>
  </si>
  <si>
    <t>MKTCREAT</t>
  </si>
  <si>
    <t>Kotak Nifty Alpha 50 ETF</t>
  </si>
  <si>
    <t>ALPHA</t>
  </si>
  <si>
    <t>GCM Capital Advisors Ltd</t>
  </si>
  <si>
    <t>GCMCAPI</t>
  </si>
  <si>
    <t>Goenka Business &amp; Finance Ltd</t>
  </si>
  <si>
    <t>GBFL</t>
  </si>
  <si>
    <t>Supertex Industries Ltd</t>
  </si>
  <si>
    <t>SUPERTEX</t>
  </si>
  <si>
    <t>Soma Papers and Industries Ltd</t>
  </si>
  <si>
    <t>SOMAPPR</t>
  </si>
  <si>
    <t>Libord Securities Ltd</t>
  </si>
  <si>
    <t>LIBORD</t>
  </si>
  <si>
    <t>Niraj Ispat Industries Ltd</t>
  </si>
  <si>
    <t>NIRAJISPAT</t>
  </si>
  <si>
    <t>Univa Foods Ltd</t>
  </si>
  <si>
    <t>UNIVAFOODS</t>
  </si>
  <si>
    <t>Senthil Infotek Ltd</t>
  </si>
  <si>
    <t>SENINFO</t>
  </si>
  <si>
    <t>Simplex Mills Company Ltd</t>
  </si>
  <si>
    <t>SIMPLXMIL</t>
  </si>
  <si>
    <t>Kotak Nifty 100 Low Volatility 30 ETF</t>
  </si>
  <si>
    <t>LOWVOL1</t>
  </si>
  <si>
    <t>Arihant's Securities Ltd</t>
  </si>
  <si>
    <t>ARISE</t>
  </si>
  <si>
    <t>Nippon India ETF Nifty 100</t>
  </si>
  <si>
    <t>NIF100BEES</t>
  </si>
  <si>
    <t>Pyxis Finvest Ltd</t>
  </si>
  <si>
    <t>PYXISFIN</t>
  </si>
  <si>
    <t>Shakti Press Ltd</t>
  </si>
  <si>
    <t>SHAKTIPR</t>
  </si>
  <si>
    <t>Panabyte Technologies Ltd</t>
  </si>
  <si>
    <t>PANABYTE</t>
  </si>
  <si>
    <t>SI Capital &amp; Financial Services Ltd</t>
  </si>
  <si>
    <t>SICAPIT</t>
  </si>
  <si>
    <t>Bazel International Ltd</t>
  </si>
  <si>
    <t>BAZELINTER</t>
  </si>
  <si>
    <t>Adinath Exim Resources Ltd</t>
  </si>
  <si>
    <t>ADIEXRE</t>
  </si>
  <si>
    <t>Abhinav Leasing &amp; Finance Ltd</t>
  </si>
  <si>
    <t>ALFL</t>
  </si>
  <si>
    <t>Rajasthan Petro Synthetics Ltd</t>
  </si>
  <si>
    <t>RAJSPTR</t>
  </si>
  <si>
    <t>Suumaya Corporation Ltd</t>
  </si>
  <si>
    <t>SUUMAYA</t>
  </si>
  <si>
    <t>Harmony Capital Services Ltd</t>
  </si>
  <si>
    <t>HRMNYCP</t>
  </si>
  <si>
    <t>Nippon India ETF Hang Seng BeES</t>
  </si>
  <si>
    <t>HNGSNGBEES</t>
  </si>
  <si>
    <t>Soni Medicare Ltd</t>
  </si>
  <si>
    <t>SML</t>
  </si>
  <si>
    <t>RGF Capital Markets Ltd</t>
  </si>
  <si>
    <t>RGF</t>
  </si>
  <si>
    <t>Bhagawati Oxygen Ltd</t>
  </si>
  <si>
    <t>BHAGWOX</t>
  </si>
  <si>
    <t>Pankaj Piyush Trade and Investment Ltd</t>
  </si>
  <si>
    <t>PANKAJPIYUS</t>
  </si>
  <si>
    <t>Motilal Oswal Nasdaq Q50 ETF</t>
  </si>
  <si>
    <t>MONQ50</t>
  </si>
  <si>
    <t>Bacil Pharma Ltd</t>
  </si>
  <si>
    <t>BACPHAR</t>
  </si>
  <si>
    <t>Vaksons Automobiles Ltd</t>
  </si>
  <si>
    <t>NAKSH</t>
  </si>
  <si>
    <t>Gallops Enterprise Ltd</t>
  </si>
  <si>
    <t>GALLOPENT</t>
  </si>
  <si>
    <t>KMF Builders and Developers Ltd</t>
  </si>
  <si>
    <t>KMFBLDR</t>
  </si>
  <si>
    <t>Esha Media Research Ltd</t>
  </si>
  <si>
    <t>ESHAMEDIA</t>
  </si>
  <si>
    <t>Photon Capital Advisors Ltd</t>
  </si>
  <si>
    <t>PHOTON</t>
  </si>
  <si>
    <t>Rajputana Investment &amp; Finance Ltd</t>
  </si>
  <si>
    <t>RAJPUTANA</t>
  </si>
  <si>
    <t>Universal Office Automation Ltd</t>
  </si>
  <si>
    <t>UNIOFFICE</t>
  </si>
  <si>
    <t>Garware Synthetics Ltd</t>
  </si>
  <si>
    <t>GARWSYN</t>
  </si>
  <si>
    <t>RLF Ltd</t>
  </si>
  <si>
    <t>RLF</t>
  </si>
  <si>
    <t>Risa International Ltd</t>
  </si>
  <si>
    <t>RISAINTL</t>
  </si>
  <si>
    <t>VCU Data Management Ltd</t>
  </si>
  <si>
    <t>VCU</t>
  </si>
  <si>
    <t>Mehta Securities Ltd</t>
  </si>
  <si>
    <t>MEHSECU</t>
  </si>
  <si>
    <t>Vedant Asset Ltd</t>
  </si>
  <si>
    <t>VEDANTASSET</t>
  </si>
  <si>
    <t>HDFC Nifty100 Quality 30 ETF</t>
  </si>
  <si>
    <t>HDFCQUAL</t>
  </si>
  <si>
    <t>GSB Finance Ltd</t>
  </si>
  <si>
    <t>GSBFIN</t>
  </si>
  <si>
    <t>Indra Industries Ltd</t>
  </si>
  <si>
    <t>INDRAIND</t>
  </si>
  <si>
    <t>Sanchay Finvest Ltd</t>
  </si>
  <si>
    <t>SANCF</t>
  </si>
  <si>
    <t>Garware Marine Industries Ltd</t>
  </si>
  <si>
    <t>GARWAMAR</t>
  </si>
  <si>
    <t>Shivagrico Implements Ltd</t>
  </si>
  <si>
    <t>SHIVAGR</t>
  </si>
  <si>
    <t>Dr Lalchandani Labs Ltd</t>
  </si>
  <si>
    <t>DLCL</t>
  </si>
  <si>
    <t>Subhash Silk Mills Ltd</t>
  </si>
  <si>
    <t>SUBSM</t>
  </si>
  <si>
    <t>Ashiana Agro Industries Ltd</t>
  </si>
  <si>
    <t>ASHAI</t>
  </si>
  <si>
    <t>Accord Synergy Ltd</t>
  </si>
  <si>
    <t>ACCORD</t>
  </si>
  <si>
    <t>C J Gelatine Products Ltd</t>
  </si>
  <si>
    <t>CJGEL</t>
  </si>
  <si>
    <t>Tulasee Bio-Ethanol Ltd</t>
  </si>
  <si>
    <t>TULASEEBIOE</t>
  </si>
  <si>
    <t>Uniroyal Marine Exports Ltd</t>
  </si>
  <si>
    <t>UNRYLMA</t>
  </si>
  <si>
    <t>Navigant Corporate Advisors Ltd</t>
  </si>
  <si>
    <t>NAVIGANT</t>
  </si>
  <si>
    <t>Setubandhan Infrastructure Ltd</t>
  </si>
  <si>
    <t>SETUINFRA</t>
  </si>
  <si>
    <t>Zinema Media and Entertainment Ltd</t>
  </si>
  <si>
    <t>ZINEMA</t>
  </si>
  <si>
    <t>G K Consultants Ltd</t>
  </si>
  <si>
    <t>GKCONS</t>
  </si>
  <si>
    <t>Vision Cinemas Ltd</t>
  </si>
  <si>
    <t>VISIONCINE</t>
  </si>
  <si>
    <t>Euro-Leder Fashion Ltd</t>
  </si>
  <si>
    <t>EUROLED</t>
  </si>
  <si>
    <t>First Fintec Ltd</t>
  </si>
  <si>
    <t>FIRSTFIN</t>
  </si>
  <si>
    <t>CDG Petchem Ltd</t>
  </si>
  <si>
    <t>CDG</t>
  </si>
  <si>
    <t>Net Pix Shorts Digital Media Ltd</t>
  </si>
  <si>
    <t>NETPIX</t>
  </si>
  <si>
    <t>Mahan Industries Ltd</t>
  </si>
  <si>
    <t>MAHANIN</t>
  </si>
  <si>
    <t>Ashtasidhhi Industries Ltd</t>
  </si>
  <si>
    <t>GUJINV</t>
  </si>
  <si>
    <t>Unjha Formulations Ltd</t>
  </si>
  <si>
    <t>UNJHAFOR</t>
  </si>
  <si>
    <t>Nexus Surgical and Medicare Ltd</t>
  </si>
  <si>
    <t>NEXUSSURGL</t>
  </si>
  <si>
    <t>Flora Corporation Ltd</t>
  </si>
  <si>
    <t>FLORACORP</t>
  </si>
  <si>
    <t>Ladam Affordable Housing Ltd</t>
  </si>
  <si>
    <t>LAHL</t>
  </si>
  <si>
    <t>BGIL Films &amp; Technologies Ltd</t>
  </si>
  <si>
    <t>BGIL</t>
  </si>
  <si>
    <t>Kandagiri Spinning Millis Ltd</t>
  </si>
  <si>
    <t>KANDAGIRI</t>
  </si>
  <si>
    <t>Gagan Gases Ltd</t>
  </si>
  <si>
    <t>GAGAN</t>
  </si>
  <si>
    <t>Dhyaani Tradeventtures Ltd</t>
  </si>
  <si>
    <t>DHYAANITR</t>
  </si>
  <si>
    <t>Integra Capital Ltd</t>
  </si>
  <si>
    <t>INTCAPL</t>
  </si>
  <si>
    <t>Symbiox Investment &amp; Trading Co Ltd</t>
  </si>
  <si>
    <t>SYMBIOX</t>
  </si>
  <si>
    <t>Goyal Associates Ltd</t>
  </si>
  <si>
    <t>GOYALASS</t>
  </si>
  <si>
    <t>Skyline Ventures India Ltd</t>
  </si>
  <si>
    <t>SKILVEN</t>
  </si>
  <si>
    <t>Bindal Exports Ltd</t>
  </si>
  <si>
    <t>BINDALEXPO</t>
  </si>
  <si>
    <t>KOBO Biotech Ltd</t>
  </si>
  <si>
    <t>KOBO</t>
  </si>
  <si>
    <t>VR Woodart Ltd</t>
  </si>
  <si>
    <t>VRWODAR</t>
  </si>
  <si>
    <t>Minolta Finance Ltd</t>
  </si>
  <si>
    <t>MINOLTAF</t>
  </si>
  <si>
    <t>Chemiesynth (Vapi) Ltd</t>
  </si>
  <si>
    <t>CHEMIESYNT</t>
  </si>
  <si>
    <t>HDFC Nifty Growth Sectors 15 ETF</t>
  </si>
  <si>
    <t>HDFCGROWTH</t>
  </si>
  <si>
    <t>Siddha Ventures Ltd</t>
  </si>
  <si>
    <t>SIDDHA</t>
  </si>
  <si>
    <t>Longspur International Ventures Ltd</t>
  </si>
  <si>
    <t>CONFINT</t>
  </si>
  <si>
    <t>OTCO International Ltd</t>
  </si>
  <si>
    <t>OTCO</t>
  </si>
  <si>
    <t>Perfect-Octave Media Projects Ltd</t>
  </si>
  <si>
    <t>OCTAVE</t>
  </si>
  <si>
    <t>Ushakiran Finance Ltd</t>
  </si>
  <si>
    <t>USHAKIRA</t>
  </si>
  <si>
    <t>Neo Infracon Ltd</t>
  </si>
  <si>
    <t>NEOINFRA</t>
  </si>
  <si>
    <t>Monind Ltd</t>
  </si>
  <si>
    <t>MONIND</t>
  </si>
  <si>
    <t>Mipco Seamless Rings (Gujarat) Ltd</t>
  </si>
  <si>
    <t>MPCOSEMB</t>
  </si>
  <si>
    <t>K Z Leasing and Finance Ltd</t>
  </si>
  <si>
    <t>KZLFIN</t>
  </si>
  <si>
    <t>Virgo Global Ltd</t>
  </si>
  <si>
    <t>VIRGOGLOB</t>
  </si>
  <si>
    <t>Super Bakers Ltd</t>
  </si>
  <si>
    <t>SUPERBAK</t>
  </si>
  <si>
    <t>Quantum Build-Tech Ltd</t>
  </si>
  <si>
    <t>QUANTBUILD</t>
  </si>
  <si>
    <t>Jonjua Overseas Ltd</t>
  </si>
  <si>
    <t>JONJUA</t>
  </si>
  <si>
    <t>Nouveau Global Ventures Ltd</t>
  </si>
  <si>
    <t>NOUVEAU</t>
  </si>
  <si>
    <t>Mount Housing and Infrastructure Ltd</t>
  </si>
  <si>
    <t>MOUNT</t>
  </si>
  <si>
    <t>Ambassador Intra Holdings Ltd</t>
  </si>
  <si>
    <t>AIHL</t>
  </si>
  <si>
    <t>NB Footwear Ltd</t>
  </si>
  <si>
    <t>NBFOOT</t>
  </si>
  <si>
    <t>BKM Industries Ltd</t>
  </si>
  <si>
    <t>BKMINDST</t>
  </si>
  <si>
    <t>Lexoraa Industries Ltd</t>
  </si>
  <si>
    <t>SERVOTEACH</t>
  </si>
  <si>
    <t>Kumbhat Financial Services Ltd</t>
  </si>
  <si>
    <t>KUMPFIN</t>
  </si>
  <si>
    <t>Ramsons Projects Ltd</t>
  </si>
  <si>
    <t>RAMSONS</t>
  </si>
  <si>
    <t>Dhanvantri Jeevan Rekha Ltd</t>
  </si>
  <si>
    <t>ZDHJERK</t>
  </si>
  <si>
    <t>Mukta Agriculture Ltd</t>
  </si>
  <si>
    <t>MUKTA</t>
  </si>
  <si>
    <t>Promact Impex Ltd</t>
  </si>
  <si>
    <t>PROMACT</t>
  </si>
  <si>
    <t>Aravali Securities and Finance Ltd</t>
  </si>
  <si>
    <t>ARAVALIS</t>
  </si>
  <si>
    <t>Welcure Drugs and Pharmaceuticals Ltd</t>
  </si>
  <si>
    <t>WELCURE</t>
  </si>
  <si>
    <t>Sharma East India Hospitals and Medical Research Ltd</t>
  </si>
  <si>
    <t>SHARMEH</t>
  </si>
  <si>
    <t>Hasti Finance Ltd</t>
  </si>
  <si>
    <t>HASTIFIN</t>
  </si>
  <si>
    <t>F G P Ltd</t>
  </si>
  <si>
    <t>FGP</t>
  </si>
  <si>
    <t>Shashwat Furnishing Solutions Ltd</t>
  </si>
  <si>
    <t>SFSL</t>
  </si>
  <si>
    <t>Gujarat Cotex Ltd</t>
  </si>
  <si>
    <t>GUJCOTEX</t>
  </si>
  <si>
    <t>Chadha Papers Ltd</t>
  </si>
  <si>
    <t>CHADPAP</t>
  </si>
  <si>
    <t>Vinayak Polycon International Ltd</t>
  </si>
  <si>
    <t>VINAYAKPOL</t>
  </si>
  <si>
    <t>Peeti Securities Ltd</t>
  </si>
  <si>
    <t>PEETISEC</t>
  </si>
  <si>
    <t>Kore Foods Ltd</t>
  </si>
  <si>
    <t>Chemo Pharma Laboratories Ltd</t>
  </si>
  <si>
    <t>CHEMOPH</t>
  </si>
  <si>
    <t>Mystic Electronics Ltd</t>
  </si>
  <si>
    <t>MYSTICELE</t>
  </si>
  <si>
    <t>Adline Chem Lab Ltd</t>
  </si>
  <si>
    <t>ADLINE</t>
  </si>
  <si>
    <t>ANS Industries Ltd</t>
  </si>
  <si>
    <t>ANSINDUS</t>
  </si>
  <si>
    <t>Rajath Finance Ltd</t>
  </si>
  <si>
    <t>RAJATH</t>
  </si>
  <si>
    <t>Worldwide Aluminium Limited</t>
  </si>
  <si>
    <t>WWALUM</t>
  </si>
  <si>
    <t>Karnimata Cold Storage Ltd</t>
  </si>
  <si>
    <t>KCSL</t>
  </si>
  <si>
    <t>Tashi India Ltd</t>
  </si>
  <si>
    <t>TASHIND</t>
  </si>
  <si>
    <t>Janus Corporation Ltd</t>
  </si>
  <si>
    <t>JANUSCORP</t>
  </si>
  <si>
    <t>J J Finance Corporation Ltd</t>
  </si>
  <si>
    <t>JJFINCOR</t>
  </si>
  <si>
    <t>Welterman International Ltd</t>
  </si>
  <si>
    <t>WELTI</t>
  </si>
  <si>
    <t>V B Desai Financial Services Ltd</t>
  </si>
  <si>
    <t>VBDESAI</t>
  </si>
  <si>
    <t>Bloom Dekor Ltd</t>
  </si>
  <si>
    <t>BLOOM</t>
  </si>
  <si>
    <t>HDFC Nifty NEXT 50 ETF</t>
  </si>
  <si>
    <t>HDFCNEXT50</t>
  </si>
  <si>
    <t>Shangar Decor Ltd</t>
  </si>
  <si>
    <t>SHANGAR</t>
  </si>
  <si>
    <t>Krishna Capital and Securities Ltd</t>
  </si>
  <si>
    <t>KRISHNACAP</t>
  </si>
  <si>
    <t>AMS Polymers Ltd</t>
  </si>
  <si>
    <t>AMS</t>
  </si>
  <si>
    <t>Khandelwal Extractions Ltd</t>
  </si>
  <si>
    <t>ZKHANDEN</t>
  </si>
  <si>
    <t>Haria Apparels Ltd</t>
  </si>
  <si>
    <t>HARIAAPL</t>
  </si>
  <si>
    <t>IGC Industries Ltd</t>
  </si>
  <si>
    <t>IGCIL</t>
  </si>
  <si>
    <t>Parker Agro Chem Exports Ltd</t>
  </si>
  <si>
    <t>PARKERAC</t>
  </si>
  <si>
    <t>Hindustan Bio Sciences Ltd</t>
  </si>
  <si>
    <t>HINDBIO</t>
  </si>
  <si>
    <t>Milestone Furniture Ltd</t>
  </si>
  <si>
    <t>MILEFUR</t>
  </si>
  <si>
    <t>Kiran Print Pack Ltd</t>
  </si>
  <si>
    <t>KIRANPR</t>
  </si>
  <si>
    <t>GSL Securities Ltd</t>
  </si>
  <si>
    <t>GSLSEC</t>
  </si>
  <si>
    <t>UTI S&amp;P BSE Sensex Next 50 Exchange Traded Fund</t>
  </si>
  <si>
    <t>UTISXN50</t>
  </si>
  <si>
    <t>Amanaya Ventures Ltd</t>
  </si>
  <si>
    <t>AMANAYA</t>
  </si>
  <si>
    <t>Neelkanth Rock-Minerals Ltd</t>
  </si>
  <si>
    <t>NEELKAN</t>
  </si>
  <si>
    <t>Jagsonpal Finance and Leasing Ltd</t>
  </si>
  <si>
    <t>JAGSONFI</t>
  </si>
  <si>
    <t>RCI Industries &amp; Technologies Ltd</t>
  </si>
  <si>
    <t>RCIIND</t>
  </si>
  <si>
    <t>Agio Paper &amp; Industries Ltd</t>
  </si>
  <si>
    <t>AGIOPAPER</t>
  </si>
  <si>
    <t>Shree Salasar Investments Ltd</t>
  </si>
  <si>
    <t>SALSAIN</t>
  </si>
  <si>
    <t>Datasoft Application Software (India) Ltd</t>
  </si>
  <si>
    <t>DATASOFT</t>
  </si>
  <si>
    <t>Unishire Urban Infra Ltd</t>
  </si>
  <si>
    <t>UNISHIRE</t>
  </si>
  <si>
    <t>Retro Green Revolution Ltd</t>
  </si>
  <si>
    <t>RGRL</t>
  </si>
  <si>
    <t>Vaxfab Enterprises Ltd</t>
  </si>
  <si>
    <t>VEL</t>
  </si>
  <si>
    <t>Hittco Tools Ltd</t>
  </si>
  <si>
    <t>HITTCO</t>
  </si>
  <si>
    <t>Shoora Designs Ltd</t>
  </si>
  <si>
    <t>SHOORA</t>
  </si>
  <si>
    <t>iStreet Network Ltd</t>
  </si>
  <si>
    <t>ISTRNETWK</t>
  </si>
  <si>
    <t>Axis Silver ETF</t>
  </si>
  <si>
    <t>AXISILVER</t>
  </si>
  <si>
    <t>Enterprise International Ltd</t>
  </si>
  <si>
    <t>ENTRINT</t>
  </si>
  <si>
    <t>Ramchandra Leasing and Finance Ltd</t>
  </si>
  <si>
    <t>RLFL</t>
  </si>
  <si>
    <t>Shukra Jewellery Ltd</t>
  </si>
  <si>
    <t>SHUKJEW</t>
  </si>
  <si>
    <t>Sri Amarnath Finance Ltd</t>
  </si>
  <si>
    <t>AMARNATH</t>
  </si>
  <si>
    <t>Ashram Online.com Ltd</t>
  </si>
  <si>
    <t>ASHRAM</t>
  </si>
  <si>
    <t>Wagend Infra Venture Ltd</t>
  </si>
  <si>
    <t>WAGEND</t>
  </si>
  <si>
    <t>Jet infraventure Ltd</t>
  </si>
  <si>
    <t>JETINFRA</t>
  </si>
  <si>
    <t>Premier Synthetics Ltd</t>
  </si>
  <si>
    <t>PREMSYN</t>
  </si>
  <si>
    <t>Shri Niwas Leasing and Finance Ltd</t>
  </si>
  <si>
    <t>SHRINIWAS</t>
  </si>
  <si>
    <t>Golkonda Aluminium Extrusions Ltd</t>
  </si>
  <si>
    <t>GOLKONDA</t>
  </si>
  <si>
    <t>Oswal Yarns Ltd</t>
  </si>
  <si>
    <t>OSWAYRN</t>
  </si>
  <si>
    <t>Kabra Commercial Ltd</t>
  </si>
  <si>
    <t>KCL</t>
  </si>
  <si>
    <t>Sybly Industries Ltd</t>
  </si>
  <si>
    <t>SYBLY</t>
  </si>
  <si>
    <t>Tranway Technologies Ltd</t>
  </si>
  <si>
    <t>TRANWAY</t>
  </si>
  <si>
    <t>Sabrimala Industries India Ltd</t>
  </si>
  <si>
    <t>Amit International Ltd</t>
  </si>
  <si>
    <t>AMITINT</t>
  </si>
  <si>
    <t>Agarwal Fortune India Ltd</t>
  </si>
  <si>
    <t>AGARWAL</t>
  </si>
  <si>
    <t>Vision Corporation Ltd</t>
  </si>
  <si>
    <t>VISIONCO</t>
  </si>
  <si>
    <t>Wherrelz IT Solutions Ltd</t>
  </si>
  <si>
    <t>WITS</t>
  </si>
  <si>
    <t>Fone4 Communications(India) Ltd</t>
  </si>
  <si>
    <t>FONE4</t>
  </si>
  <si>
    <t>Foundry Fuel Products Ltd</t>
  </si>
  <si>
    <t>FFPL</t>
  </si>
  <si>
    <t>AVI Products India Ltd</t>
  </si>
  <si>
    <t>APIL</t>
  </si>
  <si>
    <t>Trio Mercantile And Trading Ltd</t>
  </si>
  <si>
    <t>TRIOMERC</t>
  </si>
  <si>
    <t>Continental Controls Ltd</t>
  </si>
  <si>
    <t>CONTICON</t>
  </si>
  <si>
    <t>Fabino Enterprises Ltd</t>
  </si>
  <si>
    <t>FABINO</t>
  </si>
  <si>
    <t>Beeyu Overseas Ltd</t>
  </si>
  <si>
    <t>BEEYU</t>
  </si>
  <si>
    <t>Quasar India Ltd</t>
  </si>
  <si>
    <t>QUASAR</t>
  </si>
  <si>
    <t>Ramgopal Polytex Ltd</t>
  </si>
  <si>
    <t>RAMGOPOLY</t>
  </si>
  <si>
    <t>Silver Pearl Hospitality &amp; Luxury Spaces Ltd</t>
  </si>
  <si>
    <t>SILVERPRL</t>
  </si>
  <si>
    <t>SDC Techmedia Ltd</t>
  </si>
  <si>
    <t>SDC</t>
  </si>
  <si>
    <t>CMI Ltd</t>
  </si>
  <si>
    <t>CMICABLES</t>
  </si>
  <si>
    <t>Jain Marmo Industries Ltd</t>
  </si>
  <si>
    <t>JAINMARMO</t>
  </si>
  <si>
    <t>Mafia Trends Ltd</t>
  </si>
  <si>
    <t>MAFIA</t>
  </si>
  <si>
    <t>Brawn Biotech Ltd</t>
  </si>
  <si>
    <t>BRAWN</t>
  </si>
  <si>
    <t>Incon Engineers Ltd</t>
  </si>
  <si>
    <t>INCON</t>
  </si>
  <si>
    <t>Interactive Financial Services Ltd</t>
  </si>
  <si>
    <t>IFINSER</t>
  </si>
  <si>
    <t>Stanpacks (India) Ltd</t>
  </si>
  <si>
    <t>STANPACK</t>
  </si>
  <si>
    <t>Suryo Foods and Industries Ltd</t>
  </si>
  <si>
    <t>SURFI</t>
  </si>
  <si>
    <t>Decillion Finance Ltd</t>
  </si>
  <si>
    <t>DFL</t>
  </si>
  <si>
    <t>NCC Blue Water Products Ltd</t>
  </si>
  <si>
    <t>NCCBLUE</t>
  </si>
  <si>
    <t>Umiya Tubes Ltd</t>
  </si>
  <si>
    <t>UMIYA</t>
  </si>
  <si>
    <t>Bijoy Hans Ltd</t>
  </si>
  <si>
    <t>BIJHANS</t>
  </si>
  <si>
    <t>Chambal Breweries and Distilleries Ltd</t>
  </si>
  <si>
    <t>CHMBBRW</t>
  </si>
  <si>
    <t>CHD Chemicals Ltd</t>
  </si>
  <si>
    <t>CHDCHEM</t>
  </si>
  <si>
    <t>Thirani Projects Ltd</t>
  </si>
  <si>
    <t>TPROJECT</t>
  </si>
  <si>
    <t>Triliance Polymers Ltd</t>
  </si>
  <si>
    <t>TRILIANCE</t>
  </si>
  <si>
    <t>Kanungo Financiers Ltd</t>
  </si>
  <si>
    <t>KANUNGO</t>
  </si>
  <si>
    <t>HDFC Nifty200 Momentum 30 ETF</t>
  </si>
  <si>
    <t>HDFCMOMENT</t>
  </si>
  <si>
    <t>Sheshadri Industries Ltd</t>
  </si>
  <si>
    <t>SHESHAINDS</t>
  </si>
  <si>
    <t>Tamil Nadu Steel Tubes Ltd</t>
  </si>
  <si>
    <t>TNSTLTU</t>
  </si>
  <si>
    <t>Melstar Information Technologies Ltd</t>
  </si>
  <si>
    <t>MELSTAR</t>
  </si>
  <si>
    <t>Satiate Agri Ltd</t>
  </si>
  <si>
    <t>SATAGRI</t>
  </si>
  <si>
    <t>Sharanam Infraproject and Trading Ltd</t>
  </si>
  <si>
    <t>SIPTL</t>
  </si>
  <si>
    <t>Haria Exports Ltd</t>
  </si>
  <si>
    <t>HARIAEXPO</t>
  </si>
  <si>
    <t>Integrated Hitech Ltd</t>
  </si>
  <si>
    <t>INTEGHIT</t>
  </si>
  <si>
    <t>Oswal Overseas Ltd</t>
  </si>
  <si>
    <t>OSWALOR</t>
  </si>
  <si>
    <t>Lakshmi Precision Screws Ltd</t>
  </si>
  <si>
    <t>LAKPRE</t>
  </si>
  <si>
    <t>Shree Precoated Steels Ltd</t>
  </si>
  <si>
    <t>SPSL</t>
  </si>
  <si>
    <t>Raconteur Global Resources Ltd</t>
  </si>
  <si>
    <t>RACONTEUR</t>
  </si>
  <si>
    <t>Clio Infotech Ltd</t>
  </si>
  <si>
    <t>CLIOINFO</t>
  </si>
  <si>
    <t>Citi Port Financial Services Ltd</t>
  </si>
  <si>
    <t>CITIPOR</t>
  </si>
  <si>
    <t>VXL Instruments Ltd</t>
  </si>
  <si>
    <t>VXLINSTR</t>
  </si>
  <si>
    <t>Starlit Power Systems Ltd</t>
  </si>
  <si>
    <t>STARLIT</t>
  </si>
  <si>
    <t>Gratex Industries Ltd</t>
  </si>
  <si>
    <t>GRATEXI</t>
  </si>
  <si>
    <t>Looks Health Services Ltd</t>
  </si>
  <si>
    <t>LOOKS</t>
  </si>
  <si>
    <t>Jayatma Industries Ltd</t>
  </si>
  <si>
    <t>JAYIND</t>
  </si>
  <si>
    <t>Taparia Tools Ltd</t>
  </si>
  <si>
    <t>TAPARIA</t>
  </si>
  <si>
    <t>TeleCanor Global Ltd</t>
  </si>
  <si>
    <t>TELECANOR</t>
  </si>
  <si>
    <t>United Leasing &amp; Industries Ltd</t>
  </si>
  <si>
    <t>UNTTEMI</t>
  </si>
  <si>
    <t>Shamrock Industrial Company Ltd</t>
  </si>
  <si>
    <t>SHAMROIN</t>
  </si>
  <si>
    <t>Prashant India Ltd</t>
  </si>
  <si>
    <t>PRSNTIN</t>
  </si>
  <si>
    <t>Sophia Traexpo Ltd</t>
  </si>
  <si>
    <t>STRAEXPO</t>
  </si>
  <si>
    <t>Raghunath International Ltd</t>
  </si>
  <si>
    <t>RAGHUNAT</t>
  </si>
  <si>
    <t>Jainco Projects (India) Ltd</t>
  </si>
  <si>
    <t>JAINCO</t>
  </si>
  <si>
    <t>ICICI Prudential Nifty Infrastructure ETF</t>
  </si>
  <si>
    <t>INFRAIETF</t>
  </si>
  <si>
    <t>Shri Ram Switchgears Ltd</t>
  </si>
  <si>
    <t>SRIRAM</t>
  </si>
  <si>
    <t>Jetmall Spices and Masala Ltd</t>
  </si>
  <si>
    <t>JETMALL</t>
  </si>
  <si>
    <t>Aryan Share &amp; Stock Brokers Ltd</t>
  </si>
  <si>
    <t>ARYAN</t>
  </si>
  <si>
    <t>Space Incubatrics Technologies Ltd</t>
  </si>
  <si>
    <t>SPACEINCUBA</t>
  </si>
  <si>
    <t>Ganon Products Ltd</t>
  </si>
  <si>
    <t>GANONPRO</t>
  </si>
  <si>
    <t>Progrex Ventures Ltd</t>
  </si>
  <si>
    <t>PROGREXV</t>
  </si>
  <si>
    <t>Vintage Securities Ltd</t>
  </si>
  <si>
    <t>VINTAGES</t>
  </si>
  <si>
    <t>Mathew Easow Research Securities Ltd</t>
  </si>
  <si>
    <t>MATHEWE</t>
  </si>
  <si>
    <t>S G N Telecoms Ltd</t>
  </si>
  <si>
    <t>SGNTE</t>
  </si>
  <si>
    <t>Rahul Merchandising Ltd</t>
  </si>
  <si>
    <t>RAHME</t>
  </si>
  <si>
    <t>Motilal Oswal S&amp;P BSE Enhanced Value ETF</t>
  </si>
  <si>
    <t>MOVALUE</t>
  </si>
  <si>
    <t>ADITYA BSL Nifty 200 Momentum 30 ETF</t>
  </si>
  <si>
    <t>MOMENTUM</t>
  </si>
  <si>
    <t>Modella Woollens Ltd</t>
  </si>
  <si>
    <t>MODWOOL</t>
  </si>
  <si>
    <t>Nutech Global Ltd</t>
  </si>
  <si>
    <t>NUTECGLOB</t>
  </si>
  <si>
    <t>Omni AX's Software Ltd</t>
  </si>
  <si>
    <t>OMNIAX</t>
  </si>
  <si>
    <t>Jayabharat Credit Ltd</t>
  </si>
  <si>
    <t>JAYBHCR</t>
  </si>
  <si>
    <t>Explicit Finance Ltd</t>
  </si>
  <si>
    <t>EXPLICITFIN</t>
  </si>
  <si>
    <t>Navoday Enterprises Ltd</t>
  </si>
  <si>
    <t>NAVODAYENT</t>
  </si>
  <si>
    <t>Coral Newsprints Ltd</t>
  </si>
  <si>
    <t>CORNE</t>
  </si>
  <si>
    <t>Quintegra Solutions Ltd</t>
  </si>
  <si>
    <t>QUINTEGRA</t>
  </si>
  <si>
    <t>Athena Constructions Ltd</t>
  </si>
  <si>
    <t>ATHCON</t>
  </si>
  <si>
    <t>Mahalaxmi Seamless Ltd</t>
  </si>
  <si>
    <t>MAHALXSE</t>
  </si>
  <si>
    <t>Ganesh Holdings Ltd</t>
  </si>
  <si>
    <t>GANHOLD</t>
  </si>
  <si>
    <t>Aadi Industries Ltd</t>
  </si>
  <si>
    <t>AADIIND</t>
  </si>
  <si>
    <t>Vardhman Concrete Ltd</t>
  </si>
  <si>
    <t>VARDHMAN</t>
  </si>
  <si>
    <t>Ramasigns Industries Ltd</t>
  </si>
  <si>
    <t>RAMASIGNS</t>
  </si>
  <si>
    <t>Shantai Industries Ltd</t>
  </si>
  <si>
    <t>SHANTAI</t>
  </si>
  <si>
    <t>Narmada Macplast Drip Irrigation Systems Ltd</t>
  </si>
  <si>
    <t>NARMP</t>
  </si>
  <si>
    <t>52 Weeks Entertainment Ltd</t>
  </si>
  <si>
    <t>SHAQUAK</t>
  </si>
  <si>
    <t>Williamson Financial Services Ltd</t>
  </si>
  <si>
    <t>WILLIMFI</t>
  </si>
  <si>
    <t>Olympic Cards Ltd</t>
  </si>
  <si>
    <t>OLPCL</t>
  </si>
  <si>
    <t>SW Investments Ltd</t>
  </si>
  <si>
    <t>SW1</t>
  </si>
  <si>
    <t>Starlite Components Ltd</t>
  </si>
  <si>
    <t>STARLITE</t>
  </si>
  <si>
    <t>Omnipotent Industries Ltd</t>
  </si>
  <si>
    <t>OMNIPOTENT</t>
  </si>
  <si>
    <t>Quantum Digital Vision (India) Ltd</t>
  </si>
  <si>
    <t>QUANTDIA</t>
  </si>
  <si>
    <t>Voltaire Leasing and Finance Ltd</t>
  </si>
  <si>
    <t>VOLLF</t>
  </si>
  <si>
    <t>Aditya Ispat Ltd</t>
  </si>
  <si>
    <t>ADITYA</t>
  </si>
  <si>
    <t>Motilal Oswal S&amp;P BSE Quality ETF</t>
  </si>
  <si>
    <t>MOQUALITY</t>
  </si>
  <si>
    <t>International Data Management Ltd</t>
  </si>
  <si>
    <t>IDM</t>
  </si>
  <si>
    <t>Motilal Oswal S&amp;P BSE Healthcare ETF</t>
  </si>
  <si>
    <t>MOHEALTH</t>
  </si>
  <si>
    <t>Ishaan Infrastructures and Shelters Ltd</t>
  </si>
  <si>
    <t>IISL</t>
  </si>
  <si>
    <t>Typhoon Financial Services Ltd</t>
  </si>
  <si>
    <t>TFSL</t>
  </si>
  <si>
    <t>New Light Apparels Ltd</t>
  </si>
  <si>
    <t>NEWLIGHT</t>
  </si>
  <si>
    <t>Nihar Info Global Ltd</t>
  </si>
  <si>
    <t>NIHARINF</t>
  </si>
  <si>
    <t>Garodia Chemicals Ltd</t>
  </si>
  <si>
    <t>GARODCH</t>
  </si>
  <si>
    <t>Shyama Infosys Ltd</t>
  </si>
  <si>
    <t>SHYAMAINFO</t>
  </si>
  <si>
    <t>HDFC Nifty100 Low Volatility 30 ETF</t>
  </si>
  <si>
    <t>HDFCLOWVOL</t>
  </si>
  <si>
    <t>Patidar Buildcon Ltd</t>
  </si>
  <si>
    <t>PATIDAR</t>
  </si>
  <si>
    <t>Woodsvilla Ltd</t>
  </si>
  <si>
    <t>WOODSVILA</t>
  </si>
  <si>
    <t>Relic Technologies Ltd</t>
  </si>
  <si>
    <t>RELICTEC</t>
  </si>
  <si>
    <t>Pro Clb Global Ltd</t>
  </si>
  <si>
    <t>PROCLB</t>
  </si>
  <si>
    <t>Kuber Udyog Ltd</t>
  </si>
  <si>
    <t>KUBERJI</t>
  </si>
  <si>
    <t>Saffron Industries Ltd</t>
  </si>
  <si>
    <t>SAFFRON</t>
  </si>
  <si>
    <t>Svam Software Ltd</t>
  </si>
  <si>
    <t>SVAMSOF</t>
  </si>
  <si>
    <t>Pradip Overseas Ltd</t>
  </si>
  <si>
    <t>PRADIP</t>
  </si>
  <si>
    <t>Penta Gold Ltd</t>
  </si>
  <si>
    <t>PENTAGOLD</t>
  </si>
  <si>
    <t>Vallabh Steels Ltd</t>
  </si>
  <si>
    <t>VALLABHSQ</t>
  </si>
  <si>
    <t>Mayur Floorings Ltd</t>
  </si>
  <si>
    <t>MAYURFL</t>
  </si>
  <si>
    <t>Unitech International Ltd</t>
  </si>
  <si>
    <t>UNITINT</t>
  </si>
  <si>
    <t>Konndor Industries Ltd</t>
  </si>
  <si>
    <t>KONNDOR</t>
  </si>
  <si>
    <t>Vas Infrastructure Ltd (cn)</t>
  </si>
  <si>
    <t>VASINFRA</t>
  </si>
  <si>
    <t>P M Telelinnks Ltd</t>
  </si>
  <si>
    <t>PMTELELIN</t>
  </si>
  <si>
    <t>Chandrima Mercantiles Ltd</t>
  </si>
  <si>
    <t>CHANDRIMA</t>
  </si>
  <si>
    <t>Corporate Merchant Bankers Ltd</t>
  </si>
  <si>
    <t>CMBL</t>
  </si>
  <si>
    <t>Afloat Enterprises Ltd</t>
  </si>
  <si>
    <t>ADISHAKTI</t>
  </si>
  <si>
    <t>Ken Financial Services Ltd</t>
  </si>
  <si>
    <t>KENFIN</t>
  </si>
  <si>
    <t>Mahasagar Travels Ltd</t>
  </si>
  <si>
    <t>MHSGRMS</t>
  </si>
  <si>
    <t>Pacheli Industrial Finance Ltd</t>
  </si>
  <si>
    <t>PIFL</t>
  </si>
  <si>
    <t>Kotak Nifty MNC ETF</t>
  </si>
  <si>
    <t>MNC</t>
  </si>
  <si>
    <t>Jalan Transolutions (India) Ltd</t>
  </si>
  <si>
    <t>JALAN</t>
  </si>
  <si>
    <t>Kotak Nifty India Consumption ETF</t>
  </si>
  <si>
    <t>CONS</t>
  </si>
  <si>
    <t>Mercury Trade Links Ltd</t>
  </si>
  <si>
    <t>MERCTRD</t>
  </si>
  <si>
    <t>Sikozy Realtors Ltd</t>
  </si>
  <si>
    <t>SIKOZY</t>
  </si>
  <si>
    <t>Ontic Finserve Ltd</t>
  </si>
  <si>
    <t>ONTIC</t>
  </si>
  <si>
    <t>ADITYA BSL Nifty 200 Quality 30 ETF</t>
  </si>
  <si>
    <t>NIFTYQLITY</t>
  </si>
  <si>
    <t>Epsom Properties Ltd</t>
  </si>
  <si>
    <t>EPSOMPRO</t>
  </si>
  <si>
    <t>Sree Jayalakshmi Autospin Ltd</t>
  </si>
  <si>
    <t>SREEJAYA</t>
  </si>
  <si>
    <t>Siddheswari Garments Ltd</t>
  </si>
  <si>
    <t>SIDDHEGA</t>
  </si>
  <si>
    <t>Pankaj Polymers Ltd</t>
  </si>
  <si>
    <t>PANKAJPO</t>
  </si>
  <si>
    <t>Mideast Portfolio Management Ltd</t>
  </si>
  <si>
    <t>MIDEASTP</t>
  </si>
  <si>
    <t>Sungold Capital Ltd</t>
  </si>
  <si>
    <t>SUNGOLD</t>
  </si>
  <si>
    <t>Mega Nirman &amp; Industries Ltd</t>
  </si>
  <si>
    <t>MNIL</t>
  </si>
  <si>
    <t>Brijlaxmi Leasing &amp; Finance Ltd</t>
  </si>
  <si>
    <t>BRIJLEAS</t>
  </si>
  <si>
    <t>GCM Commodity &amp; Derivatives Ltd</t>
  </si>
  <si>
    <t>GCMCOMM</t>
  </si>
  <si>
    <t>Asia Capital Ltd</t>
  </si>
  <si>
    <t>ASIACAP</t>
  </si>
  <si>
    <t>Sashwat Technocrats Ltd</t>
  </si>
  <si>
    <t>SASHWAT</t>
  </si>
  <si>
    <t>Ortel Communications Ltd</t>
  </si>
  <si>
    <t>ORTEL</t>
  </si>
  <si>
    <t>Lead Financial Services Ltd</t>
  </si>
  <si>
    <t>LEADFIN</t>
  </si>
  <si>
    <t>Bharatiya Global Infomedia Ltd</t>
  </si>
  <si>
    <t>BGLOBAL</t>
  </si>
  <si>
    <t>Sujana Universal Industries Ltd</t>
  </si>
  <si>
    <t>SUJANAUNI</t>
  </si>
  <si>
    <t>Jayatma Enterprises Ltd</t>
  </si>
  <si>
    <t>JAYATMA</t>
  </si>
  <si>
    <t>Pushpanjali Realms and Infratech Ltd</t>
  </si>
  <si>
    <t>PUSHPREALM</t>
  </si>
  <si>
    <t>Simplex Papers Ltd</t>
  </si>
  <si>
    <t>SIMPLXPAP</t>
  </si>
  <si>
    <t>Padmalaya Telefilms Ltd</t>
  </si>
  <si>
    <t>PADMALAYAT</t>
  </si>
  <si>
    <t>Integrated Proteins Ltd</t>
  </si>
  <si>
    <t>INTEGFD</t>
  </si>
  <si>
    <t>Sunraj Diamond Exports Ltd</t>
  </si>
  <si>
    <t>SUNRAJDI</t>
  </si>
  <si>
    <t>Cindrella Financial Services Ltd</t>
  </si>
  <si>
    <t>CINDRELL</t>
  </si>
  <si>
    <t>Datiware Maritime Infra Ltd</t>
  </si>
  <si>
    <t>DATIWARE</t>
  </si>
  <si>
    <t>Classic Leasing &amp; Finance Ltd</t>
  </si>
  <si>
    <t>CLFL</t>
  </si>
  <si>
    <t>AVI Polymers Ltd</t>
  </si>
  <si>
    <t>AVI</t>
  </si>
  <si>
    <t>Scintilla Commercial &amp; Credit Ltd</t>
  </si>
  <si>
    <t>SCC</t>
  </si>
  <si>
    <t>Galada Finance Ltd</t>
  </si>
  <si>
    <t>GALADAFIN</t>
  </si>
  <si>
    <t>Maruti Securities Ltd</t>
  </si>
  <si>
    <t>MARUTISE</t>
  </si>
  <si>
    <t>Aananda Lakshmi Spinning Mills Ltd</t>
  </si>
  <si>
    <t>AANANDALAK</t>
  </si>
  <si>
    <t>IMP Powers Ltd</t>
  </si>
  <si>
    <t>INDLMETER</t>
  </si>
  <si>
    <t>Amerise Biosciences Ltd</t>
  </si>
  <si>
    <t>AMERISE</t>
  </si>
  <si>
    <t>Ambitious Plastomac Company Ltd</t>
  </si>
  <si>
    <t>AMBIT</t>
  </si>
  <si>
    <t>Atharv Enterprises Ltd</t>
  </si>
  <si>
    <t>ATHARVENT</t>
  </si>
  <si>
    <t>Checkpoint Trends Ltd</t>
  </si>
  <si>
    <t>CHECKPOINT</t>
  </si>
  <si>
    <t>Superior Finlease Ltd</t>
  </si>
  <si>
    <t>SUPERIOR</t>
  </si>
  <si>
    <t>Mahaveer Infoway Ltd</t>
  </si>
  <si>
    <t>MINFY</t>
  </si>
  <si>
    <t>Manipal Finance Corp Ltd</t>
  </si>
  <si>
    <t>MNPLFIN</t>
  </si>
  <si>
    <t>JMG Corporation Ltd</t>
  </si>
  <si>
    <t>JMGCORP</t>
  </si>
  <si>
    <t>Multipurpose Trading and Agencies Ltd</t>
  </si>
  <si>
    <t>ZMULTIPU</t>
  </si>
  <si>
    <t>Svarnim Trade Udyog Ltd</t>
  </si>
  <si>
    <t>SNIM</t>
  </si>
  <si>
    <t>S K S Textiles Ltd</t>
  </si>
  <si>
    <t>SKSTEXTILE</t>
  </si>
  <si>
    <t>Capricorn Systems Global Solutions Ltd</t>
  </si>
  <si>
    <t>CAPRICORN</t>
  </si>
  <si>
    <t>Gyan Developers and Builders Ltd</t>
  </si>
  <si>
    <t>GYANDEV</t>
  </si>
  <si>
    <t>Encode Packaging India Ltd</t>
  </si>
  <si>
    <t>ENCODE</t>
  </si>
  <si>
    <t>T Spiritual World Ltd</t>
  </si>
  <si>
    <t>TSPIRITUAL</t>
  </si>
  <si>
    <t>Innocorp Ltd</t>
  </si>
  <si>
    <t>INNOCORP</t>
  </si>
  <si>
    <t>Aarcon Facilities Ltd</t>
  </si>
  <si>
    <t>RBGUPTA</t>
  </si>
  <si>
    <t>Gravity (India) Ltd</t>
  </si>
  <si>
    <t>GRAVITY</t>
  </si>
  <si>
    <t>Ekam Leasing and Finance Co Ltd</t>
  </si>
  <si>
    <t>EKAMLEA</t>
  </si>
  <si>
    <t>Universal Arts Ltd</t>
  </si>
  <si>
    <t>UNIVARTS</t>
  </si>
  <si>
    <t>Desh Rakshak Aushdhalaya Ltd</t>
  </si>
  <si>
    <t>DESHRAK</t>
  </si>
  <si>
    <t>Ashoka Refineries Ltd</t>
  </si>
  <si>
    <t>ASHOKRE</t>
  </si>
  <si>
    <t>Jyothi Infraventures Ltd</t>
  </si>
  <si>
    <t>JYOTHI</t>
  </si>
  <si>
    <t>Futuristic Securities Ltd</t>
  </si>
  <si>
    <t>FUTURSEC</t>
  </si>
  <si>
    <t>Priya Ltd</t>
  </si>
  <si>
    <t>PRIYALT</t>
  </si>
  <si>
    <t>Khyati Multimedia Entertainment Ltd</t>
  </si>
  <si>
    <t>KHYATI</t>
  </si>
  <si>
    <t>Diksha Greens Ltd</t>
  </si>
  <si>
    <t>DGL</t>
  </si>
  <si>
    <t>Kaarya Facilities &amp; Services Ltd</t>
  </si>
  <si>
    <t>KAARYAFSL</t>
  </si>
  <si>
    <t>Purple Entertainment Ltd</t>
  </si>
  <si>
    <t>PURPLE</t>
  </si>
  <si>
    <t>Gangotri Textiles Ltd</t>
  </si>
  <si>
    <t>GANGOTRI</t>
  </si>
  <si>
    <t>Elango Industries Ltd</t>
  </si>
  <si>
    <t>ELANGO</t>
  </si>
  <si>
    <t>Pioneer Agro Extracts Ltd</t>
  </si>
  <si>
    <t>PIONAGR</t>
  </si>
  <si>
    <t>Hanman Fit Ltd</t>
  </si>
  <si>
    <t>HANMAN</t>
  </si>
  <si>
    <t>Rajkot Investment Trust Ltd</t>
  </si>
  <si>
    <t>RAJKOTINV</t>
  </si>
  <si>
    <t>Vasa Retail and Overseas Ltd</t>
  </si>
  <si>
    <t>VASA</t>
  </si>
  <si>
    <t>Richa Industries Ltd</t>
  </si>
  <si>
    <t>RICHAIND</t>
  </si>
  <si>
    <t>Adjia Technologies Ltd</t>
  </si>
  <si>
    <t>ADJIA</t>
  </si>
  <si>
    <t>Crimson Metal Engineering Company Ltd</t>
  </si>
  <si>
    <t>CRIMSON</t>
  </si>
  <si>
    <t>Regency Trust Ltd</t>
  </si>
  <si>
    <t>REGTRUS</t>
  </si>
  <si>
    <t>Padmanabh Industries Ltd</t>
  </si>
  <si>
    <t>PADMAIND</t>
  </si>
  <si>
    <t>Shelter Infra Projects Ltd</t>
  </si>
  <si>
    <t>SIPL</t>
  </si>
  <si>
    <t>Rajeswari Infrastructure Ltd</t>
  </si>
  <si>
    <t>RAJINFRA</t>
  </si>
  <si>
    <t>Kiran Syntex Ltd</t>
  </si>
  <si>
    <t>KIRANSY-B</t>
  </si>
  <si>
    <t>Fraser and Co Ltd</t>
  </si>
  <si>
    <t>FRASER</t>
  </si>
  <si>
    <t>CKP Leisure Ltd</t>
  </si>
  <si>
    <t>CKPLEISURE</t>
  </si>
  <si>
    <t>Nippon India ETF Nifty 50 Shariah BeES</t>
  </si>
  <si>
    <t>SHARIABEES</t>
  </si>
  <si>
    <t>Jauss Polymers Ltd</t>
  </si>
  <si>
    <t>JAUSPOL</t>
  </si>
  <si>
    <t>High Street Filatex Ltd</t>
  </si>
  <si>
    <t>HIGHSTREE</t>
  </si>
  <si>
    <t>Gopal Iron and Steels Company (Gujarat) Ltd</t>
  </si>
  <si>
    <t>GOPAIST</t>
  </si>
  <si>
    <t>CMM Infraprojects Ltd</t>
  </si>
  <si>
    <t>CMMIPL</t>
  </si>
  <si>
    <t>Hemo Organic Ltd</t>
  </si>
  <si>
    <t>HEMORGANIC</t>
  </si>
  <si>
    <t>Dharani Finance Ltd</t>
  </si>
  <si>
    <t>DHARFIN</t>
  </si>
  <si>
    <t>Shiva Suitings Ltd</t>
  </si>
  <si>
    <t>SHVSUIT</t>
  </si>
  <si>
    <t>Pagaria Energy Ltd</t>
  </si>
  <si>
    <t>WOMENNET</t>
  </si>
  <si>
    <t>Heera Ispat Ltd</t>
  </si>
  <si>
    <t>HEERAISP</t>
  </si>
  <si>
    <t>SS Infrastructure Development Consultants Ltd</t>
  </si>
  <si>
    <t>SSINFRA</t>
  </si>
  <si>
    <t>Autoriders International Ltd</t>
  </si>
  <si>
    <t>AUTOINT</t>
  </si>
  <si>
    <t>Jumbo Bag Ltd</t>
  </si>
  <si>
    <t>JUMBO</t>
  </si>
  <si>
    <t>MFS Intercorp Ltd</t>
  </si>
  <si>
    <t>MFSINTRCRP</t>
  </si>
  <si>
    <t>Inertia Steel Ltd</t>
  </si>
  <si>
    <t>INERTIAST</t>
  </si>
  <si>
    <t>R R Securities Ltd</t>
  </si>
  <si>
    <t>RRSECUR</t>
  </si>
  <si>
    <t>Abhishek Infraventures Ltd</t>
  </si>
  <si>
    <t>ABHIINFRA</t>
  </si>
  <si>
    <t>Edelweiss Nifty 50 ETF</t>
  </si>
  <si>
    <t>NIFTYEES</t>
  </si>
  <si>
    <t>Oscar Global Ltd</t>
  </si>
  <si>
    <t>OSCARGLO</t>
  </si>
  <si>
    <t>Systematix Securities Ltd</t>
  </si>
  <si>
    <t>SYTIXSE</t>
  </si>
  <si>
    <t>Hi-Klass Trading and Investment Ltd</t>
  </si>
  <si>
    <t>HIKLASS</t>
  </si>
  <si>
    <t>EMA India Ltd</t>
  </si>
  <si>
    <t>EMAINDIA</t>
  </si>
  <si>
    <t>Krishna Filament Industries Ltd</t>
  </si>
  <si>
    <t>KRIFILIND</t>
  </si>
  <si>
    <t>Natura Hue Chem Ltd</t>
  </si>
  <si>
    <t>NATHUEC</t>
  </si>
  <si>
    <t>Adarsh Mercantile Ltd</t>
  </si>
  <si>
    <t>ADARSH</t>
  </si>
  <si>
    <t>City Online Services Ltd</t>
  </si>
  <si>
    <t>CITYONLINE</t>
  </si>
  <si>
    <t>Spectra Industries Ltd</t>
  </si>
  <si>
    <t>SPECTRA</t>
  </si>
  <si>
    <t>Invesco India Nifty 50 ETF</t>
  </si>
  <si>
    <t>IVZINNIFTY</t>
  </si>
  <si>
    <t>Manor Estates and Industries Ltd</t>
  </si>
  <si>
    <t>KARANWO</t>
  </si>
  <si>
    <t>Arcee Industries Ltd</t>
  </si>
  <si>
    <t>ARCEEIN</t>
  </si>
  <si>
    <t>Saptak Chem and Business Ltd</t>
  </si>
  <si>
    <t>SCBL</t>
  </si>
  <si>
    <t>Radhagobind Commercial Ltd</t>
  </si>
  <si>
    <t>RCL</t>
  </si>
  <si>
    <t>Kuberan Global Edu Solutions Ltd</t>
  </si>
  <si>
    <t>KGES</t>
  </si>
  <si>
    <t>SSPN Finance Ltd</t>
  </si>
  <si>
    <t>SSPNFIN</t>
  </si>
  <si>
    <t>Ahimsa Industries Ltd</t>
  </si>
  <si>
    <t>AHIMSA</t>
  </si>
  <si>
    <t>Nippon India ETF Nifty Dividend Opportunities 50</t>
  </si>
  <si>
    <t>DIVOPPBEES</t>
  </si>
  <si>
    <t>Shri Kalyan Holdings Ltd</t>
  </si>
  <si>
    <t>SHKALYN</t>
  </si>
  <si>
    <t>Eureka Industries Ltd</t>
  </si>
  <si>
    <t>EUREKAI</t>
  </si>
  <si>
    <t>SBL Infratech Ltd</t>
  </si>
  <si>
    <t>SBLI</t>
  </si>
  <si>
    <t>Decorous Investment and Trading Co Ltd</t>
  </si>
  <si>
    <t>DITCO</t>
  </si>
  <si>
    <t>Capfin India Ltd</t>
  </si>
  <si>
    <t>CAPFIN</t>
  </si>
  <si>
    <t>Kovalam Investment and Trading Co Ltd</t>
  </si>
  <si>
    <t>ZKOVALIN</t>
  </si>
  <si>
    <t>Source Industries (India) Ltd</t>
  </si>
  <si>
    <t>SOURCEIND</t>
  </si>
  <si>
    <t>IEC Education Ltd</t>
  </si>
  <si>
    <t>IECEDU</t>
  </si>
  <si>
    <t>S R Industries Ltd</t>
  </si>
  <si>
    <t>SRIND</t>
  </si>
  <si>
    <t>Thakkers Group Limited</t>
  </si>
  <si>
    <t>THAKKERS</t>
  </si>
  <si>
    <t>Tridev Infraestates Ltd</t>
  </si>
  <si>
    <t>ASHUTPM</t>
  </si>
  <si>
    <t>Tiaan Consumer Ltd</t>
  </si>
  <si>
    <t>TIAANC</t>
  </si>
  <si>
    <t>Gleam Fabmat Ltd</t>
  </si>
  <si>
    <t>GLEAM</t>
  </si>
  <si>
    <t>AAR Shyam India Investment Company Ltd</t>
  </si>
  <si>
    <t>AARSHYAM</t>
  </si>
  <si>
    <t>IDFC Nifty 50 ETF</t>
  </si>
  <si>
    <t>IDFNIFTYET</t>
  </si>
  <si>
    <t>Rajvir Industries Ltd</t>
  </si>
  <si>
    <t>RAJVIR</t>
  </si>
  <si>
    <t>Tricom Fruit Products Ltd</t>
  </si>
  <si>
    <t>TRICOMFRU</t>
  </si>
  <si>
    <t>People's Investment Ltd</t>
  </si>
  <si>
    <t>PEOPLIN</t>
  </si>
  <si>
    <t>SPV Global Trading Ltd</t>
  </si>
  <si>
    <t>SPVGLOBAL</t>
  </si>
  <si>
    <t>SVA India Ltd</t>
  </si>
  <si>
    <t>SVAINDIA</t>
  </si>
  <si>
    <t>Kanel Industries Ltd</t>
  </si>
  <si>
    <t>KANELIND</t>
  </si>
  <si>
    <t>Shivansh Finserve Ltd</t>
  </si>
  <si>
    <t>SHIVA</t>
  </si>
  <si>
    <t>Euro Asia Exports Ltd</t>
  </si>
  <si>
    <t>EUROASIA</t>
  </si>
  <si>
    <t>Nikki Global Finance Ltd</t>
  </si>
  <si>
    <t>NIKKIGL</t>
  </si>
  <si>
    <t>JLA Infraville Shoppers Ltd</t>
  </si>
  <si>
    <t>JSHL</t>
  </si>
  <si>
    <t>G D L Leasing and Finance Ltd</t>
  </si>
  <si>
    <t>GDLLEAS</t>
  </si>
  <si>
    <t>Gaekwar Mills Ltd</t>
  </si>
  <si>
    <t>ZGAEKWAR</t>
  </si>
  <si>
    <t>Bansisons Tea Industries Ltd</t>
  </si>
  <si>
    <t>BANSTEA</t>
  </si>
  <si>
    <t>Jaihind Projects Ltd</t>
  </si>
  <si>
    <t>JAIHINDPRO</t>
  </si>
  <si>
    <t>Anand Projects Ltd</t>
  </si>
  <si>
    <t>ANANDPROJ</t>
  </si>
  <si>
    <t>Hindusthan Udyog Ltd</t>
  </si>
  <si>
    <t>ZHINUDYP</t>
  </si>
  <si>
    <t>M Lakhamsi Industries Ltd</t>
  </si>
  <si>
    <t>MLINDLTD</t>
  </si>
  <si>
    <t>Goldcoin Health Foods Ltd</t>
  </si>
  <si>
    <t>GOLDCOINHF</t>
  </si>
  <si>
    <t>Motilal Oswal Nifty 200 Momentum 30 ETF</t>
  </si>
  <si>
    <t>MOMOMENTUM</t>
  </si>
  <si>
    <t>Brilliant Portfolios Ltd</t>
  </si>
  <si>
    <t>BRIPORT</t>
  </si>
  <si>
    <t>ID Info Business Services Ltd</t>
  </si>
  <si>
    <t>IDINFO</t>
  </si>
  <si>
    <t>Mudra Financial Services Ltd</t>
  </si>
  <si>
    <t>MUDRA</t>
  </si>
  <si>
    <t>Pasupati Fincap Ltd</t>
  </si>
  <si>
    <t>PASUFIN</t>
  </si>
  <si>
    <t>Transglobe Foods Ltd</t>
  </si>
  <si>
    <t>TRANSFD</t>
  </si>
  <si>
    <t>Sagar Systech Ltd</t>
  </si>
  <si>
    <t>SAGARSYST</t>
  </si>
  <si>
    <t>Powerful Technologies Ltd</t>
  </si>
  <si>
    <t>POWERFUL</t>
  </si>
  <si>
    <t>TMT (India) Ltd</t>
  </si>
  <si>
    <t>TMTIND-B1</t>
  </si>
  <si>
    <t>Edelweiss ETF-Nifty Bank</t>
  </si>
  <si>
    <t>EBANK</t>
  </si>
  <si>
    <t>Stellant Securities (India) Ltd</t>
  </si>
  <si>
    <t>STELLANT</t>
  </si>
  <si>
    <t>CES Ltd</t>
  </si>
  <si>
    <t>CESL</t>
  </si>
  <si>
    <t>Surbhi Industries Ltd</t>
  </si>
  <si>
    <t>SURBHIN</t>
  </si>
  <si>
    <t>Bridge Securities Ltd</t>
  </si>
  <si>
    <t>BRIDGESE</t>
  </si>
  <si>
    <t>Sheraton Properties and Finance Ltd</t>
  </si>
  <si>
    <t>ZSHERAPR</t>
  </si>
  <si>
    <t>Valley Magnesite Company Ltd</t>
  </si>
  <si>
    <t>VALLEY</t>
  </si>
  <si>
    <t>Sindu Valley Technologies Ltd</t>
  </si>
  <si>
    <t>SINDUVA</t>
  </si>
  <si>
    <t>IDream Film Infrastructure Company Ltd</t>
  </si>
  <si>
    <t>SOFTBPO</t>
  </si>
  <si>
    <t>Elitecon International Ltd</t>
  </si>
  <si>
    <t>ELITECON</t>
  </si>
  <si>
    <t>Indoworth Holdings Ltd</t>
  </si>
  <si>
    <t>UNIWSEC</t>
  </si>
  <si>
    <t>Hind Commerce Ltd</t>
  </si>
  <si>
    <t>HCLTD</t>
  </si>
  <si>
    <t>Rajvi Logitrade Ltd</t>
  </si>
  <si>
    <t>RAJVI</t>
  </si>
  <si>
    <t>Bansal Multiflex Ltd</t>
  </si>
  <si>
    <t>BANSAL</t>
  </si>
  <si>
    <t>Shaw Construction Pvt Ltd</t>
  </si>
  <si>
    <t>SHAHCON</t>
  </si>
  <si>
    <t>Speedage Commercials Ltd</t>
  </si>
  <si>
    <t>ZSPEEDCO</t>
  </si>
  <si>
    <t>Gold Rock Investments Ltd</t>
  </si>
  <si>
    <t>ZGOLDINV</t>
  </si>
  <si>
    <t>Kedia Construction Co Ltd</t>
  </si>
  <si>
    <t>KEDIACN</t>
  </si>
  <si>
    <t>India Radiators Ltd</t>
  </si>
  <si>
    <t>INRADIA</t>
  </si>
  <si>
    <t>KSHITIJ Investments Ltd</t>
  </si>
  <si>
    <t>KSHITIJ</t>
  </si>
  <si>
    <t>ICICI Prudential Nifty 200 Momentum 30 ETF</t>
  </si>
  <si>
    <t>MOM30IETF</t>
  </si>
  <si>
    <t>Yash Trading and Finance Ltd</t>
  </si>
  <si>
    <t>YASTF</t>
  </si>
  <si>
    <t>Ridhi Synthetics Ltd</t>
  </si>
  <si>
    <t>RIDHISYN</t>
  </si>
  <si>
    <t>Apollo Ingredients Ltd</t>
  </si>
  <si>
    <t>INDSOYA</t>
  </si>
  <si>
    <t>Dugar Housing Developments Ltd</t>
  </si>
  <si>
    <t>DUGARHOU</t>
  </si>
  <si>
    <t>Magnanimous Trade &amp; Finance Ltd</t>
  </si>
  <si>
    <t>MAGANTR</t>
  </si>
  <si>
    <t>Sunrise Industrial Traders Ltd</t>
  </si>
  <si>
    <t>SUNRINV</t>
  </si>
  <si>
    <t>Jupiter Industries and Leasing Ltd</t>
  </si>
  <si>
    <t>JPTRLES</t>
  </si>
  <si>
    <t>Nirbhay Colours India Ltd</t>
  </si>
  <si>
    <t>NIRBHAYIND</t>
  </si>
  <si>
    <t>Swastik Safe Deposit and Investments Ltd</t>
  </si>
  <si>
    <t>ZSWASTSA</t>
  </si>
  <si>
    <t>Purity Flexpack Ltd</t>
  </si>
  <si>
    <t>PURITY</t>
  </si>
  <si>
    <t>Varun Mercantile Ltd</t>
  </si>
  <si>
    <t>VARUNME</t>
  </si>
  <si>
    <t>Coromandel Agro Products and Oils Ltd</t>
  </si>
  <si>
    <t>CORAGRO</t>
  </si>
  <si>
    <t>RRP Semiconductor Ltd</t>
  </si>
  <si>
    <t>GDTRAGN</t>
  </si>
  <si>
    <t>Nibe Ordnance and Maritime Ltd</t>
  </si>
  <si>
    <t>ANSHNCO</t>
  </si>
  <si>
    <t>Kusam Electrical Industries Ltd</t>
  </si>
  <si>
    <t>KUSUMEL</t>
  </si>
  <si>
    <t>Pervasive Commodities Ltd</t>
  </si>
  <si>
    <t>PERVASIVE</t>
  </si>
  <si>
    <t>Viksit Engineering Ltd</t>
  </si>
  <si>
    <t>VIKSHEN</t>
  </si>
  <si>
    <t>PH Trading Ltd</t>
  </si>
  <si>
    <t>PHTRADING</t>
  </si>
  <si>
    <t>Mrugesh Trading Ltd</t>
  </si>
  <si>
    <t>MRUTR</t>
  </si>
  <si>
    <t>Unijolly Investments Company Ltd</t>
  </si>
  <si>
    <t>UNIJOLL</t>
  </si>
  <si>
    <t>Western Ministil Ltd</t>
  </si>
  <si>
    <t>WMINIMT</t>
  </si>
  <si>
    <t>Hindustan Housing Company Ltd</t>
  </si>
  <si>
    <t>ZHINDHSG</t>
  </si>
  <si>
    <t>Megh Mayur Infra Ltd</t>
  </si>
  <si>
    <t>TRANOCE</t>
  </si>
  <si>
    <t>Elcid Investments Ltd</t>
  </si>
  <si>
    <t>ELCIDIN</t>
  </si>
  <si>
    <t>Sagar Soya Products Ltd</t>
  </si>
  <si>
    <t>SAGRSOY-B</t>
  </si>
  <si>
    <t>Southern Gas Ltd</t>
  </si>
  <si>
    <t>ZSOUTGAS</t>
  </si>
  <si>
    <t>Antariksh Industries Ltd</t>
  </si>
  <si>
    <t>ANTARIKSH</t>
  </si>
  <si>
    <t>Bengal Steel Industries Ltd</t>
  </si>
  <si>
    <t>BENGALS</t>
  </si>
  <si>
    <t>Whitehall Commercial Company Ltd</t>
  </si>
  <si>
    <t>WHITHAL</t>
  </si>
  <si>
    <t>BHARAT Bond ETF-April 2031-Growth</t>
  </si>
  <si>
    <t>EBBETF0431</t>
  </si>
  <si>
    <t>BHARAT Bond ETF-April 2025-Growth</t>
  </si>
  <si>
    <t>EBBETF0425</t>
  </si>
  <si>
    <t>HDFC Nifty Bank ETF</t>
  </si>
  <si>
    <t>HDFCNIFBAN</t>
  </si>
  <si>
    <t>ICICI Prudential Nifty Private Bank ETF</t>
  </si>
  <si>
    <t>PVTBANIETF</t>
  </si>
  <si>
    <t>ICICI Prudential Nifty Midcap 150 ETF</t>
  </si>
  <si>
    <t>MIDCAPIETF</t>
  </si>
  <si>
    <t>ICICI Pru Nifty Alpha Low- Volatility 30 ETF</t>
  </si>
  <si>
    <t>ALPL30IETF</t>
  </si>
  <si>
    <t>ICICI Prudential Nifty IT ETF</t>
  </si>
  <si>
    <t>ITIETF</t>
  </si>
  <si>
    <t>ICICI Prudential S&amp;P BSE 500 ETF</t>
  </si>
  <si>
    <t>BSE500IETF</t>
  </si>
  <si>
    <t>ICICI Prudential Nifty Bank ETF</t>
  </si>
  <si>
    <t>BANKIETF</t>
  </si>
  <si>
    <t>Kotak Nifty 50 Value 20 ETF</t>
  </si>
  <si>
    <t>NV20</t>
  </si>
  <si>
    <t>Indokem Ltd</t>
  </si>
  <si>
    <t>INDOKEM</t>
  </si>
  <si>
    <t>LIC MF Nifty 100 ETF</t>
  </si>
  <si>
    <t>LICNFNHGP</t>
  </si>
  <si>
    <t>Lakshmi Electrical Control Systems Ltd</t>
  </si>
  <si>
    <t>LAKSELEC</t>
  </si>
  <si>
    <t>LIC MF Nifty 50 ETF</t>
  </si>
  <si>
    <t>LICNETFN50</t>
  </si>
  <si>
    <t>Mirae Asset Nifty Next 50 ETF</t>
  </si>
  <si>
    <t>NEXT50</t>
  </si>
  <si>
    <t>Tata Nifty 50 ETF</t>
  </si>
  <si>
    <t>NETF</t>
  </si>
  <si>
    <t>Tata Nifty Private Bank Exchange Traded Fund</t>
  </si>
  <si>
    <t>NPBET</t>
  </si>
  <si>
    <t>UTI Nifty 50 ETF</t>
  </si>
  <si>
    <t>UTINIFTETF</t>
  </si>
  <si>
    <t>Data Infrastructure Trust</t>
  </si>
  <si>
    <t>DATAINFRA</t>
  </si>
  <si>
    <t>SBI S&amp;P BSE Sensex Next 50 ETF</t>
  </si>
  <si>
    <t>SETFSN50</t>
  </si>
  <si>
    <t>IDFC S&amp;P BSE Sensex ETF</t>
  </si>
  <si>
    <t>IDFSENSEXE</t>
  </si>
  <si>
    <t>SBI S&amp;P BSE 100 ETF</t>
  </si>
  <si>
    <t>SETFBSE100</t>
  </si>
  <si>
    <t>Nippon India ETF S&amp;P BSE Sensex</t>
  </si>
  <si>
    <t>SENSEXBEES</t>
  </si>
  <si>
    <t>SBI S&amp;P BSE Sensex ETF</t>
  </si>
  <si>
    <t>SBISENSEX</t>
  </si>
  <si>
    <t>SBI Nifty Private Bank ETF</t>
  </si>
  <si>
    <t>SBIETFPB</t>
  </si>
  <si>
    <t>SBI Nifty IT ETF</t>
  </si>
  <si>
    <t>SBIETFIT</t>
  </si>
  <si>
    <t>Axis NIFTY Bank ETF</t>
  </si>
  <si>
    <t>AXISBNKETF</t>
  </si>
  <si>
    <t>NipponETFNifty CPSE Bond Plus SDL Sep 2024 50:50</t>
  </si>
  <si>
    <t>SDL24BEES</t>
  </si>
  <si>
    <t>Mirae Asset Nifty 100 ESG Sector Leaders ETF</t>
  </si>
  <si>
    <t>ESG</t>
  </si>
  <si>
    <t>Motilal Oswal 5 Year G-Sec ETF</t>
  </si>
  <si>
    <t>MOGSEC</t>
  </si>
  <si>
    <t>Bhalchandram Clothing Ltd</t>
  </si>
  <si>
    <t>BHALCHANDR</t>
  </si>
  <si>
    <t>Empee Distilleries Ltd</t>
  </si>
  <si>
    <t>EDL</t>
  </si>
  <si>
    <t>MIG Media Neurons Ltd</t>
  </si>
  <si>
    <t>MMNL</t>
  </si>
  <si>
    <t>Girdharilal Sugar and Allied Industries Ltd</t>
  </si>
  <si>
    <t>GIRDSGA</t>
  </si>
  <si>
    <t>Shilpi Cable Technologies Ltd</t>
  </si>
  <si>
    <t>SHILPI</t>
  </si>
  <si>
    <t>Tulsyan NEC Ltd</t>
  </si>
  <si>
    <t>TULSYAN</t>
  </si>
  <si>
    <t>Legacy Mercantile Ltd</t>
  </si>
  <si>
    <t>LEGACY</t>
  </si>
  <si>
    <t>Web Element Solutions Ltd</t>
  </si>
  <si>
    <t>WEBSL</t>
  </si>
  <si>
    <t>Has Lifestyle Ltd</t>
  </si>
  <si>
    <t>HASJUICE</t>
  </si>
  <si>
    <t>Supernova Advertising Ltd</t>
  </si>
  <si>
    <t>SUPERNOVA</t>
  </si>
  <si>
    <t>Dekson Castings Ltd</t>
  </si>
  <si>
    <t>DEKSON</t>
  </si>
  <si>
    <t>Parnav Sports Academy Ltd</t>
  </si>
  <si>
    <t>PSAL</t>
  </si>
  <si>
    <t>Kanak Krishi Implements Ltd</t>
  </si>
  <si>
    <t>KKIL</t>
  </si>
  <si>
    <t>Gracious Software Ltd</t>
  </si>
  <si>
    <t>GSL</t>
  </si>
  <si>
    <t>Abhijit Trading Co Ltd</t>
  </si>
  <si>
    <t>ABHIJIT</t>
  </si>
  <si>
    <t>Real Growth Corporation Ltd</t>
  </si>
  <si>
    <t>RGCORP</t>
  </si>
  <si>
    <t>Sharp Investments Ltd</t>
  </si>
  <si>
    <t>SHARPINV</t>
  </si>
  <si>
    <t>Prabhu Steel Industries Ltd</t>
  </si>
  <si>
    <t>ZPRBHSTE</t>
  </si>
  <si>
    <t>Wardwizard Healthcare Ltd</t>
  </si>
  <si>
    <t>AYOME</t>
  </si>
  <si>
    <t>Shiv Kamal Impex Ltd</t>
  </si>
  <si>
    <t>SHIVKAMAL</t>
  </si>
  <si>
    <t>Vinayak Vanijya Ltd</t>
  </si>
  <si>
    <t>VINVANI</t>
  </si>
  <si>
    <t>Jeet Machine Tools Ltd</t>
  </si>
  <si>
    <t>ZJEETMAC</t>
  </si>
  <si>
    <t>Vsd Confin Ltd</t>
  </si>
  <si>
    <t>VSDCONF</t>
  </si>
  <si>
    <t>Sueryaa Knitwear Ltd</t>
  </si>
  <si>
    <t>SUERYAAKNI</t>
  </si>
  <si>
    <t>Tirupati Finlease Ltd</t>
  </si>
  <si>
    <t>TFLL</t>
  </si>
  <si>
    <t>Parmeshwari Silk Mills Ltd</t>
  </si>
  <si>
    <t>PARMSILK</t>
  </si>
  <si>
    <t>Shikhar Leasing and Trading Ltd</t>
  </si>
  <si>
    <t>SHIKHARLETR</t>
  </si>
  <si>
    <t>Raideep Industries Ltd</t>
  </si>
  <si>
    <t>RAIDEEPIND</t>
  </si>
  <si>
    <t>Vardhan Capital and Finance Ltd</t>
  </si>
  <si>
    <t>VARDHANCFL</t>
  </si>
  <si>
    <t>Hari Govind International Ltd</t>
  </si>
  <si>
    <t>HARIGOV</t>
  </si>
  <si>
    <t>Tivoli Construction Ltd</t>
  </si>
  <si>
    <t>TVOLCON</t>
  </si>
  <si>
    <t>B J Duplex Boards Ltd</t>
  </si>
  <si>
    <t>BJDUP</t>
  </si>
  <si>
    <t>Jyot International Marketing Ltd</t>
  </si>
  <si>
    <t>JYOTIN</t>
  </si>
  <si>
    <t>Sarvamangal Marcantile Company Ltd</t>
  </si>
  <si>
    <t>ZSARVAMA</t>
  </si>
  <si>
    <t>Alna Trading and Exports Ltd</t>
  </si>
  <si>
    <t>ALNATRD</t>
  </si>
  <si>
    <t>Ventura Guaranty Ltd</t>
  </si>
  <si>
    <t>SHYAM</t>
  </si>
  <si>
    <t>Healthy Investments Ltd</t>
  </si>
  <si>
    <t>HEALINV</t>
  </si>
  <si>
    <t>Vivid Global Industries Ltd</t>
  </si>
  <si>
    <t>VIVIDIND</t>
  </si>
  <si>
    <t>Revati Organics Ltd</t>
  </si>
  <si>
    <t>REVAORG</t>
  </si>
  <si>
    <t>TTL Enterprises Ltd</t>
  </si>
  <si>
    <t>TTLEL</t>
  </si>
  <si>
    <t>Multiplus Holdings Ltd</t>
  </si>
  <si>
    <t>MULTIIN</t>
  </si>
  <si>
    <t>Jumbo Finance Ltd</t>
  </si>
  <si>
    <t>JUMBFNL</t>
  </si>
  <si>
    <t>Punctual Trading Ltd</t>
  </si>
  <si>
    <t>PUNCTRD</t>
  </si>
  <si>
    <t>Hariyana Ventures Ltd</t>
  </si>
  <si>
    <t>HVL</t>
  </si>
  <si>
    <t>Sanmitra Commercial Ltd</t>
  </si>
  <si>
    <t>ZSANMCOM</t>
  </si>
  <si>
    <t>Bajaj Global Ltd</t>
  </si>
  <si>
    <t>BAJGLOB</t>
  </si>
  <si>
    <t>Twin Roses Trades and Agencies Ltd</t>
  </si>
  <si>
    <t>TWIROST</t>
  </si>
  <si>
    <t>Nivi Trading Ltd</t>
  </si>
  <si>
    <t>ZNIVITRD</t>
  </si>
  <si>
    <t>Meenakshi Steel Industries Ltd</t>
  </si>
  <si>
    <t>MEENST</t>
  </si>
  <si>
    <t>Asutosh Enterprises Ltd</t>
  </si>
  <si>
    <t>ASUTENT</t>
  </si>
  <si>
    <t>Terraform Realstate Ltd</t>
  </si>
  <si>
    <t>TERRAREAL</t>
  </si>
  <si>
    <t>Terraform Magnum Ltd</t>
  </si>
  <si>
    <t>TERRAFORM</t>
  </si>
  <si>
    <t>Microse India Ltd</t>
  </si>
  <si>
    <t>MICROSE</t>
  </si>
  <si>
    <t>Bentley Commercial Enterprises Ltd</t>
  </si>
  <si>
    <t>BENTCOM</t>
  </si>
  <si>
    <t>Nilkanth Engineering Ltd</t>
  </si>
  <si>
    <t>ZNILKENG</t>
  </si>
  <si>
    <t>Kajal Synthetics and Silk Mills Ltd</t>
  </si>
  <si>
    <t>KAJALSY</t>
  </si>
  <si>
    <t>Devinsu Trading Ltd</t>
  </si>
  <si>
    <t>DEVITRD</t>
  </si>
  <si>
    <t>Satyam Silk Mills Ltd</t>
  </si>
  <si>
    <t>ZSATYASL</t>
  </si>
  <si>
    <t>Ishwarshakti Holding &amp; Traders Ltd</t>
  </si>
  <si>
    <t>ISHWATR</t>
  </si>
  <si>
    <t>Triochem Products Ltd</t>
  </si>
  <si>
    <t>TRIPR</t>
  </si>
  <si>
    <t>Technojet Consultants Ltd</t>
  </si>
  <si>
    <t>TECHCON</t>
  </si>
  <si>
    <t>Oseaspre Consultants Ltd</t>
  </si>
  <si>
    <t>OSEASPR</t>
  </si>
  <si>
    <t>Classic Electricals Ltd</t>
  </si>
  <si>
    <t>CLASELE</t>
  </si>
  <si>
    <t>Mansoon Trading Co Ltd</t>
  </si>
  <si>
    <t>ZMANSOON</t>
  </si>
  <si>
    <t>Shreenath Investment Company Ltd</t>
  </si>
  <si>
    <t>SHRENTI</t>
  </si>
  <si>
    <t>Pet Plastics Ltd</t>
  </si>
  <si>
    <t>PETPLST</t>
  </si>
  <si>
    <t>Indo Gulf Industries Ltd</t>
  </si>
  <si>
    <t>IGLFXPL-B</t>
  </si>
  <si>
    <t>Oriental InfraTrust</t>
  </si>
  <si>
    <t>OSEINTRUST</t>
  </si>
  <si>
    <t>AIRTELPP</t>
  </si>
  <si>
    <t>Aurum PropTech Ltd Partly Paidup</t>
  </si>
  <si>
    <t>AURUMPP1</t>
  </si>
  <si>
    <t>SMC Credits Limited</t>
  </si>
  <si>
    <t>SMCREDT</t>
  </si>
  <si>
    <t>Highway Infrastructure Ltd</t>
  </si>
  <si>
    <t>HIGHWAYS</t>
  </si>
  <si>
    <t>Anzen India Energy Yield Plus Trust</t>
  </si>
  <si>
    <t>ANZEN</t>
  </si>
  <si>
    <t>ICICI Pru Nifty Financial Services Ex-Bank ETF</t>
  </si>
  <si>
    <t>FINIETF</t>
  </si>
  <si>
    <t>Kotak Silver ETF</t>
  </si>
  <si>
    <t>SILVER1</t>
  </si>
  <si>
    <t>ICICI Pru Nifty 10 yr Benchmark G-sec ETF</t>
  </si>
  <si>
    <t>GSEC10IETF</t>
  </si>
  <si>
    <t>BHARAT Bond ETF - April 2033</t>
  </si>
  <si>
    <t>EBBETF0433</t>
  </si>
  <si>
    <t>ICICI Pru Nifty Commodities ETF</t>
  </si>
  <si>
    <t>COMMOIETF</t>
  </si>
  <si>
    <t>DSP Nifty Bank ETF</t>
  </si>
  <si>
    <t>BANKETFADD</t>
  </si>
  <si>
    <t>Kotak Nifty 1D Rate Liquid ETF</t>
  </si>
  <si>
    <t>LIQUID1</t>
  </si>
  <si>
    <t>HDFC NIFTY Smallcap 250 ETF</t>
  </si>
  <si>
    <t>HDFCSML250</t>
  </si>
  <si>
    <t>HDFC NIFTY Midcap 150 ETF</t>
  </si>
  <si>
    <t>HDFCMID150</t>
  </si>
  <si>
    <t>HDFC S&amp;P BSE 500 ETF</t>
  </si>
  <si>
    <t>HDFCBSE500</t>
  </si>
  <si>
    <t>Mirae Asset Gold ETF</t>
  </si>
  <si>
    <t>GOLDETF</t>
  </si>
  <si>
    <t>Aditya BSL CRISIL Overnight AI Index ETF</t>
  </si>
  <si>
    <t>ABSLLIQUID</t>
  </si>
  <si>
    <t>ICICI Prudential Nifty PSU Bank ETF</t>
  </si>
  <si>
    <t>PSUBNKIETF</t>
  </si>
  <si>
    <t>Axis S&amp;P BSE Sensex ETF</t>
  </si>
  <si>
    <t>AXSENSEX</t>
  </si>
  <si>
    <t>Mirae Asset Nifty 100 Low Volatility 30 ETF</t>
  </si>
  <si>
    <t>LOWVOL</t>
  </si>
  <si>
    <t>Digital Fibre Infrastructure Trust</t>
  </si>
  <si>
    <t>DIGIFIBRE</t>
  </si>
  <si>
    <t>Mirae Asset Nifty 8-13 yr G-Sec ETF</t>
  </si>
  <si>
    <t>GSEC10YEAR</t>
  </si>
  <si>
    <t>UTI Silver Exchange Traded Fund</t>
  </si>
  <si>
    <t>SILVERETF</t>
  </si>
  <si>
    <t>DSP Gold ETF</t>
  </si>
  <si>
    <t>GOLDETFADD</t>
  </si>
  <si>
    <t>Krishca Strapping Solutions Ltd</t>
  </si>
  <si>
    <t>KRISHCA</t>
  </si>
  <si>
    <t>Mirae Asset Silver ETF</t>
  </si>
  <si>
    <t>SILVRETF</t>
  </si>
  <si>
    <t>Indian Highway Concessions Trust</t>
  </si>
  <si>
    <t>IHCT</t>
  </si>
  <si>
    <t>Automobile Products of India Ltd</t>
  </si>
  <si>
    <t>AUTOPRD</t>
  </si>
  <si>
    <t>DSP Nifty IT ETF</t>
  </si>
  <si>
    <t>ITETFADD</t>
  </si>
  <si>
    <t>Mirae Asset Nifty Bank ETF</t>
  </si>
  <si>
    <t>BANKETF</t>
  </si>
  <si>
    <t>Mirae Asset Nifty 1D Rate Liquid ETF</t>
  </si>
  <si>
    <t>LIQUID</t>
  </si>
  <si>
    <t>DSP Nifty PSU Bank ETF</t>
  </si>
  <si>
    <t>PSUBANKADD</t>
  </si>
  <si>
    <t>DSP Nifty Private Bank ETF</t>
  </si>
  <si>
    <t>PVTBANKADD</t>
  </si>
  <si>
    <t>DSP S&amp;P BSE Sensex ETF</t>
  </si>
  <si>
    <t>SENSEXADD</t>
  </si>
  <si>
    <t>ICICI Prudential Nifty 200 Quality 30 ETF Regular</t>
  </si>
  <si>
    <t>QUAL30IETF</t>
  </si>
  <si>
    <t>HDFC Nifty 1D Rate Liquid ETF</t>
  </si>
  <si>
    <t>HDFCLIQUID</t>
  </si>
  <si>
    <t>IRB Infrastructure Trust</t>
  </si>
  <si>
    <t>IRBIT</t>
  </si>
  <si>
    <t>UTI Nifty Midcap 150 Exchange Traded Fund</t>
  </si>
  <si>
    <t>NIFMID150</t>
  </si>
  <si>
    <t>Navi NIFTY 50 ETF</t>
  </si>
  <si>
    <t>NAVINIFTY</t>
  </si>
  <si>
    <t>Motilal Oswal Nifty 500 ETF</t>
  </si>
  <si>
    <t>MONIFTY500</t>
  </si>
  <si>
    <t>Mirae Asset S&amp;P BSE Sensex ETF</t>
  </si>
  <si>
    <t>SENSEXETF</t>
  </si>
  <si>
    <t>Intelligent Supply Chain Infrastructure Trust</t>
  </si>
  <si>
    <t>ISCITRUST</t>
  </si>
  <si>
    <t>Mirae Asset Nifty 200 Alpha 30 ETF</t>
  </si>
  <si>
    <t>ALPHAETF</t>
  </si>
  <si>
    <t>Mirae Asset Nifty IT ETF</t>
  </si>
  <si>
    <t>ITETF</t>
  </si>
  <si>
    <t>SBI Nifty 1D Rate ETF</t>
  </si>
  <si>
    <t>LIQUIDSBI</t>
  </si>
  <si>
    <t>Edelweiss Gold ETF</t>
  </si>
  <si>
    <t>EGOLD</t>
  </si>
  <si>
    <t>Edelweiss Silver ETF</t>
  </si>
  <si>
    <t>ESILVER</t>
  </si>
  <si>
    <t>Baroda BNP Paribas Gold ETF</t>
  </si>
  <si>
    <t>BBNPPGOLD</t>
  </si>
  <si>
    <t>Sustainable Energy Infra Trust</t>
  </si>
  <si>
    <t>SEITINVIT</t>
  </si>
  <si>
    <t>Tata Gold Exchange Traded Fund</t>
  </si>
  <si>
    <t>TATAGOLD</t>
  </si>
  <si>
    <t>Tata Silver Exchange Traded Fund</t>
  </si>
  <si>
    <t>TATSILV</t>
  </si>
  <si>
    <t>Zerodha Nifty 1D Rate Liquid ETF</t>
  </si>
  <si>
    <t>LIQUIDCASE</t>
  </si>
  <si>
    <t>Bajaj Finserv Nifty Bank ETF</t>
  </si>
  <si>
    <t>BANKBETF</t>
  </si>
  <si>
    <t>Bajaj Finserv Nifty 50 ETF</t>
  </si>
  <si>
    <t>NIFTYBETF</t>
  </si>
  <si>
    <t>UTI Nifty IT ETF</t>
  </si>
  <si>
    <t>NIFITETF</t>
  </si>
  <si>
    <t>UTI Nifty 10 yr Benchmark G-Sec ETF</t>
  </si>
  <si>
    <t>NIF10GETF</t>
  </si>
  <si>
    <t>UTI Nifty 5 yr Benchmark G-Sec ETF</t>
  </si>
  <si>
    <t>NIF5GETF</t>
  </si>
  <si>
    <t>HDFC Nifty PSU Bank ETF</t>
  </si>
  <si>
    <t>HDFCPSUBK</t>
  </si>
  <si>
    <t>DSP Nifty Healthcare ETF</t>
  </si>
  <si>
    <t>HEALTHADD</t>
  </si>
  <si>
    <t>NDR InvIT Trust</t>
  </si>
  <si>
    <t>NDRINVIT</t>
  </si>
  <si>
    <t>LIC MF Nifty Midcap 100 ETF</t>
  </si>
  <si>
    <t>LICNMID100</t>
  </si>
  <si>
    <t>Indiabulls Housing Finance Ltd Partly Paidup</t>
  </si>
  <si>
    <t>IBULPP</t>
  </si>
  <si>
    <t>Skipper Ltd Partly Paidup</t>
  </si>
  <si>
    <t>SKIPPERPP</t>
  </si>
  <si>
    <t>Mirae Asset Nifty Smallcap 250 Momen.Quali. 100ETF</t>
  </si>
  <si>
    <t>SMALLCAP</t>
  </si>
  <si>
    <t>Zerodha Gold ETF</t>
  </si>
  <si>
    <t>GOLDCASE</t>
  </si>
  <si>
    <t>Adroit Infotech Ltd Partly Paidup</t>
  </si>
  <si>
    <t>ADROITPP</t>
  </si>
  <si>
    <t>Yarn Syndicate Ltd Partly Paidup</t>
  </si>
  <si>
    <t>YARNPP</t>
  </si>
  <si>
    <t>Bharat Highways InvIT</t>
  </si>
  <si>
    <t>BHINVIT</t>
  </si>
  <si>
    <t>Motilal Oswal Nifty Smallcap 250 ETF</t>
  </si>
  <si>
    <t>MOSMALL250</t>
  </si>
  <si>
    <t>Motilal Oswal Nifty Realty ETF</t>
  </si>
  <si>
    <t>MOREALTY</t>
  </si>
  <si>
    <t>DSP S&amp;P BSE Liquid Rate ETF</t>
  </si>
  <si>
    <t>LIQUIDADD</t>
  </si>
  <si>
    <t>Aditya Birla Sun Life Nifty PSE ETF</t>
  </si>
  <si>
    <t>ABSLPSE</t>
  </si>
  <si>
    <t>Iykot Hitech Toolroom Ltd Partly Paidup</t>
  </si>
  <si>
    <t>IYKOTPP</t>
  </si>
  <si>
    <t>Mirae AN Midsmallcap400 Momentum Quality 100 ETF</t>
  </si>
  <si>
    <t>MIDSMALL</t>
  </si>
  <si>
    <t>Hem Holdings and Trading Ltd</t>
  </si>
  <si>
    <t>ZHEMHOLD</t>
  </si>
  <si>
    <t>Haryana Financial Corp</t>
  </si>
  <si>
    <t>HARAFIN</t>
  </si>
  <si>
    <t>Bajaj Finserv Nifty 1D Rate Liquid ETF</t>
  </si>
  <si>
    <t>LIQUIDBETF</t>
  </si>
  <si>
    <t>Savani Financials Ltd Partly Paidup</t>
  </si>
  <si>
    <t>SAVFIPP</t>
  </si>
  <si>
    <t>Zerodha Nifty 100 ETF</t>
  </si>
  <si>
    <t>TOP100CASE</t>
  </si>
  <si>
    <t>Zerodha Nifty Midcap 150 ETF</t>
  </si>
  <si>
    <t>MID150CASE</t>
  </si>
  <si>
    <t>Baroda BNP Paribas Nifty Bank ETF</t>
  </si>
  <si>
    <t>BBNPNBETF</t>
  </si>
  <si>
    <t>Solara Active Pharma Sciences Ltd Partly Paidup</t>
  </si>
  <si>
    <t>SOLARAPP</t>
  </si>
  <si>
    <t>NXT-Infra Trust</t>
  </si>
  <si>
    <t>NXT-INFRA</t>
  </si>
  <si>
    <t>SBI Silver ETF</t>
  </si>
  <si>
    <t>SBISILVER</t>
  </si>
  <si>
    <t>Shriram Nifty 1D Rate Liquid ETF</t>
  </si>
  <si>
    <t>LIQUIDSHRI</t>
  </si>
  <si>
    <t>Bansal Wire Industries Ltd</t>
  </si>
  <si>
    <t>BANSALWIRE</t>
  </si>
  <si>
    <t>Emcure Pharmaceuticals Ltd</t>
  </si>
  <si>
    <t>EMCURE</t>
  </si>
  <si>
    <t>VSF Projects Ltd Partly Paidup</t>
  </si>
  <si>
    <t>VSFPROJPP</t>
  </si>
  <si>
    <t>Aditya Birla Sun Life CRISIL Broad Based Gilt ETF</t>
  </si>
  <si>
    <t>ABGSEC</t>
  </si>
  <si>
    <t>Ambey Laboratories Ltd</t>
  </si>
  <si>
    <t>AMBEY</t>
  </si>
  <si>
    <t>Effwa Infra &amp; Research Ltd</t>
  </si>
  <si>
    <t>EFFWA</t>
  </si>
  <si>
    <t>Ganesh Green Bharat Ltd</t>
  </si>
  <si>
    <t>GGBL</t>
  </si>
  <si>
    <t>Rushabh Precision Bearings Ltd</t>
  </si>
  <si>
    <t>RUSHABEAR</t>
  </si>
  <si>
    <t>Alang Marine Ltd</t>
  </si>
  <si>
    <t>ALANGMR-B</t>
  </si>
  <si>
    <t>Esquire Money Guarantees Ltd</t>
  </si>
  <si>
    <t>ESQRMON</t>
  </si>
  <si>
    <t>Niwas Spinning Mills Ltd</t>
  </si>
  <si>
    <t>NIWASSP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</si>
  <si>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</si>
  <si>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</si>
  <si>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</si>
  <si>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</si>
  <si>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</si>
  <si>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</si>
  <si>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</si>
  <si>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Automobile and Auto Components</t>
  </si>
  <si>
    <t>Healthcare</t>
  </si>
  <si>
    <t>Capital Goods</t>
  </si>
  <si>
    <t>Power</t>
  </si>
  <si>
    <t>Metals &amp; Mining</t>
  </si>
  <si>
    <t>Construction Materials</t>
  </si>
  <si>
    <t>Services</t>
  </si>
  <si>
    <t>Consumer Services</t>
  </si>
  <si>
    <t>Consumer Durables</t>
  </si>
  <si>
    <t>Realty</t>
  </si>
  <si>
    <t>Chemicals</t>
  </si>
  <si>
    <t>Diversified</t>
  </si>
  <si>
    <t>Media Entertainment &amp; Publication</t>
  </si>
  <si>
    <t>Forest Materials</t>
  </si>
  <si>
    <t>Utilities</t>
  </si>
  <si>
    <t>1Y Return vs Nifty Z-Score</t>
  </si>
  <si>
    <t>1M Return vs Nifty Z-Score</t>
  </si>
  <si>
    <t>6M Return vs Nifty Z-Score</t>
  </si>
  <si>
    <t>1W Return vs Nifty Z-Score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</si>
  <si>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</si>
  <si>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</si>
  <si>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</si>
  <si>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</si>
  <si>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</si>
  <si>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</si>
  <si>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</si>
  <si>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</si>
  <si>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</si>
  <si>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</si>
  <si>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</si>
  <si>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</si>
  <si>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</si>
  <si>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</si>
  <si>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</si>
  <si>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</si>
  <si>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</si>
  <si>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</si>
  <si>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</si>
  <si>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</si>
  <si>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</si>
  <si>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Positive</t>
  </si>
  <si>
    <t>Negative</t>
  </si>
  <si>
    <t>Neutral</t>
  </si>
  <si>
    <t>Score</t>
  </si>
  <si>
    <t>Rank 1Y</t>
  </si>
  <si>
    <t>Rank 6M</t>
  </si>
  <si>
    <t>Rank Sharpe</t>
  </si>
  <si>
    <t>Avg</t>
  </si>
  <si>
    <t>Sharpe Ratio Z-Score</t>
  </si>
  <si>
    <t>Count</t>
  </si>
  <si>
    <t>1W Out-Performance</t>
  </si>
  <si>
    <t>1M Out-Performance</t>
  </si>
  <si>
    <t>RSI</t>
  </si>
  <si>
    <t>% Price above 20D EMA</t>
  </si>
  <si>
    <t>Rank</t>
  </si>
  <si>
    <t xml:space="preserve">Score 2 </t>
  </si>
  <si>
    <t>Rank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</si>
</sst>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2"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esktop\Market%20Data\ind_niftytotalmarket_list.xlsx" TargetMode="External"/><Relationship Id="rId1" Type="http://schemas.openxmlformats.org/officeDocument/2006/relationships/externalLinkPath" Target="/Users/DELL/Desktop/Market%20Data/ind_niftytotalmarket_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_niftytotalmarket_list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75E6C7-6D7E-4B0A-9459-51CBA406726E}" name="Table3" displayName="Table3" ref="A1:Z122" totalsRowShown="0">
  <autoFilter ref="A1:Z122" xr:uid="{B775E6C7-6D7E-4B0A-9459-51CBA406726E}"/>
  <sortState xmlns:xlrd2="http://schemas.microsoft.com/office/spreadsheetml/2017/richdata2" ref="A2:Z122">
    <sortCondition ref="Z1:Z122"/>
  </sortState>
  <tableColumns count="26">
    <tableColumn id="1" xr3:uid="{AA2AF800-75F9-4FA9-B6B5-E8A57867182F}" name="Sub-Sector"/>
    <tableColumn id="2" xr3:uid="{BC44ACCB-13F1-459B-88CA-24DDE2272482}" name="Count">
      <calculatedColumnFormula>COUNTIFS(Table2[Sub-Sector],Table3[[#This Row],[Sub-Sector]])</calculatedColumnFormula>
    </tableColumn>
    <tableColumn id="3" xr3:uid="{C5A04476-E5A1-4514-B0B0-5E5981321B9B}" name="Uptrend" dataDxfId="31">
      <calculatedColumnFormula>COUNTIFS(Table2[Sub-Sector],Table3[[#This Row],[Sub-Sector]],Table2[Uptrend],"Uptrend")/Table3[[#This Row],[Count]]</calculatedColumnFormula>
    </tableColumn>
    <tableColumn id="4" xr3:uid="{FC13356E-1856-48F5-8C5F-A17FD5680DAB}" name="1W Out-Performance" dataDxfId="30">
      <calculatedColumnFormula>COUNTIFS(Table2[Sub-Sector],Table3[[#This Row],[Sub-Sector]],Table2[1W Return vs Nifty],"&gt;=5")/Table3[[#This Row],[Count]]</calculatedColumnFormula>
    </tableColumn>
    <tableColumn id="5" xr3:uid="{C10CB1BE-EDD6-48CD-9BB2-FE8D5F2DB3B3}" name="1M Out-Performance" dataDxfId="29">
      <calculatedColumnFormula>COUNTIFS(Table2[Sub-Sector],Table3[[#This Row],[Sub-Sector]],Table2[1M Return vs Nifty],"&gt;=5")/Table3[[#This Row],[Count]]</calculatedColumnFormula>
    </tableColumn>
    <tableColumn id="6" xr3:uid="{AC42F2B1-0450-4CF3-9A1F-D1108060BE46}" name="6M Return vs Nifty" dataDxfId="28">
      <calculatedColumnFormula>COUNTIFS(Table2[Sub-Sector],Table3[[#This Row],[Sub-Sector]],Table2[6M Return vs Nifty],"&gt;=10")/Table3[[#This Row],[Count]]</calculatedColumnFormula>
    </tableColumn>
    <tableColumn id="7" xr3:uid="{79AAC783-9B99-4793-AC4A-665F29E7E740}" name="1Y Return vs Nifty" dataDxfId="27">
      <calculatedColumnFormula>COUNTIFS(Table2[Sub-Sector],Table3[[#This Row],[Sub-Sector]],Table2[1Y Return vs Nifty],"&gt;=10")/Table3[[#This Row],[Count]]</calculatedColumnFormula>
    </tableColumn>
    <tableColumn id="8" xr3:uid="{534ACA26-848D-4E98-9C2D-04F3AC3F4A71}" name="RSI" dataDxfId="26">
      <calculatedColumnFormula>COUNTIFS(Table2[Sub-Sector],Table3[[#This Row],[Sub-Sector]],Table2[RSI Exponential â€“ 14D],"&gt;=50")/Table3[[#This Row],[Count]]</calculatedColumnFormula>
    </tableColumn>
    <tableColumn id="9" xr3:uid="{4B6B2906-E2CA-4B17-B439-3EFAE2F0877E}" name="Relative Volume" dataDxfId="25">
      <calculatedColumnFormula>COUNTIFS(Table2[Sub-Sector],Table3[[#This Row],[Sub-Sector]],Table2[Relative Volume],"&gt;=1")/Table3[[#This Row],[Count]]</calculatedColumnFormula>
    </tableColumn>
    <tableColumn id="10" xr3:uid="{D956B3D5-DBED-4155-A700-EA25203CED97}" name="% Away From Day Low" dataDxfId="24">
      <calculatedColumnFormula>COUNTIFS(Table2[Sub-Sector],Table3[[#This Row],[Sub-Sector]],Table2[% Away From Day Low],"&gt;=0.05")/Table3[[#This Row],[Count]]</calculatedColumnFormula>
    </tableColumn>
    <tableColumn id="11" xr3:uid="{047EA796-84DF-415D-9074-C11E70241EDC}" name="% Away From Day High" dataDxfId="23">
      <calculatedColumnFormula>COUNTIFS(Table2[Sub-Sector],Table3[[#This Row],[Sub-Sector]],Table2[% Away From Day High],"&lt;=0.05")/Table3[[#This Row],[Count]]</calculatedColumnFormula>
    </tableColumn>
    <tableColumn id="12" xr3:uid="{08D0155F-B750-4A62-9153-E0EC42EC8157}" name="% Away From Current Week Low" dataDxfId="22">
      <calculatedColumnFormula>COUNTIFS(Table2[Sub-Sector],Table3[[#This Row],[Sub-Sector]],Table2[% Away From Current Week Low],"&gt;=0.05")/Table3[[#This Row],[Count]]</calculatedColumnFormula>
    </tableColumn>
    <tableColumn id="13" xr3:uid="{30BF5A0C-4849-447D-8EBB-9641CE0BB93D}" name="% Away From Current Week High" dataDxfId="21">
      <calculatedColumnFormula>COUNTIFS(Table2[Sub-Sector],Table3[[#This Row],[Sub-Sector]],Table2[% Away From Current Week High],"&lt;=0.05")/Table3[[#This Row],[Count]]</calculatedColumnFormula>
    </tableColumn>
    <tableColumn id="14" xr3:uid="{52AD50D0-99F6-42A4-A02B-7982F1C16726}" name="% Away From Current Month Low" dataDxfId="20">
      <calculatedColumnFormula>COUNTIFS(Table2[Sub-Sector],Table3[[#This Row],[Sub-Sector]],Table2[% Away From Current Month Low],"&gt;=0.05")/Table3[[#This Row],[Count]]</calculatedColumnFormula>
    </tableColumn>
    <tableColumn id="15" xr3:uid="{E624F0EE-DBA6-450D-8CEA-7DE6C7CBA05F}" name="% Away From Current Month High" dataDxfId="19">
      <calculatedColumnFormula>COUNTIFS(Table2[Sub-Sector],Table3[[#This Row],[Sub-Sector]],Table2[% Away From Current Month High],"&lt;=0.05")/Table3[[#This Row],[Count]]</calculatedColumnFormula>
    </tableColumn>
    <tableColumn id="16" xr3:uid="{2C6945C4-A2D1-4888-8CDD-49CAC4704FC4}" name="% Away From 52W High" dataDxfId="18">
      <calculatedColumnFormula>COUNTIFS(Table2[Sub-Sector],Table3[[#This Row],[Sub-Sector]],Table2[% Away From 52W High],"&lt;=10")/Table3[[#This Row],[Count]]</calculatedColumnFormula>
    </tableColumn>
    <tableColumn id="17" xr3:uid="{051ECC6E-AE2C-4714-AE41-4E29F9FCE541}" name="% Away From 52W Low" dataDxfId="17">
      <calculatedColumnFormula>COUNTIFS(Table2[Sub-Sector],Table3[[#This Row],[Sub-Sector]],Table2[% Away From 52W Low],"&gt;=10")/Table3[[#This Row],[Count]]</calculatedColumnFormula>
    </tableColumn>
    <tableColumn id="18" xr3:uid="{B4FDD387-2D65-4A68-A0BF-64E41576DD45}" name="% Price above 20D EMA" dataDxfId="16">
      <calculatedColumnFormula>COUNTIFS(Table2[Sub-Sector],Table3[[#This Row],[Sub-Sector]],Table2[% Price above 20 EMA],"&gt;=0")/Table3[[#This Row],[Count]]</calculatedColumnFormula>
    </tableColumn>
    <tableColumn id="19" xr3:uid="{112E0FC5-670B-477B-BDD2-90817B3B9F74}" name="% Price above 50 EMA" dataDxfId="15">
      <calculatedColumnFormula>COUNTIFS(Table2[Sub-Sector],Table3[[#This Row],[Sub-Sector]],Table2[% Price above 50 EMA],"&gt;=0")/Table3[[#This Row],[Count]]</calculatedColumnFormula>
    </tableColumn>
    <tableColumn id="20" xr3:uid="{9971C4B4-2593-492A-AF76-CDD24410B1EB}" name="% Price above 200 EMA" dataDxfId="14">
      <calculatedColumnFormula>COUNTIFS(Table2[Sub-Sector],Table3[[#This Row],[Sub-Sector]],Table2[% Price above 200 EMA],"&gt;=0")/Table3[[#This Row],[Count]]</calculatedColumnFormula>
    </tableColumn>
    <tableColumn id="21" xr3:uid="{70773EB1-3ED4-4889-868A-25127B2E492A}" name="Rate of Change - Zone" dataDxfId="13">
      <calculatedColumnFormula>COUNTIFS(Table2[Sub-Sector],Table3[[#This Row],[Sub-Sector]],Table2[Rate of Change - Zone],"Positive")/Table3[[#This Row],[Count]]</calculatedColumnFormula>
    </tableColumn>
    <tableColumn id="22" xr3:uid="{52731546-8916-4A74-B49B-C320FE20E41C}" name="Sharpe Ratio" dataDxfId="12">
      <calculatedColumnFormula>COUNTIFS(Table2[Sub-Sector],Table3[[#This Row],[Sub-Sector]],Table2[Sharpe Ratio],"&gt;=0.10")/Table3[[#This Row],[Count]]</calculatedColumnFormula>
    </tableColumn>
    <tableColumn id="23" xr3:uid="{37B12C15-C915-4FD3-85BE-00F201537BD0}" name="Score" dataDxfId="11">
      <calculatedColumnFormula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calculatedColumnFormula>
    </tableColumn>
    <tableColumn id="24" xr3:uid="{CB04BB4A-F45B-49F2-8526-E7F1E6A2F90D}" name="Rank" dataDxfId="10">
      <calculatedColumnFormula>_xlfn.RANK.AVG(Table3[[#This Row],[Score]],Table3[Score],1)</calculatedColumnFormula>
    </tableColumn>
    <tableColumn id="25" xr3:uid="{70B98E41-7C6D-44C8-850E-367C94831308}" name="Score 2 " dataDxfId="9">
      <calculatedColumnFormula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calculatedColumnFormula>
    </tableColumn>
    <tableColumn id="26" xr3:uid="{1469FB20-223A-4ADA-A7DB-C0A39A7BDF92}" name="Rank 2" dataDxfId="8">
      <calculatedColumnFormula>_xlfn.RANK.AVG(Table3[[#This Row],[Score 2 ]],Table3[[Score 2 ]],1)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05FCDD-3865-4EFC-A351-52C8A8C416AA}" name="Table2" displayName="Table2" ref="A1:AV728" totalsRowShown="0">
  <sortState xmlns:xlrd2="http://schemas.microsoft.com/office/spreadsheetml/2017/richdata2" ref="A2:AV728">
    <sortCondition ref="AV1:AV728"/>
  </sortState>
  <tableColumns count="48">
    <tableColumn id="1" xr3:uid="{ABA1F5D9-B741-44FE-91D7-2E13E19F6EA8}" name="Name"/>
    <tableColumn id="2" xr3:uid="{DB595BEB-7BB6-4D5B-928A-CF3DB8DFC598}" name="Ticker"/>
    <tableColumn id="3" xr3:uid="{B9B31D97-D02A-4125-8142-F256FE080538}" name="Industry"/>
    <tableColumn id="4" xr3:uid="{F73075CD-85C3-4A82-8D92-8F46FD7E226A}" name="Sub-Sector"/>
    <tableColumn id="5" xr3:uid="{B465DA85-804D-4F66-B790-300B2782C100}" name="Market Cap"/>
    <tableColumn id="6" xr3:uid="{D227DAD3-9048-41EF-BF65-70EE0BDD8A38}" name="Close Price"/>
    <tableColumn id="7" xr3:uid="{F5DD0685-7723-4467-BCAF-AF3AA3E9F2A5}" name="1Y Return vs Nifty"/>
    <tableColumn id="18" xr3:uid="{B78CF086-91B8-423A-82DD-B44CE8C5850C}" name="1Y Return vs Nifty Z-Score" dataDxfId="7">
      <calculatedColumnFormula>(Table2[[#This Row],[1Y Return vs Nifty]]-AVERAGE(Table2[1Y Return vs Nifty]))/_xlfn.STDEV.P(Table2[1Y Return vs Nifty])</calculatedColumnFormula>
    </tableColumn>
    <tableColumn id="8" xr3:uid="{3D21D9C3-1996-4F6B-AABF-B69DE43243BA}" name="1M Return vs Nifty"/>
    <tableColumn id="19" xr3:uid="{D8FE817F-DA47-455A-88E3-67CCD1AFF052}" name="1M Return vs Nifty Z-Score" dataDxfId="6">
      <calculatedColumnFormula>(Table2[[#This Row],[1M Return vs Nifty]]-AVERAGE(Table2[1M Return vs Nifty]))/_xlfn.STDEV.P(Table2[1M Return vs Nifty])</calculatedColumnFormula>
    </tableColumn>
    <tableColumn id="9" xr3:uid="{7144EA12-FC8A-4F25-8C62-90E770925D45}" name="6M Return vs Nifty"/>
    <tableColumn id="20" xr3:uid="{46053153-8071-4715-8897-D1528CDDE036}" name="6M Return vs Nifty Z-Score" dataDxfId="5">
      <calculatedColumnFormula>(Table2[[#This Row],[6M Return vs Nifty]]-AVERAGE(Table2[6M Return vs Nifty]))/_xlfn.STDEV.P(Table2[6M Return vs Nifty])</calculatedColumnFormula>
    </tableColumn>
    <tableColumn id="10" xr3:uid="{B29D1347-A155-4AB3-BC8E-10BB29F60CD2}" name="1W Return vs Nifty"/>
    <tableColumn id="22" xr3:uid="{25C04E84-CFB9-4E29-8CAB-D36DC400FE2B}" name="1W Return vs Nifty Z-Score" dataDxfId="4">
      <calculatedColumnFormula>(Table2[[#This Row],[1W Return vs Nifty]]-AVERAGE(Table2[1W Return vs Nifty]))/_xlfn.STDEV.P(Table2[1W Return vs Nifty])</calculatedColumnFormula>
    </tableColumn>
    <tableColumn id="21" xr3:uid="{2AD22F42-64E6-4CE1-884A-B694996CA1C1}" name="20D EMA"/>
    <tableColumn id="11" xr3:uid="{4140A146-F70F-43BA-9964-B04FAE4AD58A}" name="50D EMA"/>
    <tableColumn id="12" xr3:uid="{CF205009-3B55-4294-B8EE-15930D08FFCC}" name="200D EMA"/>
    <tableColumn id="13" xr3:uid="{A4B6417B-FA7B-429D-AE81-56F0020B9D48}" name="RSI Exponential â€“ 14D"/>
    <tableColumn id="25" xr3:uid="{C37EB883-6445-49FB-A0BD-2BEE1D55FBA2}" name="% Price above 20 EMA" dataDxfId="3">
      <calculatedColumnFormula>(Table2[[#This Row],[Close Price]]-Table2[[#This Row],[20D EMA]])/Table2[[#This Row],[20D EMA]]</calculatedColumnFormula>
    </tableColumn>
    <tableColumn id="24" xr3:uid="{D1E2CF06-5682-427B-9DCF-E2748CB6F729}" name="% Price above 50 EMA" dataDxfId="2">
      <calculatedColumnFormula>(Table2[[#This Row],[Close Price]]-Table2[[#This Row],[50D EMA]])/Table2[[#This Row],[50D EMA]]</calculatedColumnFormula>
    </tableColumn>
    <tableColumn id="23" xr3:uid="{22706C59-687A-428B-A648-F341473411F7}" name="% Price above 200 EMA" dataDxfId="1">
      <calculatedColumnFormula>(Table2[[#This Row],[Close Price]]-Table2[[#This Row],[200D EMA]])/Table2[[#This Row],[200D EMA]]</calculatedColumnFormula>
    </tableColumn>
    <tableColumn id="14" xr3:uid="{218BEF22-0FD3-48F0-AF39-137F3DA1497F}" name="Relative Volume"/>
    <tableColumn id="37" xr3:uid="{7A3E50D4-CB6D-496A-984B-15B255DC3FEF}" name="Day Low"/>
    <tableColumn id="36" xr3:uid="{CB541A5A-5585-42B1-9DA4-3DAA153D02C5}" name="Day High"/>
    <tableColumn id="35" xr3:uid="{D05F5017-DBEF-4A2F-B9B2-83E9886C9E7F}" name="Current Week Low"/>
    <tableColumn id="34" xr3:uid="{A3CE1388-D690-415E-9CD7-EDB790DAF548}" name="Current Week High"/>
    <tableColumn id="33" xr3:uid="{AD88A73A-B1AB-4E57-B7CD-EEA5BE1813E9}" name="Current Month Low"/>
    <tableColumn id="32" xr3:uid="{D7ACE053-D1BB-402C-A04C-27FB9A3D9791}" name="Current Month High"/>
    <tableColumn id="31" xr3:uid="{133623AE-74B7-42E0-88FE-68FE41A5E1F8}" name="% Away From Day Low">
      <calculatedColumnFormula>(Table2[[#This Row],[Close Price]]/Table2[[#This Row],[Day Low]])-1</calculatedColumnFormula>
    </tableColumn>
    <tableColumn id="30" xr3:uid="{FD62C3A5-1E0A-499C-9A16-CD455D7AAED7}" name="% Away From Day High">
      <calculatedColumnFormula>(Table2[[#This Row],[Day High]]/Table2[[#This Row],[Close Price]])-1</calculatedColumnFormula>
    </tableColumn>
    <tableColumn id="29" xr3:uid="{2D2DEE9C-CF82-4A3B-9F63-E001C9C9B05B}" name="% Away From Current Week Low">
      <calculatedColumnFormula>(Table2[[#This Row],[Close Price]]/Table2[[#This Row],[Current Week Low]])-1</calculatedColumnFormula>
    </tableColumn>
    <tableColumn id="28" xr3:uid="{6B8D8142-580B-4BB6-863D-46AA2DEA7561}" name="% Away From Current Week High">
      <calculatedColumnFormula>(Table2[[#This Row],[Current Week High]]/Table2[[#This Row],[Close Price]])-1</calculatedColumnFormula>
    </tableColumn>
    <tableColumn id="27" xr3:uid="{E417985B-7A1B-4A14-9C40-3DBD29934866}" name="% Away From Current Month Low">
      <calculatedColumnFormula>(Table2[[#This Row],[Close Price]]/Table2[[#This Row],[Current Month Low]])-1</calculatedColumnFormula>
    </tableColumn>
    <tableColumn id="26" xr3:uid="{24879F88-1357-4547-9DF1-7F98818B2E21}" name="% Away From Current Month High">
      <calculatedColumnFormula>(Table2[[#This Row],[Current Month High]]/Table2[[#This Row],[Close Price]])-1</calculatedColumnFormula>
    </tableColumn>
    <tableColumn id="15" xr3:uid="{97F199B9-D147-429E-8F49-7162D9B40190}" name="% Away From 52W High"/>
    <tableColumn id="16" xr3:uid="{9ED47ECF-5FD6-41D7-8762-16BBFE2D764B}" name="% Away From 52W Low"/>
    <tableColumn id="43" xr3:uid="{201F2FB9-BF0C-4C95-8E24-FDB9272CC814}" name="Uptrend" dataDxfId="0">
      <calculatedColumnFormula>IF(AND(Table2[[#This Row],[20D EMA]]&gt;Table2[[#This Row],[50D EMA]],Table2[[#This Row],[50D EMA]]&gt;Table2[[#This Row],[200D EMA]]),"Uptrend","Downtrend/NoTrend")</calculatedColumnFormula>
    </tableColumn>
    <tableColumn id="47" xr3:uid="{17E3F9D2-DA7D-4B50-8914-3DED6C841B22}" name="Relative Strength Sector Index"/>
    <tableColumn id="46" xr3:uid="{4250774C-02F9-45A8-9598-2D991E8C652A}" name="Relative Strength Sector Index - Zone"/>
    <tableColumn id="45" xr3:uid="{EAA92897-9AC1-45EC-A922-EF986B6F1AFE}" name="Rate of Change"/>
    <tableColumn id="44" xr3:uid="{2DDDD9E3-6BBB-4ED1-8237-15CC176E5C3D}" name="Rate of Change - Zone"/>
    <tableColumn id="17" xr3:uid="{41827885-9800-404F-8647-6A937BEA7539}" name="Sharpe Ratio"/>
    <tableColumn id="53" xr3:uid="{5D3F9915-9EDD-4780-B3F5-B36E5CB5E9ED}" name="Sharpe Ratio Z-Score">
      <calculatedColumnFormula>(Table2[[#This Row],[Sharpe Ratio]]-AVERAGE(Table2[Sharpe Ratio]))/_xlfn.STDEV.P(Table2[Sharpe Ratio])</calculatedColumnFormula>
    </tableColumn>
    <tableColumn id="48" xr3:uid="{AB0FF241-D947-4C46-8FB0-7523771753D9}" name="Score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  <tableColumn id="49" xr3:uid="{B4E50DE1-43CE-4122-B053-12AD08C6D96E}" name="Rank 1Y">
      <calculatedColumnFormula>_xlfn.RANK.AVG(Table2[[#This Row],[1Y Return vs Nifty Z-Score]],Table2[1Y Return vs Nifty Z-Score])</calculatedColumnFormula>
    </tableColumn>
    <tableColumn id="50" xr3:uid="{8A3F9CCD-FA6E-47CE-BBEE-10F348236EEF}" name="Rank 6M">
      <calculatedColumnFormula>_xlfn.RANK.AVG(Table2[[#This Row],[6M Return vs Nifty Z-Score]],Table2[6M Return vs Nifty Z-Score])</calculatedColumnFormula>
    </tableColumn>
    <tableColumn id="51" xr3:uid="{BFBA2FA9-9C83-41C3-91E2-DC0E90052616}" name="Rank Sharpe">
      <calculatedColumnFormula>_xlfn.RANK.AVG(Table2[[#This Row],[Sharpe Ratio Z-Score]],Table2[Sharpe Ratio Z-Score])</calculatedColumnFormula>
    </tableColumn>
    <tableColumn id="52" xr3:uid="{51C41632-2115-4237-A326-8EF20F1049A7}" name="Avg">
      <calculatedColumnFormula>(Table2[[#This Row],[Rank 1Y]]+Table2[[#This Row],[Rank 6M]]+Table2[[#This Row],[Rank Sharpe]])/3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7C7C9A-DAC0-4B3F-AC50-FE6A3DCD23AA}" name="Table1" displayName="Table1" ref="A1:Q5004" totalsRowShown="0">
  <autoFilter ref="A1:Q5004" xr:uid="{667C7C9A-DAC0-4B3F-AC50-FE6A3DCD23AA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  <filterColumn colId="11">
      <customFilters>
        <customFilter operator="notEqual" val=" "/>
      </customFilters>
    </filterColumn>
  </autoFilter>
  <tableColumns count="17">
    <tableColumn id="1" xr3:uid="{13AE92DB-68CC-456F-9542-ED74741AABD0}" name="Name"/>
    <tableColumn id="2" xr3:uid="{7C39C219-C562-42A0-963F-3E866DCC7A17}" name="Ticker"/>
    <tableColumn id="17" xr3:uid="{E02D9947-229C-484C-97EE-218EC6764C39}" name="Industry">
      <calculatedColumnFormula>IFERROR(VLOOKUP(Table1[[#This Row],[Ticker]],[1]!Table1[[Symbol]:[Industry]],2,FALSE),"-")</calculatedColumnFormula>
    </tableColumn>
    <tableColumn id="3" xr3:uid="{48AF2E92-FD70-428A-A6A1-98C9EF0CB88A}" name="Sub-Sector"/>
    <tableColumn id="4" xr3:uid="{AAA9B8DB-1AAF-4BC7-8211-8BF4D7FF91F0}" name="Market Cap"/>
    <tableColumn id="5" xr3:uid="{21905B6D-4EC3-4695-8DA8-B72DA878F2E5}" name="Close Price"/>
    <tableColumn id="6" xr3:uid="{5B0F2FAE-EBE4-4ACF-8706-DB8C47AD81E3}" name="1Y Return vs Nifty"/>
    <tableColumn id="7" xr3:uid="{60293DAB-A4BA-4506-959C-9EF15C24F4A6}" name="1M Return vs Nifty"/>
    <tableColumn id="8" xr3:uid="{5478C28D-B73F-4961-BA79-0C1BC88DDD54}" name="6M Return vs Nifty"/>
    <tableColumn id="9" xr3:uid="{34DEE106-9504-47C9-B0D8-D3906B20C723}" name="1W Return vs Nifty"/>
    <tableColumn id="10" xr3:uid="{E706FAFB-6A76-4741-A3A7-6B908C21BB05}" name="50D EMA"/>
    <tableColumn id="11" xr3:uid="{5CC4C77A-54A4-469C-BF3F-4CC46184B0A5}" name="200D EMA"/>
    <tableColumn id="12" xr3:uid="{CCB989D7-ABE9-4EE3-B715-A2101B7F770F}" name="RSI Exponential â€“ 14D"/>
    <tableColumn id="13" xr3:uid="{BAC37213-59D2-4B35-883D-7BDB05B30180}" name="Relative Volume"/>
    <tableColumn id="14" xr3:uid="{7B3BD220-5ED1-41C3-97C9-4B6689D4C97D}" name="% Away From 52W High"/>
    <tableColumn id="15" xr3:uid="{FD47A9CA-09EC-4EDC-A17C-6BB0A6524F8B}" name="% Away From 52W Low"/>
    <tableColumn id="16" xr3:uid="{B9C4E7AD-A6D4-4188-880D-2EEB40AC0813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D8D09-4BD3-466F-A234-8831A5ED5FC4}">
  <dimension ref="A1:Z122"/>
  <sheetViews>
    <sheetView workbookViewId="0">
      <selection activeCell="A5" sqref="A5"/>
    </sheetView>
  </sheetViews>
  <sheetFormatPr defaultRowHeight="14.4" x14ac:dyDescent="0.3"/>
  <cols>
    <col min="1" max="1" width="34.44140625" bestFit="1" customWidth="1"/>
    <col min="2" max="2" width="8.33203125" bestFit="1" customWidth="1"/>
    <col min="3" max="3" width="12" bestFit="1" customWidth="1"/>
    <col min="4" max="5" width="21.33203125" bestFit="1" customWidth="1"/>
    <col min="6" max="6" width="19" bestFit="1" customWidth="1"/>
    <col min="7" max="7" width="18.33203125" bestFit="1" customWidth="1"/>
    <col min="8" max="8" width="12" bestFit="1" customWidth="1"/>
    <col min="9" max="9" width="17" bestFit="1" customWidth="1"/>
    <col min="10" max="10" width="22.33203125" bestFit="1" customWidth="1"/>
    <col min="11" max="11" width="22.6640625" bestFit="1" customWidth="1"/>
    <col min="12" max="12" width="30.88671875" bestFit="1" customWidth="1"/>
    <col min="13" max="13" width="31.33203125" bestFit="1" customWidth="1"/>
    <col min="14" max="14" width="32" bestFit="1" customWidth="1"/>
    <col min="15" max="15" width="32.33203125" bestFit="1" customWidth="1"/>
    <col min="16" max="16" width="23.33203125" bestFit="1" customWidth="1"/>
    <col min="17" max="17" width="22.88671875" bestFit="1" customWidth="1"/>
    <col min="18" max="18" width="23.33203125" bestFit="1" customWidth="1"/>
    <col min="19" max="19" width="22" bestFit="1" customWidth="1"/>
    <col min="20" max="20" width="23" bestFit="1" customWidth="1"/>
    <col min="21" max="21" width="22" bestFit="1" customWidth="1"/>
    <col min="22" max="22" width="13.88671875" bestFit="1" customWidth="1"/>
  </cols>
  <sheetData>
    <row r="1" spans="1:26" x14ac:dyDescent="0.3">
      <c r="A1" t="s">
        <v>2</v>
      </c>
      <c r="B1" t="s">
        <v>10220</v>
      </c>
      <c r="C1" s="2" t="s">
        <v>10206</v>
      </c>
      <c r="D1" s="2" t="s">
        <v>10221</v>
      </c>
      <c r="E1" s="2" t="s">
        <v>10222</v>
      </c>
      <c r="F1" s="2" t="s">
        <v>7</v>
      </c>
      <c r="G1" s="2" t="s">
        <v>5</v>
      </c>
      <c r="H1" s="2" t="s">
        <v>10223</v>
      </c>
      <c r="I1" s="2" t="s">
        <v>12</v>
      </c>
      <c r="J1" s="2" t="s">
        <v>10200</v>
      </c>
      <c r="K1" s="2" t="s">
        <v>10201</v>
      </c>
      <c r="L1" s="2" t="s">
        <v>10202</v>
      </c>
      <c r="M1" s="2" t="s">
        <v>10203</v>
      </c>
      <c r="N1" s="2" t="s">
        <v>10204</v>
      </c>
      <c r="O1" s="2" t="s">
        <v>10205</v>
      </c>
      <c r="P1" s="2" t="s">
        <v>13</v>
      </c>
      <c r="Q1" s="2" t="s">
        <v>14</v>
      </c>
      <c r="R1" s="2" t="s">
        <v>10224</v>
      </c>
      <c r="S1" s="2" t="s">
        <v>10192</v>
      </c>
      <c r="T1" s="2" t="s">
        <v>10193</v>
      </c>
      <c r="U1" s="2" t="s">
        <v>10210</v>
      </c>
      <c r="V1" s="2" t="s">
        <v>15</v>
      </c>
      <c r="W1" t="s">
        <v>10214</v>
      </c>
      <c r="X1" t="s">
        <v>10225</v>
      </c>
      <c r="Y1" t="s">
        <v>10226</v>
      </c>
      <c r="Z1" t="s">
        <v>10227</v>
      </c>
    </row>
    <row r="2" spans="1:26" x14ac:dyDescent="0.3">
      <c r="A2" t="s">
        <v>225</v>
      </c>
      <c r="B2">
        <f>COUNTIFS(Table2[Sub-Sector],Table3[[#This Row],[Sub-Sector]])</f>
        <v>3</v>
      </c>
      <c r="C2" s="2">
        <f>COUNTIFS(Table2[Sub-Sector],Table3[[#This Row],[Sub-Sector]],Table2[Uptrend],"Uptrend")/Table3[[#This Row],[Count]]</f>
        <v>1</v>
      </c>
      <c r="D2" s="2">
        <f>COUNTIFS(Table2[Sub-Sector],Table3[[#This Row],[Sub-Sector]],Table2[1W Return vs Nifty],"&gt;=5")/Table3[[#This Row],[Count]]</f>
        <v>0.66666666666666663</v>
      </c>
      <c r="E2" s="2">
        <f>COUNTIFS(Table2[Sub-Sector],Table3[[#This Row],[Sub-Sector]],Table2[1M Return vs Nifty],"&gt;=5")/Table3[[#This Row],[Count]]</f>
        <v>1</v>
      </c>
      <c r="F2" s="2">
        <f>COUNTIFS(Table2[Sub-Sector],Table3[[#This Row],[Sub-Sector]],Table2[6M Return vs Nifty],"&gt;=10")/Table3[[#This Row],[Count]]</f>
        <v>1</v>
      </c>
      <c r="G2" s="2">
        <f>COUNTIFS(Table2[Sub-Sector],Table3[[#This Row],[Sub-Sector]],Table2[1Y Return vs Nifty],"&gt;=10")/Table3[[#This Row],[Count]]</f>
        <v>1</v>
      </c>
      <c r="H2" s="2">
        <f>COUNTIFS(Table2[Sub-Sector],Table3[[#This Row],[Sub-Sector]],Table2[RSI Exponential â€“ 14D],"&gt;=50")/Table3[[#This Row],[Count]]</f>
        <v>1</v>
      </c>
      <c r="I2" s="2">
        <f>COUNTIFS(Table2[Sub-Sector],Table3[[#This Row],[Sub-Sector]],Table2[Relative Volume],"&gt;=1")/Table3[[#This Row],[Count]]</f>
        <v>0.66666666666666663</v>
      </c>
      <c r="J2" s="2">
        <f>COUNTIFS(Table2[Sub-Sector],Table3[[#This Row],[Sub-Sector]],Table2[% Away From Day Low],"&gt;=0.05")/Table3[[#This Row],[Count]]</f>
        <v>0</v>
      </c>
      <c r="K2" s="2">
        <f>COUNTIFS(Table2[Sub-Sector],Table3[[#This Row],[Sub-Sector]],Table2[% Away From Day High],"&lt;=0.05")/Table3[[#This Row],[Count]]</f>
        <v>1</v>
      </c>
      <c r="L2" s="2">
        <f>COUNTIFS(Table2[Sub-Sector],Table3[[#This Row],[Sub-Sector]],Table2[% Away From Current Week Low],"&gt;=0.05")/Table3[[#This Row],[Count]]</f>
        <v>1</v>
      </c>
      <c r="M2" s="2">
        <f>COUNTIFS(Table2[Sub-Sector],Table3[[#This Row],[Sub-Sector]],Table2[% Away From Current Week High],"&lt;=0.05")/Table3[[#This Row],[Count]]</f>
        <v>0.33333333333333331</v>
      </c>
      <c r="N2" s="2">
        <f>COUNTIFS(Table2[Sub-Sector],Table3[[#This Row],[Sub-Sector]],Table2[% Away From Current Month Low],"&gt;=0.05")/Table3[[#This Row],[Count]]</f>
        <v>1</v>
      </c>
      <c r="O2" s="2">
        <f>COUNTIFS(Table2[Sub-Sector],Table3[[#This Row],[Sub-Sector]],Table2[% Away From Current Month High],"&lt;=0.05")/Table3[[#This Row],[Count]]</f>
        <v>0</v>
      </c>
      <c r="P2" s="2">
        <f>COUNTIFS(Table2[Sub-Sector],Table3[[#This Row],[Sub-Sector]],Table2[% Away From 52W High],"&lt;=10")/Table3[[#This Row],[Count]]</f>
        <v>1</v>
      </c>
      <c r="Q2" s="2">
        <f>COUNTIFS(Table2[Sub-Sector],Table3[[#This Row],[Sub-Sector]],Table2[% Away From 52W Low],"&gt;=10")/Table3[[#This Row],[Count]]</f>
        <v>1</v>
      </c>
      <c r="R2" s="2">
        <f>COUNTIFS(Table2[Sub-Sector],Table3[[#This Row],[Sub-Sector]],Table2[% Price above 20 EMA],"&gt;=0")/Table3[[#This Row],[Count]]</f>
        <v>1</v>
      </c>
      <c r="S2" s="2">
        <f>COUNTIFS(Table2[Sub-Sector],Table3[[#This Row],[Sub-Sector]],Table2[% Price above 50 EMA],"&gt;=0")/Table3[[#This Row],[Count]]</f>
        <v>1</v>
      </c>
      <c r="T2" s="2">
        <f>COUNTIFS(Table2[Sub-Sector],Table3[[#This Row],[Sub-Sector]],Table2[% Price above 200 EMA],"&gt;=0")/Table3[[#This Row],[Count]]</f>
        <v>1</v>
      </c>
      <c r="U2" s="2">
        <f>COUNTIFS(Table2[Sub-Sector],Table3[[#This Row],[Sub-Sector]],Table2[Rate of Change - Zone],"Positive")/Table3[[#This Row],[Count]]</f>
        <v>1</v>
      </c>
      <c r="V2" s="2">
        <f>COUNTIFS(Table2[Sub-Sector],Table3[[#This Row],[Sub-Sector]],Table2[Sharpe Ratio],"&gt;=0.10")/Table3[[#This Row],[Count]]</f>
        <v>1</v>
      </c>
      <c r="W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108</v>
      </c>
      <c r="X2" s="3">
        <f>_xlfn.RANK.AVG(Table3[[#This Row],[Score]],Table3[Score],1)</f>
        <v>1</v>
      </c>
      <c r="Y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71</v>
      </c>
      <c r="Z2" s="3">
        <f>_xlfn.RANK.AVG(Table3[[#This Row],[Score 2 ]],Table3[[Score 2 ]],1)</f>
        <v>1</v>
      </c>
    </row>
    <row r="3" spans="1:26" x14ac:dyDescent="0.3">
      <c r="A3" t="s">
        <v>59</v>
      </c>
      <c r="B3">
        <f>COUNTIFS(Table2[Sub-Sector],Table3[[#This Row],[Sub-Sector]])</f>
        <v>3</v>
      </c>
      <c r="C3" s="2">
        <f>COUNTIFS(Table2[Sub-Sector],Table3[[#This Row],[Sub-Sector]],Table2[Uptrend],"Uptrend")/Table3[[#This Row],[Count]]</f>
        <v>1</v>
      </c>
      <c r="D3" s="2">
        <f>COUNTIFS(Table2[Sub-Sector],Table3[[#This Row],[Sub-Sector]],Table2[1W Return vs Nifty],"&gt;=5")/Table3[[#This Row],[Count]]</f>
        <v>1</v>
      </c>
      <c r="E3" s="2">
        <f>COUNTIFS(Table2[Sub-Sector],Table3[[#This Row],[Sub-Sector]],Table2[1M Return vs Nifty],"&gt;=5")/Table3[[#This Row],[Count]]</f>
        <v>1</v>
      </c>
      <c r="F3" s="2">
        <f>COUNTIFS(Table2[Sub-Sector],Table3[[#This Row],[Sub-Sector]],Table2[6M Return vs Nifty],"&gt;=10")/Table3[[#This Row],[Count]]</f>
        <v>1</v>
      </c>
      <c r="G3" s="2">
        <f>COUNTIFS(Table2[Sub-Sector],Table3[[#This Row],[Sub-Sector]],Table2[1Y Return vs Nifty],"&gt;=10")/Table3[[#This Row],[Count]]</f>
        <v>0.66666666666666663</v>
      </c>
      <c r="H3" s="2">
        <f>COUNTIFS(Table2[Sub-Sector],Table3[[#This Row],[Sub-Sector]],Table2[RSI Exponential â€“ 14D],"&gt;=50")/Table3[[#This Row],[Count]]</f>
        <v>1</v>
      </c>
      <c r="I3" s="2">
        <f>COUNTIFS(Table2[Sub-Sector],Table3[[#This Row],[Sub-Sector]],Table2[Relative Volume],"&gt;=1")/Table3[[#This Row],[Count]]</f>
        <v>1</v>
      </c>
      <c r="J3" s="2">
        <f>COUNTIFS(Table2[Sub-Sector],Table3[[#This Row],[Sub-Sector]],Table2[% Away From Day Low],"&gt;=0.05")/Table3[[#This Row],[Count]]</f>
        <v>0.33333333333333331</v>
      </c>
      <c r="K3" s="2">
        <f>COUNTIFS(Table2[Sub-Sector],Table3[[#This Row],[Sub-Sector]],Table2[% Away From Day High],"&lt;=0.05")/Table3[[#This Row],[Count]]</f>
        <v>0.66666666666666663</v>
      </c>
      <c r="L3" s="2">
        <f>COUNTIFS(Table2[Sub-Sector],Table3[[#This Row],[Sub-Sector]],Table2[% Away From Current Week Low],"&gt;=0.05")/Table3[[#This Row],[Count]]</f>
        <v>1</v>
      </c>
      <c r="M3" s="2">
        <f>COUNTIFS(Table2[Sub-Sector],Table3[[#This Row],[Sub-Sector]],Table2[% Away From Current Week High],"&lt;=0.05")/Table3[[#This Row],[Count]]</f>
        <v>0.66666666666666663</v>
      </c>
      <c r="N3" s="2">
        <f>COUNTIFS(Table2[Sub-Sector],Table3[[#This Row],[Sub-Sector]],Table2[% Away From Current Month Low],"&gt;=0.05")/Table3[[#This Row],[Count]]</f>
        <v>1</v>
      </c>
      <c r="O3" s="2">
        <f>COUNTIFS(Table2[Sub-Sector],Table3[[#This Row],[Sub-Sector]],Table2[% Away From Current Month High],"&lt;=0.05")/Table3[[#This Row],[Count]]</f>
        <v>0.66666666666666663</v>
      </c>
      <c r="P3" s="2">
        <f>COUNTIFS(Table2[Sub-Sector],Table3[[#This Row],[Sub-Sector]],Table2[% Away From 52W High],"&lt;=10")/Table3[[#This Row],[Count]]</f>
        <v>0.66666666666666663</v>
      </c>
      <c r="Q3" s="2">
        <f>COUNTIFS(Table2[Sub-Sector],Table3[[#This Row],[Sub-Sector]],Table2[% Away From 52W Low],"&gt;=10")/Table3[[#This Row],[Count]]</f>
        <v>1</v>
      </c>
      <c r="R3" s="2">
        <f>COUNTIFS(Table2[Sub-Sector],Table3[[#This Row],[Sub-Sector]],Table2[% Price above 20 EMA],"&gt;=0")/Table3[[#This Row],[Count]]</f>
        <v>1</v>
      </c>
      <c r="S3" s="2">
        <f>COUNTIFS(Table2[Sub-Sector],Table3[[#This Row],[Sub-Sector]],Table2[% Price above 50 EMA],"&gt;=0")/Table3[[#This Row],[Count]]</f>
        <v>1</v>
      </c>
      <c r="T3" s="2">
        <f>COUNTIFS(Table2[Sub-Sector],Table3[[#This Row],[Sub-Sector]],Table2[% Price above 200 EMA],"&gt;=0")/Table3[[#This Row],[Count]]</f>
        <v>1</v>
      </c>
      <c r="U3" s="2">
        <f>COUNTIFS(Table2[Sub-Sector],Table3[[#This Row],[Sub-Sector]],Table2[Rate of Change - Zone],"Positive")/Table3[[#This Row],[Count]]</f>
        <v>1</v>
      </c>
      <c r="V3" s="2">
        <f>COUNTIFS(Table2[Sub-Sector],Table3[[#This Row],[Sub-Sector]],Table2[Sharpe Ratio],"&gt;=0.10")/Table3[[#This Row],[Count]]</f>
        <v>0.66666666666666663</v>
      </c>
      <c r="W3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123.5</v>
      </c>
      <c r="X3" s="3">
        <f>_xlfn.RANK.AVG(Table3[[#This Row],[Score]],Table3[Score],1)</f>
        <v>2</v>
      </c>
      <c r="Y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90</v>
      </c>
      <c r="Z3" s="3">
        <f>_xlfn.RANK.AVG(Table3[[#This Row],[Score 2 ]],Table3[[Score 2 ]],1)</f>
        <v>2</v>
      </c>
    </row>
    <row r="4" spans="1:26" x14ac:dyDescent="0.3">
      <c r="A4" t="s">
        <v>83</v>
      </c>
      <c r="B4">
        <f>COUNTIFS(Table2[Sub-Sector],Table3[[#This Row],[Sub-Sector]])</f>
        <v>2</v>
      </c>
      <c r="C4" s="2">
        <f>COUNTIFS(Table2[Sub-Sector],Table3[[#This Row],[Sub-Sector]],Table2[Uptrend],"Uptrend")/Table3[[#This Row],[Count]]</f>
        <v>1</v>
      </c>
      <c r="D4" s="2">
        <f>COUNTIFS(Table2[Sub-Sector],Table3[[#This Row],[Sub-Sector]],Table2[1W Return vs Nifty],"&gt;=5")/Table3[[#This Row],[Count]]</f>
        <v>0</v>
      </c>
      <c r="E4" s="2">
        <f>COUNTIFS(Table2[Sub-Sector],Table3[[#This Row],[Sub-Sector]],Table2[1M Return vs Nifty],"&gt;=5")/Table3[[#This Row],[Count]]</f>
        <v>0.5</v>
      </c>
      <c r="F4" s="2">
        <f>COUNTIFS(Table2[Sub-Sector],Table3[[#This Row],[Sub-Sector]],Table2[6M Return vs Nifty],"&gt;=10")/Table3[[#This Row],[Count]]</f>
        <v>1</v>
      </c>
      <c r="G4" s="2">
        <f>COUNTIFS(Table2[Sub-Sector],Table3[[#This Row],[Sub-Sector]],Table2[1Y Return vs Nifty],"&gt;=10")/Table3[[#This Row],[Count]]</f>
        <v>1</v>
      </c>
      <c r="H4" s="2">
        <f>COUNTIFS(Table2[Sub-Sector],Table3[[#This Row],[Sub-Sector]],Table2[RSI Exponential â€“ 14D],"&gt;=50")/Table3[[#This Row],[Count]]</f>
        <v>1</v>
      </c>
      <c r="I4" s="2">
        <f>COUNTIFS(Table2[Sub-Sector],Table3[[#This Row],[Sub-Sector]],Table2[Relative Volume],"&gt;=1")/Table3[[#This Row],[Count]]</f>
        <v>0.5</v>
      </c>
      <c r="J4" s="2">
        <f>COUNTIFS(Table2[Sub-Sector],Table3[[#This Row],[Sub-Sector]],Table2[% Away From Day Low],"&gt;=0.05")/Table3[[#This Row],[Count]]</f>
        <v>0</v>
      </c>
      <c r="K4" s="2">
        <f>COUNTIFS(Table2[Sub-Sector],Table3[[#This Row],[Sub-Sector]],Table2[% Away From Day High],"&lt;=0.05")/Table3[[#This Row],[Count]]</f>
        <v>1</v>
      </c>
      <c r="L4" s="2">
        <f>COUNTIFS(Table2[Sub-Sector],Table3[[#This Row],[Sub-Sector]],Table2[% Away From Current Week Low],"&gt;=0.05")/Table3[[#This Row],[Count]]</f>
        <v>0.5</v>
      </c>
      <c r="M4" s="2">
        <f>COUNTIFS(Table2[Sub-Sector],Table3[[#This Row],[Sub-Sector]],Table2[% Away From Current Week High],"&lt;=0.05")/Table3[[#This Row],[Count]]</f>
        <v>1</v>
      </c>
      <c r="N4" s="2">
        <f>COUNTIFS(Table2[Sub-Sector],Table3[[#This Row],[Sub-Sector]],Table2[% Away From Current Month Low],"&gt;=0.05")/Table3[[#This Row],[Count]]</f>
        <v>0.5</v>
      </c>
      <c r="O4" s="2">
        <f>COUNTIFS(Table2[Sub-Sector],Table3[[#This Row],[Sub-Sector]],Table2[% Away From Current Month High],"&lt;=0.05")/Table3[[#This Row],[Count]]</f>
        <v>1</v>
      </c>
      <c r="P4" s="2">
        <f>COUNTIFS(Table2[Sub-Sector],Table3[[#This Row],[Sub-Sector]],Table2[% Away From 52W High],"&lt;=10")/Table3[[#This Row],[Count]]</f>
        <v>1</v>
      </c>
      <c r="Q4" s="2">
        <f>COUNTIFS(Table2[Sub-Sector],Table3[[#This Row],[Sub-Sector]],Table2[% Away From 52W Low],"&gt;=10")/Table3[[#This Row],[Count]]</f>
        <v>1</v>
      </c>
      <c r="R4" s="2">
        <f>COUNTIFS(Table2[Sub-Sector],Table3[[#This Row],[Sub-Sector]],Table2[% Price above 20 EMA],"&gt;=0")/Table3[[#This Row],[Count]]</f>
        <v>1</v>
      </c>
      <c r="S4" s="2">
        <f>COUNTIFS(Table2[Sub-Sector],Table3[[#This Row],[Sub-Sector]],Table2[% Price above 50 EMA],"&gt;=0")/Table3[[#This Row],[Count]]</f>
        <v>1</v>
      </c>
      <c r="T4" s="2">
        <f>COUNTIFS(Table2[Sub-Sector],Table3[[#This Row],[Sub-Sector]],Table2[% Price above 200 EMA],"&gt;=0")/Table3[[#This Row],[Count]]</f>
        <v>1</v>
      </c>
      <c r="U4" s="2">
        <f>COUNTIFS(Table2[Sub-Sector],Table3[[#This Row],[Sub-Sector]],Table2[Rate of Change - Zone],"Positive")/Table3[[#This Row],[Count]]</f>
        <v>1</v>
      </c>
      <c r="V4" s="2">
        <f>COUNTIFS(Table2[Sub-Sector],Table3[[#This Row],[Sub-Sector]],Table2[Sharpe Ratio],"&gt;=0.10")/Table3[[#This Row],[Count]]</f>
        <v>0</v>
      </c>
      <c r="W4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236</v>
      </c>
      <c r="X4" s="3">
        <f>_xlfn.RANK.AVG(Table3[[#This Row],[Score]],Table3[Score],1)</f>
        <v>10</v>
      </c>
      <c r="Y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93.5</v>
      </c>
      <c r="Z4" s="3">
        <f>_xlfn.RANK.AVG(Table3[[#This Row],[Score 2 ]],Table3[[Score 2 ]],1)</f>
        <v>3</v>
      </c>
    </row>
    <row r="5" spans="1:26" x14ac:dyDescent="0.3">
      <c r="A5" t="s">
        <v>163</v>
      </c>
      <c r="B5">
        <f>COUNTIFS(Table2[Sub-Sector],Table3[[#This Row],[Sub-Sector]])</f>
        <v>3</v>
      </c>
      <c r="C5" s="2">
        <f>COUNTIFS(Table2[Sub-Sector],Table3[[#This Row],[Sub-Sector]],Table2[Uptrend],"Uptrend")/Table3[[#This Row],[Count]]</f>
        <v>1</v>
      </c>
      <c r="D5" s="2">
        <f>COUNTIFS(Table2[Sub-Sector],Table3[[#This Row],[Sub-Sector]],Table2[1W Return vs Nifty],"&gt;=5")/Table3[[#This Row],[Count]]</f>
        <v>0.66666666666666663</v>
      </c>
      <c r="E5" s="2">
        <f>COUNTIFS(Table2[Sub-Sector],Table3[[#This Row],[Sub-Sector]],Table2[1M Return vs Nifty],"&gt;=5")/Table3[[#This Row],[Count]]</f>
        <v>0.66666666666666663</v>
      </c>
      <c r="F5" s="2">
        <f>COUNTIFS(Table2[Sub-Sector],Table3[[#This Row],[Sub-Sector]],Table2[6M Return vs Nifty],"&gt;=10")/Table3[[#This Row],[Count]]</f>
        <v>0.66666666666666663</v>
      </c>
      <c r="G5" s="2">
        <f>COUNTIFS(Table2[Sub-Sector],Table3[[#This Row],[Sub-Sector]],Table2[1Y Return vs Nifty],"&gt;=10")/Table3[[#This Row],[Count]]</f>
        <v>1</v>
      </c>
      <c r="H5" s="2">
        <f>COUNTIFS(Table2[Sub-Sector],Table3[[#This Row],[Sub-Sector]],Table2[RSI Exponential â€“ 14D],"&gt;=50")/Table3[[#This Row],[Count]]</f>
        <v>0.66666666666666663</v>
      </c>
      <c r="I5" s="2">
        <f>COUNTIFS(Table2[Sub-Sector],Table3[[#This Row],[Sub-Sector]],Table2[Relative Volume],"&gt;=1")/Table3[[#This Row],[Count]]</f>
        <v>0.66666666666666663</v>
      </c>
      <c r="J5" s="2">
        <f>COUNTIFS(Table2[Sub-Sector],Table3[[#This Row],[Sub-Sector]],Table2[% Away From Day Low],"&gt;=0.05")/Table3[[#This Row],[Count]]</f>
        <v>0</v>
      </c>
      <c r="K5" s="2">
        <f>COUNTIFS(Table2[Sub-Sector],Table3[[#This Row],[Sub-Sector]],Table2[% Away From Day High],"&lt;=0.05")/Table3[[#This Row],[Count]]</f>
        <v>1</v>
      </c>
      <c r="L5" s="2">
        <f>COUNTIFS(Table2[Sub-Sector],Table3[[#This Row],[Sub-Sector]],Table2[% Away From Current Week Low],"&gt;=0.05")/Table3[[#This Row],[Count]]</f>
        <v>0.33333333333333331</v>
      </c>
      <c r="M5" s="2">
        <f>COUNTIFS(Table2[Sub-Sector],Table3[[#This Row],[Sub-Sector]],Table2[% Away From Current Week High],"&lt;=0.05")/Table3[[#This Row],[Count]]</f>
        <v>0.66666666666666663</v>
      </c>
      <c r="N5" s="2">
        <f>COUNTIFS(Table2[Sub-Sector],Table3[[#This Row],[Sub-Sector]],Table2[% Away From Current Month Low],"&gt;=0.05")/Table3[[#This Row],[Count]]</f>
        <v>0.66666666666666663</v>
      </c>
      <c r="O5" s="2">
        <f>COUNTIFS(Table2[Sub-Sector],Table3[[#This Row],[Sub-Sector]],Table2[% Away From Current Month High],"&lt;=0.05")/Table3[[#This Row],[Count]]</f>
        <v>0.66666666666666663</v>
      </c>
      <c r="P5" s="2">
        <f>COUNTIFS(Table2[Sub-Sector],Table3[[#This Row],[Sub-Sector]],Table2[% Away From 52W High],"&lt;=10")/Table3[[#This Row],[Count]]</f>
        <v>0.66666666666666663</v>
      </c>
      <c r="Q5" s="2">
        <f>COUNTIFS(Table2[Sub-Sector],Table3[[#This Row],[Sub-Sector]],Table2[% Away From 52W Low],"&gt;=10")/Table3[[#This Row],[Count]]</f>
        <v>1</v>
      </c>
      <c r="R5" s="2">
        <f>COUNTIFS(Table2[Sub-Sector],Table3[[#This Row],[Sub-Sector]],Table2[% Price above 20 EMA],"&gt;=0")/Table3[[#This Row],[Count]]</f>
        <v>0.66666666666666663</v>
      </c>
      <c r="S5" s="2">
        <f>COUNTIFS(Table2[Sub-Sector],Table3[[#This Row],[Sub-Sector]],Table2[% Price above 50 EMA],"&gt;=0")/Table3[[#This Row],[Count]]</f>
        <v>1</v>
      </c>
      <c r="T5" s="2">
        <f>COUNTIFS(Table2[Sub-Sector],Table3[[#This Row],[Sub-Sector]],Table2[% Price above 200 EMA],"&gt;=0")/Table3[[#This Row],[Count]]</f>
        <v>1</v>
      </c>
      <c r="U5" s="2">
        <f>COUNTIFS(Table2[Sub-Sector],Table3[[#This Row],[Sub-Sector]],Table2[Rate of Change - Zone],"Positive")/Table3[[#This Row],[Count]]</f>
        <v>1</v>
      </c>
      <c r="V5" s="2">
        <f>COUNTIFS(Table2[Sub-Sector],Table3[[#This Row],[Sub-Sector]],Table2[Sharpe Ratio],"&gt;=0.10")/Table3[[#This Row],[Count]]</f>
        <v>0.33333333333333331</v>
      </c>
      <c r="W5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141.5</v>
      </c>
      <c r="X5" s="3">
        <f>_xlfn.RANK.AVG(Table3[[#This Row],[Score]],Table3[Score],1)</f>
        <v>3</v>
      </c>
      <c r="Y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94.5</v>
      </c>
      <c r="Z5" s="3">
        <f>_xlfn.RANK.AVG(Table3[[#This Row],[Score 2 ]],Table3[[Score 2 ]],1)</f>
        <v>4</v>
      </c>
    </row>
    <row r="6" spans="1:26" x14ac:dyDescent="0.3">
      <c r="A6" t="s">
        <v>67</v>
      </c>
      <c r="B6">
        <f>COUNTIFS(Table2[Sub-Sector],Table3[[#This Row],[Sub-Sector]])</f>
        <v>5</v>
      </c>
      <c r="C6" s="2">
        <f>COUNTIFS(Table2[Sub-Sector],Table3[[#This Row],[Sub-Sector]],Table2[Uptrend],"Uptrend")/Table3[[#This Row],[Count]]</f>
        <v>0.8</v>
      </c>
      <c r="D6" s="2">
        <f>COUNTIFS(Table2[Sub-Sector],Table3[[#This Row],[Sub-Sector]],Table2[1W Return vs Nifty],"&gt;=5")/Table3[[#This Row],[Count]]</f>
        <v>0.2</v>
      </c>
      <c r="E6" s="2">
        <f>COUNTIFS(Table2[Sub-Sector],Table3[[#This Row],[Sub-Sector]],Table2[1M Return vs Nifty],"&gt;=5")/Table3[[#This Row],[Count]]</f>
        <v>1</v>
      </c>
      <c r="F6" s="2">
        <f>COUNTIFS(Table2[Sub-Sector],Table3[[#This Row],[Sub-Sector]],Table2[6M Return vs Nifty],"&gt;=10")/Table3[[#This Row],[Count]]</f>
        <v>0.8</v>
      </c>
      <c r="G6" s="2">
        <f>COUNTIFS(Table2[Sub-Sector],Table3[[#This Row],[Sub-Sector]],Table2[1Y Return vs Nifty],"&gt;=10")/Table3[[#This Row],[Count]]</f>
        <v>0.8</v>
      </c>
      <c r="H6" s="2">
        <f>COUNTIFS(Table2[Sub-Sector],Table3[[#This Row],[Sub-Sector]],Table2[RSI Exponential â€“ 14D],"&gt;=50")/Table3[[#This Row],[Count]]</f>
        <v>1</v>
      </c>
      <c r="I6" s="2">
        <f>COUNTIFS(Table2[Sub-Sector],Table3[[#This Row],[Sub-Sector]],Table2[Relative Volume],"&gt;=1")/Table3[[#This Row],[Count]]</f>
        <v>0.6</v>
      </c>
      <c r="J6" s="2">
        <f>COUNTIFS(Table2[Sub-Sector],Table3[[#This Row],[Sub-Sector]],Table2[% Away From Day Low],"&gt;=0.05")/Table3[[#This Row],[Count]]</f>
        <v>0</v>
      </c>
      <c r="K6" s="2">
        <f>COUNTIFS(Table2[Sub-Sector],Table3[[#This Row],[Sub-Sector]],Table2[% Away From Day High],"&lt;=0.05")/Table3[[#This Row],[Count]]</f>
        <v>1</v>
      </c>
      <c r="L6" s="2">
        <f>COUNTIFS(Table2[Sub-Sector],Table3[[#This Row],[Sub-Sector]],Table2[% Away From Current Week Low],"&gt;=0.05")/Table3[[#This Row],[Count]]</f>
        <v>0.6</v>
      </c>
      <c r="M6" s="2">
        <f>COUNTIFS(Table2[Sub-Sector],Table3[[#This Row],[Sub-Sector]],Table2[% Away From Current Week High],"&lt;=0.05")/Table3[[#This Row],[Count]]</f>
        <v>0.4</v>
      </c>
      <c r="N6" s="2">
        <f>COUNTIFS(Table2[Sub-Sector],Table3[[#This Row],[Sub-Sector]],Table2[% Away From Current Month Low],"&gt;=0.05")/Table3[[#This Row],[Count]]</f>
        <v>0.6</v>
      </c>
      <c r="O6" s="2">
        <f>COUNTIFS(Table2[Sub-Sector],Table3[[#This Row],[Sub-Sector]],Table2[% Away From Current Month High],"&lt;=0.05")/Table3[[#This Row],[Count]]</f>
        <v>0.4</v>
      </c>
      <c r="P6" s="2">
        <f>COUNTIFS(Table2[Sub-Sector],Table3[[#This Row],[Sub-Sector]],Table2[% Away From 52W High],"&lt;=10")/Table3[[#This Row],[Count]]</f>
        <v>0.8</v>
      </c>
      <c r="Q6" s="2">
        <f>COUNTIFS(Table2[Sub-Sector],Table3[[#This Row],[Sub-Sector]],Table2[% Away From 52W Low],"&gt;=10")/Table3[[#This Row],[Count]]</f>
        <v>1</v>
      </c>
      <c r="R6" s="2">
        <f>COUNTIFS(Table2[Sub-Sector],Table3[[#This Row],[Sub-Sector]],Table2[% Price above 20 EMA],"&gt;=0")/Table3[[#This Row],[Count]]</f>
        <v>1</v>
      </c>
      <c r="S6" s="2">
        <f>COUNTIFS(Table2[Sub-Sector],Table3[[#This Row],[Sub-Sector]],Table2[% Price above 50 EMA],"&gt;=0")/Table3[[#This Row],[Count]]</f>
        <v>1</v>
      </c>
      <c r="T6" s="2">
        <f>COUNTIFS(Table2[Sub-Sector],Table3[[#This Row],[Sub-Sector]],Table2[% Price above 200 EMA],"&gt;=0")/Table3[[#This Row],[Count]]</f>
        <v>1</v>
      </c>
      <c r="U6" s="2">
        <f>COUNTIFS(Table2[Sub-Sector],Table3[[#This Row],[Sub-Sector]],Table2[Rate of Change - Zone],"Positive")/Table3[[#This Row],[Count]]</f>
        <v>1</v>
      </c>
      <c r="V6" s="2">
        <f>COUNTIFS(Table2[Sub-Sector],Table3[[#This Row],[Sub-Sector]],Table2[Sharpe Ratio],"&gt;=0.10")/Table3[[#This Row],[Count]]</f>
        <v>0.6</v>
      </c>
      <c r="W6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222</v>
      </c>
      <c r="X6" s="3">
        <f>_xlfn.RANK.AVG(Table3[[#This Row],[Score]],Table3[Score],1)</f>
        <v>7</v>
      </c>
      <c r="Y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117.5</v>
      </c>
      <c r="Z6" s="3">
        <f>_xlfn.RANK.AVG(Table3[[#This Row],[Score 2 ]],Table3[[Score 2 ]],1)</f>
        <v>5</v>
      </c>
    </row>
    <row r="7" spans="1:26" x14ac:dyDescent="0.3">
      <c r="A7" t="s">
        <v>646</v>
      </c>
      <c r="B7">
        <f>COUNTIFS(Table2[Sub-Sector],Table3[[#This Row],[Sub-Sector]])</f>
        <v>5</v>
      </c>
      <c r="C7" s="2">
        <f>COUNTIFS(Table2[Sub-Sector],Table3[[#This Row],[Sub-Sector]],Table2[Uptrend],"Uptrend")/Table3[[#This Row],[Count]]</f>
        <v>1</v>
      </c>
      <c r="D7" s="2">
        <f>COUNTIFS(Table2[Sub-Sector],Table3[[#This Row],[Sub-Sector]],Table2[1W Return vs Nifty],"&gt;=5")/Table3[[#This Row],[Count]]</f>
        <v>0.4</v>
      </c>
      <c r="E7" s="2">
        <f>COUNTIFS(Table2[Sub-Sector],Table3[[#This Row],[Sub-Sector]],Table2[1M Return vs Nifty],"&gt;=5")/Table3[[#This Row],[Count]]</f>
        <v>0.8</v>
      </c>
      <c r="F7" s="2">
        <f>COUNTIFS(Table2[Sub-Sector],Table3[[#This Row],[Sub-Sector]],Table2[6M Return vs Nifty],"&gt;=10")/Table3[[#This Row],[Count]]</f>
        <v>0.8</v>
      </c>
      <c r="G7" s="2">
        <f>COUNTIFS(Table2[Sub-Sector],Table3[[#This Row],[Sub-Sector]],Table2[1Y Return vs Nifty],"&gt;=10")/Table3[[#This Row],[Count]]</f>
        <v>1</v>
      </c>
      <c r="H7" s="2">
        <f>COUNTIFS(Table2[Sub-Sector],Table3[[#This Row],[Sub-Sector]],Table2[RSI Exponential â€“ 14D],"&gt;=50")/Table3[[#This Row],[Count]]</f>
        <v>0.4</v>
      </c>
      <c r="I7" s="2">
        <f>COUNTIFS(Table2[Sub-Sector],Table3[[#This Row],[Sub-Sector]],Table2[Relative Volume],"&gt;=1")/Table3[[#This Row],[Count]]</f>
        <v>0.6</v>
      </c>
      <c r="J7" s="2">
        <f>COUNTIFS(Table2[Sub-Sector],Table3[[#This Row],[Sub-Sector]],Table2[% Away From Day Low],"&gt;=0.05")/Table3[[#This Row],[Count]]</f>
        <v>0</v>
      </c>
      <c r="K7" s="2">
        <f>COUNTIFS(Table2[Sub-Sector],Table3[[#This Row],[Sub-Sector]],Table2[% Away From Day High],"&lt;=0.05")/Table3[[#This Row],[Count]]</f>
        <v>1</v>
      </c>
      <c r="L7" s="2">
        <f>COUNTIFS(Table2[Sub-Sector],Table3[[#This Row],[Sub-Sector]],Table2[% Away From Current Week Low],"&gt;=0.05")/Table3[[#This Row],[Count]]</f>
        <v>0.4</v>
      </c>
      <c r="M7" s="2">
        <f>COUNTIFS(Table2[Sub-Sector],Table3[[#This Row],[Sub-Sector]],Table2[% Away From Current Week High],"&lt;=0.05")/Table3[[#This Row],[Count]]</f>
        <v>0.2</v>
      </c>
      <c r="N7" s="2">
        <f>COUNTIFS(Table2[Sub-Sector],Table3[[#This Row],[Sub-Sector]],Table2[% Away From Current Month Low],"&gt;=0.05")/Table3[[#This Row],[Count]]</f>
        <v>0.4</v>
      </c>
      <c r="O7" s="2">
        <f>COUNTIFS(Table2[Sub-Sector],Table3[[#This Row],[Sub-Sector]],Table2[% Away From Current Month High],"&lt;=0.05")/Table3[[#This Row],[Count]]</f>
        <v>0.2</v>
      </c>
      <c r="P7" s="2">
        <f>COUNTIFS(Table2[Sub-Sector],Table3[[#This Row],[Sub-Sector]],Table2[% Away From 52W High],"&lt;=10")/Table3[[#This Row],[Count]]</f>
        <v>0.8</v>
      </c>
      <c r="Q7" s="2">
        <f>COUNTIFS(Table2[Sub-Sector],Table3[[#This Row],[Sub-Sector]],Table2[% Away From 52W Low],"&gt;=10")/Table3[[#This Row],[Count]]</f>
        <v>1</v>
      </c>
      <c r="R7" s="2">
        <f>COUNTIFS(Table2[Sub-Sector],Table3[[#This Row],[Sub-Sector]],Table2[% Price above 20 EMA],"&gt;=0")/Table3[[#This Row],[Count]]</f>
        <v>1</v>
      </c>
      <c r="S7" s="2">
        <f>COUNTIFS(Table2[Sub-Sector],Table3[[#This Row],[Sub-Sector]],Table2[% Price above 50 EMA],"&gt;=0")/Table3[[#This Row],[Count]]</f>
        <v>1</v>
      </c>
      <c r="T7" s="2">
        <f>COUNTIFS(Table2[Sub-Sector],Table3[[#This Row],[Sub-Sector]],Table2[% Price above 200 EMA],"&gt;=0")/Table3[[#This Row],[Count]]</f>
        <v>1</v>
      </c>
      <c r="U7" s="2">
        <f>COUNTIFS(Table2[Sub-Sector],Table3[[#This Row],[Sub-Sector]],Table2[Rate of Change - Zone],"Positive")/Table3[[#This Row],[Count]]</f>
        <v>0.8</v>
      </c>
      <c r="V7" s="2">
        <f>COUNTIFS(Table2[Sub-Sector],Table3[[#This Row],[Sub-Sector]],Table2[Sharpe Ratio],"&gt;=0.10")/Table3[[#This Row],[Count]]</f>
        <v>1</v>
      </c>
      <c r="W7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172.5</v>
      </c>
      <c r="X7" s="3">
        <f>_xlfn.RANK.AVG(Table3[[#This Row],[Score]],Table3[Score],1)</f>
        <v>4</v>
      </c>
      <c r="Y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119</v>
      </c>
      <c r="Z7" s="3">
        <f>_xlfn.RANK.AVG(Table3[[#This Row],[Score 2 ]],Table3[[Score 2 ]],1)</f>
        <v>6</v>
      </c>
    </row>
    <row r="8" spans="1:26" x14ac:dyDescent="0.3">
      <c r="A8" t="s">
        <v>114</v>
      </c>
      <c r="B8">
        <f>COUNTIFS(Table2[Sub-Sector],Table3[[#This Row],[Sub-Sector]])</f>
        <v>7</v>
      </c>
      <c r="C8" s="2">
        <f>COUNTIFS(Table2[Sub-Sector],Table3[[#This Row],[Sub-Sector]],Table2[Uptrend],"Uptrend")/Table3[[#This Row],[Count]]</f>
        <v>0.8571428571428571</v>
      </c>
      <c r="D8" s="2">
        <f>COUNTIFS(Table2[Sub-Sector],Table3[[#This Row],[Sub-Sector]],Table2[1W Return vs Nifty],"&gt;=5")/Table3[[#This Row],[Count]]</f>
        <v>0.7142857142857143</v>
      </c>
      <c r="E8" s="2">
        <f>COUNTIFS(Table2[Sub-Sector],Table3[[#This Row],[Sub-Sector]],Table2[1M Return vs Nifty],"&gt;=5")/Table3[[#This Row],[Count]]</f>
        <v>0.7142857142857143</v>
      </c>
      <c r="F8" s="2">
        <f>COUNTIFS(Table2[Sub-Sector],Table3[[#This Row],[Sub-Sector]],Table2[6M Return vs Nifty],"&gt;=10")/Table3[[#This Row],[Count]]</f>
        <v>0.8571428571428571</v>
      </c>
      <c r="G8" s="2">
        <f>COUNTIFS(Table2[Sub-Sector],Table3[[#This Row],[Sub-Sector]],Table2[1Y Return vs Nifty],"&gt;=10")/Table3[[#This Row],[Count]]</f>
        <v>0.8571428571428571</v>
      </c>
      <c r="H8" s="2">
        <f>COUNTIFS(Table2[Sub-Sector],Table3[[#This Row],[Sub-Sector]],Table2[RSI Exponential â€“ 14D],"&gt;=50")/Table3[[#This Row],[Count]]</f>
        <v>0.8571428571428571</v>
      </c>
      <c r="I8" s="2">
        <f>COUNTIFS(Table2[Sub-Sector],Table3[[#This Row],[Sub-Sector]],Table2[Relative Volume],"&gt;=1")/Table3[[#This Row],[Count]]</f>
        <v>0.5714285714285714</v>
      </c>
      <c r="J8" s="2">
        <f>COUNTIFS(Table2[Sub-Sector],Table3[[#This Row],[Sub-Sector]],Table2[% Away From Day Low],"&gt;=0.05")/Table3[[#This Row],[Count]]</f>
        <v>0.2857142857142857</v>
      </c>
      <c r="K8" s="2">
        <f>COUNTIFS(Table2[Sub-Sector],Table3[[#This Row],[Sub-Sector]],Table2[% Away From Day High],"&lt;=0.05")/Table3[[#This Row],[Count]]</f>
        <v>0.8571428571428571</v>
      </c>
      <c r="L8" s="2">
        <f>COUNTIFS(Table2[Sub-Sector],Table3[[#This Row],[Sub-Sector]],Table2[% Away From Current Week Low],"&gt;=0.05")/Table3[[#This Row],[Count]]</f>
        <v>0.5714285714285714</v>
      </c>
      <c r="M8" s="2">
        <f>COUNTIFS(Table2[Sub-Sector],Table3[[#This Row],[Sub-Sector]],Table2[% Away From Current Week High],"&lt;=0.05")/Table3[[#This Row],[Count]]</f>
        <v>0.8571428571428571</v>
      </c>
      <c r="N8" s="2">
        <f>COUNTIFS(Table2[Sub-Sector],Table3[[#This Row],[Sub-Sector]],Table2[% Away From Current Month Low],"&gt;=0.05")/Table3[[#This Row],[Count]]</f>
        <v>0.8571428571428571</v>
      </c>
      <c r="O8" s="2">
        <f>COUNTIFS(Table2[Sub-Sector],Table3[[#This Row],[Sub-Sector]],Table2[% Away From Current Month High],"&lt;=0.05")/Table3[[#This Row],[Count]]</f>
        <v>0.8571428571428571</v>
      </c>
      <c r="P8" s="2">
        <f>COUNTIFS(Table2[Sub-Sector],Table3[[#This Row],[Sub-Sector]],Table2[% Away From 52W High],"&lt;=10")/Table3[[#This Row],[Count]]</f>
        <v>0.8571428571428571</v>
      </c>
      <c r="Q8" s="2">
        <f>COUNTIFS(Table2[Sub-Sector],Table3[[#This Row],[Sub-Sector]],Table2[% Away From 52W Low],"&gt;=10")/Table3[[#This Row],[Count]]</f>
        <v>1</v>
      </c>
      <c r="R8" s="2">
        <f>COUNTIFS(Table2[Sub-Sector],Table3[[#This Row],[Sub-Sector]],Table2[% Price above 20 EMA],"&gt;=0")/Table3[[#This Row],[Count]]</f>
        <v>0.8571428571428571</v>
      </c>
      <c r="S8" s="2">
        <f>COUNTIFS(Table2[Sub-Sector],Table3[[#This Row],[Sub-Sector]],Table2[% Price above 50 EMA],"&gt;=0")/Table3[[#This Row],[Count]]</f>
        <v>0.8571428571428571</v>
      </c>
      <c r="T8" s="2">
        <f>COUNTIFS(Table2[Sub-Sector],Table3[[#This Row],[Sub-Sector]],Table2[% Price above 200 EMA],"&gt;=0")/Table3[[#This Row],[Count]]</f>
        <v>0.8571428571428571</v>
      </c>
      <c r="U8" s="2">
        <f>COUNTIFS(Table2[Sub-Sector],Table3[[#This Row],[Sub-Sector]],Table2[Rate of Change - Zone],"Positive")/Table3[[#This Row],[Count]]</f>
        <v>0.8571428571428571</v>
      </c>
      <c r="V8" s="2">
        <f>COUNTIFS(Table2[Sub-Sector],Table3[[#This Row],[Sub-Sector]],Table2[Sharpe Ratio],"&gt;=0.10")/Table3[[#This Row],[Count]]</f>
        <v>0.8571428571428571</v>
      </c>
      <c r="W8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212.5</v>
      </c>
      <c r="X8" s="3">
        <f>_xlfn.RANK.AVG(Table3[[#This Row],[Score]],Table3[Score],1)</f>
        <v>5</v>
      </c>
      <c r="Y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136</v>
      </c>
      <c r="Z8" s="3">
        <f>_xlfn.RANK.AVG(Table3[[#This Row],[Score 2 ]],Table3[[Score 2 ]],1)</f>
        <v>7</v>
      </c>
    </row>
    <row r="9" spans="1:26" x14ac:dyDescent="0.3">
      <c r="A9" t="s">
        <v>18</v>
      </c>
      <c r="B9">
        <f>COUNTIFS(Table2[Sub-Sector],Table3[[#This Row],[Sub-Sector]])</f>
        <v>6</v>
      </c>
      <c r="C9" s="2">
        <f>COUNTIFS(Table2[Sub-Sector],Table3[[#This Row],[Sub-Sector]],Table2[Uptrend],"Uptrend")/Table3[[#This Row],[Count]]</f>
        <v>0.66666666666666663</v>
      </c>
      <c r="D9" s="2">
        <f>COUNTIFS(Table2[Sub-Sector],Table3[[#This Row],[Sub-Sector]],Table2[1W Return vs Nifty],"&gt;=5")/Table3[[#This Row],[Count]]</f>
        <v>0.5</v>
      </c>
      <c r="E9" s="2">
        <f>COUNTIFS(Table2[Sub-Sector],Table3[[#This Row],[Sub-Sector]],Table2[1M Return vs Nifty],"&gt;=5")/Table3[[#This Row],[Count]]</f>
        <v>0.16666666666666666</v>
      </c>
      <c r="F9" s="2">
        <f>COUNTIFS(Table2[Sub-Sector],Table3[[#This Row],[Sub-Sector]],Table2[6M Return vs Nifty],"&gt;=10")/Table3[[#This Row],[Count]]</f>
        <v>0.66666666666666663</v>
      </c>
      <c r="G9" s="2">
        <f>COUNTIFS(Table2[Sub-Sector],Table3[[#This Row],[Sub-Sector]],Table2[1Y Return vs Nifty],"&gt;=10")/Table3[[#This Row],[Count]]</f>
        <v>0.83333333333333337</v>
      </c>
      <c r="H9" s="2">
        <f>COUNTIFS(Table2[Sub-Sector],Table3[[#This Row],[Sub-Sector]],Table2[RSI Exponential â€“ 14D],"&gt;=50")/Table3[[#This Row],[Count]]</f>
        <v>1</v>
      </c>
      <c r="I9" s="2">
        <f>COUNTIFS(Table2[Sub-Sector],Table3[[#This Row],[Sub-Sector]],Table2[Relative Volume],"&gt;=1")/Table3[[#This Row],[Count]]</f>
        <v>0.5</v>
      </c>
      <c r="J9" s="2">
        <f>COUNTIFS(Table2[Sub-Sector],Table3[[#This Row],[Sub-Sector]],Table2[% Away From Day Low],"&gt;=0.05")/Table3[[#This Row],[Count]]</f>
        <v>0</v>
      </c>
      <c r="K9" s="2">
        <f>COUNTIFS(Table2[Sub-Sector],Table3[[#This Row],[Sub-Sector]],Table2[% Away From Day High],"&lt;=0.05")/Table3[[#This Row],[Count]]</f>
        <v>1</v>
      </c>
      <c r="L9" s="2">
        <f>COUNTIFS(Table2[Sub-Sector],Table3[[#This Row],[Sub-Sector]],Table2[% Away From Current Week Low],"&gt;=0.05")/Table3[[#This Row],[Count]]</f>
        <v>0.5</v>
      </c>
      <c r="M9" s="2">
        <f>COUNTIFS(Table2[Sub-Sector],Table3[[#This Row],[Sub-Sector]],Table2[% Away From Current Week High],"&lt;=0.05")/Table3[[#This Row],[Count]]</f>
        <v>0.83333333333333337</v>
      </c>
      <c r="N9" s="2">
        <f>COUNTIFS(Table2[Sub-Sector],Table3[[#This Row],[Sub-Sector]],Table2[% Away From Current Month Low],"&gt;=0.05")/Table3[[#This Row],[Count]]</f>
        <v>0.5</v>
      </c>
      <c r="O9" s="2">
        <f>COUNTIFS(Table2[Sub-Sector],Table3[[#This Row],[Sub-Sector]],Table2[% Away From Current Month High],"&lt;=0.05")/Table3[[#This Row],[Count]]</f>
        <v>0.83333333333333337</v>
      </c>
      <c r="P9" s="2">
        <f>COUNTIFS(Table2[Sub-Sector],Table3[[#This Row],[Sub-Sector]],Table2[% Away From 52W High],"&lt;=10")/Table3[[#This Row],[Count]]</f>
        <v>0.33333333333333331</v>
      </c>
      <c r="Q9" s="2">
        <f>COUNTIFS(Table2[Sub-Sector],Table3[[#This Row],[Sub-Sector]],Table2[% Away From 52W Low],"&gt;=10")/Table3[[#This Row],[Count]]</f>
        <v>1</v>
      </c>
      <c r="R9" s="2">
        <f>COUNTIFS(Table2[Sub-Sector],Table3[[#This Row],[Sub-Sector]],Table2[% Price above 20 EMA],"&gt;=0")/Table3[[#This Row],[Count]]</f>
        <v>0.83333333333333337</v>
      </c>
      <c r="S9" s="2">
        <f>COUNTIFS(Table2[Sub-Sector],Table3[[#This Row],[Sub-Sector]],Table2[% Price above 50 EMA],"&gt;=0")/Table3[[#This Row],[Count]]</f>
        <v>0.66666666666666663</v>
      </c>
      <c r="T9" s="2">
        <f>COUNTIFS(Table2[Sub-Sector],Table3[[#This Row],[Sub-Sector]],Table2[% Price above 200 EMA],"&gt;=0")/Table3[[#This Row],[Count]]</f>
        <v>1</v>
      </c>
      <c r="U9" s="2">
        <f>COUNTIFS(Table2[Sub-Sector],Table3[[#This Row],[Sub-Sector]],Table2[Rate of Change - Zone],"Positive")/Table3[[#This Row],[Count]]</f>
        <v>1</v>
      </c>
      <c r="V9" s="2">
        <f>COUNTIFS(Table2[Sub-Sector],Table3[[#This Row],[Sub-Sector]],Table2[Sharpe Ratio],"&gt;=0.10")/Table3[[#This Row],[Count]]</f>
        <v>0.5</v>
      </c>
      <c r="W9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307</v>
      </c>
      <c r="X9" s="3">
        <f>_xlfn.RANK.AVG(Table3[[#This Row],[Score]],Table3[Score],1)</f>
        <v>20</v>
      </c>
      <c r="Y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138.5</v>
      </c>
      <c r="Z9" s="3">
        <f>_xlfn.RANK.AVG(Table3[[#This Row],[Score 2 ]],Table3[[Score 2 ]],1)</f>
        <v>8</v>
      </c>
    </row>
    <row r="10" spans="1:26" x14ac:dyDescent="0.3">
      <c r="A10" t="s">
        <v>253</v>
      </c>
      <c r="B10">
        <f>COUNTIFS(Table2[Sub-Sector],Table3[[#This Row],[Sub-Sector]])</f>
        <v>7</v>
      </c>
      <c r="C10" s="2">
        <f>COUNTIFS(Table2[Sub-Sector],Table3[[#This Row],[Sub-Sector]],Table2[Uptrend],"Uptrend")/Table3[[#This Row],[Count]]</f>
        <v>0.8571428571428571</v>
      </c>
      <c r="D10" s="2">
        <f>COUNTIFS(Table2[Sub-Sector],Table3[[#This Row],[Sub-Sector]],Table2[1W Return vs Nifty],"&gt;=5")/Table3[[#This Row],[Count]]</f>
        <v>0.14285714285714285</v>
      </c>
      <c r="E10" s="2">
        <f>COUNTIFS(Table2[Sub-Sector],Table3[[#This Row],[Sub-Sector]],Table2[1M Return vs Nifty],"&gt;=5")/Table3[[#This Row],[Count]]</f>
        <v>0.14285714285714285</v>
      </c>
      <c r="F10" s="2">
        <f>COUNTIFS(Table2[Sub-Sector],Table3[[#This Row],[Sub-Sector]],Table2[6M Return vs Nifty],"&gt;=10")/Table3[[#This Row],[Count]]</f>
        <v>0.7142857142857143</v>
      </c>
      <c r="G10" s="2">
        <f>COUNTIFS(Table2[Sub-Sector],Table3[[#This Row],[Sub-Sector]],Table2[1Y Return vs Nifty],"&gt;=10")/Table3[[#This Row],[Count]]</f>
        <v>0.7142857142857143</v>
      </c>
      <c r="H10" s="2">
        <f>COUNTIFS(Table2[Sub-Sector],Table3[[#This Row],[Sub-Sector]],Table2[RSI Exponential â€“ 14D],"&gt;=50")/Table3[[#This Row],[Count]]</f>
        <v>0.7142857142857143</v>
      </c>
      <c r="I10" s="2">
        <f>COUNTIFS(Table2[Sub-Sector],Table3[[#This Row],[Sub-Sector]],Table2[Relative Volume],"&gt;=1")/Table3[[#This Row],[Count]]</f>
        <v>0.7142857142857143</v>
      </c>
      <c r="J10" s="2">
        <f>COUNTIFS(Table2[Sub-Sector],Table3[[#This Row],[Sub-Sector]],Table2[% Away From Day Low],"&gt;=0.05")/Table3[[#This Row],[Count]]</f>
        <v>0</v>
      </c>
      <c r="K10" s="2">
        <f>COUNTIFS(Table2[Sub-Sector],Table3[[#This Row],[Sub-Sector]],Table2[% Away From Day High],"&lt;=0.05")/Table3[[#This Row],[Count]]</f>
        <v>0.8571428571428571</v>
      </c>
      <c r="L10" s="2">
        <f>COUNTIFS(Table2[Sub-Sector],Table3[[#This Row],[Sub-Sector]],Table2[% Away From Current Week Low],"&gt;=0.05")/Table3[[#This Row],[Count]]</f>
        <v>0</v>
      </c>
      <c r="M10" s="2">
        <f>COUNTIFS(Table2[Sub-Sector],Table3[[#This Row],[Sub-Sector]],Table2[% Away From Current Week High],"&lt;=0.05")/Table3[[#This Row],[Count]]</f>
        <v>0.8571428571428571</v>
      </c>
      <c r="N10" s="2">
        <f>COUNTIFS(Table2[Sub-Sector],Table3[[#This Row],[Sub-Sector]],Table2[% Away From Current Month Low],"&gt;=0.05")/Table3[[#This Row],[Count]]</f>
        <v>0.14285714285714285</v>
      </c>
      <c r="O10" s="2">
        <f>COUNTIFS(Table2[Sub-Sector],Table3[[#This Row],[Sub-Sector]],Table2[% Away From Current Month High],"&lt;=0.05")/Table3[[#This Row],[Count]]</f>
        <v>0.7142857142857143</v>
      </c>
      <c r="P10" s="2">
        <f>COUNTIFS(Table2[Sub-Sector],Table3[[#This Row],[Sub-Sector]],Table2[% Away From 52W High],"&lt;=10")/Table3[[#This Row],[Count]]</f>
        <v>0.7142857142857143</v>
      </c>
      <c r="Q10" s="2">
        <f>COUNTIFS(Table2[Sub-Sector],Table3[[#This Row],[Sub-Sector]],Table2[% Away From 52W Low],"&gt;=10")/Table3[[#This Row],[Count]]</f>
        <v>1</v>
      </c>
      <c r="R10" s="2">
        <f>COUNTIFS(Table2[Sub-Sector],Table3[[#This Row],[Sub-Sector]],Table2[% Price above 20 EMA],"&gt;=0")/Table3[[#This Row],[Count]]</f>
        <v>0.7142857142857143</v>
      </c>
      <c r="S10" s="2">
        <f>COUNTIFS(Table2[Sub-Sector],Table3[[#This Row],[Sub-Sector]],Table2[% Price above 50 EMA],"&gt;=0")/Table3[[#This Row],[Count]]</f>
        <v>0.8571428571428571</v>
      </c>
      <c r="T10" s="2">
        <f>COUNTIFS(Table2[Sub-Sector],Table3[[#This Row],[Sub-Sector]],Table2[% Price above 200 EMA],"&gt;=0")/Table3[[#This Row],[Count]]</f>
        <v>1</v>
      </c>
      <c r="U10" s="2">
        <f>COUNTIFS(Table2[Sub-Sector],Table3[[#This Row],[Sub-Sector]],Table2[Rate of Change - Zone],"Positive")/Table3[[#This Row],[Count]]</f>
        <v>0.7142857142857143</v>
      </c>
      <c r="V10" s="2">
        <f>COUNTIFS(Table2[Sub-Sector],Table3[[#This Row],[Sub-Sector]],Table2[Sharpe Ratio],"&gt;=0.10")/Table3[[#This Row],[Count]]</f>
        <v>0.2857142857142857</v>
      </c>
      <c r="W10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321</v>
      </c>
      <c r="X10" s="3">
        <f>_xlfn.RANK.AVG(Table3[[#This Row],[Score]],Table3[Score],1)</f>
        <v>23</v>
      </c>
      <c r="Y1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144.5</v>
      </c>
      <c r="Z10" s="3">
        <f>_xlfn.RANK.AVG(Table3[[#This Row],[Score 2 ]],Table3[[Score 2 ]],1)</f>
        <v>9</v>
      </c>
    </row>
    <row r="11" spans="1:26" x14ac:dyDescent="0.3">
      <c r="A11" t="s">
        <v>896</v>
      </c>
      <c r="B11">
        <f>COUNTIFS(Table2[Sub-Sector],Table3[[#This Row],[Sub-Sector]])</f>
        <v>3</v>
      </c>
      <c r="C11" s="2">
        <f>COUNTIFS(Table2[Sub-Sector],Table3[[#This Row],[Sub-Sector]],Table2[Uptrend],"Uptrend")/Table3[[#This Row],[Count]]</f>
        <v>1</v>
      </c>
      <c r="D11" s="2">
        <f>COUNTIFS(Table2[Sub-Sector],Table3[[#This Row],[Sub-Sector]],Table2[1W Return vs Nifty],"&gt;=5")/Table3[[#This Row],[Count]]</f>
        <v>0</v>
      </c>
      <c r="E11" s="2">
        <f>COUNTIFS(Table2[Sub-Sector],Table3[[#This Row],[Sub-Sector]],Table2[1M Return vs Nifty],"&gt;=5")/Table3[[#This Row],[Count]]</f>
        <v>0.66666666666666663</v>
      </c>
      <c r="F11" s="2">
        <f>COUNTIFS(Table2[Sub-Sector],Table3[[#This Row],[Sub-Sector]],Table2[6M Return vs Nifty],"&gt;=10")/Table3[[#This Row],[Count]]</f>
        <v>0</v>
      </c>
      <c r="G11" s="2">
        <f>COUNTIFS(Table2[Sub-Sector],Table3[[#This Row],[Sub-Sector]],Table2[1Y Return vs Nifty],"&gt;=10")/Table3[[#This Row],[Count]]</f>
        <v>1</v>
      </c>
      <c r="H11" s="2">
        <f>COUNTIFS(Table2[Sub-Sector],Table3[[#This Row],[Sub-Sector]],Table2[RSI Exponential â€“ 14D],"&gt;=50")/Table3[[#This Row],[Count]]</f>
        <v>1</v>
      </c>
      <c r="I11" s="2">
        <f>COUNTIFS(Table2[Sub-Sector],Table3[[#This Row],[Sub-Sector]],Table2[Relative Volume],"&gt;=1")/Table3[[#This Row],[Count]]</f>
        <v>1</v>
      </c>
      <c r="J11" s="2">
        <f>COUNTIFS(Table2[Sub-Sector],Table3[[#This Row],[Sub-Sector]],Table2[% Away From Day Low],"&gt;=0.05")/Table3[[#This Row],[Count]]</f>
        <v>0</v>
      </c>
      <c r="K11" s="2">
        <f>COUNTIFS(Table2[Sub-Sector],Table3[[#This Row],[Sub-Sector]],Table2[% Away From Day High],"&lt;=0.05")/Table3[[#This Row],[Count]]</f>
        <v>1</v>
      </c>
      <c r="L11" s="2">
        <f>COUNTIFS(Table2[Sub-Sector],Table3[[#This Row],[Sub-Sector]],Table2[% Away From Current Week Low],"&gt;=0.05")/Table3[[#This Row],[Count]]</f>
        <v>0.33333333333333331</v>
      </c>
      <c r="M11" s="2">
        <f>COUNTIFS(Table2[Sub-Sector],Table3[[#This Row],[Sub-Sector]],Table2[% Away From Current Week High],"&lt;=0.05")/Table3[[#This Row],[Count]]</f>
        <v>0.66666666666666663</v>
      </c>
      <c r="N11" s="2">
        <f>COUNTIFS(Table2[Sub-Sector],Table3[[#This Row],[Sub-Sector]],Table2[% Away From Current Month Low],"&gt;=0.05")/Table3[[#This Row],[Count]]</f>
        <v>1</v>
      </c>
      <c r="O11" s="2">
        <f>COUNTIFS(Table2[Sub-Sector],Table3[[#This Row],[Sub-Sector]],Table2[% Away From Current Month High],"&lt;=0.05")/Table3[[#This Row],[Count]]</f>
        <v>0.66666666666666663</v>
      </c>
      <c r="P11" s="2">
        <f>COUNTIFS(Table2[Sub-Sector],Table3[[#This Row],[Sub-Sector]],Table2[% Away From 52W High],"&lt;=10")/Table3[[#This Row],[Count]]</f>
        <v>0.33333333333333331</v>
      </c>
      <c r="Q11" s="2">
        <f>COUNTIFS(Table2[Sub-Sector],Table3[[#This Row],[Sub-Sector]],Table2[% Away From 52W Low],"&gt;=10")/Table3[[#This Row],[Count]]</f>
        <v>1</v>
      </c>
      <c r="R11" s="2">
        <f>COUNTIFS(Table2[Sub-Sector],Table3[[#This Row],[Sub-Sector]],Table2[% Price above 20 EMA],"&gt;=0")/Table3[[#This Row],[Count]]</f>
        <v>1</v>
      </c>
      <c r="S11" s="2">
        <f>COUNTIFS(Table2[Sub-Sector],Table3[[#This Row],[Sub-Sector]],Table2[% Price above 50 EMA],"&gt;=0")/Table3[[#This Row],[Count]]</f>
        <v>1</v>
      </c>
      <c r="T11" s="2">
        <f>COUNTIFS(Table2[Sub-Sector],Table3[[#This Row],[Sub-Sector]],Table2[% Price above 200 EMA],"&gt;=0")/Table3[[#This Row],[Count]]</f>
        <v>1</v>
      </c>
      <c r="U11" s="2">
        <f>COUNTIFS(Table2[Sub-Sector],Table3[[#This Row],[Sub-Sector]],Table2[Rate of Change - Zone],"Positive")/Table3[[#This Row],[Count]]</f>
        <v>1</v>
      </c>
      <c r="V11" s="2">
        <f>COUNTIFS(Table2[Sub-Sector],Table3[[#This Row],[Sub-Sector]],Table2[Sharpe Ratio],"&gt;=0.10")/Table3[[#This Row],[Count]]</f>
        <v>0.33333333333333331</v>
      </c>
      <c r="W11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279</v>
      </c>
      <c r="X11" s="3">
        <f>_xlfn.RANK.AVG(Table3[[#This Row],[Score]],Table3[Score],1)</f>
        <v>15.5</v>
      </c>
      <c r="Y1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149</v>
      </c>
      <c r="Z11" s="3">
        <f>_xlfn.RANK.AVG(Table3[[#This Row],[Score 2 ]],Table3[[Score 2 ]],1)</f>
        <v>10</v>
      </c>
    </row>
    <row r="12" spans="1:26" x14ac:dyDescent="0.3">
      <c r="A12" t="s">
        <v>259</v>
      </c>
      <c r="B12">
        <f>COUNTIFS(Table2[Sub-Sector],Table3[[#This Row],[Sub-Sector]])</f>
        <v>1</v>
      </c>
      <c r="C12" s="2">
        <f>COUNTIFS(Table2[Sub-Sector],Table3[[#This Row],[Sub-Sector]],Table2[Uptrend],"Uptrend")/Table3[[#This Row],[Count]]</f>
        <v>1</v>
      </c>
      <c r="D12" s="2">
        <f>COUNTIFS(Table2[Sub-Sector],Table3[[#This Row],[Sub-Sector]],Table2[1W Return vs Nifty],"&gt;=5")/Table3[[#This Row],[Count]]</f>
        <v>0</v>
      </c>
      <c r="E12" s="2">
        <f>COUNTIFS(Table2[Sub-Sector],Table3[[#This Row],[Sub-Sector]],Table2[1M Return vs Nifty],"&gt;=5")/Table3[[#This Row],[Count]]</f>
        <v>1</v>
      </c>
      <c r="F12" s="2">
        <f>COUNTIFS(Table2[Sub-Sector],Table3[[#This Row],[Sub-Sector]],Table2[6M Return vs Nifty],"&gt;=10")/Table3[[#This Row],[Count]]</f>
        <v>1</v>
      </c>
      <c r="G12" s="2">
        <f>COUNTIFS(Table2[Sub-Sector],Table3[[#This Row],[Sub-Sector]],Table2[1Y Return vs Nifty],"&gt;=10")/Table3[[#This Row],[Count]]</f>
        <v>1</v>
      </c>
      <c r="H12" s="2">
        <f>COUNTIFS(Table2[Sub-Sector],Table3[[#This Row],[Sub-Sector]],Table2[RSI Exponential â€“ 14D],"&gt;=50")/Table3[[#This Row],[Count]]</f>
        <v>1</v>
      </c>
      <c r="I12" s="2">
        <f>COUNTIFS(Table2[Sub-Sector],Table3[[#This Row],[Sub-Sector]],Table2[Relative Volume],"&gt;=1")/Table3[[#This Row],[Count]]</f>
        <v>0</v>
      </c>
      <c r="J12" s="2">
        <f>COUNTIFS(Table2[Sub-Sector],Table3[[#This Row],[Sub-Sector]],Table2[% Away From Day Low],"&gt;=0.05")/Table3[[#This Row],[Count]]</f>
        <v>0</v>
      </c>
      <c r="K12" s="2">
        <f>COUNTIFS(Table2[Sub-Sector],Table3[[#This Row],[Sub-Sector]],Table2[% Away From Day High],"&lt;=0.05")/Table3[[#This Row],[Count]]</f>
        <v>1</v>
      </c>
      <c r="L12" s="2">
        <f>COUNTIFS(Table2[Sub-Sector],Table3[[#This Row],[Sub-Sector]],Table2[% Away From Current Week Low],"&gt;=0.05")/Table3[[#This Row],[Count]]</f>
        <v>0</v>
      </c>
      <c r="M12" s="2">
        <f>COUNTIFS(Table2[Sub-Sector],Table3[[#This Row],[Sub-Sector]],Table2[% Away From Current Week High],"&lt;=0.05")/Table3[[#This Row],[Count]]</f>
        <v>1</v>
      </c>
      <c r="N12" s="2">
        <f>COUNTIFS(Table2[Sub-Sector],Table3[[#This Row],[Sub-Sector]],Table2[% Away From Current Month Low],"&gt;=0.05")/Table3[[#This Row],[Count]]</f>
        <v>1</v>
      </c>
      <c r="O12" s="2">
        <f>COUNTIFS(Table2[Sub-Sector],Table3[[#This Row],[Sub-Sector]],Table2[% Away From Current Month High],"&lt;=0.05")/Table3[[#This Row],[Count]]</f>
        <v>1</v>
      </c>
      <c r="P12" s="2">
        <f>COUNTIFS(Table2[Sub-Sector],Table3[[#This Row],[Sub-Sector]],Table2[% Away From 52W High],"&lt;=10")/Table3[[#This Row],[Count]]</f>
        <v>1</v>
      </c>
      <c r="Q12" s="2">
        <f>COUNTIFS(Table2[Sub-Sector],Table3[[#This Row],[Sub-Sector]],Table2[% Away From 52W Low],"&gt;=10")/Table3[[#This Row],[Count]]</f>
        <v>1</v>
      </c>
      <c r="R12" s="2">
        <f>COUNTIFS(Table2[Sub-Sector],Table3[[#This Row],[Sub-Sector]],Table2[% Price above 20 EMA],"&gt;=0")/Table3[[#This Row],[Count]]</f>
        <v>1</v>
      </c>
      <c r="S12" s="2">
        <f>COUNTIFS(Table2[Sub-Sector],Table3[[#This Row],[Sub-Sector]],Table2[% Price above 50 EMA],"&gt;=0")/Table3[[#This Row],[Count]]</f>
        <v>1</v>
      </c>
      <c r="T12" s="2">
        <f>COUNTIFS(Table2[Sub-Sector],Table3[[#This Row],[Sub-Sector]],Table2[% Price above 200 EMA],"&gt;=0")/Table3[[#This Row],[Count]]</f>
        <v>1</v>
      </c>
      <c r="U12" s="2">
        <f>COUNTIFS(Table2[Sub-Sector],Table3[[#This Row],[Sub-Sector]],Table2[Rate of Change - Zone],"Positive")/Table3[[#This Row],[Count]]</f>
        <v>1</v>
      </c>
      <c r="V12" s="2">
        <f>COUNTIFS(Table2[Sub-Sector],Table3[[#This Row],[Sub-Sector]],Table2[Sharpe Ratio],"&gt;=0.10")/Table3[[#This Row],[Count]]</f>
        <v>0</v>
      </c>
      <c r="W1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271.5</v>
      </c>
      <c r="X12" s="3">
        <f>_xlfn.RANK.AVG(Table3[[#This Row],[Score]],Table3[Score],1)</f>
        <v>14</v>
      </c>
      <c r="Y1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151.5</v>
      </c>
      <c r="Z12" s="3">
        <f>_xlfn.RANK.AVG(Table3[[#This Row],[Score 2 ]],Table3[[Score 2 ]],1)</f>
        <v>14</v>
      </c>
    </row>
    <row r="13" spans="1:26" x14ac:dyDescent="0.3">
      <c r="A13" t="s">
        <v>344</v>
      </c>
      <c r="B13">
        <f>COUNTIFS(Table2[Sub-Sector],Table3[[#This Row],[Sub-Sector]])</f>
        <v>2</v>
      </c>
      <c r="C13" s="2">
        <f>COUNTIFS(Table2[Sub-Sector],Table3[[#This Row],[Sub-Sector]],Table2[Uptrend],"Uptrend")/Table3[[#This Row],[Count]]</f>
        <v>1</v>
      </c>
      <c r="D13" s="2">
        <f>COUNTIFS(Table2[Sub-Sector],Table3[[#This Row],[Sub-Sector]],Table2[1W Return vs Nifty],"&gt;=5")/Table3[[#This Row],[Count]]</f>
        <v>0</v>
      </c>
      <c r="E13" s="2">
        <f>COUNTIFS(Table2[Sub-Sector],Table3[[#This Row],[Sub-Sector]],Table2[1M Return vs Nifty],"&gt;=5")/Table3[[#This Row],[Count]]</f>
        <v>0.5</v>
      </c>
      <c r="F13" s="2">
        <f>COUNTIFS(Table2[Sub-Sector],Table3[[#This Row],[Sub-Sector]],Table2[6M Return vs Nifty],"&gt;=10")/Table3[[#This Row],[Count]]</f>
        <v>1</v>
      </c>
      <c r="G13" s="2">
        <f>COUNTIFS(Table2[Sub-Sector],Table3[[#This Row],[Sub-Sector]],Table2[1Y Return vs Nifty],"&gt;=10")/Table3[[#This Row],[Count]]</f>
        <v>1</v>
      </c>
      <c r="H13" s="2">
        <f>COUNTIFS(Table2[Sub-Sector],Table3[[#This Row],[Sub-Sector]],Table2[RSI Exponential â€“ 14D],"&gt;=50")/Table3[[#This Row],[Count]]</f>
        <v>0.5</v>
      </c>
      <c r="I13" s="2">
        <f>COUNTIFS(Table2[Sub-Sector],Table3[[#This Row],[Sub-Sector]],Table2[Relative Volume],"&gt;=1")/Table3[[#This Row],[Count]]</f>
        <v>0</v>
      </c>
      <c r="J13" s="2">
        <f>COUNTIFS(Table2[Sub-Sector],Table3[[#This Row],[Sub-Sector]],Table2[% Away From Day Low],"&gt;=0.05")/Table3[[#This Row],[Count]]</f>
        <v>0</v>
      </c>
      <c r="K13" s="2">
        <f>COUNTIFS(Table2[Sub-Sector],Table3[[#This Row],[Sub-Sector]],Table2[% Away From Day High],"&lt;=0.05")/Table3[[#This Row],[Count]]</f>
        <v>1</v>
      </c>
      <c r="L13" s="2">
        <f>COUNTIFS(Table2[Sub-Sector],Table3[[#This Row],[Sub-Sector]],Table2[% Away From Current Week Low],"&gt;=0.05")/Table3[[#This Row],[Count]]</f>
        <v>0.5</v>
      </c>
      <c r="M13" s="2">
        <f>COUNTIFS(Table2[Sub-Sector],Table3[[#This Row],[Sub-Sector]],Table2[% Away From Current Week High],"&lt;=0.05")/Table3[[#This Row],[Count]]</f>
        <v>0.5</v>
      </c>
      <c r="N13" s="2">
        <f>COUNTIFS(Table2[Sub-Sector],Table3[[#This Row],[Sub-Sector]],Table2[% Away From Current Month Low],"&gt;=0.05")/Table3[[#This Row],[Count]]</f>
        <v>0.5</v>
      </c>
      <c r="O13" s="2">
        <f>COUNTIFS(Table2[Sub-Sector],Table3[[#This Row],[Sub-Sector]],Table2[% Away From Current Month High],"&lt;=0.05")/Table3[[#This Row],[Count]]</f>
        <v>0.5</v>
      </c>
      <c r="P13" s="2">
        <f>COUNTIFS(Table2[Sub-Sector],Table3[[#This Row],[Sub-Sector]],Table2[% Away From 52W High],"&lt;=10")/Table3[[#This Row],[Count]]</f>
        <v>0.5</v>
      </c>
      <c r="Q13" s="2">
        <f>COUNTIFS(Table2[Sub-Sector],Table3[[#This Row],[Sub-Sector]],Table2[% Away From 52W Low],"&gt;=10")/Table3[[#This Row],[Count]]</f>
        <v>1</v>
      </c>
      <c r="R13" s="2">
        <f>COUNTIFS(Table2[Sub-Sector],Table3[[#This Row],[Sub-Sector]],Table2[% Price above 20 EMA],"&gt;=0")/Table3[[#This Row],[Count]]</f>
        <v>0.5</v>
      </c>
      <c r="S13" s="2">
        <f>COUNTIFS(Table2[Sub-Sector],Table3[[#This Row],[Sub-Sector]],Table2[% Price above 50 EMA],"&gt;=0")/Table3[[#This Row],[Count]]</f>
        <v>1</v>
      </c>
      <c r="T13" s="2">
        <f>COUNTIFS(Table2[Sub-Sector],Table3[[#This Row],[Sub-Sector]],Table2[% Price above 200 EMA],"&gt;=0")/Table3[[#This Row],[Count]]</f>
        <v>1</v>
      </c>
      <c r="U13" s="2">
        <f>COUNTIFS(Table2[Sub-Sector],Table3[[#This Row],[Sub-Sector]],Table2[Rate of Change - Zone],"Positive")/Table3[[#This Row],[Count]]</f>
        <v>1</v>
      </c>
      <c r="V13" s="2">
        <f>COUNTIFS(Table2[Sub-Sector],Table3[[#This Row],[Sub-Sector]],Table2[Sharpe Ratio],"&gt;=0.10")/Table3[[#This Row],[Count]]</f>
        <v>1</v>
      </c>
      <c r="W13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294</v>
      </c>
      <c r="X13" s="3">
        <f>_xlfn.RANK.AVG(Table3[[#This Row],[Score]],Table3[Score],1)</f>
        <v>18</v>
      </c>
      <c r="Y1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151.5</v>
      </c>
      <c r="Z13" s="3">
        <f>_xlfn.RANK.AVG(Table3[[#This Row],[Score 2 ]],Table3[[Score 2 ]],1)</f>
        <v>14</v>
      </c>
    </row>
    <row r="14" spans="1:26" x14ac:dyDescent="0.3">
      <c r="A14" t="s">
        <v>92</v>
      </c>
      <c r="B14">
        <f>COUNTIFS(Table2[Sub-Sector],Table3[[#This Row],[Sub-Sector]])</f>
        <v>1</v>
      </c>
      <c r="C14" s="2">
        <f>COUNTIFS(Table2[Sub-Sector],Table3[[#This Row],[Sub-Sector]],Table2[Uptrend],"Uptrend")/Table3[[#This Row],[Count]]</f>
        <v>1</v>
      </c>
      <c r="D14" s="2">
        <f>COUNTIFS(Table2[Sub-Sector],Table3[[#This Row],[Sub-Sector]],Table2[1W Return vs Nifty],"&gt;=5")/Table3[[#This Row],[Count]]</f>
        <v>0</v>
      </c>
      <c r="E14" s="2">
        <f>COUNTIFS(Table2[Sub-Sector],Table3[[#This Row],[Sub-Sector]],Table2[1M Return vs Nifty],"&gt;=5")/Table3[[#This Row],[Count]]</f>
        <v>0</v>
      </c>
      <c r="F14" s="2">
        <f>COUNTIFS(Table2[Sub-Sector],Table3[[#This Row],[Sub-Sector]],Table2[6M Return vs Nifty],"&gt;=10")/Table3[[#This Row],[Count]]</f>
        <v>1</v>
      </c>
      <c r="G14" s="2">
        <f>COUNTIFS(Table2[Sub-Sector],Table3[[#This Row],[Sub-Sector]],Table2[1Y Return vs Nifty],"&gt;=10")/Table3[[#This Row],[Count]]</f>
        <v>1</v>
      </c>
      <c r="H14" s="2">
        <f>COUNTIFS(Table2[Sub-Sector],Table3[[#This Row],[Sub-Sector]],Table2[RSI Exponential â€“ 14D],"&gt;=50")/Table3[[#This Row],[Count]]</f>
        <v>1</v>
      </c>
      <c r="I14" s="2">
        <f>COUNTIFS(Table2[Sub-Sector],Table3[[#This Row],[Sub-Sector]],Table2[Relative Volume],"&gt;=1")/Table3[[#This Row],[Count]]</f>
        <v>0</v>
      </c>
      <c r="J14" s="2">
        <f>COUNTIFS(Table2[Sub-Sector],Table3[[#This Row],[Sub-Sector]],Table2[% Away From Day Low],"&gt;=0.05")/Table3[[#This Row],[Count]]</f>
        <v>0</v>
      </c>
      <c r="K14" s="2">
        <f>COUNTIFS(Table2[Sub-Sector],Table3[[#This Row],[Sub-Sector]],Table2[% Away From Day High],"&lt;=0.05")/Table3[[#This Row],[Count]]</f>
        <v>1</v>
      </c>
      <c r="L14" s="2">
        <f>COUNTIFS(Table2[Sub-Sector],Table3[[#This Row],[Sub-Sector]],Table2[% Away From Current Week Low],"&gt;=0.05")/Table3[[#This Row],[Count]]</f>
        <v>0</v>
      </c>
      <c r="M14" s="2">
        <f>COUNTIFS(Table2[Sub-Sector],Table3[[#This Row],[Sub-Sector]],Table2[% Away From Current Week High],"&lt;=0.05")/Table3[[#This Row],[Count]]</f>
        <v>1</v>
      </c>
      <c r="N14" s="2">
        <f>COUNTIFS(Table2[Sub-Sector],Table3[[#This Row],[Sub-Sector]],Table2[% Away From Current Month Low],"&gt;=0.05")/Table3[[#This Row],[Count]]</f>
        <v>1</v>
      </c>
      <c r="O14" s="2">
        <f>COUNTIFS(Table2[Sub-Sector],Table3[[#This Row],[Sub-Sector]],Table2[% Away From Current Month High],"&lt;=0.05")/Table3[[#This Row],[Count]]</f>
        <v>1</v>
      </c>
      <c r="P14" s="2">
        <f>COUNTIFS(Table2[Sub-Sector],Table3[[#This Row],[Sub-Sector]],Table2[% Away From 52W High],"&lt;=10")/Table3[[#This Row],[Count]]</f>
        <v>1</v>
      </c>
      <c r="Q14" s="2">
        <f>COUNTIFS(Table2[Sub-Sector],Table3[[#This Row],[Sub-Sector]],Table2[% Away From 52W Low],"&gt;=10")/Table3[[#This Row],[Count]]</f>
        <v>1</v>
      </c>
      <c r="R14" s="2">
        <f>COUNTIFS(Table2[Sub-Sector],Table3[[#This Row],[Sub-Sector]],Table2[% Price above 20 EMA],"&gt;=0")/Table3[[#This Row],[Count]]</f>
        <v>1</v>
      </c>
      <c r="S14" s="2">
        <f>COUNTIFS(Table2[Sub-Sector],Table3[[#This Row],[Sub-Sector]],Table2[% Price above 50 EMA],"&gt;=0")/Table3[[#This Row],[Count]]</f>
        <v>1</v>
      </c>
      <c r="T14" s="2">
        <f>COUNTIFS(Table2[Sub-Sector],Table3[[#This Row],[Sub-Sector]],Table2[% Price above 200 EMA],"&gt;=0")/Table3[[#This Row],[Count]]</f>
        <v>1</v>
      </c>
      <c r="U14" s="2">
        <f>COUNTIFS(Table2[Sub-Sector],Table3[[#This Row],[Sub-Sector]],Table2[Rate of Change - Zone],"Positive")/Table3[[#This Row],[Count]]</f>
        <v>1</v>
      </c>
      <c r="V14" s="2">
        <f>COUNTIFS(Table2[Sub-Sector],Table3[[#This Row],[Sub-Sector]],Table2[Sharpe Ratio],"&gt;=0.10")/Table3[[#This Row],[Count]]</f>
        <v>1</v>
      </c>
      <c r="W14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367.5</v>
      </c>
      <c r="X14" s="3">
        <f>_xlfn.RANK.AVG(Table3[[#This Row],[Score]],Table3[Score],1)</f>
        <v>38</v>
      </c>
      <c r="Y1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151.5</v>
      </c>
      <c r="Z14" s="3">
        <f>_xlfn.RANK.AVG(Table3[[#This Row],[Score 2 ]],Table3[[Score 2 ]],1)</f>
        <v>14</v>
      </c>
    </row>
    <row r="15" spans="1:26" x14ac:dyDescent="0.3">
      <c r="A15" t="s">
        <v>160</v>
      </c>
      <c r="B15">
        <f>COUNTIFS(Table2[Sub-Sector],Table3[[#This Row],[Sub-Sector]])</f>
        <v>1</v>
      </c>
      <c r="C15" s="2">
        <f>COUNTIFS(Table2[Sub-Sector],Table3[[#This Row],[Sub-Sector]],Table2[Uptrend],"Uptrend")/Table3[[#This Row],[Count]]</f>
        <v>1</v>
      </c>
      <c r="D15" s="2">
        <f>COUNTIFS(Table2[Sub-Sector],Table3[[#This Row],[Sub-Sector]],Table2[1W Return vs Nifty],"&gt;=5")/Table3[[#This Row],[Count]]</f>
        <v>0</v>
      </c>
      <c r="E15" s="2">
        <f>COUNTIFS(Table2[Sub-Sector],Table3[[#This Row],[Sub-Sector]],Table2[1M Return vs Nifty],"&gt;=5")/Table3[[#This Row],[Count]]</f>
        <v>0</v>
      </c>
      <c r="F15" s="2">
        <f>COUNTIFS(Table2[Sub-Sector],Table3[[#This Row],[Sub-Sector]],Table2[6M Return vs Nifty],"&gt;=10")/Table3[[#This Row],[Count]]</f>
        <v>1</v>
      </c>
      <c r="G15" s="2">
        <f>COUNTIFS(Table2[Sub-Sector],Table3[[#This Row],[Sub-Sector]],Table2[1Y Return vs Nifty],"&gt;=10")/Table3[[#This Row],[Count]]</f>
        <v>1</v>
      </c>
      <c r="H15" s="2">
        <f>COUNTIFS(Table2[Sub-Sector],Table3[[#This Row],[Sub-Sector]],Table2[RSI Exponential â€“ 14D],"&gt;=50")/Table3[[#This Row],[Count]]</f>
        <v>1</v>
      </c>
      <c r="I15" s="2">
        <f>COUNTIFS(Table2[Sub-Sector],Table3[[#This Row],[Sub-Sector]],Table2[Relative Volume],"&gt;=1")/Table3[[#This Row],[Count]]</f>
        <v>0</v>
      </c>
      <c r="J15" s="2">
        <f>COUNTIFS(Table2[Sub-Sector],Table3[[#This Row],[Sub-Sector]],Table2[% Away From Day Low],"&gt;=0.05")/Table3[[#This Row],[Count]]</f>
        <v>0</v>
      </c>
      <c r="K15" s="2">
        <f>COUNTIFS(Table2[Sub-Sector],Table3[[#This Row],[Sub-Sector]],Table2[% Away From Day High],"&lt;=0.05")/Table3[[#This Row],[Count]]</f>
        <v>1</v>
      </c>
      <c r="L15" s="2">
        <f>COUNTIFS(Table2[Sub-Sector],Table3[[#This Row],[Sub-Sector]],Table2[% Away From Current Week Low],"&gt;=0.05")/Table3[[#This Row],[Count]]</f>
        <v>0</v>
      </c>
      <c r="M15" s="2">
        <f>COUNTIFS(Table2[Sub-Sector],Table3[[#This Row],[Sub-Sector]],Table2[% Away From Current Week High],"&lt;=0.05")/Table3[[#This Row],[Count]]</f>
        <v>1</v>
      </c>
      <c r="N15" s="2">
        <f>COUNTIFS(Table2[Sub-Sector],Table3[[#This Row],[Sub-Sector]],Table2[% Away From Current Month Low],"&gt;=0.05")/Table3[[#This Row],[Count]]</f>
        <v>0</v>
      </c>
      <c r="O15" s="2">
        <f>COUNTIFS(Table2[Sub-Sector],Table3[[#This Row],[Sub-Sector]],Table2[% Away From Current Month High],"&lt;=0.05")/Table3[[#This Row],[Count]]</f>
        <v>1</v>
      </c>
      <c r="P15" s="2">
        <f>COUNTIFS(Table2[Sub-Sector],Table3[[#This Row],[Sub-Sector]],Table2[% Away From 52W High],"&lt;=10")/Table3[[#This Row],[Count]]</f>
        <v>1</v>
      </c>
      <c r="Q15" s="2">
        <f>COUNTIFS(Table2[Sub-Sector],Table3[[#This Row],[Sub-Sector]],Table2[% Away From 52W Low],"&gt;=10")/Table3[[#This Row],[Count]]</f>
        <v>1</v>
      </c>
      <c r="R15" s="2">
        <f>COUNTIFS(Table2[Sub-Sector],Table3[[#This Row],[Sub-Sector]],Table2[% Price above 20 EMA],"&gt;=0")/Table3[[#This Row],[Count]]</f>
        <v>1</v>
      </c>
      <c r="S15" s="2">
        <f>COUNTIFS(Table2[Sub-Sector],Table3[[#This Row],[Sub-Sector]],Table2[% Price above 50 EMA],"&gt;=0")/Table3[[#This Row],[Count]]</f>
        <v>1</v>
      </c>
      <c r="T15" s="2">
        <f>COUNTIFS(Table2[Sub-Sector],Table3[[#This Row],[Sub-Sector]],Table2[% Price above 200 EMA],"&gt;=0")/Table3[[#This Row],[Count]]</f>
        <v>1</v>
      </c>
      <c r="U15" s="2">
        <f>COUNTIFS(Table2[Sub-Sector],Table3[[#This Row],[Sub-Sector]],Table2[Rate of Change - Zone],"Positive")/Table3[[#This Row],[Count]]</f>
        <v>1</v>
      </c>
      <c r="V15" s="2">
        <f>COUNTIFS(Table2[Sub-Sector],Table3[[#This Row],[Sub-Sector]],Table2[Sharpe Ratio],"&gt;=0.10")/Table3[[#This Row],[Count]]</f>
        <v>0</v>
      </c>
      <c r="W15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367.5</v>
      </c>
      <c r="X15" s="3">
        <f>_xlfn.RANK.AVG(Table3[[#This Row],[Score]],Table3[Score],1)</f>
        <v>38</v>
      </c>
      <c r="Y1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151.5</v>
      </c>
      <c r="Z15" s="3">
        <f>_xlfn.RANK.AVG(Table3[[#This Row],[Score 2 ]],Table3[[Score 2 ]],1)</f>
        <v>14</v>
      </c>
    </row>
    <row r="16" spans="1:26" x14ac:dyDescent="0.3">
      <c r="A16" t="s">
        <v>1649</v>
      </c>
      <c r="B16">
        <f>COUNTIFS(Table2[Sub-Sector],Table3[[#This Row],[Sub-Sector]])</f>
        <v>1</v>
      </c>
      <c r="C16" s="2">
        <f>COUNTIFS(Table2[Sub-Sector],Table3[[#This Row],[Sub-Sector]],Table2[Uptrend],"Uptrend")/Table3[[#This Row],[Count]]</f>
        <v>1</v>
      </c>
      <c r="D16" s="2">
        <f>COUNTIFS(Table2[Sub-Sector],Table3[[#This Row],[Sub-Sector]],Table2[1W Return vs Nifty],"&gt;=5")/Table3[[#This Row],[Count]]</f>
        <v>0</v>
      </c>
      <c r="E16" s="2">
        <f>COUNTIFS(Table2[Sub-Sector],Table3[[#This Row],[Sub-Sector]],Table2[1M Return vs Nifty],"&gt;=5")/Table3[[#This Row],[Count]]</f>
        <v>0</v>
      </c>
      <c r="F16" s="2">
        <f>COUNTIFS(Table2[Sub-Sector],Table3[[#This Row],[Sub-Sector]],Table2[6M Return vs Nifty],"&gt;=10")/Table3[[#This Row],[Count]]</f>
        <v>1</v>
      </c>
      <c r="G16" s="2">
        <f>COUNTIFS(Table2[Sub-Sector],Table3[[#This Row],[Sub-Sector]],Table2[1Y Return vs Nifty],"&gt;=10")/Table3[[#This Row],[Count]]</f>
        <v>1</v>
      </c>
      <c r="H16" s="2">
        <f>COUNTIFS(Table2[Sub-Sector],Table3[[#This Row],[Sub-Sector]],Table2[RSI Exponential â€“ 14D],"&gt;=50")/Table3[[#This Row],[Count]]</f>
        <v>1</v>
      </c>
      <c r="I16" s="2">
        <f>COUNTIFS(Table2[Sub-Sector],Table3[[#This Row],[Sub-Sector]],Table2[Relative Volume],"&gt;=1")/Table3[[#This Row],[Count]]</f>
        <v>0</v>
      </c>
      <c r="J16" s="2">
        <f>COUNTIFS(Table2[Sub-Sector],Table3[[#This Row],[Sub-Sector]],Table2[% Away From Day Low],"&gt;=0.05")/Table3[[#This Row],[Count]]</f>
        <v>0</v>
      </c>
      <c r="K16" s="2">
        <f>COUNTIFS(Table2[Sub-Sector],Table3[[#This Row],[Sub-Sector]],Table2[% Away From Day High],"&lt;=0.05")/Table3[[#This Row],[Count]]</f>
        <v>1</v>
      </c>
      <c r="L16" s="2">
        <f>COUNTIFS(Table2[Sub-Sector],Table3[[#This Row],[Sub-Sector]],Table2[% Away From Current Week Low],"&gt;=0.05")/Table3[[#This Row],[Count]]</f>
        <v>0</v>
      </c>
      <c r="M16" s="2">
        <f>COUNTIFS(Table2[Sub-Sector],Table3[[#This Row],[Sub-Sector]],Table2[% Away From Current Week High],"&lt;=0.05")/Table3[[#This Row],[Count]]</f>
        <v>1</v>
      </c>
      <c r="N16" s="2">
        <f>COUNTIFS(Table2[Sub-Sector],Table3[[#This Row],[Sub-Sector]],Table2[% Away From Current Month Low],"&gt;=0.05")/Table3[[#This Row],[Count]]</f>
        <v>1</v>
      </c>
      <c r="O16" s="2">
        <f>COUNTIFS(Table2[Sub-Sector],Table3[[#This Row],[Sub-Sector]],Table2[% Away From Current Month High],"&lt;=0.05")/Table3[[#This Row],[Count]]</f>
        <v>1</v>
      </c>
      <c r="P16" s="2">
        <f>COUNTIFS(Table2[Sub-Sector],Table3[[#This Row],[Sub-Sector]],Table2[% Away From 52W High],"&lt;=10")/Table3[[#This Row],[Count]]</f>
        <v>1</v>
      </c>
      <c r="Q16" s="2">
        <f>COUNTIFS(Table2[Sub-Sector],Table3[[#This Row],[Sub-Sector]],Table2[% Away From 52W Low],"&gt;=10")/Table3[[#This Row],[Count]]</f>
        <v>1</v>
      </c>
      <c r="R16" s="2">
        <f>COUNTIFS(Table2[Sub-Sector],Table3[[#This Row],[Sub-Sector]],Table2[% Price above 20 EMA],"&gt;=0")/Table3[[#This Row],[Count]]</f>
        <v>1</v>
      </c>
      <c r="S16" s="2">
        <f>COUNTIFS(Table2[Sub-Sector],Table3[[#This Row],[Sub-Sector]],Table2[% Price above 50 EMA],"&gt;=0")/Table3[[#This Row],[Count]]</f>
        <v>1</v>
      </c>
      <c r="T16" s="2">
        <f>COUNTIFS(Table2[Sub-Sector],Table3[[#This Row],[Sub-Sector]],Table2[% Price above 200 EMA],"&gt;=0")/Table3[[#This Row],[Count]]</f>
        <v>1</v>
      </c>
      <c r="U16" s="2">
        <f>COUNTIFS(Table2[Sub-Sector],Table3[[#This Row],[Sub-Sector]],Table2[Rate of Change - Zone],"Positive")/Table3[[#This Row],[Count]]</f>
        <v>1</v>
      </c>
      <c r="V16" s="2">
        <f>COUNTIFS(Table2[Sub-Sector],Table3[[#This Row],[Sub-Sector]],Table2[Sharpe Ratio],"&gt;=0.10")/Table3[[#This Row],[Count]]</f>
        <v>0</v>
      </c>
      <c r="W16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367.5</v>
      </c>
      <c r="X16" s="3">
        <f>_xlfn.RANK.AVG(Table3[[#This Row],[Score]],Table3[Score],1)</f>
        <v>38</v>
      </c>
      <c r="Y1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151.5</v>
      </c>
      <c r="Z16" s="3">
        <f>_xlfn.RANK.AVG(Table3[[#This Row],[Score 2 ]],Table3[[Score 2 ]],1)</f>
        <v>14</v>
      </c>
    </row>
    <row r="17" spans="1:26" x14ac:dyDescent="0.3">
      <c r="A17" t="s">
        <v>287</v>
      </c>
      <c r="B17">
        <f>COUNTIFS(Table2[Sub-Sector],Table3[[#This Row],[Sub-Sector]])</f>
        <v>1</v>
      </c>
      <c r="C17" s="2">
        <f>COUNTIFS(Table2[Sub-Sector],Table3[[#This Row],[Sub-Sector]],Table2[Uptrend],"Uptrend")/Table3[[#This Row],[Count]]</f>
        <v>0</v>
      </c>
      <c r="D17" s="2">
        <f>COUNTIFS(Table2[Sub-Sector],Table3[[#This Row],[Sub-Sector]],Table2[1W Return vs Nifty],"&gt;=5")/Table3[[#This Row],[Count]]</f>
        <v>0</v>
      </c>
      <c r="E17" s="2">
        <f>COUNTIFS(Table2[Sub-Sector],Table3[[#This Row],[Sub-Sector]],Table2[1M Return vs Nifty],"&gt;=5")/Table3[[#This Row],[Count]]</f>
        <v>0</v>
      </c>
      <c r="F17" s="2">
        <f>COUNTIFS(Table2[Sub-Sector],Table3[[#This Row],[Sub-Sector]],Table2[6M Return vs Nifty],"&gt;=10")/Table3[[#This Row],[Count]]</f>
        <v>1</v>
      </c>
      <c r="G17" s="2">
        <f>COUNTIFS(Table2[Sub-Sector],Table3[[#This Row],[Sub-Sector]],Table2[1Y Return vs Nifty],"&gt;=10")/Table3[[#This Row],[Count]]</f>
        <v>1</v>
      </c>
      <c r="H17" s="2">
        <f>COUNTIFS(Table2[Sub-Sector],Table3[[#This Row],[Sub-Sector]],Table2[RSI Exponential â€“ 14D],"&gt;=50")/Table3[[#This Row],[Count]]</f>
        <v>1</v>
      </c>
      <c r="I17" s="2">
        <f>COUNTIFS(Table2[Sub-Sector],Table3[[#This Row],[Sub-Sector]],Table2[Relative Volume],"&gt;=1")/Table3[[#This Row],[Count]]</f>
        <v>0</v>
      </c>
      <c r="J17" s="2">
        <f>COUNTIFS(Table2[Sub-Sector],Table3[[#This Row],[Sub-Sector]],Table2[% Away From Day Low],"&gt;=0.05")/Table3[[#This Row],[Count]]</f>
        <v>0</v>
      </c>
      <c r="K17" s="2">
        <f>COUNTIFS(Table2[Sub-Sector],Table3[[#This Row],[Sub-Sector]],Table2[% Away From Day High],"&lt;=0.05")/Table3[[#This Row],[Count]]</f>
        <v>1</v>
      </c>
      <c r="L17" s="2">
        <f>COUNTIFS(Table2[Sub-Sector],Table3[[#This Row],[Sub-Sector]],Table2[% Away From Current Week Low],"&gt;=0.05")/Table3[[#This Row],[Count]]</f>
        <v>0</v>
      </c>
      <c r="M17" s="2">
        <f>COUNTIFS(Table2[Sub-Sector],Table3[[#This Row],[Sub-Sector]],Table2[% Away From Current Week High],"&lt;=0.05")/Table3[[#This Row],[Count]]</f>
        <v>1</v>
      </c>
      <c r="N17" s="2">
        <f>COUNTIFS(Table2[Sub-Sector],Table3[[#This Row],[Sub-Sector]],Table2[% Away From Current Month Low],"&gt;=0.05")/Table3[[#This Row],[Count]]</f>
        <v>0</v>
      </c>
      <c r="O17" s="2">
        <f>COUNTIFS(Table2[Sub-Sector],Table3[[#This Row],[Sub-Sector]],Table2[% Away From Current Month High],"&lt;=0.05")/Table3[[#This Row],[Count]]</f>
        <v>1</v>
      </c>
      <c r="P17" s="2">
        <f>COUNTIFS(Table2[Sub-Sector],Table3[[#This Row],[Sub-Sector]],Table2[% Away From 52W High],"&lt;=10")/Table3[[#This Row],[Count]]</f>
        <v>0</v>
      </c>
      <c r="Q17" s="2">
        <f>COUNTIFS(Table2[Sub-Sector],Table3[[#This Row],[Sub-Sector]],Table2[% Away From 52W Low],"&gt;=10")/Table3[[#This Row],[Count]]</f>
        <v>1</v>
      </c>
      <c r="R17" s="2">
        <f>COUNTIFS(Table2[Sub-Sector],Table3[[#This Row],[Sub-Sector]],Table2[% Price above 20 EMA],"&gt;=0")/Table3[[#This Row],[Count]]</f>
        <v>1</v>
      </c>
      <c r="S17" s="2">
        <f>COUNTIFS(Table2[Sub-Sector],Table3[[#This Row],[Sub-Sector]],Table2[% Price above 50 EMA],"&gt;=0")/Table3[[#This Row],[Count]]</f>
        <v>1</v>
      </c>
      <c r="T17" s="2">
        <f>COUNTIFS(Table2[Sub-Sector],Table3[[#This Row],[Sub-Sector]],Table2[% Price above 200 EMA],"&gt;=0")/Table3[[#This Row],[Count]]</f>
        <v>1</v>
      </c>
      <c r="U17" s="2">
        <f>COUNTIFS(Table2[Sub-Sector],Table3[[#This Row],[Sub-Sector]],Table2[Rate of Change - Zone],"Positive")/Table3[[#This Row],[Count]]</f>
        <v>1</v>
      </c>
      <c r="V17" s="2">
        <f>COUNTIFS(Table2[Sub-Sector],Table3[[#This Row],[Sub-Sector]],Table2[Sharpe Ratio],"&gt;=0.10")/Table3[[#This Row],[Count]]</f>
        <v>0</v>
      </c>
      <c r="W17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458.5</v>
      </c>
      <c r="X17" s="3">
        <f>_xlfn.RANK.AVG(Table3[[#This Row],[Score]],Table3[Score],1)</f>
        <v>71.5</v>
      </c>
      <c r="Y1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151.5</v>
      </c>
      <c r="Z17" s="3">
        <f>_xlfn.RANK.AVG(Table3[[#This Row],[Score 2 ]],Table3[[Score 2 ]],1)</f>
        <v>14</v>
      </c>
    </row>
    <row r="18" spans="1:26" x14ac:dyDescent="0.3">
      <c r="A18" t="s">
        <v>582</v>
      </c>
      <c r="B18">
        <f>COUNTIFS(Table2[Sub-Sector],Table3[[#This Row],[Sub-Sector]])</f>
        <v>1</v>
      </c>
      <c r="C18" s="2">
        <f>COUNTIFS(Table2[Sub-Sector],Table3[[#This Row],[Sub-Sector]],Table2[Uptrend],"Uptrend")/Table3[[#This Row],[Count]]</f>
        <v>0</v>
      </c>
      <c r="D18" s="2">
        <f>COUNTIFS(Table2[Sub-Sector],Table3[[#This Row],[Sub-Sector]],Table2[1W Return vs Nifty],"&gt;=5")/Table3[[#This Row],[Count]]</f>
        <v>0</v>
      </c>
      <c r="E18" s="2">
        <f>COUNTIFS(Table2[Sub-Sector],Table3[[#This Row],[Sub-Sector]],Table2[1M Return vs Nifty],"&gt;=5")/Table3[[#This Row],[Count]]</f>
        <v>0</v>
      </c>
      <c r="F18" s="2">
        <f>COUNTIFS(Table2[Sub-Sector],Table3[[#This Row],[Sub-Sector]],Table2[6M Return vs Nifty],"&gt;=10")/Table3[[#This Row],[Count]]</f>
        <v>1</v>
      </c>
      <c r="G18" s="2">
        <f>COUNTIFS(Table2[Sub-Sector],Table3[[#This Row],[Sub-Sector]],Table2[1Y Return vs Nifty],"&gt;=10")/Table3[[#This Row],[Count]]</f>
        <v>1</v>
      </c>
      <c r="H18" s="2">
        <f>COUNTIFS(Table2[Sub-Sector],Table3[[#This Row],[Sub-Sector]],Table2[RSI Exponential â€“ 14D],"&gt;=50")/Table3[[#This Row],[Count]]</f>
        <v>1</v>
      </c>
      <c r="I18" s="2">
        <f>COUNTIFS(Table2[Sub-Sector],Table3[[#This Row],[Sub-Sector]],Table2[Relative Volume],"&gt;=1")/Table3[[#This Row],[Count]]</f>
        <v>0</v>
      </c>
      <c r="J18" s="2">
        <f>COUNTIFS(Table2[Sub-Sector],Table3[[#This Row],[Sub-Sector]],Table2[% Away From Day Low],"&gt;=0.05")/Table3[[#This Row],[Count]]</f>
        <v>0</v>
      </c>
      <c r="K18" s="2">
        <f>COUNTIFS(Table2[Sub-Sector],Table3[[#This Row],[Sub-Sector]],Table2[% Away From Day High],"&lt;=0.05")/Table3[[#This Row],[Count]]</f>
        <v>1</v>
      </c>
      <c r="L18" s="2">
        <f>COUNTIFS(Table2[Sub-Sector],Table3[[#This Row],[Sub-Sector]],Table2[% Away From Current Week Low],"&gt;=0.05")/Table3[[#This Row],[Count]]</f>
        <v>0</v>
      </c>
      <c r="M18" s="2">
        <f>COUNTIFS(Table2[Sub-Sector],Table3[[#This Row],[Sub-Sector]],Table2[% Away From Current Week High],"&lt;=0.05")/Table3[[#This Row],[Count]]</f>
        <v>0</v>
      </c>
      <c r="N18" s="2">
        <f>COUNTIFS(Table2[Sub-Sector],Table3[[#This Row],[Sub-Sector]],Table2[% Away From Current Month Low],"&gt;=0.05")/Table3[[#This Row],[Count]]</f>
        <v>0</v>
      </c>
      <c r="O18" s="2">
        <f>COUNTIFS(Table2[Sub-Sector],Table3[[#This Row],[Sub-Sector]],Table2[% Away From Current Month High],"&lt;=0.05")/Table3[[#This Row],[Count]]</f>
        <v>0</v>
      </c>
      <c r="P18" s="2">
        <f>COUNTIFS(Table2[Sub-Sector],Table3[[#This Row],[Sub-Sector]],Table2[% Away From 52W High],"&lt;=10")/Table3[[#This Row],[Count]]</f>
        <v>0</v>
      </c>
      <c r="Q18" s="2">
        <f>COUNTIFS(Table2[Sub-Sector],Table3[[#This Row],[Sub-Sector]],Table2[% Away From 52W Low],"&gt;=10")/Table3[[#This Row],[Count]]</f>
        <v>1</v>
      </c>
      <c r="R18" s="2">
        <f>COUNTIFS(Table2[Sub-Sector],Table3[[#This Row],[Sub-Sector]],Table2[% Price above 20 EMA],"&gt;=0")/Table3[[#This Row],[Count]]</f>
        <v>0</v>
      </c>
      <c r="S18" s="2">
        <f>COUNTIFS(Table2[Sub-Sector],Table3[[#This Row],[Sub-Sector]],Table2[% Price above 50 EMA],"&gt;=0")/Table3[[#This Row],[Count]]</f>
        <v>0</v>
      </c>
      <c r="T18" s="2">
        <f>COUNTIFS(Table2[Sub-Sector],Table3[[#This Row],[Sub-Sector]],Table2[% Price above 200 EMA],"&gt;=0")/Table3[[#This Row],[Count]]</f>
        <v>1</v>
      </c>
      <c r="U18" s="2">
        <f>COUNTIFS(Table2[Sub-Sector],Table3[[#This Row],[Sub-Sector]],Table2[Rate of Change - Zone],"Positive")/Table3[[#This Row],[Count]]</f>
        <v>1</v>
      </c>
      <c r="V18" s="2">
        <f>COUNTIFS(Table2[Sub-Sector],Table3[[#This Row],[Sub-Sector]],Table2[Sharpe Ratio],"&gt;=0.10")/Table3[[#This Row],[Count]]</f>
        <v>0</v>
      </c>
      <c r="W18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458.5</v>
      </c>
      <c r="X18" s="3">
        <f>_xlfn.RANK.AVG(Table3[[#This Row],[Score]],Table3[Score],1)</f>
        <v>71.5</v>
      </c>
      <c r="Y1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151.5</v>
      </c>
      <c r="Z18" s="3">
        <f>_xlfn.RANK.AVG(Table3[[#This Row],[Score 2 ]],Table3[[Score 2 ]],1)</f>
        <v>14</v>
      </c>
    </row>
    <row r="19" spans="1:26" x14ac:dyDescent="0.3">
      <c r="A19" t="s">
        <v>143</v>
      </c>
      <c r="B19">
        <f>COUNTIFS(Table2[Sub-Sector],Table3[[#This Row],[Sub-Sector]])</f>
        <v>3</v>
      </c>
      <c r="C19" s="2">
        <f>COUNTIFS(Table2[Sub-Sector],Table3[[#This Row],[Sub-Sector]],Table2[Uptrend],"Uptrend")/Table3[[#This Row],[Count]]</f>
        <v>1</v>
      </c>
      <c r="D19" s="2">
        <f>COUNTIFS(Table2[Sub-Sector],Table3[[#This Row],[Sub-Sector]],Table2[1W Return vs Nifty],"&gt;=5")/Table3[[#This Row],[Count]]</f>
        <v>0</v>
      </c>
      <c r="E19" s="2">
        <f>COUNTIFS(Table2[Sub-Sector],Table3[[#This Row],[Sub-Sector]],Table2[1M Return vs Nifty],"&gt;=5")/Table3[[#This Row],[Count]]</f>
        <v>0.33333333333333331</v>
      </c>
      <c r="F19" s="2">
        <f>COUNTIFS(Table2[Sub-Sector],Table3[[#This Row],[Sub-Sector]],Table2[6M Return vs Nifty],"&gt;=10")/Table3[[#This Row],[Count]]</f>
        <v>1</v>
      </c>
      <c r="G19" s="2">
        <f>COUNTIFS(Table2[Sub-Sector],Table3[[#This Row],[Sub-Sector]],Table2[1Y Return vs Nifty],"&gt;=10")/Table3[[#This Row],[Count]]</f>
        <v>1</v>
      </c>
      <c r="H19" s="2">
        <f>COUNTIFS(Table2[Sub-Sector],Table3[[#This Row],[Sub-Sector]],Table2[RSI Exponential â€“ 14D],"&gt;=50")/Table3[[#This Row],[Count]]</f>
        <v>0.66666666666666663</v>
      </c>
      <c r="I19" s="2">
        <f>COUNTIFS(Table2[Sub-Sector],Table3[[#This Row],[Sub-Sector]],Table2[Relative Volume],"&gt;=1")/Table3[[#This Row],[Count]]</f>
        <v>0.33333333333333331</v>
      </c>
      <c r="J19" s="2">
        <f>COUNTIFS(Table2[Sub-Sector],Table3[[#This Row],[Sub-Sector]],Table2[% Away From Day Low],"&gt;=0.05")/Table3[[#This Row],[Count]]</f>
        <v>0</v>
      </c>
      <c r="K19" s="2">
        <f>COUNTIFS(Table2[Sub-Sector],Table3[[#This Row],[Sub-Sector]],Table2[% Away From Day High],"&lt;=0.05")/Table3[[#This Row],[Count]]</f>
        <v>1</v>
      </c>
      <c r="L19" s="2">
        <f>COUNTIFS(Table2[Sub-Sector],Table3[[#This Row],[Sub-Sector]],Table2[% Away From Current Week Low],"&gt;=0.05")/Table3[[#This Row],[Count]]</f>
        <v>0</v>
      </c>
      <c r="M19" s="2">
        <f>COUNTIFS(Table2[Sub-Sector],Table3[[#This Row],[Sub-Sector]],Table2[% Away From Current Week High],"&lt;=0.05")/Table3[[#This Row],[Count]]</f>
        <v>1</v>
      </c>
      <c r="N19" s="2">
        <f>COUNTIFS(Table2[Sub-Sector],Table3[[#This Row],[Sub-Sector]],Table2[% Away From Current Month Low],"&gt;=0.05")/Table3[[#This Row],[Count]]</f>
        <v>0.33333333333333331</v>
      </c>
      <c r="O19" s="2">
        <f>COUNTIFS(Table2[Sub-Sector],Table3[[#This Row],[Sub-Sector]],Table2[% Away From Current Month High],"&lt;=0.05")/Table3[[#This Row],[Count]]</f>
        <v>0.33333333333333331</v>
      </c>
      <c r="P19" s="2">
        <f>COUNTIFS(Table2[Sub-Sector],Table3[[#This Row],[Sub-Sector]],Table2[% Away From 52W High],"&lt;=10")/Table3[[#This Row],[Count]]</f>
        <v>0.66666666666666663</v>
      </c>
      <c r="Q19" s="2">
        <f>COUNTIFS(Table2[Sub-Sector],Table3[[#This Row],[Sub-Sector]],Table2[% Away From 52W Low],"&gt;=10")/Table3[[#This Row],[Count]]</f>
        <v>1</v>
      </c>
      <c r="R19" s="2">
        <f>COUNTIFS(Table2[Sub-Sector],Table3[[#This Row],[Sub-Sector]],Table2[% Price above 20 EMA],"&gt;=0")/Table3[[#This Row],[Count]]</f>
        <v>0.66666666666666663</v>
      </c>
      <c r="S19" s="2">
        <f>COUNTIFS(Table2[Sub-Sector],Table3[[#This Row],[Sub-Sector]],Table2[% Price above 50 EMA],"&gt;=0")/Table3[[#This Row],[Count]]</f>
        <v>0.66666666666666663</v>
      </c>
      <c r="T19" s="2">
        <f>COUNTIFS(Table2[Sub-Sector],Table3[[#This Row],[Sub-Sector]],Table2[% Price above 200 EMA],"&gt;=0")/Table3[[#This Row],[Count]]</f>
        <v>1</v>
      </c>
      <c r="U19" s="2">
        <f>COUNTIFS(Table2[Sub-Sector],Table3[[#This Row],[Sub-Sector]],Table2[Rate of Change - Zone],"Positive")/Table3[[#This Row],[Count]]</f>
        <v>0.66666666666666663</v>
      </c>
      <c r="V19" s="2">
        <f>COUNTIFS(Table2[Sub-Sector],Table3[[#This Row],[Sub-Sector]],Table2[Sharpe Ratio],"&gt;=0.10")/Table3[[#This Row],[Count]]</f>
        <v>0.33333333333333331</v>
      </c>
      <c r="W19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325.5</v>
      </c>
      <c r="X19" s="3">
        <f>_xlfn.RANK.AVG(Table3[[#This Row],[Score]],Table3[Score],1)</f>
        <v>25</v>
      </c>
      <c r="Y1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159.5</v>
      </c>
      <c r="Z19" s="3">
        <f>_xlfn.RANK.AVG(Table3[[#This Row],[Score 2 ]],Table3[[Score 2 ]],1)</f>
        <v>18</v>
      </c>
    </row>
    <row r="20" spans="1:26" x14ac:dyDescent="0.3">
      <c r="A20" t="s">
        <v>153</v>
      </c>
      <c r="B20">
        <f>COUNTIFS(Table2[Sub-Sector],Table3[[#This Row],[Sub-Sector]])</f>
        <v>10</v>
      </c>
      <c r="C20" s="2">
        <f>COUNTIFS(Table2[Sub-Sector],Table3[[#This Row],[Sub-Sector]],Table2[Uptrend],"Uptrend")/Table3[[#This Row],[Count]]</f>
        <v>1</v>
      </c>
      <c r="D20" s="2">
        <f>COUNTIFS(Table2[Sub-Sector],Table3[[#This Row],[Sub-Sector]],Table2[1W Return vs Nifty],"&gt;=5")/Table3[[#This Row],[Count]]</f>
        <v>0.2</v>
      </c>
      <c r="E20" s="2">
        <f>COUNTIFS(Table2[Sub-Sector],Table3[[#This Row],[Sub-Sector]],Table2[1M Return vs Nifty],"&gt;=5")/Table3[[#This Row],[Count]]</f>
        <v>0.6</v>
      </c>
      <c r="F20" s="2">
        <f>COUNTIFS(Table2[Sub-Sector],Table3[[#This Row],[Sub-Sector]],Table2[6M Return vs Nifty],"&gt;=10")/Table3[[#This Row],[Count]]</f>
        <v>1</v>
      </c>
      <c r="G20" s="2">
        <f>COUNTIFS(Table2[Sub-Sector],Table3[[#This Row],[Sub-Sector]],Table2[1Y Return vs Nifty],"&gt;=10")/Table3[[#This Row],[Count]]</f>
        <v>1</v>
      </c>
      <c r="H20" s="2">
        <f>COUNTIFS(Table2[Sub-Sector],Table3[[#This Row],[Sub-Sector]],Table2[RSI Exponential â€“ 14D],"&gt;=50")/Table3[[#This Row],[Count]]</f>
        <v>0.6</v>
      </c>
      <c r="I20" s="2">
        <f>COUNTIFS(Table2[Sub-Sector],Table3[[#This Row],[Sub-Sector]],Table2[Relative Volume],"&gt;=1")/Table3[[#This Row],[Count]]</f>
        <v>0.4</v>
      </c>
      <c r="J20" s="2">
        <f>COUNTIFS(Table2[Sub-Sector],Table3[[#This Row],[Sub-Sector]],Table2[% Away From Day Low],"&gt;=0.05")/Table3[[#This Row],[Count]]</f>
        <v>0.1</v>
      </c>
      <c r="K20" s="2">
        <f>COUNTIFS(Table2[Sub-Sector],Table3[[#This Row],[Sub-Sector]],Table2[% Away From Day High],"&lt;=0.05")/Table3[[#This Row],[Count]]</f>
        <v>0.8</v>
      </c>
      <c r="L20" s="2">
        <f>COUNTIFS(Table2[Sub-Sector],Table3[[#This Row],[Sub-Sector]],Table2[% Away From Current Week Low],"&gt;=0.05")/Table3[[#This Row],[Count]]</f>
        <v>0.2</v>
      </c>
      <c r="M20" s="2">
        <f>COUNTIFS(Table2[Sub-Sector],Table3[[#This Row],[Sub-Sector]],Table2[% Away From Current Week High],"&lt;=0.05")/Table3[[#This Row],[Count]]</f>
        <v>0.4</v>
      </c>
      <c r="N20" s="2">
        <f>COUNTIFS(Table2[Sub-Sector],Table3[[#This Row],[Sub-Sector]],Table2[% Away From Current Month Low],"&gt;=0.05")/Table3[[#This Row],[Count]]</f>
        <v>0.5</v>
      </c>
      <c r="O20" s="2">
        <f>COUNTIFS(Table2[Sub-Sector],Table3[[#This Row],[Sub-Sector]],Table2[% Away From Current Month High],"&lt;=0.05")/Table3[[#This Row],[Count]]</f>
        <v>0.4</v>
      </c>
      <c r="P20" s="2">
        <f>COUNTIFS(Table2[Sub-Sector],Table3[[#This Row],[Sub-Sector]],Table2[% Away From 52W High],"&lt;=10")/Table3[[#This Row],[Count]]</f>
        <v>0.6</v>
      </c>
      <c r="Q20" s="2">
        <f>COUNTIFS(Table2[Sub-Sector],Table3[[#This Row],[Sub-Sector]],Table2[% Away From 52W Low],"&gt;=10")/Table3[[#This Row],[Count]]</f>
        <v>1</v>
      </c>
      <c r="R20" s="2">
        <f>COUNTIFS(Table2[Sub-Sector],Table3[[#This Row],[Sub-Sector]],Table2[% Price above 20 EMA],"&gt;=0")/Table3[[#This Row],[Count]]</f>
        <v>0.6</v>
      </c>
      <c r="S20" s="2">
        <f>COUNTIFS(Table2[Sub-Sector],Table3[[#This Row],[Sub-Sector]],Table2[% Price above 50 EMA],"&gt;=0")/Table3[[#This Row],[Count]]</f>
        <v>0.9</v>
      </c>
      <c r="T20" s="2">
        <f>COUNTIFS(Table2[Sub-Sector],Table3[[#This Row],[Sub-Sector]],Table2[% Price above 200 EMA],"&gt;=0")/Table3[[#This Row],[Count]]</f>
        <v>1</v>
      </c>
      <c r="U20" s="2">
        <f>COUNTIFS(Table2[Sub-Sector],Table3[[#This Row],[Sub-Sector]],Table2[Rate of Change - Zone],"Positive")/Table3[[#This Row],[Count]]</f>
        <v>0.6</v>
      </c>
      <c r="V20" s="2">
        <f>COUNTIFS(Table2[Sub-Sector],Table3[[#This Row],[Sub-Sector]],Table2[Sharpe Ratio],"&gt;=0.10")/Table3[[#This Row],[Count]]</f>
        <v>1</v>
      </c>
      <c r="W20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237</v>
      </c>
      <c r="X20" s="3">
        <f>_xlfn.RANK.AVG(Table3[[#This Row],[Score]],Table3[Score],1)</f>
        <v>11</v>
      </c>
      <c r="Y2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160.5</v>
      </c>
      <c r="Z20" s="3">
        <f>_xlfn.RANK.AVG(Table3[[#This Row],[Score 2 ]],Table3[[Score 2 ]],1)</f>
        <v>19</v>
      </c>
    </row>
    <row r="21" spans="1:26" x14ac:dyDescent="0.3">
      <c r="A21" t="s">
        <v>891</v>
      </c>
      <c r="B21">
        <f>COUNTIFS(Table2[Sub-Sector],Table3[[#This Row],[Sub-Sector]])</f>
        <v>2</v>
      </c>
      <c r="C21" s="2">
        <f>COUNTIFS(Table2[Sub-Sector],Table3[[#This Row],[Sub-Sector]],Table2[Uptrend],"Uptrend")/Table3[[#This Row],[Count]]</f>
        <v>1</v>
      </c>
      <c r="D21" s="2">
        <f>COUNTIFS(Table2[Sub-Sector],Table3[[#This Row],[Sub-Sector]],Table2[1W Return vs Nifty],"&gt;=5")/Table3[[#This Row],[Count]]</f>
        <v>0.5</v>
      </c>
      <c r="E21" s="2">
        <f>COUNTIFS(Table2[Sub-Sector],Table3[[#This Row],[Sub-Sector]],Table2[1M Return vs Nifty],"&gt;=5")/Table3[[#This Row],[Count]]</f>
        <v>0.5</v>
      </c>
      <c r="F21" s="2">
        <f>COUNTIFS(Table2[Sub-Sector],Table3[[#This Row],[Sub-Sector]],Table2[6M Return vs Nifty],"&gt;=10")/Table3[[#This Row],[Count]]</f>
        <v>1</v>
      </c>
      <c r="G21" s="2">
        <f>COUNTIFS(Table2[Sub-Sector],Table3[[#This Row],[Sub-Sector]],Table2[1Y Return vs Nifty],"&gt;=10")/Table3[[#This Row],[Count]]</f>
        <v>1</v>
      </c>
      <c r="H21" s="2">
        <f>COUNTIFS(Table2[Sub-Sector],Table3[[#This Row],[Sub-Sector]],Table2[RSI Exponential â€“ 14D],"&gt;=50")/Table3[[#This Row],[Count]]</f>
        <v>0.5</v>
      </c>
      <c r="I21" s="2">
        <f>COUNTIFS(Table2[Sub-Sector],Table3[[#This Row],[Sub-Sector]],Table2[Relative Volume],"&gt;=1")/Table3[[#This Row],[Count]]</f>
        <v>0.5</v>
      </c>
      <c r="J21" s="2">
        <f>COUNTIFS(Table2[Sub-Sector],Table3[[#This Row],[Sub-Sector]],Table2[% Away From Day Low],"&gt;=0.05")/Table3[[#This Row],[Count]]</f>
        <v>0.5</v>
      </c>
      <c r="K21" s="2">
        <f>COUNTIFS(Table2[Sub-Sector],Table3[[#This Row],[Sub-Sector]],Table2[% Away From Day High],"&lt;=0.05")/Table3[[#This Row],[Count]]</f>
        <v>1</v>
      </c>
      <c r="L21" s="2">
        <f>COUNTIFS(Table2[Sub-Sector],Table3[[#This Row],[Sub-Sector]],Table2[% Away From Current Week Low],"&gt;=0.05")/Table3[[#This Row],[Count]]</f>
        <v>0.5</v>
      </c>
      <c r="M21" s="2">
        <f>COUNTIFS(Table2[Sub-Sector],Table3[[#This Row],[Sub-Sector]],Table2[% Away From Current Week High],"&lt;=0.05")/Table3[[#This Row],[Count]]</f>
        <v>0.5</v>
      </c>
      <c r="N21" s="2">
        <f>COUNTIFS(Table2[Sub-Sector],Table3[[#This Row],[Sub-Sector]],Table2[% Away From Current Month Low],"&gt;=0.05")/Table3[[#This Row],[Count]]</f>
        <v>0.5</v>
      </c>
      <c r="O21" s="2">
        <f>COUNTIFS(Table2[Sub-Sector],Table3[[#This Row],[Sub-Sector]],Table2[% Away From Current Month High],"&lt;=0.05")/Table3[[#This Row],[Count]]</f>
        <v>0.5</v>
      </c>
      <c r="P21" s="2">
        <f>COUNTIFS(Table2[Sub-Sector],Table3[[#This Row],[Sub-Sector]],Table2[% Away From 52W High],"&lt;=10")/Table3[[#This Row],[Count]]</f>
        <v>0.5</v>
      </c>
      <c r="Q21" s="2">
        <f>COUNTIFS(Table2[Sub-Sector],Table3[[#This Row],[Sub-Sector]],Table2[% Away From 52W Low],"&gt;=10")/Table3[[#This Row],[Count]]</f>
        <v>1</v>
      </c>
      <c r="R21" s="2">
        <f>COUNTIFS(Table2[Sub-Sector],Table3[[#This Row],[Sub-Sector]],Table2[% Price above 20 EMA],"&gt;=0")/Table3[[#This Row],[Count]]</f>
        <v>0.5</v>
      </c>
      <c r="S21" s="2">
        <f>COUNTIFS(Table2[Sub-Sector],Table3[[#This Row],[Sub-Sector]],Table2[% Price above 50 EMA],"&gt;=0")/Table3[[#This Row],[Count]]</f>
        <v>1</v>
      </c>
      <c r="T21" s="2">
        <f>COUNTIFS(Table2[Sub-Sector],Table3[[#This Row],[Sub-Sector]],Table2[% Price above 200 EMA],"&gt;=0")/Table3[[#This Row],[Count]]</f>
        <v>1</v>
      </c>
      <c r="U21" s="2">
        <f>COUNTIFS(Table2[Sub-Sector],Table3[[#This Row],[Sub-Sector]],Table2[Rate of Change - Zone],"Positive")/Table3[[#This Row],[Count]]</f>
        <v>0.5</v>
      </c>
      <c r="V21" s="2">
        <f>COUNTIFS(Table2[Sub-Sector],Table3[[#This Row],[Sub-Sector]],Table2[Sharpe Ratio],"&gt;=0.10")/Table3[[#This Row],[Count]]</f>
        <v>1</v>
      </c>
      <c r="W21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226</v>
      </c>
      <c r="X21" s="3">
        <f>_xlfn.RANK.AVG(Table3[[#This Row],[Score]],Table3[Score],1)</f>
        <v>8.5</v>
      </c>
      <c r="Y2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161</v>
      </c>
      <c r="Z21" s="3">
        <f>_xlfn.RANK.AVG(Table3[[#This Row],[Score 2 ]],Table3[[Score 2 ]],1)</f>
        <v>20.5</v>
      </c>
    </row>
    <row r="22" spans="1:26" x14ac:dyDescent="0.3">
      <c r="A22" t="s">
        <v>878</v>
      </c>
      <c r="B22">
        <f>COUNTIFS(Table2[Sub-Sector],Table3[[#This Row],[Sub-Sector]])</f>
        <v>2</v>
      </c>
      <c r="C22" s="2">
        <f>COUNTIFS(Table2[Sub-Sector],Table3[[#This Row],[Sub-Sector]],Table2[Uptrend],"Uptrend")/Table3[[#This Row],[Count]]</f>
        <v>1</v>
      </c>
      <c r="D22" s="2">
        <f>COUNTIFS(Table2[Sub-Sector],Table3[[#This Row],[Sub-Sector]],Table2[1W Return vs Nifty],"&gt;=5")/Table3[[#This Row],[Count]]</f>
        <v>0.5</v>
      </c>
      <c r="E22" s="2">
        <f>COUNTIFS(Table2[Sub-Sector],Table3[[#This Row],[Sub-Sector]],Table2[1M Return vs Nifty],"&gt;=5")/Table3[[#This Row],[Count]]</f>
        <v>0.5</v>
      </c>
      <c r="F22" s="2">
        <f>COUNTIFS(Table2[Sub-Sector],Table3[[#This Row],[Sub-Sector]],Table2[6M Return vs Nifty],"&gt;=10")/Table3[[#This Row],[Count]]</f>
        <v>1</v>
      </c>
      <c r="G22" s="2">
        <f>COUNTIFS(Table2[Sub-Sector],Table3[[#This Row],[Sub-Sector]],Table2[1Y Return vs Nifty],"&gt;=10")/Table3[[#This Row],[Count]]</f>
        <v>1</v>
      </c>
      <c r="H22" s="2">
        <f>COUNTIFS(Table2[Sub-Sector],Table3[[#This Row],[Sub-Sector]],Table2[RSI Exponential â€“ 14D],"&gt;=50")/Table3[[#This Row],[Count]]</f>
        <v>0.5</v>
      </c>
      <c r="I22" s="2">
        <f>COUNTIFS(Table2[Sub-Sector],Table3[[#This Row],[Sub-Sector]],Table2[Relative Volume],"&gt;=1")/Table3[[#This Row],[Count]]</f>
        <v>0.5</v>
      </c>
      <c r="J22" s="2">
        <f>COUNTIFS(Table2[Sub-Sector],Table3[[#This Row],[Sub-Sector]],Table2[% Away From Day Low],"&gt;=0.05")/Table3[[#This Row],[Count]]</f>
        <v>0</v>
      </c>
      <c r="K22" s="2">
        <f>COUNTIFS(Table2[Sub-Sector],Table3[[#This Row],[Sub-Sector]],Table2[% Away From Day High],"&lt;=0.05")/Table3[[#This Row],[Count]]</f>
        <v>1</v>
      </c>
      <c r="L22" s="2">
        <f>COUNTIFS(Table2[Sub-Sector],Table3[[#This Row],[Sub-Sector]],Table2[% Away From Current Week Low],"&gt;=0.05")/Table3[[#This Row],[Count]]</f>
        <v>0.5</v>
      </c>
      <c r="M22" s="2">
        <f>COUNTIFS(Table2[Sub-Sector],Table3[[#This Row],[Sub-Sector]],Table2[% Away From Current Week High],"&lt;=0.05")/Table3[[#This Row],[Count]]</f>
        <v>0.5</v>
      </c>
      <c r="N22" s="2">
        <f>COUNTIFS(Table2[Sub-Sector],Table3[[#This Row],[Sub-Sector]],Table2[% Away From Current Month Low],"&gt;=0.05")/Table3[[#This Row],[Count]]</f>
        <v>0.5</v>
      </c>
      <c r="O22" s="2">
        <f>COUNTIFS(Table2[Sub-Sector],Table3[[#This Row],[Sub-Sector]],Table2[% Away From Current Month High],"&lt;=0.05")/Table3[[#This Row],[Count]]</f>
        <v>0.5</v>
      </c>
      <c r="P22" s="2">
        <f>COUNTIFS(Table2[Sub-Sector],Table3[[#This Row],[Sub-Sector]],Table2[% Away From 52W High],"&lt;=10")/Table3[[#This Row],[Count]]</f>
        <v>0.5</v>
      </c>
      <c r="Q22" s="2">
        <f>COUNTIFS(Table2[Sub-Sector],Table3[[#This Row],[Sub-Sector]],Table2[% Away From 52W Low],"&gt;=10")/Table3[[#This Row],[Count]]</f>
        <v>1</v>
      </c>
      <c r="R22" s="2">
        <f>COUNTIFS(Table2[Sub-Sector],Table3[[#This Row],[Sub-Sector]],Table2[% Price above 20 EMA],"&gt;=0")/Table3[[#This Row],[Count]]</f>
        <v>0.5</v>
      </c>
      <c r="S22" s="2">
        <f>COUNTIFS(Table2[Sub-Sector],Table3[[#This Row],[Sub-Sector]],Table2[% Price above 50 EMA],"&gt;=0")/Table3[[#This Row],[Count]]</f>
        <v>0.5</v>
      </c>
      <c r="T22" s="2">
        <f>COUNTIFS(Table2[Sub-Sector],Table3[[#This Row],[Sub-Sector]],Table2[% Price above 200 EMA],"&gt;=0")/Table3[[#This Row],[Count]]</f>
        <v>1</v>
      </c>
      <c r="U22" s="2">
        <f>COUNTIFS(Table2[Sub-Sector],Table3[[#This Row],[Sub-Sector]],Table2[Rate of Change - Zone],"Positive")/Table3[[#This Row],[Count]]</f>
        <v>0.5</v>
      </c>
      <c r="V22" s="2">
        <f>COUNTIFS(Table2[Sub-Sector],Table3[[#This Row],[Sub-Sector]],Table2[Sharpe Ratio],"&gt;=0.10")/Table3[[#This Row],[Count]]</f>
        <v>0.5</v>
      </c>
      <c r="W2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226</v>
      </c>
      <c r="X22" s="3">
        <f>_xlfn.RANK.AVG(Table3[[#This Row],[Score]],Table3[Score],1)</f>
        <v>8.5</v>
      </c>
      <c r="Y2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161</v>
      </c>
      <c r="Z22" s="3">
        <f>_xlfn.RANK.AVG(Table3[[#This Row],[Score 2 ]],Table3[[Score 2 ]],1)</f>
        <v>20.5</v>
      </c>
    </row>
    <row r="23" spans="1:26" x14ac:dyDescent="0.3">
      <c r="A23" t="s">
        <v>243</v>
      </c>
      <c r="B23">
        <f>COUNTIFS(Table2[Sub-Sector],Table3[[#This Row],[Sub-Sector]])</f>
        <v>21</v>
      </c>
      <c r="C23" s="2">
        <f>COUNTIFS(Table2[Sub-Sector],Table3[[#This Row],[Sub-Sector]],Table2[Uptrend],"Uptrend")/Table3[[#This Row],[Count]]</f>
        <v>0.90476190476190477</v>
      </c>
      <c r="D23" s="2">
        <f>COUNTIFS(Table2[Sub-Sector],Table3[[#This Row],[Sub-Sector]],Table2[1W Return vs Nifty],"&gt;=5")/Table3[[#This Row],[Count]]</f>
        <v>0.14285714285714285</v>
      </c>
      <c r="E23" s="2">
        <f>COUNTIFS(Table2[Sub-Sector],Table3[[#This Row],[Sub-Sector]],Table2[1M Return vs Nifty],"&gt;=5")/Table3[[#This Row],[Count]]</f>
        <v>0.52380952380952384</v>
      </c>
      <c r="F23" s="2">
        <f>COUNTIFS(Table2[Sub-Sector],Table3[[#This Row],[Sub-Sector]],Table2[6M Return vs Nifty],"&gt;=10")/Table3[[#This Row],[Count]]</f>
        <v>0.47619047619047616</v>
      </c>
      <c r="G23" s="2">
        <f>COUNTIFS(Table2[Sub-Sector],Table3[[#This Row],[Sub-Sector]],Table2[1Y Return vs Nifty],"&gt;=10")/Table3[[#This Row],[Count]]</f>
        <v>0.66666666666666663</v>
      </c>
      <c r="H23" s="2">
        <f>COUNTIFS(Table2[Sub-Sector],Table3[[#This Row],[Sub-Sector]],Table2[RSI Exponential â€“ 14D],"&gt;=50")/Table3[[#This Row],[Count]]</f>
        <v>0.76190476190476186</v>
      </c>
      <c r="I23" s="2">
        <f>COUNTIFS(Table2[Sub-Sector],Table3[[#This Row],[Sub-Sector]],Table2[Relative Volume],"&gt;=1")/Table3[[#This Row],[Count]]</f>
        <v>0.76190476190476186</v>
      </c>
      <c r="J23" s="2">
        <f>COUNTIFS(Table2[Sub-Sector],Table3[[#This Row],[Sub-Sector]],Table2[% Away From Day Low],"&gt;=0.05")/Table3[[#This Row],[Count]]</f>
        <v>0</v>
      </c>
      <c r="K23" s="2">
        <f>COUNTIFS(Table2[Sub-Sector],Table3[[#This Row],[Sub-Sector]],Table2[% Away From Day High],"&lt;=0.05")/Table3[[#This Row],[Count]]</f>
        <v>0.95238095238095233</v>
      </c>
      <c r="L23" s="2">
        <f>COUNTIFS(Table2[Sub-Sector],Table3[[#This Row],[Sub-Sector]],Table2[% Away From Current Week Low],"&gt;=0.05")/Table3[[#This Row],[Count]]</f>
        <v>0.33333333333333331</v>
      </c>
      <c r="M23" s="2">
        <f>COUNTIFS(Table2[Sub-Sector],Table3[[#This Row],[Sub-Sector]],Table2[% Away From Current Week High],"&lt;=0.05")/Table3[[#This Row],[Count]]</f>
        <v>0.5714285714285714</v>
      </c>
      <c r="N23" s="2">
        <f>COUNTIFS(Table2[Sub-Sector],Table3[[#This Row],[Sub-Sector]],Table2[% Away From Current Month Low],"&gt;=0.05")/Table3[[#This Row],[Count]]</f>
        <v>0.66666666666666663</v>
      </c>
      <c r="O23" s="2">
        <f>COUNTIFS(Table2[Sub-Sector],Table3[[#This Row],[Sub-Sector]],Table2[% Away From Current Month High],"&lt;=0.05")/Table3[[#This Row],[Count]]</f>
        <v>0.52380952380952384</v>
      </c>
      <c r="P23" s="2">
        <f>COUNTIFS(Table2[Sub-Sector],Table3[[#This Row],[Sub-Sector]],Table2[% Away From 52W High],"&lt;=10")/Table3[[#This Row],[Count]]</f>
        <v>0.42857142857142855</v>
      </c>
      <c r="Q23" s="2">
        <f>COUNTIFS(Table2[Sub-Sector],Table3[[#This Row],[Sub-Sector]],Table2[% Away From 52W Low],"&gt;=10")/Table3[[#This Row],[Count]]</f>
        <v>1</v>
      </c>
      <c r="R23" s="2">
        <f>COUNTIFS(Table2[Sub-Sector],Table3[[#This Row],[Sub-Sector]],Table2[% Price above 20 EMA],"&gt;=0")/Table3[[#This Row],[Count]]</f>
        <v>0.80952380952380953</v>
      </c>
      <c r="S23" s="2">
        <f>COUNTIFS(Table2[Sub-Sector],Table3[[#This Row],[Sub-Sector]],Table2[% Price above 50 EMA],"&gt;=0")/Table3[[#This Row],[Count]]</f>
        <v>1</v>
      </c>
      <c r="T23" s="2">
        <f>COUNTIFS(Table2[Sub-Sector],Table3[[#This Row],[Sub-Sector]],Table2[% Price above 200 EMA],"&gt;=0")/Table3[[#This Row],[Count]]</f>
        <v>1</v>
      </c>
      <c r="U23" s="2">
        <f>COUNTIFS(Table2[Sub-Sector],Table3[[#This Row],[Sub-Sector]],Table2[Rate of Change - Zone],"Positive")/Table3[[#This Row],[Count]]</f>
        <v>0.95238095238095233</v>
      </c>
      <c r="V23" s="2">
        <f>COUNTIFS(Table2[Sub-Sector],Table3[[#This Row],[Sub-Sector]],Table2[Sharpe Ratio],"&gt;=0.10")/Table3[[#This Row],[Count]]</f>
        <v>0.23809523809523808</v>
      </c>
      <c r="W23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279</v>
      </c>
      <c r="X23" s="3">
        <f>_xlfn.RANK.AVG(Table3[[#This Row],[Score]],Table3[Score],1)</f>
        <v>15.5</v>
      </c>
      <c r="Y2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167</v>
      </c>
      <c r="Z23" s="3">
        <f>_xlfn.RANK.AVG(Table3[[#This Row],[Score 2 ]],Table3[[Score 2 ]],1)</f>
        <v>22</v>
      </c>
    </row>
    <row r="24" spans="1:26" x14ac:dyDescent="0.3">
      <c r="A24" t="s">
        <v>613</v>
      </c>
      <c r="B24">
        <f>COUNTIFS(Table2[Sub-Sector],Table3[[#This Row],[Sub-Sector]])</f>
        <v>4</v>
      </c>
      <c r="C24" s="2">
        <f>COUNTIFS(Table2[Sub-Sector],Table3[[#This Row],[Sub-Sector]],Table2[Uptrend],"Uptrend")/Table3[[#This Row],[Count]]</f>
        <v>0.5</v>
      </c>
      <c r="D24" s="2">
        <f>COUNTIFS(Table2[Sub-Sector],Table3[[#This Row],[Sub-Sector]],Table2[1W Return vs Nifty],"&gt;=5")/Table3[[#This Row],[Count]]</f>
        <v>0.25</v>
      </c>
      <c r="E24" s="2">
        <f>COUNTIFS(Table2[Sub-Sector],Table3[[#This Row],[Sub-Sector]],Table2[1M Return vs Nifty],"&gt;=5")/Table3[[#This Row],[Count]]</f>
        <v>0.25</v>
      </c>
      <c r="F24" s="2">
        <f>COUNTIFS(Table2[Sub-Sector],Table3[[#This Row],[Sub-Sector]],Table2[6M Return vs Nifty],"&gt;=10")/Table3[[#This Row],[Count]]</f>
        <v>0.75</v>
      </c>
      <c r="G24" s="2">
        <f>COUNTIFS(Table2[Sub-Sector],Table3[[#This Row],[Sub-Sector]],Table2[1Y Return vs Nifty],"&gt;=10")/Table3[[#This Row],[Count]]</f>
        <v>0.75</v>
      </c>
      <c r="H24" s="2">
        <f>COUNTIFS(Table2[Sub-Sector],Table3[[#This Row],[Sub-Sector]],Table2[RSI Exponential â€“ 14D],"&gt;=50")/Table3[[#This Row],[Count]]</f>
        <v>0.5</v>
      </c>
      <c r="I24" s="2">
        <f>COUNTIFS(Table2[Sub-Sector],Table3[[#This Row],[Sub-Sector]],Table2[Relative Volume],"&gt;=1")/Table3[[#This Row],[Count]]</f>
        <v>0.5</v>
      </c>
      <c r="J24" s="2">
        <f>COUNTIFS(Table2[Sub-Sector],Table3[[#This Row],[Sub-Sector]],Table2[% Away From Day Low],"&gt;=0.05")/Table3[[#This Row],[Count]]</f>
        <v>0.25</v>
      </c>
      <c r="K24" s="2">
        <f>COUNTIFS(Table2[Sub-Sector],Table3[[#This Row],[Sub-Sector]],Table2[% Away From Day High],"&lt;=0.05")/Table3[[#This Row],[Count]]</f>
        <v>1</v>
      </c>
      <c r="L24" s="2">
        <f>COUNTIFS(Table2[Sub-Sector],Table3[[#This Row],[Sub-Sector]],Table2[% Away From Current Week Low],"&gt;=0.05")/Table3[[#This Row],[Count]]</f>
        <v>0.5</v>
      </c>
      <c r="M24" s="2">
        <f>COUNTIFS(Table2[Sub-Sector],Table3[[#This Row],[Sub-Sector]],Table2[% Away From Current Week High],"&lt;=0.05")/Table3[[#This Row],[Count]]</f>
        <v>0.25</v>
      </c>
      <c r="N24" s="2">
        <f>COUNTIFS(Table2[Sub-Sector],Table3[[#This Row],[Sub-Sector]],Table2[% Away From Current Month Low],"&gt;=0.05")/Table3[[#This Row],[Count]]</f>
        <v>0.75</v>
      </c>
      <c r="O24" s="2">
        <f>COUNTIFS(Table2[Sub-Sector],Table3[[#This Row],[Sub-Sector]],Table2[% Away From Current Month High],"&lt;=0.05")/Table3[[#This Row],[Count]]</f>
        <v>0.25</v>
      </c>
      <c r="P24" s="2">
        <f>COUNTIFS(Table2[Sub-Sector],Table3[[#This Row],[Sub-Sector]],Table2[% Away From 52W High],"&lt;=10")/Table3[[#This Row],[Count]]</f>
        <v>0.5</v>
      </c>
      <c r="Q24" s="2">
        <f>COUNTIFS(Table2[Sub-Sector],Table3[[#This Row],[Sub-Sector]],Table2[% Away From 52W Low],"&gt;=10")/Table3[[#This Row],[Count]]</f>
        <v>1</v>
      </c>
      <c r="R24" s="2">
        <f>COUNTIFS(Table2[Sub-Sector],Table3[[#This Row],[Sub-Sector]],Table2[% Price above 20 EMA],"&gt;=0")/Table3[[#This Row],[Count]]</f>
        <v>0.75</v>
      </c>
      <c r="S24" s="2">
        <f>COUNTIFS(Table2[Sub-Sector],Table3[[#This Row],[Sub-Sector]],Table2[% Price above 50 EMA],"&gt;=0")/Table3[[#This Row],[Count]]</f>
        <v>0.75</v>
      </c>
      <c r="T24" s="2">
        <f>COUNTIFS(Table2[Sub-Sector],Table3[[#This Row],[Sub-Sector]],Table2[% Price above 200 EMA],"&gt;=0")/Table3[[#This Row],[Count]]</f>
        <v>0.75</v>
      </c>
      <c r="U24" s="2">
        <f>COUNTIFS(Table2[Sub-Sector],Table3[[#This Row],[Sub-Sector]],Table2[Rate of Change - Zone],"Positive")/Table3[[#This Row],[Count]]</f>
        <v>0.75</v>
      </c>
      <c r="V24" s="2">
        <f>COUNTIFS(Table2[Sub-Sector],Table3[[#This Row],[Sub-Sector]],Table2[Sharpe Ratio],"&gt;=0.10")/Table3[[#This Row],[Count]]</f>
        <v>0.25</v>
      </c>
      <c r="W24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359.5</v>
      </c>
      <c r="X24" s="3">
        <f>_xlfn.RANK.AVG(Table3[[#This Row],[Score]],Table3[Score],1)</f>
        <v>33</v>
      </c>
      <c r="Y2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167.5</v>
      </c>
      <c r="Z24" s="3">
        <f>_xlfn.RANK.AVG(Table3[[#This Row],[Score 2 ]],Table3[[Score 2 ]],1)</f>
        <v>23</v>
      </c>
    </row>
    <row r="25" spans="1:26" x14ac:dyDescent="0.3">
      <c r="A25" t="s">
        <v>89</v>
      </c>
      <c r="B25">
        <f>COUNTIFS(Table2[Sub-Sector],Table3[[#This Row],[Sub-Sector]])</f>
        <v>3</v>
      </c>
      <c r="C25" s="2">
        <f>COUNTIFS(Table2[Sub-Sector],Table3[[#This Row],[Sub-Sector]],Table2[Uptrend],"Uptrend")/Table3[[#This Row],[Count]]</f>
        <v>1</v>
      </c>
      <c r="D25" s="2">
        <f>COUNTIFS(Table2[Sub-Sector],Table3[[#This Row],[Sub-Sector]],Table2[1W Return vs Nifty],"&gt;=5")/Table3[[#This Row],[Count]]</f>
        <v>0.66666666666666663</v>
      </c>
      <c r="E25" s="2">
        <f>COUNTIFS(Table2[Sub-Sector],Table3[[#This Row],[Sub-Sector]],Table2[1M Return vs Nifty],"&gt;=5")/Table3[[#This Row],[Count]]</f>
        <v>0.66666666666666663</v>
      </c>
      <c r="F25" s="2">
        <f>COUNTIFS(Table2[Sub-Sector],Table3[[#This Row],[Sub-Sector]],Table2[6M Return vs Nifty],"&gt;=10")/Table3[[#This Row],[Count]]</f>
        <v>0.66666666666666663</v>
      </c>
      <c r="G25" s="2">
        <f>COUNTIFS(Table2[Sub-Sector],Table3[[#This Row],[Sub-Sector]],Table2[1Y Return vs Nifty],"&gt;=10")/Table3[[#This Row],[Count]]</f>
        <v>0.33333333333333331</v>
      </c>
      <c r="H25" s="2">
        <f>COUNTIFS(Table2[Sub-Sector],Table3[[#This Row],[Sub-Sector]],Table2[RSI Exponential â€“ 14D],"&gt;=50")/Table3[[#This Row],[Count]]</f>
        <v>1</v>
      </c>
      <c r="I25" s="2">
        <f>COUNTIFS(Table2[Sub-Sector],Table3[[#This Row],[Sub-Sector]],Table2[Relative Volume],"&gt;=1")/Table3[[#This Row],[Count]]</f>
        <v>0.66666666666666663</v>
      </c>
      <c r="J25" s="2">
        <f>COUNTIFS(Table2[Sub-Sector],Table3[[#This Row],[Sub-Sector]],Table2[% Away From Day Low],"&gt;=0.05")/Table3[[#This Row],[Count]]</f>
        <v>0</v>
      </c>
      <c r="K25" s="2">
        <f>COUNTIFS(Table2[Sub-Sector],Table3[[#This Row],[Sub-Sector]],Table2[% Away From Day High],"&lt;=0.05")/Table3[[#This Row],[Count]]</f>
        <v>1</v>
      </c>
      <c r="L25" s="2">
        <f>COUNTIFS(Table2[Sub-Sector],Table3[[#This Row],[Sub-Sector]],Table2[% Away From Current Week Low],"&gt;=0.05")/Table3[[#This Row],[Count]]</f>
        <v>0.66666666666666663</v>
      </c>
      <c r="M25" s="2">
        <f>COUNTIFS(Table2[Sub-Sector],Table3[[#This Row],[Sub-Sector]],Table2[% Away From Current Week High],"&lt;=0.05")/Table3[[#This Row],[Count]]</f>
        <v>0.66666666666666663</v>
      </c>
      <c r="N25" s="2">
        <f>COUNTIFS(Table2[Sub-Sector],Table3[[#This Row],[Sub-Sector]],Table2[% Away From Current Month Low],"&gt;=0.05")/Table3[[#This Row],[Count]]</f>
        <v>1</v>
      </c>
      <c r="O25" s="2">
        <f>COUNTIFS(Table2[Sub-Sector],Table3[[#This Row],[Sub-Sector]],Table2[% Away From Current Month High],"&lt;=0.05")/Table3[[#This Row],[Count]]</f>
        <v>0.66666666666666663</v>
      </c>
      <c r="P25" s="2">
        <f>COUNTIFS(Table2[Sub-Sector],Table3[[#This Row],[Sub-Sector]],Table2[% Away From 52W High],"&lt;=10")/Table3[[#This Row],[Count]]</f>
        <v>1</v>
      </c>
      <c r="Q25" s="2">
        <f>COUNTIFS(Table2[Sub-Sector],Table3[[#This Row],[Sub-Sector]],Table2[% Away From 52W Low],"&gt;=10")/Table3[[#This Row],[Count]]</f>
        <v>1</v>
      </c>
      <c r="R25" s="2">
        <f>COUNTIFS(Table2[Sub-Sector],Table3[[#This Row],[Sub-Sector]],Table2[% Price above 20 EMA],"&gt;=0")/Table3[[#This Row],[Count]]</f>
        <v>1</v>
      </c>
      <c r="S25" s="2">
        <f>COUNTIFS(Table2[Sub-Sector],Table3[[#This Row],[Sub-Sector]],Table2[% Price above 50 EMA],"&gt;=0")/Table3[[#This Row],[Count]]</f>
        <v>1</v>
      </c>
      <c r="T25" s="2">
        <f>COUNTIFS(Table2[Sub-Sector],Table3[[#This Row],[Sub-Sector]],Table2[% Price above 200 EMA],"&gt;=0")/Table3[[#This Row],[Count]]</f>
        <v>1</v>
      </c>
      <c r="U25" s="2">
        <f>COUNTIFS(Table2[Sub-Sector],Table3[[#This Row],[Sub-Sector]],Table2[Rate of Change - Zone],"Positive")/Table3[[#This Row],[Count]]</f>
        <v>1</v>
      </c>
      <c r="V25" s="2">
        <f>COUNTIFS(Table2[Sub-Sector],Table3[[#This Row],[Sub-Sector]],Table2[Sharpe Ratio],"&gt;=0.10")/Table3[[#This Row],[Count]]</f>
        <v>0.33333333333333331</v>
      </c>
      <c r="W25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220</v>
      </c>
      <c r="X25" s="3">
        <f>_xlfn.RANK.AVG(Table3[[#This Row],[Score]],Table3[Score],1)</f>
        <v>6</v>
      </c>
      <c r="Y2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173</v>
      </c>
      <c r="Z25" s="3">
        <f>_xlfn.RANK.AVG(Table3[[#This Row],[Score 2 ]],Table3[[Score 2 ]],1)</f>
        <v>24</v>
      </c>
    </row>
    <row r="26" spans="1:26" x14ac:dyDescent="0.3">
      <c r="A26" t="s">
        <v>256</v>
      </c>
      <c r="B26">
        <f>COUNTIFS(Table2[Sub-Sector],Table3[[#This Row],[Sub-Sector]])</f>
        <v>3</v>
      </c>
      <c r="C26" s="2">
        <f>COUNTIFS(Table2[Sub-Sector],Table3[[#This Row],[Sub-Sector]],Table2[Uptrend],"Uptrend")/Table3[[#This Row],[Count]]</f>
        <v>0.66666666666666663</v>
      </c>
      <c r="D26" s="2">
        <f>COUNTIFS(Table2[Sub-Sector],Table3[[#This Row],[Sub-Sector]],Table2[1W Return vs Nifty],"&gt;=5")/Table3[[#This Row],[Count]]</f>
        <v>0.33333333333333331</v>
      </c>
      <c r="E26" s="2">
        <f>COUNTIFS(Table2[Sub-Sector],Table3[[#This Row],[Sub-Sector]],Table2[1M Return vs Nifty],"&gt;=5")/Table3[[#This Row],[Count]]</f>
        <v>0.33333333333333331</v>
      </c>
      <c r="F26" s="2">
        <f>COUNTIFS(Table2[Sub-Sector],Table3[[#This Row],[Sub-Sector]],Table2[6M Return vs Nifty],"&gt;=10")/Table3[[#This Row],[Count]]</f>
        <v>0.33333333333333331</v>
      </c>
      <c r="G26" s="2">
        <f>COUNTIFS(Table2[Sub-Sector],Table3[[#This Row],[Sub-Sector]],Table2[1Y Return vs Nifty],"&gt;=10")/Table3[[#This Row],[Count]]</f>
        <v>0.66666666666666663</v>
      </c>
      <c r="H26" s="2">
        <f>COUNTIFS(Table2[Sub-Sector],Table3[[#This Row],[Sub-Sector]],Table2[RSI Exponential â€“ 14D],"&gt;=50")/Table3[[#This Row],[Count]]</f>
        <v>1</v>
      </c>
      <c r="I26" s="2">
        <f>COUNTIFS(Table2[Sub-Sector],Table3[[#This Row],[Sub-Sector]],Table2[Relative Volume],"&gt;=1")/Table3[[#This Row],[Count]]</f>
        <v>0.66666666666666663</v>
      </c>
      <c r="J26" s="2">
        <f>COUNTIFS(Table2[Sub-Sector],Table3[[#This Row],[Sub-Sector]],Table2[% Away From Day Low],"&gt;=0.05")/Table3[[#This Row],[Count]]</f>
        <v>0</v>
      </c>
      <c r="K26" s="2">
        <f>COUNTIFS(Table2[Sub-Sector],Table3[[#This Row],[Sub-Sector]],Table2[% Away From Day High],"&lt;=0.05")/Table3[[#This Row],[Count]]</f>
        <v>1</v>
      </c>
      <c r="L26" s="2">
        <f>COUNTIFS(Table2[Sub-Sector],Table3[[#This Row],[Sub-Sector]],Table2[% Away From Current Week Low],"&gt;=0.05")/Table3[[#This Row],[Count]]</f>
        <v>0.33333333333333331</v>
      </c>
      <c r="M26" s="2">
        <f>COUNTIFS(Table2[Sub-Sector],Table3[[#This Row],[Sub-Sector]],Table2[% Away From Current Week High],"&lt;=0.05")/Table3[[#This Row],[Count]]</f>
        <v>0.66666666666666663</v>
      </c>
      <c r="N26" s="2">
        <f>COUNTIFS(Table2[Sub-Sector],Table3[[#This Row],[Sub-Sector]],Table2[% Away From Current Month Low],"&gt;=0.05")/Table3[[#This Row],[Count]]</f>
        <v>0.66666666666666663</v>
      </c>
      <c r="O26" s="2">
        <f>COUNTIFS(Table2[Sub-Sector],Table3[[#This Row],[Sub-Sector]],Table2[% Away From Current Month High],"&lt;=0.05")/Table3[[#This Row],[Count]]</f>
        <v>0.66666666666666663</v>
      </c>
      <c r="P26" s="2">
        <f>COUNTIFS(Table2[Sub-Sector],Table3[[#This Row],[Sub-Sector]],Table2[% Away From 52W High],"&lt;=10")/Table3[[#This Row],[Count]]</f>
        <v>0.33333333333333331</v>
      </c>
      <c r="Q26" s="2">
        <f>COUNTIFS(Table2[Sub-Sector],Table3[[#This Row],[Sub-Sector]],Table2[% Away From 52W Low],"&gt;=10")/Table3[[#This Row],[Count]]</f>
        <v>1</v>
      </c>
      <c r="R26" s="2">
        <f>COUNTIFS(Table2[Sub-Sector],Table3[[#This Row],[Sub-Sector]],Table2[% Price above 20 EMA],"&gt;=0")/Table3[[#This Row],[Count]]</f>
        <v>1</v>
      </c>
      <c r="S26" s="2">
        <f>COUNTIFS(Table2[Sub-Sector],Table3[[#This Row],[Sub-Sector]],Table2[% Price above 50 EMA],"&gt;=0")/Table3[[#This Row],[Count]]</f>
        <v>1</v>
      </c>
      <c r="T26" s="2">
        <f>COUNTIFS(Table2[Sub-Sector],Table3[[#This Row],[Sub-Sector]],Table2[% Price above 200 EMA],"&gt;=0")/Table3[[#This Row],[Count]]</f>
        <v>1</v>
      </c>
      <c r="U26" s="2">
        <f>COUNTIFS(Table2[Sub-Sector],Table3[[#This Row],[Sub-Sector]],Table2[Rate of Change - Zone],"Positive")/Table3[[#This Row],[Count]]</f>
        <v>1</v>
      </c>
      <c r="V26" s="2">
        <f>COUNTIFS(Table2[Sub-Sector],Table3[[#This Row],[Sub-Sector]],Table2[Sharpe Ratio],"&gt;=0.10")/Table3[[#This Row],[Count]]</f>
        <v>0</v>
      </c>
      <c r="W26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329</v>
      </c>
      <c r="X26" s="3">
        <f>_xlfn.RANK.AVG(Table3[[#This Row],[Score]],Table3[Score],1)</f>
        <v>27</v>
      </c>
      <c r="Y2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173.5</v>
      </c>
      <c r="Z26" s="3">
        <f>_xlfn.RANK.AVG(Table3[[#This Row],[Score 2 ]],Table3[[Score 2 ]],1)</f>
        <v>25</v>
      </c>
    </row>
    <row r="27" spans="1:26" x14ac:dyDescent="0.3">
      <c r="A27" t="s">
        <v>1175</v>
      </c>
      <c r="B27">
        <f>COUNTIFS(Table2[Sub-Sector],Table3[[#This Row],[Sub-Sector]])</f>
        <v>3</v>
      </c>
      <c r="C27" s="2">
        <f>COUNTIFS(Table2[Sub-Sector],Table3[[#This Row],[Sub-Sector]],Table2[Uptrend],"Uptrend")/Table3[[#This Row],[Count]]</f>
        <v>0.66666666666666663</v>
      </c>
      <c r="D27" s="2">
        <f>COUNTIFS(Table2[Sub-Sector],Table3[[#This Row],[Sub-Sector]],Table2[1W Return vs Nifty],"&gt;=5")/Table3[[#This Row],[Count]]</f>
        <v>0.33333333333333331</v>
      </c>
      <c r="E27" s="2">
        <f>COUNTIFS(Table2[Sub-Sector],Table3[[#This Row],[Sub-Sector]],Table2[1M Return vs Nifty],"&gt;=5")/Table3[[#This Row],[Count]]</f>
        <v>0.33333333333333331</v>
      </c>
      <c r="F27" s="2">
        <f>COUNTIFS(Table2[Sub-Sector],Table3[[#This Row],[Sub-Sector]],Table2[6M Return vs Nifty],"&gt;=10")/Table3[[#This Row],[Count]]</f>
        <v>0.66666666666666663</v>
      </c>
      <c r="G27" s="2">
        <f>COUNTIFS(Table2[Sub-Sector],Table3[[#This Row],[Sub-Sector]],Table2[1Y Return vs Nifty],"&gt;=10")/Table3[[#This Row],[Count]]</f>
        <v>0.66666666666666663</v>
      </c>
      <c r="H27" s="2">
        <f>COUNTIFS(Table2[Sub-Sector],Table3[[#This Row],[Sub-Sector]],Table2[RSI Exponential â€“ 14D],"&gt;=50")/Table3[[#This Row],[Count]]</f>
        <v>0.33333333333333331</v>
      </c>
      <c r="I27" s="2">
        <f>COUNTIFS(Table2[Sub-Sector],Table3[[#This Row],[Sub-Sector]],Table2[Relative Volume],"&gt;=1")/Table3[[#This Row],[Count]]</f>
        <v>0.66666666666666663</v>
      </c>
      <c r="J27" s="2">
        <f>COUNTIFS(Table2[Sub-Sector],Table3[[#This Row],[Sub-Sector]],Table2[% Away From Day Low],"&gt;=0.05")/Table3[[#This Row],[Count]]</f>
        <v>0</v>
      </c>
      <c r="K27" s="2">
        <f>COUNTIFS(Table2[Sub-Sector],Table3[[#This Row],[Sub-Sector]],Table2[% Away From Day High],"&lt;=0.05")/Table3[[#This Row],[Count]]</f>
        <v>1</v>
      </c>
      <c r="L27" s="2">
        <f>COUNTIFS(Table2[Sub-Sector],Table3[[#This Row],[Sub-Sector]],Table2[% Away From Current Week Low],"&gt;=0.05")/Table3[[#This Row],[Count]]</f>
        <v>0.33333333333333331</v>
      </c>
      <c r="M27" s="2">
        <f>COUNTIFS(Table2[Sub-Sector],Table3[[#This Row],[Sub-Sector]],Table2[% Away From Current Week High],"&lt;=0.05")/Table3[[#This Row],[Count]]</f>
        <v>0.33333333333333331</v>
      </c>
      <c r="N27" s="2">
        <f>COUNTIFS(Table2[Sub-Sector],Table3[[#This Row],[Sub-Sector]],Table2[% Away From Current Month Low],"&gt;=0.05")/Table3[[#This Row],[Count]]</f>
        <v>0.33333333333333331</v>
      </c>
      <c r="O27" s="2">
        <f>COUNTIFS(Table2[Sub-Sector],Table3[[#This Row],[Sub-Sector]],Table2[% Away From Current Month High],"&lt;=0.05")/Table3[[#This Row],[Count]]</f>
        <v>0.33333333333333331</v>
      </c>
      <c r="P27" s="2">
        <f>COUNTIFS(Table2[Sub-Sector],Table3[[#This Row],[Sub-Sector]],Table2[% Away From 52W High],"&lt;=10")/Table3[[#This Row],[Count]]</f>
        <v>0.33333333333333331</v>
      </c>
      <c r="Q27" s="2">
        <f>COUNTIFS(Table2[Sub-Sector],Table3[[#This Row],[Sub-Sector]],Table2[% Away From 52W Low],"&gt;=10")/Table3[[#This Row],[Count]]</f>
        <v>1</v>
      </c>
      <c r="R27" s="2">
        <f>COUNTIFS(Table2[Sub-Sector],Table3[[#This Row],[Sub-Sector]],Table2[% Price above 20 EMA],"&gt;=0")/Table3[[#This Row],[Count]]</f>
        <v>0.33333333333333331</v>
      </c>
      <c r="S27" s="2">
        <f>COUNTIFS(Table2[Sub-Sector],Table3[[#This Row],[Sub-Sector]],Table2[% Price above 50 EMA],"&gt;=0")/Table3[[#This Row],[Count]]</f>
        <v>0.66666666666666663</v>
      </c>
      <c r="T27" s="2">
        <f>COUNTIFS(Table2[Sub-Sector],Table3[[#This Row],[Sub-Sector]],Table2[% Price above 200 EMA],"&gt;=0")/Table3[[#This Row],[Count]]</f>
        <v>0.66666666666666663</v>
      </c>
      <c r="U27" s="2">
        <f>COUNTIFS(Table2[Sub-Sector],Table3[[#This Row],[Sub-Sector]],Table2[Rate of Change - Zone],"Positive")/Table3[[#This Row],[Count]]</f>
        <v>0.66666666666666663</v>
      </c>
      <c r="V27" s="2">
        <f>COUNTIFS(Table2[Sub-Sector],Table3[[#This Row],[Sub-Sector]],Table2[Sharpe Ratio],"&gt;=0.10")/Table3[[#This Row],[Count]]</f>
        <v>0.33333333333333331</v>
      </c>
      <c r="W27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330.5</v>
      </c>
      <c r="X27" s="3">
        <f>_xlfn.RANK.AVG(Table3[[#This Row],[Score]],Table3[Score],1)</f>
        <v>28</v>
      </c>
      <c r="Y2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175</v>
      </c>
      <c r="Z27" s="3">
        <f>_xlfn.RANK.AVG(Table3[[#This Row],[Score 2 ]],Table3[[Score 2 ]],1)</f>
        <v>26</v>
      </c>
    </row>
    <row r="28" spans="1:26" x14ac:dyDescent="0.3">
      <c r="A28" t="s">
        <v>700</v>
      </c>
      <c r="B28">
        <f>COUNTIFS(Table2[Sub-Sector],Table3[[#This Row],[Sub-Sector]])</f>
        <v>3</v>
      </c>
      <c r="C28" s="2">
        <f>COUNTIFS(Table2[Sub-Sector],Table3[[#This Row],[Sub-Sector]],Table2[Uptrend],"Uptrend")/Table3[[#This Row],[Count]]</f>
        <v>1</v>
      </c>
      <c r="D28" s="2">
        <f>COUNTIFS(Table2[Sub-Sector],Table3[[#This Row],[Sub-Sector]],Table2[1W Return vs Nifty],"&gt;=5")/Table3[[#This Row],[Count]]</f>
        <v>0</v>
      </c>
      <c r="E28" s="2">
        <f>COUNTIFS(Table2[Sub-Sector],Table3[[#This Row],[Sub-Sector]],Table2[1M Return vs Nifty],"&gt;=5")/Table3[[#This Row],[Count]]</f>
        <v>0.33333333333333331</v>
      </c>
      <c r="F28" s="2">
        <f>COUNTIFS(Table2[Sub-Sector],Table3[[#This Row],[Sub-Sector]],Table2[6M Return vs Nifty],"&gt;=10")/Table3[[#This Row],[Count]]</f>
        <v>0.66666666666666663</v>
      </c>
      <c r="G28" s="2">
        <f>COUNTIFS(Table2[Sub-Sector],Table3[[#This Row],[Sub-Sector]],Table2[1Y Return vs Nifty],"&gt;=10")/Table3[[#This Row],[Count]]</f>
        <v>1</v>
      </c>
      <c r="H28" s="2">
        <f>COUNTIFS(Table2[Sub-Sector],Table3[[#This Row],[Sub-Sector]],Table2[RSI Exponential â€“ 14D],"&gt;=50")/Table3[[#This Row],[Count]]</f>
        <v>0</v>
      </c>
      <c r="I28" s="2">
        <f>COUNTIFS(Table2[Sub-Sector],Table3[[#This Row],[Sub-Sector]],Table2[Relative Volume],"&gt;=1")/Table3[[#This Row],[Count]]</f>
        <v>0.66666666666666663</v>
      </c>
      <c r="J28" s="2">
        <f>COUNTIFS(Table2[Sub-Sector],Table3[[#This Row],[Sub-Sector]],Table2[% Away From Day Low],"&gt;=0.05")/Table3[[#This Row],[Count]]</f>
        <v>0</v>
      </c>
      <c r="K28" s="2">
        <f>COUNTIFS(Table2[Sub-Sector],Table3[[#This Row],[Sub-Sector]],Table2[% Away From Day High],"&lt;=0.05")/Table3[[#This Row],[Count]]</f>
        <v>1</v>
      </c>
      <c r="L28" s="2">
        <f>COUNTIFS(Table2[Sub-Sector],Table3[[#This Row],[Sub-Sector]],Table2[% Away From Current Week Low],"&gt;=0.05")/Table3[[#This Row],[Count]]</f>
        <v>0</v>
      </c>
      <c r="M28" s="2">
        <f>COUNTIFS(Table2[Sub-Sector],Table3[[#This Row],[Sub-Sector]],Table2[% Away From Current Week High],"&lt;=0.05")/Table3[[#This Row],[Count]]</f>
        <v>0.33333333333333331</v>
      </c>
      <c r="N28" s="2">
        <f>COUNTIFS(Table2[Sub-Sector],Table3[[#This Row],[Sub-Sector]],Table2[% Away From Current Month Low],"&gt;=0.05")/Table3[[#This Row],[Count]]</f>
        <v>0.33333333333333331</v>
      </c>
      <c r="O28" s="2">
        <f>COUNTIFS(Table2[Sub-Sector],Table3[[#This Row],[Sub-Sector]],Table2[% Away From Current Month High],"&lt;=0.05")/Table3[[#This Row],[Count]]</f>
        <v>0</v>
      </c>
      <c r="P28" s="2">
        <f>COUNTIFS(Table2[Sub-Sector],Table3[[#This Row],[Sub-Sector]],Table2[% Away From 52W High],"&lt;=10")/Table3[[#This Row],[Count]]</f>
        <v>0</v>
      </c>
      <c r="Q28" s="2">
        <f>COUNTIFS(Table2[Sub-Sector],Table3[[#This Row],[Sub-Sector]],Table2[% Away From 52W Low],"&gt;=10")/Table3[[#This Row],[Count]]</f>
        <v>1</v>
      </c>
      <c r="R28" s="2">
        <f>COUNTIFS(Table2[Sub-Sector],Table3[[#This Row],[Sub-Sector]],Table2[% Price above 20 EMA],"&gt;=0")/Table3[[#This Row],[Count]]</f>
        <v>0.66666666666666663</v>
      </c>
      <c r="S28" s="2">
        <f>COUNTIFS(Table2[Sub-Sector],Table3[[#This Row],[Sub-Sector]],Table2[% Price above 50 EMA],"&gt;=0")/Table3[[#This Row],[Count]]</f>
        <v>1</v>
      </c>
      <c r="T28" s="2">
        <f>COUNTIFS(Table2[Sub-Sector],Table3[[#This Row],[Sub-Sector]],Table2[% Price above 200 EMA],"&gt;=0")/Table3[[#This Row],[Count]]</f>
        <v>1</v>
      </c>
      <c r="U28" s="2">
        <f>COUNTIFS(Table2[Sub-Sector],Table3[[#This Row],[Sub-Sector]],Table2[Rate of Change - Zone],"Positive")/Table3[[#This Row],[Count]]</f>
        <v>0.33333333333333331</v>
      </c>
      <c r="V28" s="2">
        <f>COUNTIFS(Table2[Sub-Sector],Table3[[#This Row],[Sub-Sector]],Table2[Sharpe Ratio],"&gt;=0.10")/Table3[[#This Row],[Count]]</f>
        <v>0.33333333333333331</v>
      </c>
      <c r="W28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347.5</v>
      </c>
      <c r="X28" s="3">
        <f>_xlfn.RANK.AVG(Table3[[#This Row],[Score]],Table3[Score],1)</f>
        <v>31.5</v>
      </c>
      <c r="Y2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181.5</v>
      </c>
      <c r="Z28" s="3">
        <f>_xlfn.RANK.AVG(Table3[[#This Row],[Score 2 ]],Table3[[Score 2 ]],1)</f>
        <v>28</v>
      </c>
    </row>
    <row r="29" spans="1:26" x14ac:dyDescent="0.3">
      <c r="A29" t="s">
        <v>101</v>
      </c>
      <c r="B29">
        <f>COUNTIFS(Table2[Sub-Sector],Table3[[#This Row],[Sub-Sector]])</f>
        <v>3</v>
      </c>
      <c r="C29" s="2">
        <f>COUNTIFS(Table2[Sub-Sector],Table3[[#This Row],[Sub-Sector]],Table2[Uptrend],"Uptrend")/Table3[[#This Row],[Count]]</f>
        <v>1</v>
      </c>
      <c r="D29" s="2">
        <f>COUNTIFS(Table2[Sub-Sector],Table3[[#This Row],[Sub-Sector]],Table2[1W Return vs Nifty],"&gt;=5")/Table3[[#This Row],[Count]]</f>
        <v>0.33333333333333331</v>
      </c>
      <c r="E29" s="2">
        <f>COUNTIFS(Table2[Sub-Sector],Table3[[#This Row],[Sub-Sector]],Table2[1M Return vs Nifty],"&gt;=5")/Table3[[#This Row],[Count]]</f>
        <v>0.33333333333333331</v>
      </c>
      <c r="F29" s="2">
        <f>COUNTIFS(Table2[Sub-Sector],Table3[[#This Row],[Sub-Sector]],Table2[6M Return vs Nifty],"&gt;=10")/Table3[[#This Row],[Count]]</f>
        <v>0.33333333333333331</v>
      </c>
      <c r="G29" s="2">
        <f>COUNTIFS(Table2[Sub-Sector],Table3[[#This Row],[Sub-Sector]],Table2[1Y Return vs Nifty],"&gt;=10")/Table3[[#This Row],[Count]]</f>
        <v>1</v>
      </c>
      <c r="H29" s="2">
        <f>COUNTIFS(Table2[Sub-Sector],Table3[[#This Row],[Sub-Sector]],Table2[RSI Exponential â€“ 14D],"&gt;=50")/Table3[[#This Row],[Count]]</f>
        <v>1</v>
      </c>
      <c r="I29" s="2">
        <f>COUNTIFS(Table2[Sub-Sector],Table3[[#This Row],[Sub-Sector]],Table2[Relative Volume],"&gt;=1")/Table3[[#This Row],[Count]]</f>
        <v>0.33333333333333331</v>
      </c>
      <c r="J29" s="2">
        <f>COUNTIFS(Table2[Sub-Sector],Table3[[#This Row],[Sub-Sector]],Table2[% Away From Day Low],"&gt;=0.05")/Table3[[#This Row],[Count]]</f>
        <v>0</v>
      </c>
      <c r="K29" s="2">
        <f>COUNTIFS(Table2[Sub-Sector],Table3[[#This Row],[Sub-Sector]],Table2[% Away From Day High],"&lt;=0.05")/Table3[[#This Row],[Count]]</f>
        <v>1</v>
      </c>
      <c r="L29" s="2">
        <f>COUNTIFS(Table2[Sub-Sector],Table3[[#This Row],[Sub-Sector]],Table2[% Away From Current Week Low],"&gt;=0.05")/Table3[[#This Row],[Count]]</f>
        <v>0.33333333333333331</v>
      </c>
      <c r="M29" s="2">
        <f>COUNTIFS(Table2[Sub-Sector],Table3[[#This Row],[Sub-Sector]],Table2[% Away From Current Week High],"&lt;=0.05")/Table3[[#This Row],[Count]]</f>
        <v>0.33333333333333331</v>
      </c>
      <c r="N29" s="2">
        <f>COUNTIFS(Table2[Sub-Sector],Table3[[#This Row],[Sub-Sector]],Table2[% Away From Current Month Low],"&gt;=0.05")/Table3[[#This Row],[Count]]</f>
        <v>0.66666666666666663</v>
      </c>
      <c r="O29" s="2">
        <f>COUNTIFS(Table2[Sub-Sector],Table3[[#This Row],[Sub-Sector]],Table2[% Away From Current Month High],"&lt;=0.05")/Table3[[#This Row],[Count]]</f>
        <v>0.33333333333333331</v>
      </c>
      <c r="P29" s="2">
        <f>COUNTIFS(Table2[Sub-Sector],Table3[[#This Row],[Sub-Sector]],Table2[% Away From 52W High],"&lt;=10")/Table3[[#This Row],[Count]]</f>
        <v>0</v>
      </c>
      <c r="Q29" s="2">
        <f>COUNTIFS(Table2[Sub-Sector],Table3[[#This Row],[Sub-Sector]],Table2[% Away From 52W Low],"&gt;=10")/Table3[[#This Row],[Count]]</f>
        <v>1</v>
      </c>
      <c r="R29" s="2">
        <f>COUNTIFS(Table2[Sub-Sector],Table3[[#This Row],[Sub-Sector]],Table2[% Price above 20 EMA],"&gt;=0")/Table3[[#This Row],[Count]]</f>
        <v>0.66666666666666663</v>
      </c>
      <c r="S29" s="2">
        <f>COUNTIFS(Table2[Sub-Sector],Table3[[#This Row],[Sub-Sector]],Table2[% Price above 50 EMA],"&gt;=0")/Table3[[#This Row],[Count]]</f>
        <v>1</v>
      </c>
      <c r="T29" s="2">
        <f>COUNTIFS(Table2[Sub-Sector],Table3[[#This Row],[Sub-Sector]],Table2[% Price above 200 EMA],"&gt;=0")/Table3[[#This Row],[Count]]</f>
        <v>1</v>
      </c>
      <c r="U29" s="2">
        <f>COUNTIFS(Table2[Sub-Sector],Table3[[#This Row],[Sub-Sector]],Table2[Rate of Change - Zone],"Positive")/Table3[[#This Row],[Count]]</f>
        <v>1</v>
      </c>
      <c r="V29" s="2">
        <f>COUNTIFS(Table2[Sub-Sector],Table3[[#This Row],[Sub-Sector]],Table2[Sharpe Ratio],"&gt;=0.10")/Table3[[#This Row],[Count]]</f>
        <v>0.33333333333333331</v>
      </c>
      <c r="W29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279.5</v>
      </c>
      <c r="X29" s="3">
        <f>_xlfn.RANK.AVG(Table3[[#This Row],[Score]],Table3[Score],1)</f>
        <v>17</v>
      </c>
      <c r="Y2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181.5</v>
      </c>
      <c r="Z29" s="3">
        <f>_xlfn.RANK.AVG(Table3[[#This Row],[Score 2 ]],Table3[[Score 2 ]],1)</f>
        <v>28</v>
      </c>
    </row>
    <row r="30" spans="1:26" x14ac:dyDescent="0.3">
      <c r="A30" t="s">
        <v>371</v>
      </c>
      <c r="B30">
        <f>COUNTIFS(Table2[Sub-Sector],Table3[[#This Row],[Sub-Sector]])</f>
        <v>14</v>
      </c>
      <c r="C30" s="2">
        <f>COUNTIFS(Table2[Sub-Sector],Table3[[#This Row],[Sub-Sector]],Table2[Uptrend],"Uptrend")/Table3[[#This Row],[Count]]</f>
        <v>0.8571428571428571</v>
      </c>
      <c r="D30" s="2">
        <f>COUNTIFS(Table2[Sub-Sector],Table3[[#This Row],[Sub-Sector]],Table2[1W Return vs Nifty],"&gt;=5")/Table3[[#This Row],[Count]]</f>
        <v>0.14285714285714285</v>
      </c>
      <c r="E30" s="2">
        <f>COUNTIFS(Table2[Sub-Sector],Table3[[#This Row],[Sub-Sector]],Table2[1M Return vs Nifty],"&gt;=5")/Table3[[#This Row],[Count]]</f>
        <v>0.5</v>
      </c>
      <c r="F30" s="2">
        <f>COUNTIFS(Table2[Sub-Sector],Table3[[#This Row],[Sub-Sector]],Table2[6M Return vs Nifty],"&gt;=10")/Table3[[#This Row],[Count]]</f>
        <v>0.5</v>
      </c>
      <c r="G30" s="2">
        <f>COUNTIFS(Table2[Sub-Sector],Table3[[#This Row],[Sub-Sector]],Table2[1Y Return vs Nifty],"&gt;=10")/Table3[[#This Row],[Count]]</f>
        <v>0.6428571428571429</v>
      </c>
      <c r="H30" s="2">
        <f>COUNTIFS(Table2[Sub-Sector],Table3[[#This Row],[Sub-Sector]],Table2[RSI Exponential â€“ 14D],"&gt;=50")/Table3[[#This Row],[Count]]</f>
        <v>0.6428571428571429</v>
      </c>
      <c r="I30" s="2">
        <f>COUNTIFS(Table2[Sub-Sector],Table3[[#This Row],[Sub-Sector]],Table2[Relative Volume],"&gt;=1")/Table3[[#This Row],[Count]]</f>
        <v>0.7142857142857143</v>
      </c>
      <c r="J30" s="2">
        <f>COUNTIFS(Table2[Sub-Sector],Table3[[#This Row],[Sub-Sector]],Table2[% Away From Day Low],"&gt;=0.05")/Table3[[#This Row],[Count]]</f>
        <v>0</v>
      </c>
      <c r="K30" s="2">
        <f>COUNTIFS(Table2[Sub-Sector],Table3[[#This Row],[Sub-Sector]],Table2[% Away From Day High],"&lt;=0.05")/Table3[[#This Row],[Count]]</f>
        <v>0.7857142857142857</v>
      </c>
      <c r="L30" s="2">
        <f>COUNTIFS(Table2[Sub-Sector],Table3[[#This Row],[Sub-Sector]],Table2[% Away From Current Week Low],"&gt;=0.05")/Table3[[#This Row],[Count]]</f>
        <v>0.35714285714285715</v>
      </c>
      <c r="M30" s="2">
        <f>COUNTIFS(Table2[Sub-Sector],Table3[[#This Row],[Sub-Sector]],Table2[% Away From Current Week High],"&lt;=0.05")/Table3[[#This Row],[Count]]</f>
        <v>0.35714285714285715</v>
      </c>
      <c r="N30" s="2">
        <f>COUNTIFS(Table2[Sub-Sector],Table3[[#This Row],[Sub-Sector]],Table2[% Away From Current Month Low],"&gt;=0.05")/Table3[[#This Row],[Count]]</f>
        <v>0.5</v>
      </c>
      <c r="O30" s="2">
        <f>COUNTIFS(Table2[Sub-Sector],Table3[[#This Row],[Sub-Sector]],Table2[% Away From Current Month High],"&lt;=0.05")/Table3[[#This Row],[Count]]</f>
        <v>0.2857142857142857</v>
      </c>
      <c r="P30" s="2">
        <f>COUNTIFS(Table2[Sub-Sector],Table3[[#This Row],[Sub-Sector]],Table2[% Away From 52W High],"&lt;=10")/Table3[[#This Row],[Count]]</f>
        <v>0.5714285714285714</v>
      </c>
      <c r="Q30" s="2">
        <f>COUNTIFS(Table2[Sub-Sector],Table3[[#This Row],[Sub-Sector]],Table2[% Away From 52W Low],"&gt;=10")/Table3[[#This Row],[Count]]</f>
        <v>1</v>
      </c>
      <c r="R30" s="2">
        <f>COUNTIFS(Table2[Sub-Sector],Table3[[#This Row],[Sub-Sector]],Table2[% Price above 20 EMA],"&gt;=0")/Table3[[#This Row],[Count]]</f>
        <v>0.8571428571428571</v>
      </c>
      <c r="S30" s="2">
        <f>COUNTIFS(Table2[Sub-Sector],Table3[[#This Row],[Sub-Sector]],Table2[% Price above 50 EMA],"&gt;=0")/Table3[[#This Row],[Count]]</f>
        <v>0.8571428571428571</v>
      </c>
      <c r="T30" s="2">
        <f>COUNTIFS(Table2[Sub-Sector],Table3[[#This Row],[Sub-Sector]],Table2[% Price above 200 EMA],"&gt;=0")/Table3[[#This Row],[Count]]</f>
        <v>0.9285714285714286</v>
      </c>
      <c r="U30" s="2">
        <f>COUNTIFS(Table2[Sub-Sector],Table3[[#This Row],[Sub-Sector]],Table2[Rate of Change - Zone],"Positive")/Table3[[#This Row],[Count]]</f>
        <v>0.7142857142857143</v>
      </c>
      <c r="V30" s="2">
        <f>COUNTIFS(Table2[Sub-Sector],Table3[[#This Row],[Sub-Sector]],Table2[Sharpe Ratio],"&gt;=0.10")/Table3[[#This Row],[Count]]</f>
        <v>7.1428571428571425E-2</v>
      </c>
      <c r="W30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308.5</v>
      </c>
      <c r="X30" s="3">
        <f>_xlfn.RANK.AVG(Table3[[#This Row],[Score]],Table3[Score],1)</f>
        <v>22</v>
      </c>
      <c r="Y3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181.5</v>
      </c>
      <c r="Z30" s="3">
        <f>_xlfn.RANK.AVG(Table3[[#This Row],[Score 2 ]],Table3[[Score 2 ]],1)</f>
        <v>28</v>
      </c>
    </row>
    <row r="31" spans="1:26" x14ac:dyDescent="0.3">
      <c r="A31" t="s">
        <v>56</v>
      </c>
      <c r="B31">
        <f>COUNTIFS(Table2[Sub-Sector],Table3[[#This Row],[Sub-Sector]])</f>
        <v>4</v>
      </c>
      <c r="C31" s="2">
        <f>COUNTIFS(Table2[Sub-Sector],Table3[[#This Row],[Sub-Sector]],Table2[Uptrend],"Uptrend")/Table3[[#This Row],[Count]]</f>
        <v>1</v>
      </c>
      <c r="D31" s="2">
        <f>COUNTIFS(Table2[Sub-Sector],Table3[[#This Row],[Sub-Sector]],Table2[1W Return vs Nifty],"&gt;=5")/Table3[[#This Row],[Count]]</f>
        <v>0</v>
      </c>
      <c r="E31" s="2">
        <f>COUNTIFS(Table2[Sub-Sector],Table3[[#This Row],[Sub-Sector]],Table2[1M Return vs Nifty],"&gt;=5")/Table3[[#This Row],[Count]]</f>
        <v>0</v>
      </c>
      <c r="F31" s="2">
        <f>COUNTIFS(Table2[Sub-Sector],Table3[[#This Row],[Sub-Sector]],Table2[6M Return vs Nifty],"&gt;=10")/Table3[[#This Row],[Count]]</f>
        <v>1</v>
      </c>
      <c r="G31" s="2">
        <f>COUNTIFS(Table2[Sub-Sector],Table3[[#This Row],[Sub-Sector]],Table2[1Y Return vs Nifty],"&gt;=10")/Table3[[#This Row],[Count]]</f>
        <v>0.75</v>
      </c>
      <c r="H31" s="2">
        <f>COUNTIFS(Table2[Sub-Sector],Table3[[#This Row],[Sub-Sector]],Table2[RSI Exponential â€“ 14D],"&gt;=50")/Table3[[#This Row],[Count]]</f>
        <v>0.5</v>
      </c>
      <c r="I31" s="2">
        <f>COUNTIFS(Table2[Sub-Sector],Table3[[#This Row],[Sub-Sector]],Table2[Relative Volume],"&gt;=1")/Table3[[#This Row],[Count]]</f>
        <v>0.25</v>
      </c>
      <c r="J31" s="2">
        <f>COUNTIFS(Table2[Sub-Sector],Table3[[#This Row],[Sub-Sector]],Table2[% Away From Day Low],"&gt;=0.05")/Table3[[#This Row],[Count]]</f>
        <v>0</v>
      </c>
      <c r="K31" s="2">
        <f>COUNTIFS(Table2[Sub-Sector],Table3[[#This Row],[Sub-Sector]],Table2[% Away From Day High],"&lt;=0.05")/Table3[[#This Row],[Count]]</f>
        <v>1</v>
      </c>
      <c r="L31" s="2">
        <f>COUNTIFS(Table2[Sub-Sector],Table3[[#This Row],[Sub-Sector]],Table2[% Away From Current Week Low],"&gt;=0.05")/Table3[[#This Row],[Count]]</f>
        <v>0</v>
      </c>
      <c r="M31" s="2">
        <f>COUNTIFS(Table2[Sub-Sector],Table3[[#This Row],[Sub-Sector]],Table2[% Away From Current Week High],"&lt;=0.05")/Table3[[#This Row],[Count]]</f>
        <v>0.5</v>
      </c>
      <c r="N31" s="2">
        <f>COUNTIFS(Table2[Sub-Sector],Table3[[#This Row],[Sub-Sector]],Table2[% Away From Current Month Low],"&gt;=0.05")/Table3[[#This Row],[Count]]</f>
        <v>0.5</v>
      </c>
      <c r="O31" s="2">
        <f>COUNTIFS(Table2[Sub-Sector],Table3[[#This Row],[Sub-Sector]],Table2[% Away From Current Month High],"&lt;=0.05")/Table3[[#This Row],[Count]]</f>
        <v>0.5</v>
      </c>
      <c r="P31" s="2">
        <f>COUNTIFS(Table2[Sub-Sector],Table3[[#This Row],[Sub-Sector]],Table2[% Away From 52W High],"&lt;=10")/Table3[[#This Row],[Count]]</f>
        <v>0.75</v>
      </c>
      <c r="Q31" s="2">
        <f>COUNTIFS(Table2[Sub-Sector],Table3[[#This Row],[Sub-Sector]],Table2[% Away From 52W Low],"&gt;=10")/Table3[[#This Row],[Count]]</f>
        <v>1</v>
      </c>
      <c r="R31" s="2">
        <f>COUNTIFS(Table2[Sub-Sector],Table3[[#This Row],[Sub-Sector]],Table2[% Price above 20 EMA],"&gt;=0")/Table3[[#This Row],[Count]]</f>
        <v>0.75</v>
      </c>
      <c r="S31" s="2">
        <f>COUNTIFS(Table2[Sub-Sector],Table3[[#This Row],[Sub-Sector]],Table2[% Price above 50 EMA],"&gt;=0")/Table3[[#This Row],[Count]]</f>
        <v>1</v>
      </c>
      <c r="T31" s="2">
        <f>COUNTIFS(Table2[Sub-Sector],Table3[[#This Row],[Sub-Sector]],Table2[% Price above 200 EMA],"&gt;=0")/Table3[[#This Row],[Count]]</f>
        <v>1</v>
      </c>
      <c r="U31" s="2">
        <f>COUNTIFS(Table2[Sub-Sector],Table3[[#This Row],[Sub-Sector]],Table2[Rate of Change - Zone],"Positive")/Table3[[#This Row],[Count]]</f>
        <v>0.75</v>
      </c>
      <c r="V31" s="2">
        <f>COUNTIFS(Table2[Sub-Sector],Table3[[#This Row],[Sub-Sector]],Table2[Sharpe Ratio],"&gt;=0.10")/Table3[[#This Row],[Count]]</f>
        <v>0.75</v>
      </c>
      <c r="W31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399</v>
      </c>
      <c r="X31" s="3">
        <f>_xlfn.RANK.AVG(Table3[[#This Row],[Score]],Table3[Score],1)</f>
        <v>50.5</v>
      </c>
      <c r="Y3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183</v>
      </c>
      <c r="Z31" s="3">
        <f>_xlfn.RANK.AVG(Table3[[#This Row],[Score 2 ]],Table3[[Score 2 ]],1)</f>
        <v>30</v>
      </c>
    </row>
    <row r="32" spans="1:26" x14ac:dyDescent="0.3">
      <c r="A32" t="s">
        <v>330</v>
      </c>
      <c r="B32">
        <f>COUNTIFS(Table2[Sub-Sector],Table3[[#This Row],[Sub-Sector]])</f>
        <v>10</v>
      </c>
      <c r="C32" s="2">
        <f>COUNTIFS(Table2[Sub-Sector],Table3[[#This Row],[Sub-Sector]],Table2[Uptrend],"Uptrend")/Table3[[#This Row],[Count]]</f>
        <v>1</v>
      </c>
      <c r="D32" s="2">
        <f>COUNTIFS(Table2[Sub-Sector],Table3[[#This Row],[Sub-Sector]],Table2[1W Return vs Nifty],"&gt;=5")/Table3[[#This Row],[Count]]</f>
        <v>0.1</v>
      </c>
      <c r="E32" s="2">
        <f>COUNTIFS(Table2[Sub-Sector],Table3[[#This Row],[Sub-Sector]],Table2[1M Return vs Nifty],"&gt;=5")/Table3[[#This Row],[Count]]</f>
        <v>0.4</v>
      </c>
      <c r="F32" s="2">
        <f>COUNTIFS(Table2[Sub-Sector],Table3[[#This Row],[Sub-Sector]],Table2[6M Return vs Nifty],"&gt;=10")/Table3[[#This Row],[Count]]</f>
        <v>0.7</v>
      </c>
      <c r="G32" s="2">
        <f>COUNTIFS(Table2[Sub-Sector],Table3[[#This Row],[Sub-Sector]],Table2[1Y Return vs Nifty],"&gt;=10")/Table3[[#This Row],[Count]]</f>
        <v>0.8</v>
      </c>
      <c r="H32" s="2">
        <f>COUNTIFS(Table2[Sub-Sector],Table3[[#This Row],[Sub-Sector]],Table2[RSI Exponential â€“ 14D],"&gt;=50")/Table3[[#This Row],[Count]]</f>
        <v>0.8</v>
      </c>
      <c r="I32" s="2">
        <f>COUNTIFS(Table2[Sub-Sector],Table3[[#This Row],[Sub-Sector]],Table2[Relative Volume],"&gt;=1")/Table3[[#This Row],[Count]]</f>
        <v>0.4</v>
      </c>
      <c r="J32" s="2">
        <f>COUNTIFS(Table2[Sub-Sector],Table3[[#This Row],[Sub-Sector]],Table2[% Away From Day Low],"&gt;=0.05")/Table3[[#This Row],[Count]]</f>
        <v>0</v>
      </c>
      <c r="K32" s="2">
        <f>COUNTIFS(Table2[Sub-Sector],Table3[[#This Row],[Sub-Sector]],Table2[% Away From Day High],"&lt;=0.05")/Table3[[#This Row],[Count]]</f>
        <v>1</v>
      </c>
      <c r="L32" s="2">
        <f>COUNTIFS(Table2[Sub-Sector],Table3[[#This Row],[Sub-Sector]],Table2[% Away From Current Week Low],"&gt;=0.05")/Table3[[#This Row],[Count]]</f>
        <v>0.3</v>
      </c>
      <c r="M32" s="2">
        <f>COUNTIFS(Table2[Sub-Sector],Table3[[#This Row],[Sub-Sector]],Table2[% Away From Current Week High],"&lt;=0.05")/Table3[[#This Row],[Count]]</f>
        <v>0.6</v>
      </c>
      <c r="N32" s="2">
        <f>COUNTIFS(Table2[Sub-Sector],Table3[[#This Row],[Sub-Sector]],Table2[% Away From Current Month Low],"&gt;=0.05")/Table3[[#This Row],[Count]]</f>
        <v>0.5</v>
      </c>
      <c r="O32" s="2">
        <f>COUNTIFS(Table2[Sub-Sector],Table3[[#This Row],[Sub-Sector]],Table2[% Away From Current Month High],"&lt;=0.05")/Table3[[#This Row],[Count]]</f>
        <v>0.5</v>
      </c>
      <c r="P32" s="2">
        <f>COUNTIFS(Table2[Sub-Sector],Table3[[#This Row],[Sub-Sector]],Table2[% Away From 52W High],"&lt;=10")/Table3[[#This Row],[Count]]</f>
        <v>0.7</v>
      </c>
      <c r="Q32" s="2">
        <f>COUNTIFS(Table2[Sub-Sector],Table3[[#This Row],[Sub-Sector]],Table2[% Away From 52W Low],"&gt;=10")/Table3[[#This Row],[Count]]</f>
        <v>1</v>
      </c>
      <c r="R32" s="2">
        <f>COUNTIFS(Table2[Sub-Sector],Table3[[#This Row],[Sub-Sector]],Table2[% Price above 20 EMA],"&gt;=0")/Table3[[#This Row],[Count]]</f>
        <v>1</v>
      </c>
      <c r="S32" s="2">
        <f>COUNTIFS(Table2[Sub-Sector],Table3[[#This Row],[Sub-Sector]],Table2[% Price above 50 EMA],"&gt;=0")/Table3[[#This Row],[Count]]</f>
        <v>1</v>
      </c>
      <c r="T32" s="2">
        <f>COUNTIFS(Table2[Sub-Sector],Table3[[#This Row],[Sub-Sector]],Table2[% Price above 200 EMA],"&gt;=0")/Table3[[#This Row],[Count]]</f>
        <v>1</v>
      </c>
      <c r="U32" s="2">
        <f>COUNTIFS(Table2[Sub-Sector],Table3[[#This Row],[Sub-Sector]],Table2[Rate of Change - Zone],"Positive")/Table3[[#This Row],[Count]]</f>
        <v>0.7</v>
      </c>
      <c r="V32" s="2">
        <f>COUNTIFS(Table2[Sub-Sector],Table3[[#This Row],[Sub-Sector]],Table2[Sharpe Ratio],"&gt;=0.10")/Table3[[#This Row],[Count]]</f>
        <v>0.2</v>
      </c>
      <c r="W3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299.5</v>
      </c>
      <c r="X32" s="3">
        <f>_xlfn.RANK.AVG(Table3[[#This Row],[Score]],Table3[Score],1)</f>
        <v>19</v>
      </c>
      <c r="Y3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184.5</v>
      </c>
      <c r="Z32" s="3">
        <f>_xlfn.RANK.AVG(Table3[[#This Row],[Score 2 ]],Table3[[Score 2 ]],1)</f>
        <v>31</v>
      </c>
    </row>
    <row r="33" spans="1:26" x14ac:dyDescent="0.3">
      <c r="A33" t="s">
        <v>1440</v>
      </c>
      <c r="B33">
        <f>COUNTIFS(Table2[Sub-Sector],Table3[[#This Row],[Sub-Sector]])</f>
        <v>2</v>
      </c>
      <c r="C33" s="2">
        <f>COUNTIFS(Table2[Sub-Sector],Table3[[#This Row],[Sub-Sector]],Table2[Uptrend],"Uptrend")/Table3[[#This Row],[Count]]</f>
        <v>1</v>
      </c>
      <c r="D33" s="2">
        <f>COUNTIFS(Table2[Sub-Sector],Table3[[#This Row],[Sub-Sector]],Table2[1W Return vs Nifty],"&gt;=5")/Table3[[#This Row],[Count]]</f>
        <v>0.5</v>
      </c>
      <c r="E33" s="2">
        <f>COUNTIFS(Table2[Sub-Sector],Table3[[#This Row],[Sub-Sector]],Table2[1M Return vs Nifty],"&gt;=5")/Table3[[#This Row],[Count]]</f>
        <v>0.5</v>
      </c>
      <c r="F33" s="2">
        <f>COUNTIFS(Table2[Sub-Sector],Table3[[#This Row],[Sub-Sector]],Table2[6M Return vs Nifty],"&gt;=10")/Table3[[#This Row],[Count]]</f>
        <v>0.5</v>
      </c>
      <c r="G33" s="2">
        <f>COUNTIFS(Table2[Sub-Sector],Table3[[#This Row],[Sub-Sector]],Table2[1Y Return vs Nifty],"&gt;=10")/Table3[[#This Row],[Count]]</f>
        <v>0.5</v>
      </c>
      <c r="H33" s="2">
        <f>COUNTIFS(Table2[Sub-Sector],Table3[[#This Row],[Sub-Sector]],Table2[RSI Exponential â€“ 14D],"&gt;=50")/Table3[[#This Row],[Count]]</f>
        <v>1</v>
      </c>
      <c r="I33" s="2">
        <f>COUNTIFS(Table2[Sub-Sector],Table3[[#This Row],[Sub-Sector]],Table2[Relative Volume],"&gt;=1")/Table3[[#This Row],[Count]]</f>
        <v>0.5</v>
      </c>
      <c r="J33" s="2">
        <f>COUNTIFS(Table2[Sub-Sector],Table3[[#This Row],[Sub-Sector]],Table2[% Away From Day Low],"&gt;=0.05")/Table3[[#This Row],[Count]]</f>
        <v>0</v>
      </c>
      <c r="K33" s="2">
        <f>COUNTIFS(Table2[Sub-Sector],Table3[[#This Row],[Sub-Sector]],Table2[% Away From Day High],"&lt;=0.05")/Table3[[#This Row],[Count]]</f>
        <v>1</v>
      </c>
      <c r="L33" s="2">
        <f>COUNTIFS(Table2[Sub-Sector],Table3[[#This Row],[Sub-Sector]],Table2[% Away From Current Week Low],"&gt;=0.05")/Table3[[#This Row],[Count]]</f>
        <v>0.5</v>
      </c>
      <c r="M33" s="2">
        <f>COUNTIFS(Table2[Sub-Sector],Table3[[#This Row],[Sub-Sector]],Table2[% Away From Current Week High],"&lt;=0.05")/Table3[[#This Row],[Count]]</f>
        <v>1</v>
      </c>
      <c r="N33" s="2">
        <f>COUNTIFS(Table2[Sub-Sector],Table3[[#This Row],[Sub-Sector]],Table2[% Away From Current Month Low],"&gt;=0.05")/Table3[[#This Row],[Count]]</f>
        <v>0.5</v>
      </c>
      <c r="O33" s="2">
        <f>COUNTIFS(Table2[Sub-Sector],Table3[[#This Row],[Sub-Sector]],Table2[% Away From Current Month High],"&lt;=0.05")/Table3[[#This Row],[Count]]</f>
        <v>0.5</v>
      </c>
      <c r="P33" s="2">
        <f>COUNTIFS(Table2[Sub-Sector],Table3[[#This Row],[Sub-Sector]],Table2[% Away From 52W High],"&lt;=10")/Table3[[#This Row],[Count]]</f>
        <v>0.5</v>
      </c>
      <c r="Q33" s="2">
        <f>COUNTIFS(Table2[Sub-Sector],Table3[[#This Row],[Sub-Sector]],Table2[% Away From 52W Low],"&gt;=10")/Table3[[#This Row],[Count]]</f>
        <v>1</v>
      </c>
      <c r="R33" s="2">
        <f>COUNTIFS(Table2[Sub-Sector],Table3[[#This Row],[Sub-Sector]],Table2[% Price above 20 EMA],"&gt;=0")/Table3[[#This Row],[Count]]</f>
        <v>0.5</v>
      </c>
      <c r="S33" s="2">
        <f>COUNTIFS(Table2[Sub-Sector],Table3[[#This Row],[Sub-Sector]],Table2[% Price above 50 EMA],"&gt;=0")/Table3[[#This Row],[Count]]</f>
        <v>1</v>
      </c>
      <c r="T33" s="2">
        <f>COUNTIFS(Table2[Sub-Sector],Table3[[#This Row],[Sub-Sector]],Table2[% Price above 200 EMA],"&gt;=0")/Table3[[#This Row],[Count]]</f>
        <v>1</v>
      </c>
      <c r="U33" s="2">
        <f>COUNTIFS(Table2[Sub-Sector],Table3[[#This Row],[Sub-Sector]],Table2[Rate of Change - Zone],"Positive")/Table3[[#This Row],[Count]]</f>
        <v>1</v>
      </c>
      <c r="V33" s="2">
        <f>COUNTIFS(Table2[Sub-Sector],Table3[[#This Row],[Sub-Sector]],Table2[Sharpe Ratio],"&gt;=0.10")/Table3[[#This Row],[Count]]</f>
        <v>0.5</v>
      </c>
      <c r="W33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258.5</v>
      </c>
      <c r="X33" s="3">
        <f>_xlfn.RANK.AVG(Table3[[#This Row],[Score]],Table3[Score],1)</f>
        <v>13</v>
      </c>
      <c r="Y3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193.5</v>
      </c>
      <c r="Z33" s="3">
        <f>_xlfn.RANK.AVG(Table3[[#This Row],[Score 2 ]],Table3[[Score 2 ]],1)</f>
        <v>32</v>
      </c>
    </row>
    <row r="34" spans="1:26" x14ac:dyDescent="0.3">
      <c r="A34" t="s">
        <v>173</v>
      </c>
      <c r="B34">
        <f>COUNTIFS(Table2[Sub-Sector],Table3[[#This Row],[Sub-Sector]])</f>
        <v>2</v>
      </c>
      <c r="C34" s="2">
        <f>COUNTIFS(Table2[Sub-Sector],Table3[[#This Row],[Sub-Sector]],Table2[Uptrend],"Uptrend")/Table3[[#This Row],[Count]]</f>
        <v>1</v>
      </c>
      <c r="D34" s="2">
        <f>COUNTIFS(Table2[Sub-Sector],Table3[[#This Row],[Sub-Sector]],Table2[1W Return vs Nifty],"&gt;=5")/Table3[[#This Row],[Count]]</f>
        <v>0</v>
      </c>
      <c r="E34" s="2">
        <f>COUNTIFS(Table2[Sub-Sector],Table3[[#This Row],[Sub-Sector]],Table2[1M Return vs Nifty],"&gt;=5")/Table3[[#This Row],[Count]]</f>
        <v>0</v>
      </c>
      <c r="F34" s="2">
        <f>COUNTIFS(Table2[Sub-Sector],Table3[[#This Row],[Sub-Sector]],Table2[6M Return vs Nifty],"&gt;=10")/Table3[[#This Row],[Count]]</f>
        <v>0.5</v>
      </c>
      <c r="G34" s="2">
        <f>COUNTIFS(Table2[Sub-Sector],Table3[[#This Row],[Sub-Sector]],Table2[1Y Return vs Nifty],"&gt;=10")/Table3[[#This Row],[Count]]</f>
        <v>1</v>
      </c>
      <c r="H34" s="2">
        <f>COUNTIFS(Table2[Sub-Sector],Table3[[#This Row],[Sub-Sector]],Table2[RSI Exponential â€“ 14D],"&gt;=50")/Table3[[#This Row],[Count]]</f>
        <v>1</v>
      </c>
      <c r="I34" s="2">
        <f>COUNTIFS(Table2[Sub-Sector],Table3[[#This Row],[Sub-Sector]],Table2[Relative Volume],"&gt;=1")/Table3[[#This Row],[Count]]</f>
        <v>0</v>
      </c>
      <c r="J34" s="2">
        <f>COUNTIFS(Table2[Sub-Sector],Table3[[#This Row],[Sub-Sector]],Table2[% Away From Day Low],"&gt;=0.05")/Table3[[#This Row],[Count]]</f>
        <v>0</v>
      </c>
      <c r="K34" s="2">
        <f>COUNTIFS(Table2[Sub-Sector],Table3[[#This Row],[Sub-Sector]],Table2[% Away From Day High],"&lt;=0.05")/Table3[[#This Row],[Count]]</f>
        <v>1</v>
      </c>
      <c r="L34" s="2">
        <f>COUNTIFS(Table2[Sub-Sector],Table3[[#This Row],[Sub-Sector]],Table2[% Away From Current Week Low],"&gt;=0.05")/Table3[[#This Row],[Count]]</f>
        <v>0</v>
      </c>
      <c r="M34" s="2">
        <f>COUNTIFS(Table2[Sub-Sector],Table3[[#This Row],[Sub-Sector]],Table2[% Away From Current Week High],"&lt;=0.05")/Table3[[#This Row],[Count]]</f>
        <v>0.5</v>
      </c>
      <c r="N34" s="2">
        <f>COUNTIFS(Table2[Sub-Sector],Table3[[#This Row],[Sub-Sector]],Table2[% Away From Current Month Low],"&gt;=0.05")/Table3[[#This Row],[Count]]</f>
        <v>0.5</v>
      </c>
      <c r="O34" s="2">
        <f>COUNTIFS(Table2[Sub-Sector],Table3[[#This Row],[Sub-Sector]],Table2[% Away From Current Month High],"&lt;=0.05")/Table3[[#This Row],[Count]]</f>
        <v>0.5</v>
      </c>
      <c r="P34" s="2">
        <f>COUNTIFS(Table2[Sub-Sector],Table3[[#This Row],[Sub-Sector]],Table2[% Away From 52W High],"&lt;=10")/Table3[[#This Row],[Count]]</f>
        <v>1</v>
      </c>
      <c r="Q34" s="2">
        <f>COUNTIFS(Table2[Sub-Sector],Table3[[#This Row],[Sub-Sector]],Table2[% Away From 52W Low],"&gt;=10")/Table3[[#This Row],[Count]]</f>
        <v>1</v>
      </c>
      <c r="R34" s="2">
        <f>COUNTIFS(Table2[Sub-Sector],Table3[[#This Row],[Sub-Sector]],Table2[% Price above 20 EMA],"&gt;=0")/Table3[[#This Row],[Count]]</f>
        <v>1</v>
      </c>
      <c r="S34" s="2">
        <f>COUNTIFS(Table2[Sub-Sector],Table3[[#This Row],[Sub-Sector]],Table2[% Price above 50 EMA],"&gt;=0")/Table3[[#This Row],[Count]]</f>
        <v>1</v>
      </c>
      <c r="T34" s="2">
        <f>COUNTIFS(Table2[Sub-Sector],Table3[[#This Row],[Sub-Sector]],Table2[% Price above 200 EMA],"&gt;=0")/Table3[[#This Row],[Count]]</f>
        <v>1</v>
      </c>
      <c r="U34" s="2">
        <f>COUNTIFS(Table2[Sub-Sector],Table3[[#This Row],[Sub-Sector]],Table2[Rate of Change - Zone],"Positive")/Table3[[#This Row],[Count]]</f>
        <v>1</v>
      </c>
      <c r="V34" s="2">
        <f>COUNTIFS(Table2[Sub-Sector],Table3[[#This Row],[Sub-Sector]],Table2[Sharpe Ratio],"&gt;=0.10")/Table3[[#This Row],[Count]]</f>
        <v>0</v>
      </c>
      <c r="W34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410</v>
      </c>
      <c r="X34" s="3">
        <f>_xlfn.RANK.AVG(Table3[[#This Row],[Score]],Table3[Score],1)</f>
        <v>53</v>
      </c>
      <c r="Y3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194</v>
      </c>
      <c r="Z34" s="3">
        <f>_xlfn.RANK.AVG(Table3[[#This Row],[Score 2 ]],Table3[[Score 2 ]],1)</f>
        <v>33</v>
      </c>
    </row>
    <row r="35" spans="1:26" x14ac:dyDescent="0.3">
      <c r="A35" t="s">
        <v>46</v>
      </c>
      <c r="B35">
        <f>COUNTIFS(Table2[Sub-Sector],Table3[[#This Row],[Sub-Sector]])</f>
        <v>27</v>
      </c>
      <c r="C35" s="2">
        <f>COUNTIFS(Table2[Sub-Sector],Table3[[#This Row],[Sub-Sector]],Table2[Uptrend],"Uptrend")/Table3[[#This Row],[Count]]</f>
        <v>0.88888888888888884</v>
      </c>
      <c r="D35" s="2">
        <f>COUNTIFS(Table2[Sub-Sector],Table3[[#This Row],[Sub-Sector]],Table2[1W Return vs Nifty],"&gt;=5")/Table3[[#This Row],[Count]]</f>
        <v>0.22222222222222221</v>
      </c>
      <c r="E35" s="2">
        <f>COUNTIFS(Table2[Sub-Sector],Table3[[#This Row],[Sub-Sector]],Table2[1M Return vs Nifty],"&gt;=5")/Table3[[#This Row],[Count]]</f>
        <v>0.37037037037037035</v>
      </c>
      <c r="F35" s="2">
        <f>COUNTIFS(Table2[Sub-Sector],Table3[[#This Row],[Sub-Sector]],Table2[6M Return vs Nifty],"&gt;=10")/Table3[[#This Row],[Count]]</f>
        <v>0.7407407407407407</v>
      </c>
      <c r="G35" s="2">
        <f>COUNTIFS(Table2[Sub-Sector],Table3[[#This Row],[Sub-Sector]],Table2[1Y Return vs Nifty],"&gt;=10")/Table3[[#This Row],[Count]]</f>
        <v>0.88888888888888884</v>
      </c>
      <c r="H35" s="2">
        <f>COUNTIFS(Table2[Sub-Sector],Table3[[#This Row],[Sub-Sector]],Table2[RSI Exponential â€“ 14D],"&gt;=50")/Table3[[#This Row],[Count]]</f>
        <v>0.81481481481481477</v>
      </c>
      <c r="I35" s="2">
        <f>COUNTIFS(Table2[Sub-Sector],Table3[[#This Row],[Sub-Sector]],Table2[Relative Volume],"&gt;=1")/Table3[[#This Row],[Count]]</f>
        <v>0.44444444444444442</v>
      </c>
      <c r="J35" s="2">
        <f>COUNTIFS(Table2[Sub-Sector],Table3[[#This Row],[Sub-Sector]],Table2[% Away From Day Low],"&gt;=0.05")/Table3[[#This Row],[Count]]</f>
        <v>3.7037037037037035E-2</v>
      </c>
      <c r="K35" s="2">
        <f>COUNTIFS(Table2[Sub-Sector],Table3[[#This Row],[Sub-Sector]],Table2[% Away From Day High],"&lt;=0.05")/Table3[[#This Row],[Count]]</f>
        <v>0.92592592592592593</v>
      </c>
      <c r="L35" s="2">
        <f>COUNTIFS(Table2[Sub-Sector],Table3[[#This Row],[Sub-Sector]],Table2[% Away From Current Week Low],"&gt;=0.05")/Table3[[#This Row],[Count]]</f>
        <v>0.37037037037037035</v>
      </c>
      <c r="M35" s="2">
        <f>COUNTIFS(Table2[Sub-Sector],Table3[[#This Row],[Sub-Sector]],Table2[% Away From Current Week High],"&lt;=0.05")/Table3[[#This Row],[Count]]</f>
        <v>0.59259259259259256</v>
      </c>
      <c r="N35" s="2">
        <f>COUNTIFS(Table2[Sub-Sector],Table3[[#This Row],[Sub-Sector]],Table2[% Away From Current Month Low],"&gt;=0.05")/Table3[[#This Row],[Count]]</f>
        <v>0.48148148148148145</v>
      </c>
      <c r="O35" s="2">
        <f>COUNTIFS(Table2[Sub-Sector],Table3[[#This Row],[Sub-Sector]],Table2[% Away From Current Month High],"&lt;=0.05")/Table3[[#This Row],[Count]]</f>
        <v>0.55555555555555558</v>
      </c>
      <c r="P35" s="2">
        <f>COUNTIFS(Table2[Sub-Sector],Table3[[#This Row],[Sub-Sector]],Table2[% Away From 52W High],"&lt;=10")/Table3[[#This Row],[Count]]</f>
        <v>0.62962962962962965</v>
      </c>
      <c r="Q35" s="2">
        <f>COUNTIFS(Table2[Sub-Sector],Table3[[#This Row],[Sub-Sector]],Table2[% Away From 52W Low],"&gt;=10")/Table3[[#This Row],[Count]]</f>
        <v>1</v>
      </c>
      <c r="R35" s="2">
        <f>COUNTIFS(Table2[Sub-Sector],Table3[[#This Row],[Sub-Sector]],Table2[% Price above 20 EMA],"&gt;=0")/Table3[[#This Row],[Count]]</f>
        <v>0.7407407407407407</v>
      </c>
      <c r="S35" s="2">
        <f>COUNTIFS(Table2[Sub-Sector],Table3[[#This Row],[Sub-Sector]],Table2[% Price above 50 EMA],"&gt;=0")/Table3[[#This Row],[Count]]</f>
        <v>0.92592592592592593</v>
      </c>
      <c r="T35" s="2">
        <f>COUNTIFS(Table2[Sub-Sector],Table3[[#This Row],[Sub-Sector]],Table2[% Price above 200 EMA],"&gt;=0")/Table3[[#This Row],[Count]]</f>
        <v>0.96296296296296291</v>
      </c>
      <c r="U35" s="2">
        <f>COUNTIFS(Table2[Sub-Sector],Table3[[#This Row],[Sub-Sector]],Table2[Rate of Change - Zone],"Positive")/Table3[[#This Row],[Count]]</f>
        <v>0.59259259259259256</v>
      </c>
      <c r="V35" s="2">
        <f>COUNTIFS(Table2[Sub-Sector],Table3[[#This Row],[Sub-Sector]],Table2[Sharpe Ratio],"&gt;=0.10")/Table3[[#This Row],[Count]]</f>
        <v>0.66666666666666663</v>
      </c>
      <c r="W35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323</v>
      </c>
      <c r="X35" s="3">
        <f>_xlfn.RANK.AVG(Table3[[#This Row],[Score]],Table3[Score],1)</f>
        <v>24</v>
      </c>
      <c r="Y3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195</v>
      </c>
      <c r="Z35" s="3">
        <f>_xlfn.RANK.AVG(Table3[[#This Row],[Score 2 ]],Table3[[Score 2 ]],1)</f>
        <v>34</v>
      </c>
    </row>
    <row r="36" spans="1:26" x14ac:dyDescent="0.3">
      <c r="A36" t="s">
        <v>630</v>
      </c>
      <c r="B36">
        <f>COUNTIFS(Table2[Sub-Sector],Table3[[#This Row],[Sub-Sector]])</f>
        <v>4</v>
      </c>
      <c r="C36" s="2">
        <f>COUNTIFS(Table2[Sub-Sector],Table3[[#This Row],[Sub-Sector]],Table2[Uptrend],"Uptrend")/Table3[[#This Row],[Count]]</f>
        <v>0.75</v>
      </c>
      <c r="D36" s="2">
        <f>COUNTIFS(Table2[Sub-Sector],Table3[[#This Row],[Sub-Sector]],Table2[1W Return vs Nifty],"&gt;=5")/Table3[[#This Row],[Count]]</f>
        <v>0</v>
      </c>
      <c r="E36" s="2">
        <f>COUNTIFS(Table2[Sub-Sector],Table3[[#This Row],[Sub-Sector]],Table2[1M Return vs Nifty],"&gt;=5")/Table3[[#This Row],[Count]]</f>
        <v>0.25</v>
      </c>
      <c r="F36" s="2">
        <f>COUNTIFS(Table2[Sub-Sector],Table3[[#This Row],[Sub-Sector]],Table2[6M Return vs Nifty],"&gt;=10")/Table3[[#This Row],[Count]]</f>
        <v>0.5</v>
      </c>
      <c r="G36" s="2">
        <f>COUNTIFS(Table2[Sub-Sector],Table3[[#This Row],[Sub-Sector]],Table2[1Y Return vs Nifty],"&gt;=10")/Table3[[#This Row],[Count]]</f>
        <v>0.75</v>
      </c>
      <c r="H36" s="2">
        <f>COUNTIFS(Table2[Sub-Sector],Table3[[#This Row],[Sub-Sector]],Table2[RSI Exponential â€“ 14D],"&gt;=50")/Table3[[#This Row],[Count]]</f>
        <v>0.5</v>
      </c>
      <c r="I36" s="2">
        <f>COUNTIFS(Table2[Sub-Sector],Table3[[#This Row],[Sub-Sector]],Table2[Relative Volume],"&gt;=1")/Table3[[#This Row],[Count]]</f>
        <v>0.25</v>
      </c>
      <c r="J36" s="2">
        <f>COUNTIFS(Table2[Sub-Sector],Table3[[#This Row],[Sub-Sector]],Table2[% Away From Day Low],"&gt;=0.05")/Table3[[#This Row],[Count]]</f>
        <v>0.25</v>
      </c>
      <c r="K36" s="2">
        <f>COUNTIFS(Table2[Sub-Sector],Table3[[#This Row],[Sub-Sector]],Table2[% Away From Day High],"&lt;=0.05")/Table3[[#This Row],[Count]]</f>
        <v>0.75</v>
      </c>
      <c r="L36" s="2">
        <f>COUNTIFS(Table2[Sub-Sector],Table3[[#This Row],[Sub-Sector]],Table2[% Away From Current Week Low],"&gt;=0.05")/Table3[[#This Row],[Count]]</f>
        <v>0.75</v>
      </c>
      <c r="M36" s="2">
        <f>COUNTIFS(Table2[Sub-Sector],Table3[[#This Row],[Sub-Sector]],Table2[% Away From Current Week High],"&lt;=0.05")/Table3[[#This Row],[Count]]</f>
        <v>0.5</v>
      </c>
      <c r="N36" s="2">
        <f>COUNTIFS(Table2[Sub-Sector],Table3[[#This Row],[Sub-Sector]],Table2[% Away From Current Month Low],"&gt;=0.05")/Table3[[#This Row],[Count]]</f>
        <v>1</v>
      </c>
      <c r="O36" s="2">
        <f>COUNTIFS(Table2[Sub-Sector],Table3[[#This Row],[Sub-Sector]],Table2[% Away From Current Month High],"&lt;=0.05")/Table3[[#This Row],[Count]]</f>
        <v>0.5</v>
      </c>
      <c r="P36" s="2">
        <f>COUNTIFS(Table2[Sub-Sector],Table3[[#This Row],[Sub-Sector]],Table2[% Away From 52W High],"&lt;=10")/Table3[[#This Row],[Count]]</f>
        <v>0.25</v>
      </c>
      <c r="Q36" s="2">
        <f>COUNTIFS(Table2[Sub-Sector],Table3[[#This Row],[Sub-Sector]],Table2[% Away From 52W Low],"&gt;=10")/Table3[[#This Row],[Count]]</f>
        <v>1</v>
      </c>
      <c r="R36" s="2">
        <f>COUNTIFS(Table2[Sub-Sector],Table3[[#This Row],[Sub-Sector]],Table2[% Price above 20 EMA],"&gt;=0")/Table3[[#This Row],[Count]]</f>
        <v>1</v>
      </c>
      <c r="S36" s="2">
        <f>COUNTIFS(Table2[Sub-Sector],Table3[[#This Row],[Sub-Sector]],Table2[% Price above 50 EMA],"&gt;=0")/Table3[[#This Row],[Count]]</f>
        <v>1</v>
      </c>
      <c r="T36" s="2">
        <f>COUNTIFS(Table2[Sub-Sector],Table3[[#This Row],[Sub-Sector]],Table2[% Price above 200 EMA],"&gt;=0")/Table3[[#This Row],[Count]]</f>
        <v>1</v>
      </c>
      <c r="U36" s="2">
        <f>COUNTIFS(Table2[Sub-Sector],Table3[[#This Row],[Sub-Sector]],Table2[Rate of Change - Zone],"Positive")/Table3[[#This Row],[Count]]</f>
        <v>1</v>
      </c>
      <c r="V36" s="2">
        <f>COUNTIFS(Table2[Sub-Sector],Table3[[#This Row],[Sub-Sector]],Table2[Sharpe Ratio],"&gt;=0.10")/Table3[[#This Row],[Count]]</f>
        <v>0.25</v>
      </c>
      <c r="W36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421.5</v>
      </c>
      <c r="X36" s="3">
        <f>_xlfn.RANK.AVG(Table3[[#This Row],[Score]],Table3[Score],1)</f>
        <v>56</v>
      </c>
      <c r="Y3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195.5</v>
      </c>
      <c r="Z36" s="3">
        <f>_xlfn.RANK.AVG(Table3[[#This Row],[Score 2 ]],Table3[[Score 2 ]],1)</f>
        <v>35</v>
      </c>
    </row>
    <row r="37" spans="1:26" x14ac:dyDescent="0.3">
      <c r="A37" t="s">
        <v>459</v>
      </c>
      <c r="B37">
        <f>COUNTIFS(Table2[Sub-Sector],Table3[[#This Row],[Sub-Sector]])</f>
        <v>4</v>
      </c>
      <c r="C37" s="2">
        <f>COUNTIFS(Table2[Sub-Sector],Table3[[#This Row],[Sub-Sector]],Table2[Uptrend],"Uptrend")/Table3[[#This Row],[Count]]</f>
        <v>1</v>
      </c>
      <c r="D37" s="2">
        <f>COUNTIFS(Table2[Sub-Sector],Table3[[#This Row],[Sub-Sector]],Table2[1W Return vs Nifty],"&gt;=5")/Table3[[#This Row],[Count]]</f>
        <v>0.5</v>
      </c>
      <c r="E37" s="2">
        <f>COUNTIFS(Table2[Sub-Sector],Table3[[#This Row],[Sub-Sector]],Table2[1M Return vs Nifty],"&gt;=5")/Table3[[#This Row],[Count]]</f>
        <v>0.75</v>
      </c>
      <c r="F37" s="2">
        <f>COUNTIFS(Table2[Sub-Sector],Table3[[#This Row],[Sub-Sector]],Table2[6M Return vs Nifty],"&gt;=10")/Table3[[#This Row],[Count]]</f>
        <v>0.75</v>
      </c>
      <c r="G37" s="2">
        <f>COUNTIFS(Table2[Sub-Sector],Table3[[#This Row],[Sub-Sector]],Table2[1Y Return vs Nifty],"&gt;=10")/Table3[[#This Row],[Count]]</f>
        <v>0.75</v>
      </c>
      <c r="H37" s="2">
        <f>COUNTIFS(Table2[Sub-Sector],Table3[[#This Row],[Sub-Sector]],Table2[RSI Exponential â€“ 14D],"&gt;=50")/Table3[[#This Row],[Count]]</f>
        <v>0.75</v>
      </c>
      <c r="I37" s="2">
        <f>COUNTIFS(Table2[Sub-Sector],Table3[[#This Row],[Sub-Sector]],Table2[Relative Volume],"&gt;=1")/Table3[[#This Row],[Count]]</f>
        <v>0.5</v>
      </c>
      <c r="J37" s="2">
        <f>COUNTIFS(Table2[Sub-Sector],Table3[[#This Row],[Sub-Sector]],Table2[% Away From Day Low],"&gt;=0.05")/Table3[[#This Row],[Count]]</f>
        <v>0</v>
      </c>
      <c r="K37" s="2">
        <f>COUNTIFS(Table2[Sub-Sector],Table3[[#This Row],[Sub-Sector]],Table2[% Away From Day High],"&lt;=0.05")/Table3[[#This Row],[Count]]</f>
        <v>1</v>
      </c>
      <c r="L37" s="2">
        <f>COUNTIFS(Table2[Sub-Sector],Table3[[#This Row],[Sub-Sector]],Table2[% Away From Current Week Low],"&gt;=0.05")/Table3[[#This Row],[Count]]</f>
        <v>0.25</v>
      </c>
      <c r="M37" s="2">
        <f>COUNTIFS(Table2[Sub-Sector],Table3[[#This Row],[Sub-Sector]],Table2[% Away From Current Week High],"&lt;=0.05")/Table3[[#This Row],[Count]]</f>
        <v>0.25</v>
      </c>
      <c r="N37" s="2">
        <f>COUNTIFS(Table2[Sub-Sector],Table3[[#This Row],[Sub-Sector]],Table2[% Away From Current Month Low],"&gt;=0.05")/Table3[[#This Row],[Count]]</f>
        <v>0.5</v>
      </c>
      <c r="O37" s="2">
        <f>COUNTIFS(Table2[Sub-Sector],Table3[[#This Row],[Sub-Sector]],Table2[% Away From Current Month High],"&lt;=0.05")/Table3[[#This Row],[Count]]</f>
        <v>0.25</v>
      </c>
      <c r="P37" s="2">
        <f>COUNTIFS(Table2[Sub-Sector],Table3[[#This Row],[Sub-Sector]],Table2[% Away From 52W High],"&lt;=10")/Table3[[#This Row],[Count]]</f>
        <v>0.5</v>
      </c>
      <c r="Q37" s="2">
        <f>COUNTIFS(Table2[Sub-Sector],Table3[[#This Row],[Sub-Sector]],Table2[% Away From 52W Low],"&gt;=10")/Table3[[#This Row],[Count]]</f>
        <v>1</v>
      </c>
      <c r="R37" s="2">
        <f>COUNTIFS(Table2[Sub-Sector],Table3[[#This Row],[Sub-Sector]],Table2[% Price above 20 EMA],"&gt;=0")/Table3[[#This Row],[Count]]</f>
        <v>1</v>
      </c>
      <c r="S37" s="2">
        <f>COUNTIFS(Table2[Sub-Sector],Table3[[#This Row],[Sub-Sector]],Table2[% Price above 50 EMA],"&gt;=0")/Table3[[#This Row],[Count]]</f>
        <v>1</v>
      </c>
      <c r="T37" s="2">
        <f>COUNTIFS(Table2[Sub-Sector],Table3[[#This Row],[Sub-Sector]],Table2[% Price above 200 EMA],"&gt;=0")/Table3[[#This Row],[Count]]</f>
        <v>1</v>
      </c>
      <c r="U37" s="2">
        <f>COUNTIFS(Table2[Sub-Sector],Table3[[#This Row],[Sub-Sector]],Table2[Rate of Change - Zone],"Positive")/Table3[[#This Row],[Count]]</f>
        <v>0.5</v>
      </c>
      <c r="V37" s="2">
        <f>COUNTIFS(Table2[Sub-Sector],Table3[[#This Row],[Sub-Sector]],Table2[Sharpe Ratio],"&gt;=0.10")/Table3[[#This Row],[Count]]</f>
        <v>0.5</v>
      </c>
      <c r="W37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254.5</v>
      </c>
      <c r="X37" s="3">
        <f>_xlfn.RANK.AVG(Table3[[#This Row],[Score]],Table3[Score],1)</f>
        <v>12</v>
      </c>
      <c r="Y3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205</v>
      </c>
      <c r="Z37" s="3">
        <f>_xlfn.RANK.AVG(Table3[[#This Row],[Score 2 ]],Table3[[Score 2 ]],1)</f>
        <v>36</v>
      </c>
    </row>
    <row r="38" spans="1:26" x14ac:dyDescent="0.3">
      <c r="A38" t="s">
        <v>62</v>
      </c>
      <c r="B38">
        <f>COUNTIFS(Table2[Sub-Sector],Table3[[#This Row],[Sub-Sector]])</f>
        <v>43</v>
      </c>
      <c r="C38" s="2">
        <f>COUNTIFS(Table2[Sub-Sector],Table3[[#This Row],[Sub-Sector]],Table2[Uptrend],"Uptrend")/Table3[[#This Row],[Count]]</f>
        <v>0.86046511627906974</v>
      </c>
      <c r="D38" s="2">
        <f>COUNTIFS(Table2[Sub-Sector],Table3[[#This Row],[Sub-Sector]],Table2[1W Return vs Nifty],"&gt;=5")/Table3[[#This Row],[Count]]</f>
        <v>0.13953488372093023</v>
      </c>
      <c r="E38" s="2">
        <f>COUNTIFS(Table2[Sub-Sector],Table3[[#This Row],[Sub-Sector]],Table2[1M Return vs Nifty],"&gt;=5")/Table3[[#This Row],[Count]]</f>
        <v>0.2558139534883721</v>
      </c>
      <c r="F38" s="2">
        <f>COUNTIFS(Table2[Sub-Sector],Table3[[#This Row],[Sub-Sector]],Table2[6M Return vs Nifty],"&gt;=10")/Table3[[#This Row],[Count]]</f>
        <v>0.2558139534883721</v>
      </c>
      <c r="G38" s="2">
        <f>COUNTIFS(Table2[Sub-Sector],Table3[[#This Row],[Sub-Sector]],Table2[1Y Return vs Nifty],"&gt;=10")/Table3[[#This Row],[Count]]</f>
        <v>0.76744186046511631</v>
      </c>
      <c r="H38" s="2">
        <f>COUNTIFS(Table2[Sub-Sector],Table3[[#This Row],[Sub-Sector]],Table2[RSI Exponential â€“ 14D],"&gt;=50")/Table3[[#This Row],[Count]]</f>
        <v>0.67441860465116277</v>
      </c>
      <c r="I38" s="2">
        <f>COUNTIFS(Table2[Sub-Sector],Table3[[#This Row],[Sub-Sector]],Table2[Relative Volume],"&gt;=1")/Table3[[#This Row],[Count]]</f>
        <v>0.53488372093023251</v>
      </c>
      <c r="J38" s="2">
        <f>COUNTIFS(Table2[Sub-Sector],Table3[[#This Row],[Sub-Sector]],Table2[% Away From Day Low],"&gt;=0.05")/Table3[[#This Row],[Count]]</f>
        <v>0</v>
      </c>
      <c r="K38" s="2">
        <f>COUNTIFS(Table2[Sub-Sector],Table3[[#This Row],[Sub-Sector]],Table2[% Away From Day High],"&lt;=0.05")/Table3[[#This Row],[Count]]</f>
        <v>0.97674418604651159</v>
      </c>
      <c r="L38" s="2">
        <f>COUNTIFS(Table2[Sub-Sector],Table3[[#This Row],[Sub-Sector]],Table2[% Away From Current Week Low],"&gt;=0.05")/Table3[[#This Row],[Count]]</f>
        <v>0.13953488372093023</v>
      </c>
      <c r="M38" s="2">
        <f>COUNTIFS(Table2[Sub-Sector],Table3[[#This Row],[Sub-Sector]],Table2[% Away From Current Week High],"&lt;=0.05")/Table3[[#This Row],[Count]]</f>
        <v>0.69767441860465118</v>
      </c>
      <c r="N38" s="2">
        <f>COUNTIFS(Table2[Sub-Sector],Table3[[#This Row],[Sub-Sector]],Table2[% Away From Current Month Low],"&gt;=0.05")/Table3[[#This Row],[Count]]</f>
        <v>0.60465116279069764</v>
      </c>
      <c r="O38" s="2">
        <f>COUNTIFS(Table2[Sub-Sector],Table3[[#This Row],[Sub-Sector]],Table2[% Away From Current Month High],"&lt;=0.05")/Table3[[#This Row],[Count]]</f>
        <v>0.60465116279069764</v>
      </c>
      <c r="P38" s="2">
        <f>COUNTIFS(Table2[Sub-Sector],Table3[[#This Row],[Sub-Sector]],Table2[% Away From 52W High],"&lt;=10")/Table3[[#This Row],[Count]]</f>
        <v>0.67441860465116277</v>
      </c>
      <c r="Q38" s="2">
        <f>COUNTIFS(Table2[Sub-Sector],Table3[[#This Row],[Sub-Sector]],Table2[% Away From 52W Low],"&gt;=10")/Table3[[#This Row],[Count]]</f>
        <v>1</v>
      </c>
      <c r="R38" s="2">
        <f>COUNTIFS(Table2[Sub-Sector],Table3[[#This Row],[Sub-Sector]],Table2[% Price above 20 EMA],"&gt;=0")/Table3[[#This Row],[Count]]</f>
        <v>0.7441860465116279</v>
      </c>
      <c r="S38" s="2">
        <f>COUNTIFS(Table2[Sub-Sector],Table3[[#This Row],[Sub-Sector]],Table2[% Price above 50 EMA],"&gt;=0")/Table3[[#This Row],[Count]]</f>
        <v>0.86046511627906974</v>
      </c>
      <c r="T38" s="2">
        <f>COUNTIFS(Table2[Sub-Sector],Table3[[#This Row],[Sub-Sector]],Table2[% Price above 200 EMA],"&gt;=0")/Table3[[#This Row],[Count]]</f>
        <v>0.95348837209302328</v>
      </c>
      <c r="U38" s="2">
        <f>COUNTIFS(Table2[Sub-Sector],Table3[[#This Row],[Sub-Sector]],Table2[Rate of Change - Zone],"Positive")/Table3[[#This Row],[Count]]</f>
        <v>0.79069767441860461</v>
      </c>
      <c r="V38" s="2">
        <f>COUNTIFS(Table2[Sub-Sector],Table3[[#This Row],[Sub-Sector]],Table2[Sharpe Ratio],"&gt;=0.10")/Table3[[#This Row],[Count]]</f>
        <v>4.6511627906976744E-2</v>
      </c>
      <c r="W38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371</v>
      </c>
      <c r="X38" s="3">
        <f>_xlfn.RANK.AVG(Table3[[#This Row],[Score]],Table3[Score],1)</f>
        <v>41</v>
      </c>
      <c r="Y3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210</v>
      </c>
      <c r="Z38" s="3">
        <f>_xlfn.RANK.AVG(Table3[[#This Row],[Score 2 ]],Table3[[Score 2 ]],1)</f>
        <v>37</v>
      </c>
    </row>
    <row r="39" spans="1:26" x14ac:dyDescent="0.3">
      <c r="A39" t="s">
        <v>111</v>
      </c>
      <c r="B39">
        <f>COUNTIFS(Table2[Sub-Sector],Table3[[#This Row],[Sub-Sector]])</f>
        <v>5</v>
      </c>
      <c r="C39" s="2">
        <f>COUNTIFS(Table2[Sub-Sector],Table3[[#This Row],[Sub-Sector]],Table2[Uptrend],"Uptrend")/Table3[[#This Row],[Count]]</f>
        <v>0.8</v>
      </c>
      <c r="D39" s="2">
        <f>COUNTIFS(Table2[Sub-Sector],Table3[[#This Row],[Sub-Sector]],Table2[1W Return vs Nifty],"&gt;=5")/Table3[[#This Row],[Count]]</f>
        <v>0.4</v>
      </c>
      <c r="E39" s="2">
        <f>COUNTIFS(Table2[Sub-Sector],Table3[[#This Row],[Sub-Sector]],Table2[1M Return vs Nifty],"&gt;=5")/Table3[[#This Row],[Count]]</f>
        <v>0.4</v>
      </c>
      <c r="F39" s="2">
        <f>COUNTIFS(Table2[Sub-Sector],Table3[[#This Row],[Sub-Sector]],Table2[6M Return vs Nifty],"&gt;=10")/Table3[[#This Row],[Count]]</f>
        <v>0.6</v>
      </c>
      <c r="G39" s="2">
        <f>COUNTIFS(Table2[Sub-Sector],Table3[[#This Row],[Sub-Sector]],Table2[1Y Return vs Nifty],"&gt;=10")/Table3[[#This Row],[Count]]</f>
        <v>1</v>
      </c>
      <c r="H39" s="2">
        <f>COUNTIFS(Table2[Sub-Sector],Table3[[#This Row],[Sub-Sector]],Table2[RSI Exponential â€“ 14D],"&gt;=50")/Table3[[#This Row],[Count]]</f>
        <v>0.6</v>
      </c>
      <c r="I39" s="2">
        <f>COUNTIFS(Table2[Sub-Sector],Table3[[#This Row],[Sub-Sector]],Table2[Relative Volume],"&gt;=1")/Table3[[#This Row],[Count]]</f>
        <v>0.2</v>
      </c>
      <c r="J39" s="2">
        <f>COUNTIFS(Table2[Sub-Sector],Table3[[#This Row],[Sub-Sector]],Table2[% Away From Day Low],"&gt;=0.05")/Table3[[#This Row],[Count]]</f>
        <v>0</v>
      </c>
      <c r="K39" s="2">
        <f>COUNTIFS(Table2[Sub-Sector],Table3[[#This Row],[Sub-Sector]],Table2[% Away From Day High],"&lt;=0.05")/Table3[[#This Row],[Count]]</f>
        <v>1</v>
      </c>
      <c r="L39" s="2">
        <f>COUNTIFS(Table2[Sub-Sector],Table3[[#This Row],[Sub-Sector]],Table2[% Away From Current Week Low],"&gt;=0.05")/Table3[[#This Row],[Count]]</f>
        <v>0.4</v>
      </c>
      <c r="M39" s="2">
        <f>COUNTIFS(Table2[Sub-Sector],Table3[[#This Row],[Sub-Sector]],Table2[% Away From Current Week High],"&lt;=0.05")/Table3[[#This Row],[Count]]</f>
        <v>0.8</v>
      </c>
      <c r="N39" s="2">
        <f>COUNTIFS(Table2[Sub-Sector],Table3[[#This Row],[Sub-Sector]],Table2[% Away From Current Month Low],"&gt;=0.05")/Table3[[#This Row],[Count]]</f>
        <v>0.6</v>
      </c>
      <c r="O39" s="2">
        <f>COUNTIFS(Table2[Sub-Sector],Table3[[#This Row],[Sub-Sector]],Table2[% Away From Current Month High],"&lt;=0.05")/Table3[[#This Row],[Count]]</f>
        <v>0.8</v>
      </c>
      <c r="P39" s="2">
        <f>COUNTIFS(Table2[Sub-Sector],Table3[[#This Row],[Sub-Sector]],Table2[% Away From 52W High],"&lt;=10")/Table3[[#This Row],[Count]]</f>
        <v>0.2</v>
      </c>
      <c r="Q39" s="2">
        <f>COUNTIFS(Table2[Sub-Sector],Table3[[#This Row],[Sub-Sector]],Table2[% Away From 52W Low],"&gt;=10")/Table3[[#This Row],[Count]]</f>
        <v>1</v>
      </c>
      <c r="R39" s="2">
        <f>COUNTIFS(Table2[Sub-Sector],Table3[[#This Row],[Sub-Sector]],Table2[% Price above 20 EMA],"&gt;=0")/Table3[[#This Row],[Count]]</f>
        <v>0.6</v>
      </c>
      <c r="S39" s="2">
        <f>COUNTIFS(Table2[Sub-Sector],Table3[[#This Row],[Sub-Sector]],Table2[% Price above 50 EMA],"&gt;=0")/Table3[[#This Row],[Count]]</f>
        <v>0.6</v>
      </c>
      <c r="T39" s="2">
        <f>COUNTIFS(Table2[Sub-Sector],Table3[[#This Row],[Sub-Sector]],Table2[% Price above 200 EMA],"&gt;=0")/Table3[[#This Row],[Count]]</f>
        <v>1</v>
      </c>
      <c r="U39" s="2">
        <f>COUNTIFS(Table2[Sub-Sector],Table3[[#This Row],[Sub-Sector]],Table2[Rate of Change - Zone],"Positive")/Table3[[#This Row],[Count]]</f>
        <v>0.6</v>
      </c>
      <c r="V39" s="2">
        <f>COUNTIFS(Table2[Sub-Sector],Table3[[#This Row],[Sub-Sector]],Table2[Sharpe Ratio],"&gt;=0.10")/Table3[[#This Row],[Count]]</f>
        <v>0.6</v>
      </c>
      <c r="W39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336.5</v>
      </c>
      <c r="X39" s="3">
        <f>_xlfn.RANK.AVG(Table3[[#This Row],[Score]],Table3[Score],1)</f>
        <v>29</v>
      </c>
      <c r="Y3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212.5</v>
      </c>
      <c r="Z39" s="3">
        <f>_xlfn.RANK.AVG(Table3[[#This Row],[Score 2 ]],Table3[[Score 2 ]],1)</f>
        <v>38</v>
      </c>
    </row>
    <row r="40" spans="1:26" x14ac:dyDescent="0.3">
      <c r="A40" t="s">
        <v>598</v>
      </c>
      <c r="B40">
        <f>COUNTIFS(Table2[Sub-Sector],Table3[[#This Row],[Sub-Sector]])</f>
        <v>5</v>
      </c>
      <c r="C40" s="2">
        <f>COUNTIFS(Table2[Sub-Sector],Table3[[#This Row],[Sub-Sector]],Table2[Uptrend],"Uptrend")/Table3[[#This Row],[Count]]</f>
        <v>0.4</v>
      </c>
      <c r="D40" s="2">
        <f>COUNTIFS(Table2[Sub-Sector],Table3[[#This Row],[Sub-Sector]],Table2[1W Return vs Nifty],"&gt;=5")/Table3[[#This Row],[Count]]</f>
        <v>0</v>
      </c>
      <c r="E40" s="2">
        <f>COUNTIFS(Table2[Sub-Sector],Table3[[#This Row],[Sub-Sector]],Table2[1M Return vs Nifty],"&gt;=5")/Table3[[#This Row],[Count]]</f>
        <v>0.2</v>
      </c>
      <c r="F40" s="2">
        <f>COUNTIFS(Table2[Sub-Sector],Table3[[#This Row],[Sub-Sector]],Table2[6M Return vs Nifty],"&gt;=10")/Table3[[#This Row],[Count]]</f>
        <v>0.4</v>
      </c>
      <c r="G40" s="2">
        <f>COUNTIFS(Table2[Sub-Sector],Table3[[#This Row],[Sub-Sector]],Table2[1Y Return vs Nifty],"&gt;=10")/Table3[[#This Row],[Count]]</f>
        <v>0.8</v>
      </c>
      <c r="H40" s="2">
        <f>COUNTIFS(Table2[Sub-Sector],Table3[[#This Row],[Sub-Sector]],Table2[RSI Exponential â€“ 14D],"&gt;=50")/Table3[[#This Row],[Count]]</f>
        <v>0.6</v>
      </c>
      <c r="I40" s="2">
        <f>COUNTIFS(Table2[Sub-Sector],Table3[[#This Row],[Sub-Sector]],Table2[Relative Volume],"&gt;=1")/Table3[[#This Row],[Count]]</f>
        <v>0.6</v>
      </c>
      <c r="J40" s="2">
        <f>COUNTIFS(Table2[Sub-Sector],Table3[[#This Row],[Sub-Sector]],Table2[% Away From Day Low],"&gt;=0.05")/Table3[[#This Row],[Count]]</f>
        <v>0</v>
      </c>
      <c r="K40" s="2">
        <f>COUNTIFS(Table2[Sub-Sector],Table3[[#This Row],[Sub-Sector]],Table2[% Away From Day High],"&lt;=0.05")/Table3[[#This Row],[Count]]</f>
        <v>1</v>
      </c>
      <c r="L40" s="2">
        <f>COUNTIFS(Table2[Sub-Sector],Table3[[#This Row],[Sub-Sector]],Table2[% Away From Current Week Low],"&gt;=0.05")/Table3[[#This Row],[Count]]</f>
        <v>0.4</v>
      </c>
      <c r="M40" s="2">
        <f>COUNTIFS(Table2[Sub-Sector],Table3[[#This Row],[Sub-Sector]],Table2[% Away From Current Week High],"&lt;=0.05")/Table3[[#This Row],[Count]]</f>
        <v>0.6</v>
      </c>
      <c r="N40" s="2">
        <f>COUNTIFS(Table2[Sub-Sector],Table3[[#This Row],[Sub-Sector]],Table2[% Away From Current Month Low],"&gt;=0.05")/Table3[[#This Row],[Count]]</f>
        <v>0.4</v>
      </c>
      <c r="O40" s="2">
        <f>COUNTIFS(Table2[Sub-Sector],Table3[[#This Row],[Sub-Sector]],Table2[% Away From Current Month High],"&lt;=0.05")/Table3[[#This Row],[Count]]</f>
        <v>0.4</v>
      </c>
      <c r="P40" s="2">
        <f>COUNTIFS(Table2[Sub-Sector],Table3[[#This Row],[Sub-Sector]],Table2[% Away From 52W High],"&lt;=10")/Table3[[#This Row],[Count]]</f>
        <v>0.2</v>
      </c>
      <c r="Q40" s="2">
        <f>COUNTIFS(Table2[Sub-Sector],Table3[[#This Row],[Sub-Sector]],Table2[% Away From 52W Low],"&gt;=10")/Table3[[#This Row],[Count]]</f>
        <v>1</v>
      </c>
      <c r="R40" s="2">
        <f>COUNTIFS(Table2[Sub-Sector],Table3[[#This Row],[Sub-Sector]],Table2[% Price above 20 EMA],"&gt;=0")/Table3[[#This Row],[Count]]</f>
        <v>0.6</v>
      </c>
      <c r="S40" s="2">
        <f>COUNTIFS(Table2[Sub-Sector],Table3[[#This Row],[Sub-Sector]],Table2[% Price above 50 EMA],"&gt;=0")/Table3[[#This Row],[Count]]</f>
        <v>0.6</v>
      </c>
      <c r="T40" s="2">
        <f>COUNTIFS(Table2[Sub-Sector],Table3[[#This Row],[Sub-Sector]],Table2[% Price above 200 EMA],"&gt;=0")/Table3[[#This Row],[Count]]</f>
        <v>1</v>
      </c>
      <c r="U40" s="2">
        <f>COUNTIFS(Table2[Sub-Sector],Table3[[#This Row],[Sub-Sector]],Table2[Rate of Change - Zone],"Positive")/Table3[[#This Row],[Count]]</f>
        <v>0.6</v>
      </c>
      <c r="V40" s="2">
        <f>COUNTIFS(Table2[Sub-Sector],Table3[[#This Row],[Sub-Sector]],Table2[Sharpe Ratio],"&gt;=0.10")/Table3[[#This Row],[Count]]</f>
        <v>0.2</v>
      </c>
      <c r="W40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482</v>
      </c>
      <c r="X40" s="3">
        <f>_xlfn.RANK.AVG(Table3[[#This Row],[Score]],Table3[Score],1)</f>
        <v>83</v>
      </c>
      <c r="Y4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214.5</v>
      </c>
      <c r="Z40" s="3">
        <f>_xlfn.RANK.AVG(Table3[[#This Row],[Score 2 ]],Table3[[Score 2 ]],1)</f>
        <v>39</v>
      </c>
    </row>
    <row r="41" spans="1:26" x14ac:dyDescent="0.3">
      <c r="A41" t="s">
        <v>75</v>
      </c>
      <c r="B41">
        <f>COUNTIFS(Table2[Sub-Sector],Table3[[#This Row],[Sub-Sector]])</f>
        <v>3</v>
      </c>
      <c r="C41" s="2">
        <f>COUNTIFS(Table2[Sub-Sector],Table3[[#This Row],[Sub-Sector]],Table2[Uptrend],"Uptrend")/Table3[[#This Row],[Count]]</f>
        <v>0.66666666666666663</v>
      </c>
      <c r="D41" s="2">
        <f>COUNTIFS(Table2[Sub-Sector],Table3[[#This Row],[Sub-Sector]],Table2[1W Return vs Nifty],"&gt;=5")/Table3[[#This Row],[Count]]</f>
        <v>0</v>
      </c>
      <c r="E41" s="2">
        <f>COUNTIFS(Table2[Sub-Sector],Table3[[#This Row],[Sub-Sector]],Table2[1M Return vs Nifty],"&gt;=5")/Table3[[#This Row],[Count]]</f>
        <v>0.33333333333333331</v>
      </c>
      <c r="F41" s="2">
        <f>COUNTIFS(Table2[Sub-Sector],Table3[[#This Row],[Sub-Sector]],Table2[6M Return vs Nifty],"&gt;=10")/Table3[[#This Row],[Count]]</f>
        <v>0.33333333333333331</v>
      </c>
      <c r="G41" s="2">
        <f>COUNTIFS(Table2[Sub-Sector],Table3[[#This Row],[Sub-Sector]],Table2[1Y Return vs Nifty],"&gt;=10")/Table3[[#This Row],[Count]]</f>
        <v>0.66666666666666663</v>
      </c>
      <c r="H41" s="2">
        <f>COUNTIFS(Table2[Sub-Sector],Table3[[#This Row],[Sub-Sector]],Table2[RSI Exponential â€“ 14D],"&gt;=50")/Table3[[#This Row],[Count]]</f>
        <v>0.66666666666666663</v>
      </c>
      <c r="I41" s="2">
        <f>COUNTIFS(Table2[Sub-Sector],Table3[[#This Row],[Sub-Sector]],Table2[Relative Volume],"&gt;=1")/Table3[[#This Row],[Count]]</f>
        <v>0.66666666666666663</v>
      </c>
      <c r="J41" s="2">
        <f>COUNTIFS(Table2[Sub-Sector],Table3[[#This Row],[Sub-Sector]],Table2[% Away From Day Low],"&gt;=0.05")/Table3[[#This Row],[Count]]</f>
        <v>0</v>
      </c>
      <c r="K41" s="2">
        <f>COUNTIFS(Table2[Sub-Sector],Table3[[#This Row],[Sub-Sector]],Table2[% Away From Day High],"&lt;=0.05")/Table3[[#This Row],[Count]]</f>
        <v>0.66666666666666663</v>
      </c>
      <c r="L41" s="2">
        <f>COUNTIFS(Table2[Sub-Sector],Table3[[#This Row],[Sub-Sector]],Table2[% Away From Current Week Low],"&gt;=0.05")/Table3[[#This Row],[Count]]</f>
        <v>0.66666666666666663</v>
      </c>
      <c r="M41" s="2">
        <f>COUNTIFS(Table2[Sub-Sector],Table3[[#This Row],[Sub-Sector]],Table2[% Away From Current Week High],"&lt;=0.05")/Table3[[#This Row],[Count]]</f>
        <v>0.66666666666666663</v>
      </c>
      <c r="N41" s="2">
        <f>COUNTIFS(Table2[Sub-Sector],Table3[[#This Row],[Sub-Sector]],Table2[% Away From Current Month Low],"&gt;=0.05")/Table3[[#This Row],[Count]]</f>
        <v>0.66666666666666663</v>
      </c>
      <c r="O41" s="2">
        <f>COUNTIFS(Table2[Sub-Sector],Table3[[#This Row],[Sub-Sector]],Table2[% Away From Current Month High],"&lt;=0.05")/Table3[[#This Row],[Count]]</f>
        <v>0.66666666666666663</v>
      </c>
      <c r="P41" s="2">
        <f>COUNTIFS(Table2[Sub-Sector],Table3[[#This Row],[Sub-Sector]],Table2[% Away From 52W High],"&lt;=10")/Table3[[#This Row],[Count]]</f>
        <v>0</v>
      </c>
      <c r="Q41" s="2">
        <f>COUNTIFS(Table2[Sub-Sector],Table3[[#This Row],[Sub-Sector]],Table2[% Away From 52W Low],"&gt;=10")/Table3[[#This Row],[Count]]</f>
        <v>1</v>
      </c>
      <c r="R41" s="2">
        <f>COUNTIFS(Table2[Sub-Sector],Table3[[#This Row],[Sub-Sector]],Table2[% Price above 20 EMA],"&gt;=0")/Table3[[#This Row],[Count]]</f>
        <v>0.66666666666666663</v>
      </c>
      <c r="S41" s="2">
        <f>COUNTIFS(Table2[Sub-Sector],Table3[[#This Row],[Sub-Sector]],Table2[% Price above 50 EMA],"&gt;=0")/Table3[[#This Row],[Count]]</f>
        <v>0.66666666666666663</v>
      </c>
      <c r="T41" s="2">
        <f>COUNTIFS(Table2[Sub-Sector],Table3[[#This Row],[Sub-Sector]],Table2[% Price above 200 EMA],"&gt;=0")/Table3[[#This Row],[Count]]</f>
        <v>1</v>
      </c>
      <c r="U41" s="2">
        <f>COUNTIFS(Table2[Sub-Sector],Table3[[#This Row],[Sub-Sector]],Table2[Rate of Change - Zone],"Positive")/Table3[[#This Row],[Count]]</f>
        <v>0.66666666666666663</v>
      </c>
      <c r="V41" s="2">
        <f>COUNTIFS(Table2[Sub-Sector],Table3[[#This Row],[Sub-Sector]],Table2[Sharpe Ratio],"&gt;=0.10")/Table3[[#This Row],[Count]]</f>
        <v>0</v>
      </c>
      <c r="W41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439.5</v>
      </c>
      <c r="X41" s="3">
        <f>_xlfn.RANK.AVG(Table3[[#This Row],[Score]],Table3[Score],1)</f>
        <v>62</v>
      </c>
      <c r="Y4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216</v>
      </c>
      <c r="Z41" s="3">
        <f>_xlfn.RANK.AVG(Table3[[#This Row],[Score 2 ]],Table3[[Score 2 ]],1)</f>
        <v>40</v>
      </c>
    </row>
    <row r="42" spans="1:26" x14ac:dyDescent="0.3">
      <c r="A42" t="s">
        <v>98</v>
      </c>
      <c r="B42">
        <f>COUNTIFS(Table2[Sub-Sector],Table3[[#This Row],[Sub-Sector]])</f>
        <v>5</v>
      </c>
      <c r="C42" s="2">
        <f>COUNTIFS(Table2[Sub-Sector],Table3[[#This Row],[Sub-Sector]],Table2[Uptrend],"Uptrend")/Table3[[#This Row],[Count]]</f>
        <v>0.6</v>
      </c>
      <c r="D42" s="2">
        <f>COUNTIFS(Table2[Sub-Sector],Table3[[#This Row],[Sub-Sector]],Table2[1W Return vs Nifty],"&gt;=5")/Table3[[#This Row],[Count]]</f>
        <v>0.2</v>
      </c>
      <c r="E42" s="2">
        <f>COUNTIFS(Table2[Sub-Sector],Table3[[#This Row],[Sub-Sector]],Table2[1M Return vs Nifty],"&gt;=5")/Table3[[#This Row],[Count]]</f>
        <v>0.6</v>
      </c>
      <c r="F42" s="2">
        <f>COUNTIFS(Table2[Sub-Sector],Table3[[#This Row],[Sub-Sector]],Table2[6M Return vs Nifty],"&gt;=10")/Table3[[#This Row],[Count]]</f>
        <v>0.4</v>
      </c>
      <c r="G42" s="2">
        <f>COUNTIFS(Table2[Sub-Sector],Table3[[#This Row],[Sub-Sector]],Table2[1Y Return vs Nifty],"&gt;=10")/Table3[[#This Row],[Count]]</f>
        <v>0.6</v>
      </c>
      <c r="H42" s="2">
        <f>COUNTIFS(Table2[Sub-Sector],Table3[[#This Row],[Sub-Sector]],Table2[RSI Exponential â€“ 14D],"&gt;=50")/Table3[[#This Row],[Count]]</f>
        <v>0.6</v>
      </c>
      <c r="I42" s="2">
        <f>COUNTIFS(Table2[Sub-Sector],Table3[[#This Row],[Sub-Sector]],Table2[Relative Volume],"&gt;=1")/Table3[[#This Row],[Count]]</f>
        <v>0.8</v>
      </c>
      <c r="J42" s="2">
        <f>COUNTIFS(Table2[Sub-Sector],Table3[[#This Row],[Sub-Sector]],Table2[% Away From Day Low],"&gt;=0.05")/Table3[[#This Row],[Count]]</f>
        <v>0</v>
      </c>
      <c r="K42" s="2">
        <f>COUNTIFS(Table2[Sub-Sector],Table3[[#This Row],[Sub-Sector]],Table2[% Away From Day High],"&lt;=0.05")/Table3[[#This Row],[Count]]</f>
        <v>1</v>
      </c>
      <c r="L42" s="2">
        <f>COUNTIFS(Table2[Sub-Sector],Table3[[#This Row],[Sub-Sector]],Table2[% Away From Current Week Low],"&gt;=0.05")/Table3[[#This Row],[Count]]</f>
        <v>0.4</v>
      </c>
      <c r="M42" s="2">
        <f>COUNTIFS(Table2[Sub-Sector],Table3[[#This Row],[Sub-Sector]],Table2[% Away From Current Week High],"&lt;=0.05")/Table3[[#This Row],[Count]]</f>
        <v>0.6</v>
      </c>
      <c r="N42" s="2">
        <f>COUNTIFS(Table2[Sub-Sector],Table3[[#This Row],[Sub-Sector]],Table2[% Away From Current Month Low],"&gt;=0.05")/Table3[[#This Row],[Count]]</f>
        <v>0.4</v>
      </c>
      <c r="O42" s="2">
        <f>COUNTIFS(Table2[Sub-Sector],Table3[[#This Row],[Sub-Sector]],Table2[% Away From Current Month High],"&lt;=0.05")/Table3[[#This Row],[Count]]</f>
        <v>0.4</v>
      </c>
      <c r="P42" s="2">
        <f>COUNTIFS(Table2[Sub-Sector],Table3[[#This Row],[Sub-Sector]],Table2[% Away From 52W High],"&lt;=10")/Table3[[#This Row],[Count]]</f>
        <v>0.4</v>
      </c>
      <c r="Q42" s="2">
        <f>COUNTIFS(Table2[Sub-Sector],Table3[[#This Row],[Sub-Sector]],Table2[% Away From 52W Low],"&gt;=10")/Table3[[#This Row],[Count]]</f>
        <v>1</v>
      </c>
      <c r="R42" s="2">
        <f>COUNTIFS(Table2[Sub-Sector],Table3[[#This Row],[Sub-Sector]],Table2[% Price above 20 EMA],"&gt;=0")/Table3[[#This Row],[Count]]</f>
        <v>0.6</v>
      </c>
      <c r="S42" s="2">
        <f>COUNTIFS(Table2[Sub-Sector],Table3[[#This Row],[Sub-Sector]],Table2[% Price above 50 EMA],"&gt;=0")/Table3[[#This Row],[Count]]</f>
        <v>0.6</v>
      </c>
      <c r="T42" s="2">
        <f>COUNTIFS(Table2[Sub-Sector],Table3[[#This Row],[Sub-Sector]],Table2[% Price above 200 EMA],"&gt;=0")/Table3[[#This Row],[Count]]</f>
        <v>0.6</v>
      </c>
      <c r="U42" s="2">
        <f>COUNTIFS(Table2[Sub-Sector],Table3[[#This Row],[Sub-Sector]],Table2[Rate of Change - Zone],"Positive")/Table3[[#This Row],[Count]]</f>
        <v>0.6</v>
      </c>
      <c r="V42" s="2">
        <f>COUNTIFS(Table2[Sub-Sector],Table3[[#This Row],[Sub-Sector]],Table2[Sharpe Ratio],"&gt;=0.10")/Table3[[#This Row],[Count]]</f>
        <v>0.4</v>
      </c>
      <c r="W4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360.5</v>
      </c>
      <c r="X42" s="3">
        <f>_xlfn.RANK.AVG(Table3[[#This Row],[Score]],Table3[Score],1)</f>
        <v>34</v>
      </c>
      <c r="Y4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217</v>
      </c>
      <c r="Z42" s="3">
        <f>_xlfn.RANK.AVG(Table3[[#This Row],[Score 2 ]],Table3[[Score 2 ]],1)</f>
        <v>41.5</v>
      </c>
    </row>
    <row r="43" spans="1:26" x14ac:dyDescent="0.3">
      <c r="A43" t="s">
        <v>986</v>
      </c>
      <c r="B43">
        <f>COUNTIFS(Table2[Sub-Sector],Table3[[#This Row],[Sub-Sector]])</f>
        <v>6</v>
      </c>
      <c r="C43" s="2">
        <f>COUNTIFS(Table2[Sub-Sector],Table3[[#This Row],[Sub-Sector]],Table2[Uptrend],"Uptrend")/Table3[[#This Row],[Count]]</f>
        <v>1</v>
      </c>
      <c r="D43" s="2">
        <f>COUNTIFS(Table2[Sub-Sector],Table3[[#This Row],[Sub-Sector]],Table2[1W Return vs Nifty],"&gt;=5")/Table3[[#This Row],[Count]]</f>
        <v>0.16666666666666666</v>
      </c>
      <c r="E43" s="2">
        <f>COUNTIFS(Table2[Sub-Sector],Table3[[#This Row],[Sub-Sector]],Table2[1M Return vs Nifty],"&gt;=5")/Table3[[#This Row],[Count]]</f>
        <v>0.5</v>
      </c>
      <c r="F43" s="2">
        <f>COUNTIFS(Table2[Sub-Sector],Table3[[#This Row],[Sub-Sector]],Table2[6M Return vs Nifty],"&gt;=10")/Table3[[#This Row],[Count]]</f>
        <v>0.5</v>
      </c>
      <c r="G43" s="2">
        <f>COUNTIFS(Table2[Sub-Sector],Table3[[#This Row],[Sub-Sector]],Table2[1Y Return vs Nifty],"&gt;=10")/Table3[[#This Row],[Count]]</f>
        <v>0.5</v>
      </c>
      <c r="H43" s="2">
        <f>COUNTIFS(Table2[Sub-Sector],Table3[[#This Row],[Sub-Sector]],Table2[RSI Exponential â€“ 14D],"&gt;=50")/Table3[[#This Row],[Count]]</f>
        <v>1</v>
      </c>
      <c r="I43" s="2">
        <f>COUNTIFS(Table2[Sub-Sector],Table3[[#This Row],[Sub-Sector]],Table2[Relative Volume],"&gt;=1")/Table3[[#This Row],[Count]]</f>
        <v>0.5</v>
      </c>
      <c r="J43" s="2">
        <f>COUNTIFS(Table2[Sub-Sector],Table3[[#This Row],[Sub-Sector]],Table2[% Away From Day Low],"&gt;=0.05")/Table3[[#This Row],[Count]]</f>
        <v>0</v>
      </c>
      <c r="K43" s="2">
        <f>COUNTIFS(Table2[Sub-Sector],Table3[[#This Row],[Sub-Sector]],Table2[% Away From Day High],"&lt;=0.05")/Table3[[#This Row],[Count]]</f>
        <v>1</v>
      </c>
      <c r="L43" s="2">
        <f>COUNTIFS(Table2[Sub-Sector],Table3[[#This Row],[Sub-Sector]],Table2[% Away From Current Week Low],"&gt;=0.05")/Table3[[#This Row],[Count]]</f>
        <v>0.83333333333333337</v>
      </c>
      <c r="M43" s="2">
        <f>COUNTIFS(Table2[Sub-Sector],Table3[[#This Row],[Sub-Sector]],Table2[% Away From Current Week High],"&lt;=0.05")/Table3[[#This Row],[Count]]</f>
        <v>1</v>
      </c>
      <c r="N43" s="2">
        <f>COUNTIFS(Table2[Sub-Sector],Table3[[#This Row],[Sub-Sector]],Table2[% Away From Current Month Low],"&gt;=0.05")/Table3[[#This Row],[Count]]</f>
        <v>0.83333333333333337</v>
      </c>
      <c r="O43" s="2">
        <f>COUNTIFS(Table2[Sub-Sector],Table3[[#This Row],[Sub-Sector]],Table2[% Away From Current Month High],"&lt;=0.05")/Table3[[#This Row],[Count]]</f>
        <v>1</v>
      </c>
      <c r="P43" s="2">
        <f>COUNTIFS(Table2[Sub-Sector],Table3[[#This Row],[Sub-Sector]],Table2[% Away From 52W High],"&lt;=10")/Table3[[#This Row],[Count]]</f>
        <v>0.5</v>
      </c>
      <c r="Q43" s="2">
        <f>COUNTIFS(Table2[Sub-Sector],Table3[[#This Row],[Sub-Sector]],Table2[% Away From 52W Low],"&gt;=10")/Table3[[#This Row],[Count]]</f>
        <v>1</v>
      </c>
      <c r="R43" s="2">
        <f>COUNTIFS(Table2[Sub-Sector],Table3[[#This Row],[Sub-Sector]],Table2[% Price above 20 EMA],"&gt;=0")/Table3[[#This Row],[Count]]</f>
        <v>1</v>
      </c>
      <c r="S43" s="2">
        <f>COUNTIFS(Table2[Sub-Sector],Table3[[#This Row],[Sub-Sector]],Table2[% Price above 50 EMA],"&gt;=0")/Table3[[#This Row],[Count]]</f>
        <v>1</v>
      </c>
      <c r="T43" s="2">
        <f>COUNTIFS(Table2[Sub-Sector],Table3[[#This Row],[Sub-Sector]],Table2[% Price above 200 EMA],"&gt;=0")/Table3[[#This Row],[Count]]</f>
        <v>1</v>
      </c>
      <c r="U43" s="2">
        <f>COUNTIFS(Table2[Sub-Sector],Table3[[#This Row],[Sub-Sector]],Table2[Rate of Change - Zone],"Positive")/Table3[[#This Row],[Count]]</f>
        <v>0.83333333333333337</v>
      </c>
      <c r="V43" s="2">
        <f>COUNTIFS(Table2[Sub-Sector],Table3[[#This Row],[Sub-Sector]],Table2[Sharpe Ratio],"&gt;=0.10")/Table3[[#This Row],[Count]]</f>
        <v>0</v>
      </c>
      <c r="W43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307.5</v>
      </c>
      <c r="X43" s="3">
        <f>_xlfn.RANK.AVG(Table3[[#This Row],[Score]],Table3[Score],1)</f>
        <v>21</v>
      </c>
      <c r="Y4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217</v>
      </c>
      <c r="Z43" s="3">
        <f>_xlfn.RANK.AVG(Table3[[#This Row],[Score 2 ]],Table3[[Score 2 ]],1)</f>
        <v>41.5</v>
      </c>
    </row>
    <row r="44" spans="1:26" x14ac:dyDescent="0.3">
      <c r="A44" t="s">
        <v>86</v>
      </c>
      <c r="B44">
        <f>COUNTIFS(Table2[Sub-Sector],Table3[[#This Row],[Sub-Sector]])</f>
        <v>3</v>
      </c>
      <c r="C44" s="2">
        <f>COUNTIFS(Table2[Sub-Sector],Table3[[#This Row],[Sub-Sector]],Table2[Uptrend],"Uptrend")/Table3[[#This Row],[Count]]</f>
        <v>1</v>
      </c>
      <c r="D44" s="2">
        <f>COUNTIFS(Table2[Sub-Sector],Table3[[#This Row],[Sub-Sector]],Table2[1W Return vs Nifty],"&gt;=5")/Table3[[#This Row],[Count]]</f>
        <v>0</v>
      </c>
      <c r="E44" s="2">
        <f>COUNTIFS(Table2[Sub-Sector],Table3[[#This Row],[Sub-Sector]],Table2[1M Return vs Nifty],"&gt;=5")/Table3[[#This Row],[Count]]</f>
        <v>0</v>
      </c>
      <c r="F44" s="2">
        <f>COUNTIFS(Table2[Sub-Sector],Table3[[#This Row],[Sub-Sector]],Table2[6M Return vs Nifty],"&gt;=10")/Table3[[#This Row],[Count]]</f>
        <v>0.66666666666666663</v>
      </c>
      <c r="G44" s="2">
        <f>COUNTIFS(Table2[Sub-Sector],Table3[[#This Row],[Sub-Sector]],Table2[1Y Return vs Nifty],"&gt;=10")/Table3[[#This Row],[Count]]</f>
        <v>1</v>
      </c>
      <c r="H44" s="2">
        <f>COUNTIFS(Table2[Sub-Sector],Table3[[#This Row],[Sub-Sector]],Table2[RSI Exponential â€“ 14D],"&gt;=50")/Table3[[#This Row],[Count]]</f>
        <v>1</v>
      </c>
      <c r="I44" s="2">
        <f>COUNTIFS(Table2[Sub-Sector],Table3[[#This Row],[Sub-Sector]],Table2[Relative Volume],"&gt;=1")/Table3[[#This Row],[Count]]</f>
        <v>0</v>
      </c>
      <c r="J44" s="2">
        <f>COUNTIFS(Table2[Sub-Sector],Table3[[#This Row],[Sub-Sector]],Table2[% Away From Day Low],"&gt;=0.05")/Table3[[#This Row],[Count]]</f>
        <v>0</v>
      </c>
      <c r="K44" s="2">
        <f>COUNTIFS(Table2[Sub-Sector],Table3[[#This Row],[Sub-Sector]],Table2[% Away From Day High],"&lt;=0.05")/Table3[[#This Row],[Count]]</f>
        <v>1</v>
      </c>
      <c r="L44" s="2">
        <f>COUNTIFS(Table2[Sub-Sector],Table3[[#This Row],[Sub-Sector]],Table2[% Away From Current Week Low],"&gt;=0.05")/Table3[[#This Row],[Count]]</f>
        <v>0</v>
      </c>
      <c r="M44" s="2">
        <f>COUNTIFS(Table2[Sub-Sector],Table3[[#This Row],[Sub-Sector]],Table2[% Away From Current Week High],"&lt;=0.05")/Table3[[#This Row],[Count]]</f>
        <v>1</v>
      </c>
      <c r="N44" s="2">
        <f>COUNTIFS(Table2[Sub-Sector],Table3[[#This Row],[Sub-Sector]],Table2[% Away From Current Month Low],"&gt;=0.05")/Table3[[#This Row],[Count]]</f>
        <v>0.33333333333333331</v>
      </c>
      <c r="O44" s="2">
        <f>COUNTIFS(Table2[Sub-Sector],Table3[[#This Row],[Sub-Sector]],Table2[% Away From Current Month High],"&lt;=0.05")/Table3[[#This Row],[Count]]</f>
        <v>1</v>
      </c>
      <c r="P44" s="2">
        <f>COUNTIFS(Table2[Sub-Sector],Table3[[#This Row],[Sub-Sector]],Table2[% Away From 52W High],"&lt;=10")/Table3[[#This Row],[Count]]</f>
        <v>1</v>
      </c>
      <c r="Q44" s="2">
        <f>COUNTIFS(Table2[Sub-Sector],Table3[[#This Row],[Sub-Sector]],Table2[% Away From 52W Low],"&gt;=10")/Table3[[#This Row],[Count]]</f>
        <v>1</v>
      </c>
      <c r="R44" s="2">
        <f>COUNTIFS(Table2[Sub-Sector],Table3[[#This Row],[Sub-Sector]],Table2[% Price above 20 EMA],"&gt;=0")/Table3[[#This Row],[Count]]</f>
        <v>0.33333333333333331</v>
      </c>
      <c r="S44" s="2">
        <f>COUNTIFS(Table2[Sub-Sector],Table3[[#This Row],[Sub-Sector]],Table2[% Price above 50 EMA],"&gt;=0")/Table3[[#This Row],[Count]]</f>
        <v>1</v>
      </c>
      <c r="T44" s="2">
        <f>COUNTIFS(Table2[Sub-Sector],Table3[[#This Row],[Sub-Sector]],Table2[% Price above 200 EMA],"&gt;=0")/Table3[[#This Row],[Count]]</f>
        <v>1</v>
      </c>
      <c r="U44" s="2">
        <f>COUNTIFS(Table2[Sub-Sector],Table3[[#This Row],[Sub-Sector]],Table2[Rate of Change - Zone],"Positive")/Table3[[#This Row],[Count]]</f>
        <v>0.66666666666666663</v>
      </c>
      <c r="V44" s="2">
        <f>COUNTIFS(Table2[Sub-Sector],Table3[[#This Row],[Sub-Sector]],Table2[Sharpe Ratio],"&gt;=0.10")/Table3[[#This Row],[Count]]</f>
        <v>1</v>
      </c>
      <c r="W44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433.5</v>
      </c>
      <c r="X44" s="3">
        <f>_xlfn.RANK.AVG(Table3[[#This Row],[Score]],Table3[Score],1)</f>
        <v>57.5</v>
      </c>
      <c r="Y4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217.5</v>
      </c>
      <c r="Z44" s="3">
        <f>_xlfn.RANK.AVG(Table3[[#This Row],[Score 2 ]],Table3[[Score 2 ]],1)</f>
        <v>43.5</v>
      </c>
    </row>
    <row r="45" spans="1:26" x14ac:dyDescent="0.3">
      <c r="A45" t="s">
        <v>117</v>
      </c>
      <c r="B45">
        <f>COUNTIFS(Table2[Sub-Sector],Table3[[#This Row],[Sub-Sector]])</f>
        <v>3</v>
      </c>
      <c r="C45" s="2">
        <f>COUNTIFS(Table2[Sub-Sector],Table3[[#This Row],[Sub-Sector]],Table2[Uptrend],"Uptrend")/Table3[[#This Row],[Count]]</f>
        <v>1</v>
      </c>
      <c r="D45" s="2">
        <f>COUNTIFS(Table2[Sub-Sector],Table3[[#This Row],[Sub-Sector]],Table2[1W Return vs Nifty],"&gt;=5")/Table3[[#This Row],[Count]]</f>
        <v>0</v>
      </c>
      <c r="E45" s="2">
        <f>COUNTIFS(Table2[Sub-Sector],Table3[[#This Row],[Sub-Sector]],Table2[1M Return vs Nifty],"&gt;=5")/Table3[[#This Row],[Count]]</f>
        <v>0</v>
      </c>
      <c r="F45" s="2">
        <f>COUNTIFS(Table2[Sub-Sector],Table3[[#This Row],[Sub-Sector]],Table2[6M Return vs Nifty],"&gt;=10")/Table3[[#This Row],[Count]]</f>
        <v>0.66666666666666663</v>
      </c>
      <c r="G45" s="2">
        <f>COUNTIFS(Table2[Sub-Sector],Table3[[#This Row],[Sub-Sector]],Table2[1Y Return vs Nifty],"&gt;=10")/Table3[[#This Row],[Count]]</f>
        <v>1</v>
      </c>
      <c r="H45" s="2">
        <f>COUNTIFS(Table2[Sub-Sector],Table3[[#This Row],[Sub-Sector]],Table2[RSI Exponential â€“ 14D],"&gt;=50")/Table3[[#This Row],[Count]]</f>
        <v>0.33333333333333331</v>
      </c>
      <c r="I45" s="2">
        <f>COUNTIFS(Table2[Sub-Sector],Table3[[#This Row],[Sub-Sector]],Table2[Relative Volume],"&gt;=1")/Table3[[#This Row],[Count]]</f>
        <v>0</v>
      </c>
      <c r="J45" s="2">
        <f>COUNTIFS(Table2[Sub-Sector],Table3[[#This Row],[Sub-Sector]],Table2[% Away From Day Low],"&gt;=0.05")/Table3[[#This Row],[Count]]</f>
        <v>0</v>
      </c>
      <c r="K45" s="2">
        <f>COUNTIFS(Table2[Sub-Sector],Table3[[#This Row],[Sub-Sector]],Table2[% Away From Day High],"&lt;=0.05")/Table3[[#This Row],[Count]]</f>
        <v>1</v>
      </c>
      <c r="L45" s="2">
        <f>COUNTIFS(Table2[Sub-Sector],Table3[[#This Row],[Sub-Sector]],Table2[% Away From Current Week Low],"&gt;=0.05")/Table3[[#This Row],[Count]]</f>
        <v>0</v>
      </c>
      <c r="M45" s="2">
        <f>COUNTIFS(Table2[Sub-Sector],Table3[[#This Row],[Sub-Sector]],Table2[% Away From Current Week High],"&lt;=0.05")/Table3[[#This Row],[Count]]</f>
        <v>1</v>
      </c>
      <c r="N45" s="2">
        <f>COUNTIFS(Table2[Sub-Sector],Table3[[#This Row],[Sub-Sector]],Table2[% Away From Current Month Low],"&gt;=0.05")/Table3[[#This Row],[Count]]</f>
        <v>0.33333333333333331</v>
      </c>
      <c r="O45" s="2">
        <f>COUNTIFS(Table2[Sub-Sector],Table3[[#This Row],[Sub-Sector]],Table2[% Away From Current Month High],"&lt;=0.05")/Table3[[#This Row],[Count]]</f>
        <v>1</v>
      </c>
      <c r="P45" s="2">
        <f>COUNTIFS(Table2[Sub-Sector],Table3[[#This Row],[Sub-Sector]],Table2[% Away From 52W High],"&lt;=10")/Table3[[#This Row],[Count]]</f>
        <v>1</v>
      </c>
      <c r="Q45" s="2">
        <f>COUNTIFS(Table2[Sub-Sector],Table3[[#This Row],[Sub-Sector]],Table2[% Away From 52W Low],"&gt;=10")/Table3[[#This Row],[Count]]</f>
        <v>1</v>
      </c>
      <c r="R45" s="2">
        <f>COUNTIFS(Table2[Sub-Sector],Table3[[#This Row],[Sub-Sector]],Table2[% Price above 20 EMA],"&gt;=0")/Table3[[#This Row],[Count]]</f>
        <v>0.66666666666666663</v>
      </c>
      <c r="S45" s="2">
        <f>COUNTIFS(Table2[Sub-Sector],Table3[[#This Row],[Sub-Sector]],Table2[% Price above 50 EMA],"&gt;=0")/Table3[[#This Row],[Count]]</f>
        <v>1</v>
      </c>
      <c r="T45" s="2">
        <f>COUNTIFS(Table2[Sub-Sector],Table3[[#This Row],[Sub-Sector]],Table2[% Price above 200 EMA],"&gt;=0")/Table3[[#This Row],[Count]]</f>
        <v>1</v>
      </c>
      <c r="U45" s="2">
        <f>COUNTIFS(Table2[Sub-Sector],Table3[[#This Row],[Sub-Sector]],Table2[Rate of Change - Zone],"Positive")/Table3[[#This Row],[Count]]</f>
        <v>0.66666666666666663</v>
      </c>
      <c r="V45" s="2">
        <f>COUNTIFS(Table2[Sub-Sector],Table3[[#This Row],[Sub-Sector]],Table2[Sharpe Ratio],"&gt;=0.10")/Table3[[#This Row],[Count]]</f>
        <v>0.66666666666666663</v>
      </c>
      <c r="W45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433.5</v>
      </c>
      <c r="X45" s="3">
        <f>_xlfn.RANK.AVG(Table3[[#This Row],[Score]],Table3[Score],1)</f>
        <v>57.5</v>
      </c>
      <c r="Y4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217.5</v>
      </c>
      <c r="Z45" s="3">
        <f>_xlfn.RANK.AVG(Table3[[#This Row],[Score 2 ]],Table3[[Score 2 ]],1)</f>
        <v>43.5</v>
      </c>
    </row>
    <row r="46" spans="1:26" x14ac:dyDescent="0.3">
      <c r="A46" t="s">
        <v>938</v>
      </c>
      <c r="B46">
        <f>COUNTIFS(Table2[Sub-Sector],Table3[[#This Row],[Sub-Sector]])</f>
        <v>2</v>
      </c>
      <c r="C46" s="2">
        <f>COUNTIFS(Table2[Sub-Sector],Table3[[#This Row],[Sub-Sector]],Table2[Uptrend],"Uptrend")/Table3[[#This Row],[Count]]</f>
        <v>0.5</v>
      </c>
      <c r="D46" s="2">
        <f>COUNTIFS(Table2[Sub-Sector],Table3[[#This Row],[Sub-Sector]],Table2[1W Return vs Nifty],"&gt;=5")/Table3[[#This Row],[Count]]</f>
        <v>0</v>
      </c>
      <c r="E46" s="2">
        <f>COUNTIFS(Table2[Sub-Sector],Table3[[#This Row],[Sub-Sector]],Table2[1M Return vs Nifty],"&gt;=5")/Table3[[#This Row],[Count]]</f>
        <v>0.5</v>
      </c>
      <c r="F46" s="2">
        <f>COUNTIFS(Table2[Sub-Sector],Table3[[#This Row],[Sub-Sector]],Table2[6M Return vs Nifty],"&gt;=10")/Table3[[#This Row],[Count]]</f>
        <v>0.5</v>
      </c>
      <c r="G46" s="2">
        <f>COUNTIFS(Table2[Sub-Sector],Table3[[#This Row],[Sub-Sector]],Table2[1Y Return vs Nifty],"&gt;=10")/Table3[[#This Row],[Count]]</f>
        <v>0.5</v>
      </c>
      <c r="H46" s="2">
        <f>COUNTIFS(Table2[Sub-Sector],Table3[[#This Row],[Sub-Sector]],Table2[RSI Exponential â€“ 14D],"&gt;=50")/Table3[[#This Row],[Count]]</f>
        <v>0.5</v>
      </c>
      <c r="I46" s="2">
        <f>COUNTIFS(Table2[Sub-Sector],Table3[[#This Row],[Sub-Sector]],Table2[Relative Volume],"&gt;=1")/Table3[[#This Row],[Count]]</f>
        <v>1</v>
      </c>
      <c r="J46" s="2">
        <f>COUNTIFS(Table2[Sub-Sector],Table3[[#This Row],[Sub-Sector]],Table2[% Away From Day Low],"&gt;=0.05")/Table3[[#This Row],[Count]]</f>
        <v>0</v>
      </c>
      <c r="K46" s="2">
        <f>COUNTIFS(Table2[Sub-Sector],Table3[[#This Row],[Sub-Sector]],Table2[% Away From Day High],"&lt;=0.05")/Table3[[#This Row],[Count]]</f>
        <v>1</v>
      </c>
      <c r="L46" s="2">
        <f>COUNTIFS(Table2[Sub-Sector],Table3[[#This Row],[Sub-Sector]],Table2[% Away From Current Week Low],"&gt;=0.05")/Table3[[#This Row],[Count]]</f>
        <v>0.5</v>
      </c>
      <c r="M46" s="2">
        <f>COUNTIFS(Table2[Sub-Sector],Table3[[#This Row],[Sub-Sector]],Table2[% Away From Current Week High],"&lt;=0.05")/Table3[[#This Row],[Count]]</f>
        <v>1</v>
      </c>
      <c r="N46" s="2">
        <f>COUNTIFS(Table2[Sub-Sector],Table3[[#This Row],[Sub-Sector]],Table2[% Away From Current Month Low],"&gt;=0.05")/Table3[[#This Row],[Count]]</f>
        <v>0.5</v>
      </c>
      <c r="O46" s="2">
        <f>COUNTIFS(Table2[Sub-Sector],Table3[[#This Row],[Sub-Sector]],Table2[% Away From Current Month High],"&lt;=0.05")/Table3[[#This Row],[Count]]</f>
        <v>1</v>
      </c>
      <c r="P46" s="2">
        <f>COUNTIFS(Table2[Sub-Sector],Table3[[#This Row],[Sub-Sector]],Table2[% Away From 52W High],"&lt;=10")/Table3[[#This Row],[Count]]</f>
        <v>0.5</v>
      </c>
      <c r="Q46" s="2">
        <f>COUNTIFS(Table2[Sub-Sector],Table3[[#This Row],[Sub-Sector]],Table2[% Away From 52W Low],"&gt;=10")/Table3[[#This Row],[Count]]</f>
        <v>1</v>
      </c>
      <c r="R46" s="2">
        <f>COUNTIFS(Table2[Sub-Sector],Table3[[#This Row],[Sub-Sector]],Table2[% Price above 20 EMA],"&gt;=0")/Table3[[#This Row],[Count]]</f>
        <v>0.5</v>
      </c>
      <c r="S46" s="2">
        <f>COUNTIFS(Table2[Sub-Sector],Table3[[#This Row],[Sub-Sector]],Table2[% Price above 50 EMA],"&gt;=0")/Table3[[#This Row],[Count]]</f>
        <v>0.5</v>
      </c>
      <c r="T46" s="2">
        <f>COUNTIFS(Table2[Sub-Sector],Table3[[#This Row],[Sub-Sector]],Table2[% Price above 200 EMA],"&gt;=0")/Table3[[#This Row],[Count]]</f>
        <v>0.5</v>
      </c>
      <c r="U46" s="2">
        <f>COUNTIFS(Table2[Sub-Sector],Table3[[#This Row],[Sub-Sector]],Table2[Rate of Change - Zone],"Positive")/Table3[[#This Row],[Count]]</f>
        <v>0.5</v>
      </c>
      <c r="V46" s="2">
        <f>COUNTIFS(Table2[Sub-Sector],Table3[[#This Row],[Sub-Sector]],Table2[Sharpe Ratio],"&gt;=0.10")/Table3[[#This Row],[Count]]</f>
        <v>0</v>
      </c>
      <c r="W46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437.5</v>
      </c>
      <c r="X46" s="3">
        <f>_xlfn.RANK.AVG(Table3[[#This Row],[Score]],Table3[Score],1)</f>
        <v>60</v>
      </c>
      <c r="Y4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219.5</v>
      </c>
      <c r="Z46" s="3">
        <f>_xlfn.RANK.AVG(Table3[[#This Row],[Score 2 ]],Table3[[Score 2 ]],1)</f>
        <v>45</v>
      </c>
    </row>
    <row r="47" spans="1:26" x14ac:dyDescent="0.3">
      <c r="A47" t="s">
        <v>443</v>
      </c>
      <c r="B47">
        <f>COUNTIFS(Table2[Sub-Sector],Table3[[#This Row],[Sub-Sector]])</f>
        <v>3</v>
      </c>
      <c r="C47" s="2">
        <f>COUNTIFS(Table2[Sub-Sector],Table3[[#This Row],[Sub-Sector]],Table2[Uptrend],"Uptrend")/Table3[[#This Row],[Count]]</f>
        <v>0.66666666666666663</v>
      </c>
      <c r="D47" s="2">
        <f>COUNTIFS(Table2[Sub-Sector],Table3[[#This Row],[Sub-Sector]],Table2[1W Return vs Nifty],"&gt;=5")/Table3[[#This Row],[Count]]</f>
        <v>0.33333333333333331</v>
      </c>
      <c r="E47" s="2">
        <f>COUNTIFS(Table2[Sub-Sector],Table3[[#This Row],[Sub-Sector]],Table2[1M Return vs Nifty],"&gt;=5")/Table3[[#This Row],[Count]]</f>
        <v>0.33333333333333331</v>
      </c>
      <c r="F47" s="2">
        <f>COUNTIFS(Table2[Sub-Sector],Table3[[#This Row],[Sub-Sector]],Table2[6M Return vs Nifty],"&gt;=10")/Table3[[#This Row],[Count]]</f>
        <v>0.66666666666666663</v>
      </c>
      <c r="G47" s="2">
        <f>COUNTIFS(Table2[Sub-Sector],Table3[[#This Row],[Sub-Sector]],Table2[1Y Return vs Nifty],"&gt;=10")/Table3[[#This Row],[Count]]</f>
        <v>0.66666666666666663</v>
      </c>
      <c r="H47" s="2">
        <f>COUNTIFS(Table2[Sub-Sector],Table3[[#This Row],[Sub-Sector]],Table2[RSI Exponential â€“ 14D],"&gt;=50")/Table3[[#This Row],[Count]]</f>
        <v>1</v>
      </c>
      <c r="I47" s="2">
        <f>COUNTIFS(Table2[Sub-Sector],Table3[[#This Row],[Sub-Sector]],Table2[Relative Volume],"&gt;=1")/Table3[[#This Row],[Count]]</f>
        <v>0.33333333333333331</v>
      </c>
      <c r="J47" s="2">
        <f>COUNTIFS(Table2[Sub-Sector],Table3[[#This Row],[Sub-Sector]],Table2[% Away From Day Low],"&gt;=0.05")/Table3[[#This Row],[Count]]</f>
        <v>0</v>
      </c>
      <c r="K47" s="2">
        <f>COUNTIFS(Table2[Sub-Sector],Table3[[#This Row],[Sub-Sector]],Table2[% Away From Day High],"&lt;=0.05")/Table3[[#This Row],[Count]]</f>
        <v>0.66666666666666663</v>
      </c>
      <c r="L47" s="2">
        <f>COUNTIFS(Table2[Sub-Sector],Table3[[#This Row],[Sub-Sector]],Table2[% Away From Current Week Low],"&gt;=0.05")/Table3[[#This Row],[Count]]</f>
        <v>0.66666666666666663</v>
      </c>
      <c r="M47" s="2">
        <f>COUNTIFS(Table2[Sub-Sector],Table3[[#This Row],[Sub-Sector]],Table2[% Away From Current Week High],"&lt;=0.05")/Table3[[#This Row],[Count]]</f>
        <v>0.66666666666666663</v>
      </c>
      <c r="N47" s="2">
        <f>COUNTIFS(Table2[Sub-Sector],Table3[[#This Row],[Sub-Sector]],Table2[% Away From Current Month Low],"&gt;=0.05")/Table3[[#This Row],[Count]]</f>
        <v>0.66666666666666663</v>
      </c>
      <c r="O47" s="2">
        <f>COUNTIFS(Table2[Sub-Sector],Table3[[#This Row],[Sub-Sector]],Table2[% Away From Current Month High],"&lt;=0.05")/Table3[[#This Row],[Count]]</f>
        <v>0.66666666666666663</v>
      </c>
      <c r="P47" s="2">
        <f>COUNTIFS(Table2[Sub-Sector],Table3[[#This Row],[Sub-Sector]],Table2[% Away From 52W High],"&lt;=10")/Table3[[#This Row],[Count]]</f>
        <v>0.66666666666666663</v>
      </c>
      <c r="Q47" s="2">
        <f>COUNTIFS(Table2[Sub-Sector],Table3[[#This Row],[Sub-Sector]],Table2[% Away From 52W Low],"&gt;=10")/Table3[[#This Row],[Count]]</f>
        <v>1</v>
      </c>
      <c r="R47" s="2">
        <f>COUNTIFS(Table2[Sub-Sector],Table3[[#This Row],[Sub-Sector]],Table2[% Price above 20 EMA],"&gt;=0")/Table3[[#This Row],[Count]]</f>
        <v>0.66666666666666663</v>
      </c>
      <c r="S47" s="2">
        <f>COUNTIFS(Table2[Sub-Sector],Table3[[#This Row],[Sub-Sector]],Table2[% Price above 50 EMA],"&gt;=0")/Table3[[#This Row],[Count]]</f>
        <v>0.66666666666666663</v>
      </c>
      <c r="T47" s="2">
        <f>COUNTIFS(Table2[Sub-Sector],Table3[[#This Row],[Sub-Sector]],Table2[% Price above 200 EMA],"&gt;=0")/Table3[[#This Row],[Count]]</f>
        <v>0.66666666666666663</v>
      </c>
      <c r="U47" s="2">
        <f>COUNTIFS(Table2[Sub-Sector],Table3[[#This Row],[Sub-Sector]],Table2[Rate of Change - Zone],"Positive")/Table3[[#This Row],[Count]]</f>
        <v>0.66666666666666663</v>
      </c>
      <c r="V47" s="2">
        <f>COUNTIFS(Table2[Sub-Sector],Table3[[#This Row],[Sub-Sector]],Table2[Sharpe Ratio],"&gt;=0.10")/Table3[[#This Row],[Count]]</f>
        <v>0.33333333333333331</v>
      </c>
      <c r="W47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376.5</v>
      </c>
      <c r="X47" s="3">
        <f>_xlfn.RANK.AVG(Table3[[#This Row],[Score]],Table3[Score],1)</f>
        <v>44</v>
      </c>
      <c r="Y4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221</v>
      </c>
      <c r="Z47" s="3">
        <f>_xlfn.RANK.AVG(Table3[[#This Row],[Score 2 ]],Table3[[Score 2 ]],1)</f>
        <v>46</v>
      </c>
    </row>
    <row r="48" spans="1:26" x14ac:dyDescent="0.3">
      <c r="A48" t="s">
        <v>72</v>
      </c>
      <c r="B48">
        <f>COUNTIFS(Table2[Sub-Sector],Table3[[#This Row],[Sub-Sector]])</f>
        <v>6</v>
      </c>
      <c r="C48" s="2">
        <f>COUNTIFS(Table2[Sub-Sector],Table3[[#This Row],[Sub-Sector]],Table2[Uptrend],"Uptrend")/Table3[[#This Row],[Count]]</f>
        <v>1</v>
      </c>
      <c r="D48" s="2">
        <f>COUNTIFS(Table2[Sub-Sector],Table3[[#This Row],[Sub-Sector]],Table2[1W Return vs Nifty],"&gt;=5")/Table3[[#This Row],[Count]]</f>
        <v>0.16666666666666666</v>
      </c>
      <c r="E48" s="2">
        <f>COUNTIFS(Table2[Sub-Sector],Table3[[#This Row],[Sub-Sector]],Table2[1M Return vs Nifty],"&gt;=5")/Table3[[#This Row],[Count]]</f>
        <v>0.33333333333333331</v>
      </c>
      <c r="F48" s="2">
        <f>COUNTIFS(Table2[Sub-Sector],Table3[[#This Row],[Sub-Sector]],Table2[6M Return vs Nifty],"&gt;=10")/Table3[[#This Row],[Count]]</f>
        <v>0.66666666666666663</v>
      </c>
      <c r="G48" s="2">
        <f>COUNTIFS(Table2[Sub-Sector],Table3[[#This Row],[Sub-Sector]],Table2[1Y Return vs Nifty],"&gt;=10")/Table3[[#This Row],[Count]]</f>
        <v>1</v>
      </c>
      <c r="H48" s="2">
        <f>COUNTIFS(Table2[Sub-Sector],Table3[[#This Row],[Sub-Sector]],Table2[RSI Exponential â€“ 14D],"&gt;=50")/Table3[[#This Row],[Count]]</f>
        <v>0.5</v>
      </c>
      <c r="I48" s="2">
        <f>COUNTIFS(Table2[Sub-Sector],Table3[[#This Row],[Sub-Sector]],Table2[Relative Volume],"&gt;=1")/Table3[[#This Row],[Count]]</f>
        <v>0.16666666666666666</v>
      </c>
      <c r="J48" s="2">
        <f>COUNTIFS(Table2[Sub-Sector],Table3[[#This Row],[Sub-Sector]],Table2[% Away From Day Low],"&gt;=0.05")/Table3[[#This Row],[Count]]</f>
        <v>0</v>
      </c>
      <c r="K48" s="2">
        <f>COUNTIFS(Table2[Sub-Sector],Table3[[#This Row],[Sub-Sector]],Table2[% Away From Day High],"&lt;=0.05")/Table3[[#This Row],[Count]]</f>
        <v>1</v>
      </c>
      <c r="L48" s="2">
        <f>COUNTIFS(Table2[Sub-Sector],Table3[[#This Row],[Sub-Sector]],Table2[% Away From Current Week Low],"&gt;=0.05")/Table3[[#This Row],[Count]]</f>
        <v>0.16666666666666666</v>
      </c>
      <c r="M48" s="2">
        <f>COUNTIFS(Table2[Sub-Sector],Table3[[#This Row],[Sub-Sector]],Table2[% Away From Current Week High],"&lt;=0.05")/Table3[[#This Row],[Count]]</f>
        <v>0.66666666666666663</v>
      </c>
      <c r="N48" s="2">
        <f>COUNTIFS(Table2[Sub-Sector],Table3[[#This Row],[Sub-Sector]],Table2[% Away From Current Month Low],"&gt;=0.05")/Table3[[#This Row],[Count]]</f>
        <v>0.16666666666666666</v>
      </c>
      <c r="O48" s="2">
        <f>COUNTIFS(Table2[Sub-Sector],Table3[[#This Row],[Sub-Sector]],Table2[% Away From Current Month High],"&lt;=0.05")/Table3[[#This Row],[Count]]</f>
        <v>0.5</v>
      </c>
      <c r="P48" s="2">
        <f>COUNTIFS(Table2[Sub-Sector],Table3[[#This Row],[Sub-Sector]],Table2[% Away From 52W High],"&lt;=10")/Table3[[#This Row],[Count]]</f>
        <v>0.5</v>
      </c>
      <c r="Q48" s="2">
        <f>COUNTIFS(Table2[Sub-Sector],Table3[[#This Row],[Sub-Sector]],Table2[% Away From 52W Low],"&gt;=10")/Table3[[#This Row],[Count]]</f>
        <v>1</v>
      </c>
      <c r="R48" s="2">
        <f>COUNTIFS(Table2[Sub-Sector],Table3[[#This Row],[Sub-Sector]],Table2[% Price above 20 EMA],"&gt;=0")/Table3[[#This Row],[Count]]</f>
        <v>0.5</v>
      </c>
      <c r="S48" s="2">
        <f>COUNTIFS(Table2[Sub-Sector],Table3[[#This Row],[Sub-Sector]],Table2[% Price above 50 EMA],"&gt;=0")/Table3[[#This Row],[Count]]</f>
        <v>0.83333333333333337</v>
      </c>
      <c r="T48" s="2">
        <f>COUNTIFS(Table2[Sub-Sector],Table3[[#This Row],[Sub-Sector]],Table2[% Price above 200 EMA],"&gt;=0")/Table3[[#This Row],[Count]]</f>
        <v>1</v>
      </c>
      <c r="U48" s="2">
        <f>COUNTIFS(Table2[Sub-Sector],Table3[[#This Row],[Sub-Sector]],Table2[Rate of Change - Zone],"Positive")/Table3[[#This Row],[Count]]</f>
        <v>0.5</v>
      </c>
      <c r="V48" s="2">
        <f>COUNTIFS(Table2[Sub-Sector],Table3[[#This Row],[Sub-Sector]],Table2[Sharpe Ratio],"&gt;=0.10")/Table3[[#This Row],[Count]]</f>
        <v>0.5</v>
      </c>
      <c r="W48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337</v>
      </c>
      <c r="X48" s="3">
        <f>_xlfn.RANK.AVG(Table3[[#This Row],[Score]],Table3[Score],1)</f>
        <v>30</v>
      </c>
      <c r="Y4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223</v>
      </c>
      <c r="Z48" s="3">
        <f>_xlfn.RANK.AVG(Table3[[#This Row],[Score 2 ]],Table3[[Score 2 ]],1)</f>
        <v>47</v>
      </c>
    </row>
    <row r="49" spans="1:26" x14ac:dyDescent="0.3">
      <c r="A49" t="s">
        <v>299</v>
      </c>
      <c r="B49">
        <f>COUNTIFS(Table2[Sub-Sector],Table3[[#This Row],[Sub-Sector]])</f>
        <v>14</v>
      </c>
      <c r="C49" s="2">
        <f>COUNTIFS(Table2[Sub-Sector],Table3[[#This Row],[Sub-Sector]],Table2[Uptrend],"Uptrend")/Table3[[#This Row],[Count]]</f>
        <v>0.7857142857142857</v>
      </c>
      <c r="D49" s="2">
        <f>COUNTIFS(Table2[Sub-Sector],Table3[[#This Row],[Sub-Sector]],Table2[1W Return vs Nifty],"&gt;=5")/Table3[[#This Row],[Count]]</f>
        <v>0</v>
      </c>
      <c r="E49" s="2">
        <f>COUNTIFS(Table2[Sub-Sector],Table3[[#This Row],[Sub-Sector]],Table2[1M Return vs Nifty],"&gt;=5")/Table3[[#This Row],[Count]]</f>
        <v>0.2857142857142857</v>
      </c>
      <c r="F49" s="2">
        <f>COUNTIFS(Table2[Sub-Sector],Table3[[#This Row],[Sub-Sector]],Table2[6M Return vs Nifty],"&gt;=10")/Table3[[#This Row],[Count]]</f>
        <v>0.42857142857142855</v>
      </c>
      <c r="G49" s="2">
        <f>COUNTIFS(Table2[Sub-Sector],Table3[[#This Row],[Sub-Sector]],Table2[1Y Return vs Nifty],"&gt;=10")/Table3[[#This Row],[Count]]</f>
        <v>0.6428571428571429</v>
      </c>
      <c r="H49" s="2">
        <f>COUNTIFS(Table2[Sub-Sector],Table3[[#This Row],[Sub-Sector]],Table2[RSI Exponential â€“ 14D],"&gt;=50")/Table3[[#This Row],[Count]]</f>
        <v>0.5</v>
      </c>
      <c r="I49" s="2">
        <f>COUNTIFS(Table2[Sub-Sector],Table3[[#This Row],[Sub-Sector]],Table2[Relative Volume],"&gt;=1")/Table3[[#This Row],[Count]]</f>
        <v>0.35714285714285715</v>
      </c>
      <c r="J49" s="2">
        <f>COUNTIFS(Table2[Sub-Sector],Table3[[#This Row],[Sub-Sector]],Table2[% Away From Day Low],"&gt;=0.05")/Table3[[#This Row],[Count]]</f>
        <v>0.14285714285714285</v>
      </c>
      <c r="K49" s="2">
        <f>COUNTIFS(Table2[Sub-Sector],Table3[[#This Row],[Sub-Sector]],Table2[% Away From Day High],"&lt;=0.05")/Table3[[#This Row],[Count]]</f>
        <v>1</v>
      </c>
      <c r="L49" s="2">
        <f>COUNTIFS(Table2[Sub-Sector],Table3[[#This Row],[Sub-Sector]],Table2[% Away From Current Week Low],"&gt;=0.05")/Table3[[#This Row],[Count]]</f>
        <v>0.5</v>
      </c>
      <c r="M49" s="2">
        <f>COUNTIFS(Table2[Sub-Sector],Table3[[#This Row],[Sub-Sector]],Table2[% Away From Current Week High],"&lt;=0.05")/Table3[[#This Row],[Count]]</f>
        <v>1</v>
      </c>
      <c r="N49" s="2">
        <f>COUNTIFS(Table2[Sub-Sector],Table3[[#This Row],[Sub-Sector]],Table2[% Away From Current Month Low],"&gt;=0.05")/Table3[[#This Row],[Count]]</f>
        <v>0.5</v>
      </c>
      <c r="O49" s="2">
        <f>COUNTIFS(Table2[Sub-Sector],Table3[[#This Row],[Sub-Sector]],Table2[% Away From Current Month High],"&lt;=0.05")/Table3[[#This Row],[Count]]</f>
        <v>0.8571428571428571</v>
      </c>
      <c r="P49" s="2">
        <f>COUNTIFS(Table2[Sub-Sector],Table3[[#This Row],[Sub-Sector]],Table2[% Away From 52W High],"&lt;=10")/Table3[[#This Row],[Count]]</f>
        <v>0.35714285714285715</v>
      </c>
      <c r="Q49" s="2">
        <f>COUNTIFS(Table2[Sub-Sector],Table3[[#This Row],[Sub-Sector]],Table2[% Away From 52W Low],"&gt;=10")/Table3[[#This Row],[Count]]</f>
        <v>1</v>
      </c>
      <c r="R49" s="2">
        <f>COUNTIFS(Table2[Sub-Sector],Table3[[#This Row],[Sub-Sector]],Table2[% Price above 20 EMA],"&gt;=0")/Table3[[#This Row],[Count]]</f>
        <v>0.9285714285714286</v>
      </c>
      <c r="S49" s="2">
        <f>COUNTIFS(Table2[Sub-Sector],Table3[[#This Row],[Sub-Sector]],Table2[% Price above 50 EMA],"&gt;=0")/Table3[[#This Row],[Count]]</f>
        <v>0.8571428571428571</v>
      </c>
      <c r="T49" s="2">
        <f>COUNTIFS(Table2[Sub-Sector],Table3[[#This Row],[Sub-Sector]],Table2[% Price above 200 EMA],"&gt;=0")/Table3[[#This Row],[Count]]</f>
        <v>0.9285714285714286</v>
      </c>
      <c r="U49" s="2">
        <f>COUNTIFS(Table2[Sub-Sector],Table3[[#This Row],[Sub-Sector]],Table2[Rate of Change - Zone],"Positive")/Table3[[#This Row],[Count]]</f>
        <v>0.9285714285714286</v>
      </c>
      <c r="V49" s="2">
        <f>COUNTIFS(Table2[Sub-Sector],Table3[[#This Row],[Sub-Sector]],Table2[Sharpe Ratio],"&gt;=0.10")/Table3[[#This Row],[Count]]</f>
        <v>0.21428571428571427</v>
      </c>
      <c r="W49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443.5</v>
      </c>
      <c r="X49" s="3">
        <f>_xlfn.RANK.AVG(Table3[[#This Row],[Score]],Table3[Score],1)</f>
        <v>63</v>
      </c>
      <c r="Y4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226.5</v>
      </c>
      <c r="Z49" s="3">
        <f>_xlfn.RANK.AVG(Table3[[#This Row],[Score 2 ]],Table3[[Score 2 ]],1)</f>
        <v>48</v>
      </c>
    </row>
    <row r="50" spans="1:26" x14ac:dyDescent="0.3">
      <c r="A50" t="s">
        <v>140</v>
      </c>
      <c r="B50">
        <f>COUNTIFS(Table2[Sub-Sector],Table3[[#This Row],[Sub-Sector]])</f>
        <v>18</v>
      </c>
      <c r="C50" s="2">
        <f>COUNTIFS(Table2[Sub-Sector],Table3[[#This Row],[Sub-Sector]],Table2[Uptrend],"Uptrend")/Table3[[#This Row],[Count]]</f>
        <v>0.83333333333333337</v>
      </c>
      <c r="D50" s="2">
        <f>COUNTIFS(Table2[Sub-Sector],Table3[[#This Row],[Sub-Sector]],Table2[1W Return vs Nifty],"&gt;=5")/Table3[[#This Row],[Count]]</f>
        <v>0.22222222222222221</v>
      </c>
      <c r="E50" s="2">
        <f>COUNTIFS(Table2[Sub-Sector],Table3[[#This Row],[Sub-Sector]],Table2[1M Return vs Nifty],"&gt;=5")/Table3[[#This Row],[Count]]</f>
        <v>0.27777777777777779</v>
      </c>
      <c r="F50" s="2">
        <f>COUNTIFS(Table2[Sub-Sector],Table3[[#This Row],[Sub-Sector]],Table2[6M Return vs Nifty],"&gt;=10")/Table3[[#This Row],[Count]]</f>
        <v>0.55555555555555558</v>
      </c>
      <c r="G50" s="2">
        <f>COUNTIFS(Table2[Sub-Sector],Table3[[#This Row],[Sub-Sector]],Table2[1Y Return vs Nifty],"&gt;=10")/Table3[[#This Row],[Count]]</f>
        <v>0.88888888888888884</v>
      </c>
      <c r="H50" s="2">
        <f>COUNTIFS(Table2[Sub-Sector],Table3[[#This Row],[Sub-Sector]],Table2[RSI Exponential â€“ 14D],"&gt;=50")/Table3[[#This Row],[Count]]</f>
        <v>0.55555555555555558</v>
      </c>
      <c r="I50" s="2">
        <f>COUNTIFS(Table2[Sub-Sector],Table3[[#This Row],[Sub-Sector]],Table2[Relative Volume],"&gt;=1")/Table3[[#This Row],[Count]]</f>
        <v>0.3888888888888889</v>
      </c>
      <c r="J50" s="2">
        <f>COUNTIFS(Table2[Sub-Sector],Table3[[#This Row],[Sub-Sector]],Table2[% Away From Day Low],"&gt;=0.05")/Table3[[#This Row],[Count]]</f>
        <v>0</v>
      </c>
      <c r="K50" s="2">
        <f>COUNTIFS(Table2[Sub-Sector],Table3[[#This Row],[Sub-Sector]],Table2[% Away From Day High],"&lt;=0.05")/Table3[[#This Row],[Count]]</f>
        <v>0.77777777777777779</v>
      </c>
      <c r="L50" s="2">
        <f>COUNTIFS(Table2[Sub-Sector],Table3[[#This Row],[Sub-Sector]],Table2[% Away From Current Week Low],"&gt;=0.05")/Table3[[#This Row],[Count]]</f>
        <v>0.16666666666666666</v>
      </c>
      <c r="M50" s="2">
        <f>COUNTIFS(Table2[Sub-Sector],Table3[[#This Row],[Sub-Sector]],Table2[% Away From Current Week High],"&lt;=0.05")/Table3[[#This Row],[Count]]</f>
        <v>0.55555555555555558</v>
      </c>
      <c r="N50" s="2">
        <f>COUNTIFS(Table2[Sub-Sector],Table3[[#This Row],[Sub-Sector]],Table2[% Away From Current Month Low],"&gt;=0.05")/Table3[[#This Row],[Count]]</f>
        <v>0.3888888888888889</v>
      </c>
      <c r="O50" s="2">
        <f>COUNTIFS(Table2[Sub-Sector],Table3[[#This Row],[Sub-Sector]],Table2[% Away From Current Month High],"&lt;=0.05")/Table3[[#This Row],[Count]]</f>
        <v>0.27777777777777779</v>
      </c>
      <c r="P50" s="2">
        <f>COUNTIFS(Table2[Sub-Sector],Table3[[#This Row],[Sub-Sector]],Table2[% Away From 52W High],"&lt;=10")/Table3[[#This Row],[Count]]</f>
        <v>0.22222222222222221</v>
      </c>
      <c r="Q50" s="2">
        <f>COUNTIFS(Table2[Sub-Sector],Table3[[#This Row],[Sub-Sector]],Table2[% Away From 52W Low],"&gt;=10")/Table3[[#This Row],[Count]]</f>
        <v>1</v>
      </c>
      <c r="R50" s="2">
        <f>COUNTIFS(Table2[Sub-Sector],Table3[[#This Row],[Sub-Sector]],Table2[% Price above 20 EMA],"&gt;=0")/Table3[[#This Row],[Count]]</f>
        <v>0.5</v>
      </c>
      <c r="S50" s="2">
        <f>COUNTIFS(Table2[Sub-Sector],Table3[[#This Row],[Sub-Sector]],Table2[% Price above 50 EMA],"&gt;=0")/Table3[[#This Row],[Count]]</f>
        <v>0.72222222222222221</v>
      </c>
      <c r="T50" s="2">
        <f>COUNTIFS(Table2[Sub-Sector],Table3[[#This Row],[Sub-Sector]],Table2[% Price above 200 EMA],"&gt;=0")/Table3[[#This Row],[Count]]</f>
        <v>0.94444444444444442</v>
      </c>
      <c r="U50" s="2">
        <f>COUNTIFS(Table2[Sub-Sector],Table3[[#This Row],[Sub-Sector]],Table2[Rate of Change - Zone],"Positive")/Table3[[#This Row],[Count]]</f>
        <v>0.5</v>
      </c>
      <c r="V50" s="2">
        <f>COUNTIFS(Table2[Sub-Sector],Table3[[#This Row],[Sub-Sector]],Table2[Sharpe Ratio],"&gt;=0.10")/Table3[[#This Row],[Count]]</f>
        <v>0.66666666666666663</v>
      </c>
      <c r="W50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380.5</v>
      </c>
      <c r="X50" s="3">
        <f>_xlfn.RANK.AVG(Table3[[#This Row],[Score]],Table3[Score],1)</f>
        <v>45.5</v>
      </c>
      <c r="Y5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227</v>
      </c>
      <c r="Z50" s="3">
        <f>_xlfn.RANK.AVG(Table3[[#This Row],[Score 2 ]],Table3[[Score 2 ]],1)</f>
        <v>49</v>
      </c>
    </row>
    <row r="51" spans="1:26" x14ac:dyDescent="0.3">
      <c r="A51" t="s">
        <v>1402</v>
      </c>
      <c r="B51">
        <f>COUNTIFS(Table2[Sub-Sector],Table3[[#This Row],[Sub-Sector]])</f>
        <v>3</v>
      </c>
      <c r="C51" s="2">
        <f>COUNTIFS(Table2[Sub-Sector],Table3[[#This Row],[Sub-Sector]],Table2[Uptrend],"Uptrend")/Table3[[#This Row],[Count]]</f>
        <v>1</v>
      </c>
      <c r="D51" s="2">
        <f>COUNTIFS(Table2[Sub-Sector],Table3[[#This Row],[Sub-Sector]],Table2[1W Return vs Nifty],"&gt;=5")/Table3[[#This Row],[Count]]</f>
        <v>0</v>
      </c>
      <c r="E51" s="2">
        <f>COUNTIFS(Table2[Sub-Sector],Table3[[#This Row],[Sub-Sector]],Table2[1M Return vs Nifty],"&gt;=5")/Table3[[#This Row],[Count]]</f>
        <v>1</v>
      </c>
      <c r="F51" s="2">
        <f>COUNTIFS(Table2[Sub-Sector],Table3[[#This Row],[Sub-Sector]],Table2[6M Return vs Nifty],"&gt;=10")/Table3[[#This Row],[Count]]</f>
        <v>0</v>
      </c>
      <c r="G51" s="2">
        <f>COUNTIFS(Table2[Sub-Sector],Table3[[#This Row],[Sub-Sector]],Table2[1Y Return vs Nifty],"&gt;=10")/Table3[[#This Row],[Count]]</f>
        <v>0.33333333333333331</v>
      </c>
      <c r="H51" s="2">
        <f>COUNTIFS(Table2[Sub-Sector],Table3[[#This Row],[Sub-Sector]],Table2[RSI Exponential â€“ 14D],"&gt;=50")/Table3[[#This Row],[Count]]</f>
        <v>1</v>
      </c>
      <c r="I51" s="2">
        <f>COUNTIFS(Table2[Sub-Sector],Table3[[#This Row],[Sub-Sector]],Table2[Relative Volume],"&gt;=1")/Table3[[#This Row],[Count]]</f>
        <v>1</v>
      </c>
      <c r="J51" s="2">
        <f>COUNTIFS(Table2[Sub-Sector],Table3[[#This Row],[Sub-Sector]],Table2[% Away From Day Low],"&gt;=0.05")/Table3[[#This Row],[Count]]</f>
        <v>0</v>
      </c>
      <c r="K51" s="2">
        <f>COUNTIFS(Table2[Sub-Sector],Table3[[#This Row],[Sub-Sector]],Table2[% Away From Day High],"&lt;=0.05")/Table3[[#This Row],[Count]]</f>
        <v>1</v>
      </c>
      <c r="L51" s="2">
        <f>COUNTIFS(Table2[Sub-Sector],Table3[[#This Row],[Sub-Sector]],Table2[% Away From Current Week Low],"&gt;=0.05")/Table3[[#This Row],[Count]]</f>
        <v>0</v>
      </c>
      <c r="M51" s="2">
        <f>COUNTIFS(Table2[Sub-Sector],Table3[[#This Row],[Sub-Sector]],Table2[% Away From Current Week High],"&lt;=0.05")/Table3[[#This Row],[Count]]</f>
        <v>0.66666666666666663</v>
      </c>
      <c r="N51" s="2">
        <f>COUNTIFS(Table2[Sub-Sector],Table3[[#This Row],[Sub-Sector]],Table2[% Away From Current Month Low],"&gt;=0.05")/Table3[[#This Row],[Count]]</f>
        <v>1</v>
      </c>
      <c r="O51" s="2">
        <f>COUNTIFS(Table2[Sub-Sector],Table3[[#This Row],[Sub-Sector]],Table2[% Away From Current Month High],"&lt;=0.05")/Table3[[#This Row],[Count]]</f>
        <v>0.66666666666666663</v>
      </c>
      <c r="P51" s="2">
        <f>COUNTIFS(Table2[Sub-Sector],Table3[[#This Row],[Sub-Sector]],Table2[% Away From 52W High],"&lt;=10")/Table3[[#This Row],[Count]]</f>
        <v>0.66666666666666663</v>
      </c>
      <c r="Q51" s="2">
        <f>COUNTIFS(Table2[Sub-Sector],Table3[[#This Row],[Sub-Sector]],Table2[% Away From 52W Low],"&gt;=10")/Table3[[#This Row],[Count]]</f>
        <v>1</v>
      </c>
      <c r="R51" s="2">
        <f>COUNTIFS(Table2[Sub-Sector],Table3[[#This Row],[Sub-Sector]],Table2[% Price above 20 EMA],"&gt;=0")/Table3[[#This Row],[Count]]</f>
        <v>1</v>
      </c>
      <c r="S51" s="2">
        <f>COUNTIFS(Table2[Sub-Sector],Table3[[#This Row],[Sub-Sector]],Table2[% Price above 50 EMA],"&gt;=0")/Table3[[#This Row],[Count]]</f>
        <v>1</v>
      </c>
      <c r="T51" s="2">
        <f>COUNTIFS(Table2[Sub-Sector],Table3[[#This Row],[Sub-Sector]],Table2[% Price above 200 EMA],"&gt;=0")/Table3[[#This Row],[Count]]</f>
        <v>1</v>
      </c>
      <c r="U51" s="2">
        <f>COUNTIFS(Table2[Sub-Sector],Table3[[#This Row],[Sub-Sector]],Table2[Rate of Change - Zone],"Positive")/Table3[[#This Row],[Count]]</f>
        <v>1</v>
      </c>
      <c r="V51" s="2">
        <f>COUNTIFS(Table2[Sub-Sector],Table3[[#This Row],[Sub-Sector]],Table2[Sharpe Ratio],"&gt;=0.10")/Table3[[#This Row],[Count]]</f>
        <v>0.33333333333333331</v>
      </c>
      <c r="W51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347.5</v>
      </c>
      <c r="X51" s="3">
        <f>_xlfn.RANK.AVG(Table3[[#This Row],[Score]],Table3[Score],1)</f>
        <v>31.5</v>
      </c>
      <c r="Y5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227.5</v>
      </c>
      <c r="Z51" s="3">
        <f>_xlfn.RANK.AVG(Table3[[#This Row],[Score 2 ]],Table3[[Score 2 ]],1)</f>
        <v>50</v>
      </c>
    </row>
    <row r="52" spans="1:26" x14ac:dyDescent="0.3">
      <c r="A52" t="s">
        <v>21</v>
      </c>
      <c r="B52">
        <f>COUNTIFS(Table2[Sub-Sector],Table3[[#This Row],[Sub-Sector]])</f>
        <v>20</v>
      </c>
      <c r="C52" s="2">
        <f>COUNTIFS(Table2[Sub-Sector],Table3[[#This Row],[Sub-Sector]],Table2[Uptrend],"Uptrend")/Table3[[#This Row],[Count]]</f>
        <v>0.75</v>
      </c>
      <c r="D52" s="2">
        <f>COUNTIFS(Table2[Sub-Sector],Table3[[#This Row],[Sub-Sector]],Table2[1W Return vs Nifty],"&gt;=5")/Table3[[#This Row],[Count]]</f>
        <v>0</v>
      </c>
      <c r="E52" s="2">
        <f>COUNTIFS(Table2[Sub-Sector],Table3[[#This Row],[Sub-Sector]],Table2[1M Return vs Nifty],"&gt;=5")/Table3[[#This Row],[Count]]</f>
        <v>0.15</v>
      </c>
      <c r="F52" s="2">
        <f>COUNTIFS(Table2[Sub-Sector],Table3[[#This Row],[Sub-Sector]],Table2[6M Return vs Nifty],"&gt;=10")/Table3[[#This Row],[Count]]</f>
        <v>0.15</v>
      </c>
      <c r="G52" s="2">
        <f>COUNTIFS(Table2[Sub-Sector],Table3[[#This Row],[Sub-Sector]],Table2[1Y Return vs Nifty],"&gt;=10")/Table3[[#This Row],[Count]]</f>
        <v>0.55000000000000004</v>
      </c>
      <c r="H52" s="2">
        <f>COUNTIFS(Table2[Sub-Sector],Table3[[#This Row],[Sub-Sector]],Table2[RSI Exponential â€“ 14D],"&gt;=50")/Table3[[#This Row],[Count]]</f>
        <v>0.6</v>
      </c>
      <c r="I52" s="2">
        <f>COUNTIFS(Table2[Sub-Sector],Table3[[#This Row],[Sub-Sector]],Table2[Relative Volume],"&gt;=1")/Table3[[#This Row],[Count]]</f>
        <v>0.55000000000000004</v>
      </c>
      <c r="J52" s="2">
        <f>COUNTIFS(Table2[Sub-Sector],Table3[[#This Row],[Sub-Sector]],Table2[% Away From Day Low],"&gt;=0.05")/Table3[[#This Row],[Count]]</f>
        <v>0.25</v>
      </c>
      <c r="K52" s="2">
        <f>COUNTIFS(Table2[Sub-Sector],Table3[[#This Row],[Sub-Sector]],Table2[% Away From Day High],"&lt;=0.05")/Table3[[#This Row],[Count]]</f>
        <v>1</v>
      </c>
      <c r="L52" s="2">
        <f>COUNTIFS(Table2[Sub-Sector],Table3[[#This Row],[Sub-Sector]],Table2[% Away From Current Week Low],"&gt;=0.05")/Table3[[#This Row],[Count]]</f>
        <v>0.55000000000000004</v>
      </c>
      <c r="M52" s="2">
        <f>COUNTIFS(Table2[Sub-Sector],Table3[[#This Row],[Sub-Sector]],Table2[% Away From Current Week High],"&lt;=0.05")/Table3[[#This Row],[Count]]</f>
        <v>0.85</v>
      </c>
      <c r="N52" s="2">
        <f>COUNTIFS(Table2[Sub-Sector],Table3[[#This Row],[Sub-Sector]],Table2[% Away From Current Month Low],"&gt;=0.05")/Table3[[#This Row],[Count]]</f>
        <v>0.7</v>
      </c>
      <c r="O52" s="2">
        <f>COUNTIFS(Table2[Sub-Sector],Table3[[#This Row],[Sub-Sector]],Table2[% Away From Current Month High],"&lt;=0.05")/Table3[[#This Row],[Count]]</f>
        <v>0.8</v>
      </c>
      <c r="P52" s="2">
        <f>COUNTIFS(Table2[Sub-Sector],Table3[[#This Row],[Sub-Sector]],Table2[% Away From 52W High],"&lt;=10")/Table3[[#This Row],[Count]]</f>
        <v>0.6</v>
      </c>
      <c r="Q52" s="2">
        <f>COUNTIFS(Table2[Sub-Sector],Table3[[#This Row],[Sub-Sector]],Table2[% Away From 52W Low],"&gt;=10")/Table3[[#This Row],[Count]]</f>
        <v>1</v>
      </c>
      <c r="R52" s="2">
        <f>COUNTIFS(Table2[Sub-Sector],Table3[[#This Row],[Sub-Sector]],Table2[% Price above 20 EMA],"&gt;=0")/Table3[[#This Row],[Count]]</f>
        <v>0.85</v>
      </c>
      <c r="S52" s="2">
        <f>COUNTIFS(Table2[Sub-Sector],Table3[[#This Row],[Sub-Sector]],Table2[% Price above 50 EMA],"&gt;=0")/Table3[[#This Row],[Count]]</f>
        <v>0.9</v>
      </c>
      <c r="T52" s="2">
        <f>COUNTIFS(Table2[Sub-Sector],Table3[[#This Row],[Sub-Sector]],Table2[% Price above 200 EMA],"&gt;=0")/Table3[[#This Row],[Count]]</f>
        <v>0.95</v>
      </c>
      <c r="U52" s="2">
        <f>COUNTIFS(Table2[Sub-Sector],Table3[[#This Row],[Sub-Sector]],Table2[Rate of Change - Zone],"Positive")/Table3[[#This Row],[Count]]</f>
        <v>0.9</v>
      </c>
      <c r="V52" s="2">
        <f>COUNTIFS(Table2[Sub-Sector],Table3[[#This Row],[Sub-Sector]],Table2[Sharpe Ratio],"&gt;=0.10")/Table3[[#This Row],[Count]]</f>
        <v>0.1</v>
      </c>
      <c r="W5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468</v>
      </c>
      <c r="X52" s="3">
        <f>_xlfn.RANK.AVG(Table3[[#This Row],[Score]],Table3[Score],1)</f>
        <v>77</v>
      </c>
      <c r="Y5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230.5</v>
      </c>
      <c r="Z52" s="3">
        <f>_xlfn.RANK.AVG(Table3[[#This Row],[Score 2 ]],Table3[[Score 2 ]],1)</f>
        <v>51</v>
      </c>
    </row>
    <row r="53" spans="1:26" x14ac:dyDescent="0.3">
      <c r="A53" t="s">
        <v>37</v>
      </c>
      <c r="B53">
        <f>COUNTIFS(Table2[Sub-Sector],Table3[[#This Row],[Sub-Sector]])</f>
        <v>10</v>
      </c>
      <c r="C53" s="2">
        <f>COUNTIFS(Table2[Sub-Sector],Table3[[#This Row],[Sub-Sector]],Table2[Uptrend],"Uptrend")/Table3[[#This Row],[Count]]</f>
        <v>0.7</v>
      </c>
      <c r="D53" s="2">
        <f>COUNTIFS(Table2[Sub-Sector],Table3[[#This Row],[Sub-Sector]],Table2[1W Return vs Nifty],"&gt;=5")/Table3[[#This Row],[Count]]</f>
        <v>0.2</v>
      </c>
      <c r="E53" s="2">
        <f>COUNTIFS(Table2[Sub-Sector],Table3[[#This Row],[Sub-Sector]],Table2[1M Return vs Nifty],"&gt;=5")/Table3[[#This Row],[Count]]</f>
        <v>0.5</v>
      </c>
      <c r="F53" s="2">
        <f>COUNTIFS(Table2[Sub-Sector],Table3[[#This Row],[Sub-Sector]],Table2[6M Return vs Nifty],"&gt;=10")/Table3[[#This Row],[Count]]</f>
        <v>0.5</v>
      </c>
      <c r="G53" s="2">
        <f>COUNTIFS(Table2[Sub-Sector],Table3[[#This Row],[Sub-Sector]],Table2[1Y Return vs Nifty],"&gt;=10")/Table3[[#This Row],[Count]]</f>
        <v>0.4</v>
      </c>
      <c r="H53" s="2">
        <f>COUNTIFS(Table2[Sub-Sector],Table3[[#This Row],[Sub-Sector]],Table2[RSI Exponential â€“ 14D],"&gt;=50")/Table3[[#This Row],[Count]]</f>
        <v>1</v>
      </c>
      <c r="I53" s="2">
        <f>COUNTIFS(Table2[Sub-Sector],Table3[[#This Row],[Sub-Sector]],Table2[Relative Volume],"&gt;=1")/Table3[[#This Row],[Count]]</f>
        <v>0.4</v>
      </c>
      <c r="J53" s="2">
        <f>COUNTIFS(Table2[Sub-Sector],Table3[[#This Row],[Sub-Sector]],Table2[% Away From Day Low],"&gt;=0.05")/Table3[[#This Row],[Count]]</f>
        <v>0</v>
      </c>
      <c r="K53" s="2">
        <f>COUNTIFS(Table2[Sub-Sector],Table3[[#This Row],[Sub-Sector]],Table2[% Away From Day High],"&lt;=0.05")/Table3[[#This Row],[Count]]</f>
        <v>1</v>
      </c>
      <c r="L53" s="2">
        <f>COUNTIFS(Table2[Sub-Sector],Table3[[#This Row],[Sub-Sector]],Table2[% Away From Current Week Low],"&gt;=0.05")/Table3[[#This Row],[Count]]</f>
        <v>0.2</v>
      </c>
      <c r="M53" s="2">
        <f>COUNTIFS(Table2[Sub-Sector],Table3[[#This Row],[Sub-Sector]],Table2[% Away From Current Week High],"&lt;=0.05")/Table3[[#This Row],[Count]]</f>
        <v>0.9</v>
      </c>
      <c r="N53" s="2">
        <f>COUNTIFS(Table2[Sub-Sector],Table3[[#This Row],[Sub-Sector]],Table2[% Away From Current Month Low],"&gt;=0.05")/Table3[[#This Row],[Count]]</f>
        <v>0.7</v>
      </c>
      <c r="O53" s="2">
        <f>COUNTIFS(Table2[Sub-Sector],Table3[[#This Row],[Sub-Sector]],Table2[% Away From Current Month High],"&lt;=0.05")/Table3[[#This Row],[Count]]</f>
        <v>0.9</v>
      </c>
      <c r="P53" s="2">
        <f>COUNTIFS(Table2[Sub-Sector],Table3[[#This Row],[Sub-Sector]],Table2[% Away From 52W High],"&lt;=10")/Table3[[#This Row],[Count]]</f>
        <v>0.5</v>
      </c>
      <c r="Q53" s="2">
        <f>COUNTIFS(Table2[Sub-Sector],Table3[[#This Row],[Sub-Sector]],Table2[% Away From 52W Low],"&gt;=10")/Table3[[#This Row],[Count]]</f>
        <v>1</v>
      </c>
      <c r="R53" s="2">
        <f>COUNTIFS(Table2[Sub-Sector],Table3[[#This Row],[Sub-Sector]],Table2[% Price above 20 EMA],"&gt;=0")/Table3[[#This Row],[Count]]</f>
        <v>1</v>
      </c>
      <c r="S53" s="2">
        <f>COUNTIFS(Table2[Sub-Sector],Table3[[#This Row],[Sub-Sector]],Table2[% Price above 50 EMA],"&gt;=0")/Table3[[#This Row],[Count]]</f>
        <v>1</v>
      </c>
      <c r="T53" s="2">
        <f>COUNTIFS(Table2[Sub-Sector],Table3[[#This Row],[Sub-Sector]],Table2[% Price above 200 EMA],"&gt;=0")/Table3[[#This Row],[Count]]</f>
        <v>1</v>
      </c>
      <c r="U53" s="2">
        <f>COUNTIFS(Table2[Sub-Sector],Table3[[#This Row],[Sub-Sector]],Table2[Rate of Change - Zone],"Positive")/Table3[[#This Row],[Count]]</f>
        <v>0.9</v>
      </c>
      <c r="V53" s="2">
        <f>COUNTIFS(Table2[Sub-Sector],Table3[[#This Row],[Sub-Sector]],Table2[Sharpe Ratio],"&gt;=0.10")/Table3[[#This Row],[Count]]</f>
        <v>0</v>
      </c>
      <c r="W53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375</v>
      </c>
      <c r="X53" s="3">
        <f>_xlfn.RANK.AVG(Table3[[#This Row],[Score]],Table3[Score],1)</f>
        <v>43</v>
      </c>
      <c r="Y5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237.5</v>
      </c>
      <c r="Z53" s="3">
        <f>_xlfn.RANK.AVG(Table3[[#This Row],[Score 2 ]],Table3[[Score 2 ]],1)</f>
        <v>52</v>
      </c>
    </row>
    <row r="54" spans="1:26" x14ac:dyDescent="0.3">
      <c r="A54" t="s">
        <v>130</v>
      </c>
      <c r="B54">
        <f>COUNTIFS(Table2[Sub-Sector],Table3[[#This Row],[Sub-Sector]])</f>
        <v>21</v>
      </c>
      <c r="C54" s="2">
        <f>COUNTIFS(Table2[Sub-Sector],Table3[[#This Row],[Sub-Sector]],Table2[Uptrend],"Uptrend")/Table3[[#This Row],[Count]]</f>
        <v>0.8571428571428571</v>
      </c>
      <c r="D54" s="2">
        <f>COUNTIFS(Table2[Sub-Sector],Table3[[#This Row],[Sub-Sector]],Table2[1W Return vs Nifty],"&gt;=5")/Table3[[#This Row],[Count]]</f>
        <v>9.5238095238095233E-2</v>
      </c>
      <c r="E54" s="2">
        <f>COUNTIFS(Table2[Sub-Sector],Table3[[#This Row],[Sub-Sector]],Table2[1M Return vs Nifty],"&gt;=5")/Table3[[#This Row],[Count]]</f>
        <v>0.23809523809523808</v>
      </c>
      <c r="F54" s="2">
        <f>COUNTIFS(Table2[Sub-Sector],Table3[[#This Row],[Sub-Sector]],Table2[6M Return vs Nifty],"&gt;=10")/Table3[[#This Row],[Count]]</f>
        <v>0.52380952380952384</v>
      </c>
      <c r="G54" s="2">
        <f>COUNTIFS(Table2[Sub-Sector],Table3[[#This Row],[Sub-Sector]],Table2[1Y Return vs Nifty],"&gt;=10")/Table3[[#This Row],[Count]]</f>
        <v>0.66666666666666663</v>
      </c>
      <c r="H54" s="2">
        <f>COUNTIFS(Table2[Sub-Sector],Table3[[#This Row],[Sub-Sector]],Table2[RSI Exponential â€“ 14D],"&gt;=50")/Table3[[#This Row],[Count]]</f>
        <v>0.42857142857142855</v>
      </c>
      <c r="I54" s="2">
        <f>COUNTIFS(Table2[Sub-Sector],Table3[[#This Row],[Sub-Sector]],Table2[Relative Volume],"&gt;=1")/Table3[[#This Row],[Count]]</f>
        <v>0.33333333333333331</v>
      </c>
      <c r="J54" s="2">
        <f>COUNTIFS(Table2[Sub-Sector],Table3[[#This Row],[Sub-Sector]],Table2[% Away From Day Low],"&gt;=0.05")/Table3[[#This Row],[Count]]</f>
        <v>0</v>
      </c>
      <c r="K54" s="2">
        <f>COUNTIFS(Table2[Sub-Sector],Table3[[#This Row],[Sub-Sector]],Table2[% Away From Day High],"&lt;=0.05")/Table3[[#This Row],[Count]]</f>
        <v>0.95238095238095233</v>
      </c>
      <c r="L54" s="2">
        <f>COUNTIFS(Table2[Sub-Sector],Table3[[#This Row],[Sub-Sector]],Table2[% Away From Current Week Low],"&gt;=0.05")/Table3[[#This Row],[Count]]</f>
        <v>0.38095238095238093</v>
      </c>
      <c r="M54" s="2">
        <f>COUNTIFS(Table2[Sub-Sector],Table3[[#This Row],[Sub-Sector]],Table2[% Away From Current Week High],"&lt;=0.05")/Table3[[#This Row],[Count]]</f>
        <v>0.61904761904761907</v>
      </c>
      <c r="N54" s="2">
        <f>COUNTIFS(Table2[Sub-Sector],Table3[[#This Row],[Sub-Sector]],Table2[% Away From Current Month Low],"&gt;=0.05")/Table3[[#This Row],[Count]]</f>
        <v>0.42857142857142855</v>
      </c>
      <c r="O54" s="2">
        <f>COUNTIFS(Table2[Sub-Sector],Table3[[#This Row],[Sub-Sector]],Table2[% Away From Current Month High],"&lt;=0.05")/Table3[[#This Row],[Count]]</f>
        <v>0.47619047619047616</v>
      </c>
      <c r="P54" s="2">
        <f>COUNTIFS(Table2[Sub-Sector],Table3[[#This Row],[Sub-Sector]],Table2[% Away From 52W High],"&lt;=10")/Table3[[#This Row],[Count]]</f>
        <v>0.5714285714285714</v>
      </c>
      <c r="Q54" s="2">
        <f>COUNTIFS(Table2[Sub-Sector],Table3[[#This Row],[Sub-Sector]],Table2[% Away From 52W Low],"&gt;=10")/Table3[[#This Row],[Count]]</f>
        <v>1</v>
      </c>
      <c r="R54" s="2">
        <f>COUNTIFS(Table2[Sub-Sector],Table3[[#This Row],[Sub-Sector]],Table2[% Price above 20 EMA],"&gt;=0")/Table3[[#This Row],[Count]]</f>
        <v>0.52380952380952384</v>
      </c>
      <c r="S54" s="2">
        <f>COUNTIFS(Table2[Sub-Sector],Table3[[#This Row],[Sub-Sector]],Table2[% Price above 50 EMA],"&gt;=0")/Table3[[#This Row],[Count]]</f>
        <v>0.8571428571428571</v>
      </c>
      <c r="T54" s="2">
        <f>COUNTIFS(Table2[Sub-Sector],Table3[[#This Row],[Sub-Sector]],Table2[% Price above 200 EMA],"&gt;=0")/Table3[[#This Row],[Count]]</f>
        <v>1</v>
      </c>
      <c r="U54" s="2">
        <f>COUNTIFS(Table2[Sub-Sector],Table3[[#This Row],[Sub-Sector]],Table2[Rate of Change - Zone],"Positive")/Table3[[#This Row],[Count]]</f>
        <v>0.61904761904761907</v>
      </c>
      <c r="V54" s="2">
        <f>COUNTIFS(Table2[Sub-Sector],Table3[[#This Row],[Sub-Sector]],Table2[Sharpe Ratio],"&gt;=0.10")/Table3[[#This Row],[Count]]</f>
        <v>0.42857142857142855</v>
      </c>
      <c r="W54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415</v>
      </c>
      <c r="X54" s="3">
        <f>_xlfn.RANK.AVG(Table3[[#This Row],[Score]],Table3[Score],1)</f>
        <v>54</v>
      </c>
      <c r="Y5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238.5</v>
      </c>
      <c r="Z54" s="3">
        <f>_xlfn.RANK.AVG(Table3[[#This Row],[Score 2 ]],Table3[[Score 2 ]],1)</f>
        <v>53</v>
      </c>
    </row>
    <row r="55" spans="1:26" x14ac:dyDescent="0.3">
      <c r="A55" t="s">
        <v>193</v>
      </c>
      <c r="B55">
        <f>COUNTIFS(Table2[Sub-Sector],Table3[[#This Row],[Sub-Sector]])</f>
        <v>25</v>
      </c>
      <c r="C55" s="2">
        <f>COUNTIFS(Table2[Sub-Sector],Table3[[#This Row],[Sub-Sector]],Table2[Uptrend],"Uptrend")/Table3[[#This Row],[Count]]</f>
        <v>0.92</v>
      </c>
      <c r="D55" s="2">
        <f>COUNTIFS(Table2[Sub-Sector],Table3[[#This Row],[Sub-Sector]],Table2[1W Return vs Nifty],"&gt;=5")/Table3[[#This Row],[Count]]</f>
        <v>0.08</v>
      </c>
      <c r="E55" s="2">
        <f>COUNTIFS(Table2[Sub-Sector],Table3[[#This Row],[Sub-Sector]],Table2[1M Return vs Nifty],"&gt;=5")/Table3[[#This Row],[Count]]</f>
        <v>0.44</v>
      </c>
      <c r="F55" s="2">
        <f>COUNTIFS(Table2[Sub-Sector],Table3[[#This Row],[Sub-Sector]],Table2[6M Return vs Nifty],"&gt;=10")/Table3[[#This Row],[Count]]</f>
        <v>0.52</v>
      </c>
      <c r="G55" s="2">
        <f>COUNTIFS(Table2[Sub-Sector],Table3[[#This Row],[Sub-Sector]],Table2[1Y Return vs Nifty],"&gt;=10")/Table3[[#This Row],[Count]]</f>
        <v>0.64</v>
      </c>
      <c r="H55" s="2">
        <f>COUNTIFS(Table2[Sub-Sector],Table3[[#This Row],[Sub-Sector]],Table2[RSI Exponential â€“ 14D],"&gt;=50")/Table3[[#This Row],[Count]]</f>
        <v>0.76</v>
      </c>
      <c r="I55" s="2">
        <f>COUNTIFS(Table2[Sub-Sector],Table3[[#This Row],[Sub-Sector]],Table2[Relative Volume],"&gt;=1")/Table3[[#This Row],[Count]]</f>
        <v>0.36</v>
      </c>
      <c r="J55" s="2">
        <f>COUNTIFS(Table2[Sub-Sector],Table3[[#This Row],[Sub-Sector]],Table2[% Away From Day Low],"&gt;=0.05")/Table3[[#This Row],[Count]]</f>
        <v>0</v>
      </c>
      <c r="K55" s="2">
        <f>COUNTIFS(Table2[Sub-Sector],Table3[[#This Row],[Sub-Sector]],Table2[% Away From Day High],"&lt;=0.05")/Table3[[#This Row],[Count]]</f>
        <v>0.96</v>
      </c>
      <c r="L55" s="2">
        <f>COUNTIFS(Table2[Sub-Sector],Table3[[#This Row],[Sub-Sector]],Table2[% Away From Current Week Low],"&gt;=0.05")/Table3[[#This Row],[Count]]</f>
        <v>0.16</v>
      </c>
      <c r="M55" s="2">
        <f>COUNTIFS(Table2[Sub-Sector],Table3[[#This Row],[Sub-Sector]],Table2[% Away From Current Week High],"&lt;=0.05")/Table3[[#This Row],[Count]]</f>
        <v>0.6</v>
      </c>
      <c r="N55" s="2">
        <f>COUNTIFS(Table2[Sub-Sector],Table3[[#This Row],[Sub-Sector]],Table2[% Away From Current Month Low],"&gt;=0.05")/Table3[[#This Row],[Count]]</f>
        <v>0.28000000000000003</v>
      </c>
      <c r="O55" s="2">
        <f>COUNTIFS(Table2[Sub-Sector],Table3[[#This Row],[Sub-Sector]],Table2[% Away From Current Month High],"&lt;=0.05")/Table3[[#This Row],[Count]]</f>
        <v>0.44</v>
      </c>
      <c r="P55" s="2">
        <f>COUNTIFS(Table2[Sub-Sector],Table3[[#This Row],[Sub-Sector]],Table2[% Away From 52W High],"&lt;=10")/Table3[[#This Row],[Count]]</f>
        <v>0.64</v>
      </c>
      <c r="Q55" s="2">
        <f>COUNTIFS(Table2[Sub-Sector],Table3[[#This Row],[Sub-Sector]],Table2[% Away From 52W Low],"&gt;=10")/Table3[[#This Row],[Count]]</f>
        <v>1</v>
      </c>
      <c r="R55" s="2">
        <f>COUNTIFS(Table2[Sub-Sector],Table3[[#This Row],[Sub-Sector]],Table2[% Price above 20 EMA],"&gt;=0")/Table3[[#This Row],[Count]]</f>
        <v>0.64</v>
      </c>
      <c r="S55" s="2">
        <f>COUNTIFS(Table2[Sub-Sector],Table3[[#This Row],[Sub-Sector]],Table2[% Price above 50 EMA],"&gt;=0")/Table3[[#This Row],[Count]]</f>
        <v>0.92</v>
      </c>
      <c r="T55" s="2">
        <f>COUNTIFS(Table2[Sub-Sector],Table3[[#This Row],[Sub-Sector]],Table2[% Price above 200 EMA],"&gt;=0")/Table3[[#This Row],[Count]]</f>
        <v>0.96</v>
      </c>
      <c r="U55" s="2">
        <f>COUNTIFS(Table2[Sub-Sector],Table3[[#This Row],[Sub-Sector]],Table2[Rate of Change - Zone],"Positive")/Table3[[#This Row],[Count]]</f>
        <v>0.64</v>
      </c>
      <c r="V55" s="2">
        <f>COUNTIFS(Table2[Sub-Sector],Table3[[#This Row],[Sub-Sector]],Table2[Sharpe Ratio],"&gt;=0.10")/Table3[[#This Row],[Count]]</f>
        <v>0.44</v>
      </c>
      <c r="W55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382</v>
      </c>
      <c r="X55" s="3">
        <f>_xlfn.RANK.AVG(Table3[[#This Row],[Score]],Table3[Score],1)</f>
        <v>47</v>
      </c>
      <c r="Y5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239</v>
      </c>
      <c r="Z55" s="3">
        <f>_xlfn.RANK.AVG(Table3[[#This Row],[Score 2 ]],Table3[[Score 2 ]],1)</f>
        <v>54</v>
      </c>
    </row>
    <row r="56" spans="1:26" x14ac:dyDescent="0.3">
      <c r="A56" t="s">
        <v>384</v>
      </c>
      <c r="B56">
        <f>COUNTIFS(Table2[Sub-Sector],Table3[[#This Row],[Sub-Sector]])</f>
        <v>10</v>
      </c>
      <c r="C56" s="2">
        <f>COUNTIFS(Table2[Sub-Sector],Table3[[#This Row],[Sub-Sector]],Table2[Uptrend],"Uptrend")/Table3[[#This Row],[Count]]</f>
        <v>0.5</v>
      </c>
      <c r="D56" s="2">
        <f>COUNTIFS(Table2[Sub-Sector],Table3[[#This Row],[Sub-Sector]],Table2[1W Return vs Nifty],"&gt;=5")/Table3[[#This Row],[Count]]</f>
        <v>0.2</v>
      </c>
      <c r="E56" s="2">
        <f>COUNTIFS(Table2[Sub-Sector],Table3[[#This Row],[Sub-Sector]],Table2[1M Return vs Nifty],"&gt;=5")/Table3[[#This Row],[Count]]</f>
        <v>0.4</v>
      </c>
      <c r="F56" s="2">
        <f>COUNTIFS(Table2[Sub-Sector],Table3[[#This Row],[Sub-Sector]],Table2[6M Return vs Nifty],"&gt;=10")/Table3[[#This Row],[Count]]</f>
        <v>0.1</v>
      </c>
      <c r="G56" s="2">
        <f>COUNTIFS(Table2[Sub-Sector],Table3[[#This Row],[Sub-Sector]],Table2[1Y Return vs Nifty],"&gt;=10")/Table3[[#This Row],[Count]]</f>
        <v>0.4</v>
      </c>
      <c r="H56" s="2">
        <f>COUNTIFS(Table2[Sub-Sector],Table3[[#This Row],[Sub-Sector]],Table2[RSI Exponential â€“ 14D],"&gt;=50")/Table3[[#This Row],[Count]]</f>
        <v>0.8</v>
      </c>
      <c r="I56" s="2">
        <f>COUNTIFS(Table2[Sub-Sector],Table3[[#This Row],[Sub-Sector]],Table2[Relative Volume],"&gt;=1")/Table3[[#This Row],[Count]]</f>
        <v>0.7</v>
      </c>
      <c r="J56" s="2">
        <f>COUNTIFS(Table2[Sub-Sector],Table3[[#This Row],[Sub-Sector]],Table2[% Away From Day Low],"&gt;=0.05")/Table3[[#This Row],[Count]]</f>
        <v>0</v>
      </c>
      <c r="K56" s="2">
        <f>COUNTIFS(Table2[Sub-Sector],Table3[[#This Row],[Sub-Sector]],Table2[% Away From Day High],"&lt;=0.05")/Table3[[#This Row],[Count]]</f>
        <v>0.9</v>
      </c>
      <c r="L56" s="2">
        <f>COUNTIFS(Table2[Sub-Sector],Table3[[#This Row],[Sub-Sector]],Table2[% Away From Current Week Low],"&gt;=0.05")/Table3[[#This Row],[Count]]</f>
        <v>0.3</v>
      </c>
      <c r="M56" s="2">
        <f>COUNTIFS(Table2[Sub-Sector],Table3[[#This Row],[Sub-Sector]],Table2[% Away From Current Week High],"&lt;=0.05")/Table3[[#This Row],[Count]]</f>
        <v>0.8</v>
      </c>
      <c r="N56" s="2">
        <f>COUNTIFS(Table2[Sub-Sector],Table3[[#This Row],[Sub-Sector]],Table2[% Away From Current Month Low],"&gt;=0.05")/Table3[[#This Row],[Count]]</f>
        <v>0.5</v>
      </c>
      <c r="O56" s="2">
        <f>COUNTIFS(Table2[Sub-Sector],Table3[[#This Row],[Sub-Sector]],Table2[% Away From Current Month High],"&lt;=0.05")/Table3[[#This Row],[Count]]</f>
        <v>0.7</v>
      </c>
      <c r="P56" s="2">
        <f>COUNTIFS(Table2[Sub-Sector],Table3[[#This Row],[Sub-Sector]],Table2[% Away From 52W High],"&lt;=10")/Table3[[#This Row],[Count]]</f>
        <v>0.3</v>
      </c>
      <c r="Q56" s="2">
        <f>COUNTIFS(Table2[Sub-Sector],Table3[[#This Row],[Sub-Sector]],Table2[% Away From 52W Low],"&gt;=10")/Table3[[#This Row],[Count]]</f>
        <v>0.7</v>
      </c>
      <c r="R56" s="2">
        <f>COUNTIFS(Table2[Sub-Sector],Table3[[#This Row],[Sub-Sector]],Table2[% Price above 20 EMA],"&gt;=0")/Table3[[#This Row],[Count]]</f>
        <v>0.8</v>
      </c>
      <c r="S56" s="2">
        <f>COUNTIFS(Table2[Sub-Sector],Table3[[#This Row],[Sub-Sector]],Table2[% Price above 50 EMA],"&gt;=0")/Table3[[#This Row],[Count]]</f>
        <v>0.7</v>
      </c>
      <c r="T56" s="2">
        <f>COUNTIFS(Table2[Sub-Sector],Table3[[#This Row],[Sub-Sector]],Table2[% Price above 200 EMA],"&gt;=0")/Table3[[#This Row],[Count]]</f>
        <v>0.5</v>
      </c>
      <c r="U56" s="2">
        <f>COUNTIFS(Table2[Sub-Sector],Table3[[#This Row],[Sub-Sector]],Table2[Rate of Change - Zone],"Positive")/Table3[[#This Row],[Count]]</f>
        <v>0.8</v>
      </c>
      <c r="V56" s="2">
        <f>COUNTIFS(Table2[Sub-Sector],Table3[[#This Row],[Sub-Sector]],Table2[Sharpe Ratio],"&gt;=0.10")/Table3[[#This Row],[Count]]</f>
        <v>0.1</v>
      </c>
      <c r="W56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416</v>
      </c>
      <c r="X56" s="3">
        <f>_xlfn.RANK.AVG(Table3[[#This Row],[Score]],Table3[Score],1)</f>
        <v>55</v>
      </c>
      <c r="Y5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240.5</v>
      </c>
      <c r="Z56" s="3">
        <f>_xlfn.RANK.AVG(Table3[[#This Row],[Score 2 ]],Table3[[Score 2 ]],1)</f>
        <v>55</v>
      </c>
    </row>
    <row r="57" spans="1:26" x14ac:dyDescent="0.3">
      <c r="A57" t="s">
        <v>553</v>
      </c>
      <c r="B57">
        <f>COUNTIFS(Table2[Sub-Sector],Table3[[#This Row],[Sub-Sector]])</f>
        <v>9</v>
      </c>
      <c r="C57" s="2">
        <f>COUNTIFS(Table2[Sub-Sector],Table3[[#This Row],[Sub-Sector]],Table2[Uptrend],"Uptrend")/Table3[[#This Row],[Count]]</f>
        <v>0.66666666666666663</v>
      </c>
      <c r="D57" s="2">
        <f>COUNTIFS(Table2[Sub-Sector],Table3[[#This Row],[Sub-Sector]],Table2[1W Return vs Nifty],"&gt;=5")/Table3[[#This Row],[Count]]</f>
        <v>0</v>
      </c>
      <c r="E57" s="2">
        <f>COUNTIFS(Table2[Sub-Sector],Table3[[#This Row],[Sub-Sector]],Table2[1M Return vs Nifty],"&gt;=5")/Table3[[#This Row],[Count]]</f>
        <v>0.44444444444444442</v>
      </c>
      <c r="F57" s="2">
        <f>COUNTIFS(Table2[Sub-Sector],Table3[[#This Row],[Sub-Sector]],Table2[6M Return vs Nifty],"&gt;=10")/Table3[[#This Row],[Count]]</f>
        <v>0.33333333333333331</v>
      </c>
      <c r="G57" s="2">
        <f>COUNTIFS(Table2[Sub-Sector],Table3[[#This Row],[Sub-Sector]],Table2[1Y Return vs Nifty],"&gt;=10")/Table3[[#This Row],[Count]]</f>
        <v>0.44444444444444442</v>
      </c>
      <c r="H57" s="2">
        <f>COUNTIFS(Table2[Sub-Sector],Table3[[#This Row],[Sub-Sector]],Table2[RSI Exponential â€“ 14D],"&gt;=50")/Table3[[#This Row],[Count]]</f>
        <v>0.77777777777777779</v>
      </c>
      <c r="I57" s="2">
        <f>COUNTIFS(Table2[Sub-Sector],Table3[[#This Row],[Sub-Sector]],Table2[Relative Volume],"&gt;=1")/Table3[[#This Row],[Count]]</f>
        <v>0.66666666666666663</v>
      </c>
      <c r="J57" s="2">
        <f>COUNTIFS(Table2[Sub-Sector],Table3[[#This Row],[Sub-Sector]],Table2[% Away From Day Low],"&gt;=0.05")/Table3[[#This Row],[Count]]</f>
        <v>0.1111111111111111</v>
      </c>
      <c r="K57" s="2">
        <f>COUNTIFS(Table2[Sub-Sector],Table3[[#This Row],[Sub-Sector]],Table2[% Away From Day High],"&lt;=0.05")/Table3[[#This Row],[Count]]</f>
        <v>1</v>
      </c>
      <c r="L57" s="2">
        <f>COUNTIFS(Table2[Sub-Sector],Table3[[#This Row],[Sub-Sector]],Table2[% Away From Current Week Low],"&gt;=0.05")/Table3[[#This Row],[Count]]</f>
        <v>0.22222222222222221</v>
      </c>
      <c r="M57" s="2">
        <f>COUNTIFS(Table2[Sub-Sector],Table3[[#This Row],[Sub-Sector]],Table2[% Away From Current Week High],"&lt;=0.05")/Table3[[#This Row],[Count]]</f>
        <v>0.55555555555555558</v>
      </c>
      <c r="N57" s="2">
        <f>COUNTIFS(Table2[Sub-Sector],Table3[[#This Row],[Sub-Sector]],Table2[% Away From Current Month Low],"&gt;=0.05")/Table3[[#This Row],[Count]]</f>
        <v>0.44444444444444442</v>
      </c>
      <c r="O57" s="2">
        <f>COUNTIFS(Table2[Sub-Sector],Table3[[#This Row],[Sub-Sector]],Table2[% Away From Current Month High],"&lt;=0.05")/Table3[[#This Row],[Count]]</f>
        <v>0.33333333333333331</v>
      </c>
      <c r="P57" s="2">
        <f>COUNTIFS(Table2[Sub-Sector],Table3[[#This Row],[Sub-Sector]],Table2[% Away From 52W High],"&lt;=10")/Table3[[#This Row],[Count]]</f>
        <v>0.1111111111111111</v>
      </c>
      <c r="Q57" s="2">
        <f>COUNTIFS(Table2[Sub-Sector],Table3[[#This Row],[Sub-Sector]],Table2[% Away From 52W Low],"&gt;=10")/Table3[[#This Row],[Count]]</f>
        <v>1</v>
      </c>
      <c r="R57" s="2">
        <f>COUNTIFS(Table2[Sub-Sector],Table3[[#This Row],[Sub-Sector]],Table2[% Price above 20 EMA],"&gt;=0")/Table3[[#This Row],[Count]]</f>
        <v>0.77777777777777779</v>
      </c>
      <c r="S57" s="2">
        <f>COUNTIFS(Table2[Sub-Sector],Table3[[#This Row],[Sub-Sector]],Table2[% Price above 50 EMA],"&gt;=0")/Table3[[#This Row],[Count]]</f>
        <v>0.77777777777777779</v>
      </c>
      <c r="T57" s="2">
        <f>COUNTIFS(Table2[Sub-Sector],Table3[[#This Row],[Sub-Sector]],Table2[% Price above 200 EMA],"&gt;=0")/Table3[[#This Row],[Count]]</f>
        <v>0.77777777777777779</v>
      </c>
      <c r="U57" s="2">
        <f>COUNTIFS(Table2[Sub-Sector],Table3[[#This Row],[Sub-Sector]],Table2[Rate of Change - Zone],"Positive")/Table3[[#This Row],[Count]]</f>
        <v>0.66666666666666663</v>
      </c>
      <c r="V57" s="2">
        <f>COUNTIFS(Table2[Sub-Sector],Table3[[#This Row],[Sub-Sector]],Table2[Sharpe Ratio],"&gt;=0.10")/Table3[[#This Row],[Count]]</f>
        <v>0.22222222222222221</v>
      </c>
      <c r="W57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454</v>
      </c>
      <c r="X57" s="3">
        <f>_xlfn.RANK.AVG(Table3[[#This Row],[Score]],Table3[Score],1)</f>
        <v>66.5</v>
      </c>
      <c r="Y5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244.5</v>
      </c>
      <c r="Z57" s="3">
        <f>_xlfn.RANK.AVG(Table3[[#This Row],[Score 2 ]],Table3[[Score 2 ]],1)</f>
        <v>56</v>
      </c>
    </row>
    <row r="58" spans="1:26" x14ac:dyDescent="0.3">
      <c r="A58" t="s">
        <v>1310</v>
      </c>
      <c r="B58">
        <f>COUNTIFS(Table2[Sub-Sector],Table3[[#This Row],[Sub-Sector]])</f>
        <v>1</v>
      </c>
      <c r="C58" s="2">
        <f>COUNTIFS(Table2[Sub-Sector],Table3[[#This Row],[Sub-Sector]],Table2[Uptrend],"Uptrend")/Table3[[#This Row],[Count]]</f>
        <v>1</v>
      </c>
      <c r="D58" s="2">
        <f>COUNTIFS(Table2[Sub-Sector],Table3[[#This Row],[Sub-Sector]],Table2[1W Return vs Nifty],"&gt;=5")/Table3[[#This Row],[Count]]</f>
        <v>0</v>
      </c>
      <c r="E58" s="2">
        <f>COUNTIFS(Table2[Sub-Sector],Table3[[#This Row],[Sub-Sector]],Table2[1M Return vs Nifty],"&gt;=5")/Table3[[#This Row],[Count]]</f>
        <v>1</v>
      </c>
      <c r="F58" s="2">
        <f>COUNTIFS(Table2[Sub-Sector],Table3[[#This Row],[Sub-Sector]],Table2[6M Return vs Nifty],"&gt;=10")/Table3[[#This Row],[Count]]</f>
        <v>0</v>
      </c>
      <c r="G58" s="2">
        <f>COUNTIFS(Table2[Sub-Sector],Table3[[#This Row],[Sub-Sector]],Table2[1Y Return vs Nifty],"&gt;=10")/Table3[[#This Row],[Count]]</f>
        <v>0</v>
      </c>
      <c r="H58" s="2">
        <f>COUNTIFS(Table2[Sub-Sector],Table3[[#This Row],[Sub-Sector]],Table2[RSI Exponential â€“ 14D],"&gt;=50")/Table3[[#This Row],[Count]]</f>
        <v>1</v>
      </c>
      <c r="I58" s="2">
        <f>COUNTIFS(Table2[Sub-Sector],Table3[[#This Row],[Sub-Sector]],Table2[Relative Volume],"&gt;=1")/Table3[[#This Row],[Count]]</f>
        <v>1</v>
      </c>
      <c r="J58" s="2">
        <f>COUNTIFS(Table2[Sub-Sector],Table3[[#This Row],[Sub-Sector]],Table2[% Away From Day Low],"&gt;=0.05")/Table3[[#This Row],[Count]]</f>
        <v>0</v>
      </c>
      <c r="K58" s="2">
        <f>COUNTIFS(Table2[Sub-Sector],Table3[[#This Row],[Sub-Sector]],Table2[% Away From Day High],"&lt;=0.05")/Table3[[#This Row],[Count]]</f>
        <v>1</v>
      </c>
      <c r="L58" s="2">
        <f>COUNTIFS(Table2[Sub-Sector],Table3[[#This Row],[Sub-Sector]],Table2[% Away From Current Week Low],"&gt;=0.05")/Table3[[#This Row],[Count]]</f>
        <v>1</v>
      </c>
      <c r="M58" s="2">
        <f>COUNTIFS(Table2[Sub-Sector],Table3[[#This Row],[Sub-Sector]],Table2[% Away From Current Week High],"&lt;=0.05")/Table3[[#This Row],[Count]]</f>
        <v>0</v>
      </c>
      <c r="N58" s="2">
        <f>COUNTIFS(Table2[Sub-Sector],Table3[[#This Row],[Sub-Sector]],Table2[% Away From Current Month Low],"&gt;=0.05")/Table3[[#This Row],[Count]]</f>
        <v>1</v>
      </c>
      <c r="O58" s="2">
        <f>COUNTIFS(Table2[Sub-Sector],Table3[[#This Row],[Sub-Sector]],Table2[% Away From Current Month High],"&lt;=0.05")/Table3[[#This Row],[Count]]</f>
        <v>0</v>
      </c>
      <c r="P58" s="2">
        <f>COUNTIFS(Table2[Sub-Sector],Table3[[#This Row],[Sub-Sector]],Table2[% Away From 52W High],"&lt;=10")/Table3[[#This Row],[Count]]</f>
        <v>1</v>
      </c>
      <c r="Q58" s="2">
        <f>COUNTIFS(Table2[Sub-Sector],Table3[[#This Row],[Sub-Sector]],Table2[% Away From 52W Low],"&gt;=10")/Table3[[#This Row],[Count]]</f>
        <v>1</v>
      </c>
      <c r="R58" s="2">
        <f>COUNTIFS(Table2[Sub-Sector],Table3[[#This Row],[Sub-Sector]],Table2[% Price above 20 EMA],"&gt;=0")/Table3[[#This Row],[Count]]</f>
        <v>1</v>
      </c>
      <c r="S58" s="2">
        <f>COUNTIFS(Table2[Sub-Sector],Table3[[#This Row],[Sub-Sector]],Table2[% Price above 50 EMA],"&gt;=0")/Table3[[#This Row],[Count]]</f>
        <v>1</v>
      </c>
      <c r="T58" s="2">
        <f>COUNTIFS(Table2[Sub-Sector],Table3[[#This Row],[Sub-Sector]],Table2[% Price above 200 EMA],"&gt;=0")/Table3[[#This Row],[Count]]</f>
        <v>1</v>
      </c>
      <c r="U58" s="2">
        <f>COUNTIFS(Table2[Sub-Sector],Table3[[#This Row],[Sub-Sector]],Table2[Rate of Change - Zone],"Positive")/Table3[[#This Row],[Count]]</f>
        <v>1</v>
      </c>
      <c r="V58" s="2">
        <f>COUNTIFS(Table2[Sub-Sector],Table3[[#This Row],[Sub-Sector]],Table2[Sharpe Ratio],"&gt;=0.10")/Table3[[#This Row],[Count]]</f>
        <v>1</v>
      </c>
      <c r="W58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365.5</v>
      </c>
      <c r="X58" s="3">
        <f>_xlfn.RANK.AVG(Table3[[#This Row],[Score]],Table3[Score],1)</f>
        <v>35.5</v>
      </c>
      <c r="Y5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245.5</v>
      </c>
      <c r="Z58" s="3">
        <f>_xlfn.RANK.AVG(Table3[[#This Row],[Score 2 ]],Table3[[Score 2 ]],1)</f>
        <v>60</v>
      </c>
    </row>
    <row r="59" spans="1:26" x14ac:dyDescent="0.3">
      <c r="A59" t="s">
        <v>543</v>
      </c>
      <c r="B59">
        <f>COUNTIFS(Table2[Sub-Sector],Table3[[#This Row],[Sub-Sector]])</f>
        <v>2</v>
      </c>
      <c r="C59" s="2">
        <f>COUNTIFS(Table2[Sub-Sector],Table3[[#This Row],[Sub-Sector]],Table2[Uptrend],"Uptrend")/Table3[[#This Row],[Count]]</f>
        <v>0.5</v>
      </c>
      <c r="D59" s="2">
        <f>COUNTIFS(Table2[Sub-Sector],Table3[[#This Row],[Sub-Sector]],Table2[1W Return vs Nifty],"&gt;=5")/Table3[[#This Row],[Count]]</f>
        <v>0.5</v>
      </c>
      <c r="E59" s="2">
        <f>COUNTIFS(Table2[Sub-Sector],Table3[[#This Row],[Sub-Sector]],Table2[1M Return vs Nifty],"&gt;=5")/Table3[[#This Row],[Count]]</f>
        <v>0.5</v>
      </c>
      <c r="F59" s="2">
        <f>COUNTIFS(Table2[Sub-Sector],Table3[[#This Row],[Sub-Sector]],Table2[6M Return vs Nifty],"&gt;=10")/Table3[[#This Row],[Count]]</f>
        <v>0</v>
      </c>
      <c r="G59" s="2">
        <f>COUNTIFS(Table2[Sub-Sector],Table3[[#This Row],[Sub-Sector]],Table2[1Y Return vs Nifty],"&gt;=10")/Table3[[#This Row],[Count]]</f>
        <v>0</v>
      </c>
      <c r="H59" s="2">
        <f>COUNTIFS(Table2[Sub-Sector],Table3[[#This Row],[Sub-Sector]],Table2[RSI Exponential â€“ 14D],"&gt;=50")/Table3[[#This Row],[Count]]</f>
        <v>1</v>
      </c>
      <c r="I59" s="2">
        <f>COUNTIFS(Table2[Sub-Sector],Table3[[#This Row],[Sub-Sector]],Table2[Relative Volume],"&gt;=1")/Table3[[#This Row],[Count]]</f>
        <v>1</v>
      </c>
      <c r="J59" s="2">
        <f>COUNTIFS(Table2[Sub-Sector],Table3[[#This Row],[Sub-Sector]],Table2[% Away From Day Low],"&gt;=0.05")/Table3[[#This Row],[Count]]</f>
        <v>0</v>
      </c>
      <c r="K59" s="2">
        <f>COUNTIFS(Table2[Sub-Sector],Table3[[#This Row],[Sub-Sector]],Table2[% Away From Day High],"&lt;=0.05")/Table3[[#This Row],[Count]]</f>
        <v>1</v>
      </c>
      <c r="L59" s="2">
        <f>COUNTIFS(Table2[Sub-Sector],Table3[[#This Row],[Sub-Sector]],Table2[% Away From Current Week Low],"&gt;=0.05")/Table3[[#This Row],[Count]]</f>
        <v>0.5</v>
      </c>
      <c r="M59" s="2">
        <f>COUNTIFS(Table2[Sub-Sector],Table3[[#This Row],[Sub-Sector]],Table2[% Away From Current Week High],"&lt;=0.05")/Table3[[#This Row],[Count]]</f>
        <v>0.5</v>
      </c>
      <c r="N59" s="2">
        <f>COUNTIFS(Table2[Sub-Sector],Table3[[#This Row],[Sub-Sector]],Table2[% Away From Current Month Low],"&gt;=0.05")/Table3[[#This Row],[Count]]</f>
        <v>0.5</v>
      </c>
      <c r="O59" s="2">
        <f>COUNTIFS(Table2[Sub-Sector],Table3[[#This Row],[Sub-Sector]],Table2[% Away From Current Month High],"&lt;=0.05")/Table3[[#This Row],[Count]]</f>
        <v>0.5</v>
      </c>
      <c r="P59" s="2">
        <f>COUNTIFS(Table2[Sub-Sector],Table3[[#This Row],[Sub-Sector]],Table2[% Away From 52W High],"&lt;=10")/Table3[[#This Row],[Count]]</f>
        <v>0.5</v>
      </c>
      <c r="Q59" s="2">
        <f>COUNTIFS(Table2[Sub-Sector],Table3[[#This Row],[Sub-Sector]],Table2[% Away From 52W Low],"&gt;=10")/Table3[[#This Row],[Count]]</f>
        <v>1</v>
      </c>
      <c r="R59" s="2">
        <f>COUNTIFS(Table2[Sub-Sector],Table3[[#This Row],[Sub-Sector]],Table2[% Price above 20 EMA],"&gt;=0")/Table3[[#This Row],[Count]]</f>
        <v>1</v>
      </c>
      <c r="S59" s="2">
        <f>COUNTIFS(Table2[Sub-Sector],Table3[[#This Row],[Sub-Sector]],Table2[% Price above 50 EMA],"&gt;=0")/Table3[[#This Row],[Count]]</f>
        <v>1</v>
      </c>
      <c r="T59" s="2">
        <f>COUNTIFS(Table2[Sub-Sector],Table3[[#This Row],[Sub-Sector]],Table2[% Price above 200 EMA],"&gt;=0")/Table3[[#This Row],[Count]]</f>
        <v>1</v>
      </c>
      <c r="U59" s="2">
        <f>COUNTIFS(Table2[Sub-Sector],Table3[[#This Row],[Sub-Sector]],Table2[Rate of Change - Zone],"Positive")/Table3[[#This Row],[Count]]</f>
        <v>1</v>
      </c>
      <c r="V59" s="2">
        <f>COUNTIFS(Table2[Sub-Sector],Table3[[#This Row],[Sub-Sector]],Table2[Sharpe Ratio],"&gt;=0.10")/Table3[[#This Row],[Count]]</f>
        <v>0.5</v>
      </c>
      <c r="W59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386</v>
      </c>
      <c r="X59" s="3">
        <f>_xlfn.RANK.AVG(Table3[[#This Row],[Score]],Table3[Score],1)</f>
        <v>48</v>
      </c>
      <c r="Y5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245.5</v>
      </c>
      <c r="Z59" s="3">
        <f>_xlfn.RANK.AVG(Table3[[#This Row],[Score 2 ]],Table3[[Score 2 ]],1)</f>
        <v>60</v>
      </c>
    </row>
    <row r="60" spans="1:26" x14ac:dyDescent="0.3">
      <c r="A60" t="s">
        <v>798</v>
      </c>
      <c r="B60">
        <f>COUNTIFS(Table2[Sub-Sector],Table3[[#This Row],[Sub-Sector]])</f>
        <v>1</v>
      </c>
      <c r="C60" s="2">
        <f>COUNTIFS(Table2[Sub-Sector],Table3[[#This Row],[Sub-Sector]],Table2[Uptrend],"Uptrend")/Table3[[#This Row],[Count]]</f>
        <v>1</v>
      </c>
      <c r="D60" s="2">
        <f>COUNTIFS(Table2[Sub-Sector],Table3[[#This Row],[Sub-Sector]],Table2[1W Return vs Nifty],"&gt;=5")/Table3[[#This Row],[Count]]</f>
        <v>0</v>
      </c>
      <c r="E60" s="2">
        <f>COUNTIFS(Table2[Sub-Sector],Table3[[#This Row],[Sub-Sector]],Table2[1M Return vs Nifty],"&gt;=5")/Table3[[#This Row],[Count]]</f>
        <v>1</v>
      </c>
      <c r="F60" s="2">
        <f>COUNTIFS(Table2[Sub-Sector],Table3[[#This Row],[Sub-Sector]],Table2[6M Return vs Nifty],"&gt;=10")/Table3[[#This Row],[Count]]</f>
        <v>0</v>
      </c>
      <c r="G60" s="2">
        <f>COUNTIFS(Table2[Sub-Sector],Table3[[#This Row],[Sub-Sector]],Table2[1Y Return vs Nifty],"&gt;=10")/Table3[[#This Row],[Count]]</f>
        <v>0</v>
      </c>
      <c r="H60" s="2">
        <f>COUNTIFS(Table2[Sub-Sector],Table3[[#This Row],[Sub-Sector]],Table2[RSI Exponential â€“ 14D],"&gt;=50")/Table3[[#This Row],[Count]]</f>
        <v>1</v>
      </c>
      <c r="I60" s="2">
        <f>COUNTIFS(Table2[Sub-Sector],Table3[[#This Row],[Sub-Sector]],Table2[Relative Volume],"&gt;=1")/Table3[[#This Row],[Count]]</f>
        <v>1</v>
      </c>
      <c r="J60" s="2">
        <f>COUNTIFS(Table2[Sub-Sector],Table3[[#This Row],[Sub-Sector]],Table2[% Away From Day Low],"&gt;=0.05")/Table3[[#This Row],[Count]]</f>
        <v>0</v>
      </c>
      <c r="K60" s="2">
        <f>COUNTIFS(Table2[Sub-Sector],Table3[[#This Row],[Sub-Sector]],Table2[% Away From Day High],"&lt;=0.05")/Table3[[#This Row],[Count]]</f>
        <v>1</v>
      </c>
      <c r="L60" s="2">
        <f>COUNTIFS(Table2[Sub-Sector],Table3[[#This Row],[Sub-Sector]],Table2[% Away From Current Week Low],"&gt;=0.05")/Table3[[#This Row],[Count]]</f>
        <v>1</v>
      </c>
      <c r="M60" s="2">
        <f>COUNTIFS(Table2[Sub-Sector],Table3[[#This Row],[Sub-Sector]],Table2[% Away From Current Week High],"&lt;=0.05")/Table3[[#This Row],[Count]]</f>
        <v>1</v>
      </c>
      <c r="N60" s="2">
        <f>COUNTIFS(Table2[Sub-Sector],Table3[[#This Row],[Sub-Sector]],Table2[% Away From Current Month Low],"&gt;=0.05")/Table3[[#This Row],[Count]]</f>
        <v>1</v>
      </c>
      <c r="O60" s="2">
        <f>COUNTIFS(Table2[Sub-Sector],Table3[[#This Row],[Sub-Sector]],Table2[% Away From Current Month High],"&lt;=0.05")/Table3[[#This Row],[Count]]</f>
        <v>1</v>
      </c>
      <c r="P60" s="2">
        <f>COUNTIFS(Table2[Sub-Sector],Table3[[#This Row],[Sub-Sector]],Table2[% Away From 52W High],"&lt;=10")/Table3[[#This Row],[Count]]</f>
        <v>1</v>
      </c>
      <c r="Q60" s="2">
        <f>COUNTIFS(Table2[Sub-Sector],Table3[[#This Row],[Sub-Sector]],Table2[% Away From 52W Low],"&gt;=10")/Table3[[#This Row],[Count]]</f>
        <v>1</v>
      </c>
      <c r="R60" s="2">
        <f>COUNTIFS(Table2[Sub-Sector],Table3[[#This Row],[Sub-Sector]],Table2[% Price above 20 EMA],"&gt;=0")/Table3[[#This Row],[Count]]</f>
        <v>1</v>
      </c>
      <c r="S60" s="2">
        <f>COUNTIFS(Table2[Sub-Sector],Table3[[#This Row],[Sub-Sector]],Table2[% Price above 50 EMA],"&gt;=0")/Table3[[#This Row],[Count]]</f>
        <v>1</v>
      </c>
      <c r="T60" s="2">
        <f>COUNTIFS(Table2[Sub-Sector],Table3[[#This Row],[Sub-Sector]],Table2[% Price above 200 EMA],"&gt;=0")/Table3[[#This Row],[Count]]</f>
        <v>1</v>
      </c>
      <c r="U60" s="2">
        <f>COUNTIFS(Table2[Sub-Sector],Table3[[#This Row],[Sub-Sector]],Table2[Rate of Change - Zone],"Positive")/Table3[[#This Row],[Count]]</f>
        <v>1</v>
      </c>
      <c r="V60" s="2">
        <f>COUNTIFS(Table2[Sub-Sector],Table3[[#This Row],[Sub-Sector]],Table2[Sharpe Ratio],"&gt;=0.10")/Table3[[#This Row],[Count]]</f>
        <v>0</v>
      </c>
      <c r="W60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365.5</v>
      </c>
      <c r="X60" s="3">
        <f>_xlfn.RANK.AVG(Table3[[#This Row],[Score]],Table3[Score],1)</f>
        <v>35.5</v>
      </c>
      <c r="Y6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245.5</v>
      </c>
      <c r="Z60" s="3">
        <f>_xlfn.RANK.AVG(Table3[[#This Row],[Score 2 ]],Table3[[Score 2 ]],1)</f>
        <v>60</v>
      </c>
    </row>
    <row r="61" spans="1:26" x14ac:dyDescent="0.3">
      <c r="A61" t="s">
        <v>1091</v>
      </c>
      <c r="B61">
        <f>COUNTIFS(Table2[Sub-Sector],Table3[[#This Row],[Sub-Sector]])</f>
        <v>2</v>
      </c>
      <c r="C61" s="2">
        <f>COUNTIFS(Table2[Sub-Sector],Table3[[#This Row],[Sub-Sector]],Table2[Uptrend],"Uptrend")/Table3[[#This Row],[Count]]</f>
        <v>0</v>
      </c>
      <c r="D61" s="2">
        <f>COUNTIFS(Table2[Sub-Sector],Table3[[#This Row],[Sub-Sector]],Table2[1W Return vs Nifty],"&gt;=5")/Table3[[#This Row],[Count]]</f>
        <v>0</v>
      </c>
      <c r="E61" s="2">
        <f>COUNTIFS(Table2[Sub-Sector],Table3[[#This Row],[Sub-Sector]],Table2[1M Return vs Nifty],"&gt;=5")/Table3[[#This Row],[Count]]</f>
        <v>1</v>
      </c>
      <c r="F61" s="2">
        <f>COUNTIFS(Table2[Sub-Sector],Table3[[#This Row],[Sub-Sector]],Table2[6M Return vs Nifty],"&gt;=10")/Table3[[#This Row],[Count]]</f>
        <v>0</v>
      </c>
      <c r="G61" s="2">
        <f>COUNTIFS(Table2[Sub-Sector],Table3[[#This Row],[Sub-Sector]],Table2[1Y Return vs Nifty],"&gt;=10")/Table3[[#This Row],[Count]]</f>
        <v>0</v>
      </c>
      <c r="H61" s="2">
        <f>COUNTIFS(Table2[Sub-Sector],Table3[[#This Row],[Sub-Sector]],Table2[RSI Exponential â€“ 14D],"&gt;=50")/Table3[[#This Row],[Count]]</f>
        <v>1</v>
      </c>
      <c r="I61" s="2">
        <f>COUNTIFS(Table2[Sub-Sector],Table3[[#This Row],[Sub-Sector]],Table2[Relative Volume],"&gt;=1")/Table3[[#This Row],[Count]]</f>
        <v>1</v>
      </c>
      <c r="J61" s="2">
        <f>COUNTIFS(Table2[Sub-Sector],Table3[[#This Row],[Sub-Sector]],Table2[% Away From Day Low],"&gt;=0.05")/Table3[[#This Row],[Count]]</f>
        <v>0</v>
      </c>
      <c r="K61" s="2">
        <f>COUNTIFS(Table2[Sub-Sector],Table3[[#This Row],[Sub-Sector]],Table2[% Away From Day High],"&lt;=0.05")/Table3[[#This Row],[Count]]</f>
        <v>1</v>
      </c>
      <c r="L61" s="2">
        <f>COUNTIFS(Table2[Sub-Sector],Table3[[#This Row],[Sub-Sector]],Table2[% Away From Current Week Low],"&gt;=0.05")/Table3[[#This Row],[Count]]</f>
        <v>0.5</v>
      </c>
      <c r="M61" s="2">
        <f>COUNTIFS(Table2[Sub-Sector],Table3[[#This Row],[Sub-Sector]],Table2[% Away From Current Week High],"&lt;=0.05")/Table3[[#This Row],[Count]]</f>
        <v>1</v>
      </c>
      <c r="N61" s="2">
        <f>COUNTIFS(Table2[Sub-Sector],Table3[[#This Row],[Sub-Sector]],Table2[% Away From Current Month Low],"&gt;=0.05")/Table3[[#This Row],[Count]]</f>
        <v>1</v>
      </c>
      <c r="O61" s="2">
        <f>COUNTIFS(Table2[Sub-Sector],Table3[[#This Row],[Sub-Sector]],Table2[% Away From Current Month High],"&lt;=0.05")/Table3[[#This Row],[Count]]</f>
        <v>0.5</v>
      </c>
      <c r="P61" s="2">
        <f>COUNTIFS(Table2[Sub-Sector],Table3[[#This Row],[Sub-Sector]],Table2[% Away From 52W High],"&lt;=10")/Table3[[#This Row],[Count]]</f>
        <v>0</v>
      </c>
      <c r="Q61" s="2">
        <f>COUNTIFS(Table2[Sub-Sector],Table3[[#This Row],[Sub-Sector]],Table2[% Away From 52W Low],"&gt;=10")/Table3[[#This Row],[Count]]</f>
        <v>1</v>
      </c>
      <c r="R61" s="2">
        <f>COUNTIFS(Table2[Sub-Sector],Table3[[#This Row],[Sub-Sector]],Table2[% Price above 20 EMA],"&gt;=0")/Table3[[#This Row],[Count]]</f>
        <v>1</v>
      </c>
      <c r="S61" s="2">
        <f>COUNTIFS(Table2[Sub-Sector],Table3[[#This Row],[Sub-Sector]],Table2[% Price above 50 EMA],"&gt;=0")/Table3[[#This Row],[Count]]</f>
        <v>1</v>
      </c>
      <c r="T61" s="2">
        <f>COUNTIFS(Table2[Sub-Sector],Table3[[#This Row],[Sub-Sector]],Table2[% Price above 200 EMA],"&gt;=0")/Table3[[#This Row],[Count]]</f>
        <v>1</v>
      </c>
      <c r="U61" s="2">
        <f>COUNTIFS(Table2[Sub-Sector],Table3[[#This Row],[Sub-Sector]],Table2[Rate of Change - Zone],"Positive")/Table3[[#This Row],[Count]]</f>
        <v>1</v>
      </c>
      <c r="V61" s="2">
        <f>COUNTIFS(Table2[Sub-Sector],Table3[[#This Row],[Sub-Sector]],Table2[Sharpe Ratio],"&gt;=0.10")/Table3[[#This Row],[Count]]</f>
        <v>0</v>
      </c>
      <c r="W61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456.5</v>
      </c>
      <c r="X61" s="3">
        <f>_xlfn.RANK.AVG(Table3[[#This Row],[Score]],Table3[Score],1)</f>
        <v>69</v>
      </c>
      <c r="Y6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245.5</v>
      </c>
      <c r="Z61" s="3">
        <f>_xlfn.RANK.AVG(Table3[[#This Row],[Score 2 ]],Table3[[Score 2 ]],1)</f>
        <v>60</v>
      </c>
    </row>
    <row r="62" spans="1:26" x14ac:dyDescent="0.3">
      <c r="A62" t="s">
        <v>446</v>
      </c>
      <c r="B62">
        <f>COUNTIFS(Table2[Sub-Sector],Table3[[#This Row],[Sub-Sector]])</f>
        <v>1</v>
      </c>
      <c r="C62" s="2">
        <f>COUNTIFS(Table2[Sub-Sector],Table3[[#This Row],[Sub-Sector]],Table2[Uptrend],"Uptrend")/Table3[[#This Row],[Count]]</f>
        <v>1</v>
      </c>
      <c r="D62" s="2">
        <f>COUNTIFS(Table2[Sub-Sector],Table3[[#This Row],[Sub-Sector]],Table2[1W Return vs Nifty],"&gt;=5")/Table3[[#This Row],[Count]]</f>
        <v>0</v>
      </c>
      <c r="E62" s="2">
        <f>COUNTIFS(Table2[Sub-Sector],Table3[[#This Row],[Sub-Sector]],Table2[1M Return vs Nifty],"&gt;=5")/Table3[[#This Row],[Count]]</f>
        <v>0</v>
      </c>
      <c r="F62" s="2">
        <f>COUNTIFS(Table2[Sub-Sector],Table3[[#This Row],[Sub-Sector]],Table2[6M Return vs Nifty],"&gt;=10")/Table3[[#This Row],[Count]]</f>
        <v>0</v>
      </c>
      <c r="G62" s="2">
        <f>COUNTIFS(Table2[Sub-Sector],Table3[[#This Row],[Sub-Sector]],Table2[1Y Return vs Nifty],"&gt;=10")/Table3[[#This Row],[Count]]</f>
        <v>0</v>
      </c>
      <c r="H62" s="2">
        <f>COUNTIFS(Table2[Sub-Sector],Table3[[#This Row],[Sub-Sector]],Table2[RSI Exponential â€“ 14D],"&gt;=50")/Table3[[#This Row],[Count]]</f>
        <v>1</v>
      </c>
      <c r="I62" s="2">
        <f>COUNTIFS(Table2[Sub-Sector],Table3[[#This Row],[Sub-Sector]],Table2[Relative Volume],"&gt;=1")/Table3[[#This Row],[Count]]</f>
        <v>1</v>
      </c>
      <c r="J62" s="2">
        <f>COUNTIFS(Table2[Sub-Sector],Table3[[#This Row],[Sub-Sector]],Table2[% Away From Day Low],"&gt;=0.05")/Table3[[#This Row],[Count]]</f>
        <v>0</v>
      </c>
      <c r="K62" s="2">
        <f>COUNTIFS(Table2[Sub-Sector],Table3[[#This Row],[Sub-Sector]],Table2[% Away From Day High],"&lt;=0.05")/Table3[[#This Row],[Count]]</f>
        <v>1</v>
      </c>
      <c r="L62" s="2">
        <f>COUNTIFS(Table2[Sub-Sector],Table3[[#This Row],[Sub-Sector]],Table2[% Away From Current Week Low],"&gt;=0.05")/Table3[[#This Row],[Count]]</f>
        <v>0</v>
      </c>
      <c r="M62" s="2">
        <f>COUNTIFS(Table2[Sub-Sector],Table3[[#This Row],[Sub-Sector]],Table2[% Away From Current Week High],"&lt;=0.05")/Table3[[#This Row],[Count]]</f>
        <v>1</v>
      </c>
      <c r="N62" s="2">
        <f>COUNTIFS(Table2[Sub-Sector],Table3[[#This Row],[Sub-Sector]],Table2[% Away From Current Month Low],"&gt;=0.05")/Table3[[#This Row],[Count]]</f>
        <v>1</v>
      </c>
      <c r="O62" s="2">
        <f>COUNTIFS(Table2[Sub-Sector],Table3[[#This Row],[Sub-Sector]],Table2[% Away From Current Month High],"&lt;=0.05")/Table3[[#This Row],[Count]]</f>
        <v>1</v>
      </c>
      <c r="P62" s="2">
        <f>COUNTIFS(Table2[Sub-Sector],Table3[[#This Row],[Sub-Sector]],Table2[% Away From 52W High],"&lt;=10")/Table3[[#This Row],[Count]]</f>
        <v>1</v>
      </c>
      <c r="Q62" s="2">
        <f>COUNTIFS(Table2[Sub-Sector],Table3[[#This Row],[Sub-Sector]],Table2[% Away From 52W Low],"&gt;=10")/Table3[[#This Row],[Count]]</f>
        <v>1</v>
      </c>
      <c r="R62" s="2">
        <f>COUNTIFS(Table2[Sub-Sector],Table3[[#This Row],[Sub-Sector]],Table2[% Price above 20 EMA],"&gt;=0")/Table3[[#This Row],[Count]]</f>
        <v>1</v>
      </c>
      <c r="S62" s="2">
        <f>COUNTIFS(Table2[Sub-Sector],Table3[[#This Row],[Sub-Sector]],Table2[% Price above 50 EMA],"&gt;=0")/Table3[[#This Row],[Count]]</f>
        <v>1</v>
      </c>
      <c r="T62" s="2">
        <f>COUNTIFS(Table2[Sub-Sector],Table3[[#This Row],[Sub-Sector]],Table2[% Price above 200 EMA],"&gt;=0")/Table3[[#This Row],[Count]]</f>
        <v>1</v>
      </c>
      <c r="U62" s="2">
        <f>COUNTIFS(Table2[Sub-Sector],Table3[[#This Row],[Sub-Sector]],Table2[Rate of Change - Zone],"Positive")/Table3[[#This Row],[Count]]</f>
        <v>1</v>
      </c>
      <c r="V62" s="2">
        <f>COUNTIFS(Table2[Sub-Sector],Table3[[#This Row],[Sub-Sector]],Table2[Sharpe Ratio],"&gt;=0.10")/Table3[[#This Row],[Count]]</f>
        <v>0</v>
      </c>
      <c r="W6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461.5</v>
      </c>
      <c r="X62" s="3">
        <f>_xlfn.RANK.AVG(Table3[[#This Row],[Score]],Table3[Score],1)</f>
        <v>73</v>
      </c>
      <c r="Y6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245.5</v>
      </c>
      <c r="Z62" s="3">
        <f>_xlfn.RANK.AVG(Table3[[#This Row],[Score 2 ]],Table3[[Score 2 ]],1)</f>
        <v>60</v>
      </c>
    </row>
    <row r="63" spans="1:26" x14ac:dyDescent="0.3">
      <c r="A63" t="s">
        <v>360</v>
      </c>
      <c r="B63">
        <f>COUNTIFS(Table2[Sub-Sector],Table3[[#This Row],[Sub-Sector]])</f>
        <v>1</v>
      </c>
      <c r="C63" s="2">
        <f>COUNTIFS(Table2[Sub-Sector],Table3[[#This Row],[Sub-Sector]],Table2[Uptrend],"Uptrend")/Table3[[#This Row],[Count]]</f>
        <v>0</v>
      </c>
      <c r="D63" s="2">
        <f>COUNTIFS(Table2[Sub-Sector],Table3[[#This Row],[Sub-Sector]],Table2[1W Return vs Nifty],"&gt;=5")/Table3[[#This Row],[Count]]</f>
        <v>0</v>
      </c>
      <c r="E63" s="2">
        <f>COUNTIFS(Table2[Sub-Sector],Table3[[#This Row],[Sub-Sector]],Table2[1M Return vs Nifty],"&gt;=5")/Table3[[#This Row],[Count]]</f>
        <v>0</v>
      </c>
      <c r="F63" s="2">
        <f>COUNTIFS(Table2[Sub-Sector],Table3[[#This Row],[Sub-Sector]],Table2[6M Return vs Nifty],"&gt;=10")/Table3[[#This Row],[Count]]</f>
        <v>0</v>
      </c>
      <c r="G63" s="2">
        <f>COUNTIFS(Table2[Sub-Sector],Table3[[#This Row],[Sub-Sector]],Table2[1Y Return vs Nifty],"&gt;=10")/Table3[[#This Row],[Count]]</f>
        <v>0</v>
      </c>
      <c r="H63" s="2">
        <f>COUNTIFS(Table2[Sub-Sector],Table3[[#This Row],[Sub-Sector]],Table2[RSI Exponential â€“ 14D],"&gt;=50")/Table3[[#This Row],[Count]]</f>
        <v>1</v>
      </c>
      <c r="I63" s="2">
        <f>COUNTIFS(Table2[Sub-Sector],Table3[[#This Row],[Sub-Sector]],Table2[Relative Volume],"&gt;=1")/Table3[[#This Row],[Count]]</f>
        <v>1</v>
      </c>
      <c r="J63" s="2">
        <f>COUNTIFS(Table2[Sub-Sector],Table3[[#This Row],[Sub-Sector]],Table2[% Away From Day Low],"&gt;=0.05")/Table3[[#This Row],[Count]]</f>
        <v>0</v>
      </c>
      <c r="K63" s="2">
        <f>COUNTIFS(Table2[Sub-Sector],Table3[[#This Row],[Sub-Sector]],Table2[% Away From Day High],"&lt;=0.05")/Table3[[#This Row],[Count]]</f>
        <v>1</v>
      </c>
      <c r="L63" s="2">
        <f>COUNTIFS(Table2[Sub-Sector],Table3[[#This Row],[Sub-Sector]],Table2[% Away From Current Week Low],"&gt;=0.05")/Table3[[#This Row],[Count]]</f>
        <v>0</v>
      </c>
      <c r="M63" s="2">
        <f>COUNTIFS(Table2[Sub-Sector],Table3[[#This Row],[Sub-Sector]],Table2[% Away From Current Week High],"&lt;=0.05")/Table3[[#This Row],[Count]]</f>
        <v>1</v>
      </c>
      <c r="N63" s="2">
        <f>COUNTIFS(Table2[Sub-Sector],Table3[[#This Row],[Sub-Sector]],Table2[% Away From Current Month Low],"&gt;=0.05")/Table3[[#This Row],[Count]]</f>
        <v>0</v>
      </c>
      <c r="O63" s="2">
        <f>COUNTIFS(Table2[Sub-Sector],Table3[[#This Row],[Sub-Sector]],Table2[% Away From Current Month High],"&lt;=0.05")/Table3[[#This Row],[Count]]</f>
        <v>1</v>
      </c>
      <c r="P63" s="2">
        <f>COUNTIFS(Table2[Sub-Sector],Table3[[#This Row],[Sub-Sector]],Table2[% Away From 52W High],"&lt;=10")/Table3[[#This Row],[Count]]</f>
        <v>0</v>
      </c>
      <c r="Q63" s="2">
        <f>COUNTIFS(Table2[Sub-Sector],Table3[[#This Row],[Sub-Sector]],Table2[% Away From 52W Low],"&gt;=10")/Table3[[#This Row],[Count]]</f>
        <v>1</v>
      </c>
      <c r="R63" s="2">
        <f>COUNTIFS(Table2[Sub-Sector],Table3[[#This Row],[Sub-Sector]],Table2[% Price above 20 EMA],"&gt;=0")/Table3[[#This Row],[Count]]</f>
        <v>1</v>
      </c>
      <c r="S63" s="2">
        <f>COUNTIFS(Table2[Sub-Sector],Table3[[#This Row],[Sub-Sector]],Table2[% Price above 50 EMA],"&gt;=0")/Table3[[#This Row],[Count]]</f>
        <v>1</v>
      </c>
      <c r="T63" s="2">
        <f>COUNTIFS(Table2[Sub-Sector],Table3[[#This Row],[Sub-Sector]],Table2[% Price above 200 EMA],"&gt;=0")/Table3[[#This Row],[Count]]</f>
        <v>0</v>
      </c>
      <c r="U63" s="2">
        <f>COUNTIFS(Table2[Sub-Sector],Table3[[#This Row],[Sub-Sector]],Table2[Rate of Change - Zone],"Positive")/Table3[[#This Row],[Count]]</f>
        <v>1</v>
      </c>
      <c r="V63" s="2">
        <f>COUNTIFS(Table2[Sub-Sector],Table3[[#This Row],[Sub-Sector]],Table2[Sharpe Ratio],"&gt;=0.10")/Table3[[#This Row],[Count]]</f>
        <v>0</v>
      </c>
      <c r="W63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552.5</v>
      </c>
      <c r="X63" s="3">
        <f>_xlfn.RANK.AVG(Table3[[#This Row],[Score]],Table3[Score],1)</f>
        <v>100.5</v>
      </c>
      <c r="Y6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245.5</v>
      </c>
      <c r="Z63" s="3">
        <f>_xlfn.RANK.AVG(Table3[[#This Row],[Score 2 ]],Table3[[Score 2 ]],1)</f>
        <v>60</v>
      </c>
    </row>
    <row r="64" spans="1:26" x14ac:dyDescent="0.3">
      <c r="A64" t="s">
        <v>973</v>
      </c>
      <c r="B64">
        <f>COUNTIFS(Table2[Sub-Sector],Table3[[#This Row],[Sub-Sector]])</f>
        <v>1</v>
      </c>
      <c r="C64" s="2">
        <f>COUNTIFS(Table2[Sub-Sector],Table3[[#This Row],[Sub-Sector]],Table2[Uptrend],"Uptrend")/Table3[[#This Row],[Count]]</f>
        <v>0</v>
      </c>
      <c r="D64" s="2">
        <f>COUNTIFS(Table2[Sub-Sector],Table3[[#This Row],[Sub-Sector]],Table2[1W Return vs Nifty],"&gt;=5")/Table3[[#This Row],[Count]]</f>
        <v>0</v>
      </c>
      <c r="E64" s="2">
        <f>COUNTIFS(Table2[Sub-Sector],Table3[[#This Row],[Sub-Sector]],Table2[1M Return vs Nifty],"&gt;=5")/Table3[[#This Row],[Count]]</f>
        <v>0</v>
      </c>
      <c r="F64" s="2">
        <f>COUNTIFS(Table2[Sub-Sector],Table3[[#This Row],[Sub-Sector]],Table2[6M Return vs Nifty],"&gt;=10")/Table3[[#This Row],[Count]]</f>
        <v>0</v>
      </c>
      <c r="G64" s="2">
        <f>COUNTIFS(Table2[Sub-Sector],Table3[[#This Row],[Sub-Sector]],Table2[1Y Return vs Nifty],"&gt;=10")/Table3[[#This Row],[Count]]</f>
        <v>0</v>
      </c>
      <c r="H64" s="2">
        <f>COUNTIFS(Table2[Sub-Sector],Table3[[#This Row],[Sub-Sector]],Table2[RSI Exponential â€“ 14D],"&gt;=50")/Table3[[#This Row],[Count]]</f>
        <v>1</v>
      </c>
      <c r="I64" s="2">
        <f>COUNTIFS(Table2[Sub-Sector],Table3[[#This Row],[Sub-Sector]],Table2[Relative Volume],"&gt;=1")/Table3[[#This Row],[Count]]</f>
        <v>1</v>
      </c>
      <c r="J64" s="2">
        <f>COUNTIFS(Table2[Sub-Sector],Table3[[#This Row],[Sub-Sector]],Table2[% Away From Day Low],"&gt;=0.05")/Table3[[#This Row],[Count]]</f>
        <v>0</v>
      </c>
      <c r="K64" s="2">
        <f>COUNTIFS(Table2[Sub-Sector],Table3[[#This Row],[Sub-Sector]],Table2[% Away From Day High],"&lt;=0.05")/Table3[[#This Row],[Count]]</f>
        <v>1</v>
      </c>
      <c r="L64" s="2">
        <f>COUNTIFS(Table2[Sub-Sector],Table3[[#This Row],[Sub-Sector]],Table2[% Away From Current Week Low],"&gt;=0.05")/Table3[[#This Row],[Count]]</f>
        <v>0</v>
      </c>
      <c r="M64" s="2">
        <f>COUNTIFS(Table2[Sub-Sector],Table3[[#This Row],[Sub-Sector]],Table2[% Away From Current Week High],"&lt;=0.05")/Table3[[#This Row],[Count]]</f>
        <v>1</v>
      </c>
      <c r="N64" s="2">
        <f>COUNTIFS(Table2[Sub-Sector],Table3[[#This Row],[Sub-Sector]],Table2[% Away From Current Month Low],"&gt;=0.05")/Table3[[#This Row],[Count]]</f>
        <v>0</v>
      </c>
      <c r="O64" s="2">
        <f>COUNTIFS(Table2[Sub-Sector],Table3[[#This Row],[Sub-Sector]],Table2[% Away From Current Month High],"&lt;=0.05")/Table3[[#This Row],[Count]]</f>
        <v>1</v>
      </c>
      <c r="P64" s="2">
        <f>COUNTIFS(Table2[Sub-Sector],Table3[[#This Row],[Sub-Sector]],Table2[% Away From 52W High],"&lt;=10")/Table3[[#This Row],[Count]]</f>
        <v>0</v>
      </c>
      <c r="Q64" s="2">
        <f>COUNTIFS(Table2[Sub-Sector],Table3[[#This Row],[Sub-Sector]],Table2[% Away From 52W Low],"&gt;=10")/Table3[[#This Row],[Count]]</f>
        <v>1</v>
      </c>
      <c r="R64" s="2">
        <f>COUNTIFS(Table2[Sub-Sector],Table3[[#This Row],[Sub-Sector]],Table2[% Price above 20 EMA],"&gt;=0")/Table3[[#This Row],[Count]]</f>
        <v>1</v>
      </c>
      <c r="S64" s="2">
        <f>COUNTIFS(Table2[Sub-Sector],Table3[[#This Row],[Sub-Sector]],Table2[% Price above 50 EMA],"&gt;=0")/Table3[[#This Row],[Count]]</f>
        <v>1</v>
      </c>
      <c r="T64" s="2">
        <f>COUNTIFS(Table2[Sub-Sector],Table3[[#This Row],[Sub-Sector]],Table2[% Price above 200 EMA],"&gt;=0")/Table3[[#This Row],[Count]]</f>
        <v>1</v>
      </c>
      <c r="U64" s="2">
        <f>COUNTIFS(Table2[Sub-Sector],Table3[[#This Row],[Sub-Sector]],Table2[Rate of Change - Zone],"Positive")/Table3[[#This Row],[Count]]</f>
        <v>1</v>
      </c>
      <c r="V64" s="2">
        <f>COUNTIFS(Table2[Sub-Sector],Table3[[#This Row],[Sub-Sector]],Table2[Sharpe Ratio],"&gt;=0.10")/Table3[[#This Row],[Count]]</f>
        <v>0</v>
      </c>
      <c r="W64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552.5</v>
      </c>
      <c r="X64" s="3">
        <f>_xlfn.RANK.AVG(Table3[[#This Row],[Score]],Table3[Score],1)</f>
        <v>100.5</v>
      </c>
      <c r="Y6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245.5</v>
      </c>
      <c r="Z64" s="3">
        <f>_xlfn.RANK.AVG(Table3[[#This Row],[Score 2 ]],Table3[[Score 2 ]],1)</f>
        <v>60</v>
      </c>
    </row>
    <row r="65" spans="1:26" x14ac:dyDescent="0.3">
      <c r="A65" t="s">
        <v>40</v>
      </c>
      <c r="B65">
        <f>COUNTIFS(Table2[Sub-Sector],Table3[[#This Row],[Sub-Sector]])</f>
        <v>2</v>
      </c>
      <c r="C65" s="2">
        <f>COUNTIFS(Table2[Sub-Sector],Table3[[#This Row],[Sub-Sector]],Table2[Uptrend],"Uptrend")/Table3[[#This Row],[Count]]</f>
        <v>1</v>
      </c>
      <c r="D65" s="2">
        <f>COUNTIFS(Table2[Sub-Sector],Table3[[#This Row],[Sub-Sector]],Table2[1W Return vs Nifty],"&gt;=5")/Table3[[#This Row],[Count]]</f>
        <v>0</v>
      </c>
      <c r="E65" s="2">
        <f>COUNTIFS(Table2[Sub-Sector],Table3[[#This Row],[Sub-Sector]],Table2[1M Return vs Nifty],"&gt;=5")/Table3[[#This Row],[Count]]</f>
        <v>0</v>
      </c>
      <c r="F65" s="2">
        <f>COUNTIFS(Table2[Sub-Sector],Table3[[#This Row],[Sub-Sector]],Table2[6M Return vs Nifty],"&gt;=10")/Table3[[#This Row],[Count]]</f>
        <v>0</v>
      </c>
      <c r="G65" s="2">
        <f>COUNTIFS(Table2[Sub-Sector],Table3[[#This Row],[Sub-Sector]],Table2[1Y Return vs Nifty],"&gt;=10")/Table3[[#This Row],[Count]]</f>
        <v>0.5</v>
      </c>
      <c r="H65" s="2">
        <f>COUNTIFS(Table2[Sub-Sector],Table3[[#This Row],[Sub-Sector]],Table2[RSI Exponential â€“ 14D],"&gt;=50")/Table3[[#This Row],[Count]]</f>
        <v>1</v>
      </c>
      <c r="I65" s="2">
        <f>COUNTIFS(Table2[Sub-Sector],Table3[[#This Row],[Sub-Sector]],Table2[Relative Volume],"&gt;=1")/Table3[[#This Row],[Count]]</f>
        <v>0.5</v>
      </c>
      <c r="J65" s="2">
        <f>COUNTIFS(Table2[Sub-Sector],Table3[[#This Row],[Sub-Sector]],Table2[% Away From Day Low],"&gt;=0.05")/Table3[[#This Row],[Count]]</f>
        <v>0</v>
      </c>
      <c r="K65" s="2">
        <f>COUNTIFS(Table2[Sub-Sector],Table3[[#This Row],[Sub-Sector]],Table2[% Away From Day High],"&lt;=0.05")/Table3[[#This Row],[Count]]</f>
        <v>1</v>
      </c>
      <c r="L65" s="2">
        <f>COUNTIFS(Table2[Sub-Sector],Table3[[#This Row],[Sub-Sector]],Table2[% Away From Current Week Low],"&gt;=0.05")/Table3[[#This Row],[Count]]</f>
        <v>0</v>
      </c>
      <c r="M65" s="2">
        <f>COUNTIFS(Table2[Sub-Sector],Table3[[#This Row],[Sub-Sector]],Table2[% Away From Current Week High],"&lt;=0.05")/Table3[[#This Row],[Count]]</f>
        <v>1</v>
      </c>
      <c r="N65" s="2">
        <f>COUNTIFS(Table2[Sub-Sector],Table3[[#This Row],[Sub-Sector]],Table2[% Away From Current Month Low],"&gt;=0.05")/Table3[[#This Row],[Count]]</f>
        <v>1</v>
      </c>
      <c r="O65" s="2">
        <f>COUNTIFS(Table2[Sub-Sector],Table3[[#This Row],[Sub-Sector]],Table2[% Away From Current Month High],"&lt;=0.05")/Table3[[#This Row],[Count]]</f>
        <v>1</v>
      </c>
      <c r="P65" s="2">
        <f>COUNTIFS(Table2[Sub-Sector],Table3[[#This Row],[Sub-Sector]],Table2[% Away From 52W High],"&lt;=10")/Table3[[#This Row],[Count]]</f>
        <v>0.5</v>
      </c>
      <c r="Q65" s="2">
        <f>COUNTIFS(Table2[Sub-Sector],Table3[[#This Row],[Sub-Sector]],Table2[% Away From 52W Low],"&gt;=10")/Table3[[#This Row],[Count]]</f>
        <v>1</v>
      </c>
      <c r="R65" s="2">
        <f>COUNTIFS(Table2[Sub-Sector],Table3[[#This Row],[Sub-Sector]],Table2[% Price above 20 EMA],"&gt;=0")/Table3[[#This Row],[Count]]</f>
        <v>1</v>
      </c>
      <c r="S65" s="2">
        <f>COUNTIFS(Table2[Sub-Sector],Table3[[#This Row],[Sub-Sector]],Table2[% Price above 50 EMA],"&gt;=0")/Table3[[#This Row],[Count]]</f>
        <v>1</v>
      </c>
      <c r="T65" s="2">
        <f>COUNTIFS(Table2[Sub-Sector],Table3[[#This Row],[Sub-Sector]],Table2[% Price above 200 EMA],"&gt;=0")/Table3[[#This Row],[Count]]</f>
        <v>1</v>
      </c>
      <c r="U65" s="2">
        <f>COUNTIFS(Table2[Sub-Sector],Table3[[#This Row],[Sub-Sector]],Table2[Rate of Change - Zone],"Positive")/Table3[[#This Row],[Count]]</f>
        <v>1</v>
      </c>
      <c r="V65" s="2">
        <f>COUNTIFS(Table2[Sub-Sector],Table3[[#This Row],[Sub-Sector]],Table2[Sharpe Ratio],"&gt;=0.10")/Table3[[#This Row],[Count]]</f>
        <v>0.5</v>
      </c>
      <c r="W65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464</v>
      </c>
      <c r="X65" s="3">
        <f>_xlfn.RANK.AVG(Table3[[#This Row],[Score]],Table3[Score],1)</f>
        <v>74</v>
      </c>
      <c r="Y6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248</v>
      </c>
      <c r="Z65" s="3">
        <f>_xlfn.RANK.AVG(Table3[[#This Row],[Score 2 ]],Table3[[Score 2 ]],1)</f>
        <v>64</v>
      </c>
    </row>
    <row r="66" spans="1:26" x14ac:dyDescent="0.3">
      <c r="A66" t="s">
        <v>400</v>
      </c>
      <c r="B66">
        <f>COUNTIFS(Table2[Sub-Sector],Table3[[#This Row],[Sub-Sector]])</f>
        <v>6</v>
      </c>
      <c r="C66" s="2">
        <f>COUNTIFS(Table2[Sub-Sector],Table3[[#This Row],[Sub-Sector]],Table2[Uptrend],"Uptrend")/Table3[[#This Row],[Count]]</f>
        <v>0.83333333333333337</v>
      </c>
      <c r="D66" s="2">
        <f>COUNTIFS(Table2[Sub-Sector],Table3[[#This Row],[Sub-Sector]],Table2[1W Return vs Nifty],"&gt;=5")/Table3[[#This Row],[Count]]</f>
        <v>0</v>
      </c>
      <c r="E66" s="2">
        <f>COUNTIFS(Table2[Sub-Sector],Table3[[#This Row],[Sub-Sector]],Table2[1M Return vs Nifty],"&gt;=5")/Table3[[#This Row],[Count]]</f>
        <v>0.16666666666666666</v>
      </c>
      <c r="F66" s="2">
        <f>COUNTIFS(Table2[Sub-Sector],Table3[[#This Row],[Sub-Sector]],Table2[6M Return vs Nifty],"&gt;=10")/Table3[[#This Row],[Count]]</f>
        <v>0.16666666666666666</v>
      </c>
      <c r="G66" s="2">
        <f>COUNTIFS(Table2[Sub-Sector],Table3[[#This Row],[Sub-Sector]],Table2[1Y Return vs Nifty],"&gt;=10")/Table3[[#This Row],[Count]]</f>
        <v>0.33333333333333331</v>
      </c>
      <c r="H66" s="2">
        <f>COUNTIFS(Table2[Sub-Sector],Table3[[#This Row],[Sub-Sector]],Table2[RSI Exponential â€“ 14D],"&gt;=50")/Table3[[#This Row],[Count]]</f>
        <v>0.66666666666666663</v>
      </c>
      <c r="I66" s="2">
        <f>COUNTIFS(Table2[Sub-Sector],Table3[[#This Row],[Sub-Sector]],Table2[Relative Volume],"&gt;=1")/Table3[[#This Row],[Count]]</f>
        <v>0.66666666666666663</v>
      </c>
      <c r="J66" s="2">
        <f>COUNTIFS(Table2[Sub-Sector],Table3[[#This Row],[Sub-Sector]],Table2[% Away From Day Low],"&gt;=0.05")/Table3[[#This Row],[Count]]</f>
        <v>0</v>
      </c>
      <c r="K66" s="2">
        <f>COUNTIFS(Table2[Sub-Sector],Table3[[#This Row],[Sub-Sector]],Table2[% Away From Day High],"&lt;=0.05")/Table3[[#This Row],[Count]]</f>
        <v>1</v>
      </c>
      <c r="L66" s="2">
        <f>COUNTIFS(Table2[Sub-Sector],Table3[[#This Row],[Sub-Sector]],Table2[% Away From Current Week Low],"&gt;=0.05")/Table3[[#This Row],[Count]]</f>
        <v>0</v>
      </c>
      <c r="M66" s="2">
        <f>COUNTIFS(Table2[Sub-Sector],Table3[[#This Row],[Sub-Sector]],Table2[% Away From Current Week High],"&lt;=0.05")/Table3[[#This Row],[Count]]</f>
        <v>0.83333333333333337</v>
      </c>
      <c r="N66" s="2">
        <f>COUNTIFS(Table2[Sub-Sector],Table3[[#This Row],[Sub-Sector]],Table2[% Away From Current Month Low],"&gt;=0.05")/Table3[[#This Row],[Count]]</f>
        <v>0</v>
      </c>
      <c r="O66" s="2">
        <f>COUNTIFS(Table2[Sub-Sector],Table3[[#This Row],[Sub-Sector]],Table2[% Away From Current Month High],"&lt;=0.05")/Table3[[#This Row],[Count]]</f>
        <v>0.66666666666666663</v>
      </c>
      <c r="P66" s="2">
        <f>COUNTIFS(Table2[Sub-Sector],Table3[[#This Row],[Sub-Sector]],Table2[% Away From 52W High],"&lt;=10")/Table3[[#This Row],[Count]]</f>
        <v>0.5</v>
      </c>
      <c r="Q66" s="2">
        <f>COUNTIFS(Table2[Sub-Sector],Table3[[#This Row],[Sub-Sector]],Table2[% Away From 52W Low],"&gt;=10")/Table3[[#This Row],[Count]]</f>
        <v>1</v>
      </c>
      <c r="R66" s="2">
        <f>COUNTIFS(Table2[Sub-Sector],Table3[[#This Row],[Sub-Sector]],Table2[% Price above 20 EMA],"&gt;=0")/Table3[[#This Row],[Count]]</f>
        <v>0.83333333333333337</v>
      </c>
      <c r="S66" s="2">
        <f>COUNTIFS(Table2[Sub-Sector],Table3[[#This Row],[Sub-Sector]],Table2[% Price above 50 EMA],"&gt;=0")/Table3[[#This Row],[Count]]</f>
        <v>1</v>
      </c>
      <c r="T66" s="2">
        <f>COUNTIFS(Table2[Sub-Sector],Table3[[#This Row],[Sub-Sector]],Table2[% Price above 200 EMA],"&gt;=0")/Table3[[#This Row],[Count]]</f>
        <v>1</v>
      </c>
      <c r="U66" s="2">
        <f>COUNTIFS(Table2[Sub-Sector],Table3[[#This Row],[Sub-Sector]],Table2[Rate of Change - Zone],"Positive")/Table3[[#This Row],[Count]]</f>
        <v>0.83333333333333337</v>
      </c>
      <c r="V66" s="2">
        <f>COUNTIFS(Table2[Sub-Sector],Table3[[#This Row],[Sub-Sector]],Table2[Sharpe Ratio],"&gt;=0.10")/Table3[[#This Row],[Count]]</f>
        <v>0.16666666666666666</v>
      </c>
      <c r="W66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474</v>
      </c>
      <c r="X66" s="3">
        <f>_xlfn.RANK.AVG(Table3[[#This Row],[Score]],Table3[Score],1)</f>
        <v>80</v>
      </c>
      <c r="Y6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248.5</v>
      </c>
      <c r="Z66" s="3">
        <f>_xlfn.RANK.AVG(Table3[[#This Row],[Score 2 ]],Table3[[Score 2 ]],1)</f>
        <v>65.5</v>
      </c>
    </row>
    <row r="67" spans="1:26" x14ac:dyDescent="0.3">
      <c r="A67" t="s">
        <v>1357</v>
      </c>
      <c r="B67">
        <f>COUNTIFS(Table2[Sub-Sector],Table3[[#This Row],[Sub-Sector]])</f>
        <v>1</v>
      </c>
      <c r="C67" s="2">
        <f>COUNTIFS(Table2[Sub-Sector],Table3[[#This Row],[Sub-Sector]],Table2[Uptrend],"Uptrend")/Table3[[#This Row],[Count]]</f>
        <v>1</v>
      </c>
      <c r="D67" s="2">
        <f>COUNTIFS(Table2[Sub-Sector],Table3[[#This Row],[Sub-Sector]],Table2[1W Return vs Nifty],"&gt;=5")/Table3[[#This Row],[Count]]</f>
        <v>0</v>
      </c>
      <c r="E67" s="2">
        <f>COUNTIFS(Table2[Sub-Sector],Table3[[#This Row],[Sub-Sector]],Table2[1M Return vs Nifty],"&gt;=5")/Table3[[#This Row],[Count]]</f>
        <v>0</v>
      </c>
      <c r="F67" s="2">
        <f>COUNTIFS(Table2[Sub-Sector],Table3[[#This Row],[Sub-Sector]],Table2[6M Return vs Nifty],"&gt;=10")/Table3[[#This Row],[Count]]</f>
        <v>0</v>
      </c>
      <c r="G67" s="2">
        <f>COUNTIFS(Table2[Sub-Sector],Table3[[#This Row],[Sub-Sector]],Table2[1Y Return vs Nifty],"&gt;=10")/Table3[[#This Row],[Count]]</f>
        <v>1</v>
      </c>
      <c r="H67" s="2">
        <f>COUNTIFS(Table2[Sub-Sector],Table3[[#This Row],[Sub-Sector]],Table2[RSI Exponential â€“ 14D],"&gt;=50")/Table3[[#This Row],[Count]]</f>
        <v>0</v>
      </c>
      <c r="I67" s="2">
        <f>COUNTIFS(Table2[Sub-Sector],Table3[[#This Row],[Sub-Sector]],Table2[Relative Volume],"&gt;=1")/Table3[[#This Row],[Count]]</f>
        <v>1</v>
      </c>
      <c r="J67" s="2">
        <f>COUNTIFS(Table2[Sub-Sector],Table3[[#This Row],[Sub-Sector]],Table2[% Away From Day Low],"&gt;=0.05")/Table3[[#This Row],[Count]]</f>
        <v>0</v>
      </c>
      <c r="K67" s="2">
        <f>COUNTIFS(Table2[Sub-Sector],Table3[[#This Row],[Sub-Sector]],Table2[% Away From Day High],"&lt;=0.05")/Table3[[#This Row],[Count]]</f>
        <v>0</v>
      </c>
      <c r="L67" s="2">
        <f>COUNTIFS(Table2[Sub-Sector],Table3[[#This Row],[Sub-Sector]],Table2[% Away From Current Week Low],"&gt;=0.05")/Table3[[#This Row],[Count]]</f>
        <v>0</v>
      </c>
      <c r="M67" s="2">
        <f>COUNTIFS(Table2[Sub-Sector],Table3[[#This Row],[Sub-Sector]],Table2[% Away From Current Week High],"&lt;=0.05")/Table3[[#This Row],[Count]]</f>
        <v>0</v>
      </c>
      <c r="N67" s="2">
        <f>COUNTIFS(Table2[Sub-Sector],Table3[[#This Row],[Sub-Sector]],Table2[% Away From Current Month Low],"&gt;=0.05")/Table3[[#This Row],[Count]]</f>
        <v>0</v>
      </c>
      <c r="O67" s="2">
        <f>COUNTIFS(Table2[Sub-Sector],Table3[[#This Row],[Sub-Sector]],Table2[% Away From Current Month High],"&lt;=0.05")/Table3[[#This Row],[Count]]</f>
        <v>0</v>
      </c>
      <c r="P67" s="2">
        <f>COUNTIFS(Table2[Sub-Sector],Table3[[#This Row],[Sub-Sector]],Table2[% Away From 52W High],"&lt;=10")/Table3[[#This Row],[Count]]</f>
        <v>0</v>
      </c>
      <c r="Q67" s="2">
        <f>COUNTIFS(Table2[Sub-Sector],Table3[[#This Row],[Sub-Sector]],Table2[% Away From 52W Low],"&gt;=10")/Table3[[#This Row],[Count]]</f>
        <v>1</v>
      </c>
      <c r="R67" s="2">
        <f>COUNTIFS(Table2[Sub-Sector],Table3[[#This Row],[Sub-Sector]],Table2[% Price above 20 EMA],"&gt;=0")/Table3[[#This Row],[Count]]</f>
        <v>0</v>
      </c>
      <c r="S67" s="2">
        <f>COUNTIFS(Table2[Sub-Sector],Table3[[#This Row],[Sub-Sector]],Table2[% Price above 50 EMA],"&gt;=0")/Table3[[#This Row],[Count]]</f>
        <v>0</v>
      </c>
      <c r="T67" s="2">
        <f>COUNTIFS(Table2[Sub-Sector],Table3[[#This Row],[Sub-Sector]],Table2[% Price above 200 EMA],"&gt;=0")/Table3[[#This Row],[Count]]</f>
        <v>0</v>
      </c>
      <c r="U67" s="2">
        <f>COUNTIFS(Table2[Sub-Sector],Table3[[#This Row],[Sub-Sector]],Table2[Rate of Change - Zone],"Positive")/Table3[[#This Row],[Count]]</f>
        <v>0</v>
      </c>
      <c r="V67" s="2">
        <f>COUNTIFS(Table2[Sub-Sector],Table3[[#This Row],[Sub-Sector]],Table2[Sharpe Ratio],"&gt;=0.10")/Table3[[#This Row],[Count]]</f>
        <v>0</v>
      </c>
      <c r="W67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464.5</v>
      </c>
      <c r="X67" s="3">
        <f>_xlfn.RANK.AVG(Table3[[#This Row],[Score]],Table3[Score],1)</f>
        <v>75</v>
      </c>
      <c r="Y6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248.5</v>
      </c>
      <c r="Z67" s="3">
        <f>_xlfn.RANK.AVG(Table3[[#This Row],[Score 2 ]],Table3[[Score 2 ]],1)</f>
        <v>65.5</v>
      </c>
    </row>
    <row r="68" spans="1:26" x14ac:dyDescent="0.3">
      <c r="A68" t="s">
        <v>1227</v>
      </c>
      <c r="B68">
        <f>COUNTIFS(Table2[Sub-Sector],Table3[[#This Row],[Sub-Sector]])</f>
        <v>1</v>
      </c>
      <c r="C68" s="2">
        <f>COUNTIFS(Table2[Sub-Sector],Table3[[#This Row],[Sub-Sector]],Table2[Uptrend],"Uptrend")/Table3[[#This Row],[Count]]</f>
        <v>1</v>
      </c>
      <c r="D68" s="2">
        <f>COUNTIFS(Table2[Sub-Sector],Table3[[#This Row],[Sub-Sector]],Table2[1W Return vs Nifty],"&gt;=5")/Table3[[#This Row],[Count]]</f>
        <v>0</v>
      </c>
      <c r="E68" s="2">
        <f>COUNTIFS(Table2[Sub-Sector],Table3[[#This Row],[Sub-Sector]],Table2[1M Return vs Nifty],"&gt;=5")/Table3[[#This Row],[Count]]</f>
        <v>1</v>
      </c>
      <c r="F68" s="2">
        <f>COUNTIFS(Table2[Sub-Sector],Table3[[#This Row],[Sub-Sector]],Table2[6M Return vs Nifty],"&gt;=10")/Table3[[#This Row],[Count]]</f>
        <v>1</v>
      </c>
      <c r="G68" s="2">
        <f>COUNTIFS(Table2[Sub-Sector],Table3[[#This Row],[Sub-Sector]],Table2[1Y Return vs Nifty],"&gt;=10")/Table3[[#This Row],[Count]]</f>
        <v>1</v>
      </c>
      <c r="H68" s="2">
        <f>COUNTIFS(Table2[Sub-Sector],Table3[[#This Row],[Sub-Sector]],Table2[RSI Exponential â€“ 14D],"&gt;=50")/Table3[[#This Row],[Count]]</f>
        <v>0</v>
      </c>
      <c r="I68" s="2">
        <f>COUNTIFS(Table2[Sub-Sector],Table3[[#This Row],[Sub-Sector]],Table2[Relative Volume],"&gt;=1")/Table3[[#This Row],[Count]]</f>
        <v>0</v>
      </c>
      <c r="J68" s="2">
        <f>COUNTIFS(Table2[Sub-Sector],Table3[[#This Row],[Sub-Sector]],Table2[% Away From Day Low],"&gt;=0.05")/Table3[[#This Row],[Count]]</f>
        <v>0</v>
      </c>
      <c r="K68" s="2">
        <f>COUNTIFS(Table2[Sub-Sector],Table3[[#This Row],[Sub-Sector]],Table2[% Away From Day High],"&lt;=0.05")/Table3[[#This Row],[Count]]</f>
        <v>1</v>
      </c>
      <c r="L68" s="2">
        <f>COUNTIFS(Table2[Sub-Sector],Table3[[#This Row],[Sub-Sector]],Table2[% Away From Current Week Low],"&gt;=0.05")/Table3[[#This Row],[Count]]</f>
        <v>0</v>
      </c>
      <c r="M68" s="2">
        <f>COUNTIFS(Table2[Sub-Sector],Table3[[#This Row],[Sub-Sector]],Table2[% Away From Current Week High],"&lt;=0.05")/Table3[[#This Row],[Count]]</f>
        <v>1</v>
      </c>
      <c r="N68" s="2">
        <f>COUNTIFS(Table2[Sub-Sector],Table3[[#This Row],[Sub-Sector]],Table2[% Away From Current Month Low],"&gt;=0.05")/Table3[[#This Row],[Count]]</f>
        <v>0</v>
      </c>
      <c r="O68" s="2">
        <f>COUNTIFS(Table2[Sub-Sector],Table3[[#This Row],[Sub-Sector]],Table2[% Away From Current Month High],"&lt;=0.05")/Table3[[#This Row],[Count]]</f>
        <v>0</v>
      </c>
      <c r="P68" s="2">
        <f>COUNTIFS(Table2[Sub-Sector],Table3[[#This Row],[Sub-Sector]],Table2[% Away From 52W High],"&lt;=10")/Table3[[#This Row],[Count]]</f>
        <v>0</v>
      </c>
      <c r="Q68" s="2">
        <f>COUNTIFS(Table2[Sub-Sector],Table3[[#This Row],[Sub-Sector]],Table2[% Away From 52W Low],"&gt;=10")/Table3[[#This Row],[Count]]</f>
        <v>1</v>
      </c>
      <c r="R68" s="2">
        <f>COUNTIFS(Table2[Sub-Sector],Table3[[#This Row],[Sub-Sector]],Table2[% Price above 20 EMA],"&gt;=0")/Table3[[#This Row],[Count]]</f>
        <v>1</v>
      </c>
      <c r="S68" s="2">
        <f>COUNTIFS(Table2[Sub-Sector],Table3[[#This Row],[Sub-Sector]],Table2[% Price above 50 EMA],"&gt;=0")/Table3[[#This Row],[Count]]</f>
        <v>1</v>
      </c>
      <c r="T68" s="2">
        <f>COUNTIFS(Table2[Sub-Sector],Table3[[#This Row],[Sub-Sector]],Table2[% Price above 200 EMA],"&gt;=0")/Table3[[#This Row],[Count]]</f>
        <v>1</v>
      </c>
      <c r="U68" s="2">
        <f>COUNTIFS(Table2[Sub-Sector],Table3[[#This Row],[Sub-Sector]],Table2[Rate of Change - Zone],"Positive")/Table3[[#This Row],[Count]]</f>
        <v>0</v>
      </c>
      <c r="V68" s="2">
        <f>COUNTIFS(Table2[Sub-Sector],Table3[[#This Row],[Sub-Sector]],Table2[Sharpe Ratio],"&gt;=0.10")/Table3[[#This Row],[Count]]</f>
        <v>1</v>
      </c>
      <c r="W68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371</v>
      </c>
      <c r="X68" s="3">
        <f>_xlfn.RANK.AVG(Table3[[#This Row],[Score]],Table3[Score],1)</f>
        <v>41</v>
      </c>
      <c r="Y6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251</v>
      </c>
      <c r="Z68" s="3">
        <f>_xlfn.RANK.AVG(Table3[[#This Row],[Score 2 ]],Table3[[Score 2 ]],1)</f>
        <v>68.5</v>
      </c>
    </row>
    <row r="69" spans="1:26" x14ac:dyDescent="0.3">
      <c r="A69" t="s">
        <v>1340</v>
      </c>
      <c r="B69">
        <f>COUNTIFS(Table2[Sub-Sector],Table3[[#This Row],[Sub-Sector]])</f>
        <v>1</v>
      </c>
      <c r="C69" s="2">
        <f>COUNTIFS(Table2[Sub-Sector],Table3[[#This Row],[Sub-Sector]],Table2[Uptrend],"Uptrend")/Table3[[#This Row],[Count]]</f>
        <v>1</v>
      </c>
      <c r="D69" s="2">
        <f>COUNTIFS(Table2[Sub-Sector],Table3[[#This Row],[Sub-Sector]],Table2[1W Return vs Nifty],"&gt;=5")/Table3[[#This Row],[Count]]</f>
        <v>0</v>
      </c>
      <c r="E69" s="2">
        <f>COUNTIFS(Table2[Sub-Sector],Table3[[#This Row],[Sub-Sector]],Table2[1M Return vs Nifty],"&gt;=5")/Table3[[#This Row],[Count]]</f>
        <v>1</v>
      </c>
      <c r="F69" s="2">
        <f>COUNTIFS(Table2[Sub-Sector],Table3[[#This Row],[Sub-Sector]],Table2[6M Return vs Nifty],"&gt;=10")/Table3[[#This Row],[Count]]</f>
        <v>1</v>
      </c>
      <c r="G69" s="2">
        <f>COUNTIFS(Table2[Sub-Sector],Table3[[#This Row],[Sub-Sector]],Table2[1Y Return vs Nifty],"&gt;=10")/Table3[[#This Row],[Count]]</f>
        <v>1</v>
      </c>
      <c r="H69" s="2">
        <f>COUNTIFS(Table2[Sub-Sector],Table3[[#This Row],[Sub-Sector]],Table2[RSI Exponential â€“ 14D],"&gt;=50")/Table3[[#This Row],[Count]]</f>
        <v>1</v>
      </c>
      <c r="I69" s="2">
        <f>COUNTIFS(Table2[Sub-Sector],Table3[[#This Row],[Sub-Sector]],Table2[Relative Volume],"&gt;=1")/Table3[[#This Row],[Count]]</f>
        <v>0</v>
      </c>
      <c r="J69" s="2">
        <f>COUNTIFS(Table2[Sub-Sector],Table3[[#This Row],[Sub-Sector]],Table2[% Away From Day Low],"&gt;=0.05")/Table3[[#This Row],[Count]]</f>
        <v>0</v>
      </c>
      <c r="K69" s="2">
        <f>COUNTIFS(Table2[Sub-Sector],Table3[[#This Row],[Sub-Sector]],Table2[% Away From Day High],"&lt;=0.05")/Table3[[#This Row],[Count]]</f>
        <v>1</v>
      </c>
      <c r="L69" s="2">
        <f>COUNTIFS(Table2[Sub-Sector],Table3[[#This Row],[Sub-Sector]],Table2[% Away From Current Week Low],"&gt;=0.05")/Table3[[#This Row],[Count]]</f>
        <v>0</v>
      </c>
      <c r="M69" s="2">
        <f>COUNTIFS(Table2[Sub-Sector],Table3[[#This Row],[Sub-Sector]],Table2[% Away From Current Week High],"&lt;=0.05")/Table3[[#This Row],[Count]]</f>
        <v>0</v>
      </c>
      <c r="N69" s="2">
        <f>COUNTIFS(Table2[Sub-Sector],Table3[[#This Row],[Sub-Sector]],Table2[% Away From Current Month Low],"&gt;=0.05")/Table3[[#This Row],[Count]]</f>
        <v>0</v>
      </c>
      <c r="O69" s="2">
        <f>COUNTIFS(Table2[Sub-Sector],Table3[[#This Row],[Sub-Sector]],Table2[% Away From Current Month High],"&lt;=0.05")/Table3[[#This Row],[Count]]</f>
        <v>0</v>
      </c>
      <c r="P69" s="2">
        <f>COUNTIFS(Table2[Sub-Sector],Table3[[#This Row],[Sub-Sector]],Table2[% Away From 52W High],"&lt;=10")/Table3[[#This Row],[Count]]</f>
        <v>1</v>
      </c>
      <c r="Q69" s="2">
        <f>COUNTIFS(Table2[Sub-Sector],Table3[[#This Row],[Sub-Sector]],Table2[% Away From 52W Low],"&gt;=10")/Table3[[#This Row],[Count]]</f>
        <v>1</v>
      </c>
      <c r="R69" s="2">
        <f>COUNTIFS(Table2[Sub-Sector],Table3[[#This Row],[Sub-Sector]],Table2[% Price above 20 EMA],"&gt;=0")/Table3[[#This Row],[Count]]</f>
        <v>1</v>
      </c>
      <c r="S69" s="2">
        <f>COUNTIFS(Table2[Sub-Sector],Table3[[#This Row],[Sub-Sector]],Table2[% Price above 50 EMA],"&gt;=0")/Table3[[#This Row],[Count]]</f>
        <v>1</v>
      </c>
      <c r="T69" s="2">
        <f>COUNTIFS(Table2[Sub-Sector],Table3[[#This Row],[Sub-Sector]],Table2[% Price above 200 EMA],"&gt;=0")/Table3[[#This Row],[Count]]</f>
        <v>1</v>
      </c>
      <c r="U69" s="2">
        <f>COUNTIFS(Table2[Sub-Sector],Table3[[#This Row],[Sub-Sector]],Table2[Rate of Change - Zone],"Positive")/Table3[[#This Row],[Count]]</f>
        <v>0</v>
      </c>
      <c r="V69" s="2">
        <f>COUNTIFS(Table2[Sub-Sector],Table3[[#This Row],[Sub-Sector]],Table2[Sharpe Ratio],"&gt;=0.10")/Table3[[#This Row],[Count]]</f>
        <v>1</v>
      </c>
      <c r="W69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371</v>
      </c>
      <c r="X69" s="3">
        <f>_xlfn.RANK.AVG(Table3[[#This Row],[Score]],Table3[Score],1)</f>
        <v>41</v>
      </c>
      <c r="Y6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251</v>
      </c>
      <c r="Z69" s="3">
        <f>_xlfn.RANK.AVG(Table3[[#This Row],[Score 2 ]],Table3[[Score 2 ]],1)</f>
        <v>68.5</v>
      </c>
    </row>
    <row r="70" spans="1:26" x14ac:dyDescent="0.3">
      <c r="A70" t="s">
        <v>1621</v>
      </c>
      <c r="B70">
        <f>COUNTIFS(Table2[Sub-Sector],Table3[[#This Row],[Sub-Sector]])</f>
        <v>1</v>
      </c>
      <c r="C70" s="2">
        <f>COUNTIFS(Table2[Sub-Sector],Table3[[#This Row],[Sub-Sector]],Table2[Uptrend],"Uptrend")/Table3[[#This Row],[Count]]</f>
        <v>1</v>
      </c>
      <c r="D70" s="2">
        <f>COUNTIFS(Table2[Sub-Sector],Table3[[#This Row],[Sub-Sector]],Table2[1W Return vs Nifty],"&gt;=5")/Table3[[#This Row],[Count]]</f>
        <v>1</v>
      </c>
      <c r="E70" s="2">
        <f>COUNTIFS(Table2[Sub-Sector],Table3[[#This Row],[Sub-Sector]],Table2[1M Return vs Nifty],"&gt;=5")/Table3[[#This Row],[Count]]</f>
        <v>0</v>
      </c>
      <c r="F70" s="2">
        <f>COUNTIFS(Table2[Sub-Sector],Table3[[#This Row],[Sub-Sector]],Table2[6M Return vs Nifty],"&gt;=10")/Table3[[#This Row],[Count]]</f>
        <v>1</v>
      </c>
      <c r="G70" s="2">
        <f>COUNTIFS(Table2[Sub-Sector],Table3[[#This Row],[Sub-Sector]],Table2[1Y Return vs Nifty],"&gt;=10")/Table3[[#This Row],[Count]]</f>
        <v>1</v>
      </c>
      <c r="H70" s="2">
        <f>COUNTIFS(Table2[Sub-Sector],Table3[[#This Row],[Sub-Sector]],Table2[RSI Exponential â€“ 14D],"&gt;=50")/Table3[[#This Row],[Count]]</f>
        <v>1</v>
      </c>
      <c r="I70" s="2">
        <f>COUNTIFS(Table2[Sub-Sector],Table3[[#This Row],[Sub-Sector]],Table2[Relative Volume],"&gt;=1")/Table3[[#This Row],[Count]]</f>
        <v>0</v>
      </c>
      <c r="J70" s="2">
        <f>COUNTIFS(Table2[Sub-Sector],Table3[[#This Row],[Sub-Sector]],Table2[% Away From Day Low],"&gt;=0.05")/Table3[[#This Row],[Count]]</f>
        <v>0</v>
      </c>
      <c r="K70" s="2">
        <f>COUNTIFS(Table2[Sub-Sector],Table3[[#This Row],[Sub-Sector]],Table2[% Away From Day High],"&lt;=0.05")/Table3[[#This Row],[Count]]</f>
        <v>1</v>
      </c>
      <c r="L70" s="2">
        <f>COUNTIFS(Table2[Sub-Sector],Table3[[#This Row],[Sub-Sector]],Table2[% Away From Current Week Low],"&gt;=0.05")/Table3[[#This Row],[Count]]</f>
        <v>1</v>
      </c>
      <c r="M70" s="2">
        <f>COUNTIFS(Table2[Sub-Sector],Table3[[#This Row],[Sub-Sector]],Table2[% Away From Current Week High],"&lt;=0.05")/Table3[[#This Row],[Count]]</f>
        <v>0</v>
      </c>
      <c r="N70" s="2">
        <f>COUNTIFS(Table2[Sub-Sector],Table3[[#This Row],[Sub-Sector]],Table2[% Away From Current Month Low],"&gt;=0.05")/Table3[[#This Row],[Count]]</f>
        <v>1</v>
      </c>
      <c r="O70" s="2">
        <f>COUNTIFS(Table2[Sub-Sector],Table3[[#This Row],[Sub-Sector]],Table2[% Away From Current Month High],"&lt;=0.05")/Table3[[#This Row],[Count]]</f>
        <v>0</v>
      </c>
      <c r="P70" s="2">
        <f>COUNTIFS(Table2[Sub-Sector],Table3[[#This Row],[Sub-Sector]],Table2[% Away From 52W High],"&lt;=10")/Table3[[#This Row],[Count]]</f>
        <v>0</v>
      </c>
      <c r="Q70" s="2">
        <f>COUNTIFS(Table2[Sub-Sector],Table3[[#This Row],[Sub-Sector]],Table2[% Away From 52W Low],"&gt;=10")/Table3[[#This Row],[Count]]</f>
        <v>1</v>
      </c>
      <c r="R70" s="2">
        <f>COUNTIFS(Table2[Sub-Sector],Table3[[#This Row],[Sub-Sector]],Table2[% Price above 20 EMA],"&gt;=0")/Table3[[#This Row],[Count]]</f>
        <v>1</v>
      </c>
      <c r="S70" s="2">
        <f>COUNTIFS(Table2[Sub-Sector],Table3[[#This Row],[Sub-Sector]],Table2[% Price above 50 EMA],"&gt;=0")/Table3[[#This Row],[Count]]</f>
        <v>1</v>
      </c>
      <c r="T70" s="2">
        <f>COUNTIFS(Table2[Sub-Sector],Table3[[#This Row],[Sub-Sector]],Table2[% Price above 200 EMA],"&gt;=0")/Table3[[#This Row],[Count]]</f>
        <v>1</v>
      </c>
      <c r="U70" s="2">
        <f>COUNTIFS(Table2[Sub-Sector],Table3[[#This Row],[Sub-Sector]],Table2[Rate of Change - Zone],"Positive")/Table3[[#This Row],[Count]]</f>
        <v>0</v>
      </c>
      <c r="V70" s="2">
        <f>COUNTIFS(Table2[Sub-Sector],Table3[[#This Row],[Sub-Sector]],Table2[Sharpe Ratio],"&gt;=0.10")/Table3[[#This Row],[Count]]</f>
        <v>0</v>
      </c>
      <c r="W70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380.5</v>
      </c>
      <c r="X70" s="3">
        <f>_xlfn.RANK.AVG(Table3[[#This Row],[Score]],Table3[Score],1)</f>
        <v>45.5</v>
      </c>
      <c r="Y7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251</v>
      </c>
      <c r="Z70" s="3">
        <f>_xlfn.RANK.AVG(Table3[[#This Row],[Score 2 ]],Table3[[Score 2 ]],1)</f>
        <v>68.5</v>
      </c>
    </row>
    <row r="71" spans="1:26" x14ac:dyDescent="0.3">
      <c r="A71" t="s">
        <v>137</v>
      </c>
      <c r="B71">
        <f>COUNTIFS(Table2[Sub-Sector],Table3[[#This Row],[Sub-Sector]])</f>
        <v>1</v>
      </c>
      <c r="C71" s="2">
        <f>COUNTIFS(Table2[Sub-Sector],Table3[[#This Row],[Sub-Sector]],Table2[Uptrend],"Uptrend")/Table3[[#This Row],[Count]]</f>
        <v>1</v>
      </c>
      <c r="D71" s="2">
        <f>COUNTIFS(Table2[Sub-Sector],Table3[[#This Row],[Sub-Sector]],Table2[1W Return vs Nifty],"&gt;=5")/Table3[[#This Row],[Count]]</f>
        <v>0</v>
      </c>
      <c r="E71" s="2">
        <f>COUNTIFS(Table2[Sub-Sector],Table3[[#This Row],[Sub-Sector]],Table2[1M Return vs Nifty],"&gt;=5")/Table3[[#This Row],[Count]]</f>
        <v>0</v>
      </c>
      <c r="F71" s="2">
        <f>COUNTIFS(Table2[Sub-Sector],Table3[[#This Row],[Sub-Sector]],Table2[6M Return vs Nifty],"&gt;=10")/Table3[[#This Row],[Count]]</f>
        <v>1</v>
      </c>
      <c r="G71" s="2">
        <f>COUNTIFS(Table2[Sub-Sector],Table3[[#This Row],[Sub-Sector]],Table2[1Y Return vs Nifty],"&gt;=10")/Table3[[#This Row],[Count]]</f>
        <v>1</v>
      </c>
      <c r="H71" s="2">
        <f>COUNTIFS(Table2[Sub-Sector],Table3[[#This Row],[Sub-Sector]],Table2[RSI Exponential â€“ 14D],"&gt;=50")/Table3[[#This Row],[Count]]</f>
        <v>0</v>
      </c>
      <c r="I71" s="2">
        <f>COUNTIFS(Table2[Sub-Sector],Table3[[#This Row],[Sub-Sector]],Table2[Relative Volume],"&gt;=1")/Table3[[#This Row],[Count]]</f>
        <v>0</v>
      </c>
      <c r="J71" s="2">
        <f>COUNTIFS(Table2[Sub-Sector],Table3[[#This Row],[Sub-Sector]],Table2[% Away From Day Low],"&gt;=0.05")/Table3[[#This Row],[Count]]</f>
        <v>0</v>
      </c>
      <c r="K71" s="2">
        <f>COUNTIFS(Table2[Sub-Sector],Table3[[#This Row],[Sub-Sector]],Table2[% Away From Day High],"&lt;=0.05")/Table3[[#This Row],[Count]]</f>
        <v>1</v>
      </c>
      <c r="L71" s="2">
        <f>COUNTIFS(Table2[Sub-Sector],Table3[[#This Row],[Sub-Sector]],Table2[% Away From Current Week Low],"&gt;=0.05")/Table3[[#This Row],[Count]]</f>
        <v>0</v>
      </c>
      <c r="M71" s="2">
        <f>COUNTIFS(Table2[Sub-Sector],Table3[[#This Row],[Sub-Sector]],Table2[% Away From Current Week High],"&lt;=0.05")/Table3[[#This Row],[Count]]</f>
        <v>1</v>
      </c>
      <c r="N71" s="2">
        <f>COUNTIFS(Table2[Sub-Sector],Table3[[#This Row],[Sub-Sector]],Table2[% Away From Current Month Low],"&gt;=0.05")/Table3[[#This Row],[Count]]</f>
        <v>0</v>
      </c>
      <c r="O71" s="2">
        <f>COUNTIFS(Table2[Sub-Sector],Table3[[#This Row],[Sub-Sector]],Table2[% Away From Current Month High],"&lt;=0.05")/Table3[[#This Row],[Count]]</f>
        <v>1</v>
      </c>
      <c r="P71" s="2">
        <f>COUNTIFS(Table2[Sub-Sector],Table3[[#This Row],[Sub-Sector]],Table2[% Away From 52W High],"&lt;=10")/Table3[[#This Row],[Count]]</f>
        <v>1</v>
      </c>
      <c r="Q71" s="2">
        <f>COUNTIFS(Table2[Sub-Sector],Table3[[#This Row],[Sub-Sector]],Table2[% Away From 52W Low],"&gt;=10")/Table3[[#This Row],[Count]]</f>
        <v>1</v>
      </c>
      <c r="R71" s="2">
        <f>COUNTIFS(Table2[Sub-Sector],Table3[[#This Row],[Sub-Sector]],Table2[% Price above 20 EMA],"&gt;=0")/Table3[[#This Row],[Count]]</f>
        <v>0</v>
      </c>
      <c r="S71" s="2">
        <f>COUNTIFS(Table2[Sub-Sector],Table3[[#This Row],[Sub-Sector]],Table2[% Price above 50 EMA],"&gt;=0")/Table3[[#This Row],[Count]]</f>
        <v>1</v>
      </c>
      <c r="T71" s="2">
        <f>COUNTIFS(Table2[Sub-Sector],Table3[[#This Row],[Sub-Sector]],Table2[% Price above 200 EMA],"&gt;=0")/Table3[[#This Row],[Count]]</f>
        <v>1</v>
      </c>
      <c r="U71" s="2">
        <f>COUNTIFS(Table2[Sub-Sector],Table3[[#This Row],[Sub-Sector]],Table2[Rate of Change - Zone],"Positive")/Table3[[#This Row],[Count]]</f>
        <v>0</v>
      </c>
      <c r="V71" s="2">
        <f>COUNTIFS(Table2[Sub-Sector],Table3[[#This Row],[Sub-Sector]],Table2[Sharpe Ratio],"&gt;=0.10")/Table3[[#This Row],[Count]]</f>
        <v>1</v>
      </c>
      <c r="W71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467</v>
      </c>
      <c r="X71" s="3">
        <f>_xlfn.RANK.AVG(Table3[[#This Row],[Score]],Table3[Score],1)</f>
        <v>76</v>
      </c>
      <c r="Y7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251</v>
      </c>
      <c r="Z71" s="3">
        <f>_xlfn.RANK.AVG(Table3[[#This Row],[Score 2 ]],Table3[[Score 2 ]],1)</f>
        <v>68.5</v>
      </c>
    </row>
    <row r="72" spans="1:26" x14ac:dyDescent="0.3">
      <c r="A72" t="s">
        <v>931</v>
      </c>
      <c r="B72">
        <f>COUNTIFS(Table2[Sub-Sector],Table3[[#This Row],[Sub-Sector]])</f>
        <v>3</v>
      </c>
      <c r="C72" s="2">
        <f>COUNTIFS(Table2[Sub-Sector],Table3[[#This Row],[Sub-Sector]],Table2[Uptrend],"Uptrend")/Table3[[#This Row],[Count]]</f>
        <v>1</v>
      </c>
      <c r="D72" s="2">
        <f>COUNTIFS(Table2[Sub-Sector],Table3[[#This Row],[Sub-Sector]],Table2[1W Return vs Nifty],"&gt;=5")/Table3[[#This Row],[Count]]</f>
        <v>0</v>
      </c>
      <c r="E72" s="2">
        <f>COUNTIFS(Table2[Sub-Sector],Table3[[#This Row],[Sub-Sector]],Table2[1M Return vs Nifty],"&gt;=5")/Table3[[#This Row],[Count]]</f>
        <v>0</v>
      </c>
      <c r="F72" s="2">
        <f>COUNTIFS(Table2[Sub-Sector],Table3[[#This Row],[Sub-Sector]],Table2[6M Return vs Nifty],"&gt;=10")/Table3[[#This Row],[Count]]</f>
        <v>0</v>
      </c>
      <c r="G72" s="2">
        <f>COUNTIFS(Table2[Sub-Sector],Table3[[#This Row],[Sub-Sector]],Table2[1Y Return vs Nifty],"&gt;=10")/Table3[[#This Row],[Count]]</f>
        <v>1</v>
      </c>
      <c r="H72" s="2">
        <f>COUNTIFS(Table2[Sub-Sector],Table3[[#This Row],[Sub-Sector]],Table2[RSI Exponential â€“ 14D],"&gt;=50")/Table3[[#This Row],[Count]]</f>
        <v>0.33333333333333331</v>
      </c>
      <c r="I72" s="2">
        <f>COUNTIFS(Table2[Sub-Sector],Table3[[#This Row],[Sub-Sector]],Table2[Relative Volume],"&gt;=1")/Table3[[#This Row],[Count]]</f>
        <v>0.66666666666666663</v>
      </c>
      <c r="J72" s="2">
        <f>COUNTIFS(Table2[Sub-Sector],Table3[[#This Row],[Sub-Sector]],Table2[% Away From Day Low],"&gt;=0.05")/Table3[[#This Row],[Count]]</f>
        <v>0</v>
      </c>
      <c r="K72" s="2">
        <f>COUNTIFS(Table2[Sub-Sector],Table3[[#This Row],[Sub-Sector]],Table2[% Away From Day High],"&lt;=0.05")/Table3[[#This Row],[Count]]</f>
        <v>1</v>
      </c>
      <c r="L72" s="2">
        <f>COUNTIFS(Table2[Sub-Sector],Table3[[#This Row],[Sub-Sector]],Table2[% Away From Current Week Low],"&gt;=0.05")/Table3[[#This Row],[Count]]</f>
        <v>0.33333333333333331</v>
      </c>
      <c r="M72" s="2">
        <f>COUNTIFS(Table2[Sub-Sector],Table3[[#This Row],[Sub-Sector]],Table2[% Away From Current Week High],"&lt;=0.05")/Table3[[#This Row],[Count]]</f>
        <v>1</v>
      </c>
      <c r="N72" s="2">
        <f>COUNTIFS(Table2[Sub-Sector],Table3[[#This Row],[Sub-Sector]],Table2[% Away From Current Month Low],"&gt;=0.05")/Table3[[#This Row],[Count]]</f>
        <v>0.33333333333333331</v>
      </c>
      <c r="O72" s="2">
        <f>COUNTIFS(Table2[Sub-Sector],Table3[[#This Row],[Sub-Sector]],Table2[% Away From Current Month High],"&lt;=0.05")/Table3[[#This Row],[Count]]</f>
        <v>0.33333333333333331</v>
      </c>
      <c r="P72" s="2">
        <f>COUNTIFS(Table2[Sub-Sector],Table3[[#This Row],[Sub-Sector]],Table2[% Away From 52W High],"&lt;=10")/Table3[[#This Row],[Count]]</f>
        <v>0.33333333333333331</v>
      </c>
      <c r="Q72" s="2">
        <f>COUNTIFS(Table2[Sub-Sector],Table3[[#This Row],[Sub-Sector]],Table2[% Away From 52W Low],"&gt;=10")/Table3[[#This Row],[Count]]</f>
        <v>1</v>
      </c>
      <c r="R72" s="2">
        <f>COUNTIFS(Table2[Sub-Sector],Table3[[#This Row],[Sub-Sector]],Table2[% Price above 20 EMA],"&gt;=0")/Table3[[#This Row],[Count]]</f>
        <v>0.33333333333333331</v>
      </c>
      <c r="S72" s="2">
        <f>COUNTIFS(Table2[Sub-Sector],Table3[[#This Row],[Sub-Sector]],Table2[% Price above 50 EMA],"&gt;=0")/Table3[[#This Row],[Count]]</f>
        <v>1</v>
      </c>
      <c r="T72" s="2">
        <f>COUNTIFS(Table2[Sub-Sector],Table3[[#This Row],[Sub-Sector]],Table2[% Price above 200 EMA],"&gt;=0")/Table3[[#This Row],[Count]]</f>
        <v>1</v>
      </c>
      <c r="U72" s="2">
        <f>COUNTIFS(Table2[Sub-Sector],Table3[[#This Row],[Sub-Sector]],Table2[Rate of Change - Zone],"Positive")/Table3[[#This Row],[Count]]</f>
        <v>0.33333333333333331</v>
      </c>
      <c r="V72" s="2">
        <f>COUNTIFS(Table2[Sub-Sector],Table3[[#This Row],[Sub-Sector]],Table2[Sharpe Ratio],"&gt;=0.10")/Table3[[#This Row],[Count]]</f>
        <v>0</v>
      </c>
      <c r="W7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471</v>
      </c>
      <c r="X72" s="3">
        <f>_xlfn.RANK.AVG(Table3[[#This Row],[Score]],Table3[Score],1)</f>
        <v>78.5</v>
      </c>
      <c r="Y7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255</v>
      </c>
      <c r="Z72" s="3">
        <f>_xlfn.RANK.AVG(Table3[[#This Row],[Score 2 ]],Table3[[Score 2 ]],1)</f>
        <v>71</v>
      </c>
    </row>
    <row r="73" spans="1:26" x14ac:dyDescent="0.3">
      <c r="A73" t="s">
        <v>177</v>
      </c>
      <c r="B73">
        <f>COUNTIFS(Table2[Sub-Sector],Table3[[#This Row],[Sub-Sector]])</f>
        <v>6</v>
      </c>
      <c r="C73" s="2">
        <f>COUNTIFS(Table2[Sub-Sector],Table3[[#This Row],[Sub-Sector]],Table2[Uptrend],"Uptrend")/Table3[[#This Row],[Count]]</f>
        <v>0.66666666666666663</v>
      </c>
      <c r="D73" s="2">
        <f>COUNTIFS(Table2[Sub-Sector],Table3[[#This Row],[Sub-Sector]],Table2[1W Return vs Nifty],"&gt;=5")/Table3[[#This Row],[Count]]</f>
        <v>0</v>
      </c>
      <c r="E73" s="2">
        <f>COUNTIFS(Table2[Sub-Sector],Table3[[#This Row],[Sub-Sector]],Table2[1M Return vs Nifty],"&gt;=5")/Table3[[#This Row],[Count]]</f>
        <v>0.33333333333333331</v>
      </c>
      <c r="F73" s="2">
        <f>COUNTIFS(Table2[Sub-Sector],Table3[[#This Row],[Sub-Sector]],Table2[6M Return vs Nifty],"&gt;=10")/Table3[[#This Row],[Count]]</f>
        <v>0.5</v>
      </c>
      <c r="G73" s="2">
        <f>COUNTIFS(Table2[Sub-Sector],Table3[[#This Row],[Sub-Sector]],Table2[1Y Return vs Nifty],"&gt;=10")/Table3[[#This Row],[Count]]</f>
        <v>0.5</v>
      </c>
      <c r="H73" s="2">
        <f>COUNTIFS(Table2[Sub-Sector],Table3[[#This Row],[Sub-Sector]],Table2[RSI Exponential â€“ 14D],"&gt;=50")/Table3[[#This Row],[Count]]</f>
        <v>0.83333333333333337</v>
      </c>
      <c r="I73" s="2">
        <f>COUNTIFS(Table2[Sub-Sector],Table3[[#This Row],[Sub-Sector]],Table2[Relative Volume],"&gt;=1")/Table3[[#This Row],[Count]]</f>
        <v>0.16666666666666666</v>
      </c>
      <c r="J73" s="2">
        <f>COUNTIFS(Table2[Sub-Sector],Table3[[#This Row],[Sub-Sector]],Table2[% Away From Day Low],"&gt;=0.05")/Table3[[#This Row],[Count]]</f>
        <v>0</v>
      </c>
      <c r="K73" s="2">
        <f>COUNTIFS(Table2[Sub-Sector],Table3[[#This Row],[Sub-Sector]],Table2[% Away From Day High],"&lt;=0.05")/Table3[[#This Row],[Count]]</f>
        <v>1</v>
      </c>
      <c r="L73" s="2">
        <f>COUNTIFS(Table2[Sub-Sector],Table3[[#This Row],[Sub-Sector]],Table2[% Away From Current Week Low],"&gt;=0.05")/Table3[[#This Row],[Count]]</f>
        <v>0</v>
      </c>
      <c r="M73" s="2">
        <f>COUNTIFS(Table2[Sub-Sector],Table3[[#This Row],[Sub-Sector]],Table2[% Away From Current Week High],"&lt;=0.05")/Table3[[#This Row],[Count]]</f>
        <v>1</v>
      </c>
      <c r="N73" s="2">
        <f>COUNTIFS(Table2[Sub-Sector],Table3[[#This Row],[Sub-Sector]],Table2[% Away From Current Month Low],"&gt;=0.05")/Table3[[#This Row],[Count]]</f>
        <v>0.5</v>
      </c>
      <c r="O73" s="2">
        <f>COUNTIFS(Table2[Sub-Sector],Table3[[#This Row],[Sub-Sector]],Table2[% Away From Current Month High],"&lt;=0.05")/Table3[[#This Row],[Count]]</f>
        <v>0.66666666666666663</v>
      </c>
      <c r="P73" s="2">
        <f>COUNTIFS(Table2[Sub-Sector],Table3[[#This Row],[Sub-Sector]],Table2[% Away From 52W High],"&lt;=10")/Table3[[#This Row],[Count]]</f>
        <v>0.66666666666666663</v>
      </c>
      <c r="Q73" s="2">
        <f>COUNTIFS(Table2[Sub-Sector],Table3[[#This Row],[Sub-Sector]],Table2[% Away From 52W Low],"&gt;=10")/Table3[[#This Row],[Count]]</f>
        <v>1</v>
      </c>
      <c r="R73" s="2">
        <f>COUNTIFS(Table2[Sub-Sector],Table3[[#This Row],[Sub-Sector]],Table2[% Price above 20 EMA],"&gt;=0")/Table3[[#This Row],[Count]]</f>
        <v>0.83333333333333337</v>
      </c>
      <c r="S73" s="2">
        <f>COUNTIFS(Table2[Sub-Sector],Table3[[#This Row],[Sub-Sector]],Table2[% Price above 50 EMA],"&gt;=0")/Table3[[#This Row],[Count]]</f>
        <v>0.83333333333333337</v>
      </c>
      <c r="T73" s="2">
        <f>COUNTIFS(Table2[Sub-Sector],Table3[[#This Row],[Sub-Sector]],Table2[% Price above 200 EMA],"&gt;=0")/Table3[[#This Row],[Count]]</f>
        <v>0.83333333333333337</v>
      </c>
      <c r="U73" s="2">
        <f>COUNTIFS(Table2[Sub-Sector],Table3[[#This Row],[Sub-Sector]],Table2[Rate of Change - Zone],"Positive")/Table3[[#This Row],[Count]]</f>
        <v>0.83333333333333337</v>
      </c>
      <c r="V73" s="2">
        <f>COUNTIFS(Table2[Sub-Sector],Table3[[#This Row],[Sub-Sector]],Table2[Sharpe Ratio],"&gt;=0.10")/Table3[[#This Row],[Count]]</f>
        <v>0</v>
      </c>
      <c r="W73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479</v>
      </c>
      <c r="X73" s="3">
        <f>_xlfn.RANK.AVG(Table3[[#This Row],[Score]],Table3[Score],1)</f>
        <v>82</v>
      </c>
      <c r="Y7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255.5</v>
      </c>
      <c r="Z73" s="3">
        <f>_xlfn.RANK.AVG(Table3[[#This Row],[Score 2 ]],Table3[[Score 2 ]],1)</f>
        <v>72</v>
      </c>
    </row>
    <row r="74" spans="1:26" x14ac:dyDescent="0.3">
      <c r="A74" t="s">
        <v>637</v>
      </c>
      <c r="B74">
        <f>COUNTIFS(Table2[Sub-Sector],Table3[[#This Row],[Sub-Sector]])</f>
        <v>13</v>
      </c>
      <c r="C74" s="2">
        <f>COUNTIFS(Table2[Sub-Sector],Table3[[#This Row],[Sub-Sector]],Table2[Uptrend],"Uptrend")/Table3[[#This Row],[Count]]</f>
        <v>0.76923076923076927</v>
      </c>
      <c r="D74" s="2">
        <f>COUNTIFS(Table2[Sub-Sector],Table3[[#This Row],[Sub-Sector]],Table2[1W Return vs Nifty],"&gt;=5")/Table3[[#This Row],[Count]]</f>
        <v>0.23076923076923078</v>
      </c>
      <c r="E74" s="2">
        <f>COUNTIFS(Table2[Sub-Sector],Table3[[#This Row],[Sub-Sector]],Table2[1M Return vs Nifty],"&gt;=5")/Table3[[#This Row],[Count]]</f>
        <v>0.38461538461538464</v>
      </c>
      <c r="F74" s="2">
        <f>COUNTIFS(Table2[Sub-Sector],Table3[[#This Row],[Sub-Sector]],Table2[6M Return vs Nifty],"&gt;=10")/Table3[[#This Row],[Count]]</f>
        <v>0.30769230769230771</v>
      </c>
      <c r="G74" s="2">
        <f>COUNTIFS(Table2[Sub-Sector],Table3[[#This Row],[Sub-Sector]],Table2[1Y Return vs Nifty],"&gt;=10")/Table3[[#This Row],[Count]]</f>
        <v>0.69230769230769229</v>
      </c>
      <c r="H74" s="2">
        <f>COUNTIFS(Table2[Sub-Sector],Table3[[#This Row],[Sub-Sector]],Table2[RSI Exponential â€“ 14D],"&gt;=50")/Table3[[#This Row],[Count]]</f>
        <v>0.53846153846153844</v>
      </c>
      <c r="I74" s="2">
        <f>COUNTIFS(Table2[Sub-Sector],Table3[[#This Row],[Sub-Sector]],Table2[Relative Volume],"&gt;=1")/Table3[[#This Row],[Count]]</f>
        <v>0.61538461538461542</v>
      </c>
      <c r="J74" s="2">
        <f>COUNTIFS(Table2[Sub-Sector],Table3[[#This Row],[Sub-Sector]],Table2[% Away From Day Low],"&gt;=0.05")/Table3[[#This Row],[Count]]</f>
        <v>0</v>
      </c>
      <c r="K74" s="2">
        <f>COUNTIFS(Table2[Sub-Sector],Table3[[#This Row],[Sub-Sector]],Table2[% Away From Day High],"&lt;=0.05")/Table3[[#This Row],[Count]]</f>
        <v>0.92307692307692313</v>
      </c>
      <c r="L74" s="2">
        <f>COUNTIFS(Table2[Sub-Sector],Table3[[#This Row],[Sub-Sector]],Table2[% Away From Current Week Low],"&gt;=0.05")/Table3[[#This Row],[Count]]</f>
        <v>7.6923076923076927E-2</v>
      </c>
      <c r="M74" s="2">
        <f>COUNTIFS(Table2[Sub-Sector],Table3[[#This Row],[Sub-Sector]],Table2[% Away From Current Week High],"&lt;=0.05")/Table3[[#This Row],[Count]]</f>
        <v>0.30769230769230771</v>
      </c>
      <c r="N74" s="2">
        <f>COUNTIFS(Table2[Sub-Sector],Table3[[#This Row],[Sub-Sector]],Table2[% Away From Current Month Low],"&gt;=0.05")/Table3[[#This Row],[Count]]</f>
        <v>0.23076923076923078</v>
      </c>
      <c r="O74" s="2">
        <f>COUNTIFS(Table2[Sub-Sector],Table3[[#This Row],[Sub-Sector]],Table2[% Away From Current Month High],"&lt;=0.05")/Table3[[#This Row],[Count]]</f>
        <v>7.6923076923076927E-2</v>
      </c>
      <c r="P74" s="2">
        <f>COUNTIFS(Table2[Sub-Sector],Table3[[#This Row],[Sub-Sector]],Table2[% Away From 52W High],"&lt;=10")/Table3[[#This Row],[Count]]</f>
        <v>0.46153846153846156</v>
      </c>
      <c r="Q74" s="2">
        <f>COUNTIFS(Table2[Sub-Sector],Table3[[#This Row],[Sub-Sector]],Table2[% Away From 52W Low],"&gt;=10")/Table3[[#This Row],[Count]]</f>
        <v>1</v>
      </c>
      <c r="R74" s="2">
        <f>COUNTIFS(Table2[Sub-Sector],Table3[[#This Row],[Sub-Sector]],Table2[% Price above 20 EMA],"&gt;=0")/Table3[[#This Row],[Count]]</f>
        <v>0.46153846153846156</v>
      </c>
      <c r="S74" s="2">
        <f>COUNTIFS(Table2[Sub-Sector],Table3[[#This Row],[Sub-Sector]],Table2[% Price above 50 EMA],"&gt;=0")/Table3[[#This Row],[Count]]</f>
        <v>0.69230769230769229</v>
      </c>
      <c r="T74" s="2">
        <f>COUNTIFS(Table2[Sub-Sector],Table3[[#This Row],[Sub-Sector]],Table2[% Price above 200 EMA],"&gt;=0")/Table3[[#This Row],[Count]]</f>
        <v>0.76923076923076927</v>
      </c>
      <c r="U74" s="2">
        <f>COUNTIFS(Table2[Sub-Sector],Table3[[#This Row],[Sub-Sector]],Table2[Rate of Change - Zone],"Positive")/Table3[[#This Row],[Count]]</f>
        <v>0.46153846153846156</v>
      </c>
      <c r="V74" s="2">
        <f>COUNTIFS(Table2[Sub-Sector],Table3[[#This Row],[Sub-Sector]],Table2[Sharpe Ratio],"&gt;=0.10")/Table3[[#This Row],[Count]]</f>
        <v>0.23076923076923078</v>
      </c>
      <c r="W74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399</v>
      </c>
      <c r="X74" s="3">
        <f>_xlfn.RANK.AVG(Table3[[#This Row],[Score]],Table3[Score],1)</f>
        <v>50.5</v>
      </c>
      <c r="Y7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258</v>
      </c>
      <c r="Z74" s="3">
        <f>_xlfn.RANK.AVG(Table3[[#This Row],[Score 2 ]],Table3[[Score 2 ]],1)</f>
        <v>73</v>
      </c>
    </row>
    <row r="75" spans="1:26" x14ac:dyDescent="0.3">
      <c r="A75" t="s">
        <v>122</v>
      </c>
      <c r="B75">
        <f>COUNTIFS(Table2[Sub-Sector],Table3[[#This Row],[Sub-Sector]])</f>
        <v>8</v>
      </c>
      <c r="C75" s="2">
        <f>COUNTIFS(Table2[Sub-Sector],Table3[[#This Row],[Sub-Sector]],Table2[Uptrend],"Uptrend")/Table3[[#This Row],[Count]]</f>
        <v>0.875</v>
      </c>
      <c r="D75" s="2">
        <f>COUNTIFS(Table2[Sub-Sector],Table3[[#This Row],[Sub-Sector]],Table2[1W Return vs Nifty],"&gt;=5")/Table3[[#This Row],[Count]]</f>
        <v>0.125</v>
      </c>
      <c r="E75" s="2">
        <f>COUNTIFS(Table2[Sub-Sector],Table3[[#This Row],[Sub-Sector]],Table2[1M Return vs Nifty],"&gt;=5")/Table3[[#This Row],[Count]]</f>
        <v>0.125</v>
      </c>
      <c r="F75" s="2">
        <f>COUNTIFS(Table2[Sub-Sector],Table3[[#This Row],[Sub-Sector]],Table2[6M Return vs Nifty],"&gt;=10")/Table3[[#This Row],[Count]]</f>
        <v>0.375</v>
      </c>
      <c r="G75" s="2">
        <f>COUNTIFS(Table2[Sub-Sector],Table3[[#This Row],[Sub-Sector]],Table2[1Y Return vs Nifty],"&gt;=10")/Table3[[#This Row],[Count]]</f>
        <v>0.625</v>
      </c>
      <c r="H75" s="2">
        <f>COUNTIFS(Table2[Sub-Sector],Table3[[#This Row],[Sub-Sector]],Table2[RSI Exponential â€“ 14D],"&gt;=50")/Table3[[#This Row],[Count]]</f>
        <v>0.625</v>
      </c>
      <c r="I75" s="2">
        <f>COUNTIFS(Table2[Sub-Sector],Table3[[#This Row],[Sub-Sector]],Table2[Relative Volume],"&gt;=1")/Table3[[#This Row],[Count]]</f>
        <v>0.25</v>
      </c>
      <c r="J75" s="2">
        <f>COUNTIFS(Table2[Sub-Sector],Table3[[#This Row],[Sub-Sector]],Table2[% Away From Day Low],"&gt;=0.05")/Table3[[#This Row],[Count]]</f>
        <v>0</v>
      </c>
      <c r="K75" s="2">
        <f>COUNTIFS(Table2[Sub-Sector],Table3[[#This Row],[Sub-Sector]],Table2[% Away From Day High],"&lt;=0.05")/Table3[[#This Row],[Count]]</f>
        <v>1</v>
      </c>
      <c r="L75" s="2">
        <f>COUNTIFS(Table2[Sub-Sector],Table3[[#This Row],[Sub-Sector]],Table2[% Away From Current Week Low],"&gt;=0.05")/Table3[[#This Row],[Count]]</f>
        <v>0.125</v>
      </c>
      <c r="M75" s="2">
        <f>COUNTIFS(Table2[Sub-Sector],Table3[[#This Row],[Sub-Sector]],Table2[% Away From Current Week High],"&lt;=0.05")/Table3[[#This Row],[Count]]</f>
        <v>0.875</v>
      </c>
      <c r="N75" s="2">
        <f>COUNTIFS(Table2[Sub-Sector],Table3[[#This Row],[Sub-Sector]],Table2[% Away From Current Month Low],"&gt;=0.05")/Table3[[#This Row],[Count]]</f>
        <v>0.375</v>
      </c>
      <c r="O75" s="2">
        <f>COUNTIFS(Table2[Sub-Sector],Table3[[#This Row],[Sub-Sector]],Table2[% Away From Current Month High],"&lt;=0.05")/Table3[[#This Row],[Count]]</f>
        <v>0.875</v>
      </c>
      <c r="P75" s="2">
        <f>COUNTIFS(Table2[Sub-Sector],Table3[[#This Row],[Sub-Sector]],Table2[% Away From 52W High],"&lt;=10")/Table3[[#This Row],[Count]]</f>
        <v>0.625</v>
      </c>
      <c r="Q75" s="2">
        <f>COUNTIFS(Table2[Sub-Sector],Table3[[#This Row],[Sub-Sector]],Table2[% Away From 52W Low],"&gt;=10")/Table3[[#This Row],[Count]]</f>
        <v>1</v>
      </c>
      <c r="R75" s="2">
        <f>COUNTIFS(Table2[Sub-Sector],Table3[[#This Row],[Sub-Sector]],Table2[% Price above 20 EMA],"&gt;=0")/Table3[[#This Row],[Count]]</f>
        <v>0.75</v>
      </c>
      <c r="S75" s="2">
        <f>COUNTIFS(Table2[Sub-Sector],Table3[[#This Row],[Sub-Sector]],Table2[% Price above 50 EMA],"&gt;=0")/Table3[[#This Row],[Count]]</f>
        <v>0.875</v>
      </c>
      <c r="T75" s="2">
        <f>COUNTIFS(Table2[Sub-Sector],Table3[[#This Row],[Sub-Sector]],Table2[% Price above 200 EMA],"&gt;=0")/Table3[[#This Row],[Count]]</f>
        <v>0.875</v>
      </c>
      <c r="U75" s="2">
        <f>COUNTIFS(Table2[Sub-Sector],Table3[[#This Row],[Sub-Sector]],Table2[Rate of Change - Zone],"Positive")/Table3[[#This Row],[Count]]</f>
        <v>0.75</v>
      </c>
      <c r="V75" s="2">
        <f>COUNTIFS(Table2[Sub-Sector],Table3[[#This Row],[Sub-Sector]],Table2[Sharpe Ratio],"&gt;=0.10")/Table3[[#This Row],[Count]]</f>
        <v>0.125</v>
      </c>
      <c r="W75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436</v>
      </c>
      <c r="X75" s="3">
        <f>_xlfn.RANK.AVG(Table3[[#This Row],[Score]],Table3[Score],1)</f>
        <v>59</v>
      </c>
      <c r="Y7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258.5</v>
      </c>
      <c r="Z75" s="3">
        <f>_xlfn.RANK.AVG(Table3[[#This Row],[Score 2 ]],Table3[[Score 2 ]],1)</f>
        <v>74</v>
      </c>
    </row>
    <row r="76" spans="1:26" x14ac:dyDescent="0.3">
      <c r="A76" t="s">
        <v>905</v>
      </c>
      <c r="B76">
        <f>COUNTIFS(Table2[Sub-Sector],Table3[[#This Row],[Sub-Sector]])</f>
        <v>2</v>
      </c>
      <c r="C76" s="2">
        <f>COUNTIFS(Table2[Sub-Sector],Table3[[#This Row],[Sub-Sector]],Table2[Uptrend],"Uptrend")/Table3[[#This Row],[Count]]</f>
        <v>1</v>
      </c>
      <c r="D76" s="2">
        <f>COUNTIFS(Table2[Sub-Sector],Table3[[#This Row],[Sub-Sector]],Table2[1W Return vs Nifty],"&gt;=5")/Table3[[#This Row],[Count]]</f>
        <v>0.5</v>
      </c>
      <c r="E76" s="2">
        <f>COUNTIFS(Table2[Sub-Sector],Table3[[#This Row],[Sub-Sector]],Table2[1M Return vs Nifty],"&gt;=5")/Table3[[#This Row],[Count]]</f>
        <v>0.5</v>
      </c>
      <c r="F76" s="2">
        <f>COUNTIFS(Table2[Sub-Sector],Table3[[#This Row],[Sub-Sector]],Table2[6M Return vs Nifty],"&gt;=10")/Table3[[#This Row],[Count]]</f>
        <v>0.5</v>
      </c>
      <c r="G76" s="2">
        <f>COUNTIFS(Table2[Sub-Sector],Table3[[#This Row],[Sub-Sector]],Table2[1Y Return vs Nifty],"&gt;=10")/Table3[[#This Row],[Count]]</f>
        <v>0.5</v>
      </c>
      <c r="H76" s="2">
        <f>COUNTIFS(Table2[Sub-Sector],Table3[[#This Row],[Sub-Sector]],Table2[RSI Exponential â€“ 14D],"&gt;=50")/Table3[[#This Row],[Count]]</f>
        <v>0.5</v>
      </c>
      <c r="I76" s="2">
        <f>COUNTIFS(Table2[Sub-Sector],Table3[[#This Row],[Sub-Sector]],Table2[Relative Volume],"&gt;=1")/Table3[[#This Row],[Count]]</f>
        <v>0.5</v>
      </c>
      <c r="J76" s="2">
        <f>COUNTIFS(Table2[Sub-Sector],Table3[[#This Row],[Sub-Sector]],Table2[% Away From Day Low],"&gt;=0.05")/Table3[[#This Row],[Count]]</f>
        <v>0</v>
      </c>
      <c r="K76" s="2">
        <f>COUNTIFS(Table2[Sub-Sector],Table3[[#This Row],[Sub-Sector]],Table2[% Away From Day High],"&lt;=0.05")/Table3[[#This Row],[Count]]</f>
        <v>1</v>
      </c>
      <c r="L76" s="2">
        <f>COUNTIFS(Table2[Sub-Sector],Table3[[#This Row],[Sub-Sector]],Table2[% Away From Current Week Low],"&gt;=0.05")/Table3[[#This Row],[Count]]</f>
        <v>0.5</v>
      </c>
      <c r="M76" s="2">
        <f>COUNTIFS(Table2[Sub-Sector],Table3[[#This Row],[Sub-Sector]],Table2[% Away From Current Week High],"&lt;=0.05")/Table3[[#This Row],[Count]]</f>
        <v>0.5</v>
      </c>
      <c r="N76" s="2">
        <f>COUNTIFS(Table2[Sub-Sector],Table3[[#This Row],[Sub-Sector]],Table2[% Away From Current Month Low],"&gt;=0.05")/Table3[[#This Row],[Count]]</f>
        <v>0.5</v>
      </c>
      <c r="O76" s="2">
        <f>COUNTIFS(Table2[Sub-Sector],Table3[[#This Row],[Sub-Sector]],Table2[% Away From Current Month High],"&lt;=0.05")/Table3[[#This Row],[Count]]</f>
        <v>0</v>
      </c>
      <c r="P76" s="2">
        <f>COUNTIFS(Table2[Sub-Sector],Table3[[#This Row],[Sub-Sector]],Table2[% Away From 52W High],"&lt;=10")/Table3[[#This Row],[Count]]</f>
        <v>0.5</v>
      </c>
      <c r="Q76" s="2">
        <f>COUNTIFS(Table2[Sub-Sector],Table3[[#This Row],[Sub-Sector]],Table2[% Away From 52W Low],"&gt;=10")/Table3[[#This Row],[Count]]</f>
        <v>1</v>
      </c>
      <c r="R76" s="2">
        <f>COUNTIFS(Table2[Sub-Sector],Table3[[#This Row],[Sub-Sector]],Table2[% Price above 20 EMA],"&gt;=0")/Table3[[#This Row],[Count]]</f>
        <v>0.5</v>
      </c>
      <c r="S76" s="2">
        <f>COUNTIFS(Table2[Sub-Sector],Table3[[#This Row],[Sub-Sector]],Table2[% Price above 50 EMA],"&gt;=0")/Table3[[#This Row],[Count]]</f>
        <v>0.5</v>
      </c>
      <c r="T76" s="2">
        <f>COUNTIFS(Table2[Sub-Sector],Table3[[#This Row],[Sub-Sector]],Table2[% Price above 200 EMA],"&gt;=0")/Table3[[#This Row],[Count]]</f>
        <v>1</v>
      </c>
      <c r="U76" s="2">
        <f>COUNTIFS(Table2[Sub-Sector],Table3[[#This Row],[Sub-Sector]],Table2[Rate of Change - Zone],"Positive")/Table3[[#This Row],[Count]]</f>
        <v>0.5</v>
      </c>
      <c r="V76" s="2">
        <f>COUNTIFS(Table2[Sub-Sector],Table3[[#This Row],[Sub-Sector]],Table2[Sharpe Ratio],"&gt;=0.10")/Table3[[#This Row],[Count]]</f>
        <v>0</v>
      </c>
      <c r="W76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326</v>
      </c>
      <c r="X76" s="3">
        <f>_xlfn.RANK.AVG(Table3[[#This Row],[Score]],Table3[Score],1)</f>
        <v>26</v>
      </c>
      <c r="Y7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261</v>
      </c>
      <c r="Z76" s="3">
        <f>_xlfn.RANK.AVG(Table3[[#This Row],[Score 2 ]],Table3[[Score 2 ]],1)</f>
        <v>75</v>
      </c>
    </row>
    <row r="77" spans="1:26" x14ac:dyDescent="0.3">
      <c r="A77" t="s">
        <v>337</v>
      </c>
      <c r="B77">
        <f>COUNTIFS(Table2[Sub-Sector],Table3[[#This Row],[Sub-Sector]])</f>
        <v>2</v>
      </c>
      <c r="C77" s="2">
        <f>COUNTIFS(Table2[Sub-Sector],Table3[[#This Row],[Sub-Sector]],Table2[Uptrend],"Uptrend")/Table3[[#This Row],[Count]]</f>
        <v>1</v>
      </c>
      <c r="D77" s="2">
        <f>COUNTIFS(Table2[Sub-Sector],Table3[[#This Row],[Sub-Sector]],Table2[1W Return vs Nifty],"&gt;=5")/Table3[[#This Row],[Count]]</f>
        <v>0</v>
      </c>
      <c r="E77" s="2">
        <f>COUNTIFS(Table2[Sub-Sector],Table3[[#This Row],[Sub-Sector]],Table2[1M Return vs Nifty],"&gt;=5")/Table3[[#This Row],[Count]]</f>
        <v>0.5</v>
      </c>
      <c r="F77" s="2">
        <f>COUNTIFS(Table2[Sub-Sector],Table3[[#This Row],[Sub-Sector]],Table2[6M Return vs Nifty],"&gt;=10")/Table3[[#This Row],[Count]]</f>
        <v>0.5</v>
      </c>
      <c r="G77" s="2">
        <f>COUNTIFS(Table2[Sub-Sector],Table3[[#This Row],[Sub-Sector]],Table2[1Y Return vs Nifty],"&gt;=10")/Table3[[#This Row],[Count]]</f>
        <v>1</v>
      </c>
      <c r="H77" s="2">
        <f>COUNTIFS(Table2[Sub-Sector],Table3[[#This Row],[Sub-Sector]],Table2[RSI Exponential â€“ 14D],"&gt;=50")/Table3[[#This Row],[Count]]</f>
        <v>0.5</v>
      </c>
      <c r="I77" s="2">
        <f>COUNTIFS(Table2[Sub-Sector],Table3[[#This Row],[Sub-Sector]],Table2[Relative Volume],"&gt;=1")/Table3[[#This Row],[Count]]</f>
        <v>0</v>
      </c>
      <c r="J77" s="2">
        <f>COUNTIFS(Table2[Sub-Sector],Table3[[#This Row],[Sub-Sector]],Table2[% Away From Day Low],"&gt;=0.05")/Table3[[#This Row],[Count]]</f>
        <v>0</v>
      </c>
      <c r="K77" s="2">
        <f>COUNTIFS(Table2[Sub-Sector],Table3[[#This Row],[Sub-Sector]],Table2[% Away From Day High],"&lt;=0.05")/Table3[[#This Row],[Count]]</f>
        <v>1</v>
      </c>
      <c r="L77" s="2">
        <f>COUNTIFS(Table2[Sub-Sector],Table3[[#This Row],[Sub-Sector]],Table2[% Away From Current Week Low],"&gt;=0.05")/Table3[[#This Row],[Count]]</f>
        <v>0</v>
      </c>
      <c r="M77" s="2">
        <f>COUNTIFS(Table2[Sub-Sector],Table3[[#This Row],[Sub-Sector]],Table2[% Away From Current Week High],"&lt;=0.05")/Table3[[#This Row],[Count]]</f>
        <v>1</v>
      </c>
      <c r="N77" s="2">
        <f>COUNTIFS(Table2[Sub-Sector],Table3[[#This Row],[Sub-Sector]],Table2[% Away From Current Month Low],"&gt;=0.05")/Table3[[#This Row],[Count]]</f>
        <v>0</v>
      </c>
      <c r="O77" s="2">
        <f>COUNTIFS(Table2[Sub-Sector],Table3[[#This Row],[Sub-Sector]],Table2[% Away From Current Month High],"&lt;=0.05")/Table3[[#This Row],[Count]]</f>
        <v>0.5</v>
      </c>
      <c r="P77" s="2">
        <f>COUNTIFS(Table2[Sub-Sector],Table3[[#This Row],[Sub-Sector]],Table2[% Away From 52W High],"&lt;=10")/Table3[[#This Row],[Count]]</f>
        <v>0.5</v>
      </c>
      <c r="Q77" s="2">
        <f>COUNTIFS(Table2[Sub-Sector],Table3[[#This Row],[Sub-Sector]],Table2[% Away From 52W Low],"&gt;=10")/Table3[[#This Row],[Count]]</f>
        <v>1</v>
      </c>
      <c r="R77" s="2">
        <f>COUNTIFS(Table2[Sub-Sector],Table3[[#This Row],[Sub-Sector]],Table2[% Price above 20 EMA],"&gt;=0")/Table3[[#This Row],[Count]]</f>
        <v>0.5</v>
      </c>
      <c r="S77" s="2">
        <f>COUNTIFS(Table2[Sub-Sector],Table3[[#This Row],[Sub-Sector]],Table2[% Price above 50 EMA],"&gt;=0")/Table3[[#This Row],[Count]]</f>
        <v>0.5</v>
      </c>
      <c r="T77" s="2">
        <f>COUNTIFS(Table2[Sub-Sector],Table3[[#This Row],[Sub-Sector]],Table2[% Price above 200 EMA],"&gt;=0")/Table3[[#This Row],[Count]]</f>
        <v>1</v>
      </c>
      <c r="U77" s="2">
        <f>COUNTIFS(Table2[Sub-Sector],Table3[[#This Row],[Sub-Sector]],Table2[Rate of Change - Zone],"Positive")/Table3[[#This Row],[Count]]</f>
        <v>0.5</v>
      </c>
      <c r="V77" s="2">
        <f>COUNTIFS(Table2[Sub-Sector],Table3[[#This Row],[Sub-Sector]],Table2[Sharpe Ratio],"&gt;=0.10")/Table3[[#This Row],[Count]]</f>
        <v>0.5</v>
      </c>
      <c r="W77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404</v>
      </c>
      <c r="X77" s="3">
        <f>_xlfn.RANK.AVG(Table3[[#This Row],[Score]],Table3[Score],1)</f>
        <v>52</v>
      </c>
      <c r="Y7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261.5</v>
      </c>
      <c r="Z77" s="3">
        <f>_xlfn.RANK.AVG(Table3[[#This Row],[Score 2 ]],Table3[[Score 2 ]],1)</f>
        <v>76.5</v>
      </c>
    </row>
    <row r="78" spans="1:26" x14ac:dyDescent="0.3">
      <c r="A78" t="s">
        <v>1116</v>
      </c>
      <c r="B78">
        <f>COUNTIFS(Table2[Sub-Sector],Table3[[#This Row],[Sub-Sector]])</f>
        <v>2</v>
      </c>
      <c r="C78" s="2">
        <f>COUNTIFS(Table2[Sub-Sector],Table3[[#This Row],[Sub-Sector]],Table2[Uptrend],"Uptrend")/Table3[[#This Row],[Count]]</f>
        <v>1</v>
      </c>
      <c r="D78" s="2">
        <f>COUNTIFS(Table2[Sub-Sector],Table3[[#This Row],[Sub-Sector]],Table2[1W Return vs Nifty],"&gt;=5")/Table3[[#This Row],[Count]]</f>
        <v>0</v>
      </c>
      <c r="E78" s="2">
        <f>COUNTIFS(Table2[Sub-Sector],Table3[[#This Row],[Sub-Sector]],Table2[1M Return vs Nifty],"&gt;=5")/Table3[[#This Row],[Count]]</f>
        <v>0</v>
      </c>
      <c r="F78" s="2">
        <f>COUNTIFS(Table2[Sub-Sector],Table3[[#This Row],[Sub-Sector]],Table2[6M Return vs Nifty],"&gt;=10")/Table3[[#This Row],[Count]]</f>
        <v>0.5</v>
      </c>
      <c r="G78" s="2">
        <f>COUNTIFS(Table2[Sub-Sector],Table3[[#This Row],[Sub-Sector]],Table2[1Y Return vs Nifty],"&gt;=10")/Table3[[#This Row],[Count]]</f>
        <v>1</v>
      </c>
      <c r="H78" s="2">
        <f>COUNTIFS(Table2[Sub-Sector],Table3[[#This Row],[Sub-Sector]],Table2[RSI Exponential â€“ 14D],"&gt;=50")/Table3[[#This Row],[Count]]</f>
        <v>0.5</v>
      </c>
      <c r="I78" s="2">
        <f>COUNTIFS(Table2[Sub-Sector],Table3[[#This Row],[Sub-Sector]],Table2[Relative Volume],"&gt;=1")/Table3[[#This Row],[Count]]</f>
        <v>0</v>
      </c>
      <c r="J78" s="2">
        <f>COUNTIFS(Table2[Sub-Sector],Table3[[#This Row],[Sub-Sector]],Table2[% Away From Day Low],"&gt;=0.05")/Table3[[#This Row],[Count]]</f>
        <v>0</v>
      </c>
      <c r="K78" s="2">
        <f>COUNTIFS(Table2[Sub-Sector],Table3[[#This Row],[Sub-Sector]],Table2[% Away From Day High],"&lt;=0.05")/Table3[[#This Row],[Count]]</f>
        <v>1</v>
      </c>
      <c r="L78" s="2">
        <f>COUNTIFS(Table2[Sub-Sector],Table3[[#This Row],[Sub-Sector]],Table2[% Away From Current Week Low],"&gt;=0.05")/Table3[[#This Row],[Count]]</f>
        <v>0</v>
      </c>
      <c r="M78" s="2">
        <f>COUNTIFS(Table2[Sub-Sector],Table3[[#This Row],[Sub-Sector]],Table2[% Away From Current Week High],"&lt;=0.05")/Table3[[#This Row],[Count]]</f>
        <v>0</v>
      </c>
      <c r="N78" s="2">
        <f>COUNTIFS(Table2[Sub-Sector],Table3[[#This Row],[Sub-Sector]],Table2[% Away From Current Month Low],"&gt;=0.05")/Table3[[#This Row],[Count]]</f>
        <v>0.5</v>
      </c>
      <c r="O78" s="2">
        <f>COUNTIFS(Table2[Sub-Sector],Table3[[#This Row],[Sub-Sector]],Table2[% Away From Current Month High],"&lt;=0.05")/Table3[[#This Row],[Count]]</f>
        <v>0</v>
      </c>
      <c r="P78" s="2">
        <f>COUNTIFS(Table2[Sub-Sector],Table3[[#This Row],[Sub-Sector]],Table2[% Away From 52W High],"&lt;=10")/Table3[[#This Row],[Count]]</f>
        <v>0</v>
      </c>
      <c r="Q78" s="2">
        <f>COUNTIFS(Table2[Sub-Sector],Table3[[#This Row],[Sub-Sector]],Table2[% Away From 52W Low],"&gt;=10")/Table3[[#This Row],[Count]]</f>
        <v>1</v>
      </c>
      <c r="R78" s="2">
        <f>COUNTIFS(Table2[Sub-Sector],Table3[[#This Row],[Sub-Sector]],Table2[% Price above 20 EMA],"&gt;=0")/Table3[[#This Row],[Count]]</f>
        <v>0.5</v>
      </c>
      <c r="S78" s="2">
        <f>COUNTIFS(Table2[Sub-Sector],Table3[[#This Row],[Sub-Sector]],Table2[% Price above 50 EMA],"&gt;=0")/Table3[[#This Row],[Count]]</f>
        <v>1</v>
      </c>
      <c r="T78" s="2">
        <f>COUNTIFS(Table2[Sub-Sector],Table3[[#This Row],[Sub-Sector]],Table2[% Price above 200 EMA],"&gt;=0")/Table3[[#This Row],[Count]]</f>
        <v>1</v>
      </c>
      <c r="U78" s="2">
        <f>COUNTIFS(Table2[Sub-Sector],Table3[[#This Row],[Sub-Sector]],Table2[Rate of Change - Zone],"Positive")/Table3[[#This Row],[Count]]</f>
        <v>0.5</v>
      </c>
      <c r="V78" s="2">
        <f>COUNTIFS(Table2[Sub-Sector],Table3[[#This Row],[Sub-Sector]],Table2[Sharpe Ratio],"&gt;=0.10")/Table3[[#This Row],[Count]]</f>
        <v>0</v>
      </c>
      <c r="W78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477.5</v>
      </c>
      <c r="X78" s="3">
        <f>_xlfn.RANK.AVG(Table3[[#This Row],[Score]],Table3[Score],1)</f>
        <v>81</v>
      </c>
      <c r="Y7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261.5</v>
      </c>
      <c r="Z78" s="3">
        <f>_xlfn.RANK.AVG(Table3[[#This Row],[Score 2 ]],Table3[[Score 2 ]],1)</f>
        <v>76.5</v>
      </c>
    </row>
    <row r="79" spans="1:26" x14ac:dyDescent="0.3">
      <c r="A79" t="s">
        <v>515</v>
      </c>
      <c r="B79">
        <f>COUNTIFS(Table2[Sub-Sector],Table3[[#This Row],[Sub-Sector]])</f>
        <v>5</v>
      </c>
      <c r="C79" s="2">
        <f>COUNTIFS(Table2[Sub-Sector],Table3[[#This Row],[Sub-Sector]],Table2[Uptrend],"Uptrend")/Table3[[#This Row],[Count]]</f>
        <v>1</v>
      </c>
      <c r="D79" s="2">
        <f>COUNTIFS(Table2[Sub-Sector],Table3[[#This Row],[Sub-Sector]],Table2[1W Return vs Nifty],"&gt;=5")/Table3[[#This Row],[Count]]</f>
        <v>0</v>
      </c>
      <c r="E79" s="2">
        <f>COUNTIFS(Table2[Sub-Sector],Table3[[#This Row],[Sub-Sector]],Table2[1M Return vs Nifty],"&gt;=5")/Table3[[#This Row],[Count]]</f>
        <v>0.2</v>
      </c>
      <c r="F79" s="2">
        <f>COUNTIFS(Table2[Sub-Sector],Table3[[#This Row],[Sub-Sector]],Table2[6M Return vs Nifty],"&gt;=10")/Table3[[#This Row],[Count]]</f>
        <v>0.4</v>
      </c>
      <c r="G79" s="2">
        <f>COUNTIFS(Table2[Sub-Sector],Table3[[#This Row],[Sub-Sector]],Table2[1Y Return vs Nifty],"&gt;=10")/Table3[[#This Row],[Count]]</f>
        <v>0.8</v>
      </c>
      <c r="H79" s="2">
        <f>COUNTIFS(Table2[Sub-Sector],Table3[[#This Row],[Sub-Sector]],Table2[RSI Exponential â€“ 14D],"&gt;=50")/Table3[[#This Row],[Count]]</f>
        <v>0.6</v>
      </c>
      <c r="I79" s="2">
        <f>COUNTIFS(Table2[Sub-Sector],Table3[[#This Row],[Sub-Sector]],Table2[Relative Volume],"&gt;=1")/Table3[[#This Row],[Count]]</f>
        <v>0.2</v>
      </c>
      <c r="J79" s="2">
        <f>COUNTIFS(Table2[Sub-Sector],Table3[[#This Row],[Sub-Sector]],Table2[% Away From Day Low],"&gt;=0.05")/Table3[[#This Row],[Count]]</f>
        <v>0.2</v>
      </c>
      <c r="K79" s="2">
        <f>COUNTIFS(Table2[Sub-Sector],Table3[[#This Row],[Sub-Sector]],Table2[% Away From Day High],"&lt;=0.05")/Table3[[#This Row],[Count]]</f>
        <v>0.8</v>
      </c>
      <c r="L79" s="2">
        <f>COUNTIFS(Table2[Sub-Sector],Table3[[#This Row],[Sub-Sector]],Table2[% Away From Current Week Low],"&gt;=0.05")/Table3[[#This Row],[Count]]</f>
        <v>0.2</v>
      </c>
      <c r="M79" s="2">
        <f>COUNTIFS(Table2[Sub-Sector],Table3[[#This Row],[Sub-Sector]],Table2[% Away From Current Week High],"&lt;=0.05")/Table3[[#This Row],[Count]]</f>
        <v>0.6</v>
      </c>
      <c r="N79" s="2">
        <f>COUNTIFS(Table2[Sub-Sector],Table3[[#This Row],[Sub-Sector]],Table2[% Away From Current Month Low],"&gt;=0.05")/Table3[[#This Row],[Count]]</f>
        <v>0.2</v>
      </c>
      <c r="O79" s="2">
        <f>COUNTIFS(Table2[Sub-Sector],Table3[[#This Row],[Sub-Sector]],Table2[% Away From Current Month High],"&lt;=0.05")/Table3[[#This Row],[Count]]</f>
        <v>0.6</v>
      </c>
      <c r="P79" s="2">
        <f>COUNTIFS(Table2[Sub-Sector],Table3[[#This Row],[Sub-Sector]],Table2[% Away From 52W High],"&lt;=10")/Table3[[#This Row],[Count]]</f>
        <v>1</v>
      </c>
      <c r="Q79" s="2">
        <f>COUNTIFS(Table2[Sub-Sector],Table3[[#This Row],[Sub-Sector]],Table2[% Away From 52W Low],"&gt;=10")/Table3[[#This Row],[Count]]</f>
        <v>1</v>
      </c>
      <c r="R79" s="2">
        <f>COUNTIFS(Table2[Sub-Sector],Table3[[#This Row],[Sub-Sector]],Table2[% Price above 20 EMA],"&gt;=0")/Table3[[#This Row],[Count]]</f>
        <v>0.8</v>
      </c>
      <c r="S79" s="2">
        <f>COUNTIFS(Table2[Sub-Sector],Table3[[#This Row],[Sub-Sector]],Table2[% Price above 50 EMA],"&gt;=0")/Table3[[#This Row],[Count]]</f>
        <v>1</v>
      </c>
      <c r="T79" s="2">
        <f>COUNTIFS(Table2[Sub-Sector],Table3[[#This Row],[Sub-Sector]],Table2[% Price above 200 EMA],"&gt;=0")/Table3[[#This Row],[Count]]</f>
        <v>1</v>
      </c>
      <c r="U79" s="2">
        <f>COUNTIFS(Table2[Sub-Sector],Table3[[#This Row],[Sub-Sector]],Table2[Rate of Change - Zone],"Positive")/Table3[[#This Row],[Count]]</f>
        <v>0.6</v>
      </c>
      <c r="V79" s="2">
        <f>COUNTIFS(Table2[Sub-Sector],Table3[[#This Row],[Sub-Sector]],Table2[Sharpe Ratio],"&gt;=0.10")/Table3[[#This Row],[Count]]</f>
        <v>0.4</v>
      </c>
      <c r="W79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448</v>
      </c>
      <c r="X79" s="3">
        <f>_xlfn.RANK.AVG(Table3[[#This Row],[Score]],Table3[Score],1)</f>
        <v>65</v>
      </c>
      <c r="Y7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262.5</v>
      </c>
      <c r="Z79" s="3">
        <f>_xlfn.RANK.AVG(Table3[[#This Row],[Score 2 ]],Table3[[Score 2 ]],1)</f>
        <v>78.5</v>
      </c>
    </row>
    <row r="80" spans="1:26" x14ac:dyDescent="0.3">
      <c r="A80" t="s">
        <v>214</v>
      </c>
      <c r="B80">
        <f>COUNTIFS(Table2[Sub-Sector],Table3[[#This Row],[Sub-Sector]])</f>
        <v>9</v>
      </c>
      <c r="C80" s="2">
        <f>COUNTIFS(Table2[Sub-Sector],Table3[[#This Row],[Sub-Sector]],Table2[Uptrend],"Uptrend")/Table3[[#This Row],[Count]]</f>
        <v>0.66666666666666663</v>
      </c>
      <c r="D80" s="2">
        <f>COUNTIFS(Table2[Sub-Sector],Table3[[#This Row],[Sub-Sector]],Table2[1W Return vs Nifty],"&gt;=5")/Table3[[#This Row],[Count]]</f>
        <v>0</v>
      </c>
      <c r="E80" s="2">
        <f>COUNTIFS(Table2[Sub-Sector],Table3[[#This Row],[Sub-Sector]],Table2[1M Return vs Nifty],"&gt;=5")/Table3[[#This Row],[Count]]</f>
        <v>0.22222222222222221</v>
      </c>
      <c r="F80" s="2">
        <f>COUNTIFS(Table2[Sub-Sector],Table3[[#This Row],[Sub-Sector]],Table2[6M Return vs Nifty],"&gt;=10")/Table3[[#This Row],[Count]]</f>
        <v>0.55555555555555558</v>
      </c>
      <c r="G80" s="2">
        <f>COUNTIFS(Table2[Sub-Sector],Table3[[#This Row],[Sub-Sector]],Table2[1Y Return vs Nifty],"&gt;=10")/Table3[[#This Row],[Count]]</f>
        <v>0.55555555555555558</v>
      </c>
      <c r="H80" s="2">
        <f>COUNTIFS(Table2[Sub-Sector],Table3[[#This Row],[Sub-Sector]],Table2[RSI Exponential â€“ 14D],"&gt;=50")/Table3[[#This Row],[Count]]</f>
        <v>0.66666666666666663</v>
      </c>
      <c r="I80" s="2">
        <f>COUNTIFS(Table2[Sub-Sector],Table3[[#This Row],[Sub-Sector]],Table2[Relative Volume],"&gt;=1")/Table3[[#This Row],[Count]]</f>
        <v>0.44444444444444442</v>
      </c>
      <c r="J80" s="2">
        <f>COUNTIFS(Table2[Sub-Sector],Table3[[#This Row],[Sub-Sector]],Table2[% Away From Day Low],"&gt;=0.05")/Table3[[#This Row],[Count]]</f>
        <v>0</v>
      </c>
      <c r="K80" s="2">
        <f>COUNTIFS(Table2[Sub-Sector],Table3[[#This Row],[Sub-Sector]],Table2[% Away From Day High],"&lt;=0.05")/Table3[[#This Row],[Count]]</f>
        <v>1</v>
      </c>
      <c r="L80" s="2">
        <f>COUNTIFS(Table2[Sub-Sector],Table3[[#This Row],[Sub-Sector]],Table2[% Away From Current Week Low],"&gt;=0.05")/Table3[[#This Row],[Count]]</f>
        <v>0.1111111111111111</v>
      </c>
      <c r="M80" s="2">
        <f>COUNTIFS(Table2[Sub-Sector],Table3[[#This Row],[Sub-Sector]],Table2[% Away From Current Week High],"&lt;=0.05")/Table3[[#This Row],[Count]]</f>
        <v>0.55555555555555558</v>
      </c>
      <c r="N80" s="2">
        <f>COUNTIFS(Table2[Sub-Sector],Table3[[#This Row],[Sub-Sector]],Table2[% Away From Current Month Low],"&gt;=0.05")/Table3[[#This Row],[Count]]</f>
        <v>0.44444444444444442</v>
      </c>
      <c r="O80" s="2">
        <f>COUNTIFS(Table2[Sub-Sector],Table3[[#This Row],[Sub-Sector]],Table2[% Away From Current Month High],"&lt;=0.05")/Table3[[#This Row],[Count]]</f>
        <v>0.55555555555555558</v>
      </c>
      <c r="P80" s="2">
        <f>COUNTIFS(Table2[Sub-Sector],Table3[[#This Row],[Sub-Sector]],Table2[% Away From 52W High],"&lt;=10")/Table3[[#This Row],[Count]]</f>
        <v>0.22222222222222221</v>
      </c>
      <c r="Q80" s="2">
        <f>COUNTIFS(Table2[Sub-Sector],Table3[[#This Row],[Sub-Sector]],Table2[% Away From 52W Low],"&gt;=10")/Table3[[#This Row],[Count]]</f>
        <v>1</v>
      </c>
      <c r="R80" s="2">
        <f>COUNTIFS(Table2[Sub-Sector],Table3[[#This Row],[Sub-Sector]],Table2[% Price above 20 EMA],"&gt;=0")/Table3[[#This Row],[Count]]</f>
        <v>0.55555555555555558</v>
      </c>
      <c r="S80" s="2">
        <f>COUNTIFS(Table2[Sub-Sector],Table3[[#This Row],[Sub-Sector]],Table2[% Price above 50 EMA],"&gt;=0")/Table3[[#This Row],[Count]]</f>
        <v>0.77777777777777779</v>
      </c>
      <c r="T80" s="2">
        <f>COUNTIFS(Table2[Sub-Sector],Table3[[#This Row],[Sub-Sector]],Table2[% Price above 200 EMA],"&gt;=0")/Table3[[#This Row],[Count]]</f>
        <v>0.88888888888888884</v>
      </c>
      <c r="U80" s="2">
        <f>COUNTIFS(Table2[Sub-Sector],Table3[[#This Row],[Sub-Sector]],Table2[Rate of Change - Zone],"Positive")/Table3[[#This Row],[Count]]</f>
        <v>0.44444444444444442</v>
      </c>
      <c r="V80" s="2">
        <f>COUNTIFS(Table2[Sub-Sector],Table3[[#This Row],[Sub-Sector]],Table2[Sharpe Ratio],"&gt;=0.10")/Table3[[#This Row],[Count]]</f>
        <v>0.33333333333333331</v>
      </c>
      <c r="W80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503</v>
      </c>
      <c r="X80" s="3">
        <f>_xlfn.RANK.AVG(Table3[[#This Row],[Score]],Table3[Score],1)</f>
        <v>89.5</v>
      </c>
      <c r="Y8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262.5</v>
      </c>
      <c r="Z80" s="3">
        <f>_xlfn.RANK.AVG(Table3[[#This Row],[Score 2 ]],Table3[[Score 2 ]],1)</f>
        <v>78.5</v>
      </c>
    </row>
    <row r="81" spans="1:26" x14ac:dyDescent="0.3">
      <c r="A81" t="s">
        <v>416</v>
      </c>
      <c r="B81">
        <f>COUNTIFS(Table2[Sub-Sector],Table3[[#This Row],[Sub-Sector]])</f>
        <v>6</v>
      </c>
      <c r="C81" s="2">
        <f>COUNTIFS(Table2[Sub-Sector],Table3[[#This Row],[Sub-Sector]],Table2[Uptrend],"Uptrend")/Table3[[#This Row],[Count]]</f>
        <v>0.66666666666666663</v>
      </c>
      <c r="D81" s="2">
        <f>COUNTIFS(Table2[Sub-Sector],Table3[[#This Row],[Sub-Sector]],Table2[1W Return vs Nifty],"&gt;=5")/Table3[[#This Row],[Count]]</f>
        <v>0.16666666666666666</v>
      </c>
      <c r="E81" s="2">
        <f>COUNTIFS(Table2[Sub-Sector],Table3[[#This Row],[Sub-Sector]],Table2[1M Return vs Nifty],"&gt;=5")/Table3[[#This Row],[Count]]</f>
        <v>0.33333333333333331</v>
      </c>
      <c r="F81" s="2">
        <f>COUNTIFS(Table2[Sub-Sector],Table3[[#This Row],[Sub-Sector]],Table2[6M Return vs Nifty],"&gt;=10")/Table3[[#This Row],[Count]]</f>
        <v>0.16666666666666666</v>
      </c>
      <c r="G81" s="2">
        <f>COUNTIFS(Table2[Sub-Sector],Table3[[#This Row],[Sub-Sector]],Table2[1Y Return vs Nifty],"&gt;=10")/Table3[[#This Row],[Count]]</f>
        <v>0.33333333333333331</v>
      </c>
      <c r="H81" s="2">
        <f>COUNTIFS(Table2[Sub-Sector],Table3[[#This Row],[Sub-Sector]],Table2[RSI Exponential â€“ 14D],"&gt;=50")/Table3[[#This Row],[Count]]</f>
        <v>0.66666666666666663</v>
      </c>
      <c r="I81" s="2">
        <f>COUNTIFS(Table2[Sub-Sector],Table3[[#This Row],[Sub-Sector]],Table2[Relative Volume],"&gt;=1")/Table3[[#This Row],[Count]]</f>
        <v>0.66666666666666663</v>
      </c>
      <c r="J81" s="2">
        <f>COUNTIFS(Table2[Sub-Sector],Table3[[#This Row],[Sub-Sector]],Table2[% Away From Day Low],"&gt;=0.05")/Table3[[#This Row],[Count]]</f>
        <v>0</v>
      </c>
      <c r="K81" s="2">
        <f>COUNTIFS(Table2[Sub-Sector],Table3[[#This Row],[Sub-Sector]],Table2[% Away From Day High],"&lt;=0.05")/Table3[[#This Row],[Count]]</f>
        <v>1</v>
      </c>
      <c r="L81" s="2">
        <f>COUNTIFS(Table2[Sub-Sector],Table3[[#This Row],[Sub-Sector]],Table2[% Away From Current Week Low],"&gt;=0.05")/Table3[[#This Row],[Count]]</f>
        <v>0.33333333333333331</v>
      </c>
      <c r="M81" s="2">
        <f>COUNTIFS(Table2[Sub-Sector],Table3[[#This Row],[Sub-Sector]],Table2[% Away From Current Week High],"&lt;=0.05")/Table3[[#This Row],[Count]]</f>
        <v>0.5</v>
      </c>
      <c r="N81" s="2">
        <f>COUNTIFS(Table2[Sub-Sector],Table3[[#This Row],[Sub-Sector]],Table2[% Away From Current Month Low],"&gt;=0.05")/Table3[[#This Row],[Count]]</f>
        <v>0.33333333333333331</v>
      </c>
      <c r="O81" s="2">
        <f>COUNTIFS(Table2[Sub-Sector],Table3[[#This Row],[Sub-Sector]],Table2[% Away From Current Month High],"&lt;=0.05")/Table3[[#This Row],[Count]]</f>
        <v>0.16666666666666666</v>
      </c>
      <c r="P81" s="2">
        <f>COUNTIFS(Table2[Sub-Sector],Table3[[#This Row],[Sub-Sector]],Table2[% Away From 52W High],"&lt;=10")/Table3[[#This Row],[Count]]</f>
        <v>0.16666666666666666</v>
      </c>
      <c r="Q81" s="2">
        <f>COUNTIFS(Table2[Sub-Sector],Table3[[#This Row],[Sub-Sector]],Table2[% Away From 52W Low],"&gt;=10")/Table3[[#This Row],[Count]]</f>
        <v>0.83333333333333337</v>
      </c>
      <c r="R81" s="2">
        <f>COUNTIFS(Table2[Sub-Sector],Table3[[#This Row],[Sub-Sector]],Table2[% Price above 20 EMA],"&gt;=0")/Table3[[#This Row],[Count]]</f>
        <v>0.5</v>
      </c>
      <c r="S81" s="2">
        <f>COUNTIFS(Table2[Sub-Sector],Table3[[#This Row],[Sub-Sector]],Table2[% Price above 50 EMA],"&gt;=0")/Table3[[#This Row],[Count]]</f>
        <v>0.83333333333333337</v>
      </c>
      <c r="T81" s="2">
        <f>COUNTIFS(Table2[Sub-Sector],Table3[[#This Row],[Sub-Sector]],Table2[% Price above 200 EMA],"&gt;=0")/Table3[[#This Row],[Count]]</f>
        <v>0.83333333333333337</v>
      </c>
      <c r="U81" s="2">
        <f>COUNTIFS(Table2[Sub-Sector],Table3[[#This Row],[Sub-Sector]],Table2[Rate of Change - Zone],"Positive")/Table3[[#This Row],[Count]]</f>
        <v>0.66666666666666663</v>
      </c>
      <c r="V81" s="2">
        <f>COUNTIFS(Table2[Sub-Sector],Table3[[#This Row],[Sub-Sector]],Table2[Sharpe Ratio],"&gt;=0.10")/Table3[[#This Row],[Count]]</f>
        <v>0.16666666666666666</v>
      </c>
      <c r="W81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439</v>
      </c>
      <c r="X81" s="3">
        <f>_xlfn.RANK.AVG(Table3[[#This Row],[Score]],Table3[Score],1)</f>
        <v>61</v>
      </c>
      <c r="Y8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267.5</v>
      </c>
      <c r="Z81" s="3">
        <f>_xlfn.RANK.AVG(Table3[[#This Row],[Score 2 ]],Table3[[Score 2 ]],1)</f>
        <v>80</v>
      </c>
    </row>
    <row r="82" spans="1:26" x14ac:dyDescent="0.3">
      <c r="A82" t="s">
        <v>148</v>
      </c>
      <c r="B82">
        <f>COUNTIFS(Table2[Sub-Sector],Table3[[#This Row],[Sub-Sector]])</f>
        <v>8</v>
      </c>
      <c r="C82" s="2">
        <f>COUNTIFS(Table2[Sub-Sector],Table3[[#This Row],[Sub-Sector]],Table2[Uptrend],"Uptrend")/Table3[[#This Row],[Count]]</f>
        <v>0.75</v>
      </c>
      <c r="D82" s="2">
        <f>COUNTIFS(Table2[Sub-Sector],Table3[[#This Row],[Sub-Sector]],Table2[1W Return vs Nifty],"&gt;=5")/Table3[[#This Row],[Count]]</f>
        <v>0</v>
      </c>
      <c r="E82" s="2">
        <f>COUNTIFS(Table2[Sub-Sector],Table3[[#This Row],[Sub-Sector]],Table2[1M Return vs Nifty],"&gt;=5")/Table3[[#This Row],[Count]]</f>
        <v>0.25</v>
      </c>
      <c r="F82" s="2">
        <f>COUNTIFS(Table2[Sub-Sector],Table3[[#This Row],[Sub-Sector]],Table2[6M Return vs Nifty],"&gt;=10")/Table3[[#This Row],[Count]]</f>
        <v>0.375</v>
      </c>
      <c r="G82" s="2">
        <f>COUNTIFS(Table2[Sub-Sector],Table3[[#This Row],[Sub-Sector]],Table2[1Y Return vs Nifty],"&gt;=10")/Table3[[#This Row],[Count]]</f>
        <v>0.625</v>
      </c>
      <c r="H82" s="2">
        <f>COUNTIFS(Table2[Sub-Sector],Table3[[#This Row],[Sub-Sector]],Table2[RSI Exponential â€“ 14D],"&gt;=50")/Table3[[#This Row],[Count]]</f>
        <v>0.625</v>
      </c>
      <c r="I82" s="2">
        <f>COUNTIFS(Table2[Sub-Sector],Table3[[#This Row],[Sub-Sector]],Table2[Relative Volume],"&gt;=1")/Table3[[#This Row],[Count]]</f>
        <v>0.125</v>
      </c>
      <c r="J82" s="2">
        <f>COUNTIFS(Table2[Sub-Sector],Table3[[#This Row],[Sub-Sector]],Table2[% Away From Day Low],"&gt;=0.05")/Table3[[#This Row],[Count]]</f>
        <v>0</v>
      </c>
      <c r="K82" s="2">
        <f>COUNTIFS(Table2[Sub-Sector],Table3[[#This Row],[Sub-Sector]],Table2[% Away From Day High],"&lt;=0.05")/Table3[[#This Row],[Count]]</f>
        <v>1</v>
      </c>
      <c r="L82" s="2">
        <f>COUNTIFS(Table2[Sub-Sector],Table3[[#This Row],[Sub-Sector]],Table2[% Away From Current Week Low],"&gt;=0.05")/Table3[[#This Row],[Count]]</f>
        <v>0.5</v>
      </c>
      <c r="M82" s="2">
        <f>COUNTIFS(Table2[Sub-Sector],Table3[[#This Row],[Sub-Sector]],Table2[% Away From Current Week High],"&lt;=0.05")/Table3[[#This Row],[Count]]</f>
        <v>1</v>
      </c>
      <c r="N82" s="2">
        <f>COUNTIFS(Table2[Sub-Sector],Table3[[#This Row],[Sub-Sector]],Table2[% Away From Current Month Low],"&gt;=0.05")/Table3[[#This Row],[Count]]</f>
        <v>0.75</v>
      </c>
      <c r="O82" s="2">
        <f>COUNTIFS(Table2[Sub-Sector],Table3[[#This Row],[Sub-Sector]],Table2[% Away From Current Month High],"&lt;=0.05")/Table3[[#This Row],[Count]]</f>
        <v>0.875</v>
      </c>
      <c r="P82" s="2">
        <f>COUNTIFS(Table2[Sub-Sector],Table3[[#This Row],[Sub-Sector]],Table2[% Away From 52W High],"&lt;=10")/Table3[[#This Row],[Count]]</f>
        <v>0.5</v>
      </c>
      <c r="Q82" s="2">
        <f>COUNTIFS(Table2[Sub-Sector],Table3[[#This Row],[Sub-Sector]],Table2[% Away From 52W Low],"&gt;=10")/Table3[[#This Row],[Count]]</f>
        <v>1</v>
      </c>
      <c r="R82" s="2">
        <f>COUNTIFS(Table2[Sub-Sector],Table3[[#This Row],[Sub-Sector]],Table2[% Price above 20 EMA],"&gt;=0")/Table3[[#This Row],[Count]]</f>
        <v>0.875</v>
      </c>
      <c r="S82" s="2">
        <f>COUNTIFS(Table2[Sub-Sector],Table3[[#This Row],[Sub-Sector]],Table2[% Price above 50 EMA],"&gt;=0")/Table3[[#This Row],[Count]]</f>
        <v>0.875</v>
      </c>
      <c r="T82" s="2">
        <f>COUNTIFS(Table2[Sub-Sector],Table3[[#This Row],[Sub-Sector]],Table2[% Price above 200 EMA],"&gt;=0")/Table3[[#This Row],[Count]]</f>
        <v>0.875</v>
      </c>
      <c r="U82" s="2">
        <f>COUNTIFS(Table2[Sub-Sector],Table3[[#This Row],[Sub-Sector]],Table2[Rate of Change - Zone],"Positive")/Table3[[#This Row],[Count]]</f>
        <v>0.75</v>
      </c>
      <c r="V82" s="2">
        <f>COUNTIFS(Table2[Sub-Sector],Table3[[#This Row],[Sub-Sector]],Table2[Sharpe Ratio],"&gt;=0.10")/Table3[[#This Row],[Count]]</f>
        <v>0</v>
      </c>
      <c r="W8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497</v>
      </c>
      <c r="X82" s="3">
        <f>_xlfn.RANK.AVG(Table3[[#This Row],[Score]],Table3[Score],1)</f>
        <v>88</v>
      </c>
      <c r="Y8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271</v>
      </c>
      <c r="Z82" s="3">
        <f>_xlfn.RANK.AVG(Table3[[#This Row],[Score 2 ]],Table3[[Score 2 ]],1)</f>
        <v>81</v>
      </c>
    </row>
    <row r="83" spans="1:26" x14ac:dyDescent="0.3">
      <c r="A83" t="s">
        <v>200</v>
      </c>
      <c r="B83">
        <f>COUNTIFS(Table2[Sub-Sector],Table3[[#This Row],[Sub-Sector]])</f>
        <v>2</v>
      </c>
      <c r="C83" s="2">
        <f>COUNTIFS(Table2[Sub-Sector],Table3[[#This Row],[Sub-Sector]],Table2[Uptrend],"Uptrend")/Table3[[#This Row],[Count]]</f>
        <v>1</v>
      </c>
      <c r="D83" s="2">
        <f>COUNTIFS(Table2[Sub-Sector],Table3[[#This Row],[Sub-Sector]],Table2[1W Return vs Nifty],"&gt;=5")/Table3[[#This Row],[Count]]</f>
        <v>0</v>
      </c>
      <c r="E83" s="2">
        <f>COUNTIFS(Table2[Sub-Sector],Table3[[#This Row],[Sub-Sector]],Table2[1M Return vs Nifty],"&gt;=5")/Table3[[#This Row],[Count]]</f>
        <v>0</v>
      </c>
      <c r="F83" s="2">
        <f>COUNTIFS(Table2[Sub-Sector],Table3[[#This Row],[Sub-Sector]],Table2[6M Return vs Nifty],"&gt;=10")/Table3[[#This Row],[Count]]</f>
        <v>1</v>
      </c>
      <c r="G83" s="2">
        <f>COUNTIFS(Table2[Sub-Sector],Table3[[#This Row],[Sub-Sector]],Table2[1Y Return vs Nifty],"&gt;=10")/Table3[[#This Row],[Count]]</f>
        <v>0.5</v>
      </c>
      <c r="H83" s="2">
        <f>COUNTIFS(Table2[Sub-Sector],Table3[[#This Row],[Sub-Sector]],Table2[RSI Exponential â€“ 14D],"&gt;=50")/Table3[[#This Row],[Count]]</f>
        <v>0.5</v>
      </c>
      <c r="I83" s="2">
        <f>COUNTIFS(Table2[Sub-Sector],Table3[[#This Row],[Sub-Sector]],Table2[Relative Volume],"&gt;=1")/Table3[[#This Row],[Count]]</f>
        <v>0</v>
      </c>
      <c r="J83" s="2">
        <f>COUNTIFS(Table2[Sub-Sector],Table3[[#This Row],[Sub-Sector]],Table2[% Away From Day Low],"&gt;=0.05")/Table3[[#This Row],[Count]]</f>
        <v>0</v>
      </c>
      <c r="K83" s="2">
        <f>COUNTIFS(Table2[Sub-Sector],Table3[[#This Row],[Sub-Sector]],Table2[% Away From Day High],"&lt;=0.05")/Table3[[#This Row],[Count]]</f>
        <v>1</v>
      </c>
      <c r="L83" s="2">
        <f>COUNTIFS(Table2[Sub-Sector],Table3[[#This Row],[Sub-Sector]],Table2[% Away From Current Week Low],"&gt;=0.05")/Table3[[#This Row],[Count]]</f>
        <v>0</v>
      </c>
      <c r="M83" s="2">
        <f>COUNTIFS(Table2[Sub-Sector],Table3[[#This Row],[Sub-Sector]],Table2[% Away From Current Week High],"&lt;=0.05")/Table3[[#This Row],[Count]]</f>
        <v>1</v>
      </c>
      <c r="N83" s="2">
        <f>COUNTIFS(Table2[Sub-Sector],Table3[[#This Row],[Sub-Sector]],Table2[% Away From Current Month Low],"&gt;=0.05")/Table3[[#This Row],[Count]]</f>
        <v>0.5</v>
      </c>
      <c r="O83" s="2">
        <f>COUNTIFS(Table2[Sub-Sector],Table3[[#This Row],[Sub-Sector]],Table2[% Away From Current Month High],"&lt;=0.05")/Table3[[#This Row],[Count]]</f>
        <v>0.5</v>
      </c>
      <c r="P83" s="2">
        <f>COUNTIFS(Table2[Sub-Sector],Table3[[#This Row],[Sub-Sector]],Table2[% Away From 52W High],"&lt;=10")/Table3[[#This Row],[Count]]</f>
        <v>1</v>
      </c>
      <c r="Q83" s="2">
        <f>COUNTIFS(Table2[Sub-Sector],Table3[[#This Row],[Sub-Sector]],Table2[% Away From 52W Low],"&gt;=10")/Table3[[#This Row],[Count]]</f>
        <v>1</v>
      </c>
      <c r="R83" s="2">
        <f>COUNTIFS(Table2[Sub-Sector],Table3[[#This Row],[Sub-Sector]],Table2[% Price above 20 EMA],"&gt;=0")/Table3[[#This Row],[Count]]</f>
        <v>0.5</v>
      </c>
      <c r="S83" s="2">
        <f>COUNTIFS(Table2[Sub-Sector],Table3[[#This Row],[Sub-Sector]],Table2[% Price above 50 EMA],"&gt;=0")/Table3[[#This Row],[Count]]</f>
        <v>1</v>
      </c>
      <c r="T83" s="2">
        <f>COUNTIFS(Table2[Sub-Sector],Table3[[#This Row],[Sub-Sector]],Table2[% Price above 200 EMA],"&gt;=0")/Table3[[#This Row],[Count]]</f>
        <v>1</v>
      </c>
      <c r="U83" s="2">
        <f>COUNTIFS(Table2[Sub-Sector],Table3[[#This Row],[Sub-Sector]],Table2[Rate of Change - Zone],"Positive")/Table3[[#This Row],[Count]]</f>
        <v>0.5</v>
      </c>
      <c r="V83" s="2">
        <f>COUNTIFS(Table2[Sub-Sector],Table3[[#This Row],[Sub-Sector]],Table2[Sharpe Ratio],"&gt;=0.10")/Table3[[#This Row],[Count]]</f>
        <v>0</v>
      </c>
      <c r="W83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492.5</v>
      </c>
      <c r="X83" s="3">
        <f>_xlfn.RANK.AVG(Table3[[#This Row],[Score]],Table3[Score],1)</f>
        <v>85</v>
      </c>
      <c r="Y8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276.5</v>
      </c>
      <c r="Z83" s="3">
        <f>_xlfn.RANK.AVG(Table3[[#This Row],[Score 2 ]],Table3[[Score 2 ]],1)</f>
        <v>82</v>
      </c>
    </row>
    <row r="84" spans="1:26" x14ac:dyDescent="0.3">
      <c r="A84" t="s">
        <v>32</v>
      </c>
      <c r="B84">
        <f>COUNTIFS(Table2[Sub-Sector],Table3[[#This Row],[Sub-Sector]])</f>
        <v>11</v>
      </c>
      <c r="C84" s="2">
        <f>COUNTIFS(Table2[Sub-Sector],Table3[[#This Row],[Sub-Sector]],Table2[Uptrend],"Uptrend")/Table3[[#This Row],[Count]]</f>
        <v>0.18181818181818182</v>
      </c>
      <c r="D84" s="2">
        <f>COUNTIFS(Table2[Sub-Sector],Table3[[#This Row],[Sub-Sector]],Table2[1W Return vs Nifty],"&gt;=5")/Table3[[#This Row],[Count]]</f>
        <v>0</v>
      </c>
      <c r="E84" s="2">
        <f>COUNTIFS(Table2[Sub-Sector],Table3[[#This Row],[Sub-Sector]],Table2[1M Return vs Nifty],"&gt;=5")/Table3[[#This Row],[Count]]</f>
        <v>0</v>
      </c>
      <c r="F84" s="2">
        <f>COUNTIFS(Table2[Sub-Sector],Table3[[#This Row],[Sub-Sector]],Table2[6M Return vs Nifty],"&gt;=10")/Table3[[#This Row],[Count]]</f>
        <v>0.63636363636363635</v>
      </c>
      <c r="G84" s="2">
        <f>COUNTIFS(Table2[Sub-Sector],Table3[[#This Row],[Sub-Sector]],Table2[1Y Return vs Nifty],"&gt;=10")/Table3[[#This Row],[Count]]</f>
        <v>0.90909090909090906</v>
      </c>
      <c r="H84" s="2">
        <f>COUNTIFS(Table2[Sub-Sector],Table3[[#This Row],[Sub-Sector]],Table2[RSI Exponential â€“ 14D],"&gt;=50")/Table3[[#This Row],[Count]]</f>
        <v>0.27272727272727271</v>
      </c>
      <c r="I84" s="2">
        <f>COUNTIFS(Table2[Sub-Sector],Table3[[#This Row],[Sub-Sector]],Table2[Relative Volume],"&gt;=1")/Table3[[#This Row],[Count]]</f>
        <v>0</v>
      </c>
      <c r="J84" s="2">
        <f>COUNTIFS(Table2[Sub-Sector],Table3[[#This Row],[Sub-Sector]],Table2[% Away From Day Low],"&gt;=0.05")/Table3[[#This Row],[Count]]</f>
        <v>0</v>
      </c>
      <c r="K84" s="2">
        <f>COUNTIFS(Table2[Sub-Sector],Table3[[#This Row],[Sub-Sector]],Table2[% Away From Day High],"&lt;=0.05")/Table3[[#This Row],[Count]]</f>
        <v>1</v>
      </c>
      <c r="L84" s="2">
        <f>COUNTIFS(Table2[Sub-Sector],Table3[[#This Row],[Sub-Sector]],Table2[% Away From Current Week Low],"&gt;=0.05")/Table3[[#This Row],[Count]]</f>
        <v>9.0909090909090912E-2</v>
      </c>
      <c r="M84" s="2">
        <f>COUNTIFS(Table2[Sub-Sector],Table3[[#This Row],[Sub-Sector]],Table2[% Away From Current Week High],"&lt;=0.05")/Table3[[#This Row],[Count]]</f>
        <v>0.63636363636363635</v>
      </c>
      <c r="N84" s="2">
        <f>COUNTIFS(Table2[Sub-Sector],Table3[[#This Row],[Sub-Sector]],Table2[% Away From Current Month Low],"&gt;=0.05")/Table3[[#This Row],[Count]]</f>
        <v>9.0909090909090912E-2</v>
      </c>
      <c r="O84" s="2">
        <f>COUNTIFS(Table2[Sub-Sector],Table3[[#This Row],[Sub-Sector]],Table2[% Away From Current Month High],"&lt;=0.05")/Table3[[#This Row],[Count]]</f>
        <v>0.54545454545454541</v>
      </c>
      <c r="P84" s="2">
        <f>COUNTIFS(Table2[Sub-Sector],Table3[[#This Row],[Sub-Sector]],Table2[% Away From 52W High],"&lt;=10")/Table3[[#This Row],[Count]]</f>
        <v>9.0909090909090912E-2</v>
      </c>
      <c r="Q84" s="2">
        <f>COUNTIFS(Table2[Sub-Sector],Table3[[#This Row],[Sub-Sector]],Table2[% Away From 52W Low],"&gt;=10")/Table3[[#This Row],[Count]]</f>
        <v>1</v>
      </c>
      <c r="R84" s="2">
        <f>COUNTIFS(Table2[Sub-Sector],Table3[[#This Row],[Sub-Sector]],Table2[% Price above 20 EMA],"&gt;=0")/Table3[[#This Row],[Count]]</f>
        <v>0.27272727272727271</v>
      </c>
      <c r="S84" s="2">
        <f>COUNTIFS(Table2[Sub-Sector],Table3[[#This Row],[Sub-Sector]],Table2[% Price above 50 EMA],"&gt;=0")/Table3[[#This Row],[Count]]</f>
        <v>0.27272727272727271</v>
      </c>
      <c r="T84" s="2">
        <f>COUNTIFS(Table2[Sub-Sector],Table3[[#This Row],[Sub-Sector]],Table2[% Price above 200 EMA],"&gt;=0")/Table3[[#This Row],[Count]]</f>
        <v>0.90909090909090906</v>
      </c>
      <c r="U84" s="2">
        <f>COUNTIFS(Table2[Sub-Sector],Table3[[#This Row],[Sub-Sector]],Table2[Rate of Change - Zone],"Positive")/Table3[[#This Row],[Count]]</f>
        <v>0.36363636363636365</v>
      </c>
      <c r="V84" s="2">
        <f>COUNTIFS(Table2[Sub-Sector],Table3[[#This Row],[Sub-Sector]],Table2[Sharpe Ratio],"&gt;=0.10")/Table3[[#This Row],[Count]]</f>
        <v>0.54545454545454541</v>
      </c>
      <c r="W84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582</v>
      </c>
      <c r="X84" s="3">
        <f>_xlfn.RANK.AVG(Table3[[#This Row],[Score]],Table3[Score],1)</f>
        <v>107.5</v>
      </c>
      <c r="Y8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280</v>
      </c>
      <c r="Z84" s="3">
        <f>_xlfn.RANK.AVG(Table3[[#This Row],[Score 2 ]],Table3[[Score 2 ]],1)</f>
        <v>83</v>
      </c>
    </row>
    <row r="85" spans="1:26" x14ac:dyDescent="0.3">
      <c r="A85" t="s">
        <v>127</v>
      </c>
      <c r="B85">
        <f>COUNTIFS(Table2[Sub-Sector],Table3[[#This Row],[Sub-Sector]])</f>
        <v>6</v>
      </c>
      <c r="C85" s="2">
        <f>COUNTIFS(Table2[Sub-Sector],Table3[[#This Row],[Sub-Sector]],Table2[Uptrend],"Uptrend")/Table3[[#This Row],[Count]]</f>
        <v>0.83333333333333337</v>
      </c>
      <c r="D85" s="2">
        <f>COUNTIFS(Table2[Sub-Sector],Table3[[#This Row],[Sub-Sector]],Table2[1W Return vs Nifty],"&gt;=5")/Table3[[#This Row],[Count]]</f>
        <v>0.33333333333333331</v>
      </c>
      <c r="E85" s="2">
        <f>COUNTIFS(Table2[Sub-Sector],Table3[[#This Row],[Sub-Sector]],Table2[1M Return vs Nifty],"&gt;=5")/Table3[[#This Row],[Count]]</f>
        <v>0.5</v>
      </c>
      <c r="F85" s="2">
        <f>COUNTIFS(Table2[Sub-Sector],Table3[[#This Row],[Sub-Sector]],Table2[6M Return vs Nifty],"&gt;=10")/Table3[[#This Row],[Count]]</f>
        <v>0.66666666666666663</v>
      </c>
      <c r="G85" s="2">
        <f>COUNTIFS(Table2[Sub-Sector],Table3[[#This Row],[Sub-Sector]],Table2[1Y Return vs Nifty],"&gt;=10")/Table3[[#This Row],[Count]]</f>
        <v>0.5</v>
      </c>
      <c r="H85" s="2">
        <f>COUNTIFS(Table2[Sub-Sector],Table3[[#This Row],[Sub-Sector]],Table2[RSI Exponential â€“ 14D],"&gt;=50")/Table3[[#This Row],[Count]]</f>
        <v>0.83333333333333337</v>
      </c>
      <c r="I85" s="2">
        <f>COUNTIFS(Table2[Sub-Sector],Table3[[#This Row],[Sub-Sector]],Table2[Relative Volume],"&gt;=1")/Table3[[#This Row],[Count]]</f>
        <v>0.16666666666666666</v>
      </c>
      <c r="J85" s="2">
        <f>COUNTIFS(Table2[Sub-Sector],Table3[[#This Row],[Sub-Sector]],Table2[% Away From Day Low],"&gt;=0.05")/Table3[[#This Row],[Count]]</f>
        <v>0</v>
      </c>
      <c r="K85" s="2">
        <f>COUNTIFS(Table2[Sub-Sector],Table3[[#This Row],[Sub-Sector]],Table2[% Away From Day High],"&lt;=0.05")/Table3[[#This Row],[Count]]</f>
        <v>0.83333333333333337</v>
      </c>
      <c r="L85" s="2">
        <f>COUNTIFS(Table2[Sub-Sector],Table3[[#This Row],[Sub-Sector]],Table2[% Away From Current Week Low],"&gt;=0.05")/Table3[[#This Row],[Count]]</f>
        <v>0</v>
      </c>
      <c r="M85" s="2">
        <f>COUNTIFS(Table2[Sub-Sector],Table3[[#This Row],[Sub-Sector]],Table2[% Away From Current Week High],"&lt;=0.05")/Table3[[#This Row],[Count]]</f>
        <v>0.66666666666666663</v>
      </c>
      <c r="N85" s="2">
        <f>COUNTIFS(Table2[Sub-Sector],Table3[[#This Row],[Sub-Sector]],Table2[% Away From Current Month Low],"&gt;=0.05")/Table3[[#This Row],[Count]]</f>
        <v>0.5</v>
      </c>
      <c r="O85" s="2">
        <f>COUNTIFS(Table2[Sub-Sector],Table3[[#This Row],[Sub-Sector]],Table2[% Away From Current Month High],"&lt;=0.05")/Table3[[#This Row],[Count]]</f>
        <v>0.33333333333333331</v>
      </c>
      <c r="P85" s="2">
        <f>COUNTIFS(Table2[Sub-Sector],Table3[[#This Row],[Sub-Sector]],Table2[% Away From 52W High],"&lt;=10")/Table3[[#This Row],[Count]]</f>
        <v>0.5</v>
      </c>
      <c r="Q85" s="2">
        <f>COUNTIFS(Table2[Sub-Sector],Table3[[#This Row],[Sub-Sector]],Table2[% Away From 52W Low],"&gt;=10")/Table3[[#This Row],[Count]]</f>
        <v>1</v>
      </c>
      <c r="R85" s="2">
        <f>COUNTIFS(Table2[Sub-Sector],Table3[[#This Row],[Sub-Sector]],Table2[% Price above 20 EMA],"&gt;=0")/Table3[[#This Row],[Count]]</f>
        <v>0.66666666666666663</v>
      </c>
      <c r="S85" s="2">
        <f>COUNTIFS(Table2[Sub-Sector],Table3[[#This Row],[Sub-Sector]],Table2[% Price above 50 EMA],"&gt;=0")/Table3[[#This Row],[Count]]</f>
        <v>1</v>
      </c>
      <c r="T85" s="2">
        <f>COUNTIFS(Table2[Sub-Sector],Table3[[#This Row],[Sub-Sector]],Table2[% Price above 200 EMA],"&gt;=0")/Table3[[#This Row],[Count]]</f>
        <v>0.83333333333333337</v>
      </c>
      <c r="U85" s="2">
        <f>COUNTIFS(Table2[Sub-Sector],Table3[[#This Row],[Sub-Sector]],Table2[Rate of Change - Zone],"Positive")/Table3[[#This Row],[Count]]</f>
        <v>0.5</v>
      </c>
      <c r="V85" s="2">
        <f>COUNTIFS(Table2[Sub-Sector],Table3[[#This Row],[Sub-Sector]],Table2[Sharpe Ratio],"&gt;=0.10")/Table3[[#This Row],[Count]]</f>
        <v>0.5</v>
      </c>
      <c r="W85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392</v>
      </c>
      <c r="X85" s="3">
        <f>_xlfn.RANK.AVG(Table3[[#This Row],[Score]],Table3[Score],1)</f>
        <v>49</v>
      </c>
      <c r="Y8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280.5</v>
      </c>
      <c r="Z85" s="3">
        <f>_xlfn.RANK.AVG(Table3[[#This Row],[Score 2 ]],Table3[[Score 2 ]],1)</f>
        <v>84</v>
      </c>
    </row>
    <row r="86" spans="1:26" x14ac:dyDescent="0.3">
      <c r="A86" t="s">
        <v>180</v>
      </c>
      <c r="B86">
        <f>COUNTIFS(Table2[Sub-Sector],Table3[[#This Row],[Sub-Sector]])</f>
        <v>8</v>
      </c>
      <c r="C86" s="2">
        <f>COUNTIFS(Table2[Sub-Sector],Table3[[#This Row],[Sub-Sector]],Table2[Uptrend],"Uptrend")/Table3[[#This Row],[Count]]</f>
        <v>1</v>
      </c>
      <c r="D86" s="2">
        <f>COUNTIFS(Table2[Sub-Sector],Table3[[#This Row],[Sub-Sector]],Table2[1W Return vs Nifty],"&gt;=5")/Table3[[#This Row],[Count]]</f>
        <v>0.125</v>
      </c>
      <c r="E86" s="2">
        <f>COUNTIFS(Table2[Sub-Sector],Table3[[#This Row],[Sub-Sector]],Table2[1M Return vs Nifty],"&gt;=5")/Table3[[#This Row],[Count]]</f>
        <v>0</v>
      </c>
      <c r="F86" s="2">
        <f>COUNTIFS(Table2[Sub-Sector],Table3[[#This Row],[Sub-Sector]],Table2[6M Return vs Nifty],"&gt;=10")/Table3[[#This Row],[Count]]</f>
        <v>0.5</v>
      </c>
      <c r="G86" s="2">
        <f>COUNTIFS(Table2[Sub-Sector],Table3[[#This Row],[Sub-Sector]],Table2[1Y Return vs Nifty],"&gt;=10")/Table3[[#This Row],[Count]]</f>
        <v>0.25</v>
      </c>
      <c r="H86" s="2">
        <f>COUNTIFS(Table2[Sub-Sector],Table3[[#This Row],[Sub-Sector]],Table2[RSI Exponential â€“ 14D],"&gt;=50")/Table3[[#This Row],[Count]]</f>
        <v>1</v>
      </c>
      <c r="I86" s="2">
        <f>COUNTIFS(Table2[Sub-Sector],Table3[[#This Row],[Sub-Sector]],Table2[Relative Volume],"&gt;=1")/Table3[[#This Row],[Count]]</f>
        <v>0.125</v>
      </c>
      <c r="J86" s="2">
        <f>COUNTIFS(Table2[Sub-Sector],Table3[[#This Row],[Sub-Sector]],Table2[% Away From Day Low],"&gt;=0.05")/Table3[[#This Row],[Count]]</f>
        <v>0</v>
      </c>
      <c r="K86" s="2">
        <f>COUNTIFS(Table2[Sub-Sector],Table3[[#This Row],[Sub-Sector]],Table2[% Away From Day High],"&lt;=0.05")/Table3[[#This Row],[Count]]</f>
        <v>1</v>
      </c>
      <c r="L86" s="2">
        <f>COUNTIFS(Table2[Sub-Sector],Table3[[#This Row],[Sub-Sector]],Table2[% Away From Current Week Low],"&gt;=0.05")/Table3[[#This Row],[Count]]</f>
        <v>0.25</v>
      </c>
      <c r="M86" s="2">
        <f>COUNTIFS(Table2[Sub-Sector],Table3[[#This Row],[Sub-Sector]],Table2[% Away From Current Week High],"&lt;=0.05")/Table3[[#This Row],[Count]]</f>
        <v>0.75</v>
      </c>
      <c r="N86" s="2">
        <f>COUNTIFS(Table2[Sub-Sector],Table3[[#This Row],[Sub-Sector]],Table2[% Away From Current Month Low],"&gt;=0.05")/Table3[[#This Row],[Count]]</f>
        <v>0.5</v>
      </c>
      <c r="O86" s="2">
        <f>COUNTIFS(Table2[Sub-Sector],Table3[[#This Row],[Sub-Sector]],Table2[% Away From Current Month High],"&lt;=0.05")/Table3[[#This Row],[Count]]</f>
        <v>0.75</v>
      </c>
      <c r="P86" s="2">
        <f>COUNTIFS(Table2[Sub-Sector],Table3[[#This Row],[Sub-Sector]],Table2[% Away From 52W High],"&lt;=10")/Table3[[#This Row],[Count]]</f>
        <v>0.875</v>
      </c>
      <c r="Q86" s="2">
        <f>COUNTIFS(Table2[Sub-Sector],Table3[[#This Row],[Sub-Sector]],Table2[% Away From 52W Low],"&gt;=10")/Table3[[#This Row],[Count]]</f>
        <v>1</v>
      </c>
      <c r="R86" s="2">
        <f>COUNTIFS(Table2[Sub-Sector],Table3[[#This Row],[Sub-Sector]],Table2[% Price above 20 EMA],"&gt;=0")/Table3[[#This Row],[Count]]</f>
        <v>0.875</v>
      </c>
      <c r="S86" s="2">
        <f>COUNTIFS(Table2[Sub-Sector],Table3[[#This Row],[Sub-Sector]],Table2[% Price above 50 EMA],"&gt;=0")/Table3[[#This Row],[Count]]</f>
        <v>1</v>
      </c>
      <c r="T86" s="2">
        <f>COUNTIFS(Table2[Sub-Sector],Table3[[#This Row],[Sub-Sector]],Table2[% Price above 200 EMA],"&gt;=0")/Table3[[#This Row],[Count]]</f>
        <v>1</v>
      </c>
      <c r="U86" s="2">
        <f>COUNTIFS(Table2[Sub-Sector],Table3[[#This Row],[Sub-Sector]],Table2[Rate of Change - Zone],"Positive")/Table3[[#This Row],[Count]]</f>
        <v>0.875</v>
      </c>
      <c r="V86" s="2">
        <f>COUNTIFS(Table2[Sub-Sector],Table3[[#This Row],[Sub-Sector]],Table2[Sharpe Ratio],"&gt;=0.10")/Table3[[#This Row],[Count]]</f>
        <v>0</v>
      </c>
      <c r="W86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455.5</v>
      </c>
      <c r="X86" s="3">
        <f>_xlfn.RANK.AVG(Table3[[#This Row],[Score]],Table3[Score],1)</f>
        <v>68</v>
      </c>
      <c r="Y8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285</v>
      </c>
      <c r="Z86" s="3">
        <f>_xlfn.RANK.AVG(Table3[[#This Row],[Score 2 ]],Table3[[Score 2 ]],1)</f>
        <v>85</v>
      </c>
    </row>
    <row r="87" spans="1:26" x14ac:dyDescent="0.3">
      <c r="A87" t="s">
        <v>95</v>
      </c>
      <c r="B87">
        <f>COUNTIFS(Table2[Sub-Sector],Table3[[#This Row],[Sub-Sector]])</f>
        <v>4</v>
      </c>
      <c r="C87" s="2">
        <f>COUNTIFS(Table2[Sub-Sector],Table3[[#This Row],[Sub-Sector]],Table2[Uptrend],"Uptrend")/Table3[[#This Row],[Count]]</f>
        <v>0</v>
      </c>
      <c r="D87" s="2">
        <f>COUNTIFS(Table2[Sub-Sector],Table3[[#This Row],[Sub-Sector]],Table2[1W Return vs Nifty],"&gt;=5")/Table3[[#This Row],[Count]]</f>
        <v>0.25</v>
      </c>
      <c r="E87" s="2">
        <f>COUNTIFS(Table2[Sub-Sector],Table3[[#This Row],[Sub-Sector]],Table2[1M Return vs Nifty],"&gt;=5")/Table3[[#This Row],[Count]]</f>
        <v>0.25</v>
      </c>
      <c r="F87" s="2">
        <f>COUNTIFS(Table2[Sub-Sector],Table3[[#This Row],[Sub-Sector]],Table2[6M Return vs Nifty],"&gt;=10")/Table3[[#This Row],[Count]]</f>
        <v>0</v>
      </c>
      <c r="G87" s="2">
        <f>COUNTIFS(Table2[Sub-Sector],Table3[[#This Row],[Sub-Sector]],Table2[1Y Return vs Nifty],"&gt;=10")/Table3[[#This Row],[Count]]</f>
        <v>0</v>
      </c>
      <c r="H87" s="2">
        <f>COUNTIFS(Table2[Sub-Sector],Table3[[#This Row],[Sub-Sector]],Table2[RSI Exponential â€“ 14D],"&gt;=50")/Table3[[#This Row],[Count]]</f>
        <v>1</v>
      </c>
      <c r="I87" s="2">
        <f>COUNTIFS(Table2[Sub-Sector],Table3[[#This Row],[Sub-Sector]],Table2[Relative Volume],"&gt;=1")/Table3[[#This Row],[Count]]</f>
        <v>0.5</v>
      </c>
      <c r="J87" s="2">
        <f>COUNTIFS(Table2[Sub-Sector],Table3[[#This Row],[Sub-Sector]],Table2[% Away From Day Low],"&gt;=0.05")/Table3[[#This Row],[Count]]</f>
        <v>0</v>
      </c>
      <c r="K87" s="2">
        <f>COUNTIFS(Table2[Sub-Sector],Table3[[#This Row],[Sub-Sector]],Table2[% Away From Day High],"&lt;=0.05")/Table3[[#This Row],[Count]]</f>
        <v>1</v>
      </c>
      <c r="L87" s="2">
        <f>COUNTIFS(Table2[Sub-Sector],Table3[[#This Row],[Sub-Sector]],Table2[% Away From Current Week Low],"&gt;=0.05")/Table3[[#This Row],[Count]]</f>
        <v>0.25</v>
      </c>
      <c r="M87" s="2">
        <f>COUNTIFS(Table2[Sub-Sector],Table3[[#This Row],[Sub-Sector]],Table2[% Away From Current Week High],"&lt;=0.05")/Table3[[#This Row],[Count]]</f>
        <v>1</v>
      </c>
      <c r="N87" s="2">
        <f>COUNTIFS(Table2[Sub-Sector],Table3[[#This Row],[Sub-Sector]],Table2[% Away From Current Month Low],"&gt;=0.05")/Table3[[#This Row],[Count]]</f>
        <v>0.25</v>
      </c>
      <c r="O87" s="2">
        <f>COUNTIFS(Table2[Sub-Sector],Table3[[#This Row],[Sub-Sector]],Table2[% Away From Current Month High],"&lt;=0.05")/Table3[[#This Row],[Count]]</f>
        <v>1</v>
      </c>
      <c r="P87" s="2">
        <f>COUNTIFS(Table2[Sub-Sector],Table3[[#This Row],[Sub-Sector]],Table2[% Away From 52W High],"&lt;=10")/Table3[[#This Row],[Count]]</f>
        <v>0</v>
      </c>
      <c r="Q87" s="2">
        <f>COUNTIFS(Table2[Sub-Sector],Table3[[#This Row],[Sub-Sector]],Table2[% Away From 52W Low],"&gt;=10")/Table3[[#This Row],[Count]]</f>
        <v>1</v>
      </c>
      <c r="R87" s="2">
        <f>COUNTIFS(Table2[Sub-Sector],Table3[[#This Row],[Sub-Sector]],Table2[% Price above 20 EMA],"&gt;=0")/Table3[[#This Row],[Count]]</f>
        <v>1</v>
      </c>
      <c r="S87" s="2">
        <f>COUNTIFS(Table2[Sub-Sector],Table3[[#This Row],[Sub-Sector]],Table2[% Price above 50 EMA],"&gt;=0")/Table3[[#This Row],[Count]]</f>
        <v>1</v>
      </c>
      <c r="T87" s="2">
        <f>COUNTIFS(Table2[Sub-Sector],Table3[[#This Row],[Sub-Sector]],Table2[% Price above 200 EMA],"&gt;=0")/Table3[[#This Row],[Count]]</f>
        <v>0.5</v>
      </c>
      <c r="U87" s="2">
        <f>COUNTIFS(Table2[Sub-Sector],Table3[[#This Row],[Sub-Sector]],Table2[Rate of Change - Zone],"Positive")/Table3[[#This Row],[Count]]</f>
        <v>1</v>
      </c>
      <c r="V87" s="2">
        <f>COUNTIFS(Table2[Sub-Sector],Table3[[#This Row],[Sub-Sector]],Table2[Sharpe Ratio],"&gt;=0.10")/Table3[[#This Row],[Count]]</f>
        <v>0</v>
      </c>
      <c r="W87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494.5</v>
      </c>
      <c r="X87" s="3">
        <f>_xlfn.RANK.AVG(Table3[[#This Row],[Score]],Table3[Score],1)</f>
        <v>86</v>
      </c>
      <c r="Y8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287</v>
      </c>
      <c r="Z87" s="3">
        <f>_xlfn.RANK.AVG(Table3[[#This Row],[Score 2 ]],Table3[[Score 2 ]],1)</f>
        <v>86</v>
      </c>
    </row>
    <row r="88" spans="1:26" x14ac:dyDescent="0.3">
      <c r="A88" t="s">
        <v>1445</v>
      </c>
      <c r="B88">
        <f>COUNTIFS(Table2[Sub-Sector],Table3[[#This Row],[Sub-Sector]])</f>
        <v>3</v>
      </c>
      <c r="C88" s="2">
        <f>COUNTIFS(Table2[Sub-Sector],Table3[[#This Row],[Sub-Sector]],Table2[Uptrend],"Uptrend")/Table3[[#This Row],[Count]]</f>
        <v>0.33333333333333331</v>
      </c>
      <c r="D88" s="2">
        <f>COUNTIFS(Table2[Sub-Sector],Table3[[#This Row],[Sub-Sector]],Table2[1W Return vs Nifty],"&gt;=5")/Table3[[#This Row],[Count]]</f>
        <v>0.33333333333333331</v>
      </c>
      <c r="E88" s="2">
        <f>COUNTIFS(Table2[Sub-Sector],Table3[[#This Row],[Sub-Sector]],Table2[1M Return vs Nifty],"&gt;=5")/Table3[[#This Row],[Count]]</f>
        <v>0.33333333333333331</v>
      </c>
      <c r="F88" s="2">
        <f>COUNTIFS(Table2[Sub-Sector],Table3[[#This Row],[Sub-Sector]],Table2[6M Return vs Nifty],"&gt;=10")/Table3[[#This Row],[Count]]</f>
        <v>0</v>
      </c>
      <c r="G88" s="2">
        <f>COUNTIFS(Table2[Sub-Sector],Table3[[#This Row],[Sub-Sector]],Table2[1Y Return vs Nifty],"&gt;=10")/Table3[[#This Row],[Count]]</f>
        <v>0.33333333333333331</v>
      </c>
      <c r="H88" s="2">
        <f>COUNTIFS(Table2[Sub-Sector],Table3[[#This Row],[Sub-Sector]],Table2[RSI Exponential â€“ 14D],"&gt;=50")/Table3[[#This Row],[Count]]</f>
        <v>0.66666666666666663</v>
      </c>
      <c r="I88" s="2">
        <f>COUNTIFS(Table2[Sub-Sector],Table3[[#This Row],[Sub-Sector]],Table2[Relative Volume],"&gt;=1")/Table3[[#This Row],[Count]]</f>
        <v>0.66666666666666663</v>
      </c>
      <c r="J88" s="2">
        <f>COUNTIFS(Table2[Sub-Sector],Table3[[#This Row],[Sub-Sector]],Table2[% Away From Day Low],"&gt;=0.05")/Table3[[#This Row],[Count]]</f>
        <v>0</v>
      </c>
      <c r="K88" s="2">
        <f>COUNTIFS(Table2[Sub-Sector],Table3[[#This Row],[Sub-Sector]],Table2[% Away From Day High],"&lt;=0.05")/Table3[[#This Row],[Count]]</f>
        <v>1</v>
      </c>
      <c r="L88" s="2">
        <f>COUNTIFS(Table2[Sub-Sector],Table3[[#This Row],[Sub-Sector]],Table2[% Away From Current Week Low],"&gt;=0.05")/Table3[[#This Row],[Count]]</f>
        <v>0</v>
      </c>
      <c r="M88" s="2">
        <f>COUNTIFS(Table2[Sub-Sector],Table3[[#This Row],[Sub-Sector]],Table2[% Away From Current Week High],"&lt;=0.05")/Table3[[#This Row],[Count]]</f>
        <v>0</v>
      </c>
      <c r="N88" s="2">
        <f>COUNTIFS(Table2[Sub-Sector],Table3[[#This Row],[Sub-Sector]],Table2[% Away From Current Month Low],"&gt;=0.05")/Table3[[#This Row],[Count]]</f>
        <v>0.66666666666666663</v>
      </c>
      <c r="O88" s="2">
        <f>COUNTIFS(Table2[Sub-Sector],Table3[[#This Row],[Sub-Sector]],Table2[% Away From Current Month High],"&lt;=0.05")/Table3[[#This Row],[Count]]</f>
        <v>0</v>
      </c>
      <c r="P88" s="2">
        <f>COUNTIFS(Table2[Sub-Sector],Table3[[#This Row],[Sub-Sector]],Table2[% Away From 52W High],"&lt;=10")/Table3[[#This Row],[Count]]</f>
        <v>0.33333333333333331</v>
      </c>
      <c r="Q88" s="2">
        <f>COUNTIFS(Table2[Sub-Sector],Table3[[#This Row],[Sub-Sector]],Table2[% Away From 52W Low],"&gt;=10")/Table3[[#This Row],[Count]]</f>
        <v>1</v>
      </c>
      <c r="R88" s="2">
        <f>COUNTIFS(Table2[Sub-Sector],Table3[[#This Row],[Sub-Sector]],Table2[% Price above 20 EMA],"&gt;=0")/Table3[[#This Row],[Count]]</f>
        <v>0.66666666666666663</v>
      </c>
      <c r="S88" s="2">
        <f>COUNTIFS(Table2[Sub-Sector],Table3[[#This Row],[Sub-Sector]],Table2[% Price above 50 EMA],"&gt;=0")/Table3[[#This Row],[Count]]</f>
        <v>0.66666666666666663</v>
      </c>
      <c r="T88" s="2">
        <f>COUNTIFS(Table2[Sub-Sector],Table3[[#This Row],[Sub-Sector]],Table2[% Price above 200 EMA],"&gt;=0")/Table3[[#This Row],[Count]]</f>
        <v>0.66666666666666663</v>
      </c>
      <c r="U88" s="2">
        <f>COUNTIFS(Table2[Sub-Sector],Table3[[#This Row],[Sub-Sector]],Table2[Rate of Change - Zone],"Positive")/Table3[[#This Row],[Count]]</f>
        <v>0.66666666666666663</v>
      </c>
      <c r="V88" s="2">
        <f>COUNTIFS(Table2[Sub-Sector],Table3[[#This Row],[Sub-Sector]],Table2[Sharpe Ratio],"&gt;=0.10")/Table3[[#This Row],[Count]]</f>
        <v>0.33333333333333331</v>
      </c>
      <c r="W88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471</v>
      </c>
      <c r="X88" s="3">
        <f>_xlfn.RANK.AVG(Table3[[#This Row],[Score]],Table3[Score],1)</f>
        <v>78.5</v>
      </c>
      <c r="Y8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289</v>
      </c>
      <c r="Z88" s="3">
        <f>_xlfn.RANK.AVG(Table3[[#This Row],[Score 2 ]],Table3[[Score 2 ]],1)</f>
        <v>87.5</v>
      </c>
    </row>
    <row r="89" spans="1:26" x14ac:dyDescent="0.3">
      <c r="A89" t="s">
        <v>591</v>
      </c>
      <c r="B89">
        <f>COUNTIFS(Table2[Sub-Sector],Table3[[#This Row],[Sub-Sector]])</f>
        <v>3</v>
      </c>
      <c r="C89" s="2">
        <f>COUNTIFS(Table2[Sub-Sector],Table3[[#This Row],[Sub-Sector]],Table2[Uptrend],"Uptrend")/Table3[[#This Row],[Count]]</f>
        <v>0.33333333333333331</v>
      </c>
      <c r="D89" s="2">
        <f>COUNTIFS(Table2[Sub-Sector],Table3[[#This Row],[Sub-Sector]],Table2[1W Return vs Nifty],"&gt;=5")/Table3[[#This Row],[Count]]</f>
        <v>0</v>
      </c>
      <c r="E89" s="2">
        <f>COUNTIFS(Table2[Sub-Sector],Table3[[#This Row],[Sub-Sector]],Table2[1M Return vs Nifty],"&gt;=5")/Table3[[#This Row],[Count]]</f>
        <v>0</v>
      </c>
      <c r="F89" s="2">
        <f>COUNTIFS(Table2[Sub-Sector],Table3[[#This Row],[Sub-Sector]],Table2[6M Return vs Nifty],"&gt;=10")/Table3[[#This Row],[Count]]</f>
        <v>0</v>
      </c>
      <c r="G89" s="2">
        <f>COUNTIFS(Table2[Sub-Sector],Table3[[#This Row],[Sub-Sector]],Table2[1Y Return vs Nifty],"&gt;=10")/Table3[[#This Row],[Count]]</f>
        <v>0.33333333333333331</v>
      </c>
      <c r="H89" s="2">
        <f>COUNTIFS(Table2[Sub-Sector],Table3[[#This Row],[Sub-Sector]],Table2[RSI Exponential â€“ 14D],"&gt;=50")/Table3[[#This Row],[Count]]</f>
        <v>0.33333333333333331</v>
      </c>
      <c r="I89" s="2">
        <f>COUNTIFS(Table2[Sub-Sector],Table3[[#This Row],[Sub-Sector]],Table2[Relative Volume],"&gt;=1")/Table3[[#This Row],[Count]]</f>
        <v>0.66666666666666663</v>
      </c>
      <c r="J89" s="2">
        <f>COUNTIFS(Table2[Sub-Sector],Table3[[#This Row],[Sub-Sector]],Table2[% Away From Day Low],"&gt;=0.05")/Table3[[#This Row],[Count]]</f>
        <v>0</v>
      </c>
      <c r="K89" s="2">
        <f>COUNTIFS(Table2[Sub-Sector],Table3[[#This Row],[Sub-Sector]],Table2[% Away From Day High],"&lt;=0.05")/Table3[[#This Row],[Count]]</f>
        <v>1</v>
      </c>
      <c r="L89" s="2">
        <f>COUNTIFS(Table2[Sub-Sector],Table3[[#This Row],[Sub-Sector]],Table2[% Away From Current Week Low],"&gt;=0.05")/Table3[[#This Row],[Count]]</f>
        <v>0.66666666666666663</v>
      </c>
      <c r="M89" s="2">
        <f>COUNTIFS(Table2[Sub-Sector],Table3[[#This Row],[Sub-Sector]],Table2[% Away From Current Week High],"&lt;=0.05")/Table3[[#This Row],[Count]]</f>
        <v>0.66666666666666663</v>
      </c>
      <c r="N89" s="2">
        <f>COUNTIFS(Table2[Sub-Sector],Table3[[#This Row],[Sub-Sector]],Table2[% Away From Current Month Low],"&gt;=0.05")/Table3[[#This Row],[Count]]</f>
        <v>0.66666666666666663</v>
      </c>
      <c r="O89" s="2">
        <f>COUNTIFS(Table2[Sub-Sector],Table3[[#This Row],[Sub-Sector]],Table2[% Away From Current Month High],"&lt;=0.05")/Table3[[#This Row],[Count]]</f>
        <v>0.66666666666666663</v>
      </c>
      <c r="P89" s="2">
        <f>COUNTIFS(Table2[Sub-Sector],Table3[[#This Row],[Sub-Sector]],Table2[% Away From 52W High],"&lt;=10")/Table3[[#This Row],[Count]]</f>
        <v>0.33333333333333331</v>
      </c>
      <c r="Q89" s="2">
        <f>COUNTIFS(Table2[Sub-Sector],Table3[[#This Row],[Sub-Sector]],Table2[% Away From 52W Low],"&gt;=10")/Table3[[#This Row],[Count]]</f>
        <v>1</v>
      </c>
      <c r="R89" s="2">
        <f>COUNTIFS(Table2[Sub-Sector],Table3[[#This Row],[Sub-Sector]],Table2[% Price above 20 EMA],"&gt;=0")/Table3[[#This Row],[Count]]</f>
        <v>0.66666666666666663</v>
      </c>
      <c r="S89" s="2">
        <f>COUNTIFS(Table2[Sub-Sector],Table3[[#This Row],[Sub-Sector]],Table2[% Price above 50 EMA],"&gt;=0")/Table3[[#This Row],[Count]]</f>
        <v>0.66666666666666663</v>
      </c>
      <c r="T89" s="2">
        <f>COUNTIFS(Table2[Sub-Sector],Table3[[#This Row],[Sub-Sector]],Table2[% Price above 200 EMA],"&gt;=0")/Table3[[#This Row],[Count]]</f>
        <v>0.33333333333333331</v>
      </c>
      <c r="U89" s="2">
        <f>COUNTIFS(Table2[Sub-Sector],Table3[[#This Row],[Sub-Sector]],Table2[Rate of Change - Zone],"Positive")/Table3[[#This Row],[Count]]</f>
        <v>0.66666666666666663</v>
      </c>
      <c r="V89" s="2">
        <f>COUNTIFS(Table2[Sub-Sector],Table3[[#This Row],[Sub-Sector]],Table2[Sharpe Ratio],"&gt;=0.10")/Table3[[#This Row],[Count]]</f>
        <v>0</v>
      </c>
      <c r="W89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589</v>
      </c>
      <c r="X89" s="3">
        <f>_xlfn.RANK.AVG(Table3[[#This Row],[Score]],Table3[Score],1)</f>
        <v>110</v>
      </c>
      <c r="Y8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289</v>
      </c>
      <c r="Z89" s="3">
        <f>_xlfn.RANK.AVG(Table3[[#This Row],[Score 2 ]],Table3[[Score 2 ]],1)</f>
        <v>87.5</v>
      </c>
    </row>
    <row r="90" spans="1:26" x14ac:dyDescent="0.3">
      <c r="A90" t="s">
        <v>290</v>
      </c>
      <c r="B90">
        <f>COUNTIFS(Table2[Sub-Sector],Table3[[#This Row],[Sub-Sector]])</f>
        <v>14</v>
      </c>
      <c r="C90" s="2">
        <f>COUNTIFS(Table2[Sub-Sector],Table3[[#This Row],[Sub-Sector]],Table2[Uptrend],"Uptrend")/Table3[[#This Row],[Count]]</f>
        <v>0.6428571428571429</v>
      </c>
      <c r="D90" s="2">
        <f>COUNTIFS(Table2[Sub-Sector],Table3[[#This Row],[Sub-Sector]],Table2[1W Return vs Nifty],"&gt;=5")/Table3[[#This Row],[Count]]</f>
        <v>0</v>
      </c>
      <c r="E90" s="2">
        <f>COUNTIFS(Table2[Sub-Sector],Table3[[#This Row],[Sub-Sector]],Table2[1M Return vs Nifty],"&gt;=5")/Table3[[#This Row],[Count]]</f>
        <v>0.21428571428571427</v>
      </c>
      <c r="F90" s="2">
        <f>COUNTIFS(Table2[Sub-Sector],Table3[[#This Row],[Sub-Sector]],Table2[6M Return vs Nifty],"&gt;=10")/Table3[[#This Row],[Count]]</f>
        <v>0.14285714285714285</v>
      </c>
      <c r="G90" s="2">
        <f>COUNTIFS(Table2[Sub-Sector],Table3[[#This Row],[Sub-Sector]],Table2[1Y Return vs Nifty],"&gt;=10")/Table3[[#This Row],[Count]]</f>
        <v>0.35714285714285715</v>
      </c>
      <c r="H90" s="2">
        <f>COUNTIFS(Table2[Sub-Sector],Table3[[#This Row],[Sub-Sector]],Table2[RSI Exponential â€“ 14D],"&gt;=50")/Table3[[#This Row],[Count]]</f>
        <v>0.7142857142857143</v>
      </c>
      <c r="I90" s="2">
        <f>COUNTIFS(Table2[Sub-Sector],Table3[[#This Row],[Sub-Sector]],Table2[Relative Volume],"&gt;=1")/Table3[[#This Row],[Count]]</f>
        <v>0.42857142857142855</v>
      </c>
      <c r="J90" s="2">
        <f>COUNTIFS(Table2[Sub-Sector],Table3[[#This Row],[Sub-Sector]],Table2[% Away From Day Low],"&gt;=0.05")/Table3[[#This Row],[Count]]</f>
        <v>0</v>
      </c>
      <c r="K90" s="2">
        <f>COUNTIFS(Table2[Sub-Sector],Table3[[#This Row],[Sub-Sector]],Table2[% Away From Day High],"&lt;=0.05")/Table3[[#This Row],[Count]]</f>
        <v>0.9285714285714286</v>
      </c>
      <c r="L90" s="2">
        <f>COUNTIFS(Table2[Sub-Sector],Table3[[#This Row],[Sub-Sector]],Table2[% Away From Current Week Low],"&gt;=0.05")/Table3[[#This Row],[Count]]</f>
        <v>0.14285714285714285</v>
      </c>
      <c r="M90" s="2">
        <f>COUNTIFS(Table2[Sub-Sector],Table3[[#This Row],[Sub-Sector]],Table2[% Away From Current Week High],"&lt;=0.05")/Table3[[#This Row],[Count]]</f>
        <v>0.6428571428571429</v>
      </c>
      <c r="N90" s="2">
        <f>COUNTIFS(Table2[Sub-Sector],Table3[[#This Row],[Sub-Sector]],Table2[% Away From Current Month Low],"&gt;=0.05")/Table3[[#This Row],[Count]]</f>
        <v>0.42857142857142855</v>
      </c>
      <c r="O90" s="2">
        <f>COUNTIFS(Table2[Sub-Sector],Table3[[#This Row],[Sub-Sector]],Table2[% Away From Current Month High],"&lt;=0.05")/Table3[[#This Row],[Count]]</f>
        <v>0.6428571428571429</v>
      </c>
      <c r="P90" s="2">
        <f>COUNTIFS(Table2[Sub-Sector],Table3[[#This Row],[Sub-Sector]],Table2[% Away From 52W High],"&lt;=10")/Table3[[#This Row],[Count]]</f>
        <v>0.35714285714285715</v>
      </c>
      <c r="Q90" s="2">
        <f>COUNTIFS(Table2[Sub-Sector],Table3[[#This Row],[Sub-Sector]],Table2[% Away From 52W Low],"&gt;=10")/Table3[[#This Row],[Count]]</f>
        <v>1</v>
      </c>
      <c r="R90" s="2">
        <f>COUNTIFS(Table2[Sub-Sector],Table3[[#This Row],[Sub-Sector]],Table2[% Price above 20 EMA],"&gt;=0")/Table3[[#This Row],[Count]]</f>
        <v>0.5714285714285714</v>
      </c>
      <c r="S90" s="2">
        <f>COUNTIFS(Table2[Sub-Sector],Table3[[#This Row],[Sub-Sector]],Table2[% Price above 50 EMA],"&gt;=0")/Table3[[#This Row],[Count]]</f>
        <v>0.7142857142857143</v>
      </c>
      <c r="T90" s="2">
        <f>COUNTIFS(Table2[Sub-Sector],Table3[[#This Row],[Sub-Sector]],Table2[% Price above 200 EMA],"&gt;=0")/Table3[[#This Row],[Count]]</f>
        <v>0.9285714285714286</v>
      </c>
      <c r="U90" s="2">
        <f>COUNTIFS(Table2[Sub-Sector],Table3[[#This Row],[Sub-Sector]],Table2[Rate of Change - Zone],"Positive")/Table3[[#This Row],[Count]]</f>
        <v>0.7142857142857143</v>
      </c>
      <c r="V90" s="2">
        <f>COUNTIFS(Table2[Sub-Sector],Table3[[#This Row],[Sub-Sector]],Table2[Sharpe Ratio],"&gt;=0.10")/Table3[[#This Row],[Count]]</f>
        <v>0.21428571428571427</v>
      </c>
      <c r="W90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538.5</v>
      </c>
      <c r="X90" s="3">
        <f>_xlfn.RANK.AVG(Table3[[#This Row],[Score]],Table3[Score],1)</f>
        <v>99</v>
      </c>
      <c r="Y9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289.5</v>
      </c>
      <c r="Z90" s="3">
        <f>_xlfn.RANK.AVG(Table3[[#This Row],[Score 2 ]],Table3[[Score 2 ]],1)</f>
        <v>89</v>
      </c>
    </row>
    <row r="91" spans="1:26" x14ac:dyDescent="0.3">
      <c r="A91" t="s">
        <v>78</v>
      </c>
      <c r="B91">
        <f>COUNTIFS(Table2[Sub-Sector],Table3[[#This Row],[Sub-Sector]])</f>
        <v>19</v>
      </c>
      <c r="C91" s="2">
        <f>COUNTIFS(Table2[Sub-Sector],Table3[[#This Row],[Sub-Sector]],Table2[Uptrend],"Uptrend")/Table3[[#This Row],[Count]]</f>
        <v>0.73684210526315785</v>
      </c>
      <c r="D91" s="2">
        <f>COUNTIFS(Table2[Sub-Sector],Table3[[#This Row],[Sub-Sector]],Table2[1W Return vs Nifty],"&gt;=5")/Table3[[#This Row],[Count]]</f>
        <v>5.2631578947368418E-2</v>
      </c>
      <c r="E91" s="2">
        <f>COUNTIFS(Table2[Sub-Sector],Table3[[#This Row],[Sub-Sector]],Table2[1M Return vs Nifty],"&gt;=5")/Table3[[#This Row],[Count]]</f>
        <v>0.15789473684210525</v>
      </c>
      <c r="F91" s="2">
        <f>COUNTIFS(Table2[Sub-Sector],Table3[[#This Row],[Sub-Sector]],Table2[6M Return vs Nifty],"&gt;=10")/Table3[[#This Row],[Count]]</f>
        <v>0.10526315789473684</v>
      </c>
      <c r="G91" s="2">
        <f>COUNTIFS(Table2[Sub-Sector],Table3[[#This Row],[Sub-Sector]],Table2[1Y Return vs Nifty],"&gt;=10")/Table3[[#This Row],[Count]]</f>
        <v>0.36842105263157893</v>
      </c>
      <c r="H91" s="2">
        <f>COUNTIFS(Table2[Sub-Sector],Table3[[#This Row],[Sub-Sector]],Table2[RSI Exponential â€“ 14D],"&gt;=50")/Table3[[#This Row],[Count]]</f>
        <v>0.63157894736842102</v>
      </c>
      <c r="I91" s="2">
        <f>COUNTIFS(Table2[Sub-Sector],Table3[[#This Row],[Sub-Sector]],Table2[Relative Volume],"&gt;=1")/Table3[[#This Row],[Count]]</f>
        <v>0.47368421052631576</v>
      </c>
      <c r="J91" s="2">
        <f>COUNTIFS(Table2[Sub-Sector],Table3[[#This Row],[Sub-Sector]],Table2[% Away From Day Low],"&gt;=0.05")/Table3[[#This Row],[Count]]</f>
        <v>0</v>
      </c>
      <c r="K91" s="2">
        <f>COUNTIFS(Table2[Sub-Sector],Table3[[#This Row],[Sub-Sector]],Table2[% Away From Day High],"&lt;=0.05")/Table3[[#This Row],[Count]]</f>
        <v>1</v>
      </c>
      <c r="L91" s="2">
        <f>COUNTIFS(Table2[Sub-Sector],Table3[[#This Row],[Sub-Sector]],Table2[% Away From Current Week Low],"&gt;=0.05")/Table3[[#This Row],[Count]]</f>
        <v>0.21052631578947367</v>
      </c>
      <c r="M91" s="2">
        <f>COUNTIFS(Table2[Sub-Sector],Table3[[#This Row],[Sub-Sector]],Table2[% Away From Current Week High],"&lt;=0.05")/Table3[[#This Row],[Count]]</f>
        <v>0.84210526315789469</v>
      </c>
      <c r="N91" s="2">
        <f>COUNTIFS(Table2[Sub-Sector],Table3[[#This Row],[Sub-Sector]],Table2[% Away From Current Month Low],"&gt;=0.05")/Table3[[#This Row],[Count]]</f>
        <v>0.26315789473684209</v>
      </c>
      <c r="O91" s="2">
        <f>COUNTIFS(Table2[Sub-Sector],Table3[[#This Row],[Sub-Sector]],Table2[% Away From Current Month High],"&lt;=0.05")/Table3[[#This Row],[Count]]</f>
        <v>0.57894736842105265</v>
      </c>
      <c r="P91" s="2">
        <f>COUNTIFS(Table2[Sub-Sector],Table3[[#This Row],[Sub-Sector]],Table2[% Away From 52W High],"&lt;=10")/Table3[[#This Row],[Count]]</f>
        <v>0.42105263157894735</v>
      </c>
      <c r="Q91" s="2">
        <f>COUNTIFS(Table2[Sub-Sector],Table3[[#This Row],[Sub-Sector]],Table2[% Away From 52W Low],"&gt;=10")/Table3[[#This Row],[Count]]</f>
        <v>1</v>
      </c>
      <c r="R91" s="2">
        <f>COUNTIFS(Table2[Sub-Sector],Table3[[#This Row],[Sub-Sector]],Table2[% Price above 20 EMA],"&gt;=0")/Table3[[#This Row],[Count]]</f>
        <v>0.73684210526315785</v>
      </c>
      <c r="S91" s="2">
        <f>COUNTIFS(Table2[Sub-Sector],Table3[[#This Row],[Sub-Sector]],Table2[% Price above 50 EMA],"&gt;=0")/Table3[[#This Row],[Count]]</f>
        <v>0.73684210526315785</v>
      </c>
      <c r="T91" s="2">
        <f>COUNTIFS(Table2[Sub-Sector],Table3[[#This Row],[Sub-Sector]],Table2[% Price above 200 EMA],"&gt;=0")/Table3[[#This Row],[Count]]</f>
        <v>0.78947368421052633</v>
      </c>
      <c r="U91" s="2">
        <f>COUNTIFS(Table2[Sub-Sector],Table3[[#This Row],[Sub-Sector]],Table2[Rate of Change - Zone],"Positive")/Table3[[#This Row],[Count]]</f>
        <v>0.68421052631578949</v>
      </c>
      <c r="V91" s="2">
        <f>COUNTIFS(Table2[Sub-Sector],Table3[[#This Row],[Sub-Sector]],Table2[Sharpe Ratio],"&gt;=0.10")/Table3[[#This Row],[Count]]</f>
        <v>0</v>
      </c>
      <c r="W91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495</v>
      </c>
      <c r="X91" s="3">
        <f>_xlfn.RANK.AVG(Table3[[#This Row],[Score]],Table3[Score],1)</f>
        <v>87</v>
      </c>
      <c r="Y9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290</v>
      </c>
      <c r="Z91" s="3">
        <f>_xlfn.RANK.AVG(Table3[[#This Row],[Score 2 ]],Table3[[Score 2 ]],1)</f>
        <v>90.5</v>
      </c>
    </row>
    <row r="92" spans="1:26" x14ac:dyDescent="0.3">
      <c r="A92" t="s">
        <v>108</v>
      </c>
      <c r="B92">
        <f>COUNTIFS(Table2[Sub-Sector],Table3[[#This Row],[Sub-Sector]])</f>
        <v>4</v>
      </c>
      <c r="C92" s="2">
        <f>COUNTIFS(Table2[Sub-Sector],Table3[[#This Row],[Sub-Sector]],Table2[Uptrend],"Uptrend")/Table3[[#This Row],[Count]]</f>
        <v>0.5</v>
      </c>
      <c r="D92" s="2">
        <f>COUNTIFS(Table2[Sub-Sector],Table3[[#This Row],[Sub-Sector]],Table2[1W Return vs Nifty],"&gt;=5")/Table3[[#This Row],[Count]]</f>
        <v>0.25</v>
      </c>
      <c r="E92" s="2">
        <f>COUNTIFS(Table2[Sub-Sector],Table3[[#This Row],[Sub-Sector]],Table2[1M Return vs Nifty],"&gt;=5")/Table3[[#This Row],[Count]]</f>
        <v>0.5</v>
      </c>
      <c r="F92" s="2">
        <f>COUNTIFS(Table2[Sub-Sector],Table3[[#This Row],[Sub-Sector]],Table2[6M Return vs Nifty],"&gt;=10")/Table3[[#This Row],[Count]]</f>
        <v>0.25</v>
      </c>
      <c r="G92" s="2">
        <f>COUNTIFS(Table2[Sub-Sector],Table3[[#This Row],[Sub-Sector]],Table2[1Y Return vs Nifty],"&gt;=10")/Table3[[#This Row],[Count]]</f>
        <v>0.5</v>
      </c>
      <c r="H92" s="2">
        <f>COUNTIFS(Table2[Sub-Sector],Table3[[#This Row],[Sub-Sector]],Table2[RSI Exponential â€“ 14D],"&gt;=50")/Table3[[#This Row],[Count]]</f>
        <v>0.5</v>
      </c>
      <c r="I92" s="2">
        <f>COUNTIFS(Table2[Sub-Sector],Table3[[#This Row],[Sub-Sector]],Table2[Relative Volume],"&gt;=1")/Table3[[#This Row],[Count]]</f>
        <v>0.5</v>
      </c>
      <c r="J92" s="2">
        <f>COUNTIFS(Table2[Sub-Sector],Table3[[#This Row],[Sub-Sector]],Table2[% Away From Day Low],"&gt;=0.05")/Table3[[#This Row],[Count]]</f>
        <v>0</v>
      </c>
      <c r="K92" s="2">
        <f>COUNTIFS(Table2[Sub-Sector],Table3[[#This Row],[Sub-Sector]],Table2[% Away From Day High],"&lt;=0.05")/Table3[[#This Row],[Count]]</f>
        <v>0.75</v>
      </c>
      <c r="L92" s="2">
        <f>COUNTIFS(Table2[Sub-Sector],Table3[[#This Row],[Sub-Sector]],Table2[% Away From Current Week Low],"&gt;=0.05")/Table3[[#This Row],[Count]]</f>
        <v>0.25</v>
      </c>
      <c r="M92" s="2">
        <f>COUNTIFS(Table2[Sub-Sector],Table3[[#This Row],[Sub-Sector]],Table2[% Away From Current Week High],"&lt;=0.05")/Table3[[#This Row],[Count]]</f>
        <v>0.5</v>
      </c>
      <c r="N92" s="2">
        <f>COUNTIFS(Table2[Sub-Sector],Table3[[#This Row],[Sub-Sector]],Table2[% Away From Current Month Low],"&gt;=0.05")/Table3[[#This Row],[Count]]</f>
        <v>0.25</v>
      </c>
      <c r="O92" s="2">
        <f>COUNTIFS(Table2[Sub-Sector],Table3[[#This Row],[Sub-Sector]],Table2[% Away From Current Month High],"&lt;=0.05")/Table3[[#This Row],[Count]]</f>
        <v>0.5</v>
      </c>
      <c r="P92" s="2">
        <f>COUNTIFS(Table2[Sub-Sector],Table3[[#This Row],[Sub-Sector]],Table2[% Away From 52W High],"&lt;=10")/Table3[[#This Row],[Count]]</f>
        <v>0.5</v>
      </c>
      <c r="Q92" s="2">
        <f>COUNTIFS(Table2[Sub-Sector],Table3[[#This Row],[Sub-Sector]],Table2[% Away From 52W Low],"&gt;=10")/Table3[[#This Row],[Count]]</f>
        <v>0.75</v>
      </c>
      <c r="R92" s="2">
        <f>COUNTIFS(Table2[Sub-Sector],Table3[[#This Row],[Sub-Sector]],Table2[% Price above 20 EMA],"&gt;=0")/Table3[[#This Row],[Count]]</f>
        <v>0.25</v>
      </c>
      <c r="S92" s="2">
        <f>COUNTIFS(Table2[Sub-Sector],Table3[[#This Row],[Sub-Sector]],Table2[% Price above 50 EMA],"&gt;=0")/Table3[[#This Row],[Count]]</f>
        <v>0.5</v>
      </c>
      <c r="T92" s="2">
        <f>COUNTIFS(Table2[Sub-Sector],Table3[[#This Row],[Sub-Sector]],Table2[% Price above 200 EMA],"&gt;=0")/Table3[[#This Row],[Count]]</f>
        <v>0.5</v>
      </c>
      <c r="U92" s="2">
        <f>COUNTIFS(Table2[Sub-Sector],Table3[[#This Row],[Sub-Sector]],Table2[Rate of Change - Zone],"Positive")/Table3[[#This Row],[Count]]</f>
        <v>0.5</v>
      </c>
      <c r="V92" s="2">
        <f>COUNTIFS(Table2[Sub-Sector],Table3[[#This Row],[Sub-Sector]],Table2[Sharpe Ratio],"&gt;=0.10")/Table3[[#This Row],[Count]]</f>
        <v>0.25</v>
      </c>
      <c r="W9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445</v>
      </c>
      <c r="X92" s="3">
        <f>_xlfn.RANK.AVG(Table3[[#This Row],[Score]],Table3[Score],1)</f>
        <v>64</v>
      </c>
      <c r="Y9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290</v>
      </c>
      <c r="Z92" s="3">
        <f>_xlfn.RANK.AVG(Table3[[#This Row],[Score 2 ]],Table3[[Score 2 ]],1)</f>
        <v>90.5</v>
      </c>
    </row>
    <row r="93" spans="1:26" x14ac:dyDescent="0.3">
      <c r="A93" t="s">
        <v>1783</v>
      </c>
      <c r="B93">
        <f>COUNTIFS(Table2[Sub-Sector],Table3[[#This Row],[Sub-Sector]])</f>
        <v>3</v>
      </c>
      <c r="C93" s="2">
        <f>COUNTIFS(Table2[Sub-Sector],Table3[[#This Row],[Sub-Sector]],Table2[Uptrend],"Uptrend")/Table3[[#This Row],[Count]]</f>
        <v>0.66666666666666663</v>
      </c>
      <c r="D93" s="2">
        <f>COUNTIFS(Table2[Sub-Sector],Table3[[#This Row],[Sub-Sector]],Table2[1W Return vs Nifty],"&gt;=5")/Table3[[#This Row],[Count]]</f>
        <v>0</v>
      </c>
      <c r="E93" s="2">
        <f>COUNTIFS(Table2[Sub-Sector],Table3[[#This Row],[Sub-Sector]],Table2[1M Return vs Nifty],"&gt;=5")/Table3[[#This Row],[Count]]</f>
        <v>0</v>
      </c>
      <c r="F93" s="2">
        <f>COUNTIFS(Table2[Sub-Sector],Table3[[#This Row],[Sub-Sector]],Table2[6M Return vs Nifty],"&gt;=10")/Table3[[#This Row],[Count]]</f>
        <v>0</v>
      </c>
      <c r="G93" s="2">
        <f>COUNTIFS(Table2[Sub-Sector],Table3[[#This Row],[Sub-Sector]],Table2[1Y Return vs Nifty],"&gt;=10")/Table3[[#This Row],[Count]]</f>
        <v>0.66666666666666663</v>
      </c>
      <c r="H93" s="2">
        <f>COUNTIFS(Table2[Sub-Sector],Table3[[#This Row],[Sub-Sector]],Table2[RSI Exponential â€“ 14D],"&gt;=50")/Table3[[#This Row],[Count]]</f>
        <v>0.33333333333333331</v>
      </c>
      <c r="I93" s="2">
        <f>COUNTIFS(Table2[Sub-Sector],Table3[[#This Row],[Sub-Sector]],Table2[Relative Volume],"&gt;=1")/Table3[[#This Row],[Count]]</f>
        <v>0.66666666666666663</v>
      </c>
      <c r="J93" s="2">
        <f>COUNTIFS(Table2[Sub-Sector],Table3[[#This Row],[Sub-Sector]],Table2[% Away From Day Low],"&gt;=0.05")/Table3[[#This Row],[Count]]</f>
        <v>0</v>
      </c>
      <c r="K93" s="2">
        <f>COUNTIFS(Table2[Sub-Sector],Table3[[#This Row],[Sub-Sector]],Table2[% Away From Day High],"&lt;=0.05")/Table3[[#This Row],[Count]]</f>
        <v>1</v>
      </c>
      <c r="L93" s="2">
        <f>COUNTIFS(Table2[Sub-Sector],Table3[[#This Row],[Sub-Sector]],Table2[% Away From Current Week Low],"&gt;=0.05")/Table3[[#This Row],[Count]]</f>
        <v>0</v>
      </c>
      <c r="M93" s="2">
        <f>COUNTIFS(Table2[Sub-Sector],Table3[[#This Row],[Sub-Sector]],Table2[% Away From Current Week High],"&lt;=0.05")/Table3[[#This Row],[Count]]</f>
        <v>0.66666666666666663</v>
      </c>
      <c r="N93" s="2">
        <f>COUNTIFS(Table2[Sub-Sector],Table3[[#This Row],[Sub-Sector]],Table2[% Away From Current Month Low],"&gt;=0.05")/Table3[[#This Row],[Count]]</f>
        <v>0.33333333333333331</v>
      </c>
      <c r="O93" s="2">
        <f>COUNTIFS(Table2[Sub-Sector],Table3[[#This Row],[Sub-Sector]],Table2[% Away From Current Month High],"&lt;=0.05")/Table3[[#This Row],[Count]]</f>
        <v>0</v>
      </c>
      <c r="P93" s="2">
        <f>COUNTIFS(Table2[Sub-Sector],Table3[[#This Row],[Sub-Sector]],Table2[% Away From 52W High],"&lt;=10")/Table3[[#This Row],[Count]]</f>
        <v>0</v>
      </c>
      <c r="Q93" s="2">
        <f>COUNTIFS(Table2[Sub-Sector],Table3[[#This Row],[Sub-Sector]],Table2[% Away From 52W Low],"&gt;=10")/Table3[[#This Row],[Count]]</f>
        <v>1</v>
      </c>
      <c r="R93" s="2">
        <f>COUNTIFS(Table2[Sub-Sector],Table3[[#This Row],[Sub-Sector]],Table2[% Price above 20 EMA],"&gt;=0")/Table3[[#This Row],[Count]]</f>
        <v>0.33333333333333331</v>
      </c>
      <c r="S93" s="2">
        <f>COUNTIFS(Table2[Sub-Sector],Table3[[#This Row],[Sub-Sector]],Table2[% Price above 50 EMA],"&gt;=0")/Table3[[#This Row],[Count]]</f>
        <v>0.66666666666666663</v>
      </c>
      <c r="T93" s="2">
        <f>COUNTIFS(Table2[Sub-Sector],Table3[[#This Row],[Sub-Sector]],Table2[% Price above 200 EMA],"&gt;=0")/Table3[[#This Row],[Count]]</f>
        <v>0.66666666666666663</v>
      </c>
      <c r="U93" s="2">
        <f>COUNTIFS(Table2[Sub-Sector],Table3[[#This Row],[Sub-Sector]],Table2[Rate of Change - Zone],"Positive")/Table3[[#This Row],[Count]]</f>
        <v>0.33333333333333331</v>
      </c>
      <c r="V93" s="2">
        <f>COUNTIFS(Table2[Sub-Sector],Table3[[#This Row],[Sub-Sector]],Table2[Sharpe Ratio],"&gt;=0.10")/Table3[[#This Row],[Count]]</f>
        <v>0</v>
      </c>
      <c r="W93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566.5</v>
      </c>
      <c r="X93" s="3">
        <f>_xlfn.RANK.AVG(Table3[[#This Row],[Score]],Table3[Score],1)</f>
        <v>105</v>
      </c>
      <c r="Y9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293</v>
      </c>
      <c r="Z93" s="3">
        <f>_xlfn.RANK.AVG(Table3[[#This Row],[Score 2 ]],Table3[[Score 2 ]],1)</f>
        <v>92</v>
      </c>
    </row>
    <row r="94" spans="1:26" x14ac:dyDescent="0.3">
      <c r="A94" t="s">
        <v>491</v>
      </c>
      <c r="B94">
        <f>COUNTIFS(Table2[Sub-Sector],Table3[[#This Row],[Sub-Sector]])</f>
        <v>2</v>
      </c>
      <c r="C94" s="2">
        <f>COUNTIFS(Table2[Sub-Sector],Table3[[#This Row],[Sub-Sector]],Table2[Uptrend],"Uptrend")/Table3[[#This Row],[Count]]</f>
        <v>1</v>
      </c>
      <c r="D94" s="2">
        <f>COUNTIFS(Table2[Sub-Sector],Table3[[#This Row],[Sub-Sector]],Table2[1W Return vs Nifty],"&gt;=5")/Table3[[#This Row],[Count]]</f>
        <v>0</v>
      </c>
      <c r="E94" s="2">
        <f>COUNTIFS(Table2[Sub-Sector],Table3[[#This Row],[Sub-Sector]],Table2[1M Return vs Nifty],"&gt;=5")/Table3[[#This Row],[Count]]</f>
        <v>0</v>
      </c>
      <c r="F94" s="2">
        <f>COUNTIFS(Table2[Sub-Sector],Table3[[#This Row],[Sub-Sector]],Table2[6M Return vs Nifty],"&gt;=10")/Table3[[#This Row],[Count]]</f>
        <v>0.5</v>
      </c>
      <c r="G94" s="2">
        <f>COUNTIFS(Table2[Sub-Sector],Table3[[#This Row],[Sub-Sector]],Table2[1Y Return vs Nifty],"&gt;=10")/Table3[[#This Row],[Count]]</f>
        <v>1</v>
      </c>
      <c r="H94" s="2">
        <f>COUNTIFS(Table2[Sub-Sector],Table3[[#This Row],[Sub-Sector]],Table2[RSI Exponential â€“ 14D],"&gt;=50")/Table3[[#This Row],[Count]]</f>
        <v>0.5</v>
      </c>
      <c r="I94" s="2">
        <f>COUNTIFS(Table2[Sub-Sector],Table3[[#This Row],[Sub-Sector]],Table2[Relative Volume],"&gt;=1")/Table3[[#This Row],[Count]]</f>
        <v>0</v>
      </c>
      <c r="J94" s="2">
        <f>COUNTIFS(Table2[Sub-Sector],Table3[[#This Row],[Sub-Sector]],Table2[% Away From Day Low],"&gt;=0.05")/Table3[[#This Row],[Count]]</f>
        <v>0</v>
      </c>
      <c r="K94" s="2">
        <f>COUNTIFS(Table2[Sub-Sector],Table3[[#This Row],[Sub-Sector]],Table2[% Away From Day High],"&lt;=0.05")/Table3[[#This Row],[Count]]</f>
        <v>1</v>
      </c>
      <c r="L94" s="2">
        <f>COUNTIFS(Table2[Sub-Sector],Table3[[#This Row],[Sub-Sector]],Table2[% Away From Current Week Low],"&gt;=0.05")/Table3[[#This Row],[Count]]</f>
        <v>0</v>
      </c>
      <c r="M94" s="2">
        <f>COUNTIFS(Table2[Sub-Sector],Table3[[#This Row],[Sub-Sector]],Table2[% Away From Current Week High],"&lt;=0.05")/Table3[[#This Row],[Count]]</f>
        <v>0.5</v>
      </c>
      <c r="N94" s="2">
        <f>COUNTIFS(Table2[Sub-Sector],Table3[[#This Row],[Sub-Sector]],Table2[% Away From Current Month Low],"&gt;=0.05")/Table3[[#This Row],[Count]]</f>
        <v>0</v>
      </c>
      <c r="O94" s="2">
        <f>COUNTIFS(Table2[Sub-Sector],Table3[[#This Row],[Sub-Sector]],Table2[% Away From Current Month High],"&lt;=0.05")/Table3[[#This Row],[Count]]</f>
        <v>0.5</v>
      </c>
      <c r="P94" s="2">
        <f>COUNTIFS(Table2[Sub-Sector],Table3[[#This Row],[Sub-Sector]],Table2[% Away From 52W High],"&lt;=10")/Table3[[#This Row],[Count]]</f>
        <v>0.5</v>
      </c>
      <c r="Q94" s="2">
        <f>COUNTIFS(Table2[Sub-Sector],Table3[[#This Row],[Sub-Sector]],Table2[% Away From 52W Low],"&gt;=10")/Table3[[#This Row],[Count]]</f>
        <v>1</v>
      </c>
      <c r="R94" s="2">
        <f>COUNTIFS(Table2[Sub-Sector],Table3[[#This Row],[Sub-Sector]],Table2[% Price above 20 EMA],"&gt;=0")/Table3[[#This Row],[Count]]</f>
        <v>0.5</v>
      </c>
      <c r="S94" s="2">
        <f>COUNTIFS(Table2[Sub-Sector],Table3[[#This Row],[Sub-Sector]],Table2[% Price above 50 EMA],"&gt;=0")/Table3[[#This Row],[Count]]</f>
        <v>1</v>
      </c>
      <c r="T94" s="2">
        <f>COUNTIFS(Table2[Sub-Sector],Table3[[#This Row],[Sub-Sector]],Table2[% Price above 200 EMA],"&gt;=0")/Table3[[#This Row],[Count]]</f>
        <v>1</v>
      </c>
      <c r="U94" s="2">
        <f>COUNTIFS(Table2[Sub-Sector],Table3[[#This Row],[Sub-Sector]],Table2[Rate of Change - Zone],"Positive")/Table3[[#This Row],[Count]]</f>
        <v>0</v>
      </c>
      <c r="V94" s="2">
        <f>COUNTIFS(Table2[Sub-Sector],Table3[[#This Row],[Sub-Sector]],Table2[Sharpe Ratio],"&gt;=0.10")/Table3[[#This Row],[Count]]</f>
        <v>0.5</v>
      </c>
      <c r="W94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509.5</v>
      </c>
      <c r="X94" s="3">
        <f>_xlfn.RANK.AVG(Table3[[#This Row],[Score]],Table3[Score],1)</f>
        <v>92</v>
      </c>
      <c r="Y9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293.5</v>
      </c>
      <c r="Z94" s="3">
        <f>_xlfn.RANK.AVG(Table3[[#This Row],[Score 2 ]],Table3[[Score 2 ]],1)</f>
        <v>93</v>
      </c>
    </row>
    <row r="95" spans="1:26" x14ac:dyDescent="0.3">
      <c r="A95" t="s">
        <v>246</v>
      </c>
      <c r="B95">
        <f>COUNTIFS(Table2[Sub-Sector],Table3[[#This Row],[Sub-Sector]])</f>
        <v>23</v>
      </c>
      <c r="C95" s="2">
        <f>COUNTIFS(Table2[Sub-Sector],Table3[[#This Row],[Sub-Sector]],Table2[Uptrend],"Uptrend")/Table3[[#This Row],[Count]]</f>
        <v>0.82608695652173914</v>
      </c>
      <c r="D95" s="2">
        <f>COUNTIFS(Table2[Sub-Sector],Table3[[#This Row],[Sub-Sector]],Table2[1W Return vs Nifty],"&gt;=5")/Table3[[#This Row],[Count]]</f>
        <v>8.6956521739130432E-2</v>
      </c>
      <c r="E95" s="2">
        <f>COUNTIFS(Table2[Sub-Sector],Table3[[#This Row],[Sub-Sector]],Table2[1M Return vs Nifty],"&gt;=5")/Table3[[#This Row],[Count]]</f>
        <v>0.47826086956521741</v>
      </c>
      <c r="F95" s="2">
        <f>COUNTIFS(Table2[Sub-Sector],Table3[[#This Row],[Sub-Sector]],Table2[6M Return vs Nifty],"&gt;=10")/Table3[[#This Row],[Count]]</f>
        <v>0.47826086956521741</v>
      </c>
      <c r="G95" s="2">
        <f>COUNTIFS(Table2[Sub-Sector],Table3[[#This Row],[Sub-Sector]],Table2[1Y Return vs Nifty],"&gt;=10")/Table3[[#This Row],[Count]]</f>
        <v>0.47826086956521741</v>
      </c>
      <c r="H95" s="2">
        <f>COUNTIFS(Table2[Sub-Sector],Table3[[#This Row],[Sub-Sector]],Table2[RSI Exponential â€“ 14D],"&gt;=50")/Table3[[#This Row],[Count]]</f>
        <v>0.43478260869565216</v>
      </c>
      <c r="I95" s="2">
        <f>COUNTIFS(Table2[Sub-Sector],Table3[[#This Row],[Sub-Sector]],Table2[Relative Volume],"&gt;=1")/Table3[[#This Row],[Count]]</f>
        <v>0.39130434782608697</v>
      </c>
      <c r="J95" s="2">
        <f>COUNTIFS(Table2[Sub-Sector],Table3[[#This Row],[Sub-Sector]],Table2[% Away From Day Low],"&gt;=0.05")/Table3[[#This Row],[Count]]</f>
        <v>4.3478260869565216E-2</v>
      </c>
      <c r="K95" s="2">
        <f>COUNTIFS(Table2[Sub-Sector],Table3[[#This Row],[Sub-Sector]],Table2[% Away From Day High],"&lt;=0.05")/Table3[[#This Row],[Count]]</f>
        <v>0.91304347826086951</v>
      </c>
      <c r="L95" s="2">
        <f>COUNTIFS(Table2[Sub-Sector],Table3[[#This Row],[Sub-Sector]],Table2[% Away From Current Week Low],"&gt;=0.05")/Table3[[#This Row],[Count]]</f>
        <v>0.2608695652173913</v>
      </c>
      <c r="M95" s="2">
        <f>COUNTIFS(Table2[Sub-Sector],Table3[[#This Row],[Sub-Sector]],Table2[% Away From Current Week High],"&lt;=0.05")/Table3[[#This Row],[Count]]</f>
        <v>0.30434782608695654</v>
      </c>
      <c r="N95" s="2">
        <f>COUNTIFS(Table2[Sub-Sector],Table3[[#This Row],[Sub-Sector]],Table2[% Away From Current Month Low],"&gt;=0.05")/Table3[[#This Row],[Count]]</f>
        <v>0.34782608695652173</v>
      </c>
      <c r="O95" s="2">
        <f>COUNTIFS(Table2[Sub-Sector],Table3[[#This Row],[Sub-Sector]],Table2[% Away From Current Month High],"&lt;=0.05")/Table3[[#This Row],[Count]]</f>
        <v>0.17391304347826086</v>
      </c>
      <c r="P95" s="2">
        <f>COUNTIFS(Table2[Sub-Sector],Table3[[#This Row],[Sub-Sector]],Table2[% Away From 52W High],"&lt;=10")/Table3[[#This Row],[Count]]</f>
        <v>0.34782608695652173</v>
      </c>
      <c r="Q95" s="2">
        <f>COUNTIFS(Table2[Sub-Sector],Table3[[#This Row],[Sub-Sector]],Table2[% Away From 52W Low],"&gt;=10")/Table3[[#This Row],[Count]]</f>
        <v>1</v>
      </c>
      <c r="R95" s="2">
        <f>COUNTIFS(Table2[Sub-Sector],Table3[[#This Row],[Sub-Sector]],Table2[% Price above 20 EMA],"&gt;=0")/Table3[[#This Row],[Count]]</f>
        <v>0.47826086956521741</v>
      </c>
      <c r="S95" s="2">
        <f>COUNTIFS(Table2[Sub-Sector],Table3[[#This Row],[Sub-Sector]],Table2[% Price above 50 EMA],"&gt;=0")/Table3[[#This Row],[Count]]</f>
        <v>0.86956521739130432</v>
      </c>
      <c r="T95" s="2">
        <f>COUNTIFS(Table2[Sub-Sector],Table3[[#This Row],[Sub-Sector]],Table2[% Price above 200 EMA],"&gt;=0")/Table3[[#This Row],[Count]]</f>
        <v>0.91304347826086951</v>
      </c>
      <c r="U95" s="2">
        <f>COUNTIFS(Table2[Sub-Sector],Table3[[#This Row],[Sub-Sector]],Table2[Rate of Change - Zone],"Positive")/Table3[[#This Row],[Count]]</f>
        <v>0.47826086956521741</v>
      </c>
      <c r="V95" s="2">
        <f>COUNTIFS(Table2[Sub-Sector],Table3[[#This Row],[Sub-Sector]],Table2[Sharpe Ratio],"&gt;=0.10")/Table3[[#This Row],[Count]]</f>
        <v>0.52173913043478259</v>
      </c>
      <c r="W95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454</v>
      </c>
      <c r="X95" s="3">
        <f>_xlfn.RANK.AVG(Table3[[#This Row],[Score]],Table3[Score],1)</f>
        <v>66.5</v>
      </c>
      <c r="Y9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301</v>
      </c>
      <c r="Z95" s="3">
        <f>_xlfn.RANK.AVG(Table3[[#This Row],[Score 2 ]],Table3[[Score 2 ]],1)</f>
        <v>94</v>
      </c>
    </row>
    <row r="96" spans="1:26" x14ac:dyDescent="0.3">
      <c r="A96" t="s">
        <v>481</v>
      </c>
      <c r="B96">
        <f>COUNTIFS(Table2[Sub-Sector],Table3[[#This Row],[Sub-Sector]])</f>
        <v>11</v>
      </c>
      <c r="C96" s="2">
        <f>COUNTIFS(Table2[Sub-Sector],Table3[[#This Row],[Sub-Sector]],Table2[Uptrend],"Uptrend")/Table3[[#This Row],[Count]]</f>
        <v>0.72727272727272729</v>
      </c>
      <c r="D96" s="2">
        <f>COUNTIFS(Table2[Sub-Sector],Table3[[#This Row],[Sub-Sector]],Table2[1W Return vs Nifty],"&gt;=5")/Table3[[#This Row],[Count]]</f>
        <v>9.0909090909090912E-2</v>
      </c>
      <c r="E96" s="2">
        <f>COUNTIFS(Table2[Sub-Sector],Table3[[#This Row],[Sub-Sector]],Table2[1M Return vs Nifty],"&gt;=5")/Table3[[#This Row],[Count]]</f>
        <v>0.18181818181818182</v>
      </c>
      <c r="F96" s="2">
        <f>COUNTIFS(Table2[Sub-Sector],Table3[[#This Row],[Sub-Sector]],Table2[6M Return vs Nifty],"&gt;=10")/Table3[[#This Row],[Count]]</f>
        <v>0.36363636363636365</v>
      </c>
      <c r="G96" s="2">
        <f>COUNTIFS(Table2[Sub-Sector],Table3[[#This Row],[Sub-Sector]],Table2[1Y Return vs Nifty],"&gt;=10")/Table3[[#This Row],[Count]]</f>
        <v>0.27272727272727271</v>
      </c>
      <c r="H96" s="2">
        <f>COUNTIFS(Table2[Sub-Sector],Table3[[#This Row],[Sub-Sector]],Table2[RSI Exponential â€“ 14D],"&gt;=50")/Table3[[#This Row],[Count]]</f>
        <v>0.81818181818181823</v>
      </c>
      <c r="I96" s="2">
        <f>COUNTIFS(Table2[Sub-Sector],Table3[[#This Row],[Sub-Sector]],Table2[Relative Volume],"&gt;=1")/Table3[[#This Row],[Count]]</f>
        <v>0.36363636363636365</v>
      </c>
      <c r="J96" s="2">
        <f>COUNTIFS(Table2[Sub-Sector],Table3[[#This Row],[Sub-Sector]],Table2[% Away From Day Low],"&gt;=0.05")/Table3[[#This Row],[Count]]</f>
        <v>0</v>
      </c>
      <c r="K96" s="2">
        <f>COUNTIFS(Table2[Sub-Sector],Table3[[#This Row],[Sub-Sector]],Table2[% Away From Day High],"&lt;=0.05")/Table3[[#This Row],[Count]]</f>
        <v>1</v>
      </c>
      <c r="L96" s="2">
        <f>COUNTIFS(Table2[Sub-Sector],Table3[[#This Row],[Sub-Sector]],Table2[% Away From Current Week Low],"&gt;=0.05")/Table3[[#This Row],[Count]]</f>
        <v>0.27272727272727271</v>
      </c>
      <c r="M96" s="2">
        <f>COUNTIFS(Table2[Sub-Sector],Table3[[#This Row],[Sub-Sector]],Table2[% Away From Current Week High],"&lt;=0.05")/Table3[[#This Row],[Count]]</f>
        <v>0.63636363636363635</v>
      </c>
      <c r="N96" s="2">
        <f>COUNTIFS(Table2[Sub-Sector],Table3[[#This Row],[Sub-Sector]],Table2[% Away From Current Month Low],"&gt;=0.05")/Table3[[#This Row],[Count]]</f>
        <v>0.36363636363636365</v>
      </c>
      <c r="O96" s="2">
        <f>COUNTIFS(Table2[Sub-Sector],Table3[[#This Row],[Sub-Sector]],Table2[% Away From Current Month High],"&lt;=0.05")/Table3[[#This Row],[Count]]</f>
        <v>0.54545454545454541</v>
      </c>
      <c r="P96" s="2">
        <f>COUNTIFS(Table2[Sub-Sector],Table3[[#This Row],[Sub-Sector]],Table2[% Away From 52W High],"&lt;=10")/Table3[[#This Row],[Count]]</f>
        <v>0.54545454545454541</v>
      </c>
      <c r="Q96" s="2">
        <f>COUNTIFS(Table2[Sub-Sector],Table3[[#This Row],[Sub-Sector]],Table2[% Away From 52W Low],"&gt;=10")/Table3[[#This Row],[Count]]</f>
        <v>0.90909090909090906</v>
      </c>
      <c r="R96" s="2">
        <f>COUNTIFS(Table2[Sub-Sector],Table3[[#This Row],[Sub-Sector]],Table2[% Price above 20 EMA],"&gt;=0")/Table3[[#This Row],[Count]]</f>
        <v>0.72727272727272729</v>
      </c>
      <c r="S96" s="2">
        <f>COUNTIFS(Table2[Sub-Sector],Table3[[#This Row],[Sub-Sector]],Table2[% Price above 50 EMA],"&gt;=0")/Table3[[#This Row],[Count]]</f>
        <v>0.81818181818181823</v>
      </c>
      <c r="T96" s="2">
        <f>COUNTIFS(Table2[Sub-Sector],Table3[[#This Row],[Sub-Sector]],Table2[% Price above 200 EMA],"&gt;=0")/Table3[[#This Row],[Count]]</f>
        <v>0.72727272727272729</v>
      </c>
      <c r="U96" s="2">
        <f>COUNTIFS(Table2[Sub-Sector],Table3[[#This Row],[Sub-Sector]],Table2[Rate of Change - Zone],"Positive")/Table3[[#This Row],[Count]]</f>
        <v>0.63636363636363635</v>
      </c>
      <c r="V96" s="2">
        <f>COUNTIFS(Table2[Sub-Sector],Table3[[#This Row],[Sub-Sector]],Table2[Sharpe Ratio],"&gt;=0.10")/Table3[[#This Row],[Count]]</f>
        <v>0.36363636363636365</v>
      </c>
      <c r="W96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503</v>
      </c>
      <c r="X96" s="3">
        <f>_xlfn.RANK.AVG(Table3[[#This Row],[Score]],Table3[Score],1)</f>
        <v>89.5</v>
      </c>
      <c r="Y9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304</v>
      </c>
      <c r="Z96" s="3">
        <f>_xlfn.RANK.AVG(Table3[[#This Row],[Score 2 ]],Table3[[Score 2 ]],1)</f>
        <v>95</v>
      </c>
    </row>
    <row r="97" spans="1:26" x14ac:dyDescent="0.3">
      <c r="A97" t="s">
        <v>236</v>
      </c>
      <c r="B97">
        <f>COUNTIFS(Table2[Sub-Sector],Table3[[#This Row],[Sub-Sector]])</f>
        <v>3</v>
      </c>
      <c r="C97" s="2">
        <f>COUNTIFS(Table2[Sub-Sector],Table3[[#This Row],[Sub-Sector]],Table2[Uptrend],"Uptrend")/Table3[[#This Row],[Count]]</f>
        <v>0.33333333333333331</v>
      </c>
      <c r="D97" s="2">
        <f>COUNTIFS(Table2[Sub-Sector],Table3[[#This Row],[Sub-Sector]],Table2[1W Return vs Nifty],"&gt;=5")/Table3[[#This Row],[Count]]</f>
        <v>0.33333333333333331</v>
      </c>
      <c r="E97" s="2">
        <f>COUNTIFS(Table2[Sub-Sector],Table3[[#This Row],[Sub-Sector]],Table2[1M Return vs Nifty],"&gt;=5")/Table3[[#This Row],[Count]]</f>
        <v>0.33333333333333331</v>
      </c>
      <c r="F97" s="2">
        <f>COUNTIFS(Table2[Sub-Sector],Table3[[#This Row],[Sub-Sector]],Table2[6M Return vs Nifty],"&gt;=10")/Table3[[#This Row],[Count]]</f>
        <v>0.33333333333333331</v>
      </c>
      <c r="G97" s="2">
        <f>COUNTIFS(Table2[Sub-Sector],Table3[[#This Row],[Sub-Sector]],Table2[1Y Return vs Nifty],"&gt;=10")/Table3[[#This Row],[Count]]</f>
        <v>0.66666666666666663</v>
      </c>
      <c r="H97" s="2">
        <f>COUNTIFS(Table2[Sub-Sector],Table3[[#This Row],[Sub-Sector]],Table2[RSI Exponential â€“ 14D],"&gt;=50")/Table3[[#This Row],[Count]]</f>
        <v>0.33333333333333331</v>
      </c>
      <c r="I97" s="2">
        <f>COUNTIFS(Table2[Sub-Sector],Table3[[#This Row],[Sub-Sector]],Table2[Relative Volume],"&gt;=1")/Table3[[#This Row],[Count]]</f>
        <v>0.33333333333333331</v>
      </c>
      <c r="J97" s="2">
        <f>COUNTIFS(Table2[Sub-Sector],Table3[[#This Row],[Sub-Sector]],Table2[% Away From Day Low],"&gt;=0.05")/Table3[[#This Row],[Count]]</f>
        <v>0</v>
      </c>
      <c r="K97" s="2">
        <f>COUNTIFS(Table2[Sub-Sector],Table3[[#This Row],[Sub-Sector]],Table2[% Away From Day High],"&lt;=0.05")/Table3[[#This Row],[Count]]</f>
        <v>1</v>
      </c>
      <c r="L97" s="2">
        <f>COUNTIFS(Table2[Sub-Sector],Table3[[#This Row],[Sub-Sector]],Table2[% Away From Current Week Low],"&gt;=0.05")/Table3[[#This Row],[Count]]</f>
        <v>0.33333333333333331</v>
      </c>
      <c r="M97" s="2">
        <f>COUNTIFS(Table2[Sub-Sector],Table3[[#This Row],[Sub-Sector]],Table2[% Away From Current Week High],"&lt;=0.05")/Table3[[#This Row],[Count]]</f>
        <v>0.66666666666666663</v>
      </c>
      <c r="N97" s="2">
        <f>COUNTIFS(Table2[Sub-Sector],Table3[[#This Row],[Sub-Sector]],Table2[% Away From Current Month Low],"&gt;=0.05")/Table3[[#This Row],[Count]]</f>
        <v>0.33333333333333331</v>
      </c>
      <c r="O97" s="2">
        <f>COUNTIFS(Table2[Sub-Sector],Table3[[#This Row],[Sub-Sector]],Table2[% Away From Current Month High],"&lt;=0.05")/Table3[[#This Row],[Count]]</f>
        <v>0.33333333333333331</v>
      </c>
      <c r="P97" s="2">
        <f>COUNTIFS(Table2[Sub-Sector],Table3[[#This Row],[Sub-Sector]],Table2[% Away From 52W High],"&lt;=10")/Table3[[#This Row],[Count]]</f>
        <v>0.33333333333333331</v>
      </c>
      <c r="Q97" s="2">
        <f>COUNTIFS(Table2[Sub-Sector],Table3[[#This Row],[Sub-Sector]],Table2[% Away From 52W Low],"&gt;=10")/Table3[[#This Row],[Count]]</f>
        <v>1</v>
      </c>
      <c r="R97" s="2">
        <f>COUNTIFS(Table2[Sub-Sector],Table3[[#This Row],[Sub-Sector]],Table2[% Price above 20 EMA],"&gt;=0")/Table3[[#This Row],[Count]]</f>
        <v>0.33333333333333331</v>
      </c>
      <c r="S97" s="2">
        <f>COUNTIFS(Table2[Sub-Sector],Table3[[#This Row],[Sub-Sector]],Table2[% Price above 50 EMA],"&gt;=0")/Table3[[#This Row],[Count]]</f>
        <v>0.33333333333333331</v>
      </c>
      <c r="T97" s="2">
        <f>COUNTIFS(Table2[Sub-Sector],Table3[[#This Row],[Sub-Sector]],Table2[% Price above 200 EMA],"&gt;=0")/Table3[[#This Row],[Count]]</f>
        <v>0.33333333333333331</v>
      </c>
      <c r="U97" s="2">
        <f>COUNTIFS(Table2[Sub-Sector],Table3[[#This Row],[Sub-Sector]],Table2[Rate of Change - Zone],"Positive")/Table3[[#This Row],[Count]]</f>
        <v>0.33333333333333331</v>
      </c>
      <c r="V97" s="2">
        <f>COUNTIFS(Table2[Sub-Sector],Table3[[#This Row],[Sub-Sector]],Table2[Sharpe Ratio],"&gt;=0.10")/Table3[[#This Row],[Count]]</f>
        <v>0.33333333333333331</v>
      </c>
      <c r="W97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488.5</v>
      </c>
      <c r="X97" s="3">
        <f>_xlfn.RANK.AVG(Table3[[#This Row],[Score]],Table3[Score],1)</f>
        <v>84</v>
      </c>
      <c r="Y9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306.5</v>
      </c>
      <c r="Z97" s="3">
        <f>_xlfn.RANK.AVG(Table3[[#This Row],[Score 2 ]],Table3[[Score 2 ]],1)</f>
        <v>96</v>
      </c>
    </row>
    <row r="98" spans="1:26" x14ac:dyDescent="0.3">
      <c r="A98" t="s">
        <v>304</v>
      </c>
      <c r="B98">
        <f>COUNTIFS(Table2[Sub-Sector],Table3[[#This Row],[Sub-Sector]])</f>
        <v>6</v>
      </c>
      <c r="C98" s="2">
        <f>COUNTIFS(Table2[Sub-Sector],Table3[[#This Row],[Sub-Sector]],Table2[Uptrend],"Uptrend")/Table3[[#This Row],[Count]]</f>
        <v>0.66666666666666663</v>
      </c>
      <c r="D98" s="2">
        <f>COUNTIFS(Table2[Sub-Sector],Table3[[#This Row],[Sub-Sector]],Table2[1W Return vs Nifty],"&gt;=5")/Table3[[#This Row],[Count]]</f>
        <v>0</v>
      </c>
      <c r="E98" s="2">
        <f>COUNTIFS(Table2[Sub-Sector],Table3[[#This Row],[Sub-Sector]],Table2[1M Return vs Nifty],"&gt;=5")/Table3[[#This Row],[Count]]</f>
        <v>0</v>
      </c>
      <c r="F98" s="2">
        <f>COUNTIFS(Table2[Sub-Sector],Table3[[#This Row],[Sub-Sector]],Table2[6M Return vs Nifty],"&gt;=10")/Table3[[#This Row],[Count]]</f>
        <v>0.33333333333333331</v>
      </c>
      <c r="G98" s="2">
        <f>COUNTIFS(Table2[Sub-Sector],Table3[[#This Row],[Sub-Sector]],Table2[1Y Return vs Nifty],"&gt;=10")/Table3[[#This Row],[Count]]</f>
        <v>0.83333333333333337</v>
      </c>
      <c r="H98" s="2">
        <f>COUNTIFS(Table2[Sub-Sector],Table3[[#This Row],[Sub-Sector]],Table2[RSI Exponential â€“ 14D],"&gt;=50")/Table3[[#This Row],[Count]]</f>
        <v>0.33333333333333331</v>
      </c>
      <c r="I98" s="2">
        <f>COUNTIFS(Table2[Sub-Sector],Table3[[#This Row],[Sub-Sector]],Table2[Relative Volume],"&gt;=1")/Table3[[#This Row],[Count]]</f>
        <v>0.16666666666666666</v>
      </c>
      <c r="J98" s="2">
        <f>COUNTIFS(Table2[Sub-Sector],Table3[[#This Row],[Sub-Sector]],Table2[% Away From Day Low],"&gt;=0.05")/Table3[[#This Row],[Count]]</f>
        <v>0</v>
      </c>
      <c r="K98" s="2">
        <f>COUNTIFS(Table2[Sub-Sector],Table3[[#This Row],[Sub-Sector]],Table2[% Away From Day High],"&lt;=0.05")/Table3[[#This Row],[Count]]</f>
        <v>1</v>
      </c>
      <c r="L98" s="2">
        <f>COUNTIFS(Table2[Sub-Sector],Table3[[#This Row],[Sub-Sector]],Table2[% Away From Current Week Low],"&gt;=0.05")/Table3[[#This Row],[Count]]</f>
        <v>0</v>
      </c>
      <c r="M98" s="2">
        <f>COUNTIFS(Table2[Sub-Sector],Table3[[#This Row],[Sub-Sector]],Table2[% Away From Current Week High],"&lt;=0.05")/Table3[[#This Row],[Count]]</f>
        <v>0.5</v>
      </c>
      <c r="N98" s="2">
        <f>COUNTIFS(Table2[Sub-Sector],Table3[[#This Row],[Sub-Sector]],Table2[% Away From Current Month Low],"&gt;=0.05")/Table3[[#This Row],[Count]]</f>
        <v>0</v>
      </c>
      <c r="O98" s="2">
        <f>COUNTIFS(Table2[Sub-Sector],Table3[[#This Row],[Sub-Sector]],Table2[% Away From Current Month High],"&lt;=0.05")/Table3[[#This Row],[Count]]</f>
        <v>0.5</v>
      </c>
      <c r="P98" s="2">
        <f>COUNTIFS(Table2[Sub-Sector],Table3[[#This Row],[Sub-Sector]],Table2[% Away From 52W High],"&lt;=10")/Table3[[#This Row],[Count]]</f>
        <v>0.16666666666666666</v>
      </c>
      <c r="Q98" s="2">
        <f>COUNTIFS(Table2[Sub-Sector],Table3[[#This Row],[Sub-Sector]],Table2[% Away From 52W Low],"&gt;=10")/Table3[[#This Row],[Count]]</f>
        <v>1</v>
      </c>
      <c r="R98" s="2">
        <f>COUNTIFS(Table2[Sub-Sector],Table3[[#This Row],[Sub-Sector]],Table2[% Price above 20 EMA],"&gt;=0")/Table3[[#This Row],[Count]]</f>
        <v>0.16666666666666666</v>
      </c>
      <c r="S98" s="2">
        <f>COUNTIFS(Table2[Sub-Sector],Table3[[#This Row],[Sub-Sector]],Table2[% Price above 50 EMA],"&gt;=0")/Table3[[#This Row],[Count]]</f>
        <v>0.33333333333333331</v>
      </c>
      <c r="T98" s="2">
        <f>COUNTIFS(Table2[Sub-Sector],Table3[[#This Row],[Sub-Sector]],Table2[% Price above 200 EMA],"&gt;=0")/Table3[[#This Row],[Count]]</f>
        <v>1</v>
      </c>
      <c r="U98" s="2">
        <f>COUNTIFS(Table2[Sub-Sector],Table3[[#This Row],[Sub-Sector]],Table2[Rate of Change - Zone],"Positive")/Table3[[#This Row],[Count]]</f>
        <v>0.16666666666666666</v>
      </c>
      <c r="V98" s="2">
        <f>COUNTIFS(Table2[Sub-Sector],Table3[[#This Row],[Sub-Sector]],Table2[Sharpe Ratio],"&gt;=0.10")/Table3[[#This Row],[Count]]</f>
        <v>0.66666666666666663</v>
      </c>
      <c r="W98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585</v>
      </c>
      <c r="X98" s="3">
        <f>_xlfn.RANK.AVG(Table3[[#This Row],[Score]],Table3[Score],1)</f>
        <v>109</v>
      </c>
      <c r="Y9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311.5</v>
      </c>
      <c r="Z98" s="3">
        <f>_xlfn.RANK.AVG(Table3[[#This Row],[Score 2 ]],Table3[[Score 2 ]],1)</f>
        <v>97</v>
      </c>
    </row>
    <row r="99" spans="1:26" x14ac:dyDescent="0.3">
      <c r="A99" t="s">
        <v>548</v>
      </c>
      <c r="B99">
        <f>COUNTIFS(Table2[Sub-Sector],Table3[[#This Row],[Sub-Sector]])</f>
        <v>17</v>
      </c>
      <c r="C99" s="2">
        <f>COUNTIFS(Table2[Sub-Sector],Table3[[#This Row],[Sub-Sector]],Table2[Uptrend],"Uptrend")/Table3[[#This Row],[Count]]</f>
        <v>0.58823529411764708</v>
      </c>
      <c r="D99" s="2">
        <f>COUNTIFS(Table2[Sub-Sector],Table3[[#This Row],[Sub-Sector]],Table2[1W Return vs Nifty],"&gt;=5")/Table3[[#This Row],[Count]]</f>
        <v>0.11764705882352941</v>
      </c>
      <c r="E99" s="2">
        <f>COUNTIFS(Table2[Sub-Sector],Table3[[#This Row],[Sub-Sector]],Table2[1M Return vs Nifty],"&gt;=5")/Table3[[#This Row],[Count]]</f>
        <v>0.29411764705882354</v>
      </c>
      <c r="F99" s="2">
        <f>COUNTIFS(Table2[Sub-Sector],Table3[[#This Row],[Sub-Sector]],Table2[6M Return vs Nifty],"&gt;=10")/Table3[[#This Row],[Count]]</f>
        <v>5.8823529411764705E-2</v>
      </c>
      <c r="G99" s="2">
        <f>COUNTIFS(Table2[Sub-Sector],Table3[[#This Row],[Sub-Sector]],Table2[1Y Return vs Nifty],"&gt;=10")/Table3[[#This Row],[Count]]</f>
        <v>0.17647058823529413</v>
      </c>
      <c r="H99" s="2">
        <f>COUNTIFS(Table2[Sub-Sector],Table3[[#This Row],[Sub-Sector]],Table2[RSI Exponential â€“ 14D],"&gt;=50")/Table3[[#This Row],[Count]]</f>
        <v>0.6470588235294118</v>
      </c>
      <c r="I99" s="2">
        <f>COUNTIFS(Table2[Sub-Sector],Table3[[#This Row],[Sub-Sector]],Table2[Relative Volume],"&gt;=1")/Table3[[#This Row],[Count]]</f>
        <v>0.58823529411764708</v>
      </c>
      <c r="J99" s="2">
        <f>COUNTIFS(Table2[Sub-Sector],Table3[[#This Row],[Sub-Sector]],Table2[% Away From Day Low],"&gt;=0.05")/Table3[[#This Row],[Count]]</f>
        <v>0</v>
      </c>
      <c r="K99" s="2">
        <f>COUNTIFS(Table2[Sub-Sector],Table3[[#This Row],[Sub-Sector]],Table2[% Away From Day High],"&lt;=0.05")/Table3[[#This Row],[Count]]</f>
        <v>1</v>
      </c>
      <c r="L99" s="2">
        <f>COUNTIFS(Table2[Sub-Sector],Table3[[#This Row],[Sub-Sector]],Table2[% Away From Current Week Low],"&gt;=0.05")/Table3[[#This Row],[Count]]</f>
        <v>5.8823529411764705E-2</v>
      </c>
      <c r="M99" s="2">
        <f>COUNTIFS(Table2[Sub-Sector],Table3[[#This Row],[Sub-Sector]],Table2[% Away From Current Week High],"&lt;=0.05")/Table3[[#This Row],[Count]]</f>
        <v>0.82352941176470584</v>
      </c>
      <c r="N99" s="2">
        <f>COUNTIFS(Table2[Sub-Sector],Table3[[#This Row],[Sub-Sector]],Table2[% Away From Current Month Low],"&gt;=0.05")/Table3[[#This Row],[Count]]</f>
        <v>0.29411764705882354</v>
      </c>
      <c r="O99" s="2">
        <f>COUNTIFS(Table2[Sub-Sector],Table3[[#This Row],[Sub-Sector]],Table2[% Away From Current Month High],"&lt;=0.05")/Table3[[#This Row],[Count]]</f>
        <v>0.58823529411764708</v>
      </c>
      <c r="P99" s="2">
        <f>COUNTIFS(Table2[Sub-Sector],Table3[[#This Row],[Sub-Sector]],Table2[% Away From 52W High],"&lt;=10")/Table3[[#This Row],[Count]]</f>
        <v>0.35294117647058826</v>
      </c>
      <c r="Q99" s="2">
        <f>COUNTIFS(Table2[Sub-Sector],Table3[[#This Row],[Sub-Sector]],Table2[% Away From 52W Low],"&gt;=10")/Table3[[#This Row],[Count]]</f>
        <v>0.94117647058823528</v>
      </c>
      <c r="R99" s="2">
        <f>COUNTIFS(Table2[Sub-Sector],Table3[[#This Row],[Sub-Sector]],Table2[% Price above 20 EMA],"&gt;=0")/Table3[[#This Row],[Count]]</f>
        <v>0.70588235294117652</v>
      </c>
      <c r="S99" s="2">
        <f>COUNTIFS(Table2[Sub-Sector],Table3[[#This Row],[Sub-Sector]],Table2[% Price above 50 EMA],"&gt;=0")/Table3[[#This Row],[Count]]</f>
        <v>0.82352941176470584</v>
      </c>
      <c r="T99" s="2">
        <f>COUNTIFS(Table2[Sub-Sector],Table3[[#This Row],[Sub-Sector]],Table2[% Price above 200 EMA],"&gt;=0")/Table3[[#This Row],[Count]]</f>
        <v>0.82352941176470584</v>
      </c>
      <c r="U99" s="2">
        <f>COUNTIFS(Table2[Sub-Sector],Table3[[#This Row],[Sub-Sector]],Table2[Rate of Change - Zone],"Positive")/Table3[[#This Row],[Count]]</f>
        <v>0.58823529411764708</v>
      </c>
      <c r="V99" s="2">
        <f>COUNTIFS(Table2[Sub-Sector],Table3[[#This Row],[Sub-Sector]],Table2[Sharpe Ratio],"&gt;=0.10")/Table3[[#This Row],[Count]]</f>
        <v>0.11764705882352941</v>
      </c>
      <c r="W99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511</v>
      </c>
      <c r="X99" s="3">
        <f>_xlfn.RANK.AVG(Table3[[#This Row],[Score]],Table3[Score],1)</f>
        <v>93</v>
      </c>
      <c r="Y9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312</v>
      </c>
      <c r="Z99" s="3">
        <f>_xlfn.RANK.AVG(Table3[[#This Row],[Score 2 ]],Table3[[Score 2 ]],1)</f>
        <v>98</v>
      </c>
    </row>
    <row r="100" spans="1:26" x14ac:dyDescent="0.3">
      <c r="A100" t="s">
        <v>1474</v>
      </c>
      <c r="B100">
        <f>COUNTIFS(Table2[Sub-Sector],Table3[[#This Row],[Sub-Sector]])</f>
        <v>2</v>
      </c>
      <c r="C100" s="2">
        <f>COUNTIFS(Table2[Sub-Sector],Table3[[#This Row],[Sub-Sector]],Table2[Uptrend],"Uptrend")/Table3[[#This Row],[Count]]</f>
        <v>0.5</v>
      </c>
      <c r="D100" s="2">
        <f>COUNTIFS(Table2[Sub-Sector],Table3[[#This Row],[Sub-Sector]],Table2[1W Return vs Nifty],"&gt;=5")/Table3[[#This Row],[Count]]</f>
        <v>0</v>
      </c>
      <c r="E100" s="2">
        <f>COUNTIFS(Table2[Sub-Sector],Table3[[#This Row],[Sub-Sector]],Table2[1M Return vs Nifty],"&gt;=5")/Table3[[#This Row],[Count]]</f>
        <v>0</v>
      </c>
      <c r="F100" s="2">
        <f>COUNTIFS(Table2[Sub-Sector],Table3[[#This Row],[Sub-Sector]],Table2[6M Return vs Nifty],"&gt;=10")/Table3[[#This Row],[Count]]</f>
        <v>0</v>
      </c>
      <c r="G100" s="2">
        <f>COUNTIFS(Table2[Sub-Sector],Table3[[#This Row],[Sub-Sector]],Table2[1Y Return vs Nifty],"&gt;=10")/Table3[[#This Row],[Count]]</f>
        <v>0</v>
      </c>
      <c r="H100" s="2">
        <f>COUNTIFS(Table2[Sub-Sector],Table3[[#This Row],[Sub-Sector]],Table2[RSI Exponential â€“ 14D],"&gt;=50")/Table3[[#This Row],[Count]]</f>
        <v>0.5</v>
      </c>
      <c r="I100" s="2">
        <f>COUNTIFS(Table2[Sub-Sector],Table3[[#This Row],[Sub-Sector]],Table2[Relative Volume],"&gt;=1")/Table3[[#This Row],[Count]]</f>
        <v>1</v>
      </c>
      <c r="J100" s="2">
        <f>COUNTIFS(Table2[Sub-Sector],Table3[[#This Row],[Sub-Sector]],Table2[% Away From Day Low],"&gt;=0.05")/Table3[[#This Row],[Count]]</f>
        <v>0</v>
      </c>
      <c r="K100" s="2">
        <f>COUNTIFS(Table2[Sub-Sector],Table3[[#This Row],[Sub-Sector]],Table2[% Away From Day High],"&lt;=0.05")/Table3[[#This Row],[Count]]</f>
        <v>1</v>
      </c>
      <c r="L100" s="2">
        <f>COUNTIFS(Table2[Sub-Sector],Table3[[#This Row],[Sub-Sector]],Table2[% Away From Current Week Low],"&gt;=0.05")/Table3[[#This Row],[Count]]</f>
        <v>0</v>
      </c>
      <c r="M100" s="2">
        <f>COUNTIFS(Table2[Sub-Sector],Table3[[#This Row],[Sub-Sector]],Table2[% Away From Current Week High],"&lt;=0.05")/Table3[[#This Row],[Count]]</f>
        <v>0</v>
      </c>
      <c r="N100" s="2">
        <f>COUNTIFS(Table2[Sub-Sector],Table3[[#This Row],[Sub-Sector]],Table2[% Away From Current Month Low],"&gt;=0.05")/Table3[[#This Row],[Count]]</f>
        <v>0</v>
      </c>
      <c r="O100" s="2">
        <f>COUNTIFS(Table2[Sub-Sector],Table3[[#This Row],[Sub-Sector]],Table2[% Away From Current Month High],"&lt;=0.05")/Table3[[#This Row],[Count]]</f>
        <v>0</v>
      </c>
      <c r="P100" s="2">
        <f>COUNTIFS(Table2[Sub-Sector],Table3[[#This Row],[Sub-Sector]],Table2[% Away From 52W High],"&lt;=10")/Table3[[#This Row],[Count]]</f>
        <v>0</v>
      </c>
      <c r="Q100" s="2">
        <f>COUNTIFS(Table2[Sub-Sector],Table3[[#This Row],[Sub-Sector]],Table2[% Away From 52W Low],"&gt;=10")/Table3[[#This Row],[Count]]</f>
        <v>1</v>
      </c>
      <c r="R100" s="2">
        <f>COUNTIFS(Table2[Sub-Sector],Table3[[#This Row],[Sub-Sector]],Table2[% Price above 20 EMA],"&gt;=0")/Table3[[#This Row],[Count]]</f>
        <v>0.5</v>
      </c>
      <c r="S100" s="2">
        <f>COUNTIFS(Table2[Sub-Sector],Table3[[#This Row],[Sub-Sector]],Table2[% Price above 50 EMA],"&gt;=0")/Table3[[#This Row],[Count]]</f>
        <v>0.5</v>
      </c>
      <c r="T100" s="2">
        <f>COUNTIFS(Table2[Sub-Sector],Table3[[#This Row],[Sub-Sector]],Table2[% Price above 200 EMA],"&gt;=0")/Table3[[#This Row],[Count]]</f>
        <v>0.5</v>
      </c>
      <c r="U100" s="2">
        <f>COUNTIFS(Table2[Sub-Sector],Table3[[#This Row],[Sub-Sector]],Table2[Rate of Change - Zone],"Positive")/Table3[[#This Row],[Count]]</f>
        <v>0.5</v>
      </c>
      <c r="V100" s="2">
        <f>COUNTIFS(Table2[Sub-Sector],Table3[[#This Row],[Sub-Sector]],Table2[Sharpe Ratio],"&gt;=0.10")/Table3[[#This Row],[Count]]</f>
        <v>0</v>
      </c>
      <c r="W100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604.5</v>
      </c>
      <c r="X100" s="3">
        <f>_xlfn.RANK.AVG(Table3[[#This Row],[Score]],Table3[Score],1)</f>
        <v>112</v>
      </c>
      <c r="Y10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313</v>
      </c>
      <c r="Z100" s="3">
        <f>_xlfn.RANK.AVG(Table3[[#This Row],[Score 2 ]],Table3[[Score 2 ]],1)</f>
        <v>99</v>
      </c>
    </row>
    <row r="101" spans="1:26" x14ac:dyDescent="0.3">
      <c r="A101" t="s">
        <v>1224</v>
      </c>
      <c r="B101">
        <f>COUNTIFS(Table2[Sub-Sector],Table3[[#This Row],[Sub-Sector]])</f>
        <v>2</v>
      </c>
      <c r="C101" s="2">
        <f>COUNTIFS(Table2[Sub-Sector],Table3[[#This Row],[Sub-Sector]],Table2[Uptrend],"Uptrend")/Table3[[#This Row],[Count]]</f>
        <v>0.5</v>
      </c>
      <c r="D101" s="2">
        <f>COUNTIFS(Table2[Sub-Sector],Table3[[#This Row],[Sub-Sector]],Table2[1W Return vs Nifty],"&gt;=5")/Table3[[#This Row],[Count]]</f>
        <v>0</v>
      </c>
      <c r="E101" s="2">
        <f>COUNTIFS(Table2[Sub-Sector],Table3[[#This Row],[Sub-Sector]],Table2[1M Return vs Nifty],"&gt;=5")/Table3[[#This Row],[Count]]</f>
        <v>0</v>
      </c>
      <c r="F101" s="2">
        <f>COUNTIFS(Table2[Sub-Sector],Table3[[#This Row],[Sub-Sector]],Table2[6M Return vs Nifty],"&gt;=10")/Table3[[#This Row],[Count]]</f>
        <v>0</v>
      </c>
      <c r="G101" s="2">
        <f>COUNTIFS(Table2[Sub-Sector],Table3[[#This Row],[Sub-Sector]],Table2[1Y Return vs Nifty],"&gt;=10")/Table3[[#This Row],[Count]]</f>
        <v>0.5</v>
      </c>
      <c r="H101" s="2">
        <f>COUNTIFS(Table2[Sub-Sector],Table3[[#This Row],[Sub-Sector]],Table2[RSI Exponential â€“ 14D],"&gt;=50")/Table3[[#This Row],[Count]]</f>
        <v>0</v>
      </c>
      <c r="I101" s="2">
        <f>COUNTIFS(Table2[Sub-Sector],Table3[[#This Row],[Sub-Sector]],Table2[Relative Volume],"&gt;=1")/Table3[[#This Row],[Count]]</f>
        <v>0.5</v>
      </c>
      <c r="J101" s="2">
        <f>COUNTIFS(Table2[Sub-Sector],Table3[[#This Row],[Sub-Sector]],Table2[% Away From Day Low],"&gt;=0.05")/Table3[[#This Row],[Count]]</f>
        <v>0</v>
      </c>
      <c r="K101" s="2">
        <f>COUNTIFS(Table2[Sub-Sector],Table3[[#This Row],[Sub-Sector]],Table2[% Away From Day High],"&lt;=0.05")/Table3[[#This Row],[Count]]</f>
        <v>1</v>
      </c>
      <c r="L101" s="2">
        <f>COUNTIFS(Table2[Sub-Sector],Table3[[#This Row],[Sub-Sector]],Table2[% Away From Current Week Low],"&gt;=0.05")/Table3[[#This Row],[Count]]</f>
        <v>0</v>
      </c>
      <c r="M101" s="2">
        <f>COUNTIFS(Table2[Sub-Sector],Table3[[#This Row],[Sub-Sector]],Table2[% Away From Current Week High],"&lt;=0.05")/Table3[[#This Row],[Count]]</f>
        <v>0.5</v>
      </c>
      <c r="N101" s="2">
        <f>COUNTIFS(Table2[Sub-Sector],Table3[[#This Row],[Sub-Sector]],Table2[% Away From Current Month Low],"&gt;=0.05")/Table3[[#This Row],[Count]]</f>
        <v>0</v>
      </c>
      <c r="O101" s="2">
        <f>COUNTIFS(Table2[Sub-Sector],Table3[[#This Row],[Sub-Sector]],Table2[% Away From Current Month High],"&lt;=0.05")/Table3[[#This Row],[Count]]</f>
        <v>0.5</v>
      </c>
      <c r="P101" s="2">
        <f>COUNTIFS(Table2[Sub-Sector],Table3[[#This Row],[Sub-Sector]],Table2[% Away From 52W High],"&lt;=10")/Table3[[#This Row],[Count]]</f>
        <v>0.5</v>
      </c>
      <c r="Q101" s="2">
        <f>COUNTIFS(Table2[Sub-Sector],Table3[[#This Row],[Sub-Sector]],Table2[% Away From 52W Low],"&gt;=10")/Table3[[#This Row],[Count]]</f>
        <v>1</v>
      </c>
      <c r="R101" s="2">
        <f>COUNTIFS(Table2[Sub-Sector],Table3[[#This Row],[Sub-Sector]],Table2[% Price above 20 EMA],"&gt;=0")/Table3[[#This Row],[Count]]</f>
        <v>0.5</v>
      </c>
      <c r="S101" s="2">
        <f>COUNTIFS(Table2[Sub-Sector],Table3[[#This Row],[Sub-Sector]],Table2[% Price above 50 EMA],"&gt;=0")/Table3[[#This Row],[Count]]</f>
        <v>0.5</v>
      </c>
      <c r="T101" s="2">
        <f>COUNTIFS(Table2[Sub-Sector],Table3[[#This Row],[Sub-Sector]],Table2[% Price above 200 EMA],"&gt;=0")/Table3[[#This Row],[Count]]</f>
        <v>0.5</v>
      </c>
      <c r="U101" s="2">
        <f>COUNTIFS(Table2[Sub-Sector],Table3[[#This Row],[Sub-Sector]],Table2[Rate of Change - Zone],"Positive")/Table3[[#This Row],[Count]]</f>
        <v>0.5</v>
      </c>
      <c r="V101" s="2">
        <f>COUNTIFS(Table2[Sub-Sector],Table3[[#This Row],[Sub-Sector]],Table2[Sharpe Ratio],"&gt;=0.10")/Table3[[#This Row],[Count]]</f>
        <v>0</v>
      </c>
      <c r="W101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607</v>
      </c>
      <c r="X101" s="3">
        <f>_xlfn.RANK.AVG(Table3[[#This Row],[Score]],Table3[Score],1)</f>
        <v>113</v>
      </c>
      <c r="Y10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315.5</v>
      </c>
      <c r="Z101" s="3">
        <f>_xlfn.RANK.AVG(Table3[[#This Row],[Score 2 ]],Table3[[Score 2 ]],1)</f>
        <v>100</v>
      </c>
    </row>
    <row r="102" spans="1:26" x14ac:dyDescent="0.3">
      <c r="A102" t="s">
        <v>43</v>
      </c>
      <c r="B102">
        <f>COUNTIFS(Table2[Sub-Sector],Table3[[#This Row],[Sub-Sector]])</f>
        <v>2</v>
      </c>
      <c r="C102" s="2">
        <f>COUNTIFS(Table2[Sub-Sector],Table3[[#This Row],[Sub-Sector]],Table2[Uptrend],"Uptrend")/Table3[[#This Row],[Count]]</f>
        <v>1</v>
      </c>
      <c r="D102" s="2">
        <f>COUNTIFS(Table2[Sub-Sector],Table3[[#This Row],[Sub-Sector]],Table2[1W Return vs Nifty],"&gt;=5")/Table3[[#This Row],[Count]]</f>
        <v>0.5</v>
      </c>
      <c r="E102" s="2">
        <f>COUNTIFS(Table2[Sub-Sector],Table3[[#This Row],[Sub-Sector]],Table2[1M Return vs Nifty],"&gt;=5")/Table3[[#This Row],[Count]]</f>
        <v>0</v>
      </c>
      <c r="F102" s="2">
        <f>COUNTIFS(Table2[Sub-Sector],Table3[[#This Row],[Sub-Sector]],Table2[6M Return vs Nifty],"&gt;=10")/Table3[[#This Row],[Count]]</f>
        <v>0.5</v>
      </c>
      <c r="G102" s="2">
        <f>COUNTIFS(Table2[Sub-Sector],Table3[[#This Row],[Sub-Sector]],Table2[1Y Return vs Nifty],"&gt;=10")/Table3[[#This Row],[Count]]</f>
        <v>0.5</v>
      </c>
      <c r="H102" s="2">
        <f>COUNTIFS(Table2[Sub-Sector],Table3[[#This Row],[Sub-Sector]],Table2[RSI Exponential â€“ 14D],"&gt;=50")/Table3[[#This Row],[Count]]</f>
        <v>0.5</v>
      </c>
      <c r="I102" s="2">
        <f>COUNTIFS(Table2[Sub-Sector],Table3[[#This Row],[Sub-Sector]],Table2[Relative Volume],"&gt;=1")/Table3[[#This Row],[Count]]</f>
        <v>0</v>
      </c>
      <c r="J102" s="2">
        <f>COUNTIFS(Table2[Sub-Sector],Table3[[#This Row],[Sub-Sector]],Table2[% Away From Day Low],"&gt;=0.05")/Table3[[#This Row],[Count]]</f>
        <v>0</v>
      </c>
      <c r="K102" s="2">
        <f>COUNTIFS(Table2[Sub-Sector],Table3[[#This Row],[Sub-Sector]],Table2[% Away From Day High],"&lt;=0.05")/Table3[[#This Row],[Count]]</f>
        <v>1</v>
      </c>
      <c r="L102" s="2">
        <f>COUNTIFS(Table2[Sub-Sector],Table3[[#This Row],[Sub-Sector]],Table2[% Away From Current Week Low],"&gt;=0.05")/Table3[[#This Row],[Count]]</f>
        <v>0.5</v>
      </c>
      <c r="M102" s="2">
        <f>COUNTIFS(Table2[Sub-Sector],Table3[[#This Row],[Sub-Sector]],Table2[% Away From Current Week High],"&lt;=0.05")/Table3[[#This Row],[Count]]</f>
        <v>0.5</v>
      </c>
      <c r="N102" s="2">
        <f>COUNTIFS(Table2[Sub-Sector],Table3[[#This Row],[Sub-Sector]],Table2[% Away From Current Month Low],"&gt;=0.05")/Table3[[#This Row],[Count]]</f>
        <v>0.5</v>
      </c>
      <c r="O102" s="2">
        <f>COUNTIFS(Table2[Sub-Sector],Table3[[#This Row],[Sub-Sector]],Table2[% Away From Current Month High],"&lt;=0.05")/Table3[[#This Row],[Count]]</f>
        <v>0.5</v>
      </c>
      <c r="P102" s="2">
        <f>COUNTIFS(Table2[Sub-Sector],Table3[[#This Row],[Sub-Sector]],Table2[% Away From 52W High],"&lt;=10")/Table3[[#This Row],[Count]]</f>
        <v>0.5</v>
      </c>
      <c r="Q102" s="2">
        <f>COUNTIFS(Table2[Sub-Sector],Table3[[#This Row],[Sub-Sector]],Table2[% Away From 52W Low],"&gt;=10")/Table3[[#This Row],[Count]]</f>
        <v>1</v>
      </c>
      <c r="R102" s="2">
        <f>COUNTIFS(Table2[Sub-Sector],Table3[[#This Row],[Sub-Sector]],Table2[% Price above 20 EMA],"&gt;=0")/Table3[[#This Row],[Count]]</f>
        <v>0.5</v>
      </c>
      <c r="S102" s="2">
        <f>COUNTIFS(Table2[Sub-Sector],Table3[[#This Row],[Sub-Sector]],Table2[% Price above 50 EMA],"&gt;=0")/Table3[[#This Row],[Count]]</f>
        <v>1</v>
      </c>
      <c r="T102" s="2">
        <f>COUNTIFS(Table2[Sub-Sector],Table3[[#This Row],[Sub-Sector]],Table2[% Price above 200 EMA],"&gt;=0")/Table3[[#This Row],[Count]]</f>
        <v>1</v>
      </c>
      <c r="U102" s="2">
        <f>COUNTIFS(Table2[Sub-Sector],Table3[[#This Row],[Sub-Sector]],Table2[Rate of Change - Zone],"Positive")/Table3[[#This Row],[Count]]</f>
        <v>0.5</v>
      </c>
      <c r="V102" s="2">
        <f>COUNTIFS(Table2[Sub-Sector],Table3[[#This Row],[Sub-Sector]],Table2[Sharpe Ratio],"&gt;=0.10")/Table3[[#This Row],[Count]]</f>
        <v>1</v>
      </c>
      <c r="W10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457.5</v>
      </c>
      <c r="X102" s="3">
        <f>_xlfn.RANK.AVG(Table3[[#This Row],[Score]],Table3[Score],1)</f>
        <v>70</v>
      </c>
      <c r="Y10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319</v>
      </c>
      <c r="Z102" s="3">
        <f>_xlfn.RANK.AVG(Table3[[#This Row],[Score 2 ]],Table3[[Score 2 ]],1)</f>
        <v>102</v>
      </c>
    </row>
    <row r="103" spans="1:26" x14ac:dyDescent="0.3">
      <c r="A103" t="s">
        <v>763</v>
      </c>
      <c r="B103">
        <f>COUNTIFS(Table2[Sub-Sector],Table3[[#This Row],[Sub-Sector]])</f>
        <v>2</v>
      </c>
      <c r="C103" s="2">
        <f>COUNTIFS(Table2[Sub-Sector],Table3[[#This Row],[Sub-Sector]],Table2[Uptrend],"Uptrend")/Table3[[#This Row],[Count]]</f>
        <v>0.5</v>
      </c>
      <c r="D103" s="2">
        <f>COUNTIFS(Table2[Sub-Sector],Table3[[#This Row],[Sub-Sector]],Table2[1W Return vs Nifty],"&gt;=5")/Table3[[#This Row],[Count]]</f>
        <v>0</v>
      </c>
      <c r="E103" s="2">
        <f>COUNTIFS(Table2[Sub-Sector],Table3[[#This Row],[Sub-Sector]],Table2[1M Return vs Nifty],"&gt;=5")/Table3[[#This Row],[Count]]</f>
        <v>1</v>
      </c>
      <c r="F103" s="2">
        <f>COUNTIFS(Table2[Sub-Sector],Table3[[#This Row],[Sub-Sector]],Table2[6M Return vs Nifty],"&gt;=10")/Table3[[#This Row],[Count]]</f>
        <v>0.5</v>
      </c>
      <c r="G103" s="2">
        <f>COUNTIFS(Table2[Sub-Sector],Table3[[#This Row],[Sub-Sector]],Table2[1Y Return vs Nifty],"&gt;=10")/Table3[[#This Row],[Count]]</f>
        <v>0.5</v>
      </c>
      <c r="H103" s="2">
        <f>COUNTIFS(Table2[Sub-Sector],Table3[[#This Row],[Sub-Sector]],Table2[RSI Exponential â€“ 14D],"&gt;=50")/Table3[[#This Row],[Count]]</f>
        <v>0.5</v>
      </c>
      <c r="I103" s="2">
        <f>COUNTIFS(Table2[Sub-Sector],Table3[[#This Row],[Sub-Sector]],Table2[Relative Volume],"&gt;=1")/Table3[[#This Row],[Count]]</f>
        <v>0</v>
      </c>
      <c r="J103" s="2">
        <f>COUNTIFS(Table2[Sub-Sector],Table3[[#This Row],[Sub-Sector]],Table2[% Away From Day Low],"&gt;=0.05")/Table3[[#This Row],[Count]]</f>
        <v>0</v>
      </c>
      <c r="K103" s="2">
        <f>COUNTIFS(Table2[Sub-Sector],Table3[[#This Row],[Sub-Sector]],Table2[% Away From Day High],"&lt;=0.05")/Table3[[#This Row],[Count]]</f>
        <v>1</v>
      </c>
      <c r="L103" s="2">
        <f>COUNTIFS(Table2[Sub-Sector],Table3[[#This Row],[Sub-Sector]],Table2[% Away From Current Week Low],"&gt;=0.05")/Table3[[#This Row],[Count]]</f>
        <v>0</v>
      </c>
      <c r="M103" s="2">
        <f>COUNTIFS(Table2[Sub-Sector],Table3[[#This Row],[Sub-Sector]],Table2[% Away From Current Week High],"&lt;=0.05")/Table3[[#This Row],[Count]]</f>
        <v>0.5</v>
      </c>
      <c r="N103" s="2">
        <f>COUNTIFS(Table2[Sub-Sector],Table3[[#This Row],[Sub-Sector]],Table2[% Away From Current Month Low],"&gt;=0.05")/Table3[[#This Row],[Count]]</f>
        <v>0.5</v>
      </c>
      <c r="O103" s="2">
        <f>COUNTIFS(Table2[Sub-Sector],Table3[[#This Row],[Sub-Sector]],Table2[% Away From Current Month High],"&lt;=0.05")/Table3[[#This Row],[Count]]</f>
        <v>0.5</v>
      </c>
      <c r="P103" s="2">
        <f>COUNTIFS(Table2[Sub-Sector],Table3[[#This Row],[Sub-Sector]],Table2[% Away From 52W High],"&lt;=10")/Table3[[#This Row],[Count]]</f>
        <v>0.5</v>
      </c>
      <c r="Q103" s="2">
        <f>COUNTIFS(Table2[Sub-Sector],Table3[[#This Row],[Sub-Sector]],Table2[% Away From 52W Low],"&gt;=10")/Table3[[#This Row],[Count]]</f>
        <v>1</v>
      </c>
      <c r="R103" s="2">
        <f>COUNTIFS(Table2[Sub-Sector],Table3[[#This Row],[Sub-Sector]],Table2[% Price above 20 EMA],"&gt;=0")/Table3[[#This Row],[Count]]</f>
        <v>1</v>
      </c>
      <c r="S103" s="2">
        <f>COUNTIFS(Table2[Sub-Sector],Table3[[#This Row],[Sub-Sector]],Table2[% Price above 50 EMA],"&gt;=0")/Table3[[#This Row],[Count]]</f>
        <v>1</v>
      </c>
      <c r="T103" s="2">
        <f>COUNTIFS(Table2[Sub-Sector],Table3[[#This Row],[Sub-Sector]],Table2[% Price above 200 EMA],"&gt;=0")/Table3[[#This Row],[Count]]</f>
        <v>1</v>
      </c>
      <c r="U103" s="2">
        <f>COUNTIFS(Table2[Sub-Sector],Table3[[#This Row],[Sub-Sector]],Table2[Rate of Change - Zone],"Positive")/Table3[[#This Row],[Count]]</f>
        <v>0.5</v>
      </c>
      <c r="V103" s="2">
        <f>COUNTIFS(Table2[Sub-Sector],Table3[[#This Row],[Sub-Sector]],Table2[Sharpe Ratio],"&gt;=0.10")/Table3[[#This Row],[Count]]</f>
        <v>0</v>
      </c>
      <c r="W103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514.5</v>
      </c>
      <c r="X103" s="3">
        <f>_xlfn.RANK.AVG(Table3[[#This Row],[Score]],Table3[Score],1)</f>
        <v>94</v>
      </c>
      <c r="Y10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319</v>
      </c>
      <c r="Z103" s="3">
        <f>_xlfn.RANK.AVG(Table3[[#This Row],[Score 2 ]],Table3[[Score 2 ]],1)</f>
        <v>102</v>
      </c>
    </row>
    <row r="104" spans="1:26" x14ac:dyDescent="0.3">
      <c r="A104" t="s">
        <v>813</v>
      </c>
      <c r="B104">
        <f>COUNTIFS(Table2[Sub-Sector],Table3[[#This Row],[Sub-Sector]])</f>
        <v>2</v>
      </c>
      <c r="C104" s="2">
        <f>COUNTIFS(Table2[Sub-Sector],Table3[[#This Row],[Sub-Sector]],Table2[Uptrend],"Uptrend")/Table3[[#This Row],[Count]]</f>
        <v>0.5</v>
      </c>
      <c r="D104" s="2">
        <f>COUNTIFS(Table2[Sub-Sector],Table3[[#This Row],[Sub-Sector]],Table2[1W Return vs Nifty],"&gt;=5")/Table3[[#This Row],[Count]]</f>
        <v>0</v>
      </c>
      <c r="E104" s="2">
        <f>COUNTIFS(Table2[Sub-Sector],Table3[[#This Row],[Sub-Sector]],Table2[1M Return vs Nifty],"&gt;=5")/Table3[[#This Row],[Count]]</f>
        <v>0.5</v>
      </c>
      <c r="F104" s="2">
        <f>COUNTIFS(Table2[Sub-Sector],Table3[[#This Row],[Sub-Sector]],Table2[6M Return vs Nifty],"&gt;=10")/Table3[[#This Row],[Count]]</f>
        <v>0.5</v>
      </c>
      <c r="G104" s="2">
        <f>COUNTIFS(Table2[Sub-Sector],Table3[[#This Row],[Sub-Sector]],Table2[1Y Return vs Nifty],"&gt;=10")/Table3[[#This Row],[Count]]</f>
        <v>0.5</v>
      </c>
      <c r="H104" s="2">
        <f>COUNTIFS(Table2[Sub-Sector],Table3[[#This Row],[Sub-Sector]],Table2[RSI Exponential â€“ 14D],"&gt;=50")/Table3[[#This Row],[Count]]</f>
        <v>0.5</v>
      </c>
      <c r="I104" s="2">
        <f>COUNTIFS(Table2[Sub-Sector],Table3[[#This Row],[Sub-Sector]],Table2[Relative Volume],"&gt;=1")/Table3[[#This Row],[Count]]</f>
        <v>0</v>
      </c>
      <c r="J104" s="2">
        <f>COUNTIFS(Table2[Sub-Sector],Table3[[#This Row],[Sub-Sector]],Table2[% Away From Day Low],"&gt;=0.05")/Table3[[#This Row],[Count]]</f>
        <v>0</v>
      </c>
      <c r="K104" s="2">
        <f>COUNTIFS(Table2[Sub-Sector],Table3[[#This Row],[Sub-Sector]],Table2[% Away From Day High],"&lt;=0.05")/Table3[[#This Row],[Count]]</f>
        <v>1</v>
      </c>
      <c r="L104" s="2">
        <f>COUNTIFS(Table2[Sub-Sector],Table3[[#This Row],[Sub-Sector]],Table2[% Away From Current Week Low],"&gt;=0.05")/Table3[[#This Row],[Count]]</f>
        <v>0</v>
      </c>
      <c r="M104" s="2">
        <f>COUNTIFS(Table2[Sub-Sector],Table3[[#This Row],[Sub-Sector]],Table2[% Away From Current Week High],"&lt;=0.05")/Table3[[#This Row],[Count]]</f>
        <v>1</v>
      </c>
      <c r="N104" s="2">
        <f>COUNTIFS(Table2[Sub-Sector],Table3[[#This Row],[Sub-Sector]],Table2[% Away From Current Month Low],"&gt;=0.05")/Table3[[#This Row],[Count]]</f>
        <v>0.5</v>
      </c>
      <c r="O104" s="2">
        <f>COUNTIFS(Table2[Sub-Sector],Table3[[#This Row],[Sub-Sector]],Table2[% Away From Current Month High],"&lt;=0.05")/Table3[[#This Row],[Count]]</f>
        <v>1</v>
      </c>
      <c r="P104" s="2">
        <f>COUNTIFS(Table2[Sub-Sector],Table3[[#This Row],[Sub-Sector]],Table2[% Away From 52W High],"&lt;=10")/Table3[[#This Row],[Count]]</f>
        <v>0.5</v>
      </c>
      <c r="Q104" s="2">
        <f>COUNTIFS(Table2[Sub-Sector],Table3[[#This Row],[Sub-Sector]],Table2[% Away From 52W Low],"&gt;=10")/Table3[[#This Row],[Count]]</f>
        <v>1</v>
      </c>
      <c r="R104" s="2">
        <f>COUNTIFS(Table2[Sub-Sector],Table3[[#This Row],[Sub-Sector]],Table2[% Price above 20 EMA],"&gt;=0")/Table3[[#This Row],[Count]]</f>
        <v>0.5</v>
      </c>
      <c r="S104" s="2">
        <f>COUNTIFS(Table2[Sub-Sector],Table3[[#This Row],[Sub-Sector]],Table2[% Price above 50 EMA],"&gt;=0")/Table3[[#This Row],[Count]]</f>
        <v>0.5</v>
      </c>
      <c r="T104" s="2">
        <f>COUNTIFS(Table2[Sub-Sector],Table3[[#This Row],[Sub-Sector]],Table2[% Price above 200 EMA],"&gt;=0")/Table3[[#This Row],[Count]]</f>
        <v>0.5</v>
      </c>
      <c r="U104" s="2">
        <f>COUNTIFS(Table2[Sub-Sector],Table3[[#This Row],[Sub-Sector]],Table2[Rate of Change - Zone],"Positive")/Table3[[#This Row],[Count]]</f>
        <v>0.5</v>
      </c>
      <c r="V104" s="2">
        <f>COUNTIFS(Table2[Sub-Sector],Table3[[#This Row],[Sub-Sector]],Table2[Sharpe Ratio],"&gt;=0.10")/Table3[[#This Row],[Count]]</f>
        <v>0.5</v>
      </c>
      <c r="W104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537</v>
      </c>
      <c r="X104" s="3">
        <f>_xlfn.RANK.AVG(Table3[[#This Row],[Score]],Table3[Score],1)</f>
        <v>98</v>
      </c>
      <c r="Y10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319</v>
      </c>
      <c r="Z104" s="3">
        <f>_xlfn.RANK.AVG(Table3[[#This Row],[Score 2 ]],Table3[[Score 2 ]],1)</f>
        <v>102</v>
      </c>
    </row>
    <row r="105" spans="1:26" x14ac:dyDescent="0.3">
      <c r="A105" t="s">
        <v>413</v>
      </c>
      <c r="B105">
        <f>COUNTIFS(Table2[Sub-Sector],Table3[[#This Row],[Sub-Sector]])</f>
        <v>10</v>
      </c>
      <c r="C105" s="2">
        <f>COUNTIFS(Table2[Sub-Sector],Table3[[#This Row],[Sub-Sector]],Table2[Uptrend],"Uptrend")/Table3[[#This Row],[Count]]</f>
        <v>0.6</v>
      </c>
      <c r="D105" s="2">
        <f>COUNTIFS(Table2[Sub-Sector],Table3[[#This Row],[Sub-Sector]],Table2[1W Return vs Nifty],"&gt;=5")/Table3[[#This Row],[Count]]</f>
        <v>0.1</v>
      </c>
      <c r="E105" s="2">
        <f>COUNTIFS(Table2[Sub-Sector],Table3[[#This Row],[Sub-Sector]],Table2[1M Return vs Nifty],"&gt;=5")/Table3[[#This Row],[Count]]</f>
        <v>0.3</v>
      </c>
      <c r="F105" s="2">
        <f>COUNTIFS(Table2[Sub-Sector],Table3[[#This Row],[Sub-Sector]],Table2[6M Return vs Nifty],"&gt;=10")/Table3[[#This Row],[Count]]</f>
        <v>0.4</v>
      </c>
      <c r="G105" s="2">
        <f>COUNTIFS(Table2[Sub-Sector],Table3[[#This Row],[Sub-Sector]],Table2[1Y Return vs Nifty],"&gt;=10")/Table3[[#This Row],[Count]]</f>
        <v>0.4</v>
      </c>
      <c r="H105" s="2">
        <f>COUNTIFS(Table2[Sub-Sector],Table3[[#This Row],[Sub-Sector]],Table2[RSI Exponential â€“ 14D],"&gt;=50")/Table3[[#This Row],[Count]]</f>
        <v>0.4</v>
      </c>
      <c r="I105" s="2">
        <f>COUNTIFS(Table2[Sub-Sector],Table3[[#This Row],[Sub-Sector]],Table2[Relative Volume],"&gt;=1")/Table3[[#This Row],[Count]]</f>
        <v>0.3</v>
      </c>
      <c r="J105" s="2">
        <f>COUNTIFS(Table2[Sub-Sector],Table3[[#This Row],[Sub-Sector]],Table2[% Away From Day Low],"&gt;=0.05")/Table3[[#This Row],[Count]]</f>
        <v>0</v>
      </c>
      <c r="K105" s="2">
        <f>COUNTIFS(Table2[Sub-Sector],Table3[[#This Row],[Sub-Sector]],Table2[% Away From Day High],"&lt;=0.05")/Table3[[#This Row],[Count]]</f>
        <v>1</v>
      </c>
      <c r="L105" s="2">
        <f>COUNTIFS(Table2[Sub-Sector],Table3[[#This Row],[Sub-Sector]],Table2[% Away From Current Week Low],"&gt;=0.05")/Table3[[#This Row],[Count]]</f>
        <v>0.1</v>
      </c>
      <c r="M105" s="2">
        <f>COUNTIFS(Table2[Sub-Sector],Table3[[#This Row],[Sub-Sector]],Table2[% Away From Current Week High],"&lt;=0.05")/Table3[[#This Row],[Count]]</f>
        <v>0.5</v>
      </c>
      <c r="N105" s="2">
        <f>COUNTIFS(Table2[Sub-Sector],Table3[[#This Row],[Sub-Sector]],Table2[% Away From Current Month Low],"&gt;=0.05")/Table3[[#This Row],[Count]]</f>
        <v>0.1</v>
      </c>
      <c r="O105" s="2">
        <f>COUNTIFS(Table2[Sub-Sector],Table3[[#This Row],[Sub-Sector]],Table2[% Away From Current Month High],"&lt;=0.05")/Table3[[#This Row],[Count]]</f>
        <v>0.5</v>
      </c>
      <c r="P105" s="2">
        <f>COUNTIFS(Table2[Sub-Sector],Table3[[#This Row],[Sub-Sector]],Table2[% Away From 52W High],"&lt;=10")/Table3[[#This Row],[Count]]</f>
        <v>0.2</v>
      </c>
      <c r="Q105" s="2">
        <f>COUNTIFS(Table2[Sub-Sector],Table3[[#This Row],[Sub-Sector]],Table2[% Away From 52W Low],"&gt;=10")/Table3[[#This Row],[Count]]</f>
        <v>1</v>
      </c>
      <c r="R105" s="2">
        <f>COUNTIFS(Table2[Sub-Sector],Table3[[#This Row],[Sub-Sector]],Table2[% Price above 20 EMA],"&gt;=0")/Table3[[#This Row],[Count]]</f>
        <v>0.3</v>
      </c>
      <c r="S105" s="2">
        <f>COUNTIFS(Table2[Sub-Sector],Table3[[#This Row],[Sub-Sector]],Table2[% Price above 50 EMA],"&gt;=0")/Table3[[#This Row],[Count]]</f>
        <v>0.3</v>
      </c>
      <c r="T105" s="2">
        <f>COUNTIFS(Table2[Sub-Sector],Table3[[#This Row],[Sub-Sector]],Table2[% Price above 200 EMA],"&gt;=0")/Table3[[#This Row],[Count]]</f>
        <v>0.8</v>
      </c>
      <c r="U105" s="2">
        <f>COUNTIFS(Table2[Sub-Sector],Table3[[#This Row],[Sub-Sector]],Table2[Rate of Change - Zone],"Positive")/Table3[[#This Row],[Count]]</f>
        <v>0.3</v>
      </c>
      <c r="V105" s="2">
        <f>COUNTIFS(Table2[Sub-Sector],Table3[[#This Row],[Sub-Sector]],Table2[Sharpe Ratio],"&gt;=0.10")/Table3[[#This Row],[Count]]</f>
        <v>0</v>
      </c>
      <c r="W105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535</v>
      </c>
      <c r="X105" s="3">
        <f>_xlfn.RANK.AVG(Table3[[#This Row],[Score]],Table3[Score],1)</f>
        <v>97</v>
      </c>
      <c r="Y10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336</v>
      </c>
      <c r="Z105" s="3">
        <f>_xlfn.RANK.AVG(Table3[[#This Row],[Score 2 ]],Table3[[Score 2 ]],1)</f>
        <v>104</v>
      </c>
    </row>
    <row r="106" spans="1:26" x14ac:dyDescent="0.3">
      <c r="A106" t="s">
        <v>387</v>
      </c>
      <c r="B106">
        <f>COUNTIFS(Table2[Sub-Sector],Table3[[#This Row],[Sub-Sector]])</f>
        <v>9</v>
      </c>
      <c r="C106" s="2">
        <f>COUNTIFS(Table2[Sub-Sector],Table3[[#This Row],[Sub-Sector]],Table2[Uptrend],"Uptrend")/Table3[[#This Row],[Count]]</f>
        <v>0.77777777777777779</v>
      </c>
      <c r="D106" s="2">
        <f>COUNTIFS(Table2[Sub-Sector],Table3[[#This Row],[Sub-Sector]],Table2[1W Return vs Nifty],"&gt;=5")/Table3[[#This Row],[Count]]</f>
        <v>0</v>
      </c>
      <c r="E106" s="2">
        <f>COUNTIFS(Table2[Sub-Sector],Table3[[#This Row],[Sub-Sector]],Table2[1M Return vs Nifty],"&gt;=5")/Table3[[#This Row],[Count]]</f>
        <v>0.1111111111111111</v>
      </c>
      <c r="F106" s="2">
        <f>COUNTIFS(Table2[Sub-Sector],Table3[[#This Row],[Sub-Sector]],Table2[6M Return vs Nifty],"&gt;=10")/Table3[[#This Row],[Count]]</f>
        <v>0.33333333333333331</v>
      </c>
      <c r="G106" s="2">
        <f>COUNTIFS(Table2[Sub-Sector],Table3[[#This Row],[Sub-Sector]],Table2[1Y Return vs Nifty],"&gt;=10")/Table3[[#This Row],[Count]]</f>
        <v>0.44444444444444442</v>
      </c>
      <c r="H106" s="2">
        <f>COUNTIFS(Table2[Sub-Sector],Table3[[#This Row],[Sub-Sector]],Table2[RSI Exponential â€“ 14D],"&gt;=50")/Table3[[#This Row],[Count]]</f>
        <v>0.33333333333333331</v>
      </c>
      <c r="I106" s="2">
        <f>COUNTIFS(Table2[Sub-Sector],Table3[[#This Row],[Sub-Sector]],Table2[Relative Volume],"&gt;=1")/Table3[[#This Row],[Count]]</f>
        <v>0.22222222222222221</v>
      </c>
      <c r="J106" s="2">
        <f>COUNTIFS(Table2[Sub-Sector],Table3[[#This Row],[Sub-Sector]],Table2[% Away From Day Low],"&gt;=0.05")/Table3[[#This Row],[Count]]</f>
        <v>0</v>
      </c>
      <c r="K106" s="2">
        <f>COUNTIFS(Table2[Sub-Sector],Table3[[#This Row],[Sub-Sector]],Table2[% Away From Day High],"&lt;=0.05")/Table3[[#This Row],[Count]]</f>
        <v>1</v>
      </c>
      <c r="L106" s="2">
        <f>COUNTIFS(Table2[Sub-Sector],Table3[[#This Row],[Sub-Sector]],Table2[% Away From Current Week Low],"&gt;=0.05")/Table3[[#This Row],[Count]]</f>
        <v>0.1111111111111111</v>
      </c>
      <c r="M106" s="2">
        <f>COUNTIFS(Table2[Sub-Sector],Table3[[#This Row],[Sub-Sector]],Table2[% Away From Current Week High],"&lt;=0.05")/Table3[[#This Row],[Count]]</f>
        <v>1</v>
      </c>
      <c r="N106" s="2">
        <f>COUNTIFS(Table2[Sub-Sector],Table3[[#This Row],[Sub-Sector]],Table2[% Away From Current Month Low],"&gt;=0.05")/Table3[[#This Row],[Count]]</f>
        <v>0.1111111111111111</v>
      </c>
      <c r="O106" s="2">
        <f>COUNTIFS(Table2[Sub-Sector],Table3[[#This Row],[Sub-Sector]],Table2[% Away From Current Month High],"&lt;=0.05")/Table3[[#This Row],[Count]]</f>
        <v>0.33333333333333331</v>
      </c>
      <c r="P106" s="2">
        <f>COUNTIFS(Table2[Sub-Sector],Table3[[#This Row],[Sub-Sector]],Table2[% Away From 52W High],"&lt;=10")/Table3[[#This Row],[Count]]</f>
        <v>0.44444444444444442</v>
      </c>
      <c r="Q106" s="2">
        <f>COUNTIFS(Table2[Sub-Sector],Table3[[#This Row],[Sub-Sector]],Table2[% Away From 52W Low],"&gt;=10")/Table3[[#This Row],[Count]]</f>
        <v>1</v>
      </c>
      <c r="R106" s="2">
        <f>COUNTIFS(Table2[Sub-Sector],Table3[[#This Row],[Sub-Sector]],Table2[% Price above 20 EMA],"&gt;=0")/Table3[[#This Row],[Count]]</f>
        <v>0.33333333333333331</v>
      </c>
      <c r="S106" s="2">
        <f>COUNTIFS(Table2[Sub-Sector],Table3[[#This Row],[Sub-Sector]],Table2[% Price above 50 EMA],"&gt;=0")/Table3[[#This Row],[Count]]</f>
        <v>0.77777777777777779</v>
      </c>
      <c r="T106" s="2">
        <f>COUNTIFS(Table2[Sub-Sector],Table3[[#This Row],[Sub-Sector]],Table2[% Price above 200 EMA],"&gt;=0")/Table3[[#This Row],[Count]]</f>
        <v>0.88888888888888884</v>
      </c>
      <c r="U106" s="2">
        <f>COUNTIFS(Table2[Sub-Sector],Table3[[#This Row],[Sub-Sector]],Table2[Rate of Change - Zone],"Positive")/Table3[[#This Row],[Count]]</f>
        <v>0.33333333333333331</v>
      </c>
      <c r="V106" s="2">
        <f>COUNTIFS(Table2[Sub-Sector],Table3[[#This Row],[Sub-Sector]],Table2[Sharpe Ratio],"&gt;=0.10")/Table3[[#This Row],[Count]]</f>
        <v>0.44444444444444442</v>
      </c>
      <c r="W106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582</v>
      </c>
      <c r="X106" s="3">
        <f>_xlfn.RANK.AVG(Table3[[#This Row],[Score]],Table3[Score],1)</f>
        <v>107.5</v>
      </c>
      <c r="Y10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344</v>
      </c>
      <c r="Z106" s="3">
        <f>_xlfn.RANK.AVG(Table3[[#This Row],[Score 2 ]],Table3[[Score 2 ]],1)</f>
        <v>105</v>
      </c>
    </row>
    <row r="107" spans="1:26" x14ac:dyDescent="0.3">
      <c r="A107" t="s">
        <v>476</v>
      </c>
      <c r="B107">
        <f>COUNTIFS(Table2[Sub-Sector],Table3[[#This Row],[Sub-Sector]])</f>
        <v>1</v>
      </c>
      <c r="C107" s="2">
        <f>COUNTIFS(Table2[Sub-Sector],Table3[[#This Row],[Sub-Sector]],Table2[Uptrend],"Uptrend")/Table3[[#This Row],[Count]]</f>
        <v>1</v>
      </c>
      <c r="D107" s="2">
        <f>COUNTIFS(Table2[Sub-Sector],Table3[[#This Row],[Sub-Sector]],Table2[1W Return vs Nifty],"&gt;=5")/Table3[[#This Row],[Count]]</f>
        <v>0</v>
      </c>
      <c r="E107" s="2">
        <f>COUNTIFS(Table2[Sub-Sector],Table3[[#This Row],[Sub-Sector]],Table2[1M Return vs Nifty],"&gt;=5")/Table3[[#This Row],[Count]]</f>
        <v>0</v>
      </c>
      <c r="F107" s="2">
        <f>COUNTIFS(Table2[Sub-Sector],Table3[[#This Row],[Sub-Sector]],Table2[6M Return vs Nifty],"&gt;=10")/Table3[[#This Row],[Count]]</f>
        <v>0</v>
      </c>
      <c r="G107" s="2">
        <f>COUNTIFS(Table2[Sub-Sector],Table3[[#This Row],[Sub-Sector]],Table2[1Y Return vs Nifty],"&gt;=10")/Table3[[#This Row],[Count]]</f>
        <v>0</v>
      </c>
      <c r="H107" s="2">
        <f>COUNTIFS(Table2[Sub-Sector],Table3[[#This Row],[Sub-Sector]],Table2[RSI Exponential â€“ 14D],"&gt;=50")/Table3[[#This Row],[Count]]</f>
        <v>1</v>
      </c>
      <c r="I107" s="2">
        <f>COUNTIFS(Table2[Sub-Sector],Table3[[#This Row],[Sub-Sector]],Table2[Relative Volume],"&gt;=1")/Table3[[#This Row],[Count]]</f>
        <v>0</v>
      </c>
      <c r="J107" s="2">
        <f>COUNTIFS(Table2[Sub-Sector],Table3[[#This Row],[Sub-Sector]],Table2[% Away From Day Low],"&gt;=0.05")/Table3[[#This Row],[Count]]</f>
        <v>0</v>
      </c>
      <c r="K107" s="2">
        <f>COUNTIFS(Table2[Sub-Sector],Table3[[#This Row],[Sub-Sector]],Table2[% Away From Day High],"&lt;=0.05")/Table3[[#This Row],[Count]]</f>
        <v>1</v>
      </c>
      <c r="L107" s="2">
        <f>COUNTIFS(Table2[Sub-Sector],Table3[[#This Row],[Sub-Sector]],Table2[% Away From Current Week Low],"&gt;=0.05")/Table3[[#This Row],[Count]]</f>
        <v>0</v>
      </c>
      <c r="M107" s="2">
        <f>COUNTIFS(Table2[Sub-Sector],Table3[[#This Row],[Sub-Sector]],Table2[% Away From Current Week High],"&lt;=0.05")/Table3[[#This Row],[Count]]</f>
        <v>1</v>
      </c>
      <c r="N107" s="2">
        <f>COUNTIFS(Table2[Sub-Sector],Table3[[#This Row],[Sub-Sector]],Table2[% Away From Current Month Low],"&gt;=0.05")/Table3[[#This Row],[Count]]</f>
        <v>0</v>
      </c>
      <c r="O107" s="2">
        <f>COUNTIFS(Table2[Sub-Sector],Table3[[#This Row],[Sub-Sector]],Table2[% Away From Current Month High],"&lt;=0.05")/Table3[[#This Row],[Count]]</f>
        <v>0</v>
      </c>
      <c r="P107" s="2">
        <f>COUNTIFS(Table2[Sub-Sector],Table3[[#This Row],[Sub-Sector]],Table2[% Away From 52W High],"&lt;=10")/Table3[[#This Row],[Count]]</f>
        <v>1</v>
      </c>
      <c r="Q107" s="2">
        <f>COUNTIFS(Table2[Sub-Sector],Table3[[#This Row],[Sub-Sector]],Table2[% Away From 52W Low],"&gt;=10")/Table3[[#This Row],[Count]]</f>
        <v>1</v>
      </c>
      <c r="R107" s="2">
        <f>COUNTIFS(Table2[Sub-Sector],Table3[[#This Row],[Sub-Sector]],Table2[% Price above 20 EMA],"&gt;=0")/Table3[[#This Row],[Count]]</f>
        <v>1</v>
      </c>
      <c r="S107" s="2">
        <f>COUNTIFS(Table2[Sub-Sector],Table3[[#This Row],[Sub-Sector]],Table2[% Price above 50 EMA],"&gt;=0")/Table3[[#This Row],[Count]]</f>
        <v>1</v>
      </c>
      <c r="T107" s="2">
        <f>COUNTIFS(Table2[Sub-Sector],Table3[[#This Row],[Sub-Sector]],Table2[% Price above 200 EMA],"&gt;=0")/Table3[[#This Row],[Count]]</f>
        <v>1</v>
      </c>
      <c r="U107" s="2">
        <f>COUNTIFS(Table2[Sub-Sector],Table3[[#This Row],[Sub-Sector]],Table2[Rate of Change - Zone],"Positive")/Table3[[#This Row],[Count]]</f>
        <v>1</v>
      </c>
      <c r="V107" s="2">
        <f>COUNTIFS(Table2[Sub-Sector],Table3[[#This Row],[Sub-Sector]],Table2[Sharpe Ratio],"&gt;=0.10")/Table3[[#This Row],[Count]]</f>
        <v>0</v>
      </c>
      <c r="W107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561</v>
      </c>
      <c r="X107" s="3">
        <f>_xlfn.RANK.AVG(Table3[[#This Row],[Score]],Table3[Score],1)</f>
        <v>102.5</v>
      </c>
      <c r="Y10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345</v>
      </c>
      <c r="Z107" s="3">
        <f>_xlfn.RANK.AVG(Table3[[#This Row],[Score 2 ]],Table3[[Score 2 ]],1)</f>
        <v>107</v>
      </c>
    </row>
    <row r="108" spans="1:26" x14ac:dyDescent="0.3">
      <c r="A108" t="s">
        <v>1545</v>
      </c>
      <c r="B108">
        <f>COUNTIFS(Table2[Sub-Sector],Table3[[#This Row],[Sub-Sector]])</f>
        <v>1</v>
      </c>
      <c r="C108" s="2">
        <f>COUNTIFS(Table2[Sub-Sector],Table3[[#This Row],[Sub-Sector]],Table2[Uptrend],"Uptrend")/Table3[[#This Row],[Count]]</f>
        <v>0</v>
      </c>
      <c r="D108" s="2">
        <f>COUNTIFS(Table2[Sub-Sector],Table3[[#This Row],[Sub-Sector]],Table2[1W Return vs Nifty],"&gt;=5")/Table3[[#This Row],[Count]]</f>
        <v>0</v>
      </c>
      <c r="E108" s="2">
        <f>COUNTIFS(Table2[Sub-Sector],Table3[[#This Row],[Sub-Sector]],Table2[1M Return vs Nifty],"&gt;=5")/Table3[[#This Row],[Count]]</f>
        <v>0</v>
      </c>
      <c r="F108" s="2">
        <f>COUNTIFS(Table2[Sub-Sector],Table3[[#This Row],[Sub-Sector]],Table2[6M Return vs Nifty],"&gt;=10")/Table3[[#This Row],[Count]]</f>
        <v>0</v>
      </c>
      <c r="G108" s="2">
        <f>COUNTIFS(Table2[Sub-Sector],Table3[[#This Row],[Sub-Sector]],Table2[1Y Return vs Nifty],"&gt;=10")/Table3[[#This Row],[Count]]</f>
        <v>0</v>
      </c>
      <c r="H108" s="2">
        <f>COUNTIFS(Table2[Sub-Sector],Table3[[#This Row],[Sub-Sector]],Table2[RSI Exponential â€“ 14D],"&gt;=50")/Table3[[#This Row],[Count]]</f>
        <v>0</v>
      </c>
      <c r="I108" s="2">
        <f>COUNTIFS(Table2[Sub-Sector],Table3[[#This Row],[Sub-Sector]],Table2[Relative Volume],"&gt;=1")/Table3[[#This Row],[Count]]</f>
        <v>0</v>
      </c>
      <c r="J108" s="2">
        <f>COUNTIFS(Table2[Sub-Sector],Table3[[#This Row],[Sub-Sector]],Table2[% Away From Day Low],"&gt;=0.05")/Table3[[#This Row],[Count]]</f>
        <v>0</v>
      </c>
      <c r="K108" s="2">
        <f>COUNTIFS(Table2[Sub-Sector],Table3[[#This Row],[Sub-Sector]],Table2[% Away From Day High],"&lt;=0.05")/Table3[[#This Row],[Count]]</f>
        <v>1</v>
      </c>
      <c r="L108" s="2">
        <f>COUNTIFS(Table2[Sub-Sector],Table3[[#This Row],[Sub-Sector]],Table2[% Away From Current Week Low],"&gt;=0.05")/Table3[[#This Row],[Count]]</f>
        <v>0</v>
      </c>
      <c r="M108" s="2">
        <f>COUNTIFS(Table2[Sub-Sector],Table3[[#This Row],[Sub-Sector]],Table2[% Away From Current Week High],"&lt;=0.05")/Table3[[#This Row],[Count]]</f>
        <v>1</v>
      </c>
      <c r="N108" s="2">
        <f>COUNTIFS(Table2[Sub-Sector],Table3[[#This Row],[Sub-Sector]],Table2[% Away From Current Month Low],"&gt;=0.05")/Table3[[#This Row],[Count]]</f>
        <v>0</v>
      </c>
      <c r="O108" s="2">
        <f>COUNTIFS(Table2[Sub-Sector],Table3[[#This Row],[Sub-Sector]],Table2[% Away From Current Month High],"&lt;=0.05")/Table3[[#This Row],[Count]]</f>
        <v>1</v>
      </c>
      <c r="P108" s="2">
        <f>COUNTIFS(Table2[Sub-Sector],Table3[[#This Row],[Sub-Sector]],Table2[% Away From 52W High],"&lt;=10")/Table3[[#This Row],[Count]]</f>
        <v>0</v>
      </c>
      <c r="Q108" s="2">
        <f>COUNTIFS(Table2[Sub-Sector],Table3[[#This Row],[Sub-Sector]],Table2[% Away From 52W Low],"&gt;=10")/Table3[[#This Row],[Count]]</f>
        <v>1</v>
      </c>
      <c r="R108" s="2">
        <f>COUNTIFS(Table2[Sub-Sector],Table3[[#This Row],[Sub-Sector]],Table2[% Price above 20 EMA],"&gt;=0")/Table3[[#This Row],[Count]]</f>
        <v>1</v>
      </c>
      <c r="S108" s="2">
        <f>COUNTIFS(Table2[Sub-Sector],Table3[[#This Row],[Sub-Sector]],Table2[% Price above 50 EMA],"&gt;=0")/Table3[[#This Row],[Count]]</f>
        <v>1</v>
      </c>
      <c r="T108" s="2">
        <f>COUNTIFS(Table2[Sub-Sector],Table3[[#This Row],[Sub-Sector]],Table2[% Price above 200 EMA],"&gt;=0")/Table3[[#This Row],[Count]]</f>
        <v>1</v>
      </c>
      <c r="U108" s="2">
        <f>COUNTIFS(Table2[Sub-Sector],Table3[[#This Row],[Sub-Sector]],Table2[Rate of Change - Zone],"Positive")/Table3[[#This Row],[Count]]</f>
        <v>1</v>
      </c>
      <c r="V108" s="2">
        <f>COUNTIFS(Table2[Sub-Sector],Table3[[#This Row],[Sub-Sector]],Table2[Sharpe Ratio],"&gt;=0.10")/Table3[[#This Row],[Count]]</f>
        <v>0</v>
      </c>
      <c r="W108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652</v>
      </c>
      <c r="X108" s="3">
        <f>_xlfn.RANK.AVG(Table3[[#This Row],[Score]],Table3[Score],1)</f>
        <v>117</v>
      </c>
      <c r="Y10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345</v>
      </c>
      <c r="Z108" s="3">
        <f>_xlfn.RANK.AVG(Table3[[#This Row],[Score 2 ]],Table3[[Score 2 ]],1)</f>
        <v>107</v>
      </c>
    </row>
    <row r="109" spans="1:26" x14ac:dyDescent="0.3">
      <c r="A109" t="s">
        <v>317</v>
      </c>
      <c r="B109">
        <f>COUNTIFS(Table2[Sub-Sector],Table3[[#This Row],[Sub-Sector]])</f>
        <v>1</v>
      </c>
      <c r="C109" s="2">
        <f>COUNTIFS(Table2[Sub-Sector],Table3[[#This Row],[Sub-Sector]],Table2[Uptrend],"Uptrend")/Table3[[#This Row],[Count]]</f>
        <v>1</v>
      </c>
      <c r="D109" s="2">
        <f>COUNTIFS(Table2[Sub-Sector],Table3[[#This Row],[Sub-Sector]],Table2[1W Return vs Nifty],"&gt;=5")/Table3[[#This Row],[Count]]</f>
        <v>0</v>
      </c>
      <c r="E109" s="2">
        <f>COUNTIFS(Table2[Sub-Sector],Table3[[#This Row],[Sub-Sector]],Table2[1M Return vs Nifty],"&gt;=5")/Table3[[#This Row],[Count]]</f>
        <v>0</v>
      </c>
      <c r="F109" s="2">
        <f>COUNTIFS(Table2[Sub-Sector],Table3[[#This Row],[Sub-Sector]],Table2[6M Return vs Nifty],"&gt;=10")/Table3[[#This Row],[Count]]</f>
        <v>0</v>
      </c>
      <c r="G109" s="2">
        <f>COUNTIFS(Table2[Sub-Sector],Table3[[#This Row],[Sub-Sector]],Table2[1Y Return vs Nifty],"&gt;=10")/Table3[[#This Row],[Count]]</f>
        <v>0</v>
      </c>
      <c r="H109" s="2">
        <f>COUNTIFS(Table2[Sub-Sector],Table3[[#This Row],[Sub-Sector]],Table2[RSI Exponential â€“ 14D],"&gt;=50")/Table3[[#This Row],[Count]]</f>
        <v>0</v>
      </c>
      <c r="I109" s="2">
        <f>COUNTIFS(Table2[Sub-Sector],Table3[[#This Row],[Sub-Sector]],Table2[Relative Volume],"&gt;=1")/Table3[[#This Row],[Count]]</f>
        <v>1</v>
      </c>
      <c r="J109" s="2">
        <f>COUNTIFS(Table2[Sub-Sector],Table3[[#This Row],[Sub-Sector]],Table2[% Away From Day Low],"&gt;=0.05")/Table3[[#This Row],[Count]]</f>
        <v>0</v>
      </c>
      <c r="K109" s="2">
        <f>COUNTIFS(Table2[Sub-Sector],Table3[[#This Row],[Sub-Sector]],Table2[% Away From Day High],"&lt;=0.05")/Table3[[#This Row],[Count]]</f>
        <v>1</v>
      </c>
      <c r="L109" s="2">
        <f>COUNTIFS(Table2[Sub-Sector],Table3[[#This Row],[Sub-Sector]],Table2[% Away From Current Week Low],"&gt;=0.05")/Table3[[#This Row],[Count]]</f>
        <v>0</v>
      </c>
      <c r="M109" s="2">
        <f>COUNTIFS(Table2[Sub-Sector],Table3[[#This Row],[Sub-Sector]],Table2[% Away From Current Week High],"&lt;=0.05")/Table3[[#This Row],[Count]]</f>
        <v>0</v>
      </c>
      <c r="N109" s="2">
        <f>COUNTIFS(Table2[Sub-Sector],Table3[[#This Row],[Sub-Sector]],Table2[% Away From Current Month Low],"&gt;=0.05")/Table3[[#This Row],[Count]]</f>
        <v>0</v>
      </c>
      <c r="O109" s="2">
        <f>COUNTIFS(Table2[Sub-Sector],Table3[[#This Row],[Sub-Sector]],Table2[% Away From Current Month High],"&lt;=0.05")/Table3[[#This Row],[Count]]</f>
        <v>0</v>
      </c>
      <c r="P109" s="2">
        <f>COUNTIFS(Table2[Sub-Sector],Table3[[#This Row],[Sub-Sector]],Table2[% Away From 52W High],"&lt;=10")/Table3[[#This Row],[Count]]</f>
        <v>0</v>
      </c>
      <c r="Q109" s="2">
        <f>COUNTIFS(Table2[Sub-Sector],Table3[[#This Row],[Sub-Sector]],Table2[% Away From 52W Low],"&gt;=10")/Table3[[#This Row],[Count]]</f>
        <v>1</v>
      </c>
      <c r="R109" s="2">
        <f>COUNTIFS(Table2[Sub-Sector],Table3[[#This Row],[Sub-Sector]],Table2[% Price above 20 EMA],"&gt;=0")/Table3[[#This Row],[Count]]</f>
        <v>0</v>
      </c>
      <c r="S109" s="2">
        <f>COUNTIFS(Table2[Sub-Sector],Table3[[#This Row],[Sub-Sector]],Table2[% Price above 50 EMA],"&gt;=0")/Table3[[#This Row],[Count]]</f>
        <v>1</v>
      </c>
      <c r="T109" s="2">
        <f>COUNTIFS(Table2[Sub-Sector],Table3[[#This Row],[Sub-Sector]],Table2[% Price above 200 EMA],"&gt;=0")/Table3[[#This Row],[Count]]</f>
        <v>1</v>
      </c>
      <c r="U109" s="2">
        <f>COUNTIFS(Table2[Sub-Sector],Table3[[#This Row],[Sub-Sector]],Table2[Rate of Change - Zone],"Positive")/Table3[[#This Row],[Count]]</f>
        <v>0</v>
      </c>
      <c r="V109" s="2">
        <f>COUNTIFS(Table2[Sub-Sector],Table3[[#This Row],[Sub-Sector]],Table2[Sharpe Ratio],"&gt;=0.10")/Table3[[#This Row],[Count]]</f>
        <v>1</v>
      </c>
      <c r="W109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561</v>
      </c>
      <c r="X109" s="3">
        <f>_xlfn.RANK.AVG(Table3[[#This Row],[Score]],Table3[Score],1)</f>
        <v>102.5</v>
      </c>
      <c r="Y10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345</v>
      </c>
      <c r="Z109" s="3">
        <f>_xlfn.RANK.AVG(Table3[[#This Row],[Score 2 ]],Table3[[Score 2 ]],1)</f>
        <v>107</v>
      </c>
    </row>
    <row r="110" spans="1:26" x14ac:dyDescent="0.3">
      <c r="A110" t="s">
        <v>500</v>
      </c>
      <c r="B110">
        <f>COUNTIFS(Table2[Sub-Sector],Table3[[#This Row],[Sub-Sector]])</f>
        <v>1</v>
      </c>
      <c r="C110" s="2">
        <f>COUNTIFS(Table2[Sub-Sector],Table3[[#This Row],[Sub-Sector]],Table2[Uptrend],"Uptrend")/Table3[[#This Row],[Count]]</f>
        <v>1</v>
      </c>
      <c r="D110" s="2">
        <f>COUNTIFS(Table2[Sub-Sector],Table3[[#This Row],[Sub-Sector]],Table2[1W Return vs Nifty],"&gt;=5")/Table3[[#This Row],[Count]]</f>
        <v>0</v>
      </c>
      <c r="E110" s="2">
        <f>COUNTIFS(Table2[Sub-Sector],Table3[[#This Row],[Sub-Sector]],Table2[1M Return vs Nifty],"&gt;=5")/Table3[[#This Row],[Count]]</f>
        <v>0</v>
      </c>
      <c r="F110" s="2">
        <f>COUNTIFS(Table2[Sub-Sector],Table3[[#This Row],[Sub-Sector]],Table2[6M Return vs Nifty],"&gt;=10")/Table3[[#This Row],[Count]]</f>
        <v>1</v>
      </c>
      <c r="G110" s="2">
        <f>COUNTIFS(Table2[Sub-Sector],Table3[[#This Row],[Sub-Sector]],Table2[1Y Return vs Nifty],"&gt;=10")/Table3[[#This Row],[Count]]</f>
        <v>0</v>
      </c>
      <c r="H110" s="2">
        <f>COUNTIFS(Table2[Sub-Sector],Table3[[#This Row],[Sub-Sector]],Table2[RSI Exponential â€“ 14D],"&gt;=50")/Table3[[#This Row],[Count]]</f>
        <v>0</v>
      </c>
      <c r="I110" s="2">
        <f>COUNTIFS(Table2[Sub-Sector],Table3[[#This Row],[Sub-Sector]],Table2[Relative Volume],"&gt;=1")/Table3[[#This Row],[Count]]</f>
        <v>0</v>
      </c>
      <c r="J110" s="2">
        <f>COUNTIFS(Table2[Sub-Sector],Table3[[#This Row],[Sub-Sector]],Table2[% Away From Day Low],"&gt;=0.05")/Table3[[#This Row],[Count]]</f>
        <v>0</v>
      </c>
      <c r="K110" s="2">
        <f>COUNTIFS(Table2[Sub-Sector],Table3[[#This Row],[Sub-Sector]],Table2[% Away From Day High],"&lt;=0.05")/Table3[[#This Row],[Count]]</f>
        <v>1</v>
      </c>
      <c r="L110" s="2">
        <f>COUNTIFS(Table2[Sub-Sector],Table3[[#This Row],[Sub-Sector]],Table2[% Away From Current Week Low],"&gt;=0.05")/Table3[[#This Row],[Count]]</f>
        <v>0</v>
      </c>
      <c r="M110" s="2">
        <f>COUNTIFS(Table2[Sub-Sector],Table3[[#This Row],[Sub-Sector]],Table2[% Away From Current Week High],"&lt;=0.05")/Table3[[#This Row],[Count]]</f>
        <v>0</v>
      </c>
      <c r="N110" s="2">
        <f>COUNTIFS(Table2[Sub-Sector],Table3[[#This Row],[Sub-Sector]],Table2[% Away From Current Month Low],"&gt;=0.05")/Table3[[#This Row],[Count]]</f>
        <v>0</v>
      </c>
      <c r="O110" s="2">
        <f>COUNTIFS(Table2[Sub-Sector],Table3[[#This Row],[Sub-Sector]],Table2[% Away From Current Month High],"&lt;=0.05")/Table3[[#This Row],[Count]]</f>
        <v>0</v>
      </c>
      <c r="P110" s="2">
        <f>COUNTIFS(Table2[Sub-Sector],Table3[[#This Row],[Sub-Sector]],Table2[% Away From 52W High],"&lt;=10")/Table3[[#This Row],[Count]]</f>
        <v>1</v>
      </c>
      <c r="Q110" s="2">
        <f>COUNTIFS(Table2[Sub-Sector],Table3[[#This Row],[Sub-Sector]],Table2[% Away From 52W Low],"&gt;=10")/Table3[[#This Row],[Count]]</f>
        <v>1</v>
      </c>
      <c r="R110" s="2">
        <f>COUNTIFS(Table2[Sub-Sector],Table3[[#This Row],[Sub-Sector]],Table2[% Price above 20 EMA],"&gt;=0")/Table3[[#This Row],[Count]]</f>
        <v>1</v>
      </c>
      <c r="S110" s="2">
        <f>COUNTIFS(Table2[Sub-Sector],Table3[[#This Row],[Sub-Sector]],Table2[% Price above 50 EMA],"&gt;=0")/Table3[[#This Row],[Count]]</f>
        <v>1</v>
      </c>
      <c r="T110" s="2">
        <f>COUNTIFS(Table2[Sub-Sector],Table3[[#This Row],[Sub-Sector]],Table2[% Price above 200 EMA],"&gt;=0")/Table3[[#This Row],[Count]]</f>
        <v>1</v>
      </c>
      <c r="U110" s="2">
        <f>COUNTIFS(Table2[Sub-Sector],Table3[[#This Row],[Sub-Sector]],Table2[Rate of Change - Zone],"Positive")/Table3[[#This Row],[Count]]</f>
        <v>0</v>
      </c>
      <c r="V110" s="2">
        <f>COUNTIFS(Table2[Sub-Sector],Table3[[#This Row],[Sub-Sector]],Table2[Sharpe Ratio],"&gt;=0.10")/Table3[[#This Row],[Count]]</f>
        <v>0</v>
      </c>
      <c r="W110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563.5</v>
      </c>
      <c r="X110" s="3">
        <f>_xlfn.RANK.AVG(Table3[[#This Row],[Score]],Table3[Score],1)</f>
        <v>104</v>
      </c>
      <c r="Y11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347.5</v>
      </c>
      <c r="Z110" s="3">
        <f>_xlfn.RANK.AVG(Table3[[#This Row],[Score 2 ]],Table3[[Score 2 ]],1)</f>
        <v>109</v>
      </c>
    </row>
    <row r="111" spans="1:26" x14ac:dyDescent="0.3">
      <c r="A111" t="s">
        <v>353</v>
      </c>
      <c r="B111">
        <f>COUNTIFS(Table2[Sub-Sector],Table3[[#This Row],[Sub-Sector]])</f>
        <v>1</v>
      </c>
      <c r="C111" s="2">
        <f>COUNTIFS(Table2[Sub-Sector],Table3[[#This Row],[Sub-Sector]],Table2[Uptrend],"Uptrend")/Table3[[#This Row],[Count]]</f>
        <v>0</v>
      </c>
      <c r="D111" s="2">
        <f>COUNTIFS(Table2[Sub-Sector],Table3[[#This Row],[Sub-Sector]],Table2[1W Return vs Nifty],"&gt;=5")/Table3[[#This Row],[Count]]</f>
        <v>0</v>
      </c>
      <c r="E111" s="2">
        <f>COUNTIFS(Table2[Sub-Sector],Table3[[#This Row],[Sub-Sector]],Table2[1M Return vs Nifty],"&gt;=5")/Table3[[#This Row],[Count]]</f>
        <v>0</v>
      </c>
      <c r="F111" s="2">
        <f>COUNTIFS(Table2[Sub-Sector],Table3[[#This Row],[Sub-Sector]],Table2[6M Return vs Nifty],"&gt;=10")/Table3[[#This Row],[Count]]</f>
        <v>0</v>
      </c>
      <c r="G111" s="2">
        <f>COUNTIFS(Table2[Sub-Sector],Table3[[#This Row],[Sub-Sector]],Table2[1Y Return vs Nifty],"&gt;=10")/Table3[[#This Row],[Count]]</f>
        <v>1</v>
      </c>
      <c r="H111" s="2">
        <f>COUNTIFS(Table2[Sub-Sector],Table3[[#This Row],[Sub-Sector]],Table2[RSI Exponential â€“ 14D],"&gt;=50")/Table3[[#This Row],[Count]]</f>
        <v>0</v>
      </c>
      <c r="I111" s="2">
        <f>COUNTIFS(Table2[Sub-Sector],Table3[[#This Row],[Sub-Sector]],Table2[Relative Volume],"&gt;=1")/Table3[[#This Row],[Count]]</f>
        <v>0</v>
      </c>
      <c r="J111" s="2">
        <f>COUNTIFS(Table2[Sub-Sector],Table3[[#This Row],[Sub-Sector]],Table2[% Away From Day Low],"&gt;=0.05")/Table3[[#This Row],[Count]]</f>
        <v>0</v>
      </c>
      <c r="K111" s="2">
        <f>COUNTIFS(Table2[Sub-Sector],Table3[[#This Row],[Sub-Sector]],Table2[% Away From Day High],"&lt;=0.05")/Table3[[#This Row],[Count]]</f>
        <v>1</v>
      </c>
      <c r="L111" s="2">
        <f>COUNTIFS(Table2[Sub-Sector],Table3[[#This Row],[Sub-Sector]],Table2[% Away From Current Week Low],"&gt;=0.05")/Table3[[#This Row],[Count]]</f>
        <v>0</v>
      </c>
      <c r="M111" s="2">
        <f>COUNTIFS(Table2[Sub-Sector],Table3[[#This Row],[Sub-Sector]],Table2[% Away From Current Week High],"&lt;=0.05")/Table3[[#This Row],[Count]]</f>
        <v>1</v>
      </c>
      <c r="N111" s="2">
        <f>COUNTIFS(Table2[Sub-Sector],Table3[[#This Row],[Sub-Sector]],Table2[% Away From Current Month Low],"&gt;=0.05")/Table3[[#This Row],[Count]]</f>
        <v>0</v>
      </c>
      <c r="O111" s="2">
        <f>COUNTIFS(Table2[Sub-Sector],Table3[[#This Row],[Sub-Sector]],Table2[% Away From Current Month High],"&lt;=0.05")/Table3[[#This Row],[Count]]</f>
        <v>1</v>
      </c>
      <c r="P111" s="2">
        <f>COUNTIFS(Table2[Sub-Sector],Table3[[#This Row],[Sub-Sector]],Table2[% Away From 52W High],"&lt;=10")/Table3[[#This Row],[Count]]</f>
        <v>0</v>
      </c>
      <c r="Q111" s="2">
        <f>COUNTIFS(Table2[Sub-Sector],Table3[[#This Row],[Sub-Sector]],Table2[% Away From 52W Low],"&gt;=10")/Table3[[#This Row],[Count]]</f>
        <v>1</v>
      </c>
      <c r="R111" s="2">
        <f>COUNTIFS(Table2[Sub-Sector],Table3[[#This Row],[Sub-Sector]],Table2[% Price above 20 EMA],"&gt;=0")/Table3[[#This Row],[Count]]</f>
        <v>0</v>
      </c>
      <c r="S111" s="2">
        <f>COUNTIFS(Table2[Sub-Sector],Table3[[#This Row],[Sub-Sector]],Table2[% Price above 50 EMA],"&gt;=0")/Table3[[#This Row],[Count]]</f>
        <v>0</v>
      </c>
      <c r="T111" s="2">
        <f>COUNTIFS(Table2[Sub-Sector],Table3[[#This Row],[Sub-Sector]],Table2[% Price above 200 EMA],"&gt;=0")/Table3[[#This Row],[Count]]</f>
        <v>1</v>
      </c>
      <c r="U111" s="2">
        <f>COUNTIFS(Table2[Sub-Sector],Table3[[#This Row],[Sub-Sector]],Table2[Rate of Change - Zone],"Positive")/Table3[[#This Row],[Count]]</f>
        <v>0</v>
      </c>
      <c r="V111" s="2">
        <f>COUNTIFS(Table2[Sub-Sector],Table3[[#This Row],[Sub-Sector]],Table2[Sharpe Ratio],"&gt;=0.10")/Table3[[#This Row],[Count]]</f>
        <v>0</v>
      </c>
      <c r="W111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655</v>
      </c>
      <c r="X111" s="3">
        <f>_xlfn.RANK.AVG(Table3[[#This Row],[Score]],Table3[Score],1)</f>
        <v>118.5</v>
      </c>
      <c r="Y11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348</v>
      </c>
      <c r="Z111" s="3">
        <f>_xlfn.RANK.AVG(Table3[[#This Row],[Score 2 ]],Table3[[Score 2 ]],1)</f>
        <v>110</v>
      </c>
    </row>
    <row r="112" spans="1:26" x14ac:dyDescent="0.3">
      <c r="A112" t="s">
        <v>282</v>
      </c>
      <c r="B112">
        <f>COUNTIFS(Table2[Sub-Sector],Table3[[#This Row],[Sub-Sector]])</f>
        <v>5</v>
      </c>
      <c r="C112" s="2">
        <f>COUNTIFS(Table2[Sub-Sector],Table3[[#This Row],[Sub-Sector]],Table2[Uptrend],"Uptrend")/Table3[[#This Row],[Count]]</f>
        <v>0.6</v>
      </c>
      <c r="D112" s="2">
        <f>COUNTIFS(Table2[Sub-Sector],Table3[[#This Row],[Sub-Sector]],Table2[1W Return vs Nifty],"&gt;=5")/Table3[[#This Row],[Count]]</f>
        <v>0</v>
      </c>
      <c r="E112" s="2">
        <f>COUNTIFS(Table2[Sub-Sector],Table3[[#This Row],[Sub-Sector]],Table2[1M Return vs Nifty],"&gt;=5")/Table3[[#This Row],[Count]]</f>
        <v>0</v>
      </c>
      <c r="F112" s="2">
        <f>COUNTIFS(Table2[Sub-Sector],Table3[[#This Row],[Sub-Sector]],Table2[6M Return vs Nifty],"&gt;=10")/Table3[[#This Row],[Count]]</f>
        <v>0</v>
      </c>
      <c r="G112" s="2">
        <f>COUNTIFS(Table2[Sub-Sector],Table3[[#This Row],[Sub-Sector]],Table2[1Y Return vs Nifty],"&gt;=10")/Table3[[#This Row],[Count]]</f>
        <v>0.4</v>
      </c>
      <c r="H112" s="2">
        <f>COUNTIFS(Table2[Sub-Sector],Table3[[#This Row],[Sub-Sector]],Table2[RSI Exponential â€“ 14D],"&gt;=50")/Table3[[#This Row],[Count]]</f>
        <v>0.4</v>
      </c>
      <c r="I112" s="2">
        <f>COUNTIFS(Table2[Sub-Sector],Table3[[#This Row],[Sub-Sector]],Table2[Relative Volume],"&gt;=1")/Table3[[#This Row],[Count]]</f>
        <v>0.2</v>
      </c>
      <c r="J112" s="2">
        <f>COUNTIFS(Table2[Sub-Sector],Table3[[#This Row],[Sub-Sector]],Table2[% Away From Day Low],"&gt;=0.05")/Table3[[#This Row],[Count]]</f>
        <v>0</v>
      </c>
      <c r="K112" s="2">
        <f>COUNTIFS(Table2[Sub-Sector],Table3[[#This Row],[Sub-Sector]],Table2[% Away From Day High],"&lt;=0.05")/Table3[[#This Row],[Count]]</f>
        <v>1</v>
      </c>
      <c r="L112" s="2">
        <f>COUNTIFS(Table2[Sub-Sector],Table3[[#This Row],[Sub-Sector]],Table2[% Away From Current Week Low],"&gt;=0.05")/Table3[[#This Row],[Count]]</f>
        <v>0</v>
      </c>
      <c r="M112" s="2">
        <f>COUNTIFS(Table2[Sub-Sector],Table3[[#This Row],[Sub-Sector]],Table2[% Away From Current Week High],"&lt;=0.05")/Table3[[#This Row],[Count]]</f>
        <v>0.8</v>
      </c>
      <c r="N112" s="2">
        <f>COUNTIFS(Table2[Sub-Sector],Table3[[#This Row],[Sub-Sector]],Table2[% Away From Current Month Low],"&gt;=0.05")/Table3[[#This Row],[Count]]</f>
        <v>0.2</v>
      </c>
      <c r="O112" s="2">
        <f>COUNTIFS(Table2[Sub-Sector],Table3[[#This Row],[Sub-Sector]],Table2[% Away From Current Month High],"&lt;=0.05")/Table3[[#This Row],[Count]]</f>
        <v>0.6</v>
      </c>
      <c r="P112" s="2">
        <f>COUNTIFS(Table2[Sub-Sector],Table3[[#This Row],[Sub-Sector]],Table2[% Away From 52W High],"&lt;=10")/Table3[[#This Row],[Count]]</f>
        <v>0.2</v>
      </c>
      <c r="Q112" s="2">
        <f>COUNTIFS(Table2[Sub-Sector],Table3[[#This Row],[Sub-Sector]],Table2[% Away From 52W Low],"&gt;=10")/Table3[[#This Row],[Count]]</f>
        <v>1</v>
      </c>
      <c r="R112" s="2">
        <f>COUNTIFS(Table2[Sub-Sector],Table3[[#This Row],[Sub-Sector]],Table2[% Price above 20 EMA],"&gt;=0")/Table3[[#This Row],[Count]]</f>
        <v>0.4</v>
      </c>
      <c r="S112" s="2">
        <f>COUNTIFS(Table2[Sub-Sector],Table3[[#This Row],[Sub-Sector]],Table2[% Price above 50 EMA],"&gt;=0")/Table3[[#This Row],[Count]]</f>
        <v>0.4</v>
      </c>
      <c r="T112" s="2">
        <f>COUNTIFS(Table2[Sub-Sector],Table3[[#This Row],[Sub-Sector]],Table2[% Price above 200 EMA],"&gt;=0")/Table3[[#This Row],[Count]]</f>
        <v>0.8</v>
      </c>
      <c r="U112" s="2">
        <f>COUNTIFS(Table2[Sub-Sector],Table3[[#This Row],[Sub-Sector]],Table2[Rate of Change - Zone],"Positive")/Table3[[#This Row],[Count]]</f>
        <v>0.6</v>
      </c>
      <c r="V112" s="2">
        <f>COUNTIFS(Table2[Sub-Sector],Table3[[#This Row],[Sub-Sector]],Table2[Sharpe Ratio],"&gt;=0.10")/Table3[[#This Row],[Count]]</f>
        <v>0.2</v>
      </c>
      <c r="W11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632</v>
      </c>
      <c r="X112" s="3">
        <f>_xlfn.RANK.AVG(Table3[[#This Row],[Score]],Table3[Score],1)</f>
        <v>114</v>
      </c>
      <c r="Y11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349</v>
      </c>
      <c r="Z112" s="3">
        <f>_xlfn.RANK.AVG(Table3[[#This Row],[Score 2 ]],Table3[[Score 2 ]],1)</f>
        <v>111</v>
      </c>
    </row>
    <row r="113" spans="1:26" x14ac:dyDescent="0.3">
      <c r="A113" t="s">
        <v>49</v>
      </c>
      <c r="B113">
        <f>COUNTIFS(Table2[Sub-Sector],Table3[[#This Row],[Sub-Sector]])</f>
        <v>17</v>
      </c>
      <c r="C113" s="2">
        <f>COUNTIFS(Table2[Sub-Sector],Table3[[#This Row],[Sub-Sector]],Table2[Uptrend],"Uptrend")/Table3[[#This Row],[Count]]</f>
        <v>0.6470588235294118</v>
      </c>
      <c r="D113" s="2">
        <f>COUNTIFS(Table2[Sub-Sector],Table3[[#This Row],[Sub-Sector]],Table2[1W Return vs Nifty],"&gt;=5")/Table3[[#This Row],[Count]]</f>
        <v>5.8823529411764705E-2</v>
      </c>
      <c r="E113" s="2">
        <f>COUNTIFS(Table2[Sub-Sector],Table3[[#This Row],[Sub-Sector]],Table2[1M Return vs Nifty],"&gt;=5")/Table3[[#This Row],[Count]]</f>
        <v>0.11764705882352941</v>
      </c>
      <c r="F113" s="2">
        <f>COUNTIFS(Table2[Sub-Sector],Table3[[#This Row],[Sub-Sector]],Table2[6M Return vs Nifty],"&gt;=10")/Table3[[#This Row],[Count]]</f>
        <v>0.23529411764705882</v>
      </c>
      <c r="G113" s="2">
        <f>COUNTIFS(Table2[Sub-Sector],Table3[[#This Row],[Sub-Sector]],Table2[1Y Return vs Nifty],"&gt;=10")/Table3[[#This Row],[Count]]</f>
        <v>0.35294117647058826</v>
      </c>
      <c r="H113" s="2">
        <f>COUNTIFS(Table2[Sub-Sector],Table3[[#This Row],[Sub-Sector]],Table2[RSI Exponential â€“ 14D],"&gt;=50")/Table3[[#This Row],[Count]]</f>
        <v>0.35294117647058826</v>
      </c>
      <c r="I113" s="2">
        <f>COUNTIFS(Table2[Sub-Sector],Table3[[#This Row],[Sub-Sector]],Table2[Relative Volume],"&gt;=1")/Table3[[#This Row],[Count]]</f>
        <v>0.29411764705882354</v>
      </c>
      <c r="J113" s="2">
        <f>COUNTIFS(Table2[Sub-Sector],Table3[[#This Row],[Sub-Sector]],Table2[% Away From Day Low],"&gt;=0.05")/Table3[[#This Row],[Count]]</f>
        <v>5.8823529411764705E-2</v>
      </c>
      <c r="K113" s="2">
        <f>COUNTIFS(Table2[Sub-Sector],Table3[[#This Row],[Sub-Sector]],Table2[% Away From Day High],"&lt;=0.05")/Table3[[#This Row],[Count]]</f>
        <v>1</v>
      </c>
      <c r="L113" s="2">
        <f>COUNTIFS(Table2[Sub-Sector],Table3[[#This Row],[Sub-Sector]],Table2[% Away From Current Week Low],"&gt;=0.05")/Table3[[#This Row],[Count]]</f>
        <v>0.17647058823529413</v>
      </c>
      <c r="M113" s="2">
        <f>COUNTIFS(Table2[Sub-Sector],Table3[[#This Row],[Sub-Sector]],Table2[% Away From Current Week High],"&lt;=0.05")/Table3[[#This Row],[Count]]</f>
        <v>0.88235294117647056</v>
      </c>
      <c r="N113" s="2">
        <f>COUNTIFS(Table2[Sub-Sector],Table3[[#This Row],[Sub-Sector]],Table2[% Away From Current Month Low],"&gt;=0.05")/Table3[[#This Row],[Count]]</f>
        <v>0.23529411764705882</v>
      </c>
      <c r="O113" s="2">
        <f>COUNTIFS(Table2[Sub-Sector],Table3[[#This Row],[Sub-Sector]],Table2[% Away From Current Month High],"&lt;=0.05")/Table3[[#This Row],[Count]]</f>
        <v>0.52941176470588236</v>
      </c>
      <c r="P113" s="2">
        <f>COUNTIFS(Table2[Sub-Sector],Table3[[#This Row],[Sub-Sector]],Table2[% Away From 52W High],"&lt;=10")/Table3[[#This Row],[Count]]</f>
        <v>0.29411764705882354</v>
      </c>
      <c r="Q113" s="2">
        <f>COUNTIFS(Table2[Sub-Sector],Table3[[#This Row],[Sub-Sector]],Table2[% Away From 52W Low],"&gt;=10")/Table3[[#This Row],[Count]]</f>
        <v>0.82352941176470584</v>
      </c>
      <c r="R113" s="2">
        <f>COUNTIFS(Table2[Sub-Sector],Table3[[#This Row],[Sub-Sector]],Table2[% Price above 20 EMA],"&gt;=0")/Table3[[#This Row],[Count]]</f>
        <v>0.35294117647058826</v>
      </c>
      <c r="S113" s="2">
        <f>COUNTIFS(Table2[Sub-Sector],Table3[[#This Row],[Sub-Sector]],Table2[% Price above 50 EMA],"&gt;=0")/Table3[[#This Row],[Count]]</f>
        <v>0.52941176470588236</v>
      </c>
      <c r="T113" s="2">
        <f>COUNTIFS(Table2[Sub-Sector],Table3[[#This Row],[Sub-Sector]],Table2[% Price above 200 EMA],"&gt;=0")/Table3[[#This Row],[Count]]</f>
        <v>0.6470588235294118</v>
      </c>
      <c r="U113" s="2">
        <f>COUNTIFS(Table2[Sub-Sector],Table3[[#This Row],[Sub-Sector]],Table2[Rate of Change - Zone],"Positive")/Table3[[#This Row],[Count]]</f>
        <v>0.35294117647058826</v>
      </c>
      <c r="V113" s="2">
        <f>COUNTIFS(Table2[Sub-Sector],Table3[[#This Row],[Sub-Sector]],Table2[Sharpe Ratio],"&gt;=0.10")/Table3[[#This Row],[Count]]</f>
        <v>5.8823529411764705E-2</v>
      </c>
      <c r="W113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575</v>
      </c>
      <c r="X113" s="3">
        <f>_xlfn.RANK.AVG(Table3[[#This Row],[Score]],Table3[Score],1)</f>
        <v>106</v>
      </c>
      <c r="Y11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352</v>
      </c>
      <c r="Z113" s="3">
        <f>_xlfn.RANK.AVG(Table3[[#This Row],[Score 2 ]],Table3[[Score 2 ]],1)</f>
        <v>112</v>
      </c>
    </row>
    <row r="114" spans="1:26" x14ac:dyDescent="0.3">
      <c r="A114" t="s">
        <v>526</v>
      </c>
      <c r="B114">
        <f>COUNTIFS(Table2[Sub-Sector],Table3[[#This Row],[Sub-Sector]])</f>
        <v>6</v>
      </c>
      <c r="C114" s="2">
        <f>COUNTIFS(Table2[Sub-Sector],Table3[[#This Row],[Sub-Sector]],Table2[Uptrend],"Uptrend")/Table3[[#This Row],[Count]]</f>
        <v>0.5</v>
      </c>
      <c r="D114" s="2">
        <f>COUNTIFS(Table2[Sub-Sector],Table3[[#This Row],[Sub-Sector]],Table2[1W Return vs Nifty],"&gt;=5")/Table3[[#This Row],[Count]]</f>
        <v>0</v>
      </c>
      <c r="E114" s="2">
        <f>COUNTIFS(Table2[Sub-Sector],Table3[[#This Row],[Sub-Sector]],Table2[1M Return vs Nifty],"&gt;=5")/Table3[[#This Row],[Count]]</f>
        <v>0</v>
      </c>
      <c r="F114" s="2">
        <f>COUNTIFS(Table2[Sub-Sector],Table3[[#This Row],[Sub-Sector]],Table2[6M Return vs Nifty],"&gt;=10")/Table3[[#This Row],[Count]]</f>
        <v>0</v>
      </c>
      <c r="G114" s="2">
        <f>COUNTIFS(Table2[Sub-Sector],Table3[[#This Row],[Sub-Sector]],Table2[1Y Return vs Nifty],"&gt;=10")/Table3[[#This Row],[Count]]</f>
        <v>0</v>
      </c>
      <c r="H114" s="2">
        <f>COUNTIFS(Table2[Sub-Sector],Table3[[#This Row],[Sub-Sector]],Table2[RSI Exponential â€“ 14D],"&gt;=50")/Table3[[#This Row],[Count]]</f>
        <v>0.5</v>
      </c>
      <c r="I114" s="2">
        <f>COUNTIFS(Table2[Sub-Sector],Table3[[#This Row],[Sub-Sector]],Table2[Relative Volume],"&gt;=1")/Table3[[#This Row],[Count]]</f>
        <v>0.33333333333333331</v>
      </c>
      <c r="J114" s="2">
        <f>COUNTIFS(Table2[Sub-Sector],Table3[[#This Row],[Sub-Sector]],Table2[% Away From Day Low],"&gt;=0.05")/Table3[[#This Row],[Count]]</f>
        <v>0</v>
      </c>
      <c r="K114" s="2">
        <f>COUNTIFS(Table2[Sub-Sector],Table3[[#This Row],[Sub-Sector]],Table2[% Away From Day High],"&lt;=0.05")/Table3[[#This Row],[Count]]</f>
        <v>1</v>
      </c>
      <c r="L114" s="2">
        <f>COUNTIFS(Table2[Sub-Sector],Table3[[#This Row],[Sub-Sector]],Table2[% Away From Current Week Low],"&gt;=0.05")/Table3[[#This Row],[Count]]</f>
        <v>0</v>
      </c>
      <c r="M114" s="2">
        <f>COUNTIFS(Table2[Sub-Sector],Table3[[#This Row],[Sub-Sector]],Table2[% Away From Current Week High],"&lt;=0.05")/Table3[[#This Row],[Count]]</f>
        <v>0.83333333333333337</v>
      </c>
      <c r="N114" s="2">
        <f>COUNTIFS(Table2[Sub-Sector],Table3[[#This Row],[Sub-Sector]],Table2[% Away From Current Month Low],"&gt;=0.05")/Table3[[#This Row],[Count]]</f>
        <v>0.16666666666666666</v>
      </c>
      <c r="O114" s="2">
        <f>COUNTIFS(Table2[Sub-Sector],Table3[[#This Row],[Sub-Sector]],Table2[% Away From Current Month High],"&lt;=0.05")/Table3[[#This Row],[Count]]</f>
        <v>0.83333333333333337</v>
      </c>
      <c r="P114" s="2">
        <f>COUNTIFS(Table2[Sub-Sector],Table3[[#This Row],[Sub-Sector]],Table2[% Away From 52W High],"&lt;=10")/Table3[[#This Row],[Count]]</f>
        <v>0.33333333333333331</v>
      </c>
      <c r="Q114" s="2">
        <f>COUNTIFS(Table2[Sub-Sector],Table3[[#This Row],[Sub-Sector]],Table2[% Away From 52W Low],"&gt;=10")/Table3[[#This Row],[Count]]</f>
        <v>1</v>
      </c>
      <c r="R114" s="2">
        <f>COUNTIFS(Table2[Sub-Sector],Table3[[#This Row],[Sub-Sector]],Table2[% Price above 20 EMA],"&gt;=0")/Table3[[#This Row],[Count]]</f>
        <v>0.83333333333333337</v>
      </c>
      <c r="S114" s="2">
        <f>COUNTIFS(Table2[Sub-Sector],Table3[[#This Row],[Sub-Sector]],Table2[% Price above 50 EMA],"&gt;=0")/Table3[[#This Row],[Count]]</f>
        <v>0.83333333333333337</v>
      </c>
      <c r="T114" s="2">
        <f>COUNTIFS(Table2[Sub-Sector],Table3[[#This Row],[Sub-Sector]],Table2[% Price above 200 EMA],"&gt;=0")/Table3[[#This Row],[Count]]</f>
        <v>0.66666666666666663</v>
      </c>
      <c r="U114" s="2">
        <f>COUNTIFS(Table2[Sub-Sector],Table3[[#This Row],[Sub-Sector]],Table2[Rate of Change - Zone],"Positive")/Table3[[#This Row],[Count]]</f>
        <v>0.66666666666666663</v>
      </c>
      <c r="V114" s="2">
        <f>COUNTIFS(Table2[Sub-Sector],Table3[[#This Row],[Sub-Sector]],Table2[Sharpe Ratio],"&gt;=0.10")/Table3[[#This Row],[Count]]</f>
        <v>0</v>
      </c>
      <c r="W114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644.5</v>
      </c>
      <c r="X114" s="3">
        <f>_xlfn.RANK.AVG(Table3[[#This Row],[Score]],Table3[Score],1)</f>
        <v>116</v>
      </c>
      <c r="Y11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353</v>
      </c>
      <c r="Z114" s="3">
        <f>_xlfn.RANK.AVG(Table3[[#This Row],[Score 2 ]],Table3[[Score 2 ]],1)</f>
        <v>113</v>
      </c>
    </row>
    <row r="115" spans="1:26" x14ac:dyDescent="0.3">
      <c r="A115" t="s">
        <v>166</v>
      </c>
      <c r="B115">
        <f>COUNTIFS(Table2[Sub-Sector],Table3[[#This Row],[Sub-Sector]])</f>
        <v>9</v>
      </c>
      <c r="C115" s="2">
        <f>COUNTIFS(Table2[Sub-Sector],Table3[[#This Row],[Sub-Sector]],Table2[Uptrend],"Uptrend")/Table3[[#This Row],[Count]]</f>
        <v>0.88888888888888884</v>
      </c>
      <c r="D115" s="2">
        <f>COUNTIFS(Table2[Sub-Sector],Table3[[#This Row],[Sub-Sector]],Table2[1W Return vs Nifty],"&gt;=5")/Table3[[#This Row],[Count]]</f>
        <v>0.1111111111111111</v>
      </c>
      <c r="E115" s="2">
        <f>COUNTIFS(Table2[Sub-Sector],Table3[[#This Row],[Sub-Sector]],Table2[1M Return vs Nifty],"&gt;=5")/Table3[[#This Row],[Count]]</f>
        <v>0.33333333333333331</v>
      </c>
      <c r="F115" s="2">
        <f>COUNTIFS(Table2[Sub-Sector],Table3[[#This Row],[Sub-Sector]],Table2[6M Return vs Nifty],"&gt;=10")/Table3[[#This Row],[Count]]</f>
        <v>0.22222222222222221</v>
      </c>
      <c r="G115" s="2">
        <f>COUNTIFS(Table2[Sub-Sector],Table3[[#This Row],[Sub-Sector]],Table2[1Y Return vs Nifty],"&gt;=10")/Table3[[#This Row],[Count]]</f>
        <v>0.33333333333333331</v>
      </c>
      <c r="H115" s="2">
        <f>COUNTIFS(Table2[Sub-Sector],Table3[[#This Row],[Sub-Sector]],Table2[RSI Exponential â€“ 14D],"&gt;=50")/Table3[[#This Row],[Count]]</f>
        <v>0.77777777777777779</v>
      </c>
      <c r="I115" s="2">
        <f>COUNTIFS(Table2[Sub-Sector],Table3[[#This Row],[Sub-Sector]],Table2[Relative Volume],"&gt;=1")/Table3[[#This Row],[Count]]</f>
        <v>0.22222222222222221</v>
      </c>
      <c r="J115" s="2">
        <f>COUNTIFS(Table2[Sub-Sector],Table3[[#This Row],[Sub-Sector]],Table2[% Away From Day Low],"&gt;=0.05")/Table3[[#This Row],[Count]]</f>
        <v>0</v>
      </c>
      <c r="K115" s="2">
        <f>COUNTIFS(Table2[Sub-Sector],Table3[[#This Row],[Sub-Sector]],Table2[% Away From Day High],"&lt;=0.05")/Table3[[#This Row],[Count]]</f>
        <v>1</v>
      </c>
      <c r="L115" s="2">
        <f>COUNTIFS(Table2[Sub-Sector],Table3[[#This Row],[Sub-Sector]],Table2[% Away From Current Week Low],"&gt;=0.05")/Table3[[#This Row],[Count]]</f>
        <v>0.1111111111111111</v>
      </c>
      <c r="M115" s="2">
        <f>COUNTIFS(Table2[Sub-Sector],Table3[[#This Row],[Sub-Sector]],Table2[% Away From Current Week High],"&lt;=0.05")/Table3[[#This Row],[Count]]</f>
        <v>1</v>
      </c>
      <c r="N115" s="2">
        <f>COUNTIFS(Table2[Sub-Sector],Table3[[#This Row],[Sub-Sector]],Table2[% Away From Current Month Low],"&gt;=0.05")/Table3[[#This Row],[Count]]</f>
        <v>0.44444444444444442</v>
      </c>
      <c r="O115" s="2">
        <f>COUNTIFS(Table2[Sub-Sector],Table3[[#This Row],[Sub-Sector]],Table2[% Away From Current Month High],"&lt;=0.05")/Table3[[#This Row],[Count]]</f>
        <v>0.77777777777777779</v>
      </c>
      <c r="P115" s="2">
        <f>COUNTIFS(Table2[Sub-Sector],Table3[[#This Row],[Sub-Sector]],Table2[% Away From 52W High],"&lt;=10")/Table3[[#This Row],[Count]]</f>
        <v>0.66666666666666663</v>
      </c>
      <c r="Q115" s="2">
        <f>COUNTIFS(Table2[Sub-Sector],Table3[[#This Row],[Sub-Sector]],Table2[% Away From 52W Low],"&gt;=10")/Table3[[#This Row],[Count]]</f>
        <v>1</v>
      </c>
      <c r="R115" s="2">
        <f>COUNTIFS(Table2[Sub-Sector],Table3[[#This Row],[Sub-Sector]],Table2[% Price above 20 EMA],"&gt;=0")/Table3[[#This Row],[Count]]</f>
        <v>0.66666666666666663</v>
      </c>
      <c r="S115" s="2">
        <f>COUNTIFS(Table2[Sub-Sector],Table3[[#This Row],[Sub-Sector]],Table2[% Price above 50 EMA],"&gt;=0")/Table3[[#This Row],[Count]]</f>
        <v>0.77777777777777779</v>
      </c>
      <c r="T115" s="2">
        <f>COUNTIFS(Table2[Sub-Sector],Table3[[#This Row],[Sub-Sector]],Table2[% Price above 200 EMA],"&gt;=0")/Table3[[#This Row],[Count]]</f>
        <v>1</v>
      </c>
      <c r="U115" s="2">
        <f>COUNTIFS(Table2[Sub-Sector],Table3[[#This Row],[Sub-Sector]],Table2[Rate of Change - Zone],"Positive")/Table3[[#This Row],[Count]]</f>
        <v>0.44444444444444442</v>
      </c>
      <c r="V115" s="2">
        <f>COUNTIFS(Table2[Sub-Sector],Table3[[#This Row],[Sub-Sector]],Table2[Sharpe Ratio],"&gt;=0.10")/Table3[[#This Row],[Count]]</f>
        <v>0</v>
      </c>
      <c r="W115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509</v>
      </c>
      <c r="X115" s="3">
        <f>_xlfn.RANK.AVG(Table3[[#This Row],[Score]],Table3[Score],1)</f>
        <v>91</v>
      </c>
      <c r="Y11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357.5</v>
      </c>
      <c r="Z115" s="3">
        <f>_xlfn.RANK.AVG(Table3[[#This Row],[Score 2 ]],Table3[[Score 2 ]],1)</f>
        <v>114</v>
      </c>
    </row>
    <row r="116" spans="1:26" x14ac:dyDescent="0.3">
      <c r="A116" t="s">
        <v>24</v>
      </c>
      <c r="B116">
        <f>COUNTIFS(Table2[Sub-Sector],Table3[[#This Row],[Sub-Sector]])</f>
        <v>20</v>
      </c>
      <c r="C116" s="2">
        <f>COUNTIFS(Table2[Sub-Sector],Table3[[#This Row],[Sub-Sector]],Table2[Uptrend],"Uptrend")/Table3[[#This Row],[Count]]</f>
        <v>0.5</v>
      </c>
      <c r="D116" s="2">
        <f>COUNTIFS(Table2[Sub-Sector],Table3[[#This Row],[Sub-Sector]],Table2[1W Return vs Nifty],"&gt;=5")/Table3[[#This Row],[Count]]</f>
        <v>0.1</v>
      </c>
      <c r="E116" s="2">
        <f>COUNTIFS(Table2[Sub-Sector],Table3[[#This Row],[Sub-Sector]],Table2[1M Return vs Nifty],"&gt;=5")/Table3[[#This Row],[Count]]</f>
        <v>0.1</v>
      </c>
      <c r="F116" s="2">
        <f>COUNTIFS(Table2[Sub-Sector],Table3[[#This Row],[Sub-Sector]],Table2[6M Return vs Nifty],"&gt;=10")/Table3[[#This Row],[Count]]</f>
        <v>0.1</v>
      </c>
      <c r="G116" s="2">
        <f>COUNTIFS(Table2[Sub-Sector],Table3[[#This Row],[Sub-Sector]],Table2[1Y Return vs Nifty],"&gt;=10")/Table3[[#This Row],[Count]]</f>
        <v>0.25</v>
      </c>
      <c r="H116" s="2">
        <f>COUNTIFS(Table2[Sub-Sector],Table3[[#This Row],[Sub-Sector]],Table2[RSI Exponential â€“ 14D],"&gt;=50")/Table3[[#This Row],[Count]]</f>
        <v>0.3</v>
      </c>
      <c r="I116" s="2">
        <f>COUNTIFS(Table2[Sub-Sector],Table3[[#This Row],[Sub-Sector]],Table2[Relative Volume],"&gt;=1")/Table3[[#This Row],[Count]]</f>
        <v>0.35</v>
      </c>
      <c r="J116" s="2">
        <f>COUNTIFS(Table2[Sub-Sector],Table3[[#This Row],[Sub-Sector]],Table2[% Away From Day Low],"&gt;=0.05")/Table3[[#This Row],[Count]]</f>
        <v>0</v>
      </c>
      <c r="K116" s="2">
        <f>COUNTIFS(Table2[Sub-Sector],Table3[[#This Row],[Sub-Sector]],Table2[% Away From Day High],"&lt;=0.05")/Table3[[#This Row],[Count]]</f>
        <v>1</v>
      </c>
      <c r="L116" s="2">
        <f>COUNTIFS(Table2[Sub-Sector],Table3[[#This Row],[Sub-Sector]],Table2[% Away From Current Week Low],"&gt;=0.05")/Table3[[#This Row],[Count]]</f>
        <v>0.05</v>
      </c>
      <c r="M116" s="2">
        <f>COUNTIFS(Table2[Sub-Sector],Table3[[#This Row],[Sub-Sector]],Table2[% Away From Current Week High],"&lt;=0.05")/Table3[[#This Row],[Count]]</f>
        <v>0.8</v>
      </c>
      <c r="N116" s="2">
        <f>COUNTIFS(Table2[Sub-Sector],Table3[[#This Row],[Sub-Sector]],Table2[% Away From Current Month Low],"&gt;=0.05")/Table3[[#This Row],[Count]]</f>
        <v>0.2</v>
      </c>
      <c r="O116" s="2">
        <f>COUNTIFS(Table2[Sub-Sector],Table3[[#This Row],[Sub-Sector]],Table2[% Away From Current Month High],"&lt;=0.05")/Table3[[#This Row],[Count]]</f>
        <v>0.45</v>
      </c>
      <c r="P116" s="2">
        <f>COUNTIFS(Table2[Sub-Sector],Table3[[#This Row],[Sub-Sector]],Table2[% Away From 52W High],"&lt;=10")/Table3[[#This Row],[Count]]</f>
        <v>0.25</v>
      </c>
      <c r="Q116" s="2">
        <f>COUNTIFS(Table2[Sub-Sector],Table3[[#This Row],[Sub-Sector]],Table2[% Away From 52W Low],"&gt;=10")/Table3[[#This Row],[Count]]</f>
        <v>0.95</v>
      </c>
      <c r="R116" s="2">
        <f>COUNTIFS(Table2[Sub-Sector],Table3[[#This Row],[Sub-Sector]],Table2[% Price above 20 EMA],"&gt;=0")/Table3[[#This Row],[Count]]</f>
        <v>0.3</v>
      </c>
      <c r="S116" s="2">
        <f>COUNTIFS(Table2[Sub-Sector],Table3[[#This Row],[Sub-Sector]],Table2[% Price above 50 EMA],"&gt;=0")/Table3[[#This Row],[Count]]</f>
        <v>0.5</v>
      </c>
      <c r="T116" s="2">
        <f>COUNTIFS(Table2[Sub-Sector],Table3[[#This Row],[Sub-Sector]],Table2[% Price above 200 EMA],"&gt;=0")/Table3[[#This Row],[Count]]</f>
        <v>0.6</v>
      </c>
      <c r="U116" s="2">
        <f>COUNTIFS(Table2[Sub-Sector],Table3[[#This Row],[Sub-Sector]],Table2[Rate of Change - Zone],"Positive")/Table3[[#This Row],[Count]]</f>
        <v>0.4</v>
      </c>
      <c r="V116" s="2">
        <f>COUNTIFS(Table2[Sub-Sector],Table3[[#This Row],[Sub-Sector]],Table2[Sharpe Ratio],"&gt;=0.10")/Table3[[#This Row],[Count]]</f>
        <v>0.15</v>
      </c>
      <c r="W116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593</v>
      </c>
      <c r="X116" s="3">
        <f>_xlfn.RANK.AVG(Table3[[#This Row],[Score]],Table3[Score],1)</f>
        <v>111</v>
      </c>
      <c r="Y11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362.5</v>
      </c>
      <c r="Z116" s="3">
        <f>_xlfn.RANK.AVG(Table3[[#This Row],[Score 2 ]],Table3[[Score 2 ]],1)</f>
        <v>115</v>
      </c>
    </row>
    <row r="117" spans="1:26" x14ac:dyDescent="0.3">
      <c r="A117" t="s">
        <v>209</v>
      </c>
      <c r="B117">
        <f>COUNTIFS(Table2[Sub-Sector],Table3[[#This Row],[Sub-Sector]])</f>
        <v>4</v>
      </c>
      <c r="C117" s="2">
        <f>COUNTIFS(Table2[Sub-Sector],Table3[[#This Row],[Sub-Sector]],Table2[Uptrend],"Uptrend")/Table3[[#This Row],[Count]]</f>
        <v>0.5</v>
      </c>
      <c r="D117" s="2">
        <f>COUNTIFS(Table2[Sub-Sector],Table3[[#This Row],[Sub-Sector]],Table2[1W Return vs Nifty],"&gt;=5")/Table3[[#This Row],[Count]]</f>
        <v>0</v>
      </c>
      <c r="E117" s="2">
        <f>COUNTIFS(Table2[Sub-Sector],Table3[[#This Row],[Sub-Sector]],Table2[1M Return vs Nifty],"&gt;=5")/Table3[[#This Row],[Count]]</f>
        <v>0</v>
      </c>
      <c r="F117" s="2">
        <f>COUNTIFS(Table2[Sub-Sector],Table3[[#This Row],[Sub-Sector]],Table2[6M Return vs Nifty],"&gt;=10")/Table3[[#This Row],[Count]]</f>
        <v>0</v>
      </c>
      <c r="G117" s="2">
        <f>COUNTIFS(Table2[Sub-Sector],Table3[[#This Row],[Sub-Sector]],Table2[1Y Return vs Nifty],"&gt;=10")/Table3[[#This Row],[Count]]</f>
        <v>0.25</v>
      </c>
      <c r="H117" s="2">
        <f>COUNTIFS(Table2[Sub-Sector],Table3[[#This Row],[Sub-Sector]],Table2[RSI Exponential â€“ 14D],"&gt;=50")/Table3[[#This Row],[Count]]</f>
        <v>0.5</v>
      </c>
      <c r="I117" s="2">
        <f>COUNTIFS(Table2[Sub-Sector],Table3[[#This Row],[Sub-Sector]],Table2[Relative Volume],"&gt;=1")/Table3[[#This Row],[Count]]</f>
        <v>0.5</v>
      </c>
      <c r="J117" s="2">
        <f>COUNTIFS(Table2[Sub-Sector],Table3[[#This Row],[Sub-Sector]],Table2[% Away From Day Low],"&gt;=0.05")/Table3[[#This Row],[Count]]</f>
        <v>0</v>
      </c>
      <c r="K117" s="2">
        <f>COUNTIFS(Table2[Sub-Sector],Table3[[#This Row],[Sub-Sector]],Table2[% Away From Day High],"&lt;=0.05")/Table3[[#This Row],[Count]]</f>
        <v>1</v>
      </c>
      <c r="L117" s="2">
        <f>COUNTIFS(Table2[Sub-Sector],Table3[[#This Row],[Sub-Sector]],Table2[% Away From Current Week Low],"&gt;=0.05")/Table3[[#This Row],[Count]]</f>
        <v>0</v>
      </c>
      <c r="M117" s="2">
        <f>COUNTIFS(Table2[Sub-Sector],Table3[[#This Row],[Sub-Sector]],Table2[% Away From Current Week High],"&lt;=0.05")/Table3[[#This Row],[Count]]</f>
        <v>0.5</v>
      </c>
      <c r="N117" s="2">
        <f>COUNTIFS(Table2[Sub-Sector],Table3[[#This Row],[Sub-Sector]],Table2[% Away From Current Month Low],"&gt;=0.05")/Table3[[#This Row],[Count]]</f>
        <v>0.25</v>
      </c>
      <c r="O117" s="2">
        <f>COUNTIFS(Table2[Sub-Sector],Table3[[#This Row],[Sub-Sector]],Table2[% Away From Current Month High],"&lt;=0.05")/Table3[[#This Row],[Count]]</f>
        <v>0.5</v>
      </c>
      <c r="P117" s="2">
        <f>COUNTIFS(Table2[Sub-Sector],Table3[[#This Row],[Sub-Sector]],Table2[% Away From 52W High],"&lt;=10")/Table3[[#This Row],[Count]]</f>
        <v>0.5</v>
      </c>
      <c r="Q117" s="2">
        <f>COUNTIFS(Table2[Sub-Sector],Table3[[#This Row],[Sub-Sector]],Table2[% Away From 52W Low],"&gt;=10")/Table3[[#This Row],[Count]]</f>
        <v>1</v>
      </c>
      <c r="R117" s="2">
        <f>COUNTIFS(Table2[Sub-Sector],Table3[[#This Row],[Sub-Sector]],Table2[% Price above 20 EMA],"&gt;=0")/Table3[[#This Row],[Count]]</f>
        <v>0.5</v>
      </c>
      <c r="S117" s="2">
        <f>COUNTIFS(Table2[Sub-Sector],Table3[[#This Row],[Sub-Sector]],Table2[% Price above 50 EMA],"&gt;=0")/Table3[[#This Row],[Count]]</f>
        <v>0.75</v>
      </c>
      <c r="T117" s="2">
        <f>COUNTIFS(Table2[Sub-Sector],Table3[[#This Row],[Sub-Sector]],Table2[% Price above 200 EMA],"&gt;=0")/Table3[[#This Row],[Count]]</f>
        <v>0.75</v>
      </c>
      <c r="U117" s="2">
        <f>COUNTIFS(Table2[Sub-Sector],Table3[[#This Row],[Sub-Sector]],Table2[Rate of Change - Zone],"Positive")/Table3[[#This Row],[Count]]</f>
        <v>0.25</v>
      </c>
      <c r="V117" s="2">
        <f>COUNTIFS(Table2[Sub-Sector],Table3[[#This Row],[Sub-Sector]],Table2[Sharpe Ratio],"&gt;=0.10")/Table3[[#This Row],[Count]]</f>
        <v>0</v>
      </c>
      <c r="W117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660</v>
      </c>
      <c r="X117" s="3">
        <f>_xlfn.RANK.AVG(Table3[[#This Row],[Score]],Table3[Score],1)</f>
        <v>120</v>
      </c>
      <c r="Y11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368.5</v>
      </c>
      <c r="Z117" s="3">
        <f>_xlfn.RANK.AVG(Table3[[#This Row],[Score 2 ]],Table3[[Score 2 ]],1)</f>
        <v>116</v>
      </c>
    </row>
    <row r="118" spans="1:26" x14ac:dyDescent="0.3">
      <c r="A118" t="s">
        <v>29</v>
      </c>
      <c r="B118">
        <f>COUNTIFS(Table2[Sub-Sector],Table3[[#This Row],[Sub-Sector]])</f>
        <v>4</v>
      </c>
      <c r="C118" s="2">
        <f>COUNTIFS(Table2[Sub-Sector],Table3[[#This Row],[Sub-Sector]],Table2[Uptrend],"Uptrend")/Table3[[#This Row],[Count]]</f>
        <v>0.75</v>
      </c>
      <c r="D118" s="2">
        <f>COUNTIFS(Table2[Sub-Sector],Table3[[#This Row],[Sub-Sector]],Table2[1W Return vs Nifty],"&gt;=5")/Table3[[#This Row],[Count]]</f>
        <v>0</v>
      </c>
      <c r="E118" s="2">
        <f>COUNTIFS(Table2[Sub-Sector],Table3[[#This Row],[Sub-Sector]],Table2[1M Return vs Nifty],"&gt;=5")/Table3[[#This Row],[Count]]</f>
        <v>0</v>
      </c>
      <c r="F118" s="2">
        <f>COUNTIFS(Table2[Sub-Sector],Table3[[#This Row],[Sub-Sector]],Table2[6M Return vs Nifty],"&gt;=10")/Table3[[#This Row],[Count]]</f>
        <v>0.25</v>
      </c>
      <c r="G118" s="2">
        <f>COUNTIFS(Table2[Sub-Sector],Table3[[#This Row],[Sub-Sector]],Table2[1Y Return vs Nifty],"&gt;=10")/Table3[[#This Row],[Count]]</f>
        <v>0.5</v>
      </c>
      <c r="H118" s="2">
        <f>COUNTIFS(Table2[Sub-Sector],Table3[[#This Row],[Sub-Sector]],Table2[RSI Exponential â€“ 14D],"&gt;=50")/Table3[[#This Row],[Count]]</f>
        <v>0.5</v>
      </c>
      <c r="I118" s="2">
        <f>COUNTIFS(Table2[Sub-Sector],Table3[[#This Row],[Sub-Sector]],Table2[Relative Volume],"&gt;=1")/Table3[[#This Row],[Count]]</f>
        <v>0</v>
      </c>
      <c r="J118" s="2">
        <f>COUNTIFS(Table2[Sub-Sector],Table3[[#This Row],[Sub-Sector]],Table2[% Away From Day Low],"&gt;=0.05")/Table3[[#This Row],[Count]]</f>
        <v>0</v>
      </c>
      <c r="K118" s="2">
        <f>COUNTIFS(Table2[Sub-Sector],Table3[[#This Row],[Sub-Sector]],Table2[% Away From Day High],"&lt;=0.05")/Table3[[#This Row],[Count]]</f>
        <v>1</v>
      </c>
      <c r="L118" s="2">
        <f>COUNTIFS(Table2[Sub-Sector],Table3[[#This Row],[Sub-Sector]],Table2[% Away From Current Week Low],"&gt;=0.05")/Table3[[#This Row],[Count]]</f>
        <v>0</v>
      </c>
      <c r="M118" s="2">
        <f>COUNTIFS(Table2[Sub-Sector],Table3[[#This Row],[Sub-Sector]],Table2[% Away From Current Week High],"&lt;=0.05")/Table3[[#This Row],[Count]]</f>
        <v>0.75</v>
      </c>
      <c r="N118" s="2">
        <f>COUNTIFS(Table2[Sub-Sector],Table3[[#This Row],[Sub-Sector]],Table2[% Away From Current Month Low],"&gt;=0.05")/Table3[[#This Row],[Count]]</f>
        <v>0</v>
      </c>
      <c r="O118" s="2">
        <f>COUNTIFS(Table2[Sub-Sector],Table3[[#This Row],[Sub-Sector]],Table2[% Away From Current Month High],"&lt;=0.05")/Table3[[#This Row],[Count]]</f>
        <v>0.75</v>
      </c>
      <c r="P118" s="2">
        <f>COUNTIFS(Table2[Sub-Sector],Table3[[#This Row],[Sub-Sector]],Table2[% Away From 52W High],"&lt;=10")/Table3[[#This Row],[Count]]</f>
        <v>0.25</v>
      </c>
      <c r="Q118" s="2">
        <f>COUNTIFS(Table2[Sub-Sector],Table3[[#This Row],[Sub-Sector]],Table2[% Away From 52W Low],"&gt;=10")/Table3[[#This Row],[Count]]</f>
        <v>1</v>
      </c>
      <c r="R118" s="2">
        <f>COUNTIFS(Table2[Sub-Sector],Table3[[#This Row],[Sub-Sector]],Table2[% Price above 20 EMA],"&gt;=0")/Table3[[#This Row],[Count]]</f>
        <v>0.75</v>
      </c>
      <c r="S118" s="2">
        <f>COUNTIFS(Table2[Sub-Sector],Table3[[#This Row],[Sub-Sector]],Table2[% Price above 50 EMA],"&gt;=0")/Table3[[#This Row],[Count]]</f>
        <v>0.75</v>
      </c>
      <c r="T118" s="2">
        <f>COUNTIFS(Table2[Sub-Sector],Table3[[#This Row],[Sub-Sector]],Table2[% Price above 200 EMA],"&gt;=0")/Table3[[#This Row],[Count]]</f>
        <v>0.75</v>
      </c>
      <c r="U118" s="2">
        <f>COUNTIFS(Table2[Sub-Sector],Table3[[#This Row],[Sub-Sector]],Table2[Rate of Change - Zone],"Positive")/Table3[[#This Row],[Count]]</f>
        <v>0.25</v>
      </c>
      <c r="V118" s="2">
        <f>COUNTIFS(Table2[Sub-Sector],Table3[[#This Row],[Sub-Sector]],Table2[Sharpe Ratio],"&gt;=0.10")/Table3[[#This Row],[Count]]</f>
        <v>0.25</v>
      </c>
      <c r="W118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635</v>
      </c>
      <c r="X118" s="3">
        <f>_xlfn.RANK.AVG(Table3[[#This Row],[Score]],Table3[Score],1)</f>
        <v>115</v>
      </c>
      <c r="Y11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372.5</v>
      </c>
      <c r="Z118" s="3">
        <f>_xlfn.RANK.AVG(Table3[[#This Row],[Score 2 ]],Table3[[Score 2 ]],1)</f>
        <v>117</v>
      </c>
    </row>
    <row r="119" spans="1:26" x14ac:dyDescent="0.3">
      <c r="A119" t="s">
        <v>484</v>
      </c>
      <c r="B119">
        <f>COUNTIFS(Table2[Sub-Sector],Table3[[#This Row],[Sub-Sector]])</f>
        <v>7</v>
      </c>
      <c r="C119" s="2">
        <f>COUNTIFS(Table2[Sub-Sector],Table3[[#This Row],[Sub-Sector]],Table2[Uptrend],"Uptrend")/Table3[[#This Row],[Count]]</f>
        <v>1</v>
      </c>
      <c r="D119" s="2">
        <f>COUNTIFS(Table2[Sub-Sector],Table3[[#This Row],[Sub-Sector]],Table2[1W Return vs Nifty],"&gt;=5")/Table3[[#This Row],[Count]]</f>
        <v>0</v>
      </c>
      <c r="E119" s="2">
        <f>COUNTIFS(Table2[Sub-Sector],Table3[[#This Row],[Sub-Sector]],Table2[1M Return vs Nifty],"&gt;=5")/Table3[[#This Row],[Count]]</f>
        <v>0.42857142857142855</v>
      </c>
      <c r="F119" s="2">
        <f>COUNTIFS(Table2[Sub-Sector],Table3[[#This Row],[Sub-Sector]],Table2[6M Return vs Nifty],"&gt;=10")/Table3[[#This Row],[Count]]</f>
        <v>0.14285714285714285</v>
      </c>
      <c r="G119" s="2">
        <f>COUNTIFS(Table2[Sub-Sector],Table3[[#This Row],[Sub-Sector]],Table2[1Y Return vs Nifty],"&gt;=10")/Table3[[#This Row],[Count]]</f>
        <v>0.2857142857142857</v>
      </c>
      <c r="H119" s="2">
        <f>COUNTIFS(Table2[Sub-Sector],Table3[[#This Row],[Sub-Sector]],Table2[RSI Exponential â€“ 14D],"&gt;=50")/Table3[[#This Row],[Count]]</f>
        <v>0.42857142857142855</v>
      </c>
      <c r="I119" s="2">
        <f>COUNTIFS(Table2[Sub-Sector],Table3[[#This Row],[Sub-Sector]],Table2[Relative Volume],"&gt;=1")/Table3[[#This Row],[Count]]</f>
        <v>0.14285714285714285</v>
      </c>
      <c r="J119" s="2">
        <f>COUNTIFS(Table2[Sub-Sector],Table3[[#This Row],[Sub-Sector]],Table2[% Away From Day Low],"&gt;=0.05")/Table3[[#This Row],[Count]]</f>
        <v>0</v>
      </c>
      <c r="K119" s="2">
        <f>COUNTIFS(Table2[Sub-Sector],Table3[[#This Row],[Sub-Sector]],Table2[% Away From Day High],"&lt;=0.05")/Table3[[#This Row],[Count]]</f>
        <v>1</v>
      </c>
      <c r="L119" s="2">
        <f>COUNTIFS(Table2[Sub-Sector],Table3[[#This Row],[Sub-Sector]],Table2[% Away From Current Week Low],"&gt;=0.05")/Table3[[#This Row],[Count]]</f>
        <v>0.14285714285714285</v>
      </c>
      <c r="M119" s="2">
        <f>COUNTIFS(Table2[Sub-Sector],Table3[[#This Row],[Sub-Sector]],Table2[% Away From Current Week High],"&lt;=0.05")/Table3[[#This Row],[Count]]</f>
        <v>1</v>
      </c>
      <c r="N119" s="2">
        <f>COUNTIFS(Table2[Sub-Sector],Table3[[#This Row],[Sub-Sector]],Table2[% Away From Current Month Low],"&gt;=0.05")/Table3[[#This Row],[Count]]</f>
        <v>0.14285714285714285</v>
      </c>
      <c r="O119" s="2">
        <f>COUNTIFS(Table2[Sub-Sector],Table3[[#This Row],[Sub-Sector]],Table2[% Away From Current Month High],"&lt;=0.05")/Table3[[#This Row],[Count]]</f>
        <v>0.14285714285714285</v>
      </c>
      <c r="P119" s="2">
        <f>COUNTIFS(Table2[Sub-Sector],Table3[[#This Row],[Sub-Sector]],Table2[% Away From 52W High],"&lt;=10")/Table3[[#This Row],[Count]]</f>
        <v>0.2857142857142857</v>
      </c>
      <c r="Q119" s="2">
        <f>COUNTIFS(Table2[Sub-Sector],Table3[[#This Row],[Sub-Sector]],Table2[% Away From 52W Low],"&gt;=10")/Table3[[#This Row],[Count]]</f>
        <v>1</v>
      </c>
      <c r="R119" s="2">
        <f>COUNTIFS(Table2[Sub-Sector],Table3[[#This Row],[Sub-Sector]],Table2[% Price above 20 EMA],"&gt;=0")/Table3[[#This Row],[Count]]</f>
        <v>0.42857142857142855</v>
      </c>
      <c r="S119" s="2">
        <f>COUNTIFS(Table2[Sub-Sector],Table3[[#This Row],[Sub-Sector]],Table2[% Price above 50 EMA],"&gt;=0")/Table3[[#This Row],[Count]]</f>
        <v>0.7142857142857143</v>
      </c>
      <c r="T119" s="2">
        <f>COUNTIFS(Table2[Sub-Sector],Table3[[#This Row],[Sub-Sector]],Table2[% Price above 200 EMA],"&gt;=0")/Table3[[#This Row],[Count]]</f>
        <v>1</v>
      </c>
      <c r="U119" s="2">
        <f>COUNTIFS(Table2[Sub-Sector],Table3[[#This Row],[Sub-Sector]],Table2[Rate of Change - Zone],"Positive")/Table3[[#This Row],[Count]]</f>
        <v>0.42857142857142855</v>
      </c>
      <c r="V119" s="2">
        <f>COUNTIFS(Table2[Sub-Sector],Table3[[#This Row],[Sub-Sector]],Table2[Sharpe Ratio],"&gt;=0.10")/Table3[[#This Row],[Count]]</f>
        <v>0</v>
      </c>
      <c r="W119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530.5</v>
      </c>
      <c r="X119" s="3">
        <f>_xlfn.RANK.AVG(Table3[[#This Row],[Score]],Table3[Score],1)</f>
        <v>96</v>
      </c>
      <c r="Y11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376.5</v>
      </c>
      <c r="Z119" s="3">
        <f>_xlfn.RANK.AVG(Table3[[#This Row],[Score 2 ]],Table3[[Score 2 ]],1)</f>
        <v>118</v>
      </c>
    </row>
    <row r="120" spans="1:26" x14ac:dyDescent="0.3">
      <c r="A120" t="s">
        <v>926</v>
      </c>
      <c r="B120">
        <f>COUNTIFS(Table2[Sub-Sector],Table3[[#This Row],[Sub-Sector]])</f>
        <v>3</v>
      </c>
      <c r="C120" s="2">
        <f>COUNTIFS(Table2[Sub-Sector],Table3[[#This Row],[Sub-Sector]],Table2[Uptrend],"Uptrend")/Table3[[#This Row],[Count]]</f>
        <v>0.66666666666666663</v>
      </c>
      <c r="D120" s="2">
        <f>COUNTIFS(Table2[Sub-Sector],Table3[[#This Row],[Sub-Sector]],Table2[1W Return vs Nifty],"&gt;=5")/Table3[[#This Row],[Count]]</f>
        <v>0</v>
      </c>
      <c r="E120" s="2">
        <f>COUNTIFS(Table2[Sub-Sector],Table3[[#This Row],[Sub-Sector]],Table2[1M Return vs Nifty],"&gt;=5")/Table3[[#This Row],[Count]]</f>
        <v>0</v>
      </c>
      <c r="F120" s="2">
        <f>COUNTIFS(Table2[Sub-Sector],Table3[[#This Row],[Sub-Sector]],Table2[6M Return vs Nifty],"&gt;=10")/Table3[[#This Row],[Count]]</f>
        <v>0.33333333333333331</v>
      </c>
      <c r="G120" s="2">
        <f>COUNTIFS(Table2[Sub-Sector],Table3[[#This Row],[Sub-Sector]],Table2[1Y Return vs Nifty],"&gt;=10")/Table3[[#This Row],[Count]]</f>
        <v>0.33333333333333331</v>
      </c>
      <c r="H120" s="2">
        <f>COUNTIFS(Table2[Sub-Sector],Table3[[#This Row],[Sub-Sector]],Table2[RSI Exponential â€“ 14D],"&gt;=50")/Table3[[#This Row],[Count]]</f>
        <v>0</v>
      </c>
      <c r="I120" s="2">
        <f>COUNTIFS(Table2[Sub-Sector],Table3[[#This Row],[Sub-Sector]],Table2[Relative Volume],"&gt;=1")/Table3[[#This Row],[Count]]</f>
        <v>0</v>
      </c>
      <c r="J120" s="2">
        <f>COUNTIFS(Table2[Sub-Sector],Table3[[#This Row],[Sub-Sector]],Table2[% Away From Day Low],"&gt;=0.05")/Table3[[#This Row],[Count]]</f>
        <v>0</v>
      </c>
      <c r="K120" s="2">
        <f>COUNTIFS(Table2[Sub-Sector],Table3[[#This Row],[Sub-Sector]],Table2[% Away From Day High],"&lt;=0.05")/Table3[[#This Row],[Count]]</f>
        <v>1</v>
      </c>
      <c r="L120" s="2">
        <f>COUNTIFS(Table2[Sub-Sector],Table3[[#This Row],[Sub-Sector]],Table2[% Away From Current Week Low],"&gt;=0.05")/Table3[[#This Row],[Count]]</f>
        <v>0</v>
      </c>
      <c r="M120" s="2">
        <f>COUNTIFS(Table2[Sub-Sector],Table3[[#This Row],[Sub-Sector]],Table2[% Away From Current Week High],"&lt;=0.05")/Table3[[#This Row],[Count]]</f>
        <v>0</v>
      </c>
      <c r="N120" s="2">
        <f>COUNTIFS(Table2[Sub-Sector],Table3[[#This Row],[Sub-Sector]],Table2[% Away From Current Month Low],"&gt;=0.05")/Table3[[#This Row],[Count]]</f>
        <v>0</v>
      </c>
      <c r="O120" s="2">
        <f>COUNTIFS(Table2[Sub-Sector],Table3[[#This Row],[Sub-Sector]],Table2[% Away From Current Month High],"&lt;=0.05")/Table3[[#This Row],[Count]]</f>
        <v>0</v>
      </c>
      <c r="P120" s="2">
        <f>COUNTIFS(Table2[Sub-Sector],Table3[[#This Row],[Sub-Sector]],Table2[% Away From 52W High],"&lt;=10")/Table3[[#This Row],[Count]]</f>
        <v>0.33333333333333331</v>
      </c>
      <c r="Q120" s="2">
        <f>COUNTIFS(Table2[Sub-Sector],Table3[[#This Row],[Sub-Sector]],Table2[% Away From 52W Low],"&gt;=10")/Table3[[#This Row],[Count]]</f>
        <v>1</v>
      </c>
      <c r="R120" s="2">
        <f>COUNTIFS(Table2[Sub-Sector],Table3[[#This Row],[Sub-Sector]],Table2[% Price above 20 EMA],"&gt;=0")/Table3[[#This Row],[Count]]</f>
        <v>0</v>
      </c>
      <c r="S120" s="2">
        <f>COUNTIFS(Table2[Sub-Sector],Table3[[#This Row],[Sub-Sector]],Table2[% Price above 50 EMA],"&gt;=0")/Table3[[#This Row],[Count]]</f>
        <v>0.66666666666666663</v>
      </c>
      <c r="T120" s="2">
        <f>COUNTIFS(Table2[Sub-Sector],Table3[[#This Row],[Sub-Sector]],Table2[% Price above 200 EMA],"&gt;=0")/Table3[[#This Row],[Count]]</f>
        <v>0.66666666666666663</v>
      </c>
      <c r="U120" s="2">
        <f>COUNTIFS(Table2[Sub-Sector],Table3[[#This Row],[Sub-Sector]],Table2[Rate of Change - Zone],"Positive")/Table3[[#This Row],[Count]]</f>
        <v>0.33333333333333331</v>
      </c>
      <c r="V120" s="2">
        <f>COUNTIFS(Table2[Sub-Sector],Table3[[#This Row],[Sub-Sector]],Table2[Sharpe Ratio],"&gt;=0.10")/Table3[[#This Row],[Count]]</f>
        <v>0</v>
      </c>
      <c r="W120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655</v>
      </c>
      <c r="X120" s="3">
        <f>_xlfn.RANK.AVG(Table3[[#This Row],[Score]],Table3[Score],1)</f>
        <v>118.5</v>
      </c>
      <c r="Y12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381.5</v>
      </c>
      <c r="Z120" s="3">
        <f>_xlfn.RANK.AVG(Table3[[#This Row],[Score 2 ]],Table3[[Score 2 ]],1)</f>
        <v>119</v>
      </c>
    </row>
    <row r="121" spans="1:26" x14ac:dyDescent="0.3">
      <c r="A121" t="s">
        <v>726</v>
      </c>
      <c r="B121">
        <f>COUNTIFS(Table2[Sub-Sector],Table3[[#This Row],[Sub-Sector]])</f>
        <v>2</v>
      </c>
      <c r="C121" s="2">
        <f>COUNTIFS(Table2[Sub-Sector],Table3[[#This Row],[Sub-Sector]],Table2[Uptrend],"Uptrend")/Table3[[#This Row],[Count]]</f>
        <v>1</v>
      </c>
      <c r="D121" s="2">
        <f>COUNTIFS(Table2[Sub-Sector],Table3[[#This Row],[Sub-Sector]],Table2[1W Return vs Nifty],"&gt;=5")/Table3[[#This Row],[Count]]</f>
        <v>0</v>
      </c>
      <c r="E121" s="2">
        <f>COUNTIFS(Table2[Sub-Sector],Table3[[#This Row],[Sub-Sector]],Table2[1M Return vs Nifty],"&gt;=5")/Table3[[#This Row],[Count]]</f>
        <v>0.5</v>
      </c>
      <c r="F121" s="2">
        <f>COUNTIFS(Table2[Sub-Sector],Table3[[#This Row],[Sub-Sector]],Table2[6M Return vs Nifty],"&gt;=10")/Table3[[#This Row],[Count]]</f>
        <v>0</v>
      </c>
      <c r="G121" s="2">
        <f>COUNTIFS(Table2[Sub-Sector],Table3[[#This Row],[Sub-Sector]],Table2[1Y Return vs Nifty],"&gt;=10")/Table3[[#This Row],[Count]]</f>
        <v>0</v>
      </c>
      <c r="H121" s="2">
        <f>COUNTIFS(Table2[Sub-Sector],Table3[[#This Row],[Sub-Sector]],Table2[RSI Exponential â€“ 14D],"&gt;=50")/Table3[[#This Row],[Count]]</f>
        <v>0.5</v>
      </c>
      <c r="I121" s="2">
        <f>COUNTIFS(Table2[Sub-Sector],Table3[[#This Row],[Sub-Sector]],Table2[Relative Volume],"&gt;=1")/Table3[[#This Row],[Count]]</f>
        <v>0.5</v>
      </c>
      <c r="J121" s="2">
        <f>COUNTIFS(Table2[Sub-Sector],Table3[[#This Row],[Sub-Sector]],Table2[% Away From Day Low],"&gt;=0.05")/Table3[[#This Row],[Count]]</f>
        <v>0</v>
      </c>
      <c r="K121" s="2">
        <f>COUNTIFS(Table2[Sub-Sector],Table3[[#This Row],[Sub-Sector]],Table2[% Away From Day High],"&lt;=0.05")/Table3[[#This Row],[Count]]</f>
        <v>0.5</v>
      </c>
      <c r="L121" s="2">
        <f>COUNTIFS(Table2[Sub-Sector],Table3[[#This Row],[Sub-Sector]],Table2[% Away From Current Week Low],"&gt;=0.05")/Table3[[#This Row],[Count]]</f>
        <v>0</v>
      </c>
      <c r="M121" s="2">
        <f>COUNTIFS(Table2[Sub-Sector],Table3[[#This Row],[Sub-Sector]],Table2[% Away From Current Week High],"&lt;=0.05")/Table3[[#This Row],[Count]]</f>
        <v>0</v>
      </c>
      <c r="N121" s="2">
        <f>COUNTIFS(Table2[Sub-Sector],Table3[[#This Row],[Sub-Sector]],Table2[% Away From Current Month Low],"&gt;=0.05")/Table3[[#This Row],[Count]]</f>
        <v>0</v>
      </c>
      <c r="O121" s="2">
        <f>COUNTIFS(Table2[Sub-Sector],Table3[[#This Row],[Sub-Sector]],Table2[% Away From Current Month High],"&lt;=0.05")/Table3[[#This Row],[Count]]</f>
        <v>0</v>
      </c>
      <c r="P121" s="2">
        <f>COUNTIFS(Table2[Sub-Sector],Table3[[#This Row],[Sub-Sector]],Table2[% Away From 52W High],"&lt;=10")/Table3[[#This Row],[Count]]</f>
        <v>1</v>
      </c>
      <c r="Q121" s="2">
        <f>COUNTIFS(Table2[Sub-Sector],Table3[[#This Row],[Sub-Sector]],Table2[% Away From 52W Low],"&gt;=10")/Table3[[#This Row],[Count]]</f>
        <v>1</v>
      </c>
      <c r="R121" s="2">
        <f>COUNTIFS(Table2[Sub-Sector],Table3[[#This Row],[Sub-Sector]],Table2[% Price above 20 EMA],"&gt;=0")/Table3[[#This Row],[Count]]</f>
        <v>0.5</v>
      </c>
      <c r="S121" s="2">
        <f>COUNTIFS(Table2[Sub-Sector],Table3[[#This Row],[Sub-Sector]],Table2[% Price above 50 EMA],"&gt;=0")/Table3[[#This Row],[Count]]</f>
        <v>1</v>
      </c>
      <c r="T121" s="2">
        <f>COUNTIFS(Table2[Sub-Sector],Table3[[#This Row],[Sub-Sector]],Table2[% Price above 200 EMA],"&gt;=0")/Table3[[#This Row],[Count]]</f>
        <v>1</v>
      </c>
      <c r="U121" s="2">
        <f>COUNTIFS(Table2[Sub-Sector],Table3[[#This Row],[Sub-Sector]],Table2[Rate of Change - Zone],"Positive")/Table3[[#This Row],[Count]]</f>
        <v>0</v>
      </c>
      <c r="V121" s="2">
        <f>COUNTIFS(Table2[Sub-Sector],Table3[[#This Row],[Sub-Sector]],Table2[Sharpe Ratio],"&gt;=0.10")/Table3[[#This Row],[Count]]</f>
        <v>0</v>
      </c>
      <c r="W121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529</v>
      </c>
      <c r="X121" s="3">
        <f>_xlfn.RANK.AVG(Table3[[#This Row],[Score]],Table3[Score],1)</f>
        <v>95</v>
      </c>
      <c r="Y12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386.5</v>
      </c>
      <c r="Z121" s="3">
        <f>_xlfn.RANK.AVG(Table3[[#This Row],[Score 2 ]],Table3[[Score 2 ]],1)</f>
        <v>120</v>
      </c>
    </row>
    <row r="122" spans="1:26" x14ac:dyDescent="0.3">
      <c r="A122" t="s">
        <v>1584</v>
      </c>
      <c r="B122">
        <f>COUNTIFS(Table2[Sub-Sector],Table3[[#This Row],[Sub-Sector]])</f>
        <v>1</v>
      </c>
      <c r="C122" s="2">
        <f>COUNTIFS(Table2[Sub-Sector],Table3[[#This Row],[Sub-Sector]],Table2[Uptrend],"Uptrend")/Table3[[#This Row],[Count]]</f>
        <v>0</v>
      </c>
      <c r="D122" s="2">
        <f>COUNTIFS(Table2[Sub-Sector],Table3[[#This Row],[Sub-Sector]],Table2[1W Return vs Nifty],"&gt;=5")/Table3[[#This Row],[Count]]</f>
        <v>0</v>
      </c>
      <c r="E122" s="2">
        <f>COUNTIFS(Table2[Sub-Sector],Table3[[#This Row],[Sub-Sector]],Table2[1M Return vs Nifty],"&gt;=5")/Table3[[#This Row],[Count]]</f>
        <v>0</v>
      </c>
      <c r="F122" s="2">
        <f>COUNTIFS(Table2[Sub-Sector],Table3[[#This Row],[Sub-Sector]],Table2[6M Return vs Nifty],"&gt;=10")/Table3[[#This Row],[Count]]</f>
        <v>0</v>
      </c>
      <c r="G122" s="2">
        <f>COUNTIFS(Table2[Sub-Sector],Table3[[#This Row],[Sub-Sector]],Table2[1Y Return vs Nifty],"&gt;=10")/Table3[[#This Row],[Count]]</f>
        <v>0</v>
      </c>
      <c r="H122" s="2">
        <f>COUNTIFS(Table2[Sub-Sector],Table3[[#This Row],[Sub-Sector]],Table2[RSI Exponential â€“ 14D],"&gt;=50")/Table3[[#This Row],[Count]]</f>
        <v>0</v>
      </c>
      <c r="I122" s="2">
        <f>COUNTIFS(Table2[Sub-Sector],Table3[[#This Row],[Sub-Sector]],Table2[Relative Volume],"&gt;=1")/Table3[[#This Row],[Count]]</f>
        <v>0</v>
      </c>
      <c r="J122" s="2">
        <f>COUNTIFS(Table2[Sub-Sector],Table3[[#This Row],[Sub-Sector]],Table2[% Away From Day Low],"&gt;=0.05")/Table3[[#This Row],[Count]]</f>
        <v>0</v>
      </c>
      <c r="K122" s="2">
        <f>COUNTIFS(Table2[Sub-Sector],Table3[[#This Row],[Sub-Sector]],Table2[% Away From Day High],"&lt;=0.05")/Table3[[#This Row],[Count]]</f>
        <v>1</v>
      </c>
      <c r="L122" s="2">
        <f>COUNTIFS(Table2[Sub-Sector],Table3[[#This Row],[Sub-Sector]],Table2[% Away From Current Week Low],"&gt;=0.05")/Table3[[#This Row],[Count]]</f>
        <v>0</v>
      </c>
      <c r="M122" s="2">
        <f>COUNTIFS(Table2[Sub-Sector],Table3[[#This Row],[Sub-Sector]],Table2[% Away From Current Week High],"&lt;=0.05")/Table3[[#This Row],[Count]]</f>
        <v>0</v>
      </c>
      <c r="N122" s="2">
        <f>COUNTIFS(Table2[Sub-Sector],Table3[[#This Row],[Sub-Sector]],Table2[% Away From Current Month Low],"&gt;=0.05")/Table3[[#This Row],[Count]]</f>
        <v>0</v>
      </c>
      <c r="O122" s="2">
        <f>COUNTIFS(Table2[Sub-Sector],Table3[[#This Row],[Sub-Sector]],Table2[% Away From Current Month High],"&lt;=0.05")/Table3[[#This Row],[Count]]</f>
        <v>0</v>
      </c>
      <c r="P122" s="2">
        <f>COUNTIFS(Table2[Sub-Sector],Table3[[#This Row],[Sub-Sector]],Table2[% Away From 52W High],"&lt;=10")/Table3[[#This Row],[Count]]</f>
        <v>0</v>
      </c>
      <c r="Q122" s="2">
        <f>COUNTIFS(Table2[Sub-Sector],Table3[[#This Row],[Sub-Sector]],Table2[% Away From 52W Low],"&gt;=10")/Table3[[#This Row],[Count]]</f>
        <v>0</v>
      </c>
      <c r="R122" s="2">
        <f>COUNTIFS(Table2[Sub-Sector],Table3[[#This Row],[Sub-Sector]],Table2[% Price above 20 EMA],"&gt;=0")/Table3[[#This Row],[Count]]</f>
        <v>0</v>
      </c>
      <c r="S122" s="2">
        <f>COUNTIFS(Table2[Sub-Sector],Table3[[#This Row],[Sub-Sector]],Table2[% Price above 50 EMA],"&gt;=0")/Table3[[#This Row],[Count]]</f>
        <v>0</v>
      </c>
      <c r="T122" s="2">
        <f>COUNTIFS(Table2[Sub-Sector],Table3[[#This Row],[Sub-Sector]],Table2[% Price above 200 EMA],"&gt;=0")/Table3[[#This Row],[Count]]</f>
        <v>0</v>
      </c>
      <c r="U122" s="2">
        <f>COUNTIFS(Table2[Sub-Sector],Table3[[#This Row],[Sub-Sector]],Table2[Rate of Change - Zone],"Positive")/Table3[[#This Row],[Count]]</f>
        <v>0</v>
      </c>
      <c r="V122" s="2">
        <f>COUNTIFS(Table2[Sub-Sector],Table3[[#This Row],[Sub-Sector]],Table2[Sharpe Ratio],"&gt;=0.10")/Table3[[#This Row],[Count]]</f>
        <v>0</v>
      </c>
      <c r="W12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751.5</v>
      </c>
      <c r="X122" s="3">
        <f>_xlfn.RANK.AVG(Table3[[#This Row],[Score]],Table3[Score],1)</f>
        <v>121</v>
      </c>
      <c r="Y12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444.5</v>
      </c>
      <c r="Z122" s="3">
        <f>_xlfn.RANK.AVG(Table3[[#This Row],[Score 2 ]],Table3[[Score 2 ]],1)</f>
        <v>121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E72F8-F989-4FC2-B9B5-257A56783567}">
  <dimension ref="A1:AV728"/>
  <sheetViews>
    <sheetView tabSelected="1" topLeftCell="AL707" workbookViewId="0">
      <selection activeCell="AV1" sqref="AV1:AV728"/>
    </sheetView>
  </sheetViews>
  <sheetFormatPr defaultRowHeight="14.4" x14ac:dyDescent="0.3"/>
  <cols>
    <col min="1" max="1" width="46" bestFit="1" customWidth="1"/>
    <col min="2" max="2" width="13.5546875" bestFit="1" customWidth="1"/>
    <col min="3" max="3" width="30" bestFit="1" customWidth="1"/>
    <col min="4" max="4" width="34.44140625" bestFit="1" customWidth="1"/>
    <col min="5" max="5" width="13" bestFit="1" customWidth="1"/>
    <col min="6" max="6" width="12.33203125" bestFit="1" customWidth="1"/>
    <col min="7" max="7" width="18.33203125" bestFit="1" customWidth="1"/>
    <col min="8" max="8" width="25.33203125" bestFit="1" customWidth="1"/>
    <col min="9" max="9" width="19" bestFit="1" customWidth="1"/>
    <col min="10" max="10" width="26" bestFit="1" customWidth="1"/>
    <col min="11" max="11" width="19" bestFit="1" customWidth="1"/>
    <col min="12" max="12" width="26" bestFit="1" customWidth="1"/>
    <col min="13" max="13" width="19" bestFit="1" customWidth="1"/>
    <col min="14" max="14" width="26" bestFit="1" customWidth="1"/>
    <col min="15" max="15" width="10.88671875" bestFit="1" customWidth="1"/>
    <col min="16" max="17" width="12" bestFit="1" customWidth="1"/>
    <col min="18" max="18" width="23.5546875" bestFit="1" customWidth="1"/>
    <col min="19" max="20" width="22" bestFit="1" customWidth="1"/>
    <col min="21" max="21" width="23" bestFit="1" customWidth="1"/>
    <col min="22" max="22" width="17" bestFit="1" customWidth="1"/>
    <col min="23" max="23" width="10.33203125" bestFit="1" customWidth="1"/>
    <col min="24" max="24" width="10.6640625" bestFit="1" customWidth="1"/>
    <col min="25" max="25" width="18.6640625" bestFit="1" customWidth="1"/>
    <col min="26" max="26" width="19.109375" bestFit="1" customWidth="1"/>
    <col min="27" max="27" width="19.88671875" bestFit="1" customWidth="1"/>
    <col min="28" max="28" width="20.33203125" bestFit="1" customWidth="1"/>
    <col min="29" max="29" width="22.33203125" bestFit="1" customWidth="1"/>
    <col min="30" max="30" width="22.6640625" bestFit="1" customWidth="1"/>
    <col min="31" max="31" width="30.88671875" bestFit="1" customWidth="1"/>
    <col min="32" max="32" width="31.33203125" bestFit="1" customWidth="1"/>
    <col min="33" max="33" width="32" bestFit="1" customWidth="1"/>
    <col min="34" max="34" width="32.33203125" bestFit="1" customWidth="1"/>
    <col min="35" max="35" width="23.33203125" bestFit="1" customWidth="1"/>
    <col min="36" max="36" width="22.88671875" bestFit="1" customWidth="1"/>
    <col min="37" max="37" width="18.33203125" bestFit="1" customWidth="1"/>
    <col min="38" max="38" width="28.88671875" bestFit="1" customWidth="1"/>
    <col min="39" max="39" width="34.6640625" bestFit="1" customWidth="1"/>
    <col min="40" max="40" width="16.109375" bestFit="1" customWidth="1"/>
    <col min="41" max="41" width="22" bestFit="1" customWidth="1"/>
    <col min="42" max="42" width="13.88671875" bestFit="1" customWidth="1"/>
    <col min="43" max="43" width="20.88671875" bestFit="1" customWidth="1"/>
    <col min="44" max="44" width="12.6640625" bestFit="1" customWidth="1"/>
    <col min="45" max="45" width="9.88671875" bestFit="1" customWidth="1"/>
    <col min="46" max="46" width="10.6640625" bestFit="1" customWidth="1"/>
    <col min="47" max="47" width="13.6640625" bestFit="1" customWidth="1"/>
    <col min="48" max="48" width="12" bestFit="1" customWidth="1"/>
  </cols>
  <sheetData>
    <row r="1" spans="1:48" x14ac:dyDescent="0.3">
      <c r="A1" t="s">
        <v>0</v>
      </c>
      <c r="B1" t="s">
        <v>1</v>
      </c>
      <c r="C1" t="s">
        <v>10164</v>
      </c>
      <c r="D1" t="s">
        <v>2</v>
      </c>
      <c r="E1" t="s">
        <v>3</v>
      </c>
      <c r="F1" t="s">
        <v>4</v>
      </c>
      <c r="G1" t="s">
        <v>5</v>
      </c>
      <c r="H1" t="s">
        <v>10186</v>
      </c>
      <c r="I1" t="s">
        <v>6</v>
      </c>
      <c r="J1" t="s">
        <v>10187</v>
      </c>
      <c r="K1" t="s">
        <v>7</v>
      </c>
      <c r="L1" t="s">
        <v>10188</v>
      </c>
      <c r="M1" t="s">
        <v>8</v>
      </c>
      <c r="N1" t="s">
        <v>10189</v>
      </c>
      <c r="O1" t="s">
        <v>10190</v>
      </c>
      <c r="P1" t="s">
        <v>9</v>
      </c>
      <c r="Q1" t="s">
        <v>10</v>
      </c>
      <c r="R1" t="s">
        <v>11</v>
      </c>
      <c r="S1" s="2" t="s">
        <v>10191</v>
      </c>
      <c r="T1" s="2" t="s">
        <v>10192</v>
      </c>
      <c r="U1" s="2" t="s">
        <v>10193</v>
      </c>
      <c r="V1" t="s">
        <v>12</v>
      </c>
      <c r="W1" t="s">
        <v>10194</v>
      </c>
      <c r="X1" t="s">
        <v>10195</v>
      </c>
      <c r="Y1" t="s">
        <v>10196</v>
      </c>
      <c r="Z1" t="s">
        <v>10197</v>
      </c>
      <c r="AA1" t="s">
        <v>10198</v>
      </c>
      <c r="AB1" t="s">
        <v>10199</v>
      </c>
      <c r="AC1" s="2" t="s">
        <v>10200</v>
      </c>
      <c r="AD1" s="2" t="s">
        <v>10201</v>
      </c>
      <c r="AE1" s="2" t="s">
        <v>10202</v>
      </c>
      <c r="AF1" s="2" t="s">
        <v>10203</v>
      </c>
      <c r="AG1" s="2" t="s">
        <v>10204</v>
      </c>
      <c r="AH1" s="2" t="s">
        <v>10205</v>
      </c>
      <c r="AI1" t="s">
        <v>13</v>
      </c>
      <c r="AJ1" t="s">
        <v>14</v>
      </c>
      <c r="AK1" t="s">
        <v>10206</v>
      </c>
      <c r="AL1" t="s">
        <v>10207</v>
      </c>
      <c r="AM1" t="s">
        <v>10208</v>
      </c>
      <c r="AN1" t="s">
        <v>10209</v>
      </c>
      <c r="AO1" t="s">
        <v>10210</v>
      </c>
      <c r="AP1" t="s">
        <v>15</v>
      </c>
      <c r="AQ1" t="s">
        <v>10219</v>
      </c>
      <c r="AR1" t="s">
        <v>10214</v>
      </c>
      <c r="AS1" t="s">
        <v>10215</v>
      </c>
      <c r="AT1" t="s">
        <v>10216</v>
      </c>
      <c r="AU1" t="s">
        <v>10217</v>
      </c>
      <c r="AV1" t="s">
        <v>10218</v>
      </c>
    </row>
    <row r="2" spans="1:48" x14ac:dyDescent="0.3">
      <c r="A2" t="s">
        <v>331</v>
      </c>
      <c r="B2" t="s">
        <v>332</v>
      </c>
      <c r="C2" t="s">
        <v>10173</v>
      </c>
      <c r="D2" t="s">
        <v>225</v>
      </c>
      <c r="E2">
        <v>75335.812160799993</v>
      </c>
      <c r="F2">
        <v>2828.75</v>
      </c>
      <c r="G2">
        <v>752.91098785723705</v>
      </c>
      <c r="H2">
        <f>(Table2[[#This Row],[1Y Return vs Nifty]]-AVERAGE(Table2[1Y Return vs Nifty]))/_xlfn.STDEV.P(Table2[1Y Return vs Nifty])</f>
        <v>8.5103101515229618</v>
      </c>
      <c r="I2">
        <v>45.616209654634702</v>
      </c>
      <c r="J2">
        <f>(Table2[[#This Row],[1M Return vs Nifty]]-AVERAGE(Table2[1M Return vs Nifty]))/_xlfn.STDEV.P(Table2[1M Return vs Nifty])</f>
        <v>3.7309048946825745</v>
      </c>
      <c r="K2">
        <v>263.33061927408801</v>
      </c>
      <c r="L2">
        <f>(Table2[[#This Row],[6M Return vs Nifty]]-AVERAGE(Table2[6M Return vs Nifty]))/_xlfn.STDEV.P(Table2[6M Return vs Nifty])</f>
        <v>7.6290228731199878</v>
      </c>
      <c r="M2">
        <v>6.0345118833889098</v>
      </c>
      <c r="N2">
        <f>(Table2[[#This Row],[1W Return vs Nifty]]-AVERAGE(Table2[1W Return vs Nifty]))/_xlfn.STDEV.P(Table2[1W Return vs Nifty])</f>
        <v>1.214410987619611</v>
      </c>
      <c r="O2">
        <v>2463.21</v>
      </c>
      <c r="P2">
        <v>2052.77030097734</v>
      </c>
      <c r="Q2">
        <v>1238.83130200035</v>
      </c>
      <c r="R2">
        <v>79.580522794112497</v>
      </c>
      <c r="S2" s="2">
        <f>(Table2[[#This Row],[Close Price]]-Table2[[#This Row],[20D EMA]])/Table2[[#This Row],[20D EMA]]</f>
        <v>0.14839985222534821</v>
      </c>
      <c r="T2" s="2">
        <f>(Table2[[#This Row],[Close Price]]-Table2[[#This Row],[50D EMA]])/Table2[[#This Row],[50D EMA]]</f>
        <v>0.37801584456537102</v>
      </c>
      <c r="U2" s="2">
        <f>(Table2[[#This Row],[Close Price]]-Table2[[#This Row],[200D EMA]])/Table2[[#This Row],[200D EMA]]</f>
        <v>1.2834021027983364</v>
      </c>
      <c r="V2">
        <v>0.95945549746630499</v>
      </c>
      <c r="W2">
        <v>2806.8</v>
      </c>
      <c r="X2">
        <v>2936.25</v>
      </c>
      <c r="Y2">
        <v>2670</v>
      </c>
      <c r="Z2">
        <v>2979.45</v>
      </c>
      <c r="AA2">
        <v>2210.0500000000002</v>
      </c>
      <c r="AB2">
        <v>2979.45</v>
      </c>
      <c r="AC2">
        <f>(Table2[[#This Row],[Close Price]]/Table2[[#This Row],[Day Low]])-1</f>
        <v>7.8202935727518241E-3</v>
      </c>
      <c r="AD2">
        <f>(Table2[[#This Row],[Day High]]/Table2[[#This Row],[Close Price]])-1</f>
        <v>3.8002651347768479E-2</v>
      </c>
      <c r="AE2">
        <f>(Table2[[#This Row],[Close Price]]/Table2[[#This Row],[Current Week Low]])-1</f>
        <v>5.9456928838951262E-2</v>
      </c>
      <c r="AF2">
        <f>(Table2[[#This Row],[Current Week High]]/Table2[[#This Row],[Close Price]])-1</f>
        <v>5.3274414494034472E-2</v>
      </c>
      <c r="AG2">
        <f>(Table2[[#This Row],[Close Price]]/Table2[[#This Row],[Current Month Low]])-1</f>
        <v>0.27994841745661847</v>
      </c>
      <c r="AH2">
        <f>(Table2[[#This Row],[Current Month High]]/Table2[[#This Row],[Close Price]])-1</f>
        <v>5.3274414494034472E-2</v>
      </c>
      <c r="AI2">
        <v>5.3274414494034401</v>
      </c>
      <c r="AJ2">
        <v>802.96065756922803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1.03</v>
      </c>
      <c r="AM2" t="s">
        <v>10211</v>
      </c>
      <c r="AN2">
        <v>28.1</v>
      </c>
      <c r="AO2" t="s">
        <v>10211</v>
      </c>
      <c r="AP2">
        <v>0.242587803382876</v>
      </c>
      <c r="AQ2">
        <f>(Table2[[#This Row],[Sharpe Ratio]]-AVERAGE(Table2[Sharpe Ratio]))/_xlfn.STDEV.P(Table2[Sharpe Ratio])</f>
        <v>2.1336799172037031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23.218328824148838</v>
      </c>
      <c r="AS2">
        <f>_xlfn.RANK.AVG(Table2[[#This Row],[1Y Return vs Nifty Z-Score]],Table2[1Y Return vs Nifty Z-Score])</f>
        <v>2</v>
      </c>
      <c r="AT2">
        <f>_xlfn.RANK.AVG(Table2[[#This Row],[6M Return vs Nifty Z-Score]],Table2[6M Return vs Nifty Z-Score])</f>
        <v>1</v>
      </c>
      <c r="AU2">
        <f>_xlfn.RANK.AVG(Table2[[#This Row],[Sharpe Ratio Z-Score]],Table2[Sharpe Ratio Z-Score])</f>
        <v>13</v>
      </c>
      <c r="AV2">
        <f>(Table2[[#This Row],[Rank 1Y]]+Table2[[#This Row],[Rank 6M]]+Table2[[#This Row],[Rank Sharpe]])/3</f>
        <v>5.333333333333333</v>
      </c>
    </row>
    <row r="3" spans="1:48" x14ac:dyDescent="0.3">
      <c r="A3" t="s">
        <v>203</v>
      </c>
      <c r="B3" t="s">
        <v>204</v>
      </c>
      <c r="C3" t="s">
        <v>10170</v>
      </c>
      <c r="D3" t="s">
        <v>114</v>
      </c>
      <c r="E3">
        <v>131356.26629999999</v>
      </c>
      <c r="F3">
        <v>626.75</v>
      </c>
      <c r="G3">
        <v>392.86059793151298</v>
      </c>
      <c r="H3">
        <f>(Table2[[#This Row],[1Y Return vs Nifty]]-AVERAGE(Table2[1Y Return vs Nifty]))/_xlfn.STDEV.P(Table2[1Y Return vs Nifty])</f>
        <v>4.1878506212091766</v>
      </c>
      <c r="I3">
        <v>56.234358390866397</v>
      </c>
      <c r="J3">
        <f>(Table2[[#This Row],[1M Return vs Nifty]]-AVERAGE(Table2[1M Return vs Nifty]))/_xlfn.STDEV.P(Table2[1M Return vs Nifty])</f>
        <v>4.6395660688975617</v>
      </c>
      <c r="K3">
        <v>196.45427046815101</v>
      </c>
      <c r="L3">
        <f>(Table2[[#This Row],[6M Return vs Nifty]]-AVERAGE(Table2[6M Return vs Nifty]))/_xlfn.STDEV.P(Table2[6M Return vs Nifty])</f>
        <v>5.6161598209129178</v>
      </c>
      <c r="M3">
        <v>47.003482604224502</v>
      </c>
      <c r="N3">
        <f>(Table2[[#This Row],[1W Return vs Nifty]]-AVERAGE(Table2[1W Return vs Nifty]))/_xlfn.STDEV.P(Table2[1W Return vs Nifty])</f>
        <v>9.0614015821629259</v>
      </c>
      <c r="O3">
        <v>482.63</v>
      </c>
      <c r="P3">
        <v>406.30815102988498</v>
      </c>
      <c r="Q3">
        <v>279.40516824261101</v>
      </c>
      <c r="R3">
        <v>88.477678259742106</v>
      </c>
      <c r="S3" s="2">
        <f>(Table2[[#This Row],[Close Price]]-Table2[[#This Row],[20D EMA]])/Table2[[#This Row],[20D EMA]]</f>
        <v>0.29861384497441107</v>
      </c>
      <c r="T3" s="2">
        <f>(Table2[[#This Row],[Close Price]]-Table2[[#This Row],[50D EMA]])/Table2[[#This Row],[50D EMA]]</f>
        <v>0.54254842884975985</v>
      </c>
      <c r="U3" s="2">
        <f>(Table2[[#This Row],[Close Price]]-Table2[[#This Row],[200D EMA]])/Table2[[#This Row],[200D EMA]]</f>
        <v>1.2431582205229115</v>
      </c>
      <c r="V3">
        <v>2.2025553209562401</v>
      </c>
      <c r="W3">
        <v>610.15</v>
      </c>
      <c r="X3">
        <v>645</v>
      </c>
      <c r="Y3">
        <v>508</v>
      </c>
      <c r="Z3">
        <v>645</v>
      </c>
      <c r="AA3">
        <v>404.3</v>
      </c>
      <c r="AB3">
        <v>645</v>
      </c>
      <c r="AC3">
        <f>(Table2[[#This Row],[Close Price]]/Table2[[#This Row],[Day Low]])-1</f>
        <v>2.7206424649676375E-2</v>
      </c>
      <c r="AD3">
        <f>(Table2[[#This Row],[Day High]]/Table2[[#This Row],[Close Price]])-1</f>
        <v>2.9118468288791277E-2</v>
      </c>
      <c r="AE3">
        <f>(Table2[[#This Row],[Close Price]]/Table2[[#This Row],[Current Week Low]])-1</f>
        <v>0.23375984251968496</v>
      </c>
      <c r="AF3">
        <f>(Table2[[#This Row],[Current Week High]]/Table2[[#This Row],[Close Price]])-1</f>
        <v>2.9118468288791277E-2</v>
      </c>
      <c r="AG3">
        <f>(Table2[[#This Row],[Close Price]]/Table2[[#This Row],[Current Month Low]])-1</f>
        <v>0.55021023992085083</v>
      </c>
      <c r="AH3">
        <f>(Table2[[#This Row],[Current Month High]]/Table2[[#This Row],[Close Price]])-1</f>
        <v>2.9118468288791277E-2</v>
      </c>
      <c r="AI3">
        <v>2.9118468288791202</v>
      </c>
      <c r="AJ3">
        <v>435.45493378897902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1.02</v>
      </c>
      <c r="AM3" t="s">
        <v>10211</v>
      </c>
      <c r="AN3">
        <v>53.2</v>
      </c>
      <c r="AO3" t="s">
        <v>10211</v>
      </c>
      <c r="AP3">
        <v>0.223406496224025</v>
      </c>
      <c r="AQ3">
        <f>(Table2[[#This Row],[Sharpe Ratio]]-AVERAGE(Table2[Sharpe Ratio]))/_xlfn.STDEV.P(Table2[Sharpe Ratio])</f>
        <v>1.9160569685574047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25.421035061739989</v>
      </c>
      <c r="AS3">
        <f>_xlfn.RANK.AVG(Table2[[#This Row],[1Y Return vs Nifty Z-Score]],Table2[1Y Return vs Nifty Z-Score])</f>
        <v>6</v>
      </c>
      <c r="AT3">
        <f>_xlfn.RANK.AVG(Table2[[#This Row],[6M Return vs Nifty Z-Score]],Table2[6M Return vs Nifty Z-Score])</f>
        <v>2</v>
      </c>
      <c r="AU3">
        <f>_xlfn.RANK.AVG(Table2[[#This Row],[Sharpe Ratio Z-Score]],Table2[Sharpe Ratio Z-Score])</f>
        <v>17</v>
      </c>
      <c r="AV3">
        <f>(Table2[[#This Row],[Rank 1Y]]+Table2[[#This Row],[Rank 6M]]+Table2[[#This Row],[Rank Sharpe]])/3</f>
        <v>8.3333333333333339</v>
      </c>
    </row>
    <row r="4" spans="1:48" x14ac:dyDescent="0.3">
      <c r="A4" t="s">
        <v>626</v>
      </c>
      <c r="B4" t="s">
        <v>627</v>
      </c>
      <c r="C4" t="s">
        <v>10173</v>
      </c>
      <c r="D4" t="s">
        <v>225</v>
      </c>
      <c r="E4">
        <v>29723.3802</v>
      </c>
      <c r="F4">
        <v>2588.1999999999998</v>
      </c>
      <c r="G4">
        <v>296.36829979153902</v>
      </c>
      <c r="H4">
        <f>(Table2[[#This Row],[1Y Return vs Nifty]]-AVERAGE(Table2[1Y Return vs Nifty]))/_xlfn.STDEV.P(Table2[1Y Return vs Nifty])</f>
        <v>3.0294459496212602</v>
      </c>
      <c r="I4">
        <v>89.365585338169694</v>
      </c>
      <c r="J4">
        <f>(Table2[[#This Row],[1M Return vs Nifty]]-AVERAGE(Table2[1M Return vs Nifty]))/_xlfn.STDEV.P(Table2[1M Return vs Nifty])</f>
        <v>7.4748116779926841</v>
      </c>
      <c r="K4">
        <v>183.47936737969999</v>
      </c>
      <c r="L4">
        <f>(Table2[[#This Row],[6M Return vs Nifty]]-AVERAGE(Table2[6M Return vs Nifty]))/_xlfn.STDEV.P(Table2[6M Return vs Nifty])</f>
        <v>5.2256375585732613</v>
      </c>
      <c r="M4">
        <v>-3.73341939045739</v>
      </c>
      <c r="N4">
        <f>(Table2[[#This Row],[1W Return vs Nifty]]-AVERAGE(Table2[1W Return vs Nifty]))/_xlfn.STDEV.P(Table2[1W Return vs Nifty])</f>
        <v>-0.65648943983574848</v>
      </c>
      <c r="O4">
        <v>2231.85</v>
      </c>
      <c r="P4">
        <v>1767.6377304933901</v>
      </c>
      <c r="Q4">
        <v>1136.01293252137</v>
      </c>
      <c r="R4">
        <v>70.240807967800194</v>
      </c>
      <c r="S4" s="2">
        <f>(Table2[[#This Row],[Close Price]]-Table2[[#This Row],[20D EMA]])/Table2[[#This Row],[20D EMA]]</f>
        <v>0.15966574814615675</v>
      </c>
      <c r="T4" s="2">
        <f>(Table2[[#This Row],[Close Price]]-Table2[[#This Row],[50D EMA]])/Table2[[#This Row],[50D EMA]]</f>
        <v>0.46421404983111053</v>
      </c>
      <c r="U4" s="2">
        <f>(Table2[[#This Row],[Close Price]]-Table2[[#This Row],[200D EMA]])/Table2[[#This Row],[200D EMA]]</f>
        <v>1.2783191334411259</v>
      </c>
      <c r="V4">
        <v>1.2745375047730401</v>
      </c>
      <c r="W4">
        <v>2568</v>
      </c>
      <c r="X4">
        <v>2677</v>
      </c>
      <c r="Y4">
        <v>2426.15</v>
      </c>
      <c r="Z4">
        <v>2785.45</v>
      </c>
      <c r="AA4">
        <v>2127.6999999999998</v>
      </c>
      <c r="AB4">
        <v>2833.8</v>
      </c>
      <c r="AC4">
        <f>(Table2[[#This Row],[Close Price]]/Table2[[#This Row],[Day Low]])-1</f>
        <v>7.8660436137070189E-3</v>
      </c>
      <c r="AD4">
        <f>(Table2[[#This Row],[Day High]]/Table2[[#This Row],[Close Price]])-1</f>
        <v>3.4309558766710602E-2</v>
      </c>
      <c r="AE4">
        <f>(Table2[[#This Row],[Close Price]]/Table2[[#This Row],[Current Week Low]])-1</f>
        <v>6.6793067205242806E-2</v>
      </c>
      <c r="AF4">
        <f>(Table2[[#This Row],[Current Week High]]/Table2[[#This Row],[Close Price]])-1</f>
        <v>7.6211266517270726E-2</v>
      </c>
      <c r="AG4">
        <f>(Table2[[#This Row],[Close Price]]/Table2[[#This Row],[Current Month Low]])-1</f>
        <v>0.21643088781313158</v>
      </c>
      <c r="AH4">
        <f>(Table2[[#This Row],[Current Month High]]/Table2[[#This Row],[Close Price]])-1</f>
        <v>9.4892203075496617E-2</v>
      </c>
      <c r="AI4">
        <v>9.4892203075496599</v>
      </c>
      <c r="AJ4">
        <v>357.64300238705601</v>
      </c>
      <c r="AK4" t="str">
        <f>IF(AND(Table2[[#This Row],[20D EMA]]&gt;Table2[[#This Row],[50D EMA]],Table2[[#This Row],[50D EMA]]&gt;Table2[[#This Row],[200D EMA]]),"Uptrend","Downtrend/NoTrend")</f>
        <v>Uptrend</v>
      </c>
      <c r="AL4">
        <v>1.41</v>
      </c>
      <c r="AM4" t="s">
        <v>10211</v>
      </c>
      <c r="AN4">
        <v>23.99</v>
      </c>
      <c r="AO4" t="s">
        <v>10211</v>
      </c>
      <c r="AP4">
        <v>0.21744287758957501</v>
      </c>
      <c r="AQ4">
        <f>(Table2[[#This Row],[Sharpe Ratio]]-AVERAGE(Table2[Sharpe Ratio]))/_xlfn.STDEV.P(Table2[Sharpe Ratio])</f>
        <v>1.8483962892781953</v>
      </c>
      <c r="AR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16.921802035629653</v>
      </c>
      <c r="AS4">
        <f>_xlfn.RANK.AVG(Table2[[#This Row],[1Y Return vs Nifty Z-Score]],Table2[1Y Return vs Nifty Z-Score])</f>
        <v>11</v>
      </c>
      <c r="AT4">
        <f>_xlfn.RANK.AVG(Table2[[#This Row],[6M Return vs Nifty Z-Score]],Table2[6M Return vs Nifty Z-Score])</f>
        <v>3</v>
      </c>
      <c r="AU4">
        <f>_xlfn.RANK.AVG(Table2[[#This Row],[Sharpe Ratio Z-Score]],Table2[Sharpe Ratio Z-Score])</f>
        <v>21</v>
      </c>
      <c r="AV4">
        <f>(Table2[[#This Row],[Rank 1Y]]+Table2[[#This Row],[Rank 6M]]+Table2[[#This Row],[Rank Sharpe]])/3</f>
        <v>11.666666666666666</v>
      </c>
    </row>
    <row r="5" spans="1:48" x14ac:dyDescent="0.3">
      <c r="A5" t="s">
        <v>644</v>
      </c>
      <c r="B5" t="s">
        <v>645</v>
      </c>
      <c r="C5" t="s">
        <v>10173</v>
      </c>
      <c r="D5" t="s">
        <v>646</v>
      </c>
      <c r="E5">
        <v>28421.461039375001</v>
      </c>
      <c r="F5">
        <v>696</v>
      </c>
      <c r="G5">
        <v>278.13152912408401</v>
      </c>
      <c r="H5">
        <f>(Table2[[#This Row],[1Y Return vs Nifty]]-AVERAGE(Table2[1Y Return vs Nifty]))/_xlfn.STDEV.P(Table2[1Y Return vs Nifty])</f>
        <v>2.8105107522730517</v>
      </c>
      <c r="I5">
        <v>0.75370580254666497</v>
      </c>
      <c r="J5">
        <f>(Table2[[#This Row],[1M Return vs Nifty]]-AVERAGE(Table2[1M Return vs Nifty]))/_xlfn.STDEV.P(Table2[1M Return vs Nifty])</f>
        <v>-0.10825920455096393</v>
      </c>
      <c r="K5">
        <v>84.589339848207601</v>
      </c>
      <c r="L5">
        <f>(Table2[[#This Row],[6M Return vs Nifty]]-AVERAGE(Table2[6M Return vs Nifty]))/_xlfn.STDEV.P(Table2[6M Return vs Nifty])</f>
        <v>2.2492178496041917</v>
      </c>
      <c r="M5">
        <v>-5.6403179168161701</v>
      </c>
      <c r="N5">
        <f>(Table2[[#This Row],[1W Return vs Nifty]]-AVERAGE(Table2[1W Return vs Nifty]))/_xlfn.STDEV.P(Table2[1W Return vs Nifty])</f>
        <v>-1.0217271926474369</v>
      </c>
      <c r="O5">
        <v>680.85</v>
      </c>
      <c r="P5">
        <v>609.86013700517901</v>
      </c>
      <c r="Q5">
        <v>434.46696638075002</v>
      </c>
      <c r="R5">
        <v>48.756175563574203</v>
      </c>
      <c r="S5" s="2">
        <f>(Table2[[#This Row],[Close Price]]-Table2[[#This Row],[20D EMA]])/Table2[[#This Row],[20D EMA]]</f>
        <v>2.2251597268120697E-2</v>
      </c>
      <c r="T5" s="2">
        <f>(Table2[[#This Row],[Close Price]]-Table2[[#This Row],[50D EMA]])/Table2[[#This Row],[50D EMA]]</f>
        <v>0.14124527538039344</v>
      </c>
      <c r="U5" s="2">
        <f>(Table2[[#This Row],[Close Price]]-Table2[[#This Row],[200D EMA]])/Table2[[#This Row],[200D EMA]]</f>
        <v>0.60196298880419952</v>
      </c>
      <c r="V5">
        <v>0.57432338807599104</v>
      </c>
      <c r="W5">
        <v>686.2</v>
      </c>
      <c r="X5">
        <v>714.5</v>
      </c>
      <c r="Y5">
        <v>664.85</v>
      </c>
      <c r="Z5">
        <v>745.75</v>
      </c>
      <c r="AA5">
        <v>664.85</v>
      </c>
      <c r="AB5">
        <v>748.1</v>
      </c>
      <c r="AC5">
        <f>(Table2[[#This Row],[Close Price]]/Table2[[#This Row],[Day Low]])-1</f>
        <v>1.4281550568347345E-2</v>
      </c>
      <c r="AD5">
        <f>(Table2[[#This Row],[Day High]]/Table2[[#This Row],[Close Price]])-1</f>
        <v>2.6580459770114917E-2</v>
      </c>
      <c r="AE5">
        <f>(Table2[[#This Row],[Close Price]]/Table2[[#This Row],[Current Week Low]])-1</f>
        <v>4.6852673535383804E-2</v>
      </c>
      <c r="AF5">
        <f>(Table2[[#This Row],[Current Week High]]/Table2[[#This Row],[Close Price]])-1</f>
        <v>7.147988505747116E-2</v>
      </c>
      <c r="AG5">
        <f>(Table2[[#This Row],[Close Price]]/Table2[[#This Row],[Current Month Low]])-1</f>
        <v>4.6852673535383804E-2</v>
      </c>
      <c r="AH5">
        <f>(Table2[[#This Row],[Current Month High]]/Table2[[#This Row],[Close Price]])-1</f>
        <v>7.4856321839080531E-2</v>
      </c>
      <c r="AI5">
        <v>7.4856321839080504</v>
      </c>
      <c r="AJ5">
        <v>306.66082383873697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0.55000000000000004</v>
      </c>
      <c r="AM5" t="s">
        <v>10211</v>
      </c>
      <c r="AN5">
        <v>2.63</v>
      </c>
      <c r="AO5" t="s">
        <v>10211</v>
      </c>
      <c r="AP5">
        <v>0.244024492410712</v>
      </c>
      <c r="AQ5">
        <f>(Table2[[#This Row],[Sharpe Ratio]]-AVERAGE(Table2[Sharpe Ratio]))/_xlfn.STDEV.P(Table2[Sharpe Ratio])</f>
        <v>2.1499799795475347</v>
      </c>
      <c r="AR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6.0797221842263776</v>
      </c>
      <c r="AS5">
        <f>_xlfn.RANK.AVG(Table2[[#This Row],[1Y Return vs Nifty Z-Score]],Table2[1Y Return vs Nifty Z-Score])</f>
        <v>13</v>
      </c>
      <c r="AT5">
        <f>_xlfn.RANK.AVG(Table2[[#This Row],[6M Return vs Nifty Z-Score]],Table2[6M Return vs Nifty Z-Score])</f>
        <v>19</v>
      </c>
      <c r="AU5">
        <f>_xlfn.RANK.AVG(Table2[[#This Row],[Sharpe Ratio Z-Score]],Table2[Sharpe Ratio Z-Score])</f>
        <v>11</v>
      </c>
      <c r="AV5">
        <f>(Table2[[#This Row],[Rank 1Y]]+Table2[[#This Row],[Rank 6M]]+Table2[[#This Row],[Rank Sharpe]])/3</f>
        <v>14.333333333333334</v>
      </c>
    </row>
    <row r="6" spans="1:48" x14ac:dyDescent="0.3">
      <c r="A6" t="s">
        <v>223</v>
      </c>
      <c r="B6" t="s">
        <v>224</v>
      </c>
      <c r="C6" t="s">
        <v>10173</v>
      </c>
      <c r="D6" t="s">
        <v>225</v>
      </c>
      <c r="E6">
        <v>115859.81204999999</v>
      </c>
      <c r="F6">
        <v>5553.2</v>
      </c>
      <c r="G6">
        <v>194.24928991624299</v>
      </c>
      <c r="H6">
        <f>(Table2[[#This Row],[1Y Return vs Nifty]]-AVERAGE(Table2[1Y Return vs Nifty]))/_xlfn.STDEV.P(Table2[1Y Return vs Nifty])</f>
        <v>1.8034917503972578</v>
      </c>
      <c r="I6">
        <v>75.473576979297306</v>
      </c>
      <c r="J6">
        <f>(Table2[[#This Row],[1M Return vs Nifty]]-AVERAGE(Table2[1M Return vs Nifty]))/_xlfn.STDEV.P(Table2[1M Return vs Nifty])</f>
        <v>6.2859859286881719</v>
      </c>
      <c r="K6">
        <v>130.32883979684499</v>
      </c>
      <c r="L6">
        <f>(Table2[[#This Row],[6M Return vs Nifty]]-AVERAGE(Table2[6M Return vs Nifty]))/_xlfn.STDEV.P(Table2[6M Return vs Nifty])</f>
        <v>3.6258981127597369</v>
      </c>
      <c r="M6">
        <v>5.9839482843493998</v>
      </c>
      <c r="N6">
        <f>(Table2[[#This Row],[1W Return vs Nifty]]-AVERAGE(Table2[1W Return vs Nifty]))/_xlfn.STDEV.P(Table2[1W Return vs Nifty])</f>
        <v>1.2047262901740021</v>
      </c>
      <c r="O6">
        <v>4742.38</v>
      </c>
      <c r="P6">
        <v>3856.7734230779001</v>
      </c>
      <c r="Q6">
        <v>2627.3300613532801</v>
      </c>
      <c r="R6">
        <v>77.823208868289797</v>
      </c>
      <c r="S6" s="2">
        <f>(Table2[[#This Row],[Close Price]]-Table2[[#This Row],[20D EMA]])/Table2[[#This Row],[20D EMA]]</f>
        <v>0.17097322441474527</v>
      </c>
      <c r="T6" s="2">
        <f>(Table2[[#This Row],[Close Price]]-Table2[[#This Row],[50D EMA]])/Table2[[#This Row],[50D EMA]]</f>
        <v>0.43985642681811093</v>
      </c>
      <c r="U6" s="2">
        <f>(Table2[[#This Row],[Close Price]]-Table2[[#This Row],[200D EMA]])/Table2[[#This Row],[200D EMA]]</f>
        <v>1.1136286154849033</v>
      </c>
      <c r="V6">
        <v>1.47765737223525</v>
      </c>
      <c r="W6">
        <v>5532</v>
      </c>
      <c r="X6">
        <v>5777.9</v>
      </c>
      <c r="Y6">
        <v>5217.3</v>
      </c>
      <c r="Z6">
        <v>5830</v>
      </c>
      <c r="AA6">
        <v>4182.1499999999996</v>
      </c>
      <c r="AB6">
        <v>5860</v>
      </c>
      <c r="AC6">
        <f>(Table2[[#This Row],[Close Price]]/Table2[[#This Row],[Day Low]])-1</f>
        <v>3.8322487346347245E-3</v>
      </c>
      <c r="AD6">
        <f>(Table2[[#This Row],[Day High]]/Table2[[#This Row],[Close Price]])-1</f>
        <v>4.0463156378304443E-2</v>
      </c>
      <c r="AE6">
        <f>(Table2[[#This Row],[Close Price]]/Table2[[#This Row],[Current Week Low]])-1</f>
        <v>6.4381960017633633E-2</v>
      </c>
      <c r="AF6">
        <f>(Table2[[#This Row],[Current Week High]]/Table2[[#This Row],[Close Price]])-1</f>
        <v>4.9845134336958807E-2</v>
      </c>
      <c r="AG6">
        <f>(Table2[[#This Row],[Close Price]]/Table2[[#This Row],[Current Month Low]])-1</f>
        <v>0.32783376971175127</v>
      </c>
      <c r="AH6">
        <f>(Table2[[#This Row],[Current Month High]]/Table2[[#This Row],[Close Price]])-1</f>
        <v>5.5247424908161147E-2</v>
      </c>
      <c r="AI6">
        <v>5.5247424908161102</v>
      </c>
      <c r="AJ6">
        <v>249.005436319643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1.2</v>
      </c>
      <c r="AM6" t="s">
        <v>10211</v>
      </c>
      <c r="AN6">
        <v>36.07</v>
      </c>
      <c r="AO6" t="s">
        <v>10211</v>
      </c>
      <c r="AP6">
        <v>0.27470875492033697</v>
      </c>
      <c r="AQ6">
        <f>(Table2[[#This Row],[Sharpe Ratio]]-AVERAGE(Table2[Sharpe Ratio]))/_xlfn.STDEV.P(Table2[Sharpe Ratio])</f>
        <v>2.4981105646573378</v>
      </c>
      <c r="AR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15.418212646676508</v>
      </c>
      <c r="AS6">
        <f>_xlfn.RANK.AVG(Table2[[#This Row],[1Y Return vs Nifty Z-Score]],Table2[1Y Return vs Nifty Z-Score])</f>
        <v>37</v>
      </c>
      <c r="AT6">
        <f>_xlfn.RANK.AVG(Table2[[#This Row],[6M Return vs Nifty Z-Score]],Table2[6M Return vs Nifty Z-Score])</f>
        <v>7</v>
      </c>
      <c r="AU6">
        <f>_xlfn.RANK.AVG(Table2[[#This Row],[Sharpe Ratio Z-Score]],Table2[Sharpe Ratio Z-Score])</f>
        <v>7</v>
      </c>
      <c r="AV6">
        <f>(Table2[[#This Row],[Rank 1Y]]+Table2[[#This Row],[Rank 6M]]+Table2[[#This Row],[Rank Sharpe]])/3</f>
        <v>17</v>
      </c>
    </row>
    <row r="7" spans="1:48" x14ac:dyDescent="0.3">
      <c r="A7" t="s">
        <v>367</v>
      </c>
      <c r="B7" t="s">
        <v>368</v>
      </c>
      <c r="C7" t="s">
        <v>10167</v>
      </c>
      <c r="D7" t="s">
        <v>114</v>
      </c>
      <c r="E7">
        <v>68505.017999999996</v>
      </c>
      <c r="F7">
        <v>334</v>
      </c>
      <c r="G7">
        <v>433.53090546281101</v>
      </c>
      <c r="H7">
        <f>(Table2[[#This Row],[1Y Return vs Nifty]]-AVERAGE(Table2[1Y Return vs Nifty]))/_xlfn.STDEV.P(Table2[1Y Return vs Nifty])</f>
        <v>4.6761038305050127</v>
      </c>
      <c r="I7">
        <v>18.615882575671201</v>
      </c>
      <c r="J7">
        <f>(Table2[[#This Row],[1M Return vs Nifty]]-AVERAGE(Table2[1M Return vs Nifty]))/_xlfn.STDEV.P(Table2[1M Return vs Nifty])</f>
        <v>1.4203186034919806</v>
      </c>
      <c r="K7">
        <v>151.80909721026001</v>
      </c>
      <c r="L7">
        <f>(Table2[[#This Row],[6M Return vs Nifty]]-AVERAGE(Table2[6M Return vs Nifty]))/_xlfn.STDEV.P(Table2[6M Return vs Nifty])</f>
        <v>4.2724169085873243</v>
      </c>
      <c r="M7">
        <v>5.3790017914159698</v>
      </c>
      <c r="N7">
        <f>(Table2[[#This Row],[1W Return vs Nifty]]-AVERAGE(Table2[1W Return vs Nifty]))/_xlfn.STDEV.P(Table2[1W Return vs Nifty])</f>
        <v>1.088857881553319</v>
      </c>
      <c r="O7">
        <v>304.52999999999997</v>
      </c>
      <c r="P7">
        <v>273.49353318082098</v>
      </c>
      <c r="Q7">
        <v>190.848535642744</v>
      </c>
      <c r="R7">
        <v>84.3689211355737</v>
      </c>
      <c r="S7" s="2">
        <f>(Table2[[#This Row],[Close Price]]-Table2[[#This Row],[20D EMA]])/Table2[[#This Row],[20D EMA]]</f>
        <v>9.6772075000821037E-2</v>
      </c>
      <c r="T7" s="2">
        <f>(Table2[[#This Row],[Close Price]]-Table2[[#This Row],[50D EMA]])/Table2[[#This Row],[50D EMA]]</f>
        <v>0.22123545707084422</v>
      </c>
      <c r="U7" s="2">
        <f>(Table2[[#This Row],[Close Price]]-Table2[[#This Row],[200D EMA]])/Table2[[#This Row],[200D EMA]]</f>
        <v>0.75007892449972058</v>
      </c>
      <c r="V7">
        <v>1.47056594618305</v>
      </c>
      <c r="W7">
        <v>331.75</v>
      </c>
      <c r="X7">
        <v>353.7</v>
      </c>
      <c r="Y7">
        <v>319</v>
      </c>
      <c r="Z7">
        <v>353.7</v>
      </c>
      <c r="AA7">
        <v>277</v>
      </c>
      <c r="AB7">
        <v>353.7</v>
      </c>
      <c r="AC7">
        <f>(Table2[[#This Row],[Close Price]]/Table2[[#This Row],[Day Low]])-1</f>
        <v>6.7822155237378112E-3</v>
      </c>
      <c r="AD7">
        <f>(Table2[[#This Row],[Day High]]/Table2[[#This Row],[Close Price]])-1</f>
        <v>5.8982035928143661E-2</v>
      </c>
      <c r="AE7">
        <f>(Table2[[#This Row],[Close Price]]/Table2[[#This Row],[Current Week Low]])-1</f>
        <v>4.7021943573667624E-2</v>
      </c>
      <c r="AF7">
        <f>(Table2[[#This Row],[Current Week High]]/Table2[[#This Row],[Close Price]])-1</f>
        <v>5.8982035928143661E-2</v>
      </c>
      <c r="AG7">
        <f>(Table2[[#This Row],[Close Price]]/Table2[[#This Row],[Current Month Low]])-1</f>
        <v>0.20577617328519859</v>
      </c>
      <c r="AH7">
        <f>(Table2[[#This Row],[Current Month High]]/Table2[[#This Row],[Close Price]])-1</f>
        <v>5.8982035928143661E-2</v>
      </c>
      <c r="AI7">
        <v>5.8982035928143599</v>
      </c>
      <c r="AJ7">
        <v>470.45260461144301</v>
      </c>
      <c r="AK7" t="str">
        <f>IF(AND(Table2[[#This Row],[20D EMA]]&gt;Table2[[#This Row],[50D EMA]],Table2[[#This Row],[50D EMA]]&gt;Table2[[#This Row],[200D EMA]]),"Uptrend","Downtrend/NoTrend")</f>
        <v>Uptrend</v>
      </c>
      <c r="AL7">
        <v>0.53</v>
      </c>
      <c r="AM7" t="s">
        <v>10211</v>
      </c>
      <c r="AN7">
        <v>17.11</v>
      </c>
      <c r="AO7" t="s">
        <v>10211</v>
      </c>
      <c r="AP7">
        <v>0.17452777354804699</v>
      </c>
      <c r="AQ7">
        <f>(Table2[[#This Row],[Sharpe Ratio]]-AVERAGE(Table2[Sharpe Ratio]))/_xlfn.STDEV.P(Table2[Sharpe Ratio])</f>
        <v>1.3614997808371381</v>
      </c>
      <c r="AR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12.819197004974773</v>
      </c>
      <c r="AS7">
        <f>_xlfn.RANK.AVG(Table2[[#This Row],[1Y Return vs Nifty Z-Score]],Table2[1Y Return vs Nifty Z-Score])</f>
        <v>4</v>
      </c>
      <c r="AT7">
        <f>_xlfn.RANK.AVG(Table2[[#This Row],[6M Return vs Nifty Z-Score]],Table2[6M Return vs Nifty Z-Score])</f>
        <v>4</v>
      </c>
      <c r="AU7">
        <f>_xlfn.RANK.AVG(Table2[[#This Row],[Sharpe Ratio Z-Score]],Table2[Sharpe Ratio Z-Score])</f>
        <v>66</v>
      </c>
      <c r="AV7">
        <f>(Table2[[#This Row],[Rank 1Y]]+Table2[[#This Row],[Rank 6M]]+Table2[[#This Row],[Rank Sharpe]])/3</f>
        <v>24.666666666666668</v>
      </c>
    </row>
    <row r="8" spans="1:48" x14ac:dyDescent="0.3">
      <c r="A8" t="s">
        <v>1092</v>
      </c>
      <c r="B8" t="s">
        <v>1093</v>
      </c>
      <c r="C8" t="s">
        <v>10174</v>
      </c>
      <c r="D8" t="s">
        <v>111</v>
      </c>
      <c r="E8">
        <v>11219.79900096</v>
      </c>
      <c r="F8">
        <v>1851.25</v>
      </c>
      <c r="G8">
        <v>194.03126586193201</v>
      </c>
      <c r="H8">
        <f>(Table2[[#This Row],[1Y Return vs Nifty]]-AVERAGE(Table2[1Y Return vs Nifty]))/_xlfn.STDEV.P(Table2[1Y Return vs Nifty])</f>
        <v>1.8008743385633517</v>
      </c>
      <c r="I8">
        <v>-3.3510461569918499</v>
      </c>
      <c r="J8">
        <f>(Table2[[#This Row],[1M Return vs Nifty]]-AVERAGE(Table2[1M Return vs Nifty]))/_xlfn.STDEV.P(Table2[1M Return vs Nifty])</f>
        <v>-0.45952841616865925</v>
      </c>
      <c r="K8">
        <v>72.214776556453799</v>
      </c>
      <c r="L8">
        <f>(Table2[[#This Row],[6M Return vs Nifty]]-AVERAGE(Table2[6M Return vs Nifty]))/_xlfn.STDEV.P(Table2[6M Return vs Nifty])</f>
        <v>1.8767647823853386</v>
      </c>
      <c r="M8">
        <v>2.6519256914475702</v>
      </c>
      <c r="N8">
        <f>(Table2[[#This Row],[1W Return vs Nifty]]-AVERAGE(Table2[1W Return vs Nifty]))/_xlfn.STDEV.P(Table2[1W Return vs Nifty])</f>
        <v>0.56652744145337197</v>
      </c>
      <c r="O8">
        <v>1815.18</v>
      </c>
      <c r="P8">
        <v>1795.53394344446</v>
      </c>
      <c r="Q8">
        <v>1394.7983060778799</v>
      </c>
      <c r="R8">
        <v>63.8412021786122</v>
      </c>
      <c r="S8" s="2">
        <f>(Table2[[#This Row],[Close Price]]-Table2[[#This Row],[20D EMA]])/Table2[[#This Row],[20D EMA]]</f>
        <v>1.9871307528729898E-2</v>
      </c>
      <c r="T8" s="2">
        <f>(Table2[[#This Row],[Close Price]]-Table2[[#This Row],[50D EMA]])/Table2[[#This Row],[50D EMA]]</f>
        <v>3.1030355487826209E-2</v>
      </c>
      <c r="U8" s="2">
        <f>(Table2[[#This Row],[Close Price]]-Table2[[#This Row],[200D EMA]])/Table2[[#This Row],[200D EMA]]</f>
        <v>0.32725283070184175</v>
      </c>
      <c r="V8">
        <v>0.58370557768473197</v>
      </c>
      <c r="W8">
        <v>1840</v>
      </c>
      <c r="X8">
        <v>1875.5</v>
      </c>
      <c r="Y8">
        <v>1817</v>
      </c>
      <c r="Z8">
        <v>1899</v>
      </c>
      <c r="AA8">
        <v>1751.1</v>
      </c>
      <c r="AB8">
        <v>1899</v>
      </c>
      <c r="AC8">
        <f>(Table2[[#This Row],[Close Price]]/Table2[[#This Row],[Day Low]])-1</f>
        <v>6.1141304347827052E-3</v>
      </c>
      <c r="AD8">
        <f>(Table2[[#This Row],[Day High]]/Table2[[#This Row],[Close Price]])-1</f>
        <v>1.3099257258609054E-2</v>
      </c>
      <c r="AE8">
        <f>(Table2[[#This Row],[Close Price]]/Table2[[#This Row],[Current Week Low]])-1</f>
        <v>1.8849752339020309E-2</v>
      </c>
      <c r="AF8">
        <f>(Table2[[#This Row],[Current Week High]]/Table2[[#This Row],[Close Price]])-1</f>
        <v>2.5793382849426116E-2</v>
      </c>
      <c r="AG8">
        <f>(Table2[[#This Row],[Close Price]]/Table2[[#This Row],[Current Month Low]])-1</f>
        <v>5.7192621780595143E-2</v>
      </c>
      <c r="AH8">
        <f>(Table2[[#This Row],[Current Month High]]/Table2[[#This Row],[Close Price]])-1</f>
        <v>2.5793382849426116E-2</v>
      </c>
      <c r="AI8">
        <v>13.931127616475299</v>
      </c>
      <c r="AJ8">
        <v>272.23525469168902</v>
      </c>
      <c r="AK8" t="str">
        <f>IF(AND(Table2[[#This Row],[20D EMA]]&gt;Table2[[#This Row],[50D EMA]],Table2[[#This Row],[50D EMA]]&gt;Table2[[#This Row],[200D EMA]]),"Uptrend","Downtrend/NoTrend")</f>
        <v>Uptrend</v>
      </c>
      <c r="AL8">
        <v>-0.15</v>
      </c>
      <c r="AM8" t="s">
        <v>10212</v>
      </c>
      <c r="AN8">
        <v>6.66</v>
      </c>
      <c r="AO8" t="s">
        <v>10211</v>
      </c>
      <c r="AP8">
        <v>0.29449666217812298</v>
      </c>
      <c r="AQ8">
        <f>(Table2[[#This Row],[Sharpe Ratio]]-AVERAGE(Table2[Sharpe Ratio]))/_xlfn.STDEV.P(Table2[Sharpe Ratio])</f>
        <v>2.7226157398946671</v>
      </c>
      <c r="AR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6.50725388612807</v>
      </c>
      <c r="AS8">
        <f>_xlfn.RANK.AVG(Table2[[#This Row],[1Y Return vs Nifty Z-Score]],Table2[1Y Return vs Nifty Z-Score])</f>
        <v>38</v>
      </c>
      <c r="AT8">
        <f>_xlfn.RANK.AVG(Table2[[#This Row],[6M Return vs Nifty Z-Score]],Table2[6M Return vs Nifty Z-Score])</f>
        <v>36</v>
      </c>
      <c r="AU8">
        <f>_xlfn.RANK.AVG(Table2[[#This Row],[Sharpe Ratio Z-Score]],Table2[Sharpe Ratio Z-Score])</f>
        <v>3</v>
      </c>
      <c r="AV8">
        <f>(Table2[[#This Row],[Rank 1Y]]+Table2[[#This Row],[Rank 6M]]+Table2[[#This Row],[Rank Sharpe]])/3</f>
        <v>25.666666666666668</v>
      </c>
    </row>
    <row r="9" spans="1:48" x14ac:dyDescent="0.3">
      <c r="A9" t="s">
        <v>141</v>
      </c>
      <c r="B9" t="s">
        <v>142</v>
      </c>
      <c r="C9" t="s">
        <v>10178</v>
      </c>
      <c r="D9" t="s">
        <v>143</v>
      </c>
      <c r="E9">
        <v>200327.40137902499</v>
      </c>
      <c r="F9">
        <v>5651.25</v>
      </c>
      <c r="G9">
        <v>208.39757229335299</v>
      </c>
      <c r="H9">
        <f>(Table2[[#This Row],[1Y Return vs Nifty]]-AVERAGE(Table2[1Y Return vs Nifty]))/_xlfn.STDEV.P(Table2[1Y Return vs Nifty])</f>
        <v>1.9733440258277208</v>
      </c>
      <c r="I9">
        <v>9.2980202660746691</v>
      </c>
      <c r="J9">
        <f>(Table2[[#This Row],[1M Return vs Nifty]]-AVERAGE(Table2[1M Return vs Nifty]))/_xlfn.STDEV.P(Table2[1M Return vs Nifty])</f>
        <v>0.62293104397128463</v>
      </c>
      <c r="K9">
        <v>64.023751573669102</v>
      </c>
      <c r="L9">
        <f>(Table2[[#This Row],[6M Return vs Nifty]]-AVERAGE(Table2[6M Return vs Nifty]))/_xlfn.STDEV.P(Table2[6M Return vs Nifty])</f>
        <v>1.6302290213587334</v>
      </c>
      <c r="M9">
        <v>0.77268389067409604</v>
      </c>
      <c r="N9">
        <f>(Table2[[#This Row],[1W Return vs Nifty]]-AVERAGE(Table2[1W Return vs Nifty]))/_xlfn.STDEV.P(Table2[1W Return vs Nifty])</f>
        <v>0.20658691875816743</v>
      </c>
      <c r="O9">
        <v>5425.69</v>
      </c>
      <c r="P9">
        <v>5029.2169171274099</v>
      </c>
      <c r="Q9">
        <v>3822.2562846092601</v>
      </c>
      <c r="R9">
        <v>73.175423633531594</v>
      </c>
      <c r="S9" s="2">
        <f>(Table2[[#This Row],[Close Price]]-Table2[[#This Row],[20D EMA]])/Table2[[#This Row],[20D EMA]]</f>
        <v>4.157259261034088E-2</v>
      </c>
      <c r="T9" s="2">
        <f>(Table2[[#This Row],[Close Price]]-Table2[[#This Row],[50D EMA]])/Table2[[#This Row],[50D EMA]]</f>
        <v>0.12368388421549396</v>
      </c>
      <c r="U9" s="2">
        <f>(Table2[[#This Row],[Close Price]]-Table2[[#This Row],[200D EMA]])/Table2[[#This Row],[200D EMA]]</f>
        <v>0.4785115332939307</v>
      </c>
      <c r="V9">
        <v>0.56478134140246095</v>
      </c>
      <c r="W9">
        <v>5611.1</v>
      </c>
      <c r="X9">
        <v>5696</v>
      </c>
      <c r="Y9">
        <v>5470.05</v>
      </c>
      <c r="Z9">
        <v>5696</v>
      </c>
      <c r="AA9">
        <v>5380</v>
      </c>
      <c r="AB9">
        <v>5696</v>
      </c>
      <c r="AC9">
        <f>(Table2[[#This Row],[Close Price]]/Table2[[#This Row],[Day Low]])-1</f>
        <v>7.155459713781509E-3</v>
      </c>
      <c r="AD9">
        <f>(Table2[[#This Row],[Day High]]/Table2[[#This Row],[Close Price]])-1</f>
        <v>7.9186020791859324E-3</v>
      </c>
      <c r="AE9">
        <f>(Table2[[#This Row],[Close Price]]/Table2[[#This Row],[Current Week Low]])-1</f>
        <v>3.3125839800367318E-2</v>
      </c>
      <c r="AF9">
        <f>(Table2[[#This Row],[Current Week High]]/Table2[[#This Row],[Close Price]])-1</f>
        <v>7.9186020791859324E-3</v>
      </c>
      <c r="AG9">
        <f>(Table2[[#This Row],[Close Price]]/Table2[[#This Row],[Current Month Low]])-1</f>
        <v>5.0418215613383E-2</v>
      </c>
      <c r="AH9">
        <f>(Table2[[#This Row],[Current Month High]]/Table2[[#This Row],[Close Price]])-1</f>
        <v>7.9186020791859324E-3</v>
      </c>
      <c r="AI9">
        <v>0.79186020791859302</v>
      </c>
      <c r="AJ9">
        <v>240.96051162930999</v>
      </c>
      <c r="AK9" t="str">
        <f>IF(AND(Table2[[#This Row],[20D EMA]]&gt;Table2[[#This Row],[50D EMA]],Table2[[#This Row],[50D EMA]]&gt;Table2[[#This Row],[200D EMA]]),"Uptrend","Downtrend/NoTrend")</f>
        <v>Uptrend</v>
      </c>
      <c r="AL9">
        <v>0.22</v>
      </c>
      <c r="AM9" t="s">
        <v>10211</v>
      </c>
      <c r="AN9">
        <v>5.36</v>
      </c>
      <c r="AO9" t="s">
        <v>10211</v>
      </c>
      <c r="AP9">
        <v>0.25857327364052601</v>
      </c>
      <c r="AQ9">
        <f>(Table2[[#This Row],[Sharpe Ratio]]-AVERAGE(Table2[Sharpe Ratio]))/_xlfn.STDEV.P(Table2[Sharpe Ratio])</f>
        <v>2.3150442603195081</v>
      </c>
      <c r="AR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6.748135270235414</v>
      </c>
      <c r="AS9">
        <f>_xlfn.RANK.AVG(Table2[[#This Row],[1Y Return vs Nifty Z-Score]],Table2[1Y Return vs Nifty Z-Score])</f>
        <v>25</v>
      </c>
      <c r="AT9">
        <f>_xlfn.RANK.AVG(Table2[[#This Row],[6M Return vs Nifty Z-Score]],Table2[6M Return vs Nifty Z-Score])</f>
        <v>46</v>
      </c>
      <c r="AU9">
        <f>_xlfn.RANK.AVG(Table2[[#This Row],[Sharpe Ratio Z-Score]],Table2[Sharpe Ratio Z-Score])</f>
        <v>8</v>
      </c>
      <c r="AV9">
        <f>(Table2[[#This Row],[Rank 1Y]]+Table2[[#This Row],[Rank 6M]]+Table2[[#This Row],[Rank Sharpe]])/3</f>
        <v>26.333333333333332</v>
      </c>
    </row>
    <row r="10" spans="1:48" x14ac:dyDescent="0.3">
      <c r="A10" t="s">
        <v>112</v>
      </c>
      <c r="B10" t="s">
        <v>113</v>
      </c>
      <c r="C10" t="s">
        <v>10167</v>
      </c>
      <c r="D10" t="s">
        <v>114</v>
      </c>
      <c r="E10">
        <v>269185.08658800001</v>
      </c>
      <c r="F10">
        <v>217.43</v>
      </c>
      <c r="G10">
        <v>533.47656724556805</v>
      </c>
      <c r="H10">
        <f>(Table2[[#This Row],[1Y Return vs Nifty]]-AVERAGE(Table2[1Y Return vs Nifty]))/_xlfn.STDEV.P(Table2[1Y Return vs Nifty])</f>
        <v>5.8759666563042492</v>
      </c>
      <c r="I10">
        <v>11.152780521081599</v>
      </c>
      <c r="J10">
        <f>(Table2[[#This Row],[1M Return vs Nifty]]-AVERAGE(Table2[1M Return vs Nifty]))/_xlfn.STDEV.P(Table2[1M Return vs Nifty])</f>
        <v>0.78165444040018073</v>
      </c>
      <c r="K10">
        <v>79.827400231195497</v>
      </c>
      <c r="L10">
        <f>(Table2[[#This Row],[6M Return vs Nifty]]-AVERAGE(Table2[6M Return vs Nifty]))/_xlfn.STDEV.P(Table2[6M Return vs Nifty])</f>
        <v>2.1058916590590249</v>
      </c>
      <c r="M10">
        <v>14.774919552029999</v>
      </c>
      <c r="N10">
        <f>(Table2[[#This Row],[1W Return vs Nifty]]-AVERAGE(Table2[1W Return vs Nifty]))/_xlfn.STDEV.P(Table2[1W Return vs Nifty])</f>
        <v>2.8885047117614322</v>
      </c>
      <c r="O10">
        <v>187.46</v>
      </c>
      <c r="P10">
        <v>175.57518261119</v>
      </c>
      <c r="Q10">
        <v>134.57992954704099</v>
      </c>
      <c r="R10">
        <v>79.312499991108695</v>
      </c>
      <c r="S10" s="2">
        <f>(Table2[[#This Row],[Close Price]]-Table2[[#This Row],[20D EMA]])/Table2[[#This Row],[20D EMA]]</f>
        <v>0.15987410647604822</v>
      </c>
      <c r="T10" s="2">
        <f>(Table2[[#This Row],[Close Price]]-Table2[[#This Row],[50D EMA]])/Table2[[#This Row],[50D EMA]]</f>
        <v>0.23838686519550545</v>
      </c>
      <c r="U10" s="2">
        <f>(Table2[[#This Row],[Close Price]]-Table2[[#This Row],[200D EMA]])/Table2[[#This Row],[200D EMA]]</f>
        <v>0.615619808479686</v>
      </c>
      <c r="V10">
        <v>1.75240182066089</v>
      </c>
      <c r="W10">
        <v>204.4</v>
      </c>
      <c r="X10">
        <v>224.4</v>
      </c>
      <c r="Y10">
        <v>192.2</v>
      </c>
      <c r="Z10">
        <v>224.4</v>
      </c>
      <c r="AA10">
        <v>170.01</v>
      </c>
      <c r="AB10">
        <v>224.4</v>
      </c>
      <c r="AC10">
        <f>(Table2[[#This Row],[Close Price]]/Table2[[#This Row],[Day Low]])-1</f>
        <v>6.374755381604702E-2</v>
      </c>
      <c r="AD10">
        <f>(Table2[[#This Row],[Day High]]/Table2[[#This Row],[Close Price]])-1</f>
        <v>3.205629397967158E-2</v>
      </c>
      <c r="AE10">
        <f>(Table2[[#This Row],[Close Price]]/Table2[[#This Row],[Current Week Low]])-1</f>
        <v>0.13126951092611883</v>
      </c>
      <c r="AF10">
        <f>(Table2[[#This Row],[Current Week High]]/Table2[[#This Row],[Close Price]])-1</f>
        <v>3.205629397967158E-2</v>
      </c>
      <c r="AG10">
        <f>(Table2[[#This Row],[Close Price]]/Table2[[#This Row],[Current Month Low]])-1</f>
        <v>0.27892476913122777</v>
      </c>
      <c r="AH10">
        <f>(Table2[[#This Row],[Current Month High]]/Table2[[#This Row],[Close Price]])-1</f>
        <v>3.205629397967158E-2</v>
      </c>
      <c r="AI10">
        <v>3.20562939796715</v>
      </c>
      <c r="AJ10">
        <v>572.11746522411102</v>
      </c>
      <c r="AK10" t="str">
        <f>IF(AND(Table2[[#This Row],[20D EMA]]&gt;Table2[[#This Row],[50D EMA]],Table2[[#This Row],[50D EMA]]&gt;Table2[[#This Row],[200D EMA]]),"Uptrend","Downtrend/NoTrend")</f>
        <v>Uptrend</v>
      </c>
      <c r="AL10">
        <v>0.33</v>
      </c>
      <c r="AM10" t="s">
        <v>10211</v>
      </c>
      <c r="AN10">
        <v>24.22</v>
      </c>
      <c r="AO10" t="s">
        <v>10211</v>
      </c>
      <c r="AP10">
        <v>0.18388513071940399</v>
      </c>
      <c r="AQ10">
        <f>(Table2[[#This Row],[Sharpe Ratio]]-AVERAGE(Table2[Sharpe Ratio]))/_xlfn.STDEV.P(Table2[Sharpe Ratio])</f>
        <v>1.4676643733908648</v>
      </c>
      <c r="AR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13.119681840915749</v>
      </c>
      <c r="AS10">
        <f>_xlfn.RANK.AVG(Table2[[#This Row],[1Y Return vs Nifty Z-Score]],Table2[1Y Return vs Nifty Z-Score])</f>
        <v>3</v>
      </c>
      <c r="AT10">
        <f>_xlfn.RANK.AVG(Table2[[#This Row],[6M Return vs Nifty Z-Score]],Table2[6M Return vs Nifty Z-Score])</f>
        <v>23</v>
      </c>
      <c r="AU10">
        <f>_xlfn.RANK.AVG(Table2[[#This Row],[Sharpe Ratio Z-Score]],Table2[Sharpe Ratio Z-Score])</f>
        <v>55</v>
      </c>
      <c r="AV10">
        <f>(Table2[[#This Row],[Rank 1Y]]+Table2[[#This Row],[Rank 6M]]+Table2[[#This Row],[Rank Sharpe]])/3</f>
        <v>27</v>
      </c>
    </row>
    <row r="11" spans="1:48" x14ac:dyDescent="0.3">
      <c r="A11" t="s">
        <v>65</v>
      </c>
      <c r="B11" t="s">
        <v>66</v>
      </c>
      <c r="C11" t="s">
        <v>10173</v>
      </c>
      <c r="D11" t="s">
        <v>67</v>
      </c>
      <c r="E11">
        <v>371009.61900000001</v>
      </c>
      <c r="F11">
        <v>5489.2</v>
      </c>
      <c r="G11">
        <v>159.207443378763</v>
      </c>
      <c r="H11">
        <f>(Table2[[#This Row],[1Y Return vs Nifty]]-AVERAGE(Table2[1Y Return vs Nifty]))/_xlfn.STDEV.P(Table2[1Y Return vs Nifty])</f>
        <v>1.3828090688510162</v>
      </c>
      <c r="I11">
        <v>8.8507766680739604</v>
      </c>
      <c r="J11">
        <f>(Table2[[#This Row],[1M Return vs Nifty]]-AVERAGE(Table2[1M Return vs Nifty]))/_xlfn.STDEV.P(Table2[1M Return vs Nifty])</f>
        <v>0.58465762145529099</v>
      </c>
      <c r="K11">
        <v>70.944664749999006</v>
      </c>
      <c r="L11">
        <f>(Table2[[#This Row],[6M Return vs Nifty]]-AVERAGE(Table2[6M Return vs Nifty]))/_xlfn.STDEV.P(Table2[6M Return vs Nifty])</f>
        <v>1.838536601974301</v>
      </c>
      <c r="M11">
        <v>-0.441452216025844</v>
      </c>
      <c r="N11">
        <f>(Table2[[#This Row],[1W Return vs Nifty]]-AVERAGE(Table2[1W Return vs Nifty]))/_xlfn.STDEV.P(Table2[1W Return vs Nifty])</f>
        <v>-2.596260450638849E-2</v>
      </c>
      <c r="O11">
        <v>5353.25</v>
      </c>
      <c r="P11">
        <v>4922.1365007472996</v>
      </c>
      <c r="Q11">
        <v>3596.47476724134</v>
      </c>
      <c r="R11">
        <v>62.519516302305902</v>
      </c>
      <c r="S11" s="2">
        <f>(Table2[[#This Row],[Close Price]]-Table2[[#This Row],[20D EMA]])/Table2[[#This Row],[20D EMA]]</f>
        <v>2.5395787605660081E-2</v>
      </c>
      <c r="T11" s="2">
        <f>(Table2[[#This Row],[Close Price]]-Table2[[#This Row],[50D EMA]])/Table2[[#This Row],[50D EMA]]</f>
        <v>0.11520678046344433</v>
      </c>
      <c r="U11" s="2">
        <f>(Table2[[#This Row],[Close Price]]-Table2[[#This Row],[200D EMA]])/Table2[[#This Row],[200D EMA]]</f>
        <v>0.52627235147001084</v>
      </c>
      <c r="V11">
        <v>0.64616428508316204</v>
      </c>
      <c r="W11">
        <v>5446</v>
      </c>
      <c r="X11">
        <v>5578.45</v>
      </c>
      <c r="Y11">
        <v>5319</v>
      </c>
      <c r="Z11">
        <v>5674.75</v>
      </c>
      <c r="AA11">
        <v>5253.3</v>
      </c>
      <c r="AB11">
        <v>5674.75</v>
      </c>
      <c r="AC11">
        <f>(Table2[[#This Row],[Close Price]]/Table2[[#This Row],[Day Low]])-1</f>
        <v>7.9324274697025743E-3</v>
      </c>
      <c r="AD11">
        <f>(Table2[[#This Row],[Day High]]/Table2[[#This Row],[Close Price]])-1</f>
        <v>1.6259199883407405E-2</v>
      </c>
      <c r="AE11">
        <f>(Table2[[#This Row],[Close Price]]/Table2[[#This Row],[Current Week Low]])-1</f>
        <v>3.199849595788673E-2</v>
      </c>
      <c r="AF11">
        <f>(Table2[[#This Row],[Current Week High]]/Table2[[#This Row],[Close Price]])-1</f>
        <v>3.3802739925672176E-2</v>
      </c>
      <c r="AG11">
        <f>(Table2[[#This Row],[Close Price]]/Table2[[#This Row],[Current Month Low]])-1</f>
        <v>4.4905107265909017E-2</v>
      </c>
      <c r="AH11">
        <f>(Table2[[#This Row],[Current Month High]]/Table2[[#This Row],[Close Price]])-1</f>
        <v>3.3802739925672176E-2</v>
      </c>
      <c r="AI11">
        <v>3.3802739925672101</v>
      </c>
      <c r="AJ11">
        <v>210.510238714786</v>
      </c>
      <c r="AK11" t="str">
        <f>IF(AND(Table2[[#This Row],[20D EMA]]&gt;Table2[[#This Row],[50D EMA]],Table2[[#This Row],[50D EMA]]&gt;Table2[[#This Row],[200D EMA]]),"Uptrend","Downtrend/NoTrend")</f>
        <v>Uptrend</v>
      </c>
      <c r="AL11">
        <v>0</v>
      </c>
      <c r="AM11">
        <v>0</v>
      </c>
      <c r="AN11">
        <v>3.85</v>
      </c>
      <c r="AO11" t="s">
        <v>10211</v>
      </c>
      <c r="AP11">
        <v>0.29044625071216401</v>
      </c>
      <c r="AQ11">
        <f>(Table2[[#This Row],[Sharpe Ratio]]-AVERAGE(Table2[Sharpe Ratio]))/_xlfn.STDEV.P(Table2[Sharpe Ratio])</f>
        <v>2.6766614950065115</v>
      </c>
      <c r="AR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6.4567021827807309</v>
      </c>
      <c r="AS11">
        <f>_xlfn.RANK.AVG(Table2[[#This Row],[1Y Return vs Nifty Z-Score]],Table2[1Y Return vs Nifty Z-Score])</f>
        <v>57</v>
      </c>
      <c r="AT11">
        <f>_xlfn.RANK.AVG(Table2[[#This Row],[6M Return vs Nifty Z-Score]],Table2[6M Return vs Nifty Z-Score])</f>
        <v>40</v>
      </c>
      <c r="AU11">
        <f>_xlfn.RANK.AVG(Table2[[#This Row],[Sharpe Ratio Z-Score]],Table2[Sharpe Ratio Z-Score])</f>
        <v>4</v>
      </c>
      <c r="AV11">
        <f>(Table2[[#This Row],[Rank 1Y]]+Table2[[#This Row],[Rank 6M]]+Table2[[#This Row],[Rank Sharpe]])/3</f>
        <v>33.666666666666664</v>
      </c>
    </row>
    <row r="12" spans="1:48" x14ac:dyDescent="0.3">
      <c r="A12" t="s">
        <v>622</v>
      </c>
      <c r="B12" t="s">
        <v>623</v>
      </c>
      <c r="C12" t="s">
        <v>10170</v>
      </c>
      <c r="D12" t="s">
        <v>46</v>
      </c>
      <c r="E12">
        <v>30087.098522600001</v>
      </c>
      <c r="F12">
        <v>336.8</v>
      </c>
      <c r="G12">
        <v>286.34306133941197</v>
      </c>
      <c r="H12">
        <f>(Table2[[#This Row],[1Y Return vs Nifty]]-AVERAGE(Table2[1Y Return vs Nifty]))/_xlfn.STDEV.P(Table2[1Y Return vs Nifty])</f>
        <v>2.909091441742504</v>
      </c>
      <c r="I12">
        <v>13.8659688957231</v>
      </c>
      <c r="J12">
        <f>(Table2[[#This Row],[1M Return vs Nifty]]-AVERAGE(Table2[1M Return vs Nifty]))/_xlfn.STDEV.P(Table2[1M Return vs Nifty])</f>
        <v>1.0138388819267683</v>
      </c>
      <c r="K12">
        <v>60.763860244387999</v>
      </c>
      <c r="L12">
        <f>(Table2[[#This Row],[6M Return vs Nifty]]-AVERAGE(Table2[6M Return vs Nifty]))/_xlfn.STDEV.P(Table2[6M Return vs Nifty])</f>
        <v>1.5321119003125319</v>
      </c>
      <c r="M12">
        <v>10.3139514743495</v>
      </c>
      <c r="N12">
        <f>(Table2[[#This Row],[1W Return vs Nifty]]-AVERAGE(Table2[1W Return vs Nifty]))/_xlfn.STDEV.P(Table2[1W Return vs Nifty])</f>
        <v>2.0340733230247299</v>
      </c>
      <c r="O12">
        <v>293.48</v>
      </c>
      <c r="P12">
        <v>272.88703748635999</v>
      </c>
      <c r="Q12">
        <v>215.27237901899099</v>
      </c>
      <c r="R12">
        <v>74.105753617841899</v>
      </c>
      <c r="S12" s="2">
        <f>(Table2[[#This Row],[Close Price]]-Table2[[#This Row],[20D EMA]])/Table2[[#This Row],[20D EMA]]</f>
        <v>0.14760801417473079</v>
      </c>
      <c r="T12" s="2">
        <f>(Table2[[#This Row],[Close Price]]-Table2[[#This Row],[50D EMA]])/Table2[[#This Row],[50D EMA]]</f>
        <v>0.23421032784246726</v>
      </c>
      <c r="U12" s="2">
        <f>(Table2[[#This Row],[Close Price]]-Table2[[#This Row],[200D EMA]])/Table2[[#This Row],[200D EMA]]</f>
        <v>0.56452955801769644</v>
      </c>
      <c r="V12">
        <v>1.9738424697411101</v>
      </c>
      <c r="W12">
        <v>319</v>
      </c>
      <c r="X12">
        <v>349.45</v>
      </c>
      <c r="Y12">
        <v>303.2</v>
      </c>
      <c r="Z12">
        <v>349.45</v>
      </c>
      <c r="AA12">
        <v>267.7</v>
      </c>
      <c r="AB12">
        <v>349.45</v>
      </c>
      <c r="AC12">
        <f>(Table2[[#This Row],[Close Price]]/Table2[[#This Row],[Day Low]])-1</f>
        <v>5.5799373040752442E-2</v>
      </c>
      <c r="AD12">
        <f>(Table2[[#This Row],[Day High]]/Table2[[#This Row],[Close Price]])-1</f>
        <v>3.7559382422802878E-2</v>
      </c>
      <c r="AE12">
        <f>(Table2[[#This Row],[Close Price]]/Table2[[#This Row],[Current Week Low]])-1</f>
        <v>0.1108179419525066</v>
      </c>
      <c r="AF12">
        <f>(Table2[[#This Row],[Current Week High]]/Table2[[#This Row],[Close Price]])-1</f>
        <v>3.7559382422802878E-2</v>
      </c>
      <c r="AG12">
        <f>(Table2[[#This Row],[Close Price]]/Table2[[#This Row],[Current Month Low]])-1</f>
        <v>0.25812476652969751</v>
      </c>
      <c r="AH12">
        <f>(Table2[[#This Row],[Current Month High]]/Table2[[#This Row],[Close Price]])-1</f>
        <v>3.7559382422802878E-2</v>
      </c>
      <c r="AI12">
        <v>3.7559382422802798</v>
      </c>
      <c r="AJ12">
        <v>326.32911392404998</v>
      </c>
      <c r="AK12" t="str">
        <f>IF(AND(Table2[[#This Row],[20D EMA]]&gt;Table2[[#This Row],[50D EMA]],Table2[[#This Row],[50D EMA]]&gt;Table2[[#This Row],[200D EMA]]),"Uptrend","Downtrend/NoTrend")</f>
        <v>Uptrend</v>
      </c>
      <c r="AL12">
        <v>0.28000000000000003</v>
      </c>
      <c r="AM12" t="s">
        <v>10211</v>
      </c>
      <c r="AN12">
        <v>24.56</v>
      </c>
      <c r="AO12" t="s">
        <v>10211</v>
      </c>
      <c r="AP12">
        <v>0.18691633559531701</v>
      </c>
      <c r="AQ12">
        <f>(Table2[[#This Row],[Sharpe Ratio]]-AVERAGE(Table2[Sharpe Ratio]))/_xlfn.STDEV.P(Table2[Sharpe Ratio])</f>
        <v>1.5020551340196489</v>
      </c>
      <c r="AR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8.9911706810261833</v>
      </c>
      <c r="AS12">
        <f>_xlfn.RANK.AVG(Table2[[#This Row],[1Y Return vs Nifty Z-Score]],Table2[1Y Return vs Nifty Z-Score])</f>
        <v>12</v>
      </c>
      <c r="AT12">
        <f>_xlfn.RANK.AVG(Table2[[#This Row],[6M Return vs Nifty Z-Score]],Table2[6M Return vs Nifty Z-Score])</f>
        <v>49</v>
      </c>
      <c r="AU12">
        <f>_xlfn.RANK.AVG(Table2[[#This Row],[Sharpe Ratio Z-Score]],Table2[Sharpe Ratio Z-Score])</f>
        <v>50</v>
      </c>
      <c r="AV12">
        <f>(Table2[[#This Row],[Rank 1Y]]+Table2[[#This Row],[Rank 6M]]+Table2[[#This Row],[Rank Sharpe]])/3</f>
        <v>37</v>
      </c>
    </row>
    <row r="13" spans="1:48" x14ac:dyDescent="0.3">
      <c r="A13" t="s">
        <v>707</v>
      </c>
      <c r="B13" t="s">
        <v>708</v>
      </c>
      <c r="C13" t="s">
        <v>10173</v>
      </c>
      <c r="D13" t="s">
        <v>646</v>
      </c>
      <c r="E13">
        <v>23048.742024359999</v>
      </c>
      <c r="F13">
        <v>1688.4</v>
      </c>
      <c r="G13">
        <v>197.07722376575799</v>
      </c>
      <c r="H13">
        <f>(Table2[[#This Row],[1Y Return vs Nifty]]-AVERAGE(Table2[1Y Return vs Nifty]))/_xlfn.STDEV.P(Table2[1Y Return vs Nifty])</f>
        <v>1.8374415250981122</v>
      </c>
      <c r="I13">
        <v>20.901717502953499</v>
      </c>
      <c r="J13">
        <f>(Table2[[#This Row],[1M Return vs Nifty]]-AVERAGE(Table2[1M Return vs Nifty]))/_xlfn.STDEV.P(Table2[1M Return vs Nifty])</f>
        <v>1.6159317466756475</v>
      </c>
      <c r="K13">
        <v>49.089519334228697</v>
      </c>
      <c r="L13">
        <f>(Table2[[#This Row],[6M Return vs Nifty]]-AVERAGE(Table2[6M Return vs Nifty]))/_xlfn.STDEV.P(Table2[6M Return vs Nifty])</f>
        <v>1.180734322192672</v>
      </c>
      <c r="M13">
        <v>-5.4170335148179101</v>
      </c>
      <c r="N13">
        <f>(Table2[[#This Row],[1W Return vs Nifty]]-AVERAGE(Table2[1W Return vs Nifty]))/_xlfn.STDEV.P(Table2[1W Return vs Nifty])</f>
        <v>-0.97896042131877614</v>
      </c>
      <c r="O13">
        <v>1675.93</v>
      </c>
      <c r="P13">
        <v>1472.9892535194599</v>
      </c>
      <c r="Q13">
        <v>1083.45942158245</v>
      </c>
      <c r="R13">
        <v>47.085451666336603</v>
      </c>
      <c r="S13" s="2">
        <f>(Table2[[#This Row],[Close Price]]-Table2[[#This Row],[20D EMA]])/Table2[[#This Row],[20D EMA]]</f>
        <v>7.4406448956698826E-3</v>
      </c>
      <c r="T13" s="2">
        <f>(Table2[[#This Row],[Close Price]]-Table2[[#This Row],[50D EMA]])/Table2[[#This Row],[50D EMA]]</f>
        <v>0.14624054178661008</v>
      </c>
      <c r="U13" s="2">
        <f>(Table2[[#This Row],[Close Price]]-Table2[[#This Row],[200D EMA]])/Table2[[#This Row],[200D EMA]]</f>
        <v>0.55834170285214957</v>
      </c>
      <c r="V13">
        <v>0.50597407374838699</v>
      </c>
      <c r="W13">
        <v>1676.1</v>
      </c>
      <c r="X13">
        <v>1722.7</v>
      </c>
      <c r="Y13">
        <v>1676.1</v>
      </c>
      <c r="Z13">
        <v>1861.1</v>
      </c>
      <c r="AA13">
        <v>1676.1</v>
      </c>
      <c r="AB13">
        <v>1866</v>
      </c>
      <c r="AC13">
        <f>(Table2[[#This Row],[Close Price]]/Table2[[#This Row],[Day Low]])-1</f>
        <v>7.3384642921068277E-3</v>
      </c>
      <c r="AD13">
        <f>(Table2[[#This Row],[Day High]]/Table2[[#This Row],[Close Price]])-1</f>
        <v>2.0315091210613589E-2</v>
      </c>
      <c r="AE13">
        <f>(Table2[[#This Row],[Close Price]]/Table2[[#This Row],[Current Week Low]])-1</f>
        <v>7.3384642921068277E-3</v>
      </c>
      <c r="AF13">
        <f>(Table2[[#This Row],[Current Week High]]/Table2[[#This Row],[Close Price]])-1</f>
        <v>0.10228618810708356</v>
      </c>
      <c r="AG13">
        <f>(Table2[[#This Row],[Close Price]]/Table2[[#This Row],[Current Month Low]])-1</f>
        <v>7.3384642921068277E-3</v>
      </c>
      <c r="AH13">
        <f>(Table2[[#This Row],[Current Month High]]/Table2[[#This Row],[Close Price]])-1</f>
        <v>0.10518834399431398</v>
      </c>
      <c r="AI13">
        <v>12.35193082208</v>
      </c>
      <c r="AJ13">
        <v>234.13813576093401</v>
      </c>
      <c r="AK13" t="str">
        <f>IF(AND(Table2[[#This Row],[20D EMA]]&gt;Table2[[#This Row],[50D EMA]],Table2[[#This Row],[50D EMA]]&gt;Table2[[#This Row],[200D EMA]]),"Uptrend","Downtrend/NoTrend")</f>
        <v>Uptrend</v>
      </c>
      <c r="AL13">
        <v>0.46</v>
      </c>
      <c r="AM13" t="s">
        <v>10211</v>
      </c>
      <c r="AN13">
        <v>-4.29</v>
      </c>
      <c r="AO13" t="s">
        <v>10212</v>
      </c>
      <c r="AP13">
        <v>0.27590188660457199</v>
      </c>
      <c r="AQ13">
        <f>(Table2[[#This Row],[Sharpe Ratio]]-AVERAGE(Table2[Sharpe Ratio]))/_xlfn.STDEV.P(Table2[Sharpe Ratio])</f>
        <v>2.511647329023615</v>
      </c>
      <c r="AR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6.1667945016712702</v>
      </c>
      <c r="AS13">
        <f>_xlfn.RANK.AVG(Table2[[#This Row],[1Y Return vs Nifty Z-Score]],Table2[1Y Return vs Nifty Z-Score])</f>
        <v>34</v>
      </c>
      <c r="AT13">
        <f>_xlfn.RANK.AVG(Table2[[#This Row],[6M Return vs Nifty Z-Score]],Table2[6M Return vs Nifty Z-Score])</f>
        <v>76</v>
      </c>
      <c r="AU13">
        <f>_xlfn.RANK.AVG(Table2[[#This Row],[Sharpe Ratio Z-Score]],Table2[Sharpe Ratio Z-Score])</f>
        <v>6</v>
      </c>
      <c r="AV13">
        <f>(Table2[[#This Row],[Rank 1Y]]+Table2[[#This Row],[Rank 6M]]+Table2[[#This Row],[Rank Sharpe]])/3</f>
        <v>38.666666666666664</v>
      </c>
    </row>
    <row r="14" spans="1:48" x14ac:dyDescent="0.3">
      <c r="A14" t="s">
        <v>394</v>
      </c>
      <c r="B14" t="s">
        <v>395</v>
      </c>
      <c r="C14" t="s">
        <v>10173</v>
      </c>
      <c r="D14" t="s">
        <v>67</v>
      </c>
      <c r="E14">
        <v>61080.309374999997</v>
      </c>
      <c r="F14">
        <v>1665.55</v>
      </c>
      <c r="G14">
        <v>144.52923617534901</v>
      </c>
      <c r="H14">
        <f>(Table2[[#This Row],[1Y Return vs Nifty]]-AVERAGE(Table2[1Y Return vs Nifty]))/_xlfn.STDEV.P(Table2[1Y Return vs Nifty])</f>
        <v>1.2065949655211858</v>
      </c>
      <c r="I14">
        <v>11.6317108802492</v>
      </c>
      <c r="J14">
        <f>(Table2[[#This Row],[1M Return vs Nifty]]-AVERAGE(Table2[1M Return vs Nifty]))/_xlfn.STDEV.P(Table2[1M Return vs Nifty])</f>
        <v>0.82263949658454938</v>
      </c>
      <c r="K14">
        <v>81.018485217214604</v>
      </c>
      <c r="L14">
        <f>(Table2[[#This Row],[6M Return vs Nifty]]-AVERAGE(Table2[6M Return vs Nifty]))/_xlfn.STDEV.P(Table2[6M Return vs Nifty])</f>
        <v>2.1417412681241603</v>
      </c>
      <c r="M14">
        <v>-2.1648042784446901</v>
      </c>
      <c r="N14">
        <f>(Table2[[#This Row],[1W Return vs Nifty]]-AVERAGE(Table2[1W Return vs Nifty]))/_xlfn.STDEV.P(Table2[1W Return vs Nifty])</f>
        <v>-0.35604479077937806</v>
      </c>
      <c r="O14">
        <v>1604.35</v>
      </c>
      <c r="P14">
        <v>1435.8434031972999</v>
      </c>
      <c r="Q14">
        <v>1017.28449663784</v>
      </c>
      <c r="R14">
        <v>58.137715957206098</v>
      </c>
      <c r="S14" s="2">
        <f>(Table2[[#This Row],[Close Price]]-Table2[[#This Row],[20D EMA]])/Table2[[#This Row],[20D EMA]]</f>
        <v>3.8146289774675129E-2</v>
      </c>
      <c r="T14" s="2">
        <f>(Table2[[#This Row],[Close Price]]-Table2[[#This Row],[50D EMA]])/Table2[[#This Row],[50D EMA]]</f>
        <v>0.15998025710268624</v>
      </c>
      <c r="U14" s="2">
        <f>(Table2[[#This Row],[Close Price]]-Table2[[#This Row],[200D EMA]])/Table2[[#This Row],[200D EMA]]</f>
        <v>0.63725094160453599</v>
      </c>
      <c r="V14">
        <v>1.3329011926386201</v>
      </c>
      <c r="W14">
        <v>1621.05</v>
      </c>
      <c r="X14">
        <v>1699</v>
      </c>
      <c r="Y14">
        <v>1571.3</v>
      </c>
      <c r="Z14">
        <v>1773.3</v>
      </c>
      <c r="AA14">
        <v>1571.3</v>
      </c>
      <c r="AB14">
        <v>1794.7</v>
      </c>
      <c r="AC14">
        <f>(Table2[[#This Row],[Close Price]]/Table2[[#This Row],[Day Low]])-1</f>
        <v>2.7451343265167738E-2</v>
      </c>
      <c r="AD14">
        <f>(Table2[[#This Row],[Day High]]/Table2[[#This Row],[Close Price]])-1</f>
        <v>2.0083455915463455E-2</v>
      </c>
      <c r="AE14">
        <f>(Table2[[#This Row],[Close Price]]/Table2[[#This Row],[Current Week Low]])-1</f>
        <v>5.998218036021119E-2</v>
      </c>
      <c r="AF14">
        <f>(Table2[[#This Row],[Current Week High]]/Table2[[#This Row],[Close Price]])-1</f>
        <v>6.4693344540842412E-2</v>
      </c>
      <c r="AG14">
        <f>(Table2[[#This Row],[Close Price]]/Table2[[#This Row],[Current Month Low]])-1</f>
        <v>5.998218036021119E-2</v>
      </c>
      <c r="AH14">
        <f>(Table2[[#This Row],[Current Month High]]/Table2[[#This Row],[Close Price]])-1</f>
        <v>7.7541953108582806E-2</v>
      </c>
      <c r="AI14">
        <v>7.7541953108582797</v>
      </c>
      <c r="AJ14">
        <v>270.12222222222198</v>
      </c>
      <c r="AK14" t="str">
        <f>IF(AND(Table2[[#This Row],[20D EMA]]&gt;Table2[[#This Row],[50D EMA]],Table2[[#This Row],[50D EMA]]&gt;Table2[[#This Row],[200D EMA]]),"Uptrend","Downtrend/NoTrend")</f>
        <v>Uptrend</v>
      </c>
      <c r="AL14">
        <v>0</v>
      </c>
      <c r="AM14">
        <v>0</v>
      </c>
      <c r="AN14">
        <v>4.7699999999999996</v>
      </c>
      <c r="AO14" t="s">
        <v>10211</v>
      </c>
      <c r="AP14">
        <v>0.21217383780497701</v>
      </c>
      <c r="AQ14">
        <f>(Table2[[#This Row],[Sharpe Ratio]]-AVERAGE(Table2[Sharpe Ratio]))/_xlfn.STDEV.P(Table2[Sharpe Ratio])</f>
        <v>1.7886160060596057</v>
      </c>
      <c r="AR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5.6035469455101241</v>
      </c>
      <c r="AS14">
        <f>_xlfn.RANK.AVG(Table2[[#This Row],[1Y Return vs Nifty Z-Score]],Table2[1Y Return vs Nifty Z-Score])</f>
        <v>71</v>
      </c>
      <c r="AT14">
        <f>_xlfn.RANK.AVG(Table2[[#This Row],[6M Return vs Nifty Z-Score]],Table2[6M Return vs Nifty Z-Score])</f>
        <v>21</v>
      </c>
      <c r="AU14">
        <f>_xlfn.RANK.AVG(Table2[[#This Row],[Sharpe Ratio Z-Score]],Table2[Sharpe Ratio Z-Score])</f>
        <v>26</v>
      </c>
      <c r="AV14">
        <f>(Table2[[#This Row],[Rank 1Y]]+Table2[[#This Row],[Rank 6M]]+Table2[[#This Row],[Rank Sharpe]])/3</f>
        <v>39.333333333333336</v>
      </c>
    </row>
    <row r="15" spans="1:48" x14ac:dyDescent="0.3">
      <c r="A15" t="s">
        <v>1198</v>
      </c>
      <c r="B15" t="s">
        <v>1199</v>
      </c>
      <c r="C15" t="s">
        <v>10173</v>
      </c>
      <c r="D15" t="s">
        <v>246</v>
      </c>
      <c r="E15">
        <v>9566.1476950079996</v>
      </c>
      <c r="F15">
        <v>82.37</v>
      </c>
      <c r="G15">
        <v>144.584054968543</v>
      </c>
      <c r="H15">
        <f>(Table2[[#This Row],[1Y Return vs Nifty]]-AVERAGE(Table2[1Y Return vs Nifty]))/_xlfn.STDEV.P(Table2[1Y Return vs Nifty])</f>
        <v>1.2072530734463864</v>
      </c>
      <c r="I15">
        <v>18.874774303635501</v>
      </c>
      <c r="J15">
        <f>(Table2[[#This Row],[1M Return vs Nifty]]-AVERAGE(Table2[1M Return vs Nifty]))/_xlfn.STDEV.P(Table2[1M Return vs Nifty])</f>
        <v>1.442473582421959</v>
      </c>
      <c r="K15">
        <v>73.608204845333404</v>
      </c>
      <c r="L15">
        <f>(Table2[[#This Row],[6M Return vs Nifty]]-AVERAGE(Table2[6M Return vs Nifty]))/_xlfn.STDEV.P(Table2[6M Return vs Nifty])</f>
        <v>1.9187045767769977</v>
      </c>
      <c r="M15">
        <v>12.2775193889163</v>
      </c>
      <c r="N15">
        <f>(Table2[[#This Row],[1W Return vs Nifty]]-AVERAGE(Table2[1W Return vs Nifty]))/_xlfn.STDEV.P(Table2[1W Return vs Nifty])</f>
        <v>2.4101652454297176</v>
      </c>
      <c r="O15">
        <v>75.290000000000006</v>
      </c>
      <c r="P15">
        <v>69.035981513423593</v>
      </c>
      <c r="Q15">
        <v>54.579467840579703</v>
      </c>
      <c r="R15">
        <v>75.180235448241703</v>
      </c>
      <c r="S15" s="2">
        <f>(Table2[[#This Row],[Close Price]]-Table2[[#This Row],[20D EMA]])/Table2[[#This Row],[20D EMA]]</f>
        <v>9.403639261522112E-2</v>
      </c>
      <c r="T15" s="2">
        <f>(Table2[[#This Row],[Close Price]]-Table2[[#This Row],[50D EMA]])/Table2[[#This Row],[50D EMA]]</f>
        <v>0.19314592469412054</v>
      </c>
      <c r="U15" s="2">
        <f>(Table2[[#This Row],[Close Price]]-Table2[[#This Row],[200D EMA]])/Table2[[#This Row],[200D EMA]]</f>
        <v>0.50917557936975899</v>
      </c>
      <c r="V15">
        <v>1.11845207844311</v>
      </c>
      <c r="W15">
        <v>82</v>
      </c>
      <c r="X15">
        <v>85.3</v>
      </c>
      <c r="Y15">
        <v>75.400000000000006</v>
      </c>
      <c r="Z15">
        <v>88.55</v>
      </c>
      <c r="AA15">
        <v>70</v>
      </c>
      <c r="AB15">
        <v>88.55</v>
      </c>
      <c r="AC15">
        <f>(Table2[[#This Row],[Close Price]]/Table2[[#This Row],[Day Low]])-1</f>
        <v>4.5121951219513345E-3</v>
      </c>
      <c r="AD15">
        <f>(Table2[[#This Row],[Day High]]/Table2[[#This Row],[Close Price]])-1</f>
        <v>3.5571203107927607E-2</v>
      </c>
      <c r="AE15">
        <f>(Table2[[#This Row],[Close Price]]/Table2[[#This Row],[Current Week Low]])-1</f>
        <v>9.2440318302387192E-2</v>
      </c>
      <c r="AF15">
        <f>(Table2[[#This Row],[Current Week High]]/Table2[[#This Row],[Close Price]])-1</f>
        <v>7.5027315770304526E-2</v>
      </c>
      <c r="AG15">
        <f>(Table2[[#This Row],[Close Price]]/Table2[[#This Row],[Current Month Low]])-1</f>
        <v>0.17671428571428582</v>
      </c>
      <c r="AH15">
        <f>(Table2[[#This Row],[Current Month High]]/Table2[[#This Row],[Close Price]])-1</f>
        <v>7.5027315770304526E-2</v>
      </c>
      <c r="AI15">
        <v>7.5027315770304499</v>
      </c>
      <c r="AJ15">
        <v>187.83732762083201</v>
      </c>
      <c r="AK15" t="str">
        <f>IF(AND(Table2[[#This Row],[20D EMA]]&gt;Table2[[#This Row],[50D EMA]],Table2[[#This Row],[50D EMA]]&gt;Table2[[#This Row],[200D EMA]]),"Uptrend","Downtrend/NoTrend")</f>
        <v>Uptrend</v>
      </c>
      <c r="AL15">
        <v>0.15</v>
      </c>
      <c r="AM15" t="s">
        <v>10211</v>
      </c>
      <c r="AN15">
        <v>12.96</v>
      </c>
      <c r="AO15" t="s">
        <v>10211</v>
      </c>
      <c r="AP15">
        <v>0.22025220680718599</v>
      </c>
      <c r="AQ15">
        <f>(Table2[[#This Row],[Sharpe Ratio]]-AVERAGE(Table2[Sharpe Ratio]))/_xlfn.STDEV.P(Table2[Sharpe Ratio])</f>
        <v>1.8802697431044424</v>
      </c>
      <c r="AR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8.858866221179504</v>
      </c>
      <c r="AS15">
        <f>_xlfn.RANK.AVG(Table2[[#This Row],[1Y Return vs Nifty Z-Score]],Table2[1Y Return vs Nifty Z-Score])</f>
        <v>70</v>
      </c>
      <c r="AT15">
        <f>_xlfn.RANK.AVG(Table2[[#This Row],[6M Return vs Nifty Z-Score]],Table2[6M Return vs Nifty Z-Score])</f>
        <v>33</v>
      </c>
      <c r="AU15">
        <f>_xlfn.RANK.AVG(Table2[[#This Row],[Sharpe Ratio Z-Score]],Table2[Sharpe Ratio Z-Score])</f>
        <v>19</v>
      </c>
      <c r="AV15">
        <f>(Table2[[#This Row],[Rank 1Y]]+Table2[[#This Row],[Rank 6M]]+Table2[[#This Row],[Rank Sharpe]])/3</f>
        <v>40.666666666666664</v>
      </c>
    </row>
    <row r="16" spans="1:48" x14ac:dyDescent="0.3">
      <c r="A16" t="s">
        <v>293</v>
      </c>
      <c r="B16" t="s">
        <v>294</v>
      </c>
      <c r="C16" t="s">
        <v>10165</v>
      </c>
      <c r="D16" t="s">
        <v>59</v>
      </c>
      <c r="E16">
        <v>89626.089284100002</v>
      </c>
      <c r="F16">
        <v>614.45000000000005</v>
      </c>
      <c r="G16">
        <v>197.14464562550401</v>
      </c>
      <c r="H16">
        <f>(Table2[[#This Row],[1Y Return vs Nifty]]-AVERAGE(Table2[1Y Return vs Nifty]))/_xlfn.STDEV.P(Table2[1Y Return vs Nifty])</f>
        <v>1.8382509347484413</v>
      </c>
      <c r="I16">
        <v>22.6184005279164</v>
      </c>
      <c r="J16">
        <f>(Table2[[#This Row],[1M Return vs Nifty]]-AVERAGE(Table2[1M Return vs Nifty]))/_xlfn.STDEV.P(Table2[1M Return vs Nifty])</f>
        <v>1.7628390138431367</v>
      </c>
      <c r="K16">
        <v>133.870186827315</v>
      </c>
      <c r="L16">
        <f>(Table2[[#This Row],[6M Return vs Nifty]]-AVERAGE(Table2[6M Return vs Nifty]))/_xlfn.STDEV.P(Table2[6M Return vs Nifty])</f>
        <v>3.7324865662257176</v>
      </c>
      <c r="M16">
        <v>11.6865421772973</v>
      </c>
      <c r="N16">
        <f>(Table2[[#This Row],[1W Return vs Nifty]]-AVERAGE(Table2[1W Return vs Nifty]))/_xlfn.STDEV.P(Table2[1W Return vs Nifty])</f>
        <v>2.2969724426921743</v>
      </c>
      <c r="O16">
        <v>496.46</v>
      </c>
      <c r="P16">
        <v>459.12381255627099</v>
      </c>
      <c r="Q16">
        <v>354.73347441663202</v>
      </c>
      <c r="R16">
        <v>89.555016995067206</v>
      </c>
      <c r="S16" s="2">
        <f>(Table2[[#This Row],[Close Price]]-Table2[[#This Row],[20D EMA]])/Table2[[#This Row],[20D EMA]]</f>
        <v>0.23766265157313796</v>
      </c>
      <c r="T16" s="2">
        <f>(Table2[[#This Row],[Close Price]]-Table2[[#This Row],[50D EMA]])/Table2[[#This Row],[50D EMA]]</f>
        <v>0.33831002269064842</v>
      </c>
      <c r="U16" s="2">
        <f>(Table2[[#This Row],[Close Price]]-Table2[[#This Row],[200D EMA]])/Table2[[#This Row],[200D EMA]]</f>
        <v>0.73214552421498502</v>
      </c>
      <c r="V16">
        <v>1.17748822132525</v>
      </c>
      <c r="W16">
        <v>562</v>
      </c>
      <c r="X16">
        <v>653</v>
      </c>
      <c r="Y16">
        <v>490.05</v>
      </c>
      <c r="Z16">
        <v>653</v>
      </c>
      <c r="AA16">
        <v>470.03</v>
      </c>
      <c r="AB16">
        <v>653</v>
      </c>
      <c r="AC16">
        <f>(Table2[[#This Row],[Close Price]]/Table2[[#This Row],[Day Low]])-1</f>
        <v>9.3327402135231496E-2</v>
      </c>
      <c r="AD16">
        <f>(Table2[[#This Row],[Day High]]/Table2[[#This Row],[Close Price]])-1</f>
        <v>6.2739034909268465E-2</v>
      </c>
      <c r="AE16">
        <f>(Table2[[#This Row],[Close Price]]/Table2[[#This Row],[Current Week Low]])-1</f>
        <v>0.25385164779104175</v>
      </c>
      <c r="AF16">
        <f>(Table2[[#This Row],[Current Week High]]/Table2[[#This Row],[Close Price]])-1</f>
        <v>6.2739034909268465E-2</v>
      </c>
      <c r="AG16">
        <f>(Table2[[#This Row],[Close Price]]/Table2[[#This Row],[Current Month Low]])-1</f>
        <v>0.30725698359679177</v>
      </c>
      <c r="AH16">
        <f>(Table2[[#This Row],[Current Month High]]/Table2[[#This Row],[Close Price]])-1</f>
        <v>6.2739034909268465E-2</v>
      </c>
      <c r="AI16">
        <v>6.2739034909268403</v>
      </c>
      <c r="AJ16">
        <v>263.29325975561602</v>
      </c>
      <c r="AK16" t="str">
        <f>IF(AND(Table2[[#This Row],[20D EMA]]&gt;Table2[[#This Row],[50D EMA]],Table2[[#This Row],[50D EMA]]&gt;Table2[[#This Row],[200D EMA]]),"Uptrend","Downtrend/NoTrend")</f>
        <v>Uptrend</v>
      </c>
      <c r="AL16">
        <v>0.4</v>
      </c>
      <c r="AM16" t="s">
        <v>10211</v>
      </c>
      <c r="AN16">
        <v>31.5</v>
      </c>
      <c r="AO16" t="s">
        <v>10211</v>
      </c>
      <c r="AP16">
        <v>0.16141814458589701</v>
      </c>
      <c r="AQ16">
        <f>(Table2[[#This Row],[Sharpe Ratio]]-AVERAGE(Table2[Sharpe Ratio]))/_xlfn.STDEV.P(Table2[Sharpe Ratio])</f>
        <v>1.2127635092798825</v>
      </c>
      <c r="AR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10.843312466789353</v>
      </c>
      <c r="AS16">
        <f>_xlfn.RANK.AVG(Table2[[#This Row],[1Y Return vs Nifty Z-Score]],Table2[1Y Return vs Nifty Z-Score])</f>
        <v>33</v>
      </c>
      <c r="AT16">
        <f>_xlfn.RANK.AVG(Table2[[#This Row],[6M Return vs Nifty Z-Score]],Table2[6M Return vs Nifty Z-Score])</f>
        <v>5</v>
      </c>
      <c r="AU16">
        <f>_xlfn.RANK.AVG(Table2[[#This Row],[Sharpe Ratio Z-Score]],Table2[Sharpe Ratio Z-Score])</f>
        <v>85</v>
      </c>
      <c r="AV16">
        <f>(Table2[[#This Row],[Rank 1Y]]+Table2[[#This Row],[Rank 6M]]+Table2[[#This Row],[Rank Sharpe]])/3</f>
        <v>41</v>
      </c>
    </row>
    <row r="17" spans="1:48" x14ac:dyDescent="0.3">
      <c r="A17" t="s">
        <v>241</v>
      </c>
      <c r="B17" t="s">
        <v>242</v>
      </c>
      <c r="C17" t="s">
        <v>10181</v>
      </c>
      <c r="D17" t="s">
        <v>243</v>
      </c>
      <c r="E17">
        <v>110871.582537925</v>
      </c>
      <c r="F17">
        <v>11996.6</v>
      </c>
      <c r="G17">
        <v>206.55938433822001</v>
      </c>
      <c r="H17">
        <f>(Table2[[#This Row],[1Y Return vs Nifty]]-AVERAGE(Table2[1Y Return vs Nifty]))/_xlfn.STDEV.P(Table2[1Y Return vs Nifty])</f>
        <v>1.9512763006773284</v>
      </c>
      <c r="I17">
        <v>23.0872567652019</v>
      </c>
      <c r="J17">
        <f>(Table2[[#This Row],[1M Return vs Nifty]]-AVERAGE(Table2[1M Return vs Nifty]))/_xlfn.STDEV.P(Table2[1M Return vs Nifty])</f>
        <v>1.8029619646223192</v>
      </c>
      <c r="K17">
        <v>52.213587880739098</v>
      </c>
      <c r="L17">
        <f>(Table2[[#This Row],[6M Return vs Nifty]]-AVERAGE(Table2[6M Return vs Nifty]))/_xlfn.STDEV.P(Table2[6M Return vs Nifty])</f>
        <v>1.2747634111323298</v>
      </c>
      <c r="M17">
        <v>-1.8750102543643901</v>
      </c>
      <c r="N17">
        <f>(Table2[[#This Row],[1W Return vs Nifty]]-AVERAGE(Table2[1W Return vs Nifty]))/_xlfn.STDEV.P(Table2[1W Return vs Nifty])</f>
        <v>-0.30053910095357828</v>
      </c>
      <c r="O17">
        <v>11102.08</v>
      </c>
      <c r="P17">
        <v>10113.074766556399</v>
      </c>
      <c r="Q17">
        <v>7904.35842559507</v>
      </c>
      <c r="R17">
        <v>79.594720717570496</v>
      </c>
      <c r="S17" s="2">
        <f>(Table2[[#This Row],[Close Price]]-Table2[[#This Row],[20D EMA]])/Table2[[#This Row],[20D EMA]]</f>
        <v>8.057228915662655E-2</v>
      </c>
      <c r="T17" s="2">
        <f>(Table2[[#This Row],[Close Price]]-Table2[[#This Row],[50D EMA]])/Table2[[#This Row],[50D EMA]]</f>
        <v>0.18624654488586953</v>
      </c>
      <c r="U17" s="2">
        <f>(Table2[[#This Row],[Close Price]]-Table2[[#This Row],[200D EMA]])/Table2[[#This Row],[200D EMA]]</f>
        <v>0.51771963694787171</v>
      </c>
      <c r="V17">
        <v>0.98441293914832795</v>
      </c>
      <c r="W17">
        <v>11870</v>
      </c>
      <c r="X17">
        <v>12517.2</v>
      </c>
      <c r="Y17">
        <v>11800</v>
      </c>
      <c r="Z17">
        <v>13298</v>
      </c>
      <c r="AA17">
        <v>9925</v>
      </c>
      <c r="AB17">
        <v>13298</v>
      </c>
      <c r="AC17">
        <f>(Table2[[#This Row],[Close Price]]/Table2[[#This Row],[Day Low]])-1</f>
        <v>1.0665543386689125E-2</v>
      </c>
      <c r="AD17">
        <f>(Table2[[#This Row],[Day High]]/Table2[[#This Row],[Close Price]])-1</f>
        <v>4.3395628761482508E-2</v>
      </c>
      <c r="AE17">
        <f>(Table2[[#This Row],[Close Price]]/Table2[[#This Row],[Current Week Low]])-1</f>
        <v>1.6661016949152563E-2</v>
      </c>
      <c r="AF17">
        <f>(Table2[[#This Row],[Current Week High]]/Table2[[#This Row],[Close Price]])-1</f>
        <v>0.10848073620859244</v>
      </c>
      <c r="AG17">
        <f>(Table2[[#This Row],[Close Price]]/Table2[[#This Row],[Current Month Low]])-1</f>
        <v>0.20872544080604527</v>
      </c>
      <c r="AH17">
        <f>(Table2[[#This Row],[Current Month High]]/Table2[[#This Row],[Close Price]])-1</f>
        <v>0.10848073620859244</v>
      </c>
      <c r="AI17">
        <v>10.8480736208592</v>
      </c>
      <c r="AJ17">
        <v>241.63747686174</v>
      </c>
      <c r="AK17" t="str">
        <f>IF(AND(Table2[[#This Row],[20D EMA]]&gt;Table2[[#This Row],[50D EMA]],Table2[[#This Row],[50D EMA]]&gt;Table2[[#This Row],[200D EMA]]),"Uptrend","Downtrend/NoTrend")</f>
        <v>Uptrend</v>
      </c>
      <c r="AL17">
        <v>0.26</v>
      </c>
      <c r="AM17" t="s">
        <v>10211</v>
      </c>
      <c r="AN17">
        <v>21.07</v>
      </c>
      <c r="AO17" t="s">
        <v>10211</v>
      </c>
      <c r="AP17">
        <v>0.210406039715856</v>
      </c>
      <c r="AQ17">
        <f>(Table2[[#This Row],[Sharpe Ratio]]-AVERAGE(Table2[Sharpe Ratio]))/_xlfn.STDEV.P(Table2[Sharpe Ratio])</f>
        <v>1.7685593212059729</v>
      </c>
      <c r="AR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6.4970218966843714</v>
      </c>
      <c r="AS17">
        <f>_xlfn.RANK.AVG(Table2[[#This Row],[1Y Return vs Nifty Z-Score]],Table2[1Y Return vs Nifty Z-Score])</f>
        <v>28</v>
      </c>
      <c r="AT17">
        <f>_xlfn.RANK.AVG(Table2[[#This Row],[6M Return vs Nifty Z-Score]],Table2[6M Return vs Nifty Z-Score])</f>
        <v>71</v>
      </c>
      <c r="AU17">
        <f>_xlfn.RANK.AVG(Table2[[#This Row],[Sharpe Ratio Z-Score]],Table2[Sharpe Ratio Z-Score])</f>
        <v>27</v>
      </c>
      <c r="AV17">
        <f>(Table2[[#This Row],[Rank 1Y]]+Table2[[#This Row],[Rank 6M]]+Table2[[#This Row],[Rank Sharpe]])/3</f>
        <v>42</v>
      </c>
    </row>
    <row r="18" spans="1:48" x14ac:dyDescent="0.3">
      <c r="A18" t="s">
        <v>431</v>
      </c>
      <c r="B18" t="s">
        <v>432</v>
      </c>
      <c r="C18" t="s">
        <v>10173</v>
      </c>
      <c r="D18" t="s">
        <v>153</v>
      </c>
      <c r="E18">
        <v>53743.778250750001</v>
      </c>
      <c r="F18">
        <v>12362.2</v>
      </c>
      <c r="G18">
        <v>166.523737839619</v>
      </c>
      <c r="H18">
        <f>(Table2[[#This Row],[1Y Return vs Nifty]]-AVERAGE(Table2[1Y Return vs Nifty]))/_xlfn.STDEV.P(Table2[1Y Return vs Nifty])</f>
        <v>1.4706422933211603</v>
      </c>
      <c r="I18">
        <v>15.3704365699553</v>
      </c>
      <c r="J18">
        <f>(Table2[[#This Row],[1M Return vs Nifty]]-AVERAGE(Table2[1M Return vs Nifty]))/_xlfn.STDEV.P(Table2[1M Return vs Nifty])</f>
        <v>1.1425855587153138</v>
      </c>
      <c r="K18">
        <v>97.061154160282499</v>
      </c>
      <c r="L18">
        <f>(Table2[[#This Row],[6M Return vs Nifty]]-AVERAGE(Table2[6M Return vs Nifty]))/_xlfn.STDEV.P(Table2[6M Return vs Nifty])</f>
        <v>2.6245980052345526</v>
      </c>
      <c r="M18">
        <v>-8.1236991990234699</v>
      </c>
      <c r="N18">
        <f>(Table2[[#This Row],[1W Return vs Nifty]]-AVERAGE(Table2[1W Return vs Nifty]))/_xlfn.STDEV.P(Table2[1W Return vs Nifty])</f>
        <v>-1.4973815530396315</v>
      </c>
      <c r="O18">
        <v>12530.92</v>
      </c>
      <c r="P18">
        <v>11244.624130164</v>
      </c>
      <c r="Q18">
        <v>7902.7047296676001</v>
      </c>
      <c r="R18">
        <v>45.575013751858002</v>
      </c>
      <c r="S18" s="2">
        <f>(Table2[[#This Row],[Close Price]]-Table2[[#This Row],[20D EMA]])/Table2[[#This Row],[20D EMA]]</f>
        <v>-1.3464294720579122E-2</v>
      </c>
      <c r="T18" s="2">
        <f>(Table2[[#This Row],[Close Price]]-Table2[[#This Row],[50D EMA]])/Table2[[#This Row],[50D EMA]]</f>
        <v>9.9387570175696119E-2</v>
      </c>
      <c r="U18" s="2">
        <f>(Table2[[#This Row],[Close Price]]-Table2[[#This Row],[200D EMA]])/Table2[[#This Row],[200D EMA]]</f>
        <v>0.56429987237040224</v>
      </c>
      <c r="V18">
        <v>0.54355429238626596</v>
      </c>
      <c r="W18">
        <v>12150</v>
      </c>
      <c r="X18">
        <v>12990</v>
      </c>
      <c r="Y18">
        <v>12150</v>
      </c>
      <c r="Z18">
        <v>14123.9</v>
      </c>
      <c r="AA18">
        <v>12150</v>
      </c>
      <c r="AB18">
        <v>14382</v>
      </c>
      <c r="AC18">
        <f>(Table2[[#This Row],[Close Price]]/Table2[[#This Row],[Day Low]])-1</f>
        <v>1.7465020576131751E-2</v>
      </c>
      <c r="AD18">
        <f>(Table2[[#This Row],[Day High]]/Table2[[#This Row],[Close Price]])-1</f>
        <v>5.0783841063888335E-2</v>
      </c>
      <c r="AE18">
        <f>(Table2[[#This Row],[Close Price]]/Table2[[#This Row],[Current Week Low]])-1</f>
        <v>1.7465020576131751E-2</v>
      </c>
      <c r="AF18">
        <f>(Table2[[#This Row],[Current Week High]]/Table2[[#This Row],[Close Price]])-1</f>
        <v>0.14250699713643189</v>
      </c>
      <c r="AG18">
        <f>(Table2[[#This Row],[Close Price]]/Table2[[#This Row],[Current Month Low]])-1</f>
        <v>1.7465020576131751E-2</v>
      </c>
      <c r="AH18">
        <f>(Table2[[#This Row],[Current Month High]]/Table2[[#This Row],[Close Price]])-1</f>
        <v>0.16338515798158904</v>
      </c>
      <c r="AI18">
        <v>16.338515798158902</v>
      </c>
      <c r="AJ18">
        <v>217.31307271747201</v>
      </c>
      <c r="AK18" t="str">
        <f>IF(AND(Table2[[#This Row],[20D EMA]]&gt;Table2[[#This Row],[50D EMA]],Table2[[#This Row],[50D EMA]]&gt;Table2[[#This Row],[200D EMA]]),"Uptrend","Downtrend/NoTrend")</f>
        <v>Uptrend</v>
      </c>
      <c r="AL18">
        <v>0.38</v>
      </c>
      <c r="AM18" t="s">
        <v>10211</v>
      </c>
      <c r="AN18">
        <v>-2.13</v>
      </c>
      <c r="AO18" t="s">
        <v>10212</v>
      </c>
      <c r="AP18">
        <v>0.17935676441005999</v>
      </c>
      <c r="AQ18">
        <f>(Table2[[#This Row],[Sharpe Ratio]]-AVERAGE(Table2[Sharpe Ratio]))/_xlfn.STDEV.P(Table2[Sharpe Ratio])</f>
        <v>1.4162874562376842</v>
      </c>
      <c r="AR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5.1567317604690794</v>
      </c>
      <c r="AS18">
        <f>_xlfn.RANK.AVG(Table2[[#This Row],[1Y Return vs Nifty Z-Score]],Table2[1Y Return vs Nifty Z-Score])</f>
        <v>53</v>
      </c>
      <c r="AT18">
        <f>_xlfn.RANK.AVG(Table2[[#This Row],[6M Return vs Nifty Z-Score]],Table2[6M Return vs Nifty Z-Score])</f>
        <v>12</v>
      </c>
      <c r="AU18">
        <f>_xlfn.RANK.AVG(Table2[[#This Row],[Sharpe Ratio Z-Score]],Table2[Sharpe Ratio Z-Score])</f>
        <v>61</v>
      </c>
      <c r="AV18">
        <f>(Table2[[#This Row],[Rank 1Y]]+Table2[[#This Row],[Rank 6M]]+Table2[[#This Row],[Rank Sharpe]])/3</f>
        <v>42</v>
      </c>
    </row>
    <row r="19" spans="1:48" x14ac:dyDescent="0.3">
      <c r="A19" t="s">
        <v>125</v>
      </c>
      <c r="B19" t="s">
        <v>126</v>
      </c>
      <c r="C19" t="s">
        <v>10173</v>
      </c>
      <c r="D19" t="s">
        <v>127</v>
      </c>
      <c r="E19">
        <v>245243.07971295001</v>
      </c>
      <c r="F19">
        <v>333.1</v>
      </c>
      <c r="G19">
        <v>134.545867726361</v>
      </c>
      <c r="H19">
        <f>(Table2[[#This Row],[1Y Return vs Nifty]]-AVERAGE(Table2[1Y Return vs Nifty]))/_xlfn.STDEV.P(Table2[1Y Return vs Nifty])</f>
        <v>1.0867431133794223</v>
      </c>
      <c r="I19">
        <v>11.8837360542087</v>
      </c>
      <c r="J19">
        <f>(Table2[[#This Row],[1M Return vs Nifty]]-AVERAGE(Table2[1M Return vs Nifty]))/_xlfn.STDEV.P(Table2[1M Return vs Nifty])</f>
        <v>0.84420686168656123</v>
      </c>
      <c r="K19">
        <v>69.616072385898505</v>
      </c>
      <c r="L19">
        <f>(Table2[[#This Row],[6M Return vs Nifty]]-AVERAGE(Table2[6M Return vs Nifty]))/_xlfn.STDEV.P(Table2[6M Return vs Nifty])</f>
        <v>1.7985482573817666</v>
      </c>
      <c r="M19">
        <v>5.1069220048358304</v>
      </c>
      <c r="N19">
        <f>(Table2[[#This Row],[1W Return vs Nifty]]-AVERAGE(Table2[1W Return vs Nifty]))/_xlfn.STDEV.P(Table2[1W Return vs Nifty])</f>
        <v>1.0367450876828614</v>
      </c>
      <c r="O19">
        <v>316.01</v>
      </c>
      <c r="P19">
        <v>290.19414148096701</v>
      </c>
      <c r="Q19">
        <v>219.42152790121801</v>
      </c>
      <c r="R19">
        <v>79.709829046670293</v>
      </c>
      <c r="S19" s="2">
        <f>(Table2[[#This Row],[Close Price]]-Table2[[#This Row],[20D EMA]])/Table2[[#This Row],[20D EMA]]</f>
        <v>5.4080567070662423E-2</v>
      </c>
      <c r="T19" s="2">
        <f>(Table2[[#This Row],[Close Price]]-Table2[[#This Row],[50D EMA]])/Table2[[#This Row],[50D EMA]]</f>
        <v>0.14785225607956351</v>
      </c>
      <c r="U19" s="2">
        <f>(Table2[[#This Row],[Close Price]]-Table2[[#This Row],[200D EMA]])/Table2[[#This Row],[200D EMA]]</f>
        <v>0.51808258371967597</v>
      </c>
      <c r="V19">
        <v>0.87333437587492502</v>
      </c>
      <c r="W19">
        <v>328.1</v>
      </c>
      <c r="X19">
        <v>337.5</v>
      </c>
      <c r="Y19">
        <v>324.14999999999998</v>
      </c>
      <c r="Z19">
        <v>340.5</v>
      </c>
      <c r="AA19">
        <v>303</v>
      </c>
      <c r="AB19">
        <v>340.5</v>
      </c>
      <c r="AC19">
        <f>(Table2[[#This Row],[Close Price]]/Table2[[#This Row],[Day Low]])-1</f>
        <v>1.523925632429135E-2</v>
      </c>
      <c r="AD19">
        <f>(Table2[[#This Row],[Day High]]/Table2[[#This Row],[Close Price]])-1</f>
        <v>1.3209246472530634E-2</v>
      </c>
      <c r="AE19">
        <f>(Table2[[#This Row],[Close Price]]/Table2[[#This Row],[Current Week Low]])-1</f>
        <v>2.7610674070646546E-2</v>
      </c>
      <c r="AF19">
        <f>(Table2[[#This Row],[Current Week High]]/Table2[[#This Row],[Close Price]])-1</f>
        <v>2.2215550885619884E-2</v>
      </c>
      <c r="AG19">
        <f>(Table2[[#This Row],[Close Price]]/Table2[[#This Row],[Current Month Low]])-1</f>
        <v>9.9339933993399354E-2</v>
      </c>
      <c r="AH19">
        <f>(Table2[[#This Row],[Current Month High]]/Table2[[#This Row],[Close Price]])-1</f>
        <v>2.2215550885619884E-2</v>
      </c>
      <c r="AI19">
        <v>2.2215550885619799</v>
      </c>
      <c r="AJ19">
        <v>169.71659919028301</v>
      </c>
      <c r="AK19" t="str">
        <f>IF(AND(Table2[[#This Row],[20D EMA]]&gt;Table2[[#This Row],[50D EMA]],Table2[[#This Row],[50D EMA]]&gt;Table2[[#This Row],[200D EMA]]),"Uptrend","Downtrend/NoTrend")</f>
        <v>Uptrend</v>
      </c>
      <c r="AL19">
        <v>0.28999999999999998</v>
      </c>
      <c r="AM19" t="s">
        <v>10211</v>
      </c>
      <c r="AN19">
        <v>8.5500000000000007</v>
      </c>
      <c r="AO19" t="s">
        <v>10211</v>
      </c>
      <c r="AP19">
        <v>0.23533226624487399</v>
      </c>
      <c r="AQ19">
        <f>(Table2[[#This Row],[Sharpe Ratio]]-AVERAGE(Table2[Sharpe Ratio]))/_xlfn.STDEV.P(Table2[Sharpe Ratio])</f>
        <v>2.0513616803438066</v>
      </c>
      <c r="AR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6.8176050004744182</v>
      </c>
      <c r="AS19">
        <f>_xlfn.RANK.AVG(Table2[[#This Row],[1Y Return vs Nifty Z-Score]],Table2[1Y Return vs Nifty Z-Score])</f>
        <v>77</v>
      </c>
      <c r="AT19">
        <f>_xlfn.RANK.AVG(Table2[[#This Row],[6M Return vs Nifty Z-Score]],Table2[6M Return vs Nifty Z-Score])</f>
        <v>41</v>
      </c>
      <c r="AU19">
        <f>_xlfn.RANK.AVG(Table2[[#This Row],[Sharpe Ratio Z-Score]],Table2[Sharpe Ratio Z-Score])</f>
        <v>14</v>
      </c>
      <c r="AV19">
        <f>(Table2[[#This Row],[Rank 1Y]]+Table2[[#This Row],[Rank 6M]]+Table2[[#This Row],[Rank Sharpe]])/3</f>
        <v>44</v>
      </c>
    </row>
    <row r="20" spans="1:48" x14ac:dyDescent="0.3">
      <c r="A20" t="s">
        <v>1033</v>
      </c>
      <c r="B20" t="s">
        <v>1034</v>
      </c>
      <c r="C20" t="s">
        <v>10173</v>
      </c>
      <c r="D20" t="s">
        <v>153</v>
      </c>
      <c r="E20">
        <v>12434.496921600001</v>
      </c>
      <c r="F20">
        <v>12093.2</v>
      </c>
      <c r="G20">
        <v>166.23084130530199</v>
      </c>
      <c r="H20">
        <f>(Table2[[#This Row],[1Y Return vs Nifty]]-AVERAGE(Table2[1Y Return vs Nifty]))/_xlfn.STDEV.P(Table2[1Y Return vs Nifty])</f>
        <v>1.4671260260108663</v>
      </c>
      <c r="I20">
        <v>9.1021688649060302</v>
      </c>
      <c r="J20">
        <f>(Table2[[#This Row],[1M Return vs Nifty]]-AVERAGE(Table2[1M Return vs Nifty]))/_xlfn.STDEV.P(Table2[1M Return vs Nifty])</f>
        <v>0.60617081875892775</v>
      </c>
      <c r="K20">
        <v>67.958853489024193</v>
      </c>
      <c r="L20">
        <f>(Table2[[#This Row],[6M Return vs Nifty]]-AVERAGE(Table2[6M Return vs Nifty]))/_xlfn.STDEV.P(Table2[6M Return vs Nifty])</f>
        <v>1.7486688194863544</v>
      </c>
      <c r="M20">
        <v>-5.5274600792947002</v>
      </c>
      <c r="N20">
        <f>(Table2[[#This Row],[1W Return vs Nifty]]-AVERAGE(Table2[1W Return vs Nifty]))/_xlfn.STDEV.P(Table2[1W Return vs Nifty])</f>
        <v>-1.0001109700777768</v>
      </c>
      <c r="O20">
        <v>11905.76</v>
      </c>
      <c r="P20">
        <v>11194.257832416801</v>
      </c>
      <c r="Q20">
        <v>8548.4564648229407</v>
      </c>
      <c r="R20">
        <v>55.290079444762803</v>
      </c>
      <c r="S20" s="2">
        <f>(Table2[[#This Row],[Close Price]]-Table2[[#This Row],[20D EMA]])/Table2[[#This Row],[20D EMA]]</f>
        <v>1.5743640053217982E-2</v>
      </c>
      <c r="T20" s="2">
        <f>(Table2[[#This Row],[Close Price]]-Table2[[#This Row],[50D EMA]])/Table2[[#This Row],[50D EMA]]</f>
        <v>8.0303864806472974E-2</v>
      </c>
      <c r="U20" s="2">
        <f>(Table2[[#This Row],[Close Price]]-Table2[[#This Row],[200D EMA]])/Table2[[#This Row],[200D EMA]]</f>
        <v>0.41466474676027731</v>
      </c>
      <c r="V20">
        <v>1.64772210474047</v>
      </c>
      <c r="W20">
        <v>12050</v>
      </c>
      <c r="X20">
        <v>12441</v>
      </c>
      <c r="Y20">
        <v>12046.05</v>
      </c>
      <c r="Z20">
        <v>13455.2</v>
      </c>
      <c r="AA20">
        <v>11145.8</v>
      </c>
      <c r="AB20">
        <v>13468.9</v>
      </c>
      <c r="AC20">
        <f>(Table2[[#This Row],[Close Price]]/Table2[[#This Row],[Day Low]])-1</f>
        <v>3.5850622406639054E-3</v>
      </c>
      <c r="AD20">
        <f>(Table2[[#This Row],[Day High]]/Table2[[#This Row],[Close Price]])-1</f>
        <v>2.8759964277445205E-2</v>
      </c>
      <c r="AE20">
        <f>(Table2[[#This Row],[Close Price]]/Table2[[#This Row],[Current Week Low]])-1</f>
        <v>3.9141461308895842E-3</v>
      </c>
      <c r="AF20">
        <f>(Table2[[#This Row],[Current Week High]]/Table2[[#This Row],[Close Price]])-1</f>
        <v>0.1126252770151821</v>
      </c>
      <c r="AG20">
        <f>(Table2[[#This Row],[Close Price]]/Table2[[#This Row],[Current Month Low]])-1</f>
        <v>8.5000628039261672E-2</v>
      </c>
      <c r="AH20">
        <f>(Table2[[#This Row],[Current Month High]]/Table2[[#This Row],[Close Price]])-1</f>
        <v>0.11375814507326432</v>
      </c>
      <c r="AI20">
        <v>11.3758145073264</v>
      </c>
      <c r="AJ20">
        <v>204.61460957178801</v>
      </c>
      <c r="AK20" t="str">
        <f>IF(AND(Table2[[#This Row],[20D EMA]]&gt;Table2[[#This Row],[50D EMA]],Table2[[#This Row],[50D EMA]]&gt;Table2[[#This Row],[200D EMA]]),"Uptrend","Downtrend/NoTrend")</f>
        <v>Uptrend</v>
      </c>
      <c r="AL20">
        <v>0.11</v>
      </c>
      <c r="AM20" t="s">
        <v>10211</v>
      </c>
      <c r="AN20">
        <v>10.029999999999999</v>
      </c>
      <c r="AO20" t="s">
        <v>10211</v>
      </c>
      <c r="AP20">
        <v>0.204039460267393</v>
      </c>
      <c r="AQ20">
        <f>(Table2[[#This Row],[Sharpe Ratio]]-AVERAGE(Table2[Sharpe Ratio]))/_xlfn.STDEV.P(Table2[Sharpe Ratio])</f>
        <v>1.6963268200061725</v>
      </c>
      <c r="AR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4.5181815141845449</v>
      </c>
      <c r="AS20">
        <f>_xlfn.RANK.AVG(Table2[[#This Row],[1Y Return vs Nifty Z-Score]],Table2[1Y Return vs Nifty Z-Score])</f>
        <v>54</v>
      </c>
      <c r="AT20">
        <f>_xlfn.RANK.AVG(Table2[[#This Row],[6M Return vs Nifty Z-Score]],Table2[6M Return vs Nifty Z-Score])</f>
        <v>44</v>
      </c>
      <c r="AU20">
        <f>_xlfn.RANK.AVG(Table2[[#This Row],[Sharpe Ratio Z-Score]],Table2[Sharpe Ratio Z-Score])</f>
        <v>34</v>
      </c>
      <c r="AV20">
        <f>(Table2[[#This Row],[Rank 1Y]]+Table2[[#This Row],[Rank 6M]]+Table2[[#This Row],[Rank Sharpe]])/3</f>
        <v>44</v>
      </c>
    </row>
    <row r="21" spans="1:48" x14ac:dyDescent="0.3">
      <c r="A21" t="s">
        <v>609</v>
      </c>
      <c r="B21" t="s">
        <v>610</v>
      </c>
      <c r="C21" t="s">
        <v>10167</v>
      </c>
      <c r="D21" t="s">
        <v>193</v>
      </c>
      <c r="E21">
        <v>30640.709810459899</v>
      </c>
      <c r="F21">
        <v>13572.95</v>
      </c>
      <c r="G21">
        <v>213.338670827057</v>
      </c>
      <c r="H21">
        <f>(Table2[[#This Row],[1Y Return vs Nifty]]-AVERAGE(Table2[1Y Return vs Nifty]))/_xlfn.STDEV.P(Table2[1Y Return vs Nifty])</f>
        <v>2.0326626630096838</v>
      </c>
      <c r="I21">
        <v>10.084284772876799</v>
      </c>
      <c r="J21">
        <f>(Table2[[#This Row],[1M Return vs Nifty]]-AVERAGE(Table2[1M Return vs Nifty]))/_xlfn.STDEV.P(Table2[1M Return vs Nifty])</f>
        <v>0.690216598896365</v>
      </c>
      <c r="K21">
        <v>54.461038419262202</v>
      </c>
      <c r="L21">
        <f>(Table2[[#This Row],[6M Return vs Nifty]]-AVERAGE(Table2[6M Return vs Nifty]))/_xlfn.STDEV.P(Table2[6M Return vs Nifty])</f>
        <v>1.342407806070566</v>
      </c>
      <c r="M21">
        <v>-1.5529300512667099</v>
      </c>
      <c r="N21">
        <f>(Table2[[#This Row],[1W Return vs Nifty]]-AVERAGE(Table2[1W Return vs Nifty]))/_xlfn.STDEV.P(Table2[1W Return vs Nifty])</f>
        <v>-0.23884947878519028</v>
      </c>
      <c r="O21">
        <v>13215.78</v>
      </c>
      <c r="P21">
        <v>11939.5569963118</v>
      </c>
      <c r="Q21">
        <v>8942.3601196006293</v>
      </c>
      <c r="R21">
        <v>66.661608346205895</v>
      </c>
      <c r="S21" s="2">
        <f>(Table2[[#This Row],[Close Price]]-Table2[[#This Row],[20D EMA]])/Table2[[#This Row],[20D EMA]]</f>
        <v>2.7026024948962533E-2</v>
      </c>
      <c r="T21" s="2">
        <f>(Table2[[#This Row],[Close Price]]-Table2[[#This Row],[50D EMA]])/Table2[[#This Row],[50D EMA]]</f>
        <v>0.13680515987257869</v>
      </c>
      <c r="U21" s="2">
        <f>(Table2[[#This Row],[Close Price]]-Table2[[#This Row],[200D EMA]])/Table2[[#This Row],[200D EMA]]</f>
        <v>0.51782637004851195</v>
      </c>
      <c r="V21">
        <v>0.72110974451312804</v>
      </c>
      <c r="W21">
        <v>13425</v>
      </c>
      <c r="X21">
        <v>13999</v>
      </c>
      <c r="Y21">
        <v>13425</v>
      </c>
      <c r="Z21">
        <v>14249.65</v>
      </c>
      <c r="AA21">
        <v>13104.4</v>
      </c>
      <c r="AB21">
        <v>14605.8</v>
      </c>
      <c r="AC21">
        <f>(Table2[[#This Row],[Close Price]]/Table2[[#This Row],[Day Low]])-1</f>
        <v>1.1020484171322176E-2</v>
      </c>
      <c r="AD21">
        <f>(Table2[[#This Row],[Day High]]/Table2[[#This Row],[Close Price]])-1</f>
        <v>3.1389638951001775E-2</v>
      </c>
      <c r="AE21">
        <f>(Table2[[#This Row],[Close Price]]/Table2[[#This Row],[Current Week Low]])-1</f>
        <v>1.1020484171322176E-2</v>
      </c>
      <c r="AF21">
        <f>(Table2[[#This Row],[Current Week High]]/Table2[[#This Row],[Close Price]])-1</f>
        <v>4.985651608530195E-2</v>
      </c>
      <c r="AG21">
        <f>(Table2[[#This Row],[Close Price]]/Table2[[#This Row],[Current Month Low]])-1</f>
        <v>3.5755166203717881E-2</v>
      </c>
      <c r="AH21">
        <f>(Table2[[#This Row],[Current Month High]]/Table2[[#This Row],[Close Price]])-1</f>
        <v>7.6096206056899929E-2</v>
      </c>
      <c r="AI21">
        <v>7.6096206056899902</v>
      </c>
      <c r="AJ21">
        <v>245.48873119023699</v>
      </c>
      <c r="AK21" t="str">
        <f>IF(AND(Table2[[#This Row],[20D EMA]]&gt;Table2[[#This Row],[50D EMA]],Table2[[#This Row],[50D EMA]]&gt;Table2[[#This Row],[200D EMA]]),"Uptrend","Downtrend/NoTrend")</f>
        <v>Uptrend</v>
      </c>
      <c r="AL21">
        <v>0.42</v>
      </c>
      <c r="AM21" t="s">
        <v>10211</v>
      </c>
      <c r="AN21">
        <v>8.4600000000000009</v>
      </c>
      <c r="AO21" t="s">
        <v>10211</v>
      </c>
      <c r="AP21">
        <v>0.18184866491228099</v>
      </c>
      <c r="AQ21">
        <f>(Table2[[#This Row],[Sharpe Ratio]]-AVERAGE(Table2[Sharpe Ratio]))/_xlfn.STDEV.P(Table2[Sharpe Ratio])</f>
        <v>1.444559498937146</v>
      </c>
      <c r="AR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5.2709970881285697</v>
      </c>
      <c r="AS21">
        <f>_xlfn.RANK.AVG(Table2[[#This Row],[1Y Return vs Nifty Z-Score]],Table2[1Y Return vs Nifty Z-Score])</f>
        <v>23</v>
      </c>
      <c r="AT21">
        <f>_xlfn.RANK.AVG(Table2[[#This Row],[6M Return vs Nifty Z-Score]],Table2[6M Return vs Nifty Z-Score])</f>
        <v>62</v>
      </c>
      <c r="AU21">
        <f>_xlfn.RANK.AVG(Table2[[#This Row],[Sharpe Ratio Z-Score]],Table2[Sharpe Ratio Z-Score])</f>
        <v>57</v>
      </c>
      <c r="AV21">
        <f>(Table2[[#This Row],[Rank 1Y]]+Table2[[#This Row],[Rank 6M]]+Table2[[#This Row],[Rank Sharpe]])/3</f>
        <v>47.333333333333336</v>
      </c>
    </row>
    <row r="22" spans="1:48" x14ac:dyDescent="0.3">
      <c r="A22" t="s">
        <v>768</v>
      </c>
      <c r="B22" t="s">
        <v>769</v>
      </c>
      <c r="C22" t="s">
        <v>10173</v>
      </c>
      <c r="D22" t="s">
        <v>153</v>
      </c>
      <c r="E22">
        <v>20484.042678450001</v>
      </c>
      <c r="F22">
        <v>829.1</v>
      </c>
      <c r="G22">
        <v>169.757991876728</v>
      </c>
      <c r="H22">
        <f>(Table2[[#This Row],[1Y Return vs Nifty]]-AVERAGE(Table2[1Y Return vs Nifty]))/_xlfn.STDEV.P(Table2[1Y Return vs Nifty])</f>
        <v>1.5094700034898441</v>
      </c>
      <c r="I22">
        <v>-5.7226695060289501</v>
      </c>
      <c r="J22">
        <f>(Table2[[#This Row],[1M Return vs Nifty]]-AVERAGE(Table2[1M Return vs Nifty]))/_xlfn.STDEV.P(Table2[1M Return vs Nifty])</f>
        <v>-0.66248300935290638</v>
      </c>
      <c r="K22">
        <v>78.272547189742298</v>
      </c>
      <c r="L22">
        <f>(Table2[[#This Row],[6M Return vs Nifty]]-AVERAGE(Table2[6M Return vs Nifty]))/_xlfn.STDEV.P(Table2[6M Return vs Nifty])</f>
        <v>2.0590932573126208</v>
      </c>
      <c r="M22">
        <v>-8.0259143576006196</v>
      </c>
      <c r="N22">
        <f>(Table2[[#This Row],[1W Return vs Nifty]]-AVERAGE(Table2[1W Return vs Nifty]))/_xlfn.STDEV.P(Table2[1W Return vs Nifty])</f>
        <v>-1.4786523363316368</v>
      </c>
      <c r="O22">
        <v>868.63</v>
      </c>
      <c r="P22">
        <v>829.58776264013602</v>
      </c>
      <c r="Q22">
        <v>624.60716143208504</v>
      </c>
      <c r="R22">
        <v>39.311888637364397</v>
      </c>
      <c r="S22" s="2">
        <f>(Table2[[#This Row],[Close Price]]-Table2[[#This Row],[20D EMA]])/Table2[[#This Row],[20D EMA]]</f>
        <v>-4.5508444331878901E-2</v>
      </c>
      <c r="T22" s="2">
        <f>(Table2[[#This Row],[Close Price]]-Table2[[#This Row],[50D EMA]])/Table2[[#This Row],[50D EMA]]</f>
        <v>-5.8795785340867235E-4</v>
      </c>
      <c r="U22" s="2">
        <f>(Table2[[#This Row],[Close Price]]-Table2[[#This Row],[200D EMA]])/Table2[[#This Row],[200D EMA]]</f>
        <v>0.32739432269565799</v>
      </c>
      <c r="V22">
        <v>1.2895586932218699</v>
      </c>
      <c r="W22">
        <v>826.05</v>
      </c>
      <c r="X22">
        <v>878</v>
      </c>
      <c r="Y22">
        <v>826.05</v>
      </c>
      <c r="Z22">
        <v>930</v>
      </c>
      <c r="AA22">
        <v>826.05</v>
      </c>
      <c r="AB22">
        <v>980</v>
      </c>
      <c r="AC22">
        <f>(Table2[[#This Row],[Close Price]]/Table2[[#This Row],[Day Low]])-1</f>
        <v>3.6922704436779252E-3</v>
      </c>
      <c r="AD22">
        <f>(Table2[[#This Row],[Day High]]/Table2[[#This Row],[Close Price]])-1</f>
        <v>5.8979616451573902E-2</v>
      </c>
      <c r="AE22">
        <f>(Table2[[#This Row],[Close Price]]/Table2[[#This Row],[Current Week Low]])-1</f>
        <v>3.6922704436779252E-3</v>
      </c>
      <c r="AF22">
        <f>(Table2[[#This Row],[Current Week High]]/Table2[[#This Row],[Close Price]])-1</f>
        <v>0.12169822699312505</v>
      </c>
      <c r="AG22">
        <f>(Table2[[#This Row],[Close Price]]/Table2[[#This Row],[Current Month Low]])-1</f>
        <v>3.6922704436779252E-3</v>
      </c>
      <c r="AH22">
        <f>(Table2[[#This Row],[Current Month High]]/Table2[[#This Row],[Close Price]])-1</f>
        <v>0.18200458328307811</v>
      </c>
      <c r="AI22">
        <v>18.2004583283078</v>
      </c>
      <c r="AJ22">
        <v>206.05389442598701</v>
      </c>
      <c r="AK22" t="str">
        <f>IF(AND(Table2[[#This Row],[20D EMA]]&gt;Table2[[#This Row],[50D EMA]],Table2[[#This Row],[50D EMA]]&gt;Table2[[#This Row],[200D EMA]]),"Uptrend","Downtrend/NoTrend")</f>
        <v>Uptrend</v>
      </c>
      <c r="AL22">
        <v>0.04</v>
      </c>
      <c r="AM22" t="s">
        <v>10211</v>
      </c>
      <c r="AN22">
        <v>-6.52</v>
      </c>
      <c r="AO22" t="s">
        <v>10212</v>
      </c>
      <c r="AP22">
        <v>0.17315022816785799</v>
      </c>
      <c r="AQ22">
        <f>(Table2[[#This Row],[Sharpe Ratio]]-AVERAGE(Table2[Sharpe Ratio]))/_xlfn.STDEV.P(Table2[Sharpe Ratio])</f>
        <v>1.3458707371516307</v>
      </c>
      <c r="AR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2.7732986522695526</v>
      </c>
      <c r="AS22">
        <f>_xlfn.RANK.AVG(Table2[[#This Row],[1Y Return vs Nifty Z-Score]],Table2[1Y Return vs Nifty Z-Score])</f>
        <v>50</v>
      </c>
      <c r="AT22">
        <f>_xlfn.RANK.AVG(Table2[[#This Row],[6M Return vs Nifty Z-Score]],Table2[6M Return vs Nifty Z-Score])</f>
        <v>24</v>
      </c>
      <c r="AU22">
        <f>_xlfn.RANK.AVG(Table2[[#This Row],[Sharpe Ratio Z-Score]],Table2[Sharpe Ratio Z-Score])</f>
        <v>69</v>
      </c>
      <c r="AV22">
        <f>(Table2[[#This Row],[Rank 1Y]]+Table2[[#This Row],[Rank 6M]]+Table2[[#This Row],[Rank Sharpe]])/3</f>
        <v>47.666666666666664</v>
      </c>
    </row>
    <row r="23" spans="1:48" x14ac:dyDescent="0.3">
      <c r="A23" t="s">
        <v>807</v>
      </c>
      <c r="B23" t="s">
        <v>808</v>
      </c>
      <c r="C23" t="s">
        <v>10173</v>
      </c>
      <c r="D23" t="s">
        <v>246</v>
      </c>
      <c r="E23">
        <v>19569.87137556</v>
      </c>
      <c r="F23">
        <v>1321.8</v>
      </c>
      <c r="G23">
        <v>204.04796330019599</v>
      </c>
      <c r="H23">
        <f>(Table2[[#This Row],[1Y Return vs Nifty]]-AVERAGE(Table2[1Y Return vs Nifty]))/_xlfn.STDEV.P(Table2[1Y Return vs Nifty])</f>
        <v>1.9211263102754934</v>
      </c>
      <c r="I23">
        <v>-1.1911555055074401</v>
      </c>
      <c r="J23">
        <f>(Table2[[#This Row],[1M Return vs Nifty]]-AVERAGE(Table2[1M Return vs Nifty]))/_xlfn.STDEV.P(Table2[1M Return vs Nifty])</f>
        <v>-0.2746931097223575</v>
      </c>
      <c r="K23">
        <v>75.566252354583</v>
      </c>
      <c r="L23">
        <f>(Table2[[#This Row],[6M Return vs Nifty]]-AVERAGE(Table2[6M Return vs Nifty]))/_xlfn.STDEV.P(Table2[6M Return vs Nifty])</f>
        <v>1.977638438391834</v>
      </c>
      <c r="M23">
        <v>-3.9833843298908702</v>
      </c>
      <c r="N23">
        <f>(Table2[[#This Row],[1W Return vs Nifty]]-AVERAGE(Table2[1W Return vs Nifty]))/_xlfn.STDEV.P(Table2[1W Return vs Nifty])</f>
        <v>-0.70436646711245665</v>
      </c>
      <c r="O23">
        <v>1353.02</v>
      </c>
      <c r="P23">
        <v>1259.8820896376701</v>
      </c>
      <c r="Q23">
        <v>921.52996143052701</v>
      </c>
      <c r="R23">
        <v>39.344352505879499</v>
      </c>
      <c r="S23" s="2">
        <f>(Table2[[#This Row],[Close Price]]-Table2[[#This Row],[20D EMA]])/Table2[[#This Row],[20D EMA]]</f>
        <v>-2.3074307844673417E-2</v>
      </c>
      <c r="T23" s="2">
        <f>(Table2[[#This Row],[Close Price]]-Table2[[#This Row],[50D EMA]])/Table2[[#This Row],[50D EMA]]</f>
        <v>4.9145797746943796E-2</v>
      </c>
      <c r="U23" s="2">
        <f>(Table2[[#This Row],[Close Price]]-Table2[[#This Row],[200D EMA]])/Table2[[#This Row],[200D EMA]]</f>
        <v>0.43435379783867051</v>
      </c>
      <c r="V23">
        <v>0.50768841254419395</v>
      </c>
      <c r="W23">
        <v>1312.1</v>
      </c>
      <c r="X23">
        <v>1364</v>
      </c>
      <c r="Y23">
        <v>1312.1</v>
      </c>
      <c r="Z23">
        <v>1402.7</v>
      </c>
      <c r="AA23">
        <v>1312.1</v>
      </c>
      <c r="AB23">
        <v>1450</v>
      </c>
      <c r="AC23">
        <f>(Table2[[#This Row],[Close Price]]/Table2[[#This Row],[Day Low]])-1</f>
        <v>7.3927292127125011E-3</v>
      </c>
      <c r="AD23">
        <f>(Table2[[#This Row],[Day High]]/Table2[[#This Row],[Close Price]])-1</f>
        <v>3.1926161295203537E-2</v>
      </c>
      <c r="AE23">
        <f>(Table2[[#This Row],[Close Price]]/Table2[[#This Row],[Current Week Low]])-1</f>
        <v>7.3927292127125011E-3</v>
      </c>
      <c r="AF23">
        <f>(Table2[[#This Row],[Current Week High]]/Table2[[#This Row],[Close Price]])-1</f>
        <v>6.1204418217582157E-2</v>
      </c>
      <c r="AG23">
        <f>(Table2[[#This Row],[Close Price]]/Table2[[#This Row],[Current Month Low]])-1</f>
        <v>7.3927292127125011E-3</v>
      </c>
      <c r="AH23">
        <f>(Table2[[#This Row],[Current Month High]]/Table2[[#This Row],[Close Price]])-1</f>
        <v>9.6988954456044718E-2</v>
      </c>
      <c r="AI23">
        <v>9.6988954456044691</v>
      </c>
      <c r="AJ23">
        <v>240.31925849639501</v>
      </c>
      <c r="AK23" t="str">
        <f>IF(AND(Table2[[#This Row],[20D EMA]]&gt;Table2[[#This Row],[50D EMA]],Table2[[#This Row],[50D EMA]]&gt;Table2[[#This Row],[200D EMA]]),"Uptrend","Downtrend/NoTrend")</f>
        <v>Uptrend</v>
      </c>
      <c r="AL23">
        <v>0.27</v>
      </c>
      <c r="AM23" t="s">
        <v>10211</v>
      </c>
      <c r="AN23">
        <v>-5.51</v>
      </c>
      <c r="AO23" t="s">
        <v>10212</v>
      </c>
      <c r="AP23">
        <v>0.160188088843156</v>
      </c>
      <c r="AQ23">
        <f>(Table2[[#This Row],[Sharpe Ratio]]-AVERAGE(Table2[Sharpe Ratio]))/_xlfn.STDEV.P(Table2[Sharpe Ratio])</f>
        <v>1.1988078202583921</v>
      </c>
      <c r="AR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4.1185129920909054</v>
      </c>
      <c r="AS23">
        <f>_xlfn.RANK.AVG(Table2[[#This Row],[1Y Return vs Nifty Z-Score]],Table2[1Y Return vs Nifty Z-Score])</f>
        <v>30</v>
      </c>
      <c r="AT23">
        <f>_xlfn.RANK.AVG(Table2[[#This Row],[6M Return vs Nifty Z-Score]],Table2[6M Return vs Nifty Z-Score])</f>
        <v>30</v>
      </c>
      <c r="AU23">
        <f>_xlfn.RANK.AVG(Table2[[#This Row],[Sharpe Ratio Z-Score]],Table2[Sharpe Ratio Z-Score])</f>
        <v>89</v>
      </c>
      <c r="AV23">
        <f>(Table2[[#This Row],[Rank 1Y]]+Table2[[#This Row],[Rank 6M]]+Table2[[#This Row],[Rank Sharpe]])/3</f>
        <v>49.666666666666664</v>
      </c>
    </row>
    <row r="24" spans="1:48" x14ac:dyDescent="0.3">
      <c r="A24" t="s">
        <v>927</v>
      </c>
      <c r="B24" t="s">
        <v>928</v>
      </c>
      <c r="C24" t="s">
        <v>10170</v>
      </c>
      <c r="D24" t="s">
        <v>46</v>
      </c>
      <c r="E24">
        <v>15759.191047265</v>
      </c>
      <c r="F24">
        <v>1446.9</v>
      </c>
      <c r="G24">
        <v>221.954770811933</v>
      </c>
      <c r="H24">
        <f>(Table2[[#This Row],[1Y Return vs Nifty]]-AVERAGE(Table2[1Y Return vs Nifty]))/_xlfn.STDEV.P(Table2[1Y Return vs Nifty])</f>
        <v>2.1361002499025816</v>
      </c>
      <c r="I24">
        <v>2.2224240886095301</v>
      </c>
      <c r="J24">
        <f>(Table2[[#This Row],[1M Return vs Nifty]]-AVERAGE(Table2[1M Return vs Nifty]))/_xlfn.STDEV.P(Table2[1M Return vs Nifty])</f>
        <v>1.742817425274782E-2</v>
      </c>
      <c r="K24">
        <v>69.508279736850895</v>
      </c>
      <c r="L24">
        <f>(Table2[[#This Row],[6M Return vs Nifty]]-AVERAGE(Table2[6M Return vs Nifty]))/_xlfn.STDEV.P(Table2[6M Return vs Nifty])</f>
        <v>1.7953038840802715</v>
      </c>
      <c r="M24">
        <v>-2.1131515077756999</v>
      </c>
      <c r="N24">
        <f>(Table2[[#This Row],[1W Return vs Nifty]]-AVERAGE(Table2[1W Return vs Nifty]))/_xlfn.STDEV.P(Table2[1W Return vs Nifty])</f>
        <v>-0.34615147887795072</v>
      </c>
      <c r="O24">
        <v>1465.33</v>
      </c>
      <c r="P24">
        <v>1319.7160989178501</v>
      </c>
      <c r="Q24">
        <v>934.87694626211601</v>
      </c>
      <c r="R24">
        <v>44.262011854519898</v>
      </c>
      <c r="S24" s="2">
        <f>(Table2[[#This Row],[Close Price]]-Table2[[#This Row],[20D EMA]])/Table2[[#This Row],[20D EMA]]</f>
        <v>-1.2577371650071886E-2</v>
      </c>
      <c r="T24" s="2">
        <f>(Table2[[#This Row],[Close Price]]-Table2[[#This Row],[50D EMA]])/Table2[[#This Row],[50D EMA]]</f>
        <v>9.6372167609714787E-2</v>
      </c>
      <c r="U24" s="2">
        <f>(Table2[[#This Row],[Close Price]]-Table2[[#This Row],[200D EMA]])/Table2[[#This Row],[200D EMA]]</f>
        <v>0.54769031987053163</v>
      </c>
      <c r="V24">
        <v>0.29006993939262499</v>
      </c>
      <c r="W24">
        <v>1391.15</v>
      </c>
      <c r="X24">
        <v>1498.9</v>
      </c>
      <c r="Y24">
        <v>1391.15</v>
      </c>
      <c r="Z24">
        <v>1599.1</v>
      </c>
      <c r="AA24">
        <v>1391.15</v>
      </c>
      <c r="AB24">
        <v>1599.1</v>
      </c>
      <c r="AC24">
        <f>(Table2[[#This Row],[Close Price]]/Table2[[#This Row],[Day Low]])-1</f>
        <v>4.0074758293498158E-2</v>
      </c>
      <c r="AD24">
        <f>(Table2[[#This Row],[Day High]]/Table2[[#This Row],[Close Price]])-1</f>
        <v>3.5938903863432126E-2</v>
      </c>
      <c r="AE24">
        <f>(Table2[[#This Row],[Close Price]]/Table2[[#This Row],[Current Week Low]])-1</f>
        <v>4.0074758293498158E-2</v>
      </c>
      <c r="AF24">
        <f>(Table2[[#This Row],[Current Week High]]/Table2[[#This Row],[Close Price]])-1</f>
        <v>0.1051904070771994</v>
      </c>
      <c r="AG24">
        <f>(Table2[[#This Row],[Close Price]]/Table2[[#This Row],[Current Month Low]])-1</f>
        <v>4.0074758293498158E-2</v>
      </c>
      <c r="AH24">
        <f>(Table2[[#This Row],[Current Month High]]/Table2[[#This Row],[Close Price]])-1</f>
        <v>0.1051904070771994</v>
      </c>
      <c r="AI24">
        <v>10.519040707719901</v>
      </c>
      <c r="AJ24">
        <v>254.63235294117601</v>
      </c>
      <c r="AK24" t="str">
        <f>IF(AND(Table2[[#This Row],[20D EMA]]&gt;Table2[[#This Row],[50D EMA]],Table2[[#This Row],[50D EMA]]&gt;Table2[[#This Row],[200D EMA]]),"Uptrend","Downtrend/NoTrend")</f>
        <v>Uptrend</v>
      </c>
      <c r="AL24">
        <v>0.39</v>
      </c>
      <c r="AM24" t="s">
        <v>10211</v>
      </c>
      <c r="AN24">
        <v>-6.1</v>
      </c>
      <c r="AO24" t="s">
        <v>10212</v>
      </c>
      <c r="AP24">
        <v>0.15828590237277401</v>
      </c>
      <c r="AQ24">
        <f>(Table2[[#This Row],[Sharpe Ratio]]-AVERAGE(Table2[Sharpe Ratio]))/_xlfn.STDEV.P(Table2[Sharpe Ratio])</f>
        <v>1.1772264220183559</v>
      </c>
      <c r="AR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4.7799072513760068</v>
      </c>
      <c r="AS24">
        <f>_xlfn.RANK.AVG(Table2[[#This Row],[1Y Return vs Nifty Z-Score]],Table2[1Y Return vs Nifty Z-Score])</f>
        <v>19</v>
      </c>
      <c r="AT24">
        <f>_xlfn.RANK.AVG(Table2[[#This Row],[6M Return vs Nifty Z-Score]],Table2[6M Return vs Nifty Z-Score])</f>
        <v>42</v>
      </c>
      <c r="AU24">
        <f>_xlfn.RANK.AVG(Table2[[#This Row],[Sharpe Ratio Z-Score]],Table2[Sharpe Ratio Z-Score])</f>
        <v>92</v>
      </c>
      <c r="AV24">
        <f>(Table2[[#This Row],[Rank 1Y]]+Table2[[#This Row],[Rank 6M]]+Table2[[#This Row],[Rank Sharpe]])/3</f>
        <v>51</v>
      </c>
    </row>
    <row r="25" spans="1:48" x14ac:dyDescent="0.3">
      <c r="A25" t="s">
        <v>832</v>
      </c>
      <c r="B25" t="s">
        <v>833</v>
      </c>
      <c r="C25" t="s">
        <v>10173</v>
      </c>
      <c r="D25" t="s">
        <v>246</v>
      </c>
      <c r="E25">
        <v>18588.835487339999</v>
      </c>
      <c r="F25">
        <v>2271</v>
      </c>
      <c r="G25">
        <v>206.68684567039301</v>
      </c>
      <c r="H25">
        <f>(Table2[[#This Row],[1Y Return vs Nifty]]-AVERAGE(Table2[1Y Return vs Nifty]))/_xlfn.STDEV.P(Table2[1Y Return vs Nifty])</f>
        <v>1.9528064932987315</v>
      </c>
      <c r="I25">
        <v>19.752097230566701</v>
      </c>
      <c r="J25">
        <f>(Table2[[#This Row],[1M Return vs Nifty]]-AVERAGE(Table2[1M Return vs Nifty]))/_xlfn.STDEV.P(Table2[1M Return vs Nifty])</f>
        <v>1.5175515739583583</v>
      </c>
      <c r="K25">
        <v>132.49397503222201</v>
      </c>
      <c r="L25">
        <f>(Table2[[#This Row],[6M Return vs Nifty]]-AVERAGE(Table2[6M Return vs Nifty]))/_xlfn.STDEV.P(Table2[6M Return vs Nifty])</f>
        <v>3.6910649586796382</v>
      </c>
      <c r="M25">
        <v>-2.6998942144890901</v>
      </c>
      <c r="N25">
        <f>(Table2[[#This Row],[1W Return vs Nifty]]-AVERAGE(Table2[1W Return vs Nifty]))/_xlfn.STDEV.P(Table2[1W Return vs Nifty])</f>
        <v>-0.45853322584371764</v>
      </c>
      <c r="O25">
        <v>2244.48</v>
      </c>
      <c r="P25">
        <v>1948.3153772021899</v>
      </c>
      <c r="Q25">
        <v>1323.1145659818999</v>
      </c>
      <c r="R25">
        <v>52.458241735660003</v>
      </c>
      <c r="S25" s="2">
        <f>(Table2[[#This Row],[Close Price]]-Table2[[#This Row],[20D EMA]])/Table2[[#This Row],[20D EMA]]</f>
        <v>1.1815654405474756E-2</v>
      </c>
      <c r="T25" s="2">
        <f>(Table2[[#This Row],[Close Price]]-Table2[[#This Row],[50D EMA]])/Table2[[#This Row],[50D EMA]]</f>
        <v>0.16562237642510941</v>
      </c>
      <c r="U25" s="2">
        <f>(Table2[[#This Row],[Close Price]]-Table2[[#This Row],[200D EMA]])/Table2[[#This Row],[200D EMA]]</f>
        <v>0.71640465488690497</v>
      </c>
      <c r="V25">
        <v>0.79517723298981302</v>
      </c>
      <c r="W25">
        <v>2263.9</v>
      </c>
      <c r="X25">
        <v>2359.3000000000002</v>
      </c>
      <c r="Y25">
        <v>2263.9</v>
      </c>
      <c r="Z25">
        <v>2684</v>
      </c>
      <c r="AA25">
        <v>2120.0500000000002</v>
      </c>
      <c r="AB25">
        <v>2684</v>
      </c>
      <c r="AC25">
        <f>(Table2[[#This Row],[Close Price]]/Table2[[#This Row],[Day Low]])-1</f>
        <v>3.1361809267194118E-3</v>
      </c>
      <c r="AD25">
        <f>(Table2[[#This Row],[Day High]]/Table2[[#This Row],[Close Price]])-1</f>
        <v>3.8881549977983321E-2</v>
      </c>
      <c r="AE25">
        <f>(Table2[[#This Row],[Close Price]]/Table2[[#This Row],[Current Week Low]])-1</f>
        <v>3.1361809267194118E-3</v>
      </c>
      <c r="AF25">
        <f>(Table2[[#This Row],[Current Week High]]/Table2[[#This Row],[Close Price]])-1</f>
        <v>0.1818582122413035</v>
      </c>
      <c r="AG25">
        <f>(Table2[[#This Row],[Close Price]]/Table2[[#This Row],[Current Month Low]])-1</f>
        <v>7.1201150916251787E-2</v>
      </c>
      <c r="AH25">
        <f>(Table2[[#This Row],[Current Month High]]/Table2[[#This Row],[Close Price]])-1</f>
        <v>0.1818582122413035</v>
      </c>
      <c r="AI25">
        <v>18.185821224130301</v>
      </c>
      <c r="AJ25">
        <v>237.820751208627</v>
      </c>
      <c r="AK25" t="str">
        <f>IF(AND(Table2[[#This Row],[20D EMA]]&gt;Table2[[#This Row],[50D EMA]],Table2[[#This Row],[50D EMA]]&gt;Table2[[#This Row],[200D EMA]]),"Uptrend","Downtrend/NoTrend")</f>
        <v>Uptrend</v>
      </c>
      <c r="AL25">
        <v>0.57999999999999996</v>
      </c>
      <c r="AM25" t="s">
        <v>10211</v>
      </c>
      <c r="AN25">
        <v>1.55</v>
      </c>
      <c r="AO25" t="s">
        <v>10211</v>
      </c>
      <c r="AP25">
        <v>0.14170991394006099</v>
      </c>
      <c r="AQ25">
        <f>(Table2[[#This Row],[Sharpe Ratio]]-AVERAGE(Table2[Sharpe Ratio]))/_xlfn.STDEV.P(Table2[Sharpe Ratio])</f>
        <v>0.9891623109762997</v>
      </c>
      <c r="AR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7.6920521110693088</v>
      </c>
      <c r="AS25">
        <f>_xlfn.RANK.AVG(Table2[[#This Row],[1Y Return vs Nifty Z-Score]],Table2[1Y Return vs Nifty Z-Score])</f>
        <v>27</v>
      </c>
      <c r="AT25">
        <f>_xlfn.RANK.AVG(Table2[[#This Row],[6M Return vs Nifty Z-Score]],Table2[6M Return vs Nifty Z-Score])</f>
        <v>6</v>
      </c>
      <c r="AU25">
        <f>_xlfn.RANK.AVG(Table2[[#This Row],[Sharpe Ratio Z-Score]],Table2[Sharpe Ratio Z-Score])</f>
        <v>122</v>
      </c>
      <c r="AV25">
        <f>(Table2[[#This Row],[Rank 1Y]]+Table2[[#This Row],[Rank 6M]]+Table2[[#This Row],[Rank Sharpe]])/3</f>
        <v>51.666666666666664</v>
      </c>
    </row>
    <row r="26" spans="1:48" x14ac:dyDescent="0.3">
      <c r="A26" t="s">
        <v>1232</v>
      </c>
      <c r="B26" t="s">
        <v>1233</v>
      </c>
      <c r="C26" t="s">
        <v>10173</v>
      </c>
      <c r="D26" t="s">
        <v>646</v>
      </c>
      <c r="E26">
        <v>9144.9674567399998</v>
      </c>
      <c r="F26">
        <v>287.67</v>
      </c>
      <c r="G26">
        <v>230.952000567277</v>
      </c>
      <c r="H26">
        <f>(Table2[[#This Row],[1Y Return vs Nifty]]-AVERAGE(Table2[1Y Return vs Nifty]))/_xlfn.STDEV.P(Table2[1Y Return vs Nifty])</f>
        <v>2.2441133574857512</v>
      </c>
      <c r="I26">
        <v>31.376208679368901</v>
      </c>
      <c r="J26">
        <f>(Table2[[#This Row],[1M Return vs Nifty]]-AVERAGE(Table2[1M Return vs Nifty]))/_xlfn.STDEV.P(Table2[1M Return vs Nifty])</f>
        <v>2.5122992480263515</v>
      </c>
      <c r="K26">
        <v>45.847247425067003</v>
      </c>
      <c r="L26">
        <f>(Table2[[#This Row],[6M Return vs Nifty]]-AVERAGE(Table2[6M Return vs Nifty]))/_xlfn.STDEV.P(Table2[6M Return vs Nifty])</f>
        <v>1.083147515381516</v>
      </c>
      <c r="M26">
        <v>10.548042507106</v>
      </c>
      <c r="N26">
        <f>(Table2[[#This Row],[1W Return vs Nifty]]-AVERAGE(Table2[1W Return vs Nifty]))/_xlfn.STDEV.P(Table2[1W Return vs Nifty])</f>
        <v>2.0789099420558492</v>
      </c>
      <c r="O26">
        <v>250.26</v>
      </c>
      <c r="P26">
        <v>221.6732339001</v>
      </c>
      <c r="Q26">
        <v>176.236256188705</v>
      </c>
      <c r="R26">
        <v>76.809029788832405</v>
      </c>
      <c r="S26" s="2">
        <f>(Table2[[#This Row],[Close Price]]-Table2[[#This Row],[20D EMA]])/Table2[[#This Row],[20D EMA]]</f>
        <v>0.14948453608247433</v>
      </c>
      <c r="T26" s="2">
        <f>(Table2[[#This Row],[Close Price]]-Table2[[#This Row],[50D EMA]])/Table2[[#This Row],[50D EMA]]</f>
        <v>0.29772095141464999</v>
      </c>
      <c r="U26" s="2">
        <f>(Table2[[#This Row],[Close Price]]-Table2[[#This Row],[200D EMA]])/Table2[[#This Row],[200D EMA]]</f>
        <v>0.63229749780872169</v>
      </c>
      <c r="V26">
        <v>2.35769437343059</v>
      </c>
      <c r="W26">
        <v>281.14</v>
      </c>
      <c r="X26">
        <v>296.49</v>
      </c>
      <c r="Y26">
        <v>260</v>
      </c>
      <c r="Z26">
        <v>296.49</v>
      </c>
      <c r="AA26">
        <v>248</v>
      </c>
      <c r="AB26">
        <v>296.49</v>
      </c>
      <c r="AC26">
        <f>(Table2[[#This Row],[Close Price]]/Table2[[#This Row],[Day Low]])-1</f>
        <v>2.3226862061606512E-2</v>
      </c>
      <c r="AD26">
        <f>(Table2[[#This Row],[Day High]]/Table2[[#This Row],[Close Price]])-1</f>
        <v>3.0660131400563229E-2</v>
      </c>
      <c r="AE26">
        <f>(Table2[[#This Row],[Close Price]]/Table2[[#This Row],[Current Week Low]])-1</f>
        <v>0.10642307692307695</v>
      </c>
      <c r="AF26">
        <f>(Table2[[#This Row],[Current Week High]]/Table2[[#This Row],[Close Price]])-1</f>
        <v>3.0660131400563229E-2</v>
      </c>
      <c r="AG26">
        <f>(Table2[[#This Row],[Close Price]]/Table2[[#This Row],[Current Month Low]])-1</f>
        <v>0.1599596774193548</v>
      </c>
      <c r="AH26">
        <f>(Table2[[#This Row],[Current Month High]]/Table2[[#This Row],[Close Price]])-1</f>
        <v>3.0660131400563229E-2</v>
      </c>
      <c r="AI26">
        <v>3.0660131400563202</v>
      </c>
      <c r="AJ26">
        <v>268.57142857142799</v>
      </c>
      <c r="AK26" t="str">
        <f>IF(AND(Table2[[#This Row],[20D EMA]]&gt;Table2[[#This Row],[50D EMA]],Table2[[#This Row],[50D EMA]]&gt;Table2[[#This Row],[200D EMA]]),"Uptrend","Downtrend/NoTrend")</f>
        <v>Uptrend</v>
      </c>
      <c r="AL26">
        <v>0.4</v>
      </c>
      <c r="AM26" t="s">
        <v>10211</v>
      </c>
      <c r="AN26">
        <v>30.1</v>
      </c>
      <c r="AO26" t="s">
        <v>10211</v>
      </c>
      <c r="AP26">
        <v>0.18005998541075299</v>
      </c>
      <c r="AQ26">
        <f>(Table2[[#This Row],[Sharpe Ratio]]-AVERAGE(Table2[Sharpe Ratio]))/_xlfn.STDEV.P(Table2[Sharpe Ratio])</f>
        <v>1.4242659024641811</v>
      </c>
      <c r="AR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9.3427359654136488</v>
      </c>
      <c r="AS26">
        <f>_xlfn.RANK.AVG(Table2[[#This Row],[1Y Return vs Nifty Z-Score]],Table2[1Y Return vs Nifty Z-Score])</f>
        <v>16</v>
      </c>
      <c r="AT26">
        <f>_xlfn.RANK.AVG(Table2[[#This Row],[6M Return vs Nifty Z-Score]],Table2[6M Return vs Nifty Z-Score])</f>
        <v>81</v>
      </c>
      <c r="AU26">
        <f>_xlfn.RANK.AVG(Table2[[#This Row],[Sharpe Ratio Z-Score]],Table2[Sharpe Ratio Z-Score])</f>
        <v>60</v>
      </c>
      <c r="AV26">
        <f>(Table2[[#This Row],[Rank 1Y]]+Table2[[#This Row],[Rank 6M]]+Table2[[#This Row],[Rank Sharpe]])/3</f>
        <v>52.333333333333336</v>
      </c>
    </row>
    <row r="27" spans="1:48" x14ac:dyDescent="0.3">
      <c r="A27" t="s">
        <v>1292</v>
      </c>
      <c r="B27" t="s">
        <v>1293</v>
      </c>
      <c r="C27" t="s">
        <v>10180</v>
      </c>
      <c r="D27" t="s">
        <v>140</v>
      </c>
      <c r="E27">
        <v>8536.3364032999998</v>
      </c>
      <c r="F27">
        <v>1005.65</v>
      </c>
      <c r="G27">
        <v>129.00113790337099</v>
      </c>
      <c r="H27">
        <f>(Table2[[#This Row],[1Y Return vs Nifty]]-AVERAGE(Table2[1Y Return vs Nifty]))/_xlfn.STDEV.P(Table2[1Y Return vs Nifty])</f>
        <v>1.0201777910328962</v>
      </c>
      <c r="I27">
        <v>-2.7984474581834902</v>
      </c>
      <c r="J27">
        <f>(Table2[[#This Row],[1M Return vs Nifty]]-AVERAGE(Table2[1M Return vs Nifty]))/_xlfn.STDEV.P(Table2[1M Return vs Nifty])</f>
        <v>-0.4122391009591721</v>
      </c>
      <c r="K27">
        <v>113.445929124234</v>
      </c>
      <c r="L27">
        <f>(Table2[[#This Row],[6M Return vs Nifty]]-AVERAGE(Table2[6M Return vs Nifty]))/_xlfn.STDEV.P(Table2[6M Return vs Nifty])</f>
        <v>3.1177515450512705</v>
      </c>
      <c r="M27">
        <v>2.0393300086379802</v>
      </c>
      <c r="N27">
        <f>(Table2[[#This Row],[1W Return vs Nifty]]-AVERAGE(Table2[1W Return vs Nifty]))/_xlfn.STDEV.P(Table2[1W Return vs Nifty])</f>
        <v>0.44919394547613523</v>
      </c>
      <c r="O27">
        <v>987.21</v>
      </c>
      <c r="P27">
        <v>917.71430389794796</v>
      </c>
      <c r="Q27">
        <v>706.96523516179195</v>
      </c>
      <c r="R27">
        <v>56.232092236432301</v>
      </c>
      <c r="S27" s="2">
        <f>(Table2[[#This Row],[Close Price]]-Table2[[#This Row],[20D EMA]])/Table2[[#This Row],[20D EMA]]</f>
        <v>1.8678903171564246E-2</v>
      </c>
      <c r="T27" s="2">
        <f>(Table2[[#This Row],[Close Price]]-Table2[[#This Row],[50D EMA]])/Table2[[#This Row],[50D EMA]]</f>
        <v>9.5820339433034141E-2</v>
      </c>
      <c r="U27" s="2">
        <f>(Table2[[#This Row],[Close Price]]-Table2[[#This Row],[200D EMA]])/Table2[[#This Row],[200D EMA]]</f>
        <v>0.42248861752000122</v>
      </c>
      <c r="V27">
        <v>1.3515642176546301</v>
      </c>
      <c r="W27">
        <v>996.85</v>
      </c>
      <c r="X27">
        <v>1060</v>
      </c>
      <c r="Y27">
        <v>978.8</v>
      </c>
      <c r="Z27">
        <v>1110</v>
      </c>
      <c r="AA27">
        <v>938.4</v>
      </c>
      <c r="AB27">
        <v>1110</v>
      </c>
      <c r="AC27">
        <f>(Table2[[#This Row],[Close Price]]/Table2[[#This Row],[Day Low]])-1</f>
        <v>8.8278075939207667E-3</v>
      </c>
      <c r="AD27">
        <f>(Table2[[#This Row],[Day High]]/Table2[[#This Row],[Close Price]])-1</f>
        <v>5.4044647740267404E-2</v>
      </c>
      <c r="AE27">
        <f>(Table2[[#This Row],[Close Price]]/Table2[[#This Row],[Current Week Low]])-1</f>
        <v>2.7431548835308517E-2</v>
      </c>
      <c r="AF27">
        <f>(Table2[[#This Row],[Current Week High]]/Table2[[#This Row],[Close Price]])-1</f>
        <v>0.10376373489782731</v>
      </c>
      <c r="AG27">
        <f>(Table2[[#This Row],[Close Price]]/Table2[[#This Row],[Current Month Low]])-1</f>
        <v>7.1664535379369232E-2</v>
      </c>
      <c r="AH27">
        <f>(Table2[[#This Row],[Current Month High]]/Table2[[#This Row],[Close Price]])-1</f>
        <v>0.10376373489782731</v>
      </c>
      <c r="AI27">
        <v>10.376373489782701</v>
      </c>
      <c r="AJ27">
        <v>177.957435046987</v>
      </c>
      <c r="AK27" t="str">
        <f>IF(AND(Table2[[#This Row],[20D EMA]]&gt;Table2[[#This Row],[50D EMA]],Table2[[#This Row],[50D EMA]]&gt;Table2[[#This Row],[200D EMA]]),"Uptrend","Downtrend/NoTrend")</f>
        <v>Uptrend</v>
      </c>
      <c r="AL27">
        <v>0.13</v>
      </c>
      <c r="AM27" t="s">
        <v>10211</v>
      </c>
      <c r="AN27">
        <v>6.09</v>
      </c>
      <c r="AO27" t="s">
        <v>10211</v>
      </c>
      <c r="AP27">
        <v>0.173733983805956</v>
      </c>
      <c r="AQ27">
        <f>(Table2[[#This Row],[Sharpe Ratio]]-AVERAGE(Table2[Sharpe Ratio]))/_xlfn.STDEV.P(Table2[Sharpe Ratio])</f>
        <v>1.3524937802111947</v>
      </c>
      <c r="AR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5.5273779608123244</v>
      </c>
      <c r="AS27">
        <f>_xlfn.RANK.AVG(Table2[[#This Row],[1Y Return vs Nifty Z-Score]],Table2[1Y Return vs Nifty Z-Score])</f>
        <v>80</v>
      </c>
      <c r="AT27">
        <f>_xlfn.RANK.AVG(Table2[[#This Row],[6M Return vs Nifty Z-Score]],Table2[6M Return vs Nifty Z-Score])</f>
        <v>9</v>
      </c>
      <c r="AU27">
        <f>_xlfn.RANK.AVG(Table2[[#This Row],[Sharpe Ratio Z-Score]],Table2[Sharpe Ratio Z-Score])</f>
        <v>68</v>
      </c>
      <c r="AV27">
        <f>(Table2[[#This Row],[Rank 1Y]]+Table2[[#This Row],[Rank 6M]]+Table2[[#This Row],[Rank Sharpe]])/3</f>
        <v>52.333333333333336</v>
      </c>
    </row>
    <row r="28" spans="1:48" x14ac:dyDescent="0.3">
      <c r="A28" t="s">
        <v>872</v>
      </c>
      <c r="B28" t="s">
        <v>873</v>
      </c>
      <c r="C28" t="s">
        <v>10167</v>
      </c>
      <c r="D28" t="s">
        <v>253</v>
      </c>
      <c r="E28">
        <v>17169.124536610001</v>
      </c>
      <c r="F28">
        <v>3995.5</v>
      </c>
      <c r="G28">
        <v>301.84019266782701</v>
      </c>
      <c r="H28">
        <f>(Table2[[#This Row],[1Y Return vs Nifty]]-AVERAGE(Table2[1Y Return vs Nifty]))/_xlfn.STDEV.P(Table2[1Y Return vs Nifty])</f>
        <v>3.0951368533773889</v>
      </c>
      <c r="I28">
        <v>9.5874120194854306E-2</v>
      </c>
      <c r="J28">
        <f>(Table2[[#This Row],[1M Return vs Nifty]]-AVERAGE(Table2[1M Return vs Nifty]))/_xlfn.STDEV.P(Table2[1M Return vs Nifty])</f>
        <v>-0.16455396211844478</v>
      </c>
      <c r="K28">
        <v>30.0186808684855</v>
      </c>
      <c r="L28">
        <f>(Table2[[#This Row],[6M Return vs Nifty]]-AVERAGE(Table2[6M Return vs Nifty]))/_xlfn.STDEV.P(Table2[6M Return vs Nifty])</f>
        <v>0.60673489178572937</v>
      </c>
      <c r="M28">
        <v>5.4369958534018004</v>
      </c>
      <c r="N28">
        <f>(Table2[[#This Row],[1W Return vs Nifty]]-AVERAGE(Table2[1W Return vs Nifty]))/_xlfn.STDEV.P(Table2[1W Return vs Nifty])</f>
        <v>1.0999657724994474</v>
      </c>
      <c r="O28">
        <v>3995.33</v>
      </c>
      <c r="P28">
        <v>3949.1239630704399</v>
      </c>
      <c r="Q28">
        <v>3212.87078047667</v>
      </c>
      <c r="R28">
        <v>78.0810114575537</v>
      </c>
      <c r="S28" s="2">
        <f>(Table2[[#This Row],[Close Price]]-Table2[[#This Row],[20D EMA]])/Table2[[#This Row],[20D EMA]]</f>
        <v>4.2549676747621038E-5</v>
      </c>
      <c r="T28" s="2">
        <f>(Table2[[#This Row],[Close Price]]-Table2[[#This Row],[50D EMA]])/Table2[[#This Row],[50D EMA]]</f>
        <v>1.1743373305887001E-2</v>
      </c>
      <c r="U28" s="2">
        <f>(Table2[[#This Row],[Close Price]]-Table2[[#This Row],[200D EMA]])/Table2[[#This Row],[200D EMA]]</f>
        <v>0.24359187561449858</v>
      </c>
      <c r="V28">
        <v>1.2362705188746099</v>
      </c>
      <c r="W28">
        <v>3851.15</v>
      </c>
      <c r="X28">
        <v>4294.2</v>
      </c>
      <c r="Y28">
        <v>3851.15</v>
      </c>
      <c r="Z28">
        <v>4294.2</v>
      </c>
      <c r="AA28">
        <v>3851.15</v>
      </c>
      <c r="AB28">
        <v>4294.2</v>
      </c>
      <c r="AC28">
        <f>(Table2[[#This Row],[Close Price]]/Table2[[#This Row],[Day Low]])-1</f>
        <v>3.7482310478688108E-2</v>
      </c>
      <c r="AD28">
        <f>(Table2[[#This Row],[Day High]]/Table2[[#This Row],[Close Price]])-1</f>
        <v>7.4759103991991038E-2</v>
      </c>
      <c r="AE28">
        <f>(Table2[[#This Row],[Close Price]]/Table2[[#This Row],[Current Week Low]])-1</f>
        <v>3.7482310478688108E-2</v>
      </c>
      <c r="AF28">
        <f>(Table2[[#This Row],[Current Week High]]/Table2[[#This Row],[Close Price]])-1</f>
        <v>7.4759103991991038E-2</v>
      </c>
      <c r="AG28">
        <f>(Table2[[#This Row],[Close Price]]/Table2[[#This Row],[Current Month Low]])-1</f>
        <v>3.7482310478688108E-2</v>
      </c>
      <c r="AH28">
        <f>(Table2[[#This Row],[Current Month High]]/Table2[[#This Row],[Close Price]])-1</f>
        <v>7.4759103991991038E-2</v>
      </c>
      <c r="AI28">
        <v>7.6198223000875904</v>
      </c>
      <c r="AJ28">
        <v>331.57269388636797</v>
      </c>
      <c r="AK28" t="str">
        <f>IF(AND(Table2[[#This Row],[20D EMA]]&gt;Table2[[#This Row],[50D EMA]],Table2[[#This Row],[50D EMA]]&gt;Table2[[#This Row],[200D EMA]]),"Uptrend","Downtrend/NoTrend")</f>
        <v>Uptrend</v>
      </c>
      <c r="AL28">
        <v>-0.08</v>
      </c>
      <c r="AM28" t="s">
        <v>10212</v>
      </c>
      <c r="AN28">
        <v>4.1399999999999997</v>
      </c>
      <c r="AO28" t="s">
        <v>10211</v>
      </c>
      <c r="AP28">
        <v>0.29740596657832602</v>
      </c>
      <c r="AQ28">
        <f>(Table2[[#This Row],[Sharpe Ratio]]-AVERAGE(Table2[Sharpe Ratio]))/_xlfn.STDEV.P(Table2[Sharpe Ratio])</f>
        <v>2.7556234695993491</v>
      </c>
      <c r="AR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7.3929070251434696</v>
      </c>
      <c r="AS28">
        <f>_xlfn.RANK.AVG(Table2[[#This Row],[1Y Return vs Nifty Z-Score]],Table2[1Y Return vs Nifty Z-Score])</f>
        <v>10</v>
      </c>
      <c r="AT28">
        <f>_xlfn.RANK.AVG(Table2[[#This Row],[6M Return vs Nifty Z-Score]],Table2[6M Return vs Nifty Z-Score])</f>
        <v>150</v>
      </c>
      <c r="AU28">
        <f>_xlfn.RANK.AVG(Table2[[#This Row],[Sharpe Ratio Z-Score]],Table2[Sharpe Ratio Z-Score])</f>
        <v>2</v>
      </c>
      <c r="AV28">
        <f>(Table2[[#This Row],[Rank 1Y]]+Table2[[#This Row],[Rank 6M]]+Table2[[#This Row],[Rank Sharpe]])/3</f>
        <v>54</v>
      </c>
    </row>
    <row r="29" spans="1:48" x14ac:dyDescent="0.3">
      <c r="A29" t="s">
        <v>226</v>
      </c>
      <c r="B29" t="s">
        <v>227</v>
      </c>
      <c r="C29" t="s">
        <v>10173</v>
      </c>
      <c r="D29" t="s">
        <v>153</v>
      </c>
      <c r="E29">
        <v>115848.24782085</v>
      </c>
      <c r="F29">
        <v>325.89999999999998</v>
      </c>
      <c r="G29">
        <v>219.19711494388599</v>
      </c>
      <c r="H29">
        <f>(Table2[[#This Row],[1Y Return vs Nifty]]-AVERAGE(Table2[1Y Return vs Nifty]))/_xlfn.STDEV.P(Table2[1Y Return vs Nifty])</f>
        <v>2.1029941730264405</v>
      </c>
      <c r="I29">
        <v>8.7070722267027101</v>
      </c>
      <c r="J29">
        <f>(Table2[[#This Row],[1M Return vs Nifty]]-AVERAGE(Table2[1M Return vs Nifty]))/_xlfn.STDEV.P(Table2[1M Return vs Nifty])</f>
        <v>0.57235993664412022</v>
      </c>
      <c r="K29">
        <v>53.984816504077997</v>
      </c>
      <c r="L29">
        <f>(Table2[[#This Row],[6M Return vs Nifty]]-AVERAGE(Table2[6M Return vs Nifty]))/_xlfn.STDEV.P(Table2[6M Return vs Nifty])</f>
        <v>1.3280743456642994</v>
      </c>
      <c r="M29">
        <v>6.7335238132473796</v>
      </c>
      <c r="N29">
        <f>(Table2[[#This Row],[1W Return vs Nifty]]-AVERAGE(Table2[1W Return vs Nifty]))/_xlfn.STDEV.P(Table2[1W Return vs Nifty])</f>
        <v>1.348296216917876</v>
      </c>
      <c r="O29">
        <v>311.3</v>
      </c>
      <c r="P29">
        <v>295.97271971433003</v>
      </c>
      <c r="Q29">
        <v>231.12349554313801</v>
      </c>
      <c r="R29">
        <v>80.283779009379003</v>
      </c>
      <c r="S29" s="2">
        <f>(Table2[[#This Row],[Close Price]]-Table2[[#This Row],[20D EMA]])/Table2[[#This Row],[20D EMA]]</f>
        <v>4.6900096370060922E-2</v>
      </c>
      <c r="T29" s="2">
        <f>(Table2[[#This Row],[Close Price]]-Table2[[#This Row],[50D EMA]])/Table2[[#This Row],[50D EMA]]</f>
        <v>0.10111499571499519</v>
      </c>
      <c r="U29" s="2">
        <f>(Table2[[#This Row],[Close Price]]-Table2[[#This Row],[200D EMA]])/Table2[[#This Row],[200D EMA]]</f>
        <v>0.41006867014596715</v>
      </c>
      <c r="V29">
        <v>0.93566650824777997</v>
      </c>
      <c r="W29">
        <v>321.3</v>
      </c>
      <c r="X29">
        <v>333.65</v>
      </c>
      <c r="Y29">
        <v>314.60000000000002</v>
      </c>
      <c r="Z29">
        <v>335.35</v>
      </c>
      <c r="AA29">
        <v>293.75</v>
      </c>
      <c r="AB29">
        <v>335.35</v>
      </c>
      <c r="AC29">
        <f>(Table2[[#This Row],[Close Price]]/Table2[[#This Row],[Day Low]])-1</f>
        <v>1.4316837846249486E-2</v>
      </c>
      <c r="AD29">
        <f>(Table2[[#This Row],[Day High]]/Table2[[#This Row],[Close Price]])-1</f>
        <v>2.3780300705738E-2</v>
      </c>
      <c r="AE29">
        <f>(Table2[[#This Row],[Close Price]]/Table2[[#This Row],[Current Week Low]])-1</f>
        <v>3.5918626827717626E-2</v>
      </c>
      <c r="AF29">
        <f>(Table2[[#This Row],[Current Week High]]/Table2[[#This Row],[Close Price]])-1</f>
        <v>2.8996624731512766E-2</v>
      </c>
      <c r="AG29">
        <f>(Table2[[#This Row],[Close Price]]/Table2[[#This Row],[Current Month Low]])-1</f>
        <v>0.10944680851063815</v>
      </c>
      <c r="AH29">
        <f>(Table2[[#This Row],[Current Month High]]/Table2[[#This Row],[Close Price]])-1</f>
        <v>2.8996624731512766E-2</v>
      </c>
      <c r="AI29">
        <v>2.8996624731512699</v>
      </c>
      <c r="AJ29">
        <v>257.93520043931898</v>
      </c>
      <c r="AK29" t="str">
        <f>IF(AND(Table2[[#This Row],[20D EMA]]&gt;Table2[[#This Row],[50D EMA]],Table2[[#This Row],[50D EMA]]&gt;Table2[[#This Row],[200D EMA]]),"Uptrend","Downtrend/NoTrend")</f>
        <v>Uptrend</v>
      </c>
      <c r="AL29">
        <v>0.13</v>
      </c>
      <c r="AM29" t="s">
        <v>10211</v>
      </c>
      <c r="AN29">
        <v>10.19</v>
      </c>
      <c r="AO29" t="s">
        <v>10211</v>
      </c>
      <c r="AP29">
        <v>0.16458299537214199</v>
      </c>
      <c r="AQ29">
        <f>(Table2[[#This Row],[Sharpe Ratio]]-AVERAGE(Table2[Sharpe Ratio]))/_xlfn.STDEV.P(Table2[Sharpe Ratio])</f>
        <v>1.2486705595358594</v>
      </c>
      <c r="AR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6.6003952317885952</v>
      </c>
      <c r="AS29">
        <f>_xlfn.RANK.AVG(Table2[[#This Row],[1Y Return vs Nifty Z-Score]],Table2[1Y Return vs Nifty Z-Score])</f>
        <v>20</v>
      </c>
      <c r="AT29">
        <f>_xlfn.RANK.AVG(Table2[[#This Row],[6M Return vs Nifty Z-Score]],Table2[6M Return vs Nifty Z-Score])</f>
        <v>64</v>
      </c>
      <c r="AU29">
        <f>_xlfn.RANK.AVG(Table2[[#This Row],[Sharpe Ratio Z-Score]],Table2[Sharpe Ratio Z-Score])</f>
        <v>80</v>
      </c>
      <c r="AV29">
        <f>(Table2[[#This Row],[Rank 1Y]]+Table2[[#This Row],[Rank 6M]]+Table2[[#This Row],[Rank Sharpe]])/3</f>
        <v>54.666666666666664</v>
      </c>
    </row>
    <row r="30" spans="1:48" x14ac:dyDescent="0.3">
      <c r="A30" t="s">
        <v>3006</v>
      </c>
      <c r="B30" t="s">
        <v>3007</v>
      </c>
      <c r="C30" t="s">
        <v>10179</v>
      </c>
      <c r="D30" t="s">
        <v>127</v>
      </c>
      <c r="E30">
        <v>1027.97827977</v>
      </c>
      <c r="F30">
        <v>376.6</v>
      </c>
      <c r="G30">
        <v>113.69231795895701</v>
      </c>
      <c r="H30">
        <f>(Table2[[#This Row],[1Y Return vs Nifty]]-AVERAGE(Table2[1Y Return vs Nifty]))/_xlfn.STDEV.P(Table2[1Y Return vs Nifty])</f>
        <v>0.836393086119118</v>
      </c>
      <c r="I30">
        <v>28.083580519622799</v>
      </c>
      <c r="J30">
        <f>(Table2[[#This Row],[1M Return vs Nifty]]-AVERAGE(Table2[1M Return vs Nifty]))/_xlfn.STDEV.P(Table2[1M Return vs Nifty])</f>
        <v>2.2305285322254704</v>
      </c>
      <c r="K30">
        <v>62.341198973064401</v>
      </c>
      <c r="L30">
        <f>(Table2[[#This Row],[6M Return vs Nifty]]-AVERAGE(Table2[6M Return vs Nifty]))/_xlfn.STDEV.P(Table2[6M Return vs Nifty])</f>
        <v>1.5795870825624059</v>
      </c>
      <c r="M30">
        <v>5.4386949661562198</v>
      </c>
      <c r="N30">
        <f>(Table2[[#This Row],[1W Return vs Nifty]]-AVERAGE(Table2[1W Return vs Nifty]))/_xlfn.STDEV.P(Table2[1W Return vs Nifty])</f>
        <v>1.1002912120105801</v>
      </c>
      <c r="O30">
        <v>354.74</v>
      </c>
      <c r="P30">
        <v>303.397517878153</v>
      </c>
      <c r="Q30">
        <v>229.05933121845999</v>
      </c>
      <c r="R30">
        <v>73.592339894960006</v>
      </c>
      <c r="S30" s="2">
        <f>(Table2[[#This Row],[Close Price]]-Table2[[#This Row],[20D EMA]])/Table2[[#This Row],[20D EMA]]</f>
        <v>6.1622596831482246E-2</v>
      </c>
      <c r="T30" s="2">
        <f>(Table2[[#This Row],[Close Price]]-Table2[[#This Row],[50D EMA]])/Table2[[#This Row],[50D EMA]]</f>
        <v>0.24127581080358659</v>
      </c>
      <c r="U30" s="2">
        <f>(Table2[[#This Row],[Close Price]]-Table2[[#This Row],[200D EMA]])/Table2[[#This Row],[200D EMA]]</f>
        <v>0.64411551363880726</v>
      </c>
      <c r="V30">
        <v>0.93111157125225197</v>
      </c>
      <c r="W30">
        <v>370.8</v>
      </c>
      <c r="X30">
        <v>398</v>
      </c>
      <c r="Y30">
        <v>368.21</v>
      </c>
      <c r="Z30">
        <v>407.8</v>
      </c>
      <c r="AA30">
        <v>356.1</v>
      </c>
      <c r="AB30">
        <v>407.8</v>
      </c>
      <c r="AC30">
        <f>(Table2[[#This Row],[Close Price]]/Table2[[#This Row],[Day Low]])-1</f>
        <v>1.5641855447680708E-2</v>
      </c>
      <c r="AD30">
        <f>(Table2[[#This Row],[Day High]]/Table2[[#This Row],[Close Price]])-1</f>
        <v>5.6824216675517736E-2</v>
      </c>
      <c r="AE30">
        <f>(Table2[[#This Row],[Close Price]]/Table2[[#This Row],[Current Week Low]])-1</f>
        <v>2.2785910214280003E-2</v>
      </c>
      <c r="AF30">
        <f>(Table2[[#This Row],[Current Week High]]/Table2[[#This Row],[Close Price]])-1</f>
        <v>8.2846521508231463E-2</v>
      </c>
      <c r="AG30">
        <f>(Table2[[#This Row],[Close Price]]/Table2[[#This Row],[Current Month Low]])-1</f>
        <v>5.7568098848638005E-2</v>
      </c>
      <c r="AH30">
        <f>(Table2[[#This Row],[Current Month High]]/Table2[[#This Row],[Close Price]])-1</f>
        <v>8.2846521508231463E-2</v>
      </c>
      <c r="AI30">
        <v>8.2846521508231401</v>
      </c>
      <c r="AJ30">
        <v>159.51831306205401</v>
      </c>
      <c r="AK30" t="str">
        <f>IF(AND(Table2[[#This Row],[20D EMA]]&gt;Table2[[#This Row],[50D EMA]],Table2[[#This Row],[50D EMA]]&gt;Table2[[#This Row],[200D EMA]]),"Uptrend","Downtrend/NoTrend")</f>
        <v>Uptrend</v>
      </c>
      <c r="AL30">
        <v>0.71</v>
      </c>
      <c r="AM30" t="s">
        <v>10211</v>
      </c>
      <c r="AN30">
        <v>11.74</v>
      </c>
      <c r="AO30" t="s">
        <v>10211</v>
      </c>
      <c r="AP30">
        <v>0.23392725615777499</v>
      </c>
      <c r="AQ30">
        <f>(Table2[[#This Row],[Sharpe Ratio]]-AVERAGE(Table2[Sharpe Ratio]))/_xlfn.STDEV.P(Table2[Sharpe Ratio])</f>
        <v>2.0354210337809793</v>
      </c>
      <c r="AR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7.7822209466985539</v>
      </c>
      <c r="AS30">
        <f>_xlfn.RANK.AVG(Table2[[#This Row],[1Y Return vs Nifty Z-Score]],Table2[1Y Return vs Nifty Z-Score])</f>
        <v>104</v>
      </c>
      <c r="AT30">
        <f>_xlfn.RANK.AVG(Table2[[#This Row],[6M Return vs Nifty Z-Score]],Table2[6M Return vs Nifty Z-Score])</f>
        <v>48</v>
      </c>
      <c r="AU30">
        <f>_xlfn.RANK.AVG(Table2[[#This Row],[Sharpe Ratio Z-Score]],Table2[Sharpe Ratio Z-Score])</f>
        <v>15</v>
      </c>
      <c r="AV30">
        <f>(Table2[[#This Row],[Rank 1Y]]+Table2[[#This Row],[Rank 6M]]+Table2[[#This Row],[Rank Sharpe]])/3</f>
        <v>55.666666666666664</v>
      </c>
    </row>
    <row r="31" spans="1:48" x14ac:dyDescent="0.3">
      <c r="A31" t="s">
        <v>1351</v>
      </c>
      <c r="B31" t="s">
        <v>1352</v>
      </c>
      <c r="C31" t="s">
        <v>10171</v>
      </c>
      <c r="D31" t="s">
        <v>193</v>
      </c>
      <c r="E31">
        <v>7870.7400118649903</v>
      </c>
      <c r="F31">
        <v>2675.55</v>
      </c>
      <c r="G31">
        <v>195.89513850949601</v>
      </c>
      <c r="H31">
        <f>(Table2[[#This Row],[1Y Return vs Nifty]]-AVERAGE(Table2[1Y Return vs Nifty]))/_xlfn.STDEV.P(Table2[1Y Return vs Nifty])</f>
        <v>1.823250412341292</v>
      </c>
      <c r="I31">
        <v>60.626815266414603</v>
      </c>
      <c r="J31">
        <f>(Table2[[#This Row],[1M Return vs Nifty]]-AVERAGE(Table2[1M Return vs Nifty]))/_xlfn.STDEV.P(Table2[1M Return vs Nifty])</f>
        <v>5.0154559835495576</v>
      </c>
      <c r="K31">
        <v>76.522470790974793</v>
      </c>
      <c r="L31">
        <f>(Table2[[#This Row],[6M Return vs Nifty]]-AVERAGE(Table2[6M Return vs Nifty]))/_xlfn.STDEV.P(Table2[6M Return vs Nifty])</f>
        <v>2.0064189683522464</v>
      </c>
      <c r="M31">
        <v>5.1491114460245599</v>
      </c>
      <c r="N31">
        <f>(Table2[[#This Row],[1W Return vs Nifty]]-AVERAGE(Table2[1W Return vs Nifty]))/_xlfn.STDEV.P(Table2[1W Return vs Nifty])</f>
        <v>1.0448258410523532</v>
      </c>
      <c r="O31">
        <v>2354.9299999999998</v>
      </c>
      <c r="P31">
        <v>1988.1666767081899</v>
      </c>
      <c r="Q31">
        <v>1483.77233099471</v>
      </c>
      <c r="R31">
        <v>68.483799614966301</v>
      </c>
      <c r="S31" s="2">
        <f>(Table2[[#This Row],[Close Price]]-Table2[[#This Row],[20D EMA]])/Table2[[#This Row],[20D EMA]]</f>
        <v>0.13614842054753235</v>
      </c>
      <c r="T31" s="2">
        <f>(Table2[[#This Row],[Close Price]]-Table2[[#This Row],[50D EMA]])/Table2[[#This Row],[50D EMA]]</f>
        <v>0.34573727210331867</v>
      </c>
      <c r="U31" s="2">
        <f>(Table2[[#This Row],[Close Price]]-Table2[[#This Row],[200D EMA]])/Table2[[#This Row],[200D EMA]]</f>
        <v>0.8032079073791133</v>
      </c>
      <c r="V31">
        <v>1.7028450732020799</v>
      </c>
      <c r="W31">
        <v>2662.35</v>
      </c>
      <c r="X31">
        <v>2792.45</v>
      </c>
      <c r="Y31">
        <v>2405.0500000000002</v>
      </c>
      <c r="Z31">
        <v>2952.1</v>
      </c>
      <c r="AA31">
        <v>2145.6999999999998</v>
      </c>
      <c r="AB31">
        <v>2952.1</v>
      </c>
      <c r="AC31">
        <f>(Table2[[#This Row],[Close Price]]/Table2[[#This Row],[Day Low]])-1</f>
        <v>4.9580258042707381E-3</v>
      </c>
      <c r="AD31">
        <f>(Table2[[#This Row],[Day High]]/Table2[[#This Row],[Close Price]])-1</f>
        <v>4.3691951187606159E-2</v>
      </c>
      <c r="AE31">
        <f>(Table2[[#This Row],[Close Price]]/Table2[[#This Row],[Current Week Low]])-1</f>
        <v>0.1124716741855678</v>
      </c>
      <c r="AF31">
        <f>(Table2[[#This Row],[Current Week High]]/Table2[[#This Row],[Close Price]])-1</f>
        <v>0.10336192558539348</v>
      </c>
      <c r="AG31">
        <f>(Table2[[#This Row],[Close Price]]/Table2[[#This Row],[Current Month Low]])-1</f>
        <v>0.24693573192897444</v>
      </c>
      <c r="AH31">
        <f>(Table2[[#This Row],[Current Month High]]/Table2[[#This Row],[Close Price]])-1</f>
        <v>0.10336192558539348</v>
      </c>
      <c r="AI31">
        <v>10.336192558539301</v>
      </c>
      <c r="AJ31">
        <v>232.36645962732899</v>
      </c>
      <c r="AK31" t="str">
        <f>IF(AND(Table2[[#This Row],[20D EMA]]&gt;Table2[[#This Row],[50D EMA]],Table2[[#This Row],[50D EMA]]&gt;Table2[[#This Row],[200D EMA]]),"Uptrend","Downtrend/NoTrend")</f>
        <v>Uptrend</v>
      </c>
      <c r="AL31">
        <v>0.56999999999999995</v>
      </c>
      <c r="AM31" t="s">
        <v>10211</v>
      </c>
      <c r="AN31">
        <v>28.16</v>
      </c>
      <c r="AO31" t="s">
        <v>10211</v>
      </c>
      <c r="AP31">
        <v>0.14885634945371701</v>
      </c>
      <c r="AQ31">
        <f>(Table2[[#This Row],[Sharpe Ratio]]-AVERAGE(Table2[Sharpe Ratio]))/_xlfn.STDEV.P(Table2[Sharpe Ratio])</f>
        <v>1.0702427272332702</v>
      </c>
      <c r="AR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10.960193932528719</v>
      </c>
      <c r="AS31">
        <f>_xlfn.RANK.AVG(Table2[[#This Row],[1Y Return vs Nifty Z-Score]],Table2[1Y Return vs Nifty Z-Score])</f>
        <v>35</v>
      </c>
      <c r="AT31">
        <f>_xlfn.RANK.AVG(Table2[[#This Row],[6M Return vs Nifty Z-Score]],Table2[6M Return vs Nifty Z-Score])</f>
        <v>29</v>
      </c>
      <c r="AU31">
        <f>_xlfn.RANK.AVG(Table2[[#This Row],[Sharpe Ratio Z-Score]],Table2[Sharpe Ratio Z-Score])</f>
        <v>104</v>
      </c>
      <c r="AV31">
        <f>(Table2[[#This Row],[Rank 1Y]]+Table2[[#This Row],[Rank 6M]]+Table2[[#This Row],[Rank Sharpe]])/3</f>
        <v>56</v>
      </c>
    </row>
    <row r="32" spans="1:48" x14ac:dyDescent="0.3">
      <c r="A32" t="s">
        <v>154</v>
      </c>
      <c r="B32" t="s">
        <v>155</v>
      </c>
      <c r="C32" t="s">
        <v>10167</v>
      </c>
      <c r="D32" t="s">
        <v>114</v>
      </c>
      <c r="E32">
        <v>170053.60592</v>
      </c>
      <c r="F32">
        <v>637.35</v>
      </c>
      <c r="G32">
        <v>250.72814081498899</v>
      </c>
      <c r="H32">
        <f>(Table2[[#This Row],[1Y Return vs Nifty]]-AVERAGE(Table2[1Y Return vs Nifty]))/_xlfn.STDEV.P(Table2[1Y Return vs Nifty])</f>
        <v>2.4815289200801396</v>
      </c>
      <c r="I32">
        <v>21.683315566869201</v>
      </c>
      <c r="J32">
        <f>(Table2[[#This Row],[1M Return vs Nifty]]-AVERAGE(Table2[1M Return vs Nifty]))/_xlfn.STDEV.P(Table2[1M Return vs Nifty])</f>
        <v>1.6828179649952688</v>
      </c>
      <c r="K32">
        <v>36.812622949121497</v>
      </c>
      <c r="L32">
        <f>(Table2[[#This Row],[6M Return vs Nifty]]-AVERAGE(Table2[6M Return vs Nifty]))/_xlfn.STDEV.P(Table2[6M Return vs Nifty])</f>
        <v>0.81122086084827771</v>
      </c>
      <c r="M32">
        <v>11.883646660116099</v>
      </c>
      <c r="N32">
        <f>(Table2[[#This Row],[1W Return vs Nifty]]-AVERAGE(Table2[1W Return vs Nifty]))/_xlfn.STDEV.P(Table2[1W Return vs Nifty])</f>
        <v>2.334724843975589</v>
      </c>
      <c r="O32">
        <v>573.02</v>
      </c>
      <c r="P32">
        <v>539.241231735307</v>
      </c>
      <c r="Q32">
        <v>437.36449923342798</v>
      </c>
      <c r="R32">
        <v>87.588497134240797</v>
      </c>
      <c r="S32" s="2">
        <f>(Table2[[#This Row],[Close Price]]-Table2[[#This Row],[20D EMA]])/Table2[[#This Row],[20D EMA]]</f>
        <v>0.11226484241387742</v>
      </c>
      <c r="T32" s="2">
        <f>(Table2[[#This Row],[Close Price]]-Table2[[#This Row],[50D EMA]])/Table2[[#This Row],[50D EMA]]</f>
        <v>0.18193855085779287</v>
      </c>
      <c r="U32" s="2">
        <f>(Table2[[#This Row],[Close Price]]-Table2[[#This Row],[200D EMA]])/Table2[[#This Row],[200D EMA]]</f>
        <v>0.45725133410939417</v>
      </c>
      <c r="V32">
        <v>0.87149486211544303</v>
      </c>
      <c r="W32">
        <v>629.65</v>
      </c>
      <c r="X32">
        <v>654</v>
      </c>
      <c r="Y32">
        <v>582</v>
      </c>
      <c r="Z32">
        <v>654</v>
      </c>
      <c r="AA32">
        <v>526.25</v>
      </c>
      <c r="AB32">
        <v>654</v>
      </c>
      <c r="AC32">
        <f>(Table2[[#This Row],[Close Price]]/Table2[[#This Row],[Day Low]])-1</f>
        <v>1.2229016120066882E-2</v>
      </c>
      <c r="AD32">
        <f>(Table2[[#This Row],[Day High]]/Table2[[#This Row],[Close Price]])-1</f>
        <v>2.6123793833843223E-2</v>
      </c>
      <c r="AE32">
        <f>(Table2[[#This Row],[Close Price]]/Table2[[#This Row],[Current Week Low]])-1</f>
        <v>9.5103092783505261E-2</v>
      </c>
      <c r="AF32">
        <f>(Table2[[#This Row],[Current Week High]]/Table2[[#This Row],[Close Price]])-1</f>
        <v>2.6123793833843223E-2</v>
      </c>
      <c r="AG32">
        <f>(Table2[[#This Row],[Close Price]]/Table2[[#This Row],[Current Month Low]])-1</f>
        <v>0.21111638954869361</v>
      </c>
      <c r="AH32">
        <f>(Table2[[#This Row],[Current Month High]]/Table2[[#This Row],[Close Price]])-1</f>
        <v>2.6123793833843223E-2</v>
      </c>
      <c r="AI32">
        <v>2.6123793833843201</v>
      </c>
      <c r="AJ32">
        <v>300.471253534401</v>
      </c>
      <c r="AK32" t="str">
        <f>IF(AND(Table2[[#This Row],[20D EMA]]&gt;Table2[[#This Row],[50D EMA]],Table2[[#This Row],[50D EMA]]&gt;Table2[[#This Row],[200D EMA]]),"Uptrend","Downtrend/NoTrend")</f>
        <v>Uptrend</v>
      </c>
      <c r="AL32">
        <v>0.32</v>
      </c>
      <c r="AM32" t="s">
        <v>10211</v>
      </c>
      <c r="AN32">
        <v>23.61</v>
      </c>
      <c r="AO32" t="s">
        <v>10211</v>
      </c>
      <c r="AP32">
        <v>0.200829179099175</v>
      </c>
      <c r="AQ32">
        <f>(Table2[[#This Row],[Sharpe Ratio]]-AVERAGE(Table2[Sharpe Ratio]))/_xlfn.STDEV.P(Table2[Sharpe Ratio])</f>
        <v>1.6599043359686907</v>
      </c>
      <c r="AR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8.970196925867965</v>
      </c>
      <c r="AS32">
        <f>_xlfn.RANK.AVG(Table2[[#This Row],[1Y Return vs Nifty Z-Score]],Table2[1Y Return vs Nifty Z-Score])</f>
        <v>14</v>
      </c>
      <c r="AT32">
        <f>_xlfn.RANK.AVG(Table2[[#This Row],[6M Return vs Nifty Z-Score]],Table2[6M Return vs Nifty Z-Score])</f>
        <v>120</v>
      </c>
      <c r="AU32">
        <f>_xlfn.RANK.AVG(Table2[[#This Row],[Sharpe Ratio Z-Score]],Table2[Sharpe Ratio Z-Score])</f>
        <v>35</v>
      </c>
      <c r="AV32">
        <f>(Table2[[#This Row],[Rank 1Y]]+Table2[[#This Row],[Rank 6M]]+Table2[[#This Row],[Rank Sharpe]])/3</f>
        <v>56.333333333333336</v>
      </c>
    </row>
    <row r="33" spans="1:48" x14ac:dyDescent="0.3">
      <c r="A33" t="s">
        <v>560</v>
      </c>
      <c r="B33" t="s">
        <v>561</v>
      </c>
      <c r="C33" t="s">
        <v>10173</v>
      </c>
      <c r="D33" t="s">
        <v>214</v>
      </c>
      <c r="E33">
        <v>34547.562682049997</v>
      </c>
      <c r="F33">
        <v>8669.25</v>
      </c>
      <c r="G33">
        <v>122.428330693996</v>
      </c>
      <c r="H33">
        <f>(Table2[[#This Row],[1Y Return vs Nifty]]-AVERAGE(Table2[1Y Return vs Nifty]))/_xlfn.STDEV.P(Table2[1Y Return vs Nifty])</f>
        <v>0.94127024376169621</v>
      </c>
      <c r="I33">
        <v>8.5782243638948097E-2</v>
      </c>
      <c r="J33">
        <f>(Table2[[#This Row],[1M Return vs Nifty]]-AVERAGE(Table2[1M Return vs Nifty]))/_xlfn.STDEV.P(Table2[1M Return vs Nifty])</f>
        <v>-0.1654175869017398</v>
      </c>
      <c r="K33">
        <v>51.329842243217101</v>
      </c>
      <c r="L33">
        <f>(Table2[[#This Row],[6M Return vs Nifty]]-AVERAGE(Table2[6M Return vs Nifty]))/_xlfn.STDEV.P(Table2[6M Return vs Nifty])</f>
        <v>1.2481641877435181</v>
      </c>
      <c r="M33">
        <v>-1.1019507401477</v>
      </c>
      <c r="N33">
        <f>(Table2[[#This Row],[1W Return vs Nifty]]-AVERAGE(Table2[1W Return vs Nifty]))/_xlfn.STDEV.P(Table2[1W Return vs Nifty])</f>
        <v>-0.15247116977669106</v>
      </c>
      <c r="O33">
        <v>8528.2199999999993</v>
      </c>
      <c r="P33">
        <v>8148.3833945343604</v>
      </c>
      <c r="Q33">
        <v>6587.9856774426598</v>
      </c>
      <c r="R33">
        <v>50.661643542531301</v>
      </c>
      <c r="S33" s="2">
        <f>(Table2[[#This Row],[Close Price]]-Table2[[#This Row],[20D EMA]])/Table2[[#This Row],[20D EMA]]</f>
        <v>1.6536862322970171E-2</v>
      </c>
      <c r="T33" s="2">
        <f>(Table2[[#This Row],[Close Price]]-Table2[[#This Row],[50D EMA]])/Table2[[#This Row],[50D EMA]]</f>
        <v>6.3922692422035271E-2</v>
      </c>
      <c r="U33" s="2">
        <f>(Table2[[#This Row],[Close Price]]-Table2[[#This Row],[200D EMA]])/Table2[[#This Row],[200D EMA]]</f>
        <v>0.31591816140153639</v>
      </c>
      <c r="V33">
        <v>0.58827846516304905</v>
      </c>
      <c r="W33">
        <v>8550</v>
      </c>
      <c r="X33">
        <v>8710</v>
      </c>
      <c r="Y33">
        <v>8532.0499999999993</v>
      </c>
      <c r="Z33">
        <v>8962.85</v>
      </c>
      <c r="AA33">
        <v>8390</v>
      </c>
      <c r="AB33">
        <v>8962.85</v>
      </c>
      <c r="AC33">
        <f>(Table2[[#This Row],[Close Price]]/Table2[[#This Row],[Day Low]])-1</f>
        <v>1.3947368421052708E-2</v>
      </c>
      <c r="AD33">
        <f>(Table2[[#This Row],[Day High]]/Table2[[#This Row],[Close Price]])-1</f>
        <v>4.7005219598004189E-3</v>
      </c>
      <c r="AE33">
        <f>(Table2[[#This Row],[Close Price]]/Table2[[#This Row],[Current Week Low]])-1</f>
        <v>1.6080543362966715E-2</v>
      </c>
      <c r="AF33">
        <f>(Table2[[#This Row],[Current Week High]]/Table2[[#This Row],[Close Price]])-1</f>
        <v>3.3866828156991602E-2</v>
      </c>
      <c r="AG33">
        <f>(Table2[[#This Row],[Close Price]]/Table2[[#This Row],[Current Month Low]])-1</f>
        <v>3.3283671036948848E-2</v>
      </c>
      <c r="AH33">
        <f>(Table2[[#This Row],[Current Month High]]/Table2[[#This Row],[Close Price]])-1</f>
        <v>3.3866828156991602E-2</v>
      </c>
      <c r="AI33">
        <v>3.3866828156991602</v>
      </c>
      <c r="AJ33">
        <v>162.44607583440501</v>
      </c>
      <c r="AK33" t="str">
        <f>IF(AND(Table2[[#This Row],[20D EMA]]&gt;Table2[[#This Row],[50D EMA]],Table2[[#This Row],[50D EMA]]&gt;Table2[[#This Row],[200D EMA]]),"Uptrend","Downtrend/NoTrend")</f>
        <v>Uptrend</v>
      </c>
      <c r="AL33">
        <v>0.01</v>
      </c>
      <c r="AM33" t="s">
        <v>10211</v>
      </c>
      <c r="AN33">
        <v>3.23</v>
      </c>
      <c r="AO33" t="s">
        <v>10211</v>
      </c>
      <c r="AP33">
        <v>0.281279500389019</v>
      </c>
      <c r="AQ33">
        <f>(Table2[[#This Row],[Sharpe Ratio]]-AVERAGE(Table2[Sharpe Ratio]))/_xlfn.STDEV.P(Table2[Sharpe Ratio])</f>
        <v>2.572659446642112</v>
      </c>
      <c r="AR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4.4442051214688956</v>
      </c>
      <c r="AS33">
        <f>_xlfn.RANK.AVG(Table2[[#This Row],[1Y Return vs Nifty Z-Score]],Table2[1Y Return vs Nifty Z-Score])</f>
        <v>90</v>
      </c>
      <c r="AT33">
        <f>_xlfn.RANK.AVG(Table2[[#This Row],[6M Return vs Nifty Z-Score]],Table2[6M Return vs Nifty Z-Score])</f>
        <v>75</v>
      </c>
      <c r="AU33">
        <f>_xlfn.RANK.AVG(Table2[[#This Row],[Sharpe Ratio Z-Score]],Table2[Sharpe Ratio Z-Score])</f>
        <v>5</v>
      </c>
      <c r="AV33">
        <f>(Table2[[#This Row],[Rank 1Y]]+Table2[[#This Row],[Rank 6M]]+Table2[[#This Row],[Rank Sharpe]])/3</f>
        <v>56.666666666666664</v>
      </c>
    </row>
    <row r="34" spans="1:48" x14ac:dyDescent="0.3">
      <c r="A34" t="s">
        <v>407</v>
      </c>
      <c r="B34" t="s">
        <v>408</v>
      </c>
      <c r="C34" t="s">
        <v>10174</v>
      </c>
      <c r="D34" t="s">
        <v>111</v>
      </c>
      <c r="E34">
        <v>58923.348853950003</v>
      </c>
      <c r="F34">
        <v>150.69</v>
      </c>
      <c r="G34">
        <v>187.86282252855901</v>
      </c>
      <c r="H34">
        <f>(Table2[[#This Row],[1Y Return vs Nifty]]-AVERAGE(Table2[1Y Return vs Nifty]))/_xlfn.STDEV.P(Table2[1Y Return vs Nifty])</f>
        <v>1.7268212409426573</v>
      </c>
      <c r="I34">
        <v>6.7727947601019096</v>
      </c>
      <c r="J34">
        <f>(Table2[[#This Row],[1M Return vs Nifty]]-AVERAGE(Table2[1M Return vs Nifty]))/_xlfn.STDEV.P(Table2[1M Return vs Nifty])</f>
        <v>0.40683175675889155</v>
      </c>
      <c r="K34">
        <v>48.143293571872</v>
      </c>
      <c r="L34">
        <f>(Table2[[#This Row],[6M Return vs Nifty]]-AVERAGE(Table2[6M Return vs Nifty]))/_xlfn.STDEV.P(Table2[6M Return vs Nifty])</f>
        <v>1.1522545545303982</v>
      </c>
      <c r="M34">
        <v>6.5906090521320797</v>
      </c>
      <c r="N34">
        <f>(Table2[[#This Row],[1W Return vs Nifty]]-AVERAGE(Table2[1W Return vs Nifty]))/_xlfn.STDEV.P(Table2[1W Return vs Nifty])</f>
        <v>1.3209230423772027</v>
      </c>
      <c r="O34">
        <v>139.22999999999999</v>
      </c>
      <c r="P34">
        <v>135.17042868899301</v>
      </c>
      <c r="Q34">
        <v>111.755562182894</v>
      </c>
      <c r="R34">
        <v>79.312025846236295</v>
      </c>
      <c r="S34" s="2">
        <f>(Table2[[#This Row],[Close Price]]-Table2[[#This Row],[20D EMA]])/Table2[[#This Row],[20D EMA]]</f>
        <v>8.2309847015729437E-2</v>
      </c>
      <c r="T34" s="2">
        <f>(Table2[[#This Row],[Close Price]]-Table2[[#This Row],[50D EMA]])/Table2[[#This Row],[50D EMA]]</f>
        <v>0.11481484124545616</v>
      </c>
      <c r="U34" s="2">
        <f>(Table2[[#This Row],[Close Price]]-Table2[[#This Row],[200D EMA]])/Table2[[#This Row],[200D EMA]]</f>
        <v>0.34838926185515218</v>
      </c>
      <c r="V34">
        <v>1.49751607532013</v>
      </c>
      <c r="W34">
        <v>150</v>
      </c>
      <c r="X34">
        <v>157</v>
      </c>
      <c r="Y34">
        <v>136.01</v>
      </c>
      <c r="Z34">
        <v>157</v>
      </c>
      <c r="AA34">
        <v>130.51</v>
      </c>
      <c r="AB34">
        <v>157</v>
      </c>
      <c r="AC34">
        <f>(Table2[[#This Row],[Close Price]]/Table2[[#This Row],[Day Low]])-1</f>
        <v>4.5999999999999375E-3</v>
      </c>
      <c r="AD34">
        <f>(Table2[[#This Row],[Day High]]/Table2[[#This Row],[Close Price]])-1</f>
        <v>4.1874046054814595E-2</v>
      </c>
      <c r="AE34">
        <f>(Table2[[#This Row],[Close Price]]/Table2[[#This Row],[Current Week Low]])-1</f>
        <v>0.10793324020292627</v>
      </c>
      <c r="AF34">
        <f>(Table2[[#This Row],[Current Week High]]/Table2[[#This Row],[Close Price]])-1</f>
        <v>4.1874046054814595E-2</v>
      </c>
      <c r="AG34">
        <f>(Table2[[#This Row],[Close Price]]/Table2[[#This Row],[Current Month Low]])-1</f>
        <v>0.15462416673051882</v>
      </c>
      <c r="AH34">
        <f>(Table2[[#This Row],[Current Month High]]/Table2[[#This Row],[Close Price]])-1</f>
        <v>4.1874046054814595E-2</v>
      </c>
      <c r="AI34">
        <v>13.1461941734687</v>
      </c>
      <c r="AJ34">
        <v>233.38495575221199</v>
      </c>
      <c r="AK34" t="str">
        <f>IF(AND(Table2[[#This Row],[20D EMA]]&gt;Table2[[#This Row],[50D EMA]],Table2[[#This Row],[50D EMA]]&gt;Table2[[#This Row],[200D EMA]]),"Uptrend","Downtrend/NoTrend")</f>
        <v>Uptrend</v>
      </c>
      <c r="AL34">
        <v>7.0000000000000007E-2</v>
      </c>
      <c r="AM34" t="s">
        <v>10211</v>
      </c>
      <c r="AN34">
        <v>16.21</v>
      </c>
      <c r="AO34" t="s">
        <v>10211</v>
      </c>
      <c r="AP34">
        <v>0.18531943285337901</v>
      </c>
      <c r="AQ34">
        <f>(Table2[[#This Row],[Sharpe Ratio]]-AVERAGE(Table2[Sharpe Ratio]))/_xlfn.STDEV.P(Table2[Sharpe Ratio])</f>
        <v>1.483937355052664</v>
      </c>
      <c r="AR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6.0907679496618137</v>
      </c>
      <c r="AS34">
        <f>_xlfn.RANK.AVG(Table2[[#This Row],[1Y Return vs Nifty Z-Score]],Table2[1Y Return vs Nifty Z-Score])</f>
        <v>41</v>
      </c>
      <c r="AT34">
        <f>_xlfn.RANK.AVG(Table2[[#This Row],[6M Return vs Nifty Z-Score]],Table2[6M Return vs Nifty Z-Score])</f>
        <v>77</v>
      </c>
      <c r="AU34">
        <f>_xlfn.RANK.AVG(Table2[[#This Row],[Sharpe Ratio Z-Score]],Table2[Sharpe Ratio Z-Score])</f>
        <v>54</v>
      </c>
      <c r="AV34">
        <f>(Table2[[#This Row],[Rank 1Y]]+Table2[[#This Row],[Rank 6M]]+Table2[[#This Row],[Rank Sharpe]])/3</f>
        <v>57.333333333333336</v>
      </c>
    </row>
    <row r="35" spans="1:48" x14ac:dyDescent="0.3">
      <c r="A35" t="s">
        <v>914</v>
      </c>
      <c r="B35" t="s">
        <v>915</v>
      </c>
      <c r="C35" t="s">
        <v>10167</v>
      </c>
      <c r="D35" t="s">
        <v>114</v>
      </c>
      <c r="E35">
        <v>16227.786835658901</v>
      </c>
      <c r="F35">
        <v>69.569999999999993</v>
      </c>
      <c r="G35">
        <v>417.113588300196</v>
      </c>
      <c r="H35">
        <f>(Table2[[#This Row],[1Y Return vs Nifty]]-AVERAGE(Table2[1Y Return vs Nifty]))/_xlfn.STDEV.P(Table2[1Y Return vs Nifty])</f>
        <v>4.4790114483904739</v>
      </c>
      <c r="I35">
        <v>-11.193530327344799</v>
      </c>
      <c r="J35">
        <f>(Table2[[#This Row],[1M Return vs Nifty]]-AVERAGE(Table2[1M Return vs Nifty]))/_xlfn.STDEV.P(Table2[1M Return vs Nifty])</f>
        <v>-1.1306586717356371</v>
      </c>
      <c r="K35">
        <v>113.235817895276</v>
      </c>
      <c r="L35">
        <f>(Table2[[#This Row],[6M Return vs Nifty]]-AVERAGE(Table2[6M Return vs Nifty]))/_xlfn.STDEV.P(Table2[6M Return vs Nifty])</f>
        <v>3.1114275585123132</v>
      </c>
      <c r="M35">
        <v>0.69181095147370597</v>
      </c>
      <c r="N35">
        <f>(Table2[[#This Row],[1W Return vs Nifty]]-AVERAGE(Table2[1W Return vs Nifty]))/_xlfn.STDEV.P(Table2[1W Return vs Nifty])</f>
        <v>0.19109692274184598</v>
      </c>
      <c r="O35">
        <v>62.21</v>
      </c>
      <c r="P35">
        <v>58.666767098238601</v>
      </c>
      <c r="Q35">
        <v>43.843199574831203</v>
      </c>
      <c r="R35">
        <v>51.884062787312999</v>
      </c>
      <c r="S35" s="2">
        <f>(Table2[[#This Row],[Close Price]]-Table2[[#This Row],[20D EMA]])/Table2[[#This Row],[20D EMA]]</f>
        <v>0.11830895354444611</v>
      </c>
      <c r="T35" s="2">
        <f>(Table2[[#This Row],[Close Price]]-Table2[[#This Row],[50D EMA]])/Table2[[#This Row],[50D EMA]]</f>
        <v>0.18585024266811437</v>
      </c>
      <c r="U35" s="2">
        <f>(Table2[[#This Row],[Close Price]]-Table2[[#This Row],[200D EMA]])/Table2[[#This Row],[200D EMA]]</f>
        <v>0.5867911255258299</v>
      </c>
      <c r="V35">
        <v>1.2910813019982501</v>
      </c>
      <c r="W35">
        <v>62.31</v>
      </c>
      <c r="X35">
        <v>72</v>
      </c>
      <c r="Y35">
        <v>60.5</v>
      </c>
      <c r="Z35">
        <v>72</v>
      </c>
      <c r="AA35">
        <v>59.35</v>
      </c>
      <c r="AB35">
        <v>72</v>
      </c>
      <c r="AC35">
        <f>(Table2[[#This Row],[Close Price]]/Table2[[#This Row],[Day Low]])-1</f>
        <v>0.11651420317766004</v>
      </c>
      <c r="AD35">
        <f>(Table2[[#This Row],[Day High]]/Table2[[#This Row],[Close Price]])-1</f>
        <v>3.4928848641655907E-2</v>
      </c>
      <c r="AE35">
        <f>(Table2[[#This Row],[Close Price]]/Table2[[#This Row],[Current Week Low]])-1</f>
        <v>0.14991735537190065</v>
      </c>
      <c r="AF35">
        <f>(Table2[[#This Row],[Current Week High]]/Table2[[#This Row],[Close Price]])-1</f>
        <v>3.4928848641655907E-2</v>
      </c>
      <c r="AG35">
        <f>(Table2[[#This Row],[Close Price]]/Table2[[#This Row],[Current Month Low]])-1</f>
        <v>0.17219882055602342</v>
      </c>
      <c r="AH35">
        <f>(Table2[[#This Row],[Current Month High]]/Table2[[#This Row],[Close Price]])-1</f>
        <v>3.4928848641655907E-2</v>
      </c>
      <c r="AI35">
        <v>3.4928848641655899</v>
      </c>
      <c r="AJ35">
        <v>467.918367346938</v>
      </c>
      <c r="AK35" t="str">
        <f>IF(AND(Table2[[#This Row],[20D EMA]]&gt;Table2[[#This Row],[50D EMA]],Table2[[#This Row],[50D EMA]]&gt;Table2[[#This Row],[200D EMA]]),"Uptrend","Downtrend/NoTrend")</f>
        <v>Uptrend</v>
      </c>
      <c r="AL35">
        <v>0.34</v>
      </c>
      <c r="AM35" t="s">
        <v>10211</v>
      </c>
      <c r="AN35">
        <v>10.69</v>
      </c>
      <c r="AO35" t="s">
        <v>10211</v>
      </c>
      <c r="AP35">
        <v>0.123395390592464</v>
      </c>
      <c r="AQ35">
        <f>(Table2[[#This Row],[Sharpe Ratio]]-AVERAGE(Table2[Sharpe Ratio]))/_xlfn.STDEV.P(Table2[Sharpe Ratio])</f>
        <v>0.78137352260290682</v>
      </c>
      <c r="AR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7.432250780511902</v>
      </c>
      <c r="AS35">
        <f>_xlfn.RANK.AVG(Table2[[#This Row],[1Y Return vs Nifty Z-Score]],Table2[1Y Return vs Nifty Z-Score])</f>
        <v>5</v>
      </c>
      <c r="AT35">
        <f>_xlfn.RANK.AVG(Table2[[#This Row],[6M Return vs Nifty Z-Score]],Table2[6M Return vs Nifty Z-Score])</f>
        <v>10</v>
      </c>
      <c r="AU35">
        <f>_xlfn.RANK.AVG(Table2[[#This Row],[Sharpe Ratio Z-Score]],Table2[Sharpe Ratio Z-Score])</f>
        <v>157</v>
      </c>
      <c r="AV35">
        <f>(Table2[[#This Row],[Rank 1Y]]+Table2[[#This Row],[Rank 6M]]+Table2[[#This Row],[Rank Sharpe]])/3</f>
        <v>57.333333333333336</v>
      </c>
    </row>
    <row r="36" spans="1:48" x14ac:dyDescent="0.3">
      <c r="A36" t="s">
        <v>1096</v>
      </c>
      <c r="B36" t="s">
        <v>1097</v>
      </c>
      <c r="C36" t="s">
        <v>10180</v>
      </c>
      <c r="D36" t="s">
        <v>140</v>
      </c>
      <c r="E36">
        <v>11166.19296531</v>
      </c>
      <c r="F36">
        <v>458.15</v>
      </c>
      <c r="G36">
        <v>319.05250875474098</v>
      </c>
      <c r="H36">
        <f>(Table2[[#This Row],[1Y Return vs Nifty]]-AVERAGE(Table2[1Y Return vs Nifty]))/_xlfn.STDEV.P(Table2[1Y Return vs Nifty])</f>
        <v>3.3017733181344542</v>
      </c>
      <c r="I36">
        <v>1.9553994465849001</v>
      </c>
      <c r="J36">
        <f>(Table2[[#This Row],[1M Return vs Nifty]]-AVERAGE(Table2[1M Return vs Nifty]))/_xlfn.STDEV.P(Table2[1M Return vs Nifty])</f>
        <v>-5.4227888288398175E-3</v>
      </c>
      <c r="K36">
        <v>87.937515071590198</v>
      </c>
      <c r="L36">
        <f>(Table2[[#This Row],[6M Return vs Nifty]]-AVERAGE(Table2[6M Return vs Nifty]))/_xlfn.STDEV.P(Table2[6M Return vs Nifty])</f>
        <v>2.3499921639887669</v>
      </c>
      <c r="M36">
        <v>-11.076723128825</v>
      </c>
      <c r="N36">
        <f>(Table2[[#This Row],[1W Return vs Nifty]]-AVERAGE(Table2[1W Return vs Nifty]))/_xlfn.STDEV.P(Table2[1W Return vs Nifty])</f>
        <v>-2.0629889040397669</v>
      </c>
      <c r="O36">
        <v>477.41</v>
      </c>
      <c r="P36">
        <v>433.70155526762602</v>
      </c>
      <c r="Q36">
        <v>296.01101052808701</v>
      </c>
      <c r="R36">
        <v>39.778138954067501</v>
      </c>
      <c r="S36" s="2">
        <f>(Table2[[#This Row],[Close Price]]-Table2[[#This Row],[20D EMA]])/Table2[[#This Row],[20D EMA]]</f>
        <v>-4.0342682390398288E-2</v>
      </c>
      <c r="T36" s="2">
        <f>(Table2[[#This Row],[Close Price]]-Table2[[#This Row],[50D EMA]])/Table2[[#This Row],[50D EMA]]</f>
        <v>5.6371586487135042E-2</v>
      </c>
      <c r="U36" s="2">
        <f>(Table2[[#This Row],[Close Price]]-Table2[[#This Row],[200D EMA]])/Table2[[#This Row],[200D EMA]]</f>
        <v>0.54774648139829385</v>
      </c>
      <c r="V36">
        <v>0.45254795655553898</v>
      </c>
      <c r="W36">
        <v>456</v>
      </c>
      <c r="X36">
        <v>484</v>
      </c>
      <c r="Y36">
        <v>456</v>
      </c>
      <c r="Z36">
        <v>530</v>
      </c>
      <c r="AA36">
        <v>456</v>
      </c>
      <c r="AB36">
        <v>569.6</v>
      </c>
      <c r="AC36">
        <f>(Table2[[#This Row],[Close Price]]/Table2[[#This Row],[Day Low]])-1</f>
        <v>4.7149122807017552E-3</v>
      </c>
      <c r="AD36">
        <f>(Table2[[#This Row],[Day High]]/Table2[[#This Row],[Close Price]])-1</f>
        <v>5.6422569027611003E-2</v>
      </c>
      <c r="AE36">
        <f>(Table2[[#This Row],[Close Price]]/Table2[[#This Row],[Current Week Low]])-1</f>
        <v>4.7149122807017552E-3</v>
      </c>
      <c r="AF36">
        <f>(Table2[[#This Row],[Current Week High]]/Table2[[#This Row],[Close Price]])-1</f>
        <v>0.15682636691040064</v>
      </c>
      <c r="AG36">
        <f>(Table2[[#This Row],[Close Price]]/Table2[[#This Row],[Current Month Low]])-1</f>
        <v>4.7149122807017552E-3</v>
      </c>
      <c r="AH36">
        <f>(Table2[[#This Row],[Current Month High]]/Table2[[#This Row],[Close Price]])-1</f>
        <v>0.24326094073993243</v>
      </c>
      <c r="AI36">
        <v>24.3260940739932</v>
      </c>
      <c r="AJ36">
        <v>386.10079575596802</v>
      </c>
      <c r="AK36" t="str">
        <f>IF(AND(Table2[[#This Row],[20D EMA]]&gt;Table2[[#This Row],[50D EMA]],Table2[[#This Row],[50D EMA]]&gt;Table2[[#This Row],[200D EMA]]),"Uptrend","Downtrend/NoTrend")</f>
        <v>Uptrend</v>
      </c>
      <c r="AL36">
        <v>7.0000000000000007E-2</v>
      </c>
      <c r="AM36" t="s">
        <v>10211</v>
      </c>
      <c r="AN36">
        <v>-3.68</v>
      </c>
      <c r="AO36" t="s">
        <v>10212</v>
      </c>
      <c r="AP36">
        <v>0.129252803641772</v>
      </c>
      <c r="AQ36">
        <f>(Table2[[#This Row],[Sharpe Ratio]]-AVERAGE(Table2[Sharpe Ratio]))/_xlfn.STDEV.P(Table2[Sharpe Ratio])</f>
        <v>0.84782923850762359</v>
      </c>
      <c r="AR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4.4311830277622377</v>
      </c>
      <c r="AS36">
        <f>_xlfn.RANK.AVG(Table2[[#This Row],[1Y Return vs Nifty Z-Score]],Table2[1Y Return vs Nifty Z-Score])</f>
        <v>8</v>
      </c>
      <c r="AT36">
        <f>_xlfn.RANK.AVG(Table2[[#This Row],[6M Return vs Nifty Z-Score]],Table2[6M Return vs Nifty Z-Score])</f>
        <v>16</v>
      </c>
      <c r="AU36">
        <f>_xlfn.RANK.AVG(Table2[[#This Row],[Sharpe Ratio Z-Score]],Table2[Sharpe Ratio Z-Score])</f>
        <v>149</v>
      </c>
      <c r="AV36">
        <f>(Table2[[#This Row],[Rank 1Y]]+Table2[[#This Row],[Rank 6M]]+Table2[[#This Row],[Rank Sharpe]])/3</f>
        <v>57.666666666666664</v>
      </c>
    </row>
    <row r="37" spans="1:48" x14ac:dyDescent="0.3">
      <c r="A37" t="s">
        <v>556</v>
      </c>
      <c r="B37" t="s">
        <v>557</v>
      </c>
      <c r="C37" t="s">
        <v>10170</v>
      </c>
      <c r="D37" t="s">
        <v>46</v>
      </c>
      <c r="E37">
        <v>34903.800000000003</v>
      </c>
      <c r="F37">
        <v>189.79</v>
      </c>
      <c r="G37">
        <v>350.03530973754198</v>
      </c>
      <c r="H37">
        <f>(Table2[[#This Row],[1Y Return vs Nifty]]-AVERAGE(Table2[1Y Return vs Nifty]))/_xlfn.STDEV.P(Table2[1Y Return vs Nifty])</f>
        <v>3.6737265422694168</v>
      </c>
      <c r="I37">
        <v>18.6900472971389</v>
      </c>
      <c r="J37">
        <f>(Table2[[#This Row],[1M Return vs Nifty]]-AVERAGE(Table2[1M Return vs Nifty]))/_xlfn.STDEV.P(Table2[1M Return vs Nifty])</f>
        <v>1.4266653410041625</v>
      </c>
      <c r="K37">
        <v>95.737889234317606</v>
      </c>
      <c r="L37">
        <f>(Table2[[#This Row],[6M Return vs Nifty]]-AVERAGE(Table2[6M Return vs Nifty]))/_xlfn.STDEV.P(Table2[6M Return vs Nifty])</f>
        <v>2.5847700073651501</v>
      </c>
      <c r="M37">
        <v>2.8884071439382799</v>
      </c>
      <c r="N37">
        <f>(Table2[[#This Row],[1W Return vs Nifty]]-AVERAGE(Table2[1W Return vs Nifty]))/_xlfn.STDEV.P(Table2[1W Return vs Nifty])</f>
        <v>0.61182190945753889</v>
      </c>
      <c r="O37">
        <v>173.34</v>
      </c>
      <c r="P37">
        <v>157.62513764293601</v>
      </c>
      <c r="Q37">
        <v>118.818226581473</v>
      </c>
      <c r="R37">
        <v>81.141820038340896</v>
      </c>
      <c r="S37" s="2">
        <f>(Table2[[#This Row],[Close Price]]-Table2[[#This Row],[20D EMA]])/Table2[[#This Row],[20D EMA]]</f>
        <v>9.4900196146302004E-2</v>
      </c>
      <c r="T37" s="2">
        <f>(Table2[[#This Row],[Close Price]]-Table2[[#This Row],[50D EMA]])/Table2[[#This Row],[50D EMA]]</f>
        <v>0.20405921820621137</v>
      </c>
      <c r="U37" s="2">
        <f>(Table2[[#This Row],[Close Price]]-Table2[[#This Row],[200D EMA]])/Table2[[#This Row],[200D EMA]]</f>
        <v>0.5973138588284016</v>
      </c>
      <c r="V37">
        <v>1.70549083996412</v>
      </c>
      <c r="W37">
        <v>188.9</v>
      </c>
      <c r="X37">
        <v>197</v>
      </c>
      <c r="Y37">
        <v>179.2</v>
      </c>
      <c r="Z37">
        <v>198.3</v>
      </c>
      <c r="AA37">
        <v>155.80000000000001</v>
      </c>
      <c r="AB37">
        <v>198.3</v>
      </c>
      <c r="AC37">
        <f>(Table2[[#This Row],[Close Price]]/Table2[[#This Row],[Day Low]])-1</f>
        <v>4.7114875595553052E-3</v>
      </c>
      <c r="AD37">
        <f>(Table2[[#This Row],[Day High]]/Table2[[#This Row],[Close Price]])-1</f>
        <v>3.7989356657358142E-2</v>
      </c>
      <c r="AE37">
        <f>(Table2[[#This Row],[Close Price]]/Table2[[#This Row],[Current Week Low]])-1</f>
        <v>5.9095982142857162E-2</v>
      </c>
      <c r="AF37">
        <f>(Table2[[#This Row],[Current Week High]]/Table2[[#This Row],[Close Price]])-1</f>
        <v>4.4839032614995666E-2</v>
      </c>
      <c r="AG37">
        <f>(Table2[[#This Row],[Close Price]]/Table2[[#This Row],[Current Month Low]])-1</f>
        <v>0.21816431322207941</v>
      </c>
      <c r="AH37">
        <f>(Table2[[#This Row],[Current Month High]]/Table2[[#This Row],[Close Price]])-1</f>
        <v>4.4839032614995666E-2</v>
      </c>
      <c r="AI37">
        <v>4.4839032614995604</v>
      </c>
      <c r="AJ37">
        <v>372.11442786069603</v>
      </c>
      <c r="AK37" t="str">
        <f>IF(AND(Table2[[#This Row],[20D EMA]]&gt;Table2[[#This Row],[50D EMA]],Table2[[#This Row],[50D EMA]]&gt;Table2[[#This Row],[200D EMA]]),"Uptrend","Downtrend/NoTrend")</f>
        <v>Uptrend</v>
      </c>
      <c r="AL37">
        <v>0.26</v>
      </c>
      <c r="AM37" t="s">
        <v>10211</v>
      </c>
      <c r="AN37">
        <v>20.04</v>
      </c>
      <c r="AO37" t="s">
        <v>10211</v>
      </c>
      <c r="AP37">
        <v>0.121949157551306</v>
      </c>
      <c r="AQ37">
        <f>(Table2[[#This Row],[Sharpe Ratio]]-AVERAGE(Table2[Sharpe Ratio]))/_xlfn.STDEV.P(Table2[Sharpe Ratio])</f>
        <v>0.76496517794526564</v>
      </c>
      <c r="AR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9.061948978041535</v>
      </c>
      <c r="AS37">
        <f>_xlfn.RANK.AVG(Table2[[#This Row],[1Y Return vs Nifty Z-Score]],Table2[1Y Return vs Nifty Z-Score])</f>
        <v>7</v>
      </c>
      <c r="AT37">
        <f>_xlfn.RANK.AVG(Table2[[#This Row],[6M Return vs Nifty Z-Score]],Table2[6M Return vs Nifty Z-Score])</f>
        <v>13</v>
      </c>
      <c r="AU37">
        <f>_xlfn.RANK.AVG(Table2[[#This Row],[Sharpe Ratio Z-Score]],Table2[Sharpe Ratio Z-Score])</f>
        <v>160</v>
      </c>
      <c r="AV37">
        <f>(Table2[[#This Row],[Rank 1Y]]+Table2[[#This Row],[Rank 6M]]+Table2[[#This Row],[Rank Sharpe]])/3</f>
        <v>60</v>
      </c>
    </row>
    <row r="38" spans="1:48" x14ac:dyDescent="0.3">
      <c r="A38" t="s">
        <v>244</v>
      </c>
      <c r="B38" t="s">
        <v>245</v>
      </c>
      <c r="C38" t="s">
        <v>10173</v>
      </c>
      <c r="D38" t="s">
        <v>246</v>
      </c>
      <c r="E38">
        <v>110777.436</v>
      </c>
      <c r="F38">
        <v>3954.05</v>
      </c>
      <c r="G38">
        <v>81.552628283892702</v>
      </c>
      <c r="H38">
        <f>(Table2[[#This Row],[1Y Return vs Nifty]]-AVERAGE(Table2[1Y Return vs Nifty]))/_xlfn.STDEV.P(Table2[1Y Return vs Nifty])</f>
        <v>0.4505512377990315</v>
      </c>
      <c r="I38">
        <v>6.0017281179135598</v>
      </c>
      <c r="J38">
        <f>(Table2[[#This Row],[1M Return vs Nifty]]-AVERAGE(Table2[1M Return vs Nifty]))/_xlfn.STDEV.P(Table2[1M Return vs Nifty])</f>
        <v>0.34084677784273398</v>
      </c>
      <c r="K38">
        <v>81.210897955792305</v>
      </c>
      <c r="L38">
        <f>(Table2[[#This Row],[6M Return vs Nifty]]-AVERAGE(Table2[6M Return vs Nifty]))/_xlfn.STDEV.P(Table2[6M Return vs Nifty])</f>
        <v>2.1475325605492435</v>
      </c>
      <c r="M38">
        <v>-3.1345486179399602</v>
      </c>
      <c r="N38">
        <f>(Table2[[#This Row],[1W Return vs Nifty]]-AVERAGE(Table2[1W Return vs Nifty]))/_xlfn.STDEV.P(Table2[1W Return vs Nifty])</f>
        <v>-0.54178474414513345</v>
      </c>
      <c r="O38">
        <v>3936.8</v>
      </c>
      <c r="P38">
        <v>3719.1531439522</v>
      </c>
      <c r="Q38">
        <v>2876.6437909763099</v>
      </c>
      <c r="R38">
        <v>52.446727434522998</v>
      </c>
      <c r="S38" s="2">
        <f>(Table2[[#This Row],[Close Price]]-Table2[[#This Row],[20D EMA]])/Table2[[#This Row],[20D EMA]]</f>
        <v>4.3817313554155657E-3</v>
      </c>
      <c r="T38" s="2">
        <f>(Table2[[#This Row],[Close Price]]-Table2[[#This Row],[50D EMA]])/Table2[[#This Row],[50D EMA]]</f>
        <v>6.315869418546835E-2</v>
      </c>
      <c r="U38" s="2">
        <f>(Table2[[#This Row],[Close Price]]-Table2[[#This Row],[200D EMA]])/Table2[[#This Row],[200D EMA]]</f>
        <v>0.37453584361170666</v>
      </c>
      <c r="V38">
        <v>0.69698473386467596</v>
      </c>
      <c r="W38">
        <v>3942.2</v>
      </c>
      <c r="X38">
        <v>3998</v>
      </c>
      <c r="Y38">
        <v>3925.8</v>
      </c>
      <c r="Z38">
        <v>4154</v>
      </c>
      <c r="AA38">
        <v>3885.25</v>
      </c>
      <c r="AB38">
        <v>4154</v>
      </c>
      <c r="AC38">
        <f>(Table2[[#This Row],[Close Price]]/Table2[[#This Row],[Day Low]])-1</f>
        <v>3.0059357719041113E-3</v>
      </c>
      <c r="AD38">
        <f>(Table2[[#This Row],[Day High]]/Table2[[#This Row],[Close Price]])-1</f>
        <v>1.1115185695679042E-2</v>
      </c>
      <c r="AE38">
        <f>(Table2[[#This Row],[Close Price]]/Table2[[#This Row],[Current Week Low]])-1</f>
        <v>7.1959855316114929E-3</v>
      </c>
      <c r="AF38">
        <f>(Table2[[#This Row],[Current Week High]]/Table2[[#This Row],[Close Price]])-1</f>
        <v>5.0568404547236323E-2</v>
      </c>
      <c r="AG38">
        <f>(Table2[[#This Row],[Close Price]]/Table2[[#This Row],[Current Month Low]])-1</f>
        <v>1.7707998198314145E-2</v>
      </c>
      <c r="AH38">
        <f>(Table2[[#This Row],[Current Month High]]/Table2[[#This Row],[Close Price]])-1</f>
        <v>5.0568404547236323E-2</v>
      </c>
      <c r="AI38">
        <v>5.50954085052033</v>
      </c>
      <c r="AJ38">
        <v>139.161071795802</v>
      </c>
      <c r="AK38" t="str">
        <f>IF(AND(Table2[[#This Row],[20D EMA]]&gt;Table2[[#This Row],[50D EMA]],Table2[[#This Row],[50D EMA]]&gt;Table2[[#This Row],[200D EMA]]),"Uptrend","Downtrend/NoTrend")</f>
        <v>Uptrend</v>
      </c>
      <c r="AL38">
        <v>0.06</v>
      </c>
      <c r="AM38" t="s">
        <v>10211</v>
      </c>
      <c r="AN38">
        <v>-1.1299999999999999</v>
      </c>
      <c r="AO38" t="s">
        <v>10212</v>
      </c>
      <c r="AP38">
        <v>0.23390571824169601</v>
      </c>
      <c r="AQ38">
        <f>(Table2[[#This Row],[Sharpe Ratio]]-AVERAGE(Table2[Sharpe Ratio]))/_xlfn.STDEV.P(Table2[Sharpe Ratio])</f>
        <v>2.0351766737503523</v>
      </c>
      <c r="AR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4.4323225057962272</v>
      </c>
      <c r="AS38">
        <f>_xlfn.RANK.AVG(Table2[[#This Row],[1Y Return vs Nifty Z-Score]],Table2[1Y Return vs Nifty Z-Score])</f>
        <v>155</v>
      </c>
      <c r="AT38">
        <f>_xlfn.RANK.AVG(Table2[[#This Row],[6M Return vs Nifty Z-Score]],Table2[6M Return vs Nifty Z-Score])</f>
        <v>20</v>
      </c>
      <c r="AU38">
        <f>_xlfn.RANK.AVG(Table2[[#This Row],[Sharpe Ratio Z-Score]],Table2[Sharpe Ratio Z-Score])</f>
        <v>16</v>
      </c>
      <c r="AV38">
        <f>(Table2[[#This Row],[Rank 1Y]]+Table2[[#This Row],[Rank 6M]]+Table2[[#This Row],[Rank Sharpe]])/3</f>
        <v>63.666666666666664</v>
      </c>
    </row>
    <row r="39" spans="1:48" x14ac:dyDescent="0.3">
      <c r="A39" t="s">
        <v>947</v>
      </c>
      <c r="B39" t="s">
        <v>948</v>
      </c>
      <c r="C39" t="s">
        <v>10177</v>
      </c>
      <c r="D39" t="s">
        <v>384</v>
      </c>
      <c r="E39">
        <v>15378.35431515</v>
      </c>
      <c r="F39">
        <v>345.65</v>
      </c>
      <c r="G39">
        <v>213.80465621358201</v>
      </c>
      <c r="H39">
        <f>(Table2[[#This Row],[1Y Return vs Nifty]]-AVERAGE(Table2[1Y Return vs Nifty]))/_xlfn.STDEV.P(Table2[1Y Return vs Nifty])</f>
        <v>2.0382568882385121</v>
      </c>
      <c r="I39">
        <v>21.6227250896318</v>
      </c>
      <c r="J39">
        <f>(Table2[[#This Row],[1M Return vs Nifty]]-AVERAGE(Table2[1M Return vs Nifty]))/_xlfn.STDEV.P(Table2[1M Return vs Nifty])</f>
        <v>1.6776328601751678</v>
      </c>
      <c r="K39">
        <v>88.466998421518298</v>
      </c>
      <c r="L39">
        <f>(Table2[[#This Row],[6M Return vs Nifty]]-AVERAGE(Table2[6M Return vs Nifty]))/_xlfn.STDEV.P(Table2[6M Return vs Nifty])</f>
        <v>2.3659287019556015</v>
      </c>
      <c r="M39">
        <v>21.901504625215399</v>
      </c>
      <c r="N39">
        <f>(Table2[[#This Row],[1W Return vs Nifty]]-AVERAGE(Table2[1W Return vs Nifty]))/_xlfn.STDEV.P(Table2[1W Return vs Nifty])</f>
        <v>4.2534949728435398</v>
      </c>
      <c r="O39">
        <v>275.76</v>
      </c>
      <c r="P39">
        <v>256.12608884605498</v>
      </c>
      <c r="Q39">
        <v>206.67649487851199</v>
      </c>
      <c r="R39">
        <v>87.756249682314106</v>
      </c>
      <c r="S39" s="2">
        <f>(Table2[[#This Row],[Close Price]]-Table2[[#This Row],[20D EMA]])/Table2[[#This Row],[20D EMA]]</f>
        <v>0.25344502465912383</v>
      </c>
      <c r="T39" s="2">
        <f>(Table2[[#This Row],[Close Price]]-Table2[[#This Row],[50D EMA]])/Table2[[#This Row],[50D EMA]]</f>
        <v>0.34953062203574853</v>
      </c>
      <c r="U39" s="2">
        <f>(Table2[[#This Row],[Close Price]]-Table2[[#This Row],[200D EMA]])/Table2[[#This Row],[200D EMA]]</f>
        <v>0.672420466600128</v>
      </c>
      <c r="V39">
        <v>2.1759633616663701</v>
      </c>
      <c r="W39">
        <v>342.15</v>
      </c>
      <c r="X39">
        <v>384.2</v>
      </c>
      <c r="Y39">
        <v>256.05</v>
      </c>
      <c r="Z39">
        <v>384.2</v>
      </c>
      <c r="AA39">
        <v>246.65</v>
      </c>
      <c r="AB39">
        <v>384.2</v>
      </c>
      <c r="AC39">
        <f>(Table2[[#This Row],[Close Price]]/Table2[[#This Row],[Day Low]])-1</f>
        <v>1.0229431535876188E-2</v>
      </c>
      <c r="AD39">
        <f>(Table2[[#This Row],[Day High]]/Table2[[#This Row],[Close Price]])-1</f>
        <v>0.11152900332706506</v>
      </c>
      <c r="AE39">
        <f>(Table2[[#This Row],[Close Price]]/Table2[[#This Row],[Current Week Low]])-1</f>
        <v>0.34993165397383308</v>
      </c>
      <c r="AF39">
        <f>(Table2[[#This Row],[Current Week High]]/Table2[[#This Row],[Close Price]])-1</f>
        <v>0.11152900332706506</v>
      </c>
      <c r="AG39">
        <f>(Table2[[#This Row],[Close Price]]/Table2[[#This Row],[Current Month Low]])-1</f>
        <v>0.40137847151834571</v>
      </c>
      <c r="AH39">
        <f>(Table2[[#This Row],[Current Month High]]/Table2[[#This Row],[Close Price]])-1</f>
        <v>0.11152900332706506</v>
      </c>
      <c r="AI39">
        <v>11.152900332706499</v>
      </c>
      <c r="AJ39">
        <v>257.07644628099098</v>
      </c>
      <c r="AK39" t="str">
        <f>IF(AND(Table2[[#This Row],[20D EMA]]&gt;Table2[[#This Row],[50D EMA]],Table2[[#This Row],[50D EMA]]&gt;Table2[[#This Row],[200D EMA]]),"Uptrend","Downtrend/NoTrend")</f>
        <v>Uptrend</v>
      </c>
      <c r="AL39">
        <v>0.43</v>
      </c>
      <c r="AM39" t="s">
        <v>10211</v>
      </c>
      <c r="AN39">
        <v>35.07</v>
      </c>
      <c r="AO39" t="s">
        <v>10211</v>
      </c>
      <c r="AP39">
        <v>0.12593228774788001</v>
      </c>
      <c r="AQ39">
        <f>(Table2[[#This Row],[Sharpe Ratio]]-AVERAGE(Table2[Sharpe Ratio]))/_xlfn.STDEV.P(Table2[Sharpe Ratio])</f>
        <v>0.81015607818172641</v>
      </c>
      <c r="AR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11.145469501394548</v>
      </c>
      <c r="AS39">
        <f>_xlfn.RANK.AVG(Table2[[#This Row],[1Y Return vs Nifty Z-Score]],Table2[1Y Return vs Nifty Z-Score])</f>
        <v>22</v>
      </c>
      <c r="AT39">
        <f>_xlfn.RANK.AVG(Table2[[#This Row],[6M Return vs Nifty Z-Score]],Table2[6M Return vs Nifty Z-Score])</f>
        <v>15</v>
      </c>
      <c r="AU39">
        <f>_xlfn.RANK.AVG(Table2[[#This Row],[Sharpe Ratio Z-Score]],Table2[Sharpe Ratio Z-Score])</f>
        <v>154</v>
      </c>
      <c r="AV39">
        <f>(Table2[[#This Row],[Rank 1Y]]+Table2[[#This Row],[Rank 6M]]+Table2[[#This Row],[Rank Sharpe]])/3</f>
        <v>63.666666666666664</v>
      </c>
    </row>
    <row r="40" spans="1:48" x14ac:dyDescent="0.3">
      <c r="A40" t="s">
        <v>1079</v>
      </c>
      <c r="B40" t="s">
        <v>1080</v>
      </c>
      <c r="C40" t="s">
        <v>10173</v>
      </c>
      <c r="D40" t="s">
        <v>387</v>
      </c>
      <c r="E40">
        <v>11523.578960831001</v>
      </c>
      <c r="F40">
        <v>194.4</v>
      </c>
      <c r="G40">
        <v>209.63944990348</v>
      </c>
      <c r="H40">
        <f>(Table2[[#This Row],[1Y Return vs Nifty]]-AVERAGE(Table2[1Y Return vs Nifty]))/_xlfn.STDEV.P(Table2[1Y Return vs Nifty])</f>
        <v>1.9882529548598049</v>
      </c>
      <c r="I40">
        <v>5.2523380766275398</v>
      </c>
      <c r="J40">
        <f>(Table2[[#This Row],[1M Return vs Nifty]]-AVERAGE(Table2[1M Return vs Nifty]))/_xlfn.STDEV.P(Table2[1M Return vs Nifty])</f>
        <v>0.27671680078407451</v>
      </c>
      <c r="K40">
        <v>42.7441247748094</v>
      </c>
      <c r="L40">
        <f>(Table2[[#This Row],[6M Return vs Nifty]]-AVERAGE(Table2[6M Return vs Nifty]))/_xlfn.STDEV.P(Table2[6M Return vs Nifty])</f>
        <v>0.98974886188600841</v>
      </c>
      <c r="M40">
        <v>-0.17969312057725301</v>
      </c>
      <c r="N40">
        <f>(Table2[[#This Row],[1W Return vs Nifty]]-AVERAGE(Table2[1W Return vs Nifty]))/_xlfn.STDEV.P(Table2[1W Return vs Nifty])</f>
        <v>2.4173416093627356E-2</v>
      </c>
      <c r="O40">
        <v>182.37</v>
      </c>
      <c r="P40">
        <v>177.22967854643801</v>
      </c>
      <c r="Q40">
        <v>146.66738926877699</v>
      </c>
      <c r="R40">
        <v>55.473267124742101</v>
      </c>
      <c r="S40" s="2">
        <f>(Table2[[#This Row],[Close Price]]-Table2[[#This Row],[20D EMA]])/Table2[[#This Row],[20D EMA]]</f>
        <v>6.5964796841585793E-2</v>
      </c>
      <c r="T40" s="2">
        <f>(Table2[[#This Row],[Close Price]]-Table2[[#This Row],[50D EMA]])/Table2[[#This Row],[50D EMA]]</f>
        <v>9.6881750248522858E-2</v>
      </c>
      <c r="U40" s="2">
        <f>(Table2[[#This Row],[Close Price]]-Table2[[#This Row],[200D EMA]])/Table2[[#This Row],[200D EMA]]</f>
        <v>0.32544801519409389</v>
      </c>
      <c r="V40">
        <v>1.2958747892344</v>
      </c>
      <c r="W40">
        <v>187.08</v>
      </c>
      <c r="X40">
        <v>195</v>
      </c>
      <c r="Y40">
        <v>182.15</v>
      </c>
      <c r="Z40">
        <v>198.7</v>
      </c>
      <c r="AA40">
        <v>171.25</v>
      </c>
      <c r="AB40">
        <v>198.7</v>
      </c>
      <c r="AC40">
        <f>(Table2[[#This Row],[Close Price]]/Table2[[#This Row],[Day Low]])-1</f>
        <v>3.912764592687612E-2</v>
      </c>
      <c r="AD40">
        <f>(Table2[[#This Row],[Day High]]/Table2[[#This Row],[Close Price]])-1</f>
        <v>3.0864197530864335E-3</v>
      </c>
      <c r="AE40">
        <f>(Table2[[#This Row],[Close Price]]/Table2[[#This Row],[Current Week Low]])-1</f>
        <v>6.7252264617073898E-2</v>
      </c>
      <c r="AF40">
        <f>(Table2[[#This Row],[Current Week High]]/Table2[[#This Row],[Close Price]])-1</f>
        <v>2.2119341563785921E-2</v>
      </c>
      <c r="AG40">
        <f>(Table2[[#This Row],[Close Price]]/Table2[[#This Row],[Current Month Low]])-1</f>
        <v>0.13518248175182479</v>
      </c>
      <c r="AH40">
        <f>(Table2[[#This Row],[Current Month High]]/Table2[[#This Row],[Close Price]])-1</f>
        <v>2.2119341563785921E-2</v>
      </c>
      <c r="AI40">
        <v>6.9958847736625502</v>
      </c>
      <c r="AJ40">
        <v>259.00277008310201</v>
      </c>
      <c r="AK40" t="str">
        <f>IF(AND(Table2[[#This Row],[20D EMA]]&gt;Table2[[#This Row],[50D EMA]],Table2[[#This Row],[50D EMA]]&gt;Table2[[#This Row],[200D EMA]]),"Uptrend","Downtrend/NoTrend")</f>
        <v>Uptrend</v>
      </c>
      <c r="AL40">
        <v>-0.17</v>
      </c>
      <c r="AM40" t="s">
        <v>10212</v>
      </c>
      <c r="AN40">
        <v>9.92</v>
      </c>
      <c r="AO40" t="s">
        <v>10211</v>
      </c>
      <c r="AP40">
        <v>0.165979742094331</v>
      </c>
      <c r="AQ40">
        <f>(Table2[[#This Row],[Sharpe Ratio]]-AVERAGE(Table2[Sharpe Ratio]))/_xlfn.STDEV.P(Table2[Sharpe Ratio])</f>
        <v>1.2645174534767951</v>
      </c>
      <c r="AR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4.5434094871003099</v>
      </c>
      <c r="AS40">
        <f>_xlfn.RANK.AVG(Table2[[#This Row],[1Y Return vs Nifty Z-Score]],Table2[1Y Return vs Nifty Z-Score])</f>
        <v>24</v>
      </c>
      <c r="AT40">
        <f>_xlfn.RANK.AVG(Table2[[#This Row],[6M Return vs Nifty Z-Score]],Table2[6M Return vs Nifty Z-Score])</f>
        <v>93</v>
      </c>
      <c r="AU40">
        <f>_xlfn.RANK.AVG(Table2[[#This Row],[Sharpe Ratio Z-Score]],Table2[Sharpe Ratio Z-Score])</f>
        <v>76</v>
      </c>
      <c r="AV40">
        <f>(Table2[[#This Row],[Rank 1Y]]+Table2[[#This Row],[Rank 6M]]+Table2[[#This Row],[Rank Sharpe]])/3</f>
        <v>64.333333333333329</v>
      </c>
    </row>
    <row r="41" spans="1:48" x14ac:dyDescent="0.3">
      <c r="A41" t="s">
        <v>764</v>
      </c>
      <c r="B41" t="s">
        <v>765</v>
      </c>
      <c r="C41" t="s">
        <v>10173</v>
      </c>
      <c r="D41" t="s">
        <v>153</v>
      </c>
      <c r="E41">
        <v>20612.9828870399</v>
      </c>
      <c r="F41">
        <v>171.75</v>
      </c>
      <c r="G41">
        <v>228.63672299011901</v>
      </c>
      <c r="H41">
        <f>(Table2[[#This Row],[1Y Return vs Nifty]]-AVERAGE(Table2[1Y Return vs Nifty]))/_xlfn.STDEV.P(Table2[1Y Return vs Nifty])</f>
        <v>2.216318099075469</v>
      </c>
      <c r="I41">
        <v>-2.0323749808643701</v>
      </c>
      <c r="J41">
        <f>(Table2[[#This Row],[1M Return vs Nifty]]-AVERAGE(Table2[1M Return vs Nifty]))/_xlfn.STDEV.P(Table2[1M Return vs Nifty])</f>
        <v>-0.34668150386135482</v>
      </c>
      <c r="K41">
        <v>44.208809711078601</v>
      </c>
      <c r="L41">
        <f>(Table2[[#This Row],[6M Return vs Nifty]]-AVERAGE(Table2[6M Return vs Nifty]))/_xlfn.STDEV.P(Table2[6M Return vs Nifty])</f>
        <v>1.03383335878185</v>
      </c>
      <c r="M41">
        <v>-2.5575799699776001</v>
      </c>
      <c r="N41">
        <f>(Table2[[#This Row],[1W Return vs Nifty]]-AVERAGE(Table2[1W Return vs Nifty]))/_xlfn.STDEV.P(Table2[1W Return vs Nifty])</f>
        <v>-0.43127507123298298</v>
      </c>
      <c r="O41">
        <v>152.47999999999999</v>
      </c>
      <c r="P41">
        <v>147.80478949864801</v>
      </c>
      <c r="Q41">
        <v>118.795512559732</v>
      </c>
      <c r="R41">
        <v>70.25406603815</v>
      </c>
      <c r="S41" s="2">
        <f>(Table2[[#This Row],[Close Price]]-Table2[[#This Row],[20D EMA]])/Table2[[#This Row],[20D EMA]]</f>
        <v>0.12637722980062965</v>
      </c>
      <c r="T41" s="2">
        <f>(Table2[[#This Row],[Close Price]]-Table2[[#This Row],[50D EMA]])/Table2[[#This Row],[50D EMA]]</f>
        <v>0.16200564665444095</v>
      </c>
      <c r="U41" s="2">
        <f>(Table2[[#This Row],[Close Price]]-Table2[[#This Row],[200D EMA]])/Table2[[#This Row],[200D EMA]]</f>
        <v>0.44576168155881946</v>
      </c>
      <c r="V41">
        <v>2.2663083987162902</v>
      </c>
      <c r="W41">
        <v>158.52000000000001</v>
      </c>
      <c r="X41">
        <v>175</v>
      </c>
      <c r="Y41">
        <v>153</v>
      </c>
      <c r="Z41">
        <v>175</v>
      </c>
      <c r="AA41">
        <v>140.30000000000001</v>
      </c>
      <c r="AB41">
        <v>175</v>
      </c>
      <c r="AC41">
        <f>(Table2[[#This Row],[Close Price]]/Table2[[#This Row],[Day Low]])-1</f>
        <v>8.3459500378501028E-2</v>
      </c>
      <c r="AD41">
        <f>(Table2[[#This Row],[Day High]]/Table2[[#This Row],[Close Price]])-1</f>
        <v>1.8922852983988436E-2</v>
      </c>
      <c r="AE41">
        <f>(Table2[[#This Row],[Close Price]]/Table2[[#This Row],[Current Week Low]])-1</f>
        <v>0.12254901960784315</v>
      </c>
      <c r="AF41">
        <f>(Table2[[#This Row],[Current Week High]]/Table2[[#This Row],[Close Price]])-1</f>
        <v>1.8922852983988436E-2</v>
      </c>
      <c r="AG41">
        <f>(Table2[[#This Row],[Close Price]]/Table2[[#This Row],[Current Month Low]])-1</f>
        <v>0.22416250890947964</v>
      </c>
      <c r="AH41">
        <f>(Table2[[#This Row],[Current Month High]]/Table2[[#This Row],[Close Price]])-1</f>
        <v>1.8922852983988436E-2</v>
      </c>
      <c r="AI41">
        <v>3.0567685589519602</v>
      </c>
      <c r="AJ41">
        <v>274.48896156990997</v>
      </c>
      <c r="AK41" t="str">
        <f>IF(AND(Table2[[#This Row],[20D EMA]]&gt;Table2[[#This Row],[50D EMA]],Table2[[#This Row],[50D EMA]]&gt;Table2[[#This Row],[200D EMA]]),"Uptrend","Downtrend/NoTrend")</f>
        <v>Uptrend</v>
      </c>
      <c r="AL41">
        <v>0.04</v>
      </c>
      <c r="AM41" t="s">
        <v>10211</v>
      </c>
      <c r="AN41">
        <v>20.37</v>
      </c>
      <c r="AO41" t="s">
        <v>10211</v>
      </c>
      <c r="AP41">
        <v>0.15236483225147901</v>
      </c>
      <c r="AQ41">
        <f>(Table2[[#This Row],[Sharpe Ratio]]-AVERAGE(Table2[Sharpe Ratio]))/_xlfn.STDEV.P(Table2[Sharpe Ratio])</f>
        <v>1.1100484800633874</v>
      </c>
      <c r="AR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3.5822433628263686</v>
      </c>
      <c r="AS41">
        <f>_xlfn.RANK.AVG(Table2[[#This Row],[1Y Return vs Nifty Z-Score]],Table2[1Y Return vs Nifty Z-Score])</f>
        <v>17</v>
      </c>
      <c r="AT41">
        <f>_xlfn.RANK.AVG(Table2[[#This Row],[6M Return vs Nifty Z-Score]],Table2[6M Return vs Nifty Z-Score])</f>
        <v>87</v>
      </c>
      <c r="AU41">
        <f>_xlfn.RANK.AVG(Table2[[#This Row],[Sharpe Ratio Z-Score]],Table2[Sharpe Ratio Z-Score])</f>
        <v>98</v>
      </c>
      <c r="AV41">
        <f>(Table2[[#This Row],[Rank 1Y]]+Table2[[#This Row],[Rank 6M]]+Table2[[#This Row],[Rank Sharpe]])/3</f>
        <v>67.333333333333329</v>
      </c>
    </row>
    <row r="42" spans="1:48" x14ac:dyDescent="0.3">
      <c r="A42" t="s">
        <v>1104</v>
      </c>
      <c r="B42" t="s">
        <v>1105</v>
      </c>
      <c r="C42" t="s">
        <v>10173</v>
      </c>
      <c r="D42" t="s">
        <v>127</v>
      </c>
      <c r="E42">
        <v>11048.5412495</v>
      </c>
      <c r="F42">
        <v>1296.1500000000001</v>
      </c>
      <c r="G42">
        <v>102.655940594589</v>
      </c>
      <c r="H42">
        <f>(Table2[[#This Row],[1Y Return vs Nifty]]-AVERAGE(Table2[1Y Return vs Nifty]))/_xlfn.STDEV.P(Table2[1Y Return vs Nifty])</f>
        <v>0.70389970226639431</v>
      </c>
      <c r="I42">
        <v>27.5765127271221</v>
      </c>
      <c r="J42">
        <f>(Table2[[#This Row],[1M Return vs Nifty]]-AVERAGE(Table2[1M Return vs Nifty]))/_xlfn.STDEV.P(Table2[1M Return vs Nifty])</f>
        <v>2.1871355804797408</v>
      </c>
      <c r="K42">
        <v>56.366720420304702</v>
      </c>
      <c r="L42">
        <f>(Table2[[#This Row],[6M Return vs Nifty]]-AVERAGE(Table2[6M Return vs Nifty]))/_xlfn.STDEV.P(Table2[6M Return vs Nifty])</f>
        <v>1.3997655559723361</v>
      </c>
      <c r="M42">
        <v>-9.3120187583909999</v>
      </c>
      <c r="N42">
        <f>(Table2[[#This Row],[1W Return vs Nifty]]-AVERAGE(Table2[1W Return vs Nifty]))/_xlfn.STDEV.P(Table2[1W Return vs Nifty])</f>
        <v>-1.7249863046749117</v>
      </c>
      <c r="O42">
        <v>1257.58</v>
      </c>
      <c r="P42">
        <v>1131.2962644971301</v>
      </c>
      <c r="Q42">
        <v>895.88223021411795</v>
      </c>
      <c r="R42">
        <v>56.579961247374897</v>
      </c>
      <c r="S42" s="2">
        <f>(Table2[[#This Row],[Close Price]]-Table2[[#This Row],[20D EMA]])/Table2[[#This Row],[20D EMA]]</f>
        <v>3.0670017016810196E-2</v>
      </c>
      <c r="T42" s="2">
        <f>(Table2[[#This Row],[Close Price]]-Table2[[#This Row],[50D EMA]])/Table2[[#This Row],[50D EMA]]</f>
        <v>0.14572109948241432</v>
      </c>
      <c r="U42" s="2">
        <f>(Table2[[#This Row],[Close Price]]-Table2[[#This Row],[200D EMA]])/Table2[[#This Row],[200D EMA]]</f>
        <v>0.44678614698074454</v>
      </c>
      <c r="V42">
        <v>1.4804772683153</v>
      </c>
      <c r="W42">
        <v>1285</v>
      </c>
      <c r="X42">
        <v>1347.95</v>
      </c>
      <c r="Y42">
        <v>1268</v>
      </c>
      <c r="Z42">
        <v>1421.2</v>
      </c>
      <c r="AA42">
        <v>1180</v>
      </c>
      <c r="AB42">
        <v>1486.35</v>
      </c>
      <c r="AC42">
        <f>(Table2[[#This Row],[Close Price]]/Table2[[#This Row],[Day Low]])-1</f>
        <v>8.677042801556567E-3</v>
      </c>
      <c r="AD42">
        <f>(Table2[[#This Row],[Day High]]/Table2[[#This Row],[Close Price]])-1</f>
        <v>3.9964510280446008E-2</v>
      </c>
      <c r="AE42">
        <f>(Table2[[#This Row],[Close Price]]/Table2[[#This Row],[Current Week Low]])-1</f>
        <v>2.22003154574133E-2</v>
      </c>
      <c r="AF42">
        <f>(Table2[[#This Row],[Current Week High]]/Table2[[#This Row],[Close Price]])-1</f>
        <v>9.6478031092080307E-2</v>
      </c>
      <c r="AG42">
        <f>(Table2[[#This Row],[Close Price]]/Table2[[#This Row],[Current Month Low]])-1</f>
        <v>9.8432203389830608E-2</v>
      </c>
      <c r="AH42">
        <f>(Table2[[#This Row],[Current Month High]]/Table2[[#This Row],[Close Price]])-1</f>
        <v>0.14674227519962946</v>
      </c>
      <c r="AI42">
        <v>14.6742275199629</v>
      </c>
      <c r="AJ42">
        <v>166.23189894217899</v>
      </c>
      <c r="AK42" t="str">
        <f>IF(AND(Table2[[#This Row],[20D EMA]]&gt;Table2[[#This Row],[50D EMA]],Table2[[#This Row],[50D EMA]]&gt;Table2[[#This Row],[200D EMA]]),"Uptrend","Downtrend/NoTrend")</f>
        <v>Uptrend</v>
      </c>
      <c r="AL42">
        <v>0.11</v>
      </c>
      <c r="AM42" t="s">
        <v>10211</v>
      </c>
      <c r="AN42">
        <v>8.61</v>
      </c>
      <c r="AO42" t="s">
        <v>10211</v>
      </c>
      <c r="AP42">
        <v>0.20942912354693899</v>
      </c>
      <c r="AQ42">
        <f>(Table2[[#This Row],[Sharpe Ratio]]-AVERAGE(Table2[Sharpe Ratio]))/_xlfn.STDEV.P(Table2[Sharpe Ratio])</f>
        <v>1.7574756460685428</v>
      </c>
      <c r="AR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4.3232901801121031</v>
      </c>
      <c r="AS42">
        <f>_xlfn.RANK.AVG(Table2[[#This Row],[1Y Return vs Nifty Z-Score]],Table2[1Y Return vs Nifty Z-Score])</f>
        <v>119</v>
      </c>
      <c r="AT42">
        <f>_xlfn.RANK.AVG(Table2[[#This Row],[6M Return vs Nifty Z-Score]],Table2[6M Return vs Nifty Z-Score])</f>
        <v>57</v>
      </c>
      <c r="AU42">
        <f>_xlfn.RANK.AVG(Table2[[#This Row],[Sharpe Ratio Z-Score]],Table2[Sharpe Ratio Z-Score])</f>
        <v>28</v>
      </c>
      <c r="AV42">
        <f>(Table2[[#This Row],[Rank 1Y]]+Table2[[#This Row],[Rank 6M]]+Table2[[#This Row],[Rank Sharpe]])/3</f>
        <v>68</v>
      </c>
    </row>
    <row r="43" spans="1:48" x14ac:dyDescent="0.3">
      <c r="A43" t="s">
        <v>1302</v>
      </c>
      <c r="B43" t="s">
        <v>1303</v>
      </c>
      <c r="C43" t="s">
        <v>10170</v>
      </c>
      <c r="D43" t="s">
        <v>46</v>
      </c>
      <c r="E43">
        <v>8477.7172704000004</v>
      </c>
      <c r="F43">
        <v>468.15</v>
      </c>
      <c r="G43">
        <v>149.955696476111</v>
      </c>
      <c r="H43">
        <f>(Table2[[#This Row],[1Y Return vs Nifty]]-AVERAGE(Table2[1Y Return vs Nifty]))/_xlfn.STDEV.P(Table2[1Y Return vs Nifty])</f>
        <v>1.2717404443185754</v>
      </c>
      <c r="I43">
        <v>5.9801478588206498</v>
      </c>
      <c r="J43">
        <f>(Table2[[#This Row],[1M Return vs Nifty]]-AVERAGE(Table2[1M Return vs Nifty]))/_xlfn.STDEV.P(Table2[1M Return vs Nifty])</f>
        <v>0.33900002055440215</v>
      </c>
      <c r="K43">
        <v>42.569645662491098</v>
      </c>
      <c r="L43">
        <f>(Table2[[#This Row],[6M Return vs Nifty]]-AVERAGE(Table2[6M Return vs Nifty]))/_xlfn.STDEV.P(Table2[6M Return vs Nifty])</f>
        <v>0.98449734076025852</v>
      </c>
      <c r="M43">
        <v>-0.44736474455257702</v>
      </c>
      <c r="N43">
        <f>(Table2[[#This Row],[1W Return vs Nifty]]-AVERAGE(Table2[1W Return vs Nifty]))/_xlfn.STDEV.P(Table2[1W Return vs Nifty])</f>
        <v>-2.7095060482775702E-2</v>
      </c>
      <c r="O43">
        <v>487.94</v>
      </c>
      <c r="P43">
        <v>449.84367736081703</v>
      </c>
      <c r="Q43">
        <v>343.53012627852399</v>
      </c>
      <c r="R43">
        <v>48.827295091755403</v>
      </c>
      <c r="S43" s="2">
        <f>(Table2[[#This Row],[Close Price]]-Table2[[#This Row],[20D EMA]])/Table2[[#This Row],[20D EMA]]</f>
        <v>-4.0558265360495185E-2</v>
      </c>
      <c r="T43" s="2">
        <f>(Table2[[#This Row],[Close Price]]-Table2[[#This Row],[50D EMA]])/Table2[[#This Row],[50D EMA]]</f>
        <v>4.0694853702477531E-2</v>
      </c>
      <c r="U43" s="2">
        <f>(Table2[[#This Row],[Close Price]]-Table2[[#This Row],[200D EMA]])/Table2[[#This Row],[200D EMA]]</f>
        <v>0.36276257652127403</v>
      </c>
      <c r="V43">
        <v>2.04935749743081</v>
      </c>
      <c r="W43">
        <v>464.2</v>
      </c>
      <c r="X43">
        <v>499</v>
      </c>
      <c r="Y43">
        <v>445.55</v>
      </c>
      <c r="Z43">
        <v>502.95</v>
      </c>
      <c r="AA43">
        <v>445.55</v>
      </c>
      <c r="AB43">
        <v>589.95000000000005</v>
      </c>
      <c r="AC43">
        <f>(Table2[[#This Row],[Close Price]]/Table2[[#This Row],[Day Low]])-1</f>
        <v>8.5092632485996855E-3</v>
      </c>
      <c r="AD43">
        <f>(Table2[[#This Row],[Day High]]/Table2[[#This Row],[Close Price]])-1</f>
        <v>6.5897682366762744E-2</v>
      </c>
      <c r="AE43">
        <f>(Table2[[#This Row],[Close Price]]/Table2[[#This Row],[Current Week Low]])-1</f>
        <v>5.0723824486589519E-2</v>
      </c>
      <c r="AF43">
        <f>(Table2[[#This Row],[Current Week High]]/Table2[[#This Row],[Close Price]])-1</f>
        <v>7.4335148990708033E-2</v>
      </c>
      <c r="AG43">
        <f>(Table2[[#This Row],[Close Price]]/Table2[[#This Row],[Current Month Low]])-1</f>
        <v>5.0723824486589519E-2</v>
      </c>
      <c r="AH43">
        <f>(Table2[[#This Row],[Current Month High]]/Table2[[#This Row],[Close Price]])-1</f>
        <v>0.26017302146747845</v>
      </c>
      <c r="AI43">
        <v>26.017302146747799</v>
      </c>
      <c r="AJ43">
        <v>183.641320811875</v>
      </c>
      <c r="AK43" t="str">
        <f>IF(AND(Table2[[#This Row],[20D EMA]]&gt;Table2[[#This Row],[50D EMA]],Table2[[#This Row],[50D EMA]]&gt;Table2[[#This Row],[200D EMA]]),"Uptrend","Downtrend/NoTrend")</f>
        <v>Uptrend</v>
      </c>
      <c r="AL43">
        <v>0.13</v>
      </c>
      <c r="AM43" t="s">
        <v>10211</v>
      </c>
      <c r="AN43">
        <v>-9.6</v>
      </c>
      <c r="AO43" t="s">
        <v>10212</v>
      </c>
      <c r="AP43">
        <v>0.18662098760367099</v>
      </c>
      <c r="AQ43">
        <f>(Table2[[#This Row],[Sharpe Ratio]]-AVERAGE(Table2[Sharpe Ratio]))/_xlfn.STDEV.P(Table2[Sharpe Ratio])</f>
        <v>1.4987042413882721</v>
      </c>
      <c r="AR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4.0668469865387324</v>
      </c>
      <c r="AS43">
        <f>_xlfn.RANK.AVG(Table2[[#This Row],[1Y Return vs Nifty Z-Score]],Table2[1Y Return vs Nifty Z-Score])</f>
        <v>65</v>
      </c>
      <c r="AT43">
        <f>_xlfn.RANK.AVG(Table2[[#This Row],[6M Return vs Nifty Z-Score]],Table2[6M Return vs Nifty Z-Score])</f>
        <v>95</v>
      </c>
      <c r="AU43">
        <f>_xlfn.RANK.AVG(Table2[[#This Row],[Sharpe Ratio Z-Score]],Table2[Sharpe Ratio Z-Score])</f>
        <v>51</v>
      </c>
      <c r="AV43">
        <f>(Table2[[#This Row],[Rank 1Y]]+Table2[[#This Row],[Rank 6M]]+Table2[[#This Row],[Rank Sharpe]])/3</f>
        <v>70.333333333333329</v>
      </c>
    </row>
    <row r="44" spans="1:48" x14ac:dyDescent="0.3">
      <c r="A44" t="s">
        <v>866</v>
      </c>
      <c r="B44" t="s">
        <v>867</v>
      </c>
      <c r="C44" t="s">
        <v>10180</v>
      </c>
      <c r="D44" t="s">
        <v>140</v>
      </c>
      <c r="E44">
        <v>17231.293951200001</v>
      </c>
      <c r="F44">
        <v>496.4</v>
      </c>
      <c r="G44">
        <v>144.928928044662</v>
      </c>
      <c r="H44">
        <f>(Table2[[#This Row],[1Y Return vs Nifty]]-AVERAGE(Table2[1Y Return vs Nifty]))/_xlfn.STDEV.P(Table2[1Y Return vs Nifty])</f>
        <v>1.2113933270229114</v>
      </c>
      <c r="I44">
        <v>12.153338135802599</v>
      </c>
      <c r="J44">
        <f>(Table2[[#This Row],[1M Return vs Nifty]]-AVERAGE(Table2[1M Return vs Nifty]))/_xlfn.STDEV.P(Table2[1M Return vs Nifty])</f>
        <v>0.86727839233822712</v>
      </c>
      <c r="K44">
        <v>39.454724104339398</v>
      </c>
      <c r="L44">
        <f>(Table2[[#This Row],[6M Return vs Nifty]]-AVERAGE(Table2[6M Return vs Nifty]))/_xlfn.STDEV.P(Table2[6M Return vs Nifty])</f>
        <v>0.89074356043470615</v>
      </c>
      <c r="M44">
        <v>2.0527400640407998</v>
      </c>
      <c r="N44">
        <f>(Table2[[#This Row],[1W Return vs Nifty]]-AVERAGE(Table2[1W Return vs Nifty]))/_xlfn.STDEV.P(Table2[1W Return vs Nifty])</f>
        <v>0.45176244004084526</v>
      </c>
      <c r="O44">
        <v>472.4</v>
      </c>
      <c r="P44">
        <v>427.97062029079899</v>
      </c>
      <c r="Q44">
        <v>334.68203146718099</v>
      </c>
      <c r="R44">
        <v>61.105411545059702</v>
      </c>
      <c r="S44" s="2">
        <f>(Table2[[#This Row],[Close Price]]-Table2[[#This Row],[20D EMA]])/Table2[[#This Row],[20D EMA]]</f>
        <v>5.0804403048264182E-2</v>
      </c>
      <c r="T44" s="2">
        <f>(Table2[[#This Row],[Close Price]]-Table2[[#This Row],[50D EMA]])/Table2[[#This Row],[50D EMA]]</f>
        <v>0.15989270399613961</v>
      </c>
      <c r="U44" s="2">
        <f>(Table2[[#This Row],[Close Price]]-Table2[[#This Row],[200D EMA]])/Table2[[#This Row],[200D EMA]]</f>
        <v>0.48319883748726766</v>
      </c>
      <c r="V44">
        <v>1.10812288047701</v>
      </c>
      <c r="W44">
        <v>492.55</v>
      </c>
      <c r="X44">
        <v>508.35</v>
      </c>
      <c r="Y44">
        <v>492.55</v>
      </c>
      <c r="Z44">
        <v>552</v>
      </c>
      <c r="AA44">
        <v>430.6</v>
      </c>
      <c r="AB44">
        <v>552</v>
      </c>
      <c r="AC44">
        <f>(Table2[[#This Row],[Close Price]]/Table2[[#This Row],[Day Low]])-1</f>
        <v>7.8164653334686918E-3</v>
      </c>
      <c r="AD44">
        <f>(Table2[[#This Row],[Day High]]/Table2[[#This Row],[Close Price]])-1</f>
        <v>2.4073327961321667E-2</v>
      </c>
      <c r="AE44">
        <f>(Table2[[#This Row],[Close Price]]/Table2[[#This Row],[Current Week Low]])-1</f>
        <v>7.8164653334686918E-3</v>
      </c>
      <c r="AF44">
        <f>(Table2[[#This Row],[Current Week High]]/Table2[[#This Row],[Close Price]])-1</f>
        <v>0.11200644641418211</v>
      </c>
      <c r="AG44">
        <f>(Table2[[#This Row],[Close Price]]/Table2[[#This Row],[Current Month Low]])-1</f>
        <v>0.15281003251277281</v>
      </c>
      <c r="AH44">
        <f>(Table2[[#This Row],[Current Month High]]/Table2[[#This Row],[Close Price]])-1</f>
        <v>0.11200644641418211</v>
      </c>
      <c r="AI44">
        <v>11.200644641418201</v>
      </c>
      <c r="AJ44">
        <v>177.628635346756</v>
      </c>
      <c r="AK44" t="str">
        <f>IF(AND(Table2[[#This Row],[20D EMA]]&gt;Table2[[#This Row],[50D EMA]],Table2[[#This Row],[50D EMA]]&gt;Table2[[#This Row],[200D EMA]]),"Uptrend","Downtrend/NoTrend")</f>
        <v>Uptrend</v>
      </c>
      <c r="AL44">
        <v>0.2</v>
      </c>
      <c r="AM44" t="s">
        <v>10211</v>
      </c>
      <c r="AN44">
        <v>12.78</v>
      </c>
      <c r="AO44" t="s">
        <v>10211</v>
      </c>
      <c r="AP44">
        <v>0.197711350570621</v>
      </c>
      <c r="AQ44">
        <f>(Table2[[#This Row],[Sharpe Ratio]]-AVERAGE(Table2[Sharpe Ratio]))/_xlfn.STDEV.P(Table2[Sharpe Ratio])</f>
        <v>1.6245307802387112</v>
      </c>
      <c r="AR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5.0457085000754009</v>
      </c>
      <c r="AS44">
        <f>_xlfn.RANK.AVG(Table2[[#This Row],[1Y Return vs Nifty Z-Score]],Table2[1Y Return vs Nifty Z-Score])</f>
        <v>69</v>
      </c>
      <c r="AT44">
        <f>_xlfn.RANK.AVG(Table2[[#This Row],[6M Return vs Nifty Z-Score]],Table2[6M Return vs Nifty Z-Score])</f>
        <v>103</v>
      </c>
      <c r="AU44">
        <f>_xlfn.RANK.AVG(Table2[[#This Row],[Sharpe Ratio Z-Score]],Table2[Sharpe Ratio Z-Score])</f>
        <v>40</v>
      </c>
      <c r="AV44">
        <f>(Table2[[#This Row],[Rank 1Y]]+Table2[[#This Row],[Rank 6M]]+Table2[[#This Row],[Rank Sharpe]])/3</f>
        <v>70.666666666666671</v>
      </c>
    </row>
    <row r="45" spans="1:48" x14ac:dyDescent="0.3">
      <c r="A45" t="s">
        <v>737</v>
      </c>
      <c r="B45" t="s">
        <v>738</v>
      </c>
      <c r="C45" t="s">
        <v>10173</v>
      </c>
      <c r="D45" t="s">
        <v>646</v>
      </c>
      <c r="E45">
        <v>21276.591495000001</v>
      </c>
      <c r="F45">
        <v>5058.8999999999996</v>
      </c>
      <c r="G45">
        <v>195.492847494648</v>
      </c>
      <c r="H45">
        <f>(Table2[[#This Row],[1Y Return vs Nifty]]-AVERAGE(Table2[1Y Return vs Nifty]))/_xlfn.STDEV.P(Table2[1Y Return vs Nifty])</f>
        <v>1.8184208477032753</v>
      </c>
      <c r="I45">
        <v>22.072443190441899</v>
      </c>
      <c r="J45">
        <f>(Table2[[#This Row],[1M Return vs Nifty]]-AVERAGE(Table2[1M Return vs Nifty]))/_xlfn.STDEV.P(Table2[1M Return vs Nifty])</f>
        <v>1.7161180413210539</v>
      </c>
      <c r="K45">
        <v>45.487280881638597</v>
      </c>
      <c r="L45">
        <f>(Table2[[#This Row],[6M Return vs Nifty]]-AVERAGE(Table2[6M Return vs Nifty]))/_xlfn.STDEV.P(Table2[6M Return vs Nifty])</f>
        <v>1.0723131416719063</v>
      </c>
      <c r="M45">
        <v>8.6401321786083898</v>
      </c>
      <c r="N45">
        <f>(Table2[[#This Row],[1W Return vs Nifty]]-AVERAGE(Table2[1W Return vs Nifty]))/_xlfn.STDEV.P(Table2[1W Return vs Nifty])</f>
        <v>1.7134783937514442</v>
      </c>
      <c r="O45">
        <v>4695.84</v>
      </c>
      <c r="P45">
        <v>4316.7150164349796</v>
      </c>
      <c r="Q45">
        <v>3349.37355143373</v>
      </c>
      <c r="R45">
        <v>67.269995225823394</v>
      </c>
      <c r="S45" s="2">
        <f>(Table2[[#This Row],[Close Price]]-Table2[[#This Row],[20D EMA]])/Table2[[#This Row],[20D EMA]]</f>
        <v>7.731524072370427E-2</v>
      </c>
      <c r="T45" s="2">
        <f>(Table2[[#This Row],[Close Price]]-Table2[[#This Row],[50D EMA]])/Table2[[#This Row],[50D EMA]]</f>
        <v>0.17193281945630129</v>
      </c>
      <c r="U45" s="2">
        <f>(Table2[[#This Row],[Close Price]]-Table2[[#This Row],[200D EMA]])/Table2[[#This Row],[200D EMA]]</f>
        <v>0.51040184748413364</v>
      </c>
      <c r="V45">
        <v>1.5396040905106001</v>
      </c>
      <c r="W45">
        <v>5010</v>
      </c>
      <c r="X45">
        <v>5208.8500000000004</v>
      </c>
      <c r="Y45">
        <v>4770.1000000000004</v>
      </c>
      <c r="Z45">
        <v>5394.8</v>
      </c>
      <c r="AA45">
        <v>4430</v>
      </c>
      <c r="AB45">
        <v>5488</v>
      </c>
      <c r="AC45">
        <f>(Table2[[#This Row],[Close Price]]/Table2[[#This Row],[Day Low]])-1</f>
        <v>9.7604790419161258E-3</v>
      </c>
      <c r="AD45">
        <f>(Table2[[#This Row],[Day High]]/Table2[[#This Row],[Close Price]])-1</f>
        <v>2.9640831010694146E-2</v>
      </c>
      <c r="AE45">
        <f>(Table2[[#This Row],[Close Price]]/Table2[[#This Row],[Current Week Low]])-1</f>
        <v>6.0543804113121213E-2</v>
      </c>
      <c r="AF45">
        <f>(Table2[[#This Row],[Current Week High]]/Table2[[#This Row],[Close Price]])-1</f>
        <v>6.6397833521121274E-2</v>
      </c>
      <c r="AG45">
        <f>(Table2[[#This Row],[Close Price]]/Table2[[#This Row],[Current Month Low]])-1</f>
        <v>0.14196388261851012</v>
      </c>
      <c r="AH45">
        <f>(Table2[[#This Row],[Current Month High]]/Table2[[#This Row],[Close Price]])-1</f>
        <v>8.482081084820825E-2</v>
      </c>
      <c r="AI45">
        <v>8.4820810848208197</v>
      </c>
      <c r="AJ45">
        <v>226.17021276595699</v>
      </c>
      <c r="AK45" t="str">
        <f>IF(AND(Table2[[#This Row],[20D EMA]]&gt;Table2[[#This Row],[50D EMA]],Table2[[#This Row],[50D EMA]]&gt;Table2[[#This Row],[200D EMA]]),"Uptrend","Downtrend/NoTrend")</f>
        <v>Uptrend</v>
      </c>
      <c r="AL45">
        <v>0.28000000000000003</v>
      </c>
      <c r="AM45" t="s">
        <v>10211</v>
      </c>
      <c r="AN45">
        <v>11.69</v>
      </c>
      <c r="AO45" t="s">
        <v>10211</v>
      </c>
      <c r="AP45">
        <v>0.154041185935238</v>
      </c>
      <c r="AQ45">
        <f>(Table2[[#This Row],[Sharpe Ratio]]-AVERAGE(Table2[Sharpe Ratio]))/_xlfn.STDEV.P(Table2[Sharpe Ratio])</f>
        <v>1.1290676756068661</v>
      </c>
      <c r="AR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7.4493981000545455</v>
      </c>
      <c r="AS45">
        <f>_xlfn.RANK.AVG(Table2[[#This Row],[1Y Return vs Nifty Z-Score]],Table2[1Y Return vs Nifty Z-Score])</f>
        <v>36</v>
      </c>
      <c r="AT45">
        <f>_xlfn.RANK.AVG(Table2[[#This Row],[6M Return vs Nifty Z-Score]],Table2[6M Return vs Nifty Z-Score])</f>
        <v>83</v>
      </c>
      <c r="AU45">
        <f>_xlfn.RANK.AVG(Table2[[#This Row],[Sharpe Ratio Z-Score]],Table2[Sharpe Ratio Z-Score])</f>
        <v>96</v>
      </c>
      <c r="AV45">
        <f>(Table2[[#This Row],[Rank 1Y]]+Table2[[#This Row],[Rank 6M]]+Table2[[#This Row],[Rank Sharpe]])/3</f>
        <v>71.666666666666671</v>
      </c>
    </row>
    <row r="46" spans="1:48" x14ac:dyDescent="0.3">
      <c r="A46" t="s">
        <v>365</v>
      </c>
      <c r="B46" t="s">
        <v>366</v>
      </c>
      <c r="C46" t="s">
        <v>10180</v>
      </c>
      <c r="D46" t="s">
        <v>140</v>
      </c>
      <c r="E46">
        <v>70301.492123899996</v>
      </c>
      <c r="F46">
        <v>3902.85</v>
      </c>
      <c r="G46">
        <v>121.468783534549</v>
      </c>
      <c r="H46">
        <f>(Table2[[#This Row],[1Y Return vs Nifty]]-AVERAGE(Table2[1Y Return vs Nifty]))/_xlfn.STDEV.P(Table2[1Y Return vs Nifty])</f>
        <v>0.9297507346035675</v>
      </c>
      <c r="I46">
        <v>10.6420180444703</v>
      </c>
      <c r="J46">
        <f>(Table2[[#This Row],[1M Return vs Nifty]]-AVERAGE(Table2[1M Return vs Nifty]))/_xlfn.STDEV.P(Table2[1M Return vs Nifty])</f>
        <v>0.73794531150477161</v>
      </c>
      <c r="K46">
        <v>44.1012195457213</v>
      </c>
      <c r="L46">
        <f>(Table2[[#This Row],[6M Return vs Nifty]]-AVERAGE(Table2[6M Return vs Nifty]))/_xlfn.STDEV.P(Table2[6M Return vs Nifty])</f>
        <v>1.0305950798911021</v>
      </c>
      <c r="M46">
        <v>5.2218272834182704</v>
      </c>
      <c r="N46">
        <f>(Table2[[#This Row],[1W Return vs Nifty]]-AVERAGE(Table2[1W Return vs Nifty]))/_xlfn.STDEV.P(Table2[1W Return vs Nifty])</f>
        <v>1.0587534668155407</v>
      </c>
      <c r="O46">
        <v>3702.76</v>
      </c>
      <c r="P46">
        <v>3445.3587691122598</v>
      </c>
      <c r="Q46">
        <v>2769.2294764646999</v>
      </c>
      <c r="R46">
        <v>69.914402384013002</v>
      </c>
      <c r="S46" s="2">
        <f>(Table2[[#This Row],[Close Price]]-Table2[[#This Row],[20D EMA]])/Table2[[#This Row],[20D EMA]]</f>
        <v>5.4038068899955619E-2</v>
      </c>
      <c r="T46" s="2">
        <f>(Table2[[#This Row],[Close Price]]-Table2[[#This Row],[50D EMA]])/Table2[[#This Row],[50D EMA]]</f>
        <v>0.1327847871719956</v>
      </c>
      <c r="U46" s="2">
        <f>(Table2[[#This Row],[Close Price]]-Table2[[#This Row],[200D EMA]])/Table2[[#This Row],[200D EMA]]</f>
        <v>0.4093631579360919</v>
      </c>
      <c r="V46">
        <v>0.515833392681045</v>
      </c>
      <c r="W46">
        <v>3837</v>
      </c>
      <c r="X46">
        <v>3950</v>
      </c>
      <c r="Y46">
        <v>3707.75</v>
      </c>
      <c r="Z46">
        <v>4094</v>
      </c>
      <c r="AA46">
        <v>3519</v>
      </c>
      <c r="AB46">
        <v>4094</v>
      </c>
      <c r="AC46">
        <f>(Table2[[#This Row],[Close Price]]/Table2[[#This Row],[Day Low]])-1</f>
        <v>1.7161845191555836E-2</v>
      </c>
      <c r="AD46">
        <f>(Table2[[#This Row],[Day High]]/Table2[[#This Row],[Close Price]])-1</f>
        <v>1.2080915228614986E-2</v>
      </c>
      <c r="AE46">
        <f>(Table2[[#This Row],[Close Price]]/Table2[[#This Row],[Current Week Low]])-1</f>
        <v>5.2619513181848765E-2</v>
      </c>
      <c r="AF46">
        <f>(Table2[[#This Row],[Current Week High]]/Table2[[#This Row],[Close Price]])-1</f>
        <v>4.8977029606569689E-2</v>
      </c>
      <c r="AG46">
        <f>(Table2[[#This Row],[Close Price]]/Table2[[#This Row],[Current Month Low]])-1</f>
        <v>0.1090792838874679</v>
      </c>
      <c r="AH46">
        <f>(Table2[[#This Row],[Current Month High]]/Table2[[#This Row],[Close Price]])-1</f>
        <v>4.8977029606569689E-2</v>
      </c>
      <c r="AI46">
        <v>4.89770296065696</v>
      </c>
      <c r="AJ46">
        <v>150.979068197164</v>
      </c>
      <c r="AK46" t="str">
        <f>IF(AND(Table2[[#This Row],[20D EMA]]&gt;Table2[[#This Row],[50D EMA]],Table2[[#This Row],[50D EMA]]&gt;Table2[[#This Row],[200D EMA]]),"Uptrend","Downtrend/NoTrend")</f>
        <v>Uptrend</v>
      </c>
      <c r="AL46">
        <v>0.08</v>
      </c>
      <c r="AM46" t="s">
        <v>10211</v>
      </c>
      <c r="AN46">
        <v>6.83</v>
      </c>
      <c r="AO46" t="s">
        <v>10211</v>
      </c>
      <c r="AP46">
        <v>0.194977968148972</v>
      </c>
      <c r="AQ46">
        <f>(Table2[[#This Row],[Sharpe Ratio]]-AVERAGE(Table2[Sharpe Ratio]))/_xlfn.STDEV.P(Table2[Sharpe Ratio])</f>
        <v>1.5935189864411896</v>
      </c>
      <c r="AR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5.3505635792561712</v>
      </c>
      <c r="AS46">
        <f>_xlfn.RANK.AVG(Table2[[#This Row],[1Y Return vs Nifty Z-Score]],Table2[1Y Return vs Nifty Z-Score])</f>
        <v>91</v>
      </c>
      <c r="AT46">
        <f>_xlfn.RANK.AVG(Table2[[#This Row],[6M Return vs Nifty Z-Score]],Table2[6M Return vs Nifty Z-Score])</f>
        <v>88</v>
      </c>
      <c r="AU46">
        <f>_xlfn.RANK.AVG(Table2[[#This Row],[Sharpe Ratio Z-Score]],Table2[Sharpe Ratio Z-Score])</f>
        <v>42</v>
      </c>
      <c r="AV46">
        <f>(Table2[[#This Row],[Rank 1Y]]+Table2[[#This Row],[Rank 6M]]+Table2[[#This Row],[Rank Sharpe]])/3</f>
        <v>73.666666666666671</v>
      </c>
    </row>
    <row r="47" spans="1:48" x14ac:dyDescent="0.3">
      <c r="A47" t="s">
        <v>1338</v>
      </c>
      <c r="B47" t="s">
        <v>1339</v>
      </c>
      <c r="C47" t="s">
        <v>10185</v>
      </c>
      <c r="D47" t="s">
        <v>1340</v>
      </c>
      <c r="E47">
        <v>8176.4865213000003</v>
      </c>
      <c r="F47">
        <v>1281.4000000000001</v>
      </c>
      <c r="G47">
        <v>124.434803860047</v>
      </c>
      <c r="H47">
        <f>(Table2[[#This Row],[1Y Return vs Nifty]]-AVERAGE(Table2[1Y Return vs Nifty]))/_xlfn.STDEV.P(Table2[1Y Return vs Nifty])</f>
        <v>0.96535825838849654</v>
      </c>
      <c r="I47">
        <v>7.4889767449926898</v>
      </c>
      <c r="J47">
        <f>(Table2[[#This Row],[1M Return vs Nifty]]-AVERAGE(Table2[1M Return vs Nifty]))/_xlfn.STDEV.P(Table2[1M Return vs Nifty])</f>
        <v>0.46811991343368953</v>
      </c>
      <c r="K47">
        <v>87.452302735522395</v>
      </c>
      <c r="L47">
        <f>(Table2[[#This Row],[6M Return vs Nifty]]-AVERAGE(Table2[6M Return vs Nifty]))/_xlfn.STDEV.P(Table2[6M Return vs Nifty])</f>
        <v>2.3353881073800538</v>
      </c>
      <c r="M47">
        <v>-2.4229333193974401</v>
      </c>
      <c r="N47">
        <f>(Table2[[#This Row],[1W Return vs Nifty]]-AVERAGE(Table2[1W Return vs Nifty]))/_xlfn.STDEV.P(Table2[1W Return vs Nifty])</f>
        <v>-0.40548552899896401</v>
      </c>
      <c r="O47">
        <v>1251.22</v>
      </c>
      <c r="P47">
        <v>1118.0792483534699</v>
      </c>
      <c r="Q47">
        <v>819.81187291032302</v>
      </c>
      <c r="R47">
        <v>63.349185052271899</v>
      </c>
      <c r="S47" s="2">
        <f>(Table2[[#This Row],[Close Price]]-Table2[[#This Row],[20D EMA]])/Table2[[#This Row],[20D EMA]]</f>
        <v>2.4120458432569863E-2</v>
      </c>
      <c r="T47" s="2">
        <f>(Table2[[#This Row],[Close Price]]-Table2[[#This Row],[50D EMA]])/Table2[[#This Row],[50D EMA]]</f>
        <v>0.14607260790059662</v>
      </c>
      <c r="U47" s="2">
        <f>(Table2[[#This Row],[Close Price]]-Table2[[#This Row],[200D EMA]])/Table2[[#This Row],[200D EMA]]</f>
        <v>0.56304152494284376</v>
      </c>
      <c r="V47">
        <v>0.55691402937730505</v>
      </c>
      <c r="W47">
        <v>1270.25</v>
      </c>
      <c r="X47">
        <v>1330.05</v>
      </c>
      <c r="Y47">
        <v>1255.0999999999999</v>
      </c>
      <c r="Z47">
        <v>1378</v>
      </c>
      <c r="AA47">
        <v>1255.0999999999999</v>
      </c>
      <c r="AB47">
        <v>1379</v>
      </c>
      <c r="AC47">
        <f>(Table2[[#This Row],[Close Price]]/Table2[[#This Row],[Day Low]])-1</f>
        <v>8.7777996457389929E-3</v>
      </c>
      <c r="AD47">
        <f>(Table2[[#This Row],[Day High]]/Table2[[#This Row],[Close Price]])-1</f>
        <v>3.7966286873731825E-2</v>
      </c>
      <c r="AE47">
        <f>(Table2[[#This Row],[Close Price]]/Table2[[#This Row],[Current Week Low]])-1</f>
        <v>2.0954505617082342E-2</v>
      </c>
      <c r="AF47">
        <f>(Table2[[#This Row],[Current Week High]]/Table2[[#This Row],[Close Price]])-1</f>
        <v>7.5386296238489026E-2</v>
      </c>
      <c r="AG47">
        <f>(Table2[[#This Row],[Close Price]]/Table2[[#This Row],[Current Month Low]])-1</f>
        <v>2.0954505617082342E-2</v>
      </c>
      <c r="AH47">
        <f>(Table2[[#This Row],[Current Month High]]/Table2[[#This Row],[Close Price]])-1</f>
        <v>7.6166692679881409E-2</v>
      </c>
      <c r="AI47">
        <v>7.61666926798814</v>
      </c>
      <c r="AJ47">
        <v>194.27029509702601</v>
      </c>
      <c r="AK47" t="str">
        <f>IF(AND(Table2[[#This Row],[20D EMA]]&gt;Table2[[#This Row],[50D EMA]],Table2[[#This Row],[50D EMA]]&gt;Table2[[#This Row],[200D EMA]]),"Uptrend","Downtrend/NoTrend")</f>
        <v>Uptrend</v>
      </c>
      <c r="AL47">
        <v>0</v>
      </c>
      <c r="AM47">
        <v>0</v>
      </c>
      <c r="AN47">
        <v>-3.19</v>
      </c>
      <c r="AO47" t="s">
        <v>10212</v>
      </c>
      <c r="AP47">
        <v>0.140836680881298</v>
      </c>
      <c r="AQ47">
        <f>(Table2[[#This Row],[Sharpe Ratio]]-AVERAGE(Table2[Sharpe Ratio]))/_xlfn.STDEV.P(Table2[Sharpe Ratio])</f>
        <v>0.97925498028555791</v>
      </c>
      <c r="AR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4.3426357304888334</v>
      </c>
      <c r="AS47">
        <f>_xlfn.RANK.AVG(Table2[[#This Row],[1Y Return vs Nifty Z-Score]],Table2[1Y Return vs Nifty Z-Score])</f>
        <v>87</v>
      </c>
      <c r="AT47">
        <f>_xlfn.RANK.AVG(Table2[[#This Row],[6M Return vs Nifty Z-Score]],Table2[6M Return vs Nifty Z-Score])</f>
        <v>18</v>
      </c>
      <c r="AU47">
        <f>_xlfn.RANK.AVG(Table2[[#This Row],[Sharpe Ratio Z-Score]],Table2[Sharpe Ratio Z-Score])</f>
        <v>125</v>
      </c>
      <c r="AV47">
        <f>(Table2[[#This Row],[Rank 1Y]]+Table2[[#This Row],[Rank 6M]]+Table2[[#This Row],[Rank Sharpe]])/3</f>
        <v>76.666666666666671</v>
      </c>
    </row>
    <row r="48" spans="1:48" x14ac:dyDescent="0.3">
      <c r="A48" t="s">
        <v>228</v>
      </c>
      <c r="B48" t="s">
        <v>229</v>
      </c>
      <c r="C48" t="s">
        <v>10174</v>
      </c>
      <c r="D48" t="s">
        <v>111</v>
      </c>
      <c r="E48">
        <v>114583.71202063499</v>
      </c>
      <c r="F48">
        <v>113.02</v>
      </c>
      <c r="G48">
        <v>115.27169211375499</v>
      </c>
      <c r="H48">
        <f>(Table2[[#This Row],[1Y Return vs Nifty]]-AVERAGE(Table2[1Y Return vs Nifty]))/_xlfn.STDEV.P(Table2[1Y Return vs Nifty])</f>
        <v>0.85535371234909141</v>
      </c>
      <c r="I48">
        <v>5.7453956936598098</v>
      </c>
      <c r="J48">
        <f>(Table2[[#This Row],[1M Return vs Nifty]]-AVERAGE(Table2[1M Return vs Nifty]))/_xlfn.STDEV.P(Table2[1M Return vs Nifty])</f>
        <v>0.31891081448435593</v>
      </c>
      <c r="K48">
        <v>51.531980030496896</v>
      </c>
      <c r="L48">
        <f>(Table2[[#This Row],[6M Return vs Nifty]]-AVERAGE(Table2[6M Return vs Nifty]))/_xlfn.STDEV.P(Table2[6M Return vs Nifty])</f>
        <v>1.2542481874046101</v>
      </c>
      <c r="M48">
        <v>9.5140513712301509</v>
      </c>
      <c r="N48">
        <f>(Table2[[#This Row],[1W Return vs Nifty]]-AVERAGE(Table2[1W Return vs Nifty]))/_xlfn.STDEV.P(Table2[1W Return vs Nifty])</f>
        <v>1.8808644804467161</v>
      </c>
      <c r="O48">
        <v>104.5</v>
      </c>
      <c r="P48">
        <v>100.943151626488</v>
      </c>
      <c r="Q48">
        <v>83.452218899338803</v>
      </c>
      <c r="R48">
        <v>86.621214929037095</v>
      </c>
      <c r="S48" s="2">
        <f>(Table2[[#This Row],[Close Price]]-Table2[[#This Row],[20D EMA]])/Table2[[#This Row],[20D EMA]]</f>
        <v>8.1531100478468857E-2</v>
      </c>
      <c r="T48" s="2">
        <f>(Table2[[#This Row],[Close Price]]-Table2[[#This Row],[50D EMA]])/Table2[[#This Row],[50D EMA]]</f>
        <v>0.1196400962216734</v>
      </c>
      <c r="U48" s="2">
        <f>(Table2[[#This Row],[Close Price]]-Table2[[#This Row],[200D EMA]])/Table2[[#This Row],[200D EMA]]</f>
        <v>0.35430790805366424</v>
      </c>
      <c r="V48">
        <v>0.95790647081185498</v>
      </c>
      <c r="W48">
        <v>112.55</v>
      </c>
      <c r="X48">
        <v>116.95</v>
      </c>
      <c r="Y48">
        <v>102.06</v>
      </c>
      <c r="Z48">
        <v>116.95</v>
      </c>
      <c r="AA48">
        <v>98.71</v>
      </c>
      <c r="AB48">
        <v>116.95</v>
      </c>
      <c r="AC48">
        <f>(Table2[[#This Row],[Close Price]]/Table2[[#This Row],[Day Low]])-1</f>
        <v>4.1759218125276831E-3</v>
      </c>
      <c r="AD48">
        <f>(Table2[[#This Row],[Day High]]/Table2[[#This Row],[Close Price]])-1</f>
        <v>3.4772606618297619E-2</v>
      </c>
      <c r="AE48">
        <f>(Table2[[#This Row],[Close Price]]/Table2[[#This Row],[Current Week Low]])-1</f>
        <v>0.10738781109151474</v>
      </c>
      <c r="AF48">
        <f>(Table2[[#This Row],[Current Week High]]/Table2[[#This Row],[Close Price]])-1</f>
        <v>3.4772606618297619E-2</v>
      </c>
      <c r="AG48">
        <f>(Table2[[#This Row],[Close Price]]/Table2[[#This Row],[Current Month Low]])-1</f>
        <v>0.14497011447675012</v>
      </c>
      <c r="AH48">
        <f>(Table2[[#This Row],[Current Month High]]/Table2[[#This Row],[Close Price]])-1</f>
        <v>3.4772606618297619E-2</v>
      </c>
      <c r="AI48">
        <v>4.4062997699522102</v>
      </c>
      <c r="AJ48">
        <v>151.99554069119199</v>
      </c>
      <c r="AK48" t="str">
        <f>IF(AND(Table2[[#This Row],[20D EMA]]&gt;Table2[[#This Row],[50D EMA]],Table2[[#This Row],[50D EMA]]&gt;Table2[[#This Row],[200D EMA]]),"Uptrend","Downtrend/NoTrend")</f>
        <v>Uptrend</v>
      </c>
      <c r="AL48">
        <v>0.16</v>
      </c>
      <c r="AM48" t="s">
        <v>10211</v>
      </c>
      <c r="AN48">
        <v>13.36</v>
      </c>
      <c r="AO48" t="s">
        <v>10211</v>
      </c>
      <c r="AP48">
        <v>0.174282368791919</v>
      </c>
      <c r="AQ48">
        <f>(Table2[[#This Row],[Sharpe Ratio]]-AVERAGE(Table2[Sharpe Ratio]))/_xlfn.STDEV.P(Table2[Sharpe Ratio])</f>
        <v>1.3587155229031966</v>
      </c>
      <c r="AR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5.6680927175879701</v>
      </c>
      <c r="AS48">
        <f>_xlfn.RANK.AVG(Table2[[#This Row],[1Y Return vs Nifty Z-Score]],Table2[1Y Return vs Nifty Z-Score])</f>
        <v>100</v>
      </c>
      <c r="AT48">
        <f>_xlfn.RANK.AVG(Table2[[#This Row],[6M Return vs Nifty Z-Score]],Table2[6M Return vs Nifty Z-Score])</f>
        <v>73</v>
      </c>
      <c r="AU48">
        <f>_xlfn.RANK.AVG(Table2[[#This Row],[Sharpe Ratio Z-Score]],Table2[Sharpe Ratio Z-Score])</f>
        <v>67</v>
      </c>
      <c r="AV48">
        <f>(Table2[[#This Row],[Rank 1Y]]+Table2[[#This Row],[Rank 6M]]+Table2[[#This Row],[Rank Sharpe]])/3</f>
        <v>80</v>
      </c>
    </row>
    <row r="49" spans="1:48" x14ac:dyDescent="0.3">
      <c r="A49" t="s">
        <v>149</v>
      </c>
      <c r="B49" t="s">
        <v>150</v>
      </c>
      <c r="C49" t="s">
        <v>10167</v>
      </c>
      <c r="D49" t="s">
        <v>114</v>
      </c>
      <c r="E49">
        <v>188303.80642559999</v>
      </c>
      <c r="F49">
        <v>555.15</v>
      </c>
      <c r="G49">
        <v>178.960999603826</v>
      </c>
      <c r="H49">
        <f>(Table2[[#This Row],[1Y Return vs Nifty]]-AVERAGE(Table2[1Y Return vs Nifty]))/_xlfn.STDEV.P(Table2[1Y Return vs Nifty])</f>
        <v>1.6199535068287862</v>
      </c>
      <c r="I49">
        <v>12.460254531259199</v>
      </c>
      <c r="J49">
        <f>(Table2[[#This Row],[1M Return vs Nifty]]-AVERAGE(Table2[1M Return vs Nifty]))/_xlfn.STDEV.P(Table2[1M Return vs Nifty])</f>
        <v>0.8935431414210695</v>
      </c>
      <c r="K49">
        <v>26.255940933836101</v>
      </c>
      <c r="L49">
        <f>(Table2[[#This Row],[6M Return vs Nifty]]-AVERAGE(Table2[6M Return vs Nifty]))/_xlfn.STDEV.P(Table2[6M Return vs Nifty])</f>
        <v>0.49348289276440349</v>
      </c>
      <c r="M49">
        <v>6.8979399439511999</v>
      </c>
      <c r="N49">
        <f>(Table2[[#This Row],[1W Return vs Nifty]]-AVERAGE(Table2[1W Return vs Nifty]))/_xlfn.STDEV.P(Table2[1W Return vs Nifty])</f>
        <v>1.379787655646356</v>
      </c>
      <c r="O49">
        <v>522.37</v>
      </c>
      <c r="P49">
        <v>490.789231023524</v>
      </c>
      <c r="Q49">
        <v>396.86037495431702</v>
      </c>
      <c r="R49">
        <v>87.150470382365896</v>
      </c>
      <c r="S49" s="2">
        <f>(Table2[[#This Row],[Close Price]]-Table2[[#This Row],[20D EMA]])/Table2[[#This Row],[20D EMA]]</f>
        <v>6.2752455156306786E-2</v>
      </c>
      <c r="T49" s="2">
        <f>(Table2[[#This Row],[Close Price]]-Table2[[#This Row],[50D EMA]])/Table2[[#This Row],[50D EMA]]</f>
        <v>0.13113728848991618</v>
      </c>
      <c r="U49" s="2">
        <f>(Table2[[#This Row],[Close Price]]-Table2[[#This Row],[200D EMA]])/Table2[[#This Row],[200D EMA]]</f>
        <v>0.39885469811367241</v>
      </c>
      <c r="V49">
        <v>0.81100338309102904</v>
      </c>
      <c r="W49">
        <v>548.04999999999995</v>
      </c>
      <c r="X49">
        <v>580</v>
      </c>
      <c r="Y49">
        <v>535</v>
      </c>
      <c r="Z49">
        <v>580</v>
      </c>
      <c r="AA49">
        <v>486.55</v>
      </c>
      <c r="AB49">
        <v>580</v>
      </c>
      <c r="AC49">
        <f>(Table2[[#This Row],[Close Price]]/Table2[[#This Row],[Day Low]])-1</f>
        <v>1.2955022351975209E-2</v>
      </c>
      <c r="AD49">
        <f>(Table2[[#This Row],[Day High]]/Table2[[#This Row],[Close Price]])-1</f>
        <v>4.4762676754030561E-2</v>
      </c>
      <c r="AE49">
        <f>(Table2[[#This Row],[Close Price]]/Table2[[#This Row],[Current Week Low]])-1</f>
        <v>3.7663551401869055E-2</v>
      </c>
      <c r="AF49">
        <f>(Table2[[#This Row],[Current Week High]]/Table2[[#This Row],[Close Price]])-1</f>
        <v>4.4762676754030561E-2</v>
      </c>
      <c r="AG49">
        <f>(Table2[[#This Row],[Close Price]]/Table2[[#This Row],[Current Month Low]])-1</f>
        <v>0.14099270373034622</v>
      </c>
      <c r="AH49">
        <f>(Table2[[#This Row],[Current Month High]]/Table2[[#This Row],[Close Price]])-1</f>
        <v>4.4762676754030561E-2</v>
      </c>
      <c r="AI49">
        <v>4.4762676754030499</v>
      </c>
      <c r="AJ49">
        <v>215.336552115876</v>
      </c>
      <c r="AK49" t="str">
        <f>IF(AND(Table2[[#This Row],[20D EMA]]&gt;Table2[[#This Row],[50D EMA]],Table2[[#This Row],[50D EMA]]&gt;Table2[[#This Row],[200D EMA]]),"Uptrend","Downtrend/NoTrend")</f>
        <v>Uptrend</v>
      </c>
      <c r="AL49">
        <v>0.25</v>
      </c>
      <c r="AM49" t="s">
        <v>10211</v>
      </c>
      <c r="AN49">
        <v>15.64</v>
      </c>
      <c r="AO49" t="s">
        <v>10211</v>
      </c>
      <c r="AP49">
        <v>0.20470507527726101</v>
      </c>
      <c r="AQ49">
        <f>(Table2[[#This Row],[Sharpe Ratio]]-AVERAGE(Table2[Sharpe Ratio]))/_xlfn.STDEV.P(Table2[Sharpe Ratio])</f>
        <v>1.7038786046635528</v>
      </c>
      <c r="AR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6.0906458013241691</v>
      </c>
      <c r="AS49">
        <f>_xlfn.RANK.AVG(Table2[[#This Row],[1Y Return vs Nifty Z-Score]],Table2[1Y Return vs Nifty Z-Score])</f>
        <v>45</v>
      </c>
      <c r="AT49">
        <f>_xlfn.RANK.AVG(Table2[[#This Row],[6M Return vs Nifty Z-Score]],Table2[6M Return vs Nifty Z-Score])</f>
        <v>165</v>
      </c>
      <c r="AU49">
        <f>_xlfn.RANK.AVG(Table2[[#This Row],[Sharpe Ratio Z-Score]],Table2[Sharpe Ratio Z-Score])</f>
        <v>33</v>
      </c>
      <c r="AV49">
        <f>(Table2[[#This Row],[Rank 1Y]]+Table2[[#This Row],[Rank 6M]]+Table2[[#This Row],[Rank Sharpe]])/3</f>
        <v>81</v>
      </c>
    </row>
    <row r="50" spans="1:48" x14ac:dyDescent="0.3">
      <c r="A50" t="s">
        <v>889</v>
      </c>
      <c r="B50" t="s">
        <v>890</v>
      </c>
      <c r="C50" t="s">
        <v>10168</v>
      </c>
      <c r="D50" t="s">
        <v>891</v>
      </c>
      <c r="E50">
        <v>16693.611240104899</v>
      </c>
      <c r="F50">
        <v>596.9</v>
      </c>
      <c r="G50">
        <v>305.19593871595902</v>
      </c>
      <c r="H50">
        <f>(Table2[[#This Row],[1Y Return vs Nifty]]-AVERAGE(Table2[1Y Return vs Nifty]))/_xlfn.STDEV.P(Table2[1Y Return vs Nifty])</f>
        <v>3.1354230935618621</v>
      </c>
      <c r="I50">
        <v>19.814999680104801</v>
      </c>
      <c r="J50">
        <f>(Table2[[#This Row],[1M Return vs Nifty]]-AVERAGE(Table2[1M Return vs Nifty]))/_xlfn.STDEV.P(Table2[1M Return vs Nifty])</f>
        <v>1.5229345286596101</v>
      </c>
      <c r="K50">
        <v>55.994546883574202</v>
      </c>
      <c r="L50">
        <f>(Table2[[#This Row],[6M Return vs Nifty]]-AVERAGE(Table2[6M Return vs Nifty]))/_xlfn.STDEV.P(Table2[6M Return vs Nifty])</f>
        <v>1.3885637727639271</v>
      </c>
      <c r="M50">
        <v>5.4448111816831899</v>
      </c>
      <c r="N50">
        <f>(Table2[[#This Row],[1W Return vs Nifty]]-AVERAGE(Table2[1W Return vs Nifty]))/_xlfn.STDEV.P(Table2[1W Return vs Nifty])</f>
        <v>1.1014626811705297</v>
      </c>
      <c r="O50">
        <v>490.83</v>
      </c>
      <c r="P50">
        <v>448.98671666449798</v>
      </c>
      <c r="Q50">
        <v>359.52237576751497</v>
      </c>
      <c r="R50">
        <v>67.357680057577497</v>
      </c>
      <c r="S50" s="2">
        <f>(Table2[[#This Row],[Close Price]]-Table2[[#This Row],[20D EMA]])/Table2[[#This Row],[20D EMA]]</f>
        <v>0.21610333516696209</v>
      </c>
      <c r="T50" s="2">
        <f>(Table2[[#This Row],[Close Price]]-Table2[[#This Row],[50D EMA]])/Table2[[#This Row],[50D EMA]]</f>
        <v>0.32943799414455532</v>
      </c>
      <c r="U50" s="2">
        <f>(Table2[[#This Row],[Close Price]]-Table2[[#This Row],[200D EMA]])/Table2[[#This Row],[200D EMA]]</f>
        <v>0.66025827662527792</v>
      </c>
      <c r="V50">
        <v>2.1764969866672299</v>
      </c>
      <c r="W50">
        <v>516</v>
      </c>
      <c r="X50">
        <v>617.79999999999995</v>
      </c>
      <c r="Y50">
        <v>499</v>
      </c>
      <c r="Z50">
        <v>617.79999999999995</v>
      </c>
      <c r="AA50">
        <v>463.5</v>
      </c>
      <c r="AB50">
        <v>617.79999999999995</v>
      </c>
      <c r="AC50">
        <f>(Table2[[#This Row],[Close Price]]/Table2[[#This Row],[Day Low]])-1</f>
        <v>0.15678294573643403</v>
      </c>
      <c r="AD50">
        <f>(Table2[[#This Row],[Day High]]/Table2[[#This Row],[Close Price]])-1</f>
        <v>3.501424024124633E-2</v>
      </c>
      <c r="AE50">
        <f>(Table2[[#This Row],[Close Price]]/Table2[[#This Row],[Current Week Low]])-1</f>
        <v>0.19619238476953904</v>
      </c>
      <c r="AF50">
        <f>(Table2[[#This Row],[Current Week High]]/Table2[[#This Row],[Close Price]])-1</f>
        <v>3.501424024124633E-2</v>
      </c>
      <c r="AG50">
        <f>(Table2[[#This Row],[Close Price]]/Table2[[#This Row],[Current Month Low]])-1</f>
        <v>0.28781014023732476</v>
      </c>
      <c r="AH50">
        <f>(Table2[[#This Row],[Current Month High]]/Table2[[#This Row],[Close Price]])-1</f>
        <v>3.501424024124633E-2</v>
      </c>
      <c r="AI50">
        <v>3.5014240241246299</v>
      </c>
      <c r="AJ50">
        <v>350.32063372312302</v>
      </c>
      <c r="AK50" t="str">
        <f>IF(AND(Table2[[#This Row],[20D EMA]]&gt;Table2[[#This Row],[50D EMA]],Table2[[#This Row],[50D EMA]]&gt;Table2[[#This Row],[200D EMA]]),"Uptrend","Downtrend/NoTrend")</f>
        <v>Uptrend</v>
      </c>
      <c r="AL50">
        <v>0.37</v>
      </c>
      <c r="AM50" t="s">
        <v>10211</v>
      </c>
      <c r="AN50">
        <v>27.3</v>
      </c>
      <c r="AO50" t="s">
        <v>10211</v>
      </c>
      <c r="AP50">
        <v>0.111489655533455</v>
      </c>
      <c r="AQ50">
        <f>(Table2[[#This Row],[Sharpe Ratio]]-AVERAGE(Table2[Sharpe Ratio]))/_xlfn.STDEV.P(Table2[Sharpe Ratio])</f>
        <v>0.64629611896790062</v>
      </c>
      <c r="AR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7.7946801951238296</v>
      </c>
      <c r="AS50">
        <f>_xlfn.RANK.AVG(Table2[[#This Row],[1Y Return vs Nifty Z-Score]],Table2[1Y Return vs Nifty Z-Score])</f>
        <v>9</v>
      </c>
      <c r="AT50">
        <f>_xlfn.RANK.AVG(Table2[[#This Row],[6M Return vs Nifty Z-Score]],Table2[6M Return vs Nifty Z-Score])</f>
        <v>58</v>
      </c>
      <c r="AU50">
        <f>_xlfn.RANK.AVG(Table2[[#This Row],[Sharpe Ratio Z-Score]],Table2[Sharpe Ratio Z-Score])</f>
        <v>183</v>
      </c>
      <c r="AV50">
        <f>(Table2[[#This Row],[Rank 1Y]]+Table2[[#This Row],[Rank 6M]]+Table2[[#This Row],[Rank Sharpe]])/3</f>
        <v>83.333333333333329</v>
      </c>
    </row>
    <row r="51" spans="1:48" x14ac:dyDescent="0.3">
      <c r="A51" t="s">
        <v>876</v>
      </c>
      <c r="B51" t="s">
        <v>877</v>
      </c>
      <c r="C51" t="s">
        <v>10173</v>
      </c>
      <c r="D51" t="s">
        <v>878</v>
      </c>
      <c r="E51">
        <v>16945.749177950001</v>
      </c>
      <c r="F51">
        <v>1405.1</v>
      </c>
      <c r="G51">
        <v>102.66545596403699</v>
      </c>
      <c r="H51">
        <f>(Table2[[#This Row],[1Y Return vs Nifty]]-AVERAGE(Table2[1Y Return vs Nifty]))/_xlfn.STDEV.P(Table2[1Y Return vs Nifty])</f>
        <v>0.70401393571956028</v>
      </c>
      <c r="I51">
        <v>-6.2700615950791398</v>
      </c>
      <c r="J51">
        <f>(Table2[[#This Row],[1M Return vs Nifty]]-AVERAGE(Table2[1M Return vs Nifty]))/_xlfn.STDEV.P(Table2[1M Return vs Nifty])</f>
        <v>-0.70932676251065885</v>
      </c>
      <c r="K51">
        <v>44.438245133758002</v>
      </c>
      <c r="L51">
        <f>(Table2[[#This Row],[6M Return vs Nifty]]-AVERAGE(Table2[6M Return vs Nifty]))/_xlfn.STDEV.P(Table2[6M Return vs Nifty])</f>
        <v>1.0407389703085648</v>
      </c>
      <c r="M51">
        <v>-7.0077049042512902</v>
      </c>
      <c r="N51">
        <f>(Table2[[#This Row],[1W Return vs Nifty]]-AVERAGE(Table2[1W Return vs Nifty]))/_xlfn.STDEV.P(Table2[1W Return vs Nifty])</f>
        <v>-1.2836296188181635</v>
      </c>
      <c r="O51">
        <v>1463.04</v>
      </c>
      <c r="P51">
        <v>1447.17692819798</v>
      </c>
      <c r="Q51">
        <v>1178.48325503825</v>
      </c>
      <c r="R51">
        <v>33.547594468676103</v>
      </c>
      <c r="S51" s="2">
        <f>(Table2[[#This Row],[Close Price]]-Table2[[#This Row],[20D EMA]])/Table2[[#This Row],[20D EMA]]</f>
        <v>-3.960247156605428E-2</v>
      </c>
      <c r="T51" s="2">
        <f>(Table2[[#This Row],[Close Price]]-Table2[[#This Row],[50D EMA]])/Table2[[#This Row],[50D EMA]]</f>
        <v>-2.9075178976473992E-2</v>
      </c>
      <c r="U51" s="2">
        <f>(Table2[[#This Row],[Close Price]]-Table2[[#This Row],[200D EMA]])/Table2[[#This Row],[200D EMA]]</f>
        <v>0.1922952608727517</v>
      </c>
      <c r="V51">
        <v>1.14420133548148</v>
      </c>
      <c r="W51">
        <v>1397</v>
      </c>
      <c r="X51">
        <v>1424.65</v>
      </c>
      <c r="Y51">
        <v>1397</v>
      </c>
      <c r="Z51">
        <v>1498</v>
      </c>
      <c r="AA51">
        <v>1397</v>
      </c>
      <c r="AB51">
        <v>1603</v>
      </c>
      <c r="AC51">
        <f>(Table2[[#This Row],[Close Price]]/Table2[[#This Row],[Day Low]])-1</f>
        <v>5.7981388690049318E-3</v>
      </c>
      <c r="AD51">
        <f>(Table2[[#This Row],[Day High]]/Table2[[#This Row],[Close Price]])-1</f>
        <v>1.3913600455483621E-2</v>
      </c>
      <c r="AE51">
        <f>(Table2[[#This Row],[Close Price]]/Table2[[#This Row],[Current Week Low]])-1</f>
        <v>5.7981388690049318E-3</v>
      </c>
      <c r="AF51">
        <f>(Table2[[#This Row],[Current Week High]]/Table2[[#This Row],[Close Price]])-1</f>
        <v>6.6116290655469534E-2</v>
      </c>
      <c r="AG51">
        <f>(Table2[[#This Row],[Close Price]]/Table2[[#This Row],[Current Month Low]])-1</f>
        <v>5.7981388690049318E-3</v>
      </c>
      <c r="AH51">
        <f>(Table2[[#This Row],[Current Month High]]/Table2[[#This Row],[Close Price]])-1</f>
        <v>0.1408440680378622</v>
      </c>
      <c r="AI51">
        <v>20.631983488719602</v>
      </c>
      <c r="AJ51">
        <v>138.15254237288099</v>
      </c>
      <c r="AK51" t="str">
        <f>IF(AND(Table2[[#This Row],[20D EMA]]&gt;Table2[[#This Row],[50D EMA]],Table2[[#This Row],[50D EMA]]&gt;Table2[[#This Row],[200D EMA]]),"Uptrend","Downtrend/NoTrend")</f>
        <v>Uptrend</v>
      </c>
      <c r="AL51">
        <v>-0.16</v>
      </c>
      <c r="AM51" t="s">
        <v>10212</v>
      </c>
      <c r="AN51">
        <v>-6.63</v>
      </c>
      <c r="AO51" t="s">
        <v>10212</v>
      </c>
      <c r="AP51">
        <v>0.185711775563103</v>
      </c>
      <c r="AQ51">
        <f>(Table2[[#This Row],[Sharpe Ratio]]-AVERAGE(Table2[Sharpe Ratio]))/_xlfn.STDEV.P(Table2[Sharpe Ratio])</f>
        <v>1.4883887084804004</v>
      </c>
      <c r="AR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1.2401852331797028</v>
      </c>
      <c r="AS51">
        <f>_xlfn.RANK.AVG(Table2[[#This Row],[1Y Return vs Nifty Z-Score]],Table2[1Y Return vs Nifty Z-Score])</f>
        <v>118</v>
      </c>
      <c r="AT51">
        <f>_xlfn.RANK.AVG(Table2[[#This Row],[6M Return vs Nifty Z-Score]],Table2[6M Return vs Nifty Z-Score])</f>
        <v>86</v>
      </c>
      <c r="AU51">
        <f>_xlfn.RANK.AVG(Table2[[#This Row],[Sharpe Ratio Z-Score]],Table2[Sharpe Ratio Z-Score])</f>
        <v>53</v>
      </c>
      <c r="AV51">
        <f>(Table2[[#This Row],[Rank 1Y]]+Table2[[#This Row],[Rank 6M]]+Table2[[#This Row],[Rank Sharpe]])/3</f>
        <v>85.666666666666671</v>
      </c>
    </row>
    <row r="52" spans="1:48" x14ac:dyDescent="0.3">
      <c r="A52" t="s">
        <v>1121</v>
      </c>
      <c r="B52" t="s">
        <v>1122</v>
      </c>
      <c r="C52" t="s">
        <v>10174</v>
      </c>
      <c r="D52" t="s">
        <v>130</v>
      </c>
      <c r="E52">
        <v>10783.15391297</v>
      </c>
      <c r="F52">
        <v>768.8</v>
      </c>
      <c r="G52">
        <v>111.901634937201</v>
      </c>
      <c r="H52">
        <f>(Table2[[#This Row],[1Y Return vs Nifty]]-AVERAGE(Table2[1Y Return vs Nifty]))/_xlfn.STDEV.P(Table2[1Y Return vs Nifty])</f>
        <v>0.81489566489772447</v>
      </c>
      <c r="I52">
        <v>9.3275974540568605</v>
      </c>
      <c r="J52">
        <f>(Table2[[#This Row],[1M Return vs Nifty]]-AVERAGE(Table2[1M Return vs Nifty]))/_xlfn.STDEV.P(Table2[1M Return vs Nifty])</f>
        <v>0.62546214831249336</v>
      </c>
      <c r="K52">
        <v>52.521798419658502</v>
      </c>
      <c r="L52">
        <f>(Table2[[#This Row],[6M Return vs Nifty]]-AVERAGE(Table2[6M Return vs Nifty]))/_xlfn.STDEV.P(Table2[6M Return vs Nifty])</f>
        <v>1.284040018141662</v>
      </c>
      <c r="M52">
        <v>1.05985483729319</v>
      </c>
      <c r="N52">
        <f>(Table2[[#This Row],[1W Return vs Nifty]]-AVERAGE(Table2[1W Return vs Nifty]))/_xlfn.STDEV.P(Table2[1W Return vs Nifty])</f>
        <v>0.26159019752006479</v>
      </c>
      <c r="O52">
        <v>715.33</v>
      </c>
      <c r="P52">
        <v>641.688726856063</v>
      </c>
      <c r="Q52">
        <v>508.66076712596998</v>
      </c>
      <c r="R52">
        <v>59.122534878404302</v>
      </c>
      <c r="S52" s="2">
        <f>(Table2[[#This Row],[Close Price]]-Table2[[#This Row],[20D EMA]])/Table2[[#This Row],[20D EMA]]</f>
        <v>7.4748717375197338E-2</v>
      </c>
      <c r="T52" s="2">
        <f>(Table2[[#This Row],[Close Price]]-Table2[[#This Row],[50D EMA]])/Table2[[#This Row],[50D EMA]]</f>
        <v>0.19808868042098118</v>
      </c>
      <c r="U52" s="2">
        <f>(Table2[[#This Row],[Close Price]]-Table2[[#This Row],[200D EMA]])/Table2[[#This Row],[200D EMA]]</f>
        <v>0.51141988863003152</v>
      </c>
      <c r="V52">
        <v>0.65549634105174404</v>
      </c>
      <c r="W52">
        <v>748.3</v>
      </c>
      <c r="X52">
        <v>794.85</v>
      </c>
      <c r="Y52">
        <v>717.35</v>
      </c>
      <c r="Z52">
        <v>794.85</v>
      </c>
      <c r="AA52">
        <v>703.5</v>
      </c>
      <c r="AB52">
        <v>794.85</v>
      </c>
      <c r="AC52">
        <f>(Table2[[#This Row],[Close Price]]/Table2[[#This Row],[Day Low]])-1</f>
        <v>2.7395429640518554E-2</v>
      </c>
      <c r="AD52">
        <f>(Table2[[#This Row],[Day High]]/Table2[[#This Row],[Close Price]])-1</f>
        <v>3.3883975026014701E-2</v>
      </c>
      <c r="AE52">
        <f>(Table2[[#This Row],[Close Price]]/Table2[[#This Row],[Current Week Low]])-1</f>
        <v>7.1722311284589058E-2</v>
      </c>
      <c r="AF52">
        <f>(Table2[[#This Row],[Current Week High]]/Table2[[#This Row],[Close Price]])-1</f>
        <v>3.3883975026014701E-2</v>
      </c>
      <c r="AG52">
        <f>(Table2[[#This Row],[Close Price]]/Table2[[#This Row],[Current Month Low]])-1</f>
        <v>9.2821606254442024E-2</v>
      </c>
      <c r="AH52">
        <f>(Table2[[#This Row],[Current Month High]]/Table2[[#This Row],[Close Price]])-1</f>
        <v>3.3883975026014701E-2</v>
      </c>
      <c r="AI52">
        <v>3.3883975026014701</v>
      </c>
      <c r="AJ52">
        <v>147.92002579812899</v>
      </c>
      <c r="AK52" t="str">
        <f>IF(AND(Table2[[#This Row],[20D EMA]]&gt;Table2[[#This Row],[50D EMA]],Table2[[#This Row],[50D EMA]]&gt;Table2[[#This Row],[200D EMA]]),"Uptrend","Downtrend/NoTrend")</f>
        <v>Uptrend</v>
      </c>
      <c r="AL52">
        <v>0.43</v>
      </c>
      <c r="AM52" t="s">
        <v>10211</v>
      </c>
      <c r="AN52">
        <v>3.92</v>
      </c>
      <c r="AO52" t="s">
        <v>10211</v>
      </c>
      <c r="AP52">
        <v>0.16261838328546299</v>
      </c>
      <c r="AQ52">
        <f>(Table2[[#This Row],[Sharpe Ratio]]-AVERAGE(Table2[Sharpe Ratio]))/_xlfn.STDEV.P(Table2[Sharpe Ratio])</f>
        <v>1.2263809068177984</v>
      </c>
      <c r="AR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4.2123689356897431</v>
      </c>
      <c r="AS52">
        <f>_xlfn.RANK.AVG(Table2[[#This Row],[1Y Return vs Nifty Z-Score]],Table2[1Y Return vs Nifty Z-Score])</f>
        <v>107</v>
      </c>
      <c r="AT52">
        <f>_xlfn.RANK.AVG(Table2[[#This Row],[6M Return vs Nifty Z-Score]],Table2[6M Return vs Nifty Z-Score])</f>
        <v>69</v>
      </c>
      <c r="AU52">
        <f>_xlfn.RANK.AVG(Table2[[#This Row],[Sharpe Ratio Z-Score]],Table2[Sharpe Ratio Z-Score])</f>
        <v>83</v>
      </c>
      <c r="AV52">
        <f>(Table2[[#This Row],[Rank 1Y]]+Table2[[#This Row],[Rank 6M]]+Table2[[#This Row],[Rank Sharpe]])/3</f>
        <v>86.333333333333329</v>
      </c>
    </row>
    <row r="53" spans="1:48" x14ac:dyDescent="0.3">
      <c r="A53" t="s">
        <v>1362</v>
      </c>
      <c r="B53" t="s">
        <v>1363</v>
      </c>
      <c r="C53" t="s">
        <v>10167</v>
      </c>
      <c r="D53" t="s">
        <v>553</v>
      </c>
      <c r="E53">
        <v>7768.8027350000002</v>
      </c>
      <c r="F53">
        <v>387.45</v>
      </c>
      <c r="G53">
        <v>99.483402740511295</v>
      </c>
      <c r="H53">
        <f>(Table2[[#This Row],[1Y Return vs Nifty]]-AVERAGE(Table2[1Y Return vs Nifty]))/_xlfn.STDEV.P(Table2[1Y Return vs Nifty])</f>
        <v>0.66581290423385131</v>
      </c>
      <c r="I53">
        <v>1.2750495910917701</v>
      </c>
      <c r="J53">
        <f>(Table2[[#This Row],[1M Return vs Nifty]]-AVERAGE(Table2[1M Return vs Nifty]))/_xlfn.STDEV.P(Table2[1M Return vs Nifty])</f>
        <v>-6.3644566836140698E-2</v>
      </c>
      <c r="K53">
        <v>32.674569698851897</v>
      </c>
      <c r="L53">
        <f>(Table2[[#This Row],[6M Return vs Nifty]]-AVERAGE(Table2[6M Return vs Nifty]))/_xlfn.STDEV.P(Table2[6M Return vs Nifty])</f>
        <v>0.68667257667529946</v>
      </c>
      <c r="M53">
        <v>-1.6148547173383501</v>
      </c>
      <c r="N53">
        <f>(Table2[[#This Row],[1W Return vs Nifty]]-AVERAGE(Table2[1W Return vs Nifty]))/_xlfn.STDEV.P(Table2[1W Return vs Nifty])</f>
        <v>-0.25071021786856856</v>
      </c>
      <c r="O53">
        <v>383.01</v>
      </c>
      <c r="P53">
        <v>361.262410891</v>
      </c>
      <c r="Q53">
        <v>289.151345384026</v>
      </c>
      <c r="R53">
        <v>59.822011827692698</v>
      </c>
      <c r="S53" s="2">
        <f>(Table2[[#This Row],[Close Price]]-Table2[[#This Row],[20D EMA]])/Table2[[#This Row],[20D EMA]]</f>
        <v>1.1592386621759217E-2</v>
      </c>
      <c r="T53" s="2">
        <f>(Table2[[#This Row],[Close Price]]-Table2[[#This Row],[50D EMA]])/Table2[[#This Row],[50D EMA]]</f>
        <v>7.2489105756705197E-2</v>
      </c>
      <c r="U53" s="2">
        <f>(Table2[[#This Row],[Close Price]]-Table2[[#This Row],[200D EMA]])/Table2[[#This Row],[200D EMA]]</f>
        <v>0.33995572279085251</v>
      </c>
      <c r="V53">
        <v>0.66508773834033197</v>
      </c>
      <c r="W53">
        <v>386.75</v>
      </c>
      <c r="X53">
        <v>391.75</v>
      </c>
      <c r="Y53">
        <v>385.85</v>
      </c>
      <c r="Z53">
        <v>398</v>
      </c>
      <c r="AA53">
        <v>385.85</v>
      </c>
      <c r="AB53">
        <v>401</v>
      </c>
      <c r="AC53">
        <f>(Table2[[#This Row],[Close Price]]/Table2[[#This Row],[Day Low]])-1</f>
        <v>1.8099547511312153E-3</v>
      </c>
      <c r="AD53">
        <f>(Table2[[#This Row],[Day High]]/Table2[[#This Row],[Close Price]])-1</f>
        <v>1.1098206220157447E-2</v>
      </c>
      <c r="AE53">
        <f>(Table2[[#This Row],[Close Price]]/Table2[[#This Row],[Current Week Low]])-1</f>
        <v>4.1466891278993945E-3</v>
      </c>
      <c r="AF53">
        <f>(Table2[[#This Row],[Current Week High]]/Table2[[#This Row],[Close Price]])-1</f>
        <v>2.7229319912246863E-2</v>
      </c>
      <c r="AG53">
        <f>(Table2[[#This Row],[Close Price]]/Table2[[#This Row],[Current Month Low]])-1</f>
        <v>4.1466891278993945E-3</v>
      </c>
      <c r="AH53">
        <f>(Table2[[#This Row],[Current Month High]]/Table2[[#This Row],[Close Price]])-1</f>
        <v>3.4972254484449738E-2</v>
      </c>
      <c r="AI53">
        <v>16.453735965930999</v>
      </c>
      <c r="AJ53">
        <v>129.19254658385</v>
      </c>
      <c r="AK53" t="str">
        <f>IF(AND(Table2[[#This Row],[20D EMA]]&gt;Table2[[#This Row],[50D EMA]],Table2[[#This Row],[50D EMA]]&gt;Table2[[#This Row],[200D EMA]]),"Uptrend","Downtrend/NoTrend")</f>
        <v>Uptrend</v>
      </c>
      <c r="AL53">
        <v>0.08</v>
      </c>
      <c r="AM53" t="s">
        <v>10211</v>
      </c>
      <c r="AN53">
        <v>0.91</v>
      </c>
      <c r="AO53" t="s">
        <v>10211</v>
      </c>
      <c r="AP53">
        <v>0.33205662294846999</v>
      </c>
      <c r="AQ53">
        <f>(Table2[[#This Row],[Sharpe Ratio]]-AVERAGE(Table2[Sharpe Ratio]))/_xlfn.STDEV.P(Table2[Sharpe Ratio])</f>
        <v>3.148755071598683</v>
      </c>
      <c r="AR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4.1868857678031244</v>
      </c>
      <c r="AS53">
        <f>_xlfn.RANK.AVG(Table2[[#This Row],[1Y Return vs Nifty Z-Score]],Table2[1Y Return vs Nifty Z-Score])</f>
        <v>122</v>
      </c>
      <c r="AT53">
        <f>_xlfn.RANK.AVG(Table2[[#This Row],[6M Return vs Nifty Z-Score]],Table2[6M Return vs Nifty Z-Score])</f>
        <v>136</v>
      </c>
      <c r="AU53">
        <f>_xlfn.RANK.AVG(Table2[[#This Row],[Sharpe Ratio Z-Score]],Table2[Sharpe Ratio Z-Score])</f>
        <v>1</v>
      </c>
      <c r="AV53">
        <f>(Table2[[#This Row],[Rank 1Y]]+Table2[[#This Row],[Rank 6M]]+Table2[[#This Row],[Rank Sharpe]])/3</f>
        <v>86.333333333333329</v>
      </c>
    </row>
    <row r="54" spans="1:48" x14ac:dyDescent="0.3">
      <c r="A54" t="s">
        <v>106</v>
      </c>
      <c r="B54" t="s">
        <v>107</v>
      </c>
      <c r="C54" t="s">
        <v>10173</v>
      </c>
      <c r="D54" t="s">
        <v>108</v>
      </c>
      <c r="E54">
        <v>276919.11028800003</v>
      </c>
      <c r="F54">
        <v>7613.55</v>
      </c>
      <c r="G54">
        <v>72.444875558446398</v>
      </c>
      <c r="H54">
        <f>(Table2[[#This Row],[1Y Return vs Nifty]]-AVERAGE(Table2[1Y Return vs Nifty]))/_xlfn.STDEV.P(Table2[1Y Return vs Nifty])</f>
        <v>0.34121128519970767</v>
      </c>
      <c r="I54">
        <v>7.1057009262990496</v>
      </c>
      <c r="J54">
        <f>(Table2[[#This Row],[1M Return vs Nifty]]-AVERAGE(Table2[1M Return vs Nifty]))/_xlfn.STDEV.P(Table2[1M Return vs Nifty])</f>
        <v>0.43532061252787346</v>
      </c>
      <c r="K54">
        <v>71.368153173816495</v>
      </c>
      <c r="L54">
        <f>(Table2[[#This Row],[6M Return vs Nifty]]-AVERAGE(Table2[6M Return vs Nifty]))/_xlfn.STDEV.P(Table2[6M Return vs Nifty])</f>
        <v>1.8512828750074359</v>
      </c>
      <c r="M54">
        <v>-1.9317307546512099</v>
      </c>
      <c r="N54">
        <f>(Table2[[#This Row],[1W Return vs Nifty]]-AVERAGE(Table2[1W Return vs Nifty]))/_xlfn.STDEV.P(Table2[1W Return vs Nifty])</f>
        <v>-0.31140306029737769</v>
      </c>
      <c r="O54">
        <v>7626.62</v>
      </c>
      <c r="P54">
        <v>7124.4963105429297</v>
      </c>
      <c r="Q54">
        <v>5462.1578108308704</v>
      </c>
      <c r="R54">
        <v>54.933094941569699</v>
      </c>
      <c r="S54" s="2">
        <f>(Table2[[#This Row],[Close Price]]-Table2[[#This Row],[20D EMA]])/Table2[[#This Row],[20D EMA]]</f>
        <v>-1.7137342623599588E-3</v>
      </c>
      <c r="T54" s="2">
        <f>(Table2[[#This Row],[Close Price]]-Table2[[#This Row],[50D EMA]])/Table2[[#This Row],[50D EMA]]</f>
        <v>6.8643966975372284E-2</v>
      </c>
      <c r="U54" s="2">
        <f>(Table2[[#This Row],[Close Price]]-Table2[[#This Row],[200D EMA]])/Table2[[#This Row],[200D EMA]]</f>
        <v>0.3938722138168822</v>
      </c>
      <c r="V54">
        <v>0.62505066968776601</v>
      </c>
      <c r="W54">
        <v>7600.85</v>
      </c>
      <c r="X54">
        <v>7825</v>
      </c>
      <c r="Y54">
        <v>7600</v>
      </c>
      <c r="Z54">
        <v>7934.8</v>
      </c>
      <c r="AA54">
        <v>7600</v>
      </c>
      <c r="AB54">
        <v>7968.7</v>
      </c>
      <c r="AC54">
        <f>(Table2[[#This Row],[Close Price]]/Table2[[#This Row],[Day Low]])-1</f>
        <v>1.6708657584347808E-3</v>
      </c>
      <c r="AD54">
        <f>(Table2[[#This Row],[Day High]]/Table2[[#This Row],[Close Price]])-1</f>
        <v>2.7772852348772803E-2</v>
      </c>
      <c r="AE54">
        <f>(Table2[[#This Row],[Close Price]]/Table2[[#This Row],[Current Week Low]])-1</f>
        <v>1.7828947368421222E-3</v>
      </c>
      <c r="AF54">
        <f>(Table2[[#This Row],[Current Week High]]/Table2[[#This Row],[Close Price]])-1</f>
        <v>4.2194508475021486E-2</v>
      </c>
      <c r="AG54">
        <f>(Table2[[#This Row],[Close Price]]/Table2[[#This Row],[Current Month Low]])-1</f>
        <v>1.7828947368421222E-3</v>
      </c>
      <c r="AH54">
        <f>(Table2[[#This Row],[Current Month High]]/Table2[[#This Row],[Close Price]])-1</f>
        <v>4.6647096295420631E-2</v>
      </c>
      <c r="AI54">
        <v>4.6647096295420596</v>
      </c>
      <c r="AJ54">
        <v>134.55175600739301</v>
      </c>
      <c r="AK54" t="str">
        <f>IF(AND(Table2[[#This Row],[20D EMA]]&gt;Table2[[#This Row],[50D EMA]],Table2[[#This Row],[50D EMA]]&gt;Table2[[#This Row],[200D EMA]]),"Uptrend","Downtrend/NoTrend")</f>
        <v>Uptrend</v>
      </c>
      <c r="AL54">
        <v>0.23</v>
      </c>
      <c r="AM54" t="s">
        <v>10211</v>
      </c>
      <c r="AN54">
        <v>0.22</v>
      </c>
      <c r="AO54" t="s">
        <v>10211</v>
      </c>
      <c r="AP54">
        <v>0.19001475857474001</v>
      </c>
      <c r="AQ54">
        <f>(Table2[[#This Row],[Sharpe Ratio]]-AVERAGE(Table2[Sharpe Ratio]))/_xlfn.STDEV.P(Table2[Sharpe Ratio])</f>
        <v>1.5372085226469896</v>
      </c>
      <c r="AR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3.8536202350846289</v>
      </c>
      <c r="AS54">
        <f>_xlfn.RANK.AVG(Table2[[#This Row],[1Y Return vs Nifty Z-Score]],Table2[1Y Return vs Nifty Z-Score])</f>
        <v>178</v>
      </c>
      <c r="AT54">
        <f>_xlfn.RANK.AVG(Table2[[#This Row],[6M Return vs Nifty Z-Score]],Table2[6M Return vs Nifty Z-Score])</f>
        <v>38</v>
      </c>
      <c r="AU54">
        <f>_xlfn.RANK.AVG(Table2[[#This Row],[Sharpe Ratio Z-Score]],Table2[Sharpe Ratio Z-Score])</f>
        <v>47</v>
      </c>
      <c r="AV54">
        <f>(Table2[[#This Row],[Rank 1Y]]+Table2[[#This Row],[Rank 6M]]+Table2[[#This Row],[Rank Sharpe]])/3</f>
        <v>87.666666666666671</v>
      </c>
    </row>
    <row r="55" spans="1:48" x14ac:dyDescent="0.3">
      <c r="A55" t="s">
        <v>1388</v>
      </c>
      <c r="B55" t="s">
        <v>1389</v>
      </c>
      <c r="C55" t="s">
        <v>10173</v>
      </c>
      <c r="D55" t="s">
        <v>344</v>
      </c>
      <c r="E55">
        <v>7475.0434340399997</v>
      </c>
      <c r="F55">
        <v>337.45</v>
      </c>
      <c r="G55">
        <v>125.802746558791</v>
      </c>
      <c r="H55">
        <f>(Table2[[#This Row],[1Y Return vs Nifty]]-AVERAGE(Table2[1Y Return vs Nifty]))/_xlfn.STDEV.P(Table2[1Y Return vs Nifty])</f>
        <v>0.98178061792636273</v>
      </c>
      <c r="I55">
        <v>9.6576001494167993</v>
      </c>
      <c r="J55">
        <f>(Table2[[#This Row],[1M Return vs Nifty]]-AVERAGE(Table2[1M Return vs Nifty]))/_xlfn.STDEV.P(Table2[1M Return vs Nifty])</f>
        <v>0.65370253598352634</v>
      </c>
      <c r="K55">
        <v>75.043095414573003</v>
      </c>
      <c r="L55">
        <f>(Table2[[#This Row],[6M Return vs Nifty]]-AVERAGE(Table2[6M Return vs Nifty]))/_xlfn.STDEV.P(Table2[6M Return vs Nifty])</f>
        <v>1.9618923144802609</v>
      </c>
      <c r="M55">
        <v>-1.5007227844354101</v>
      </c>
      <c r="N55">
        <f>(Table2[[#This Row],[1W Return vs Nifty]]-AVERAGE(Table2[1W Return vs Nifty]))/_xlfn.STDEV.P(Table2[1W Return vs Nifty])</f>
        <v>-0.22884996147772527</v>
      </c>
      <c r="O55">
        <v>321.77</v>
      </c>
      <c r="P55">
        <v>300.172758128775</v>
      </c>
      <c r="Q55">
        <v>231.57378553913</v>
      </c>
      <c r="R55">
        <v>55.796436243358698</v>
      </c>
      <c r="S55" s="2">
        <f>(Table2[[#This Row],[Close Price]]-Table2[[#This Row],[20D EMA]])/Table2[[#This Row],[20D EMA]]</f>
        <v>4.8730459645088132E-2</v>
      </c>
      <c r="T55" s="2">
        <f>(Table2[[#This Row],[Close Price]]-Table2[[#This Row],[50D EMA]])/Table2[[#This Row],[50D EMA]]</f>
        <v>0.12418595912435512</v>
      </c>
      <c r="U55" s="2">
        <f>(Table2[[#This Row],[Close Price]]-Table2[[#This Row],[200D EMA]])/Table2[[#This Row],[200D EMA]]</f>
        <v>0.45720293518706434</v>
      </c>
      <c r="V55">
        <v>0.67240315728950595</v>
      </c>
      <c r="W55">
        <v>328.05</v>
      </c>
      <c r="X55">
        <v>347.7</v>
      </c>
      <c r="Y55">
        <v>316.39999999999998</v>
      </c>
      <c r="Z55">
        <v>347.7</v>
      </c>
      <c r="AA55">
        <v>316.39999999999998</v>
      </c>
      <c r="AB55">
        <v>347.7</v>
      </c>
      <c r="AC55">
        <f>(Table2[[#This Row],[Close Price]]/Table2[[#This Row],[Day Low]])-1</f>
        <v>2.865416857186398E-2</v>
      </c>
      <c r="AD55">
        <f>(Table2[[#This Row],[Day High]]/Table2[[#This Row],[Close Price]])-1</f>
        <v>3.0374870351163041E-2</v>
      </c>
      <c r="AE55">
        <f>(Table2[[#This Row],[Close Price]]/Table2[[#This Row],[Current Week Low]])-1</f>
        <v>6.6529709228824396E-2</v>
      </c>
      <c r="AF55">
        <f>(Table2[[#This Row],[Current Week High]]/Table2[[#This Row],[Close Price]])-1</f>
        <v>3.0374870351163041E-2</v>
      </c>
      <c r="AG55">
        <f>(Table2[[#This Row],[Close Price]]/Table2[[#This Row],[Current Month Low]])-1</f>
        <v>6.6529709228824396E-2</v>
      </c>
      <c r="AH55">
        <f>(Table2[[#This Row],[Current Month High]]/Table2[[#This Row],[Close Price]])-1</f>
        <v>3.0374870351163041E-2</v>
      </c>
      <c r="AI55">
        <v>4.3858349385094098</v>
      </c>
      <c r="AJ55">
        <v>160.57915057915</v>
      </c>
      <c r="AK55" t="str">
        <f>IF(AND(Table2[[#This Row],[20D EMA]]&gt;Table2[[#This Row],[50D EMA]],Table2[[#This Row],[50D EMA]]&gt;Table2[[#This Row],[200D EMA]]),"Uptrend","Downtrend/NoTrend")</f>
        <v>Uptrend</v>
      </c>
      <c r="AL55">
        <v>0.1</v>
      </c>
      <c r="AM55" t="s">
        <v>10211</v>
      </c>
      <c r="AN55">
        <v>1.18</v>
      </c>
      <c r="AO55" t="s">
        <v>10211</v>
      </c>
      <c r="AP55">
        <v>0.12962863503628599</v>
      </c>
      <c r="AQ55">
        <f>(Table2[[#This Row],[Sharpe Ratio]]-AVERAGE(Table2[Sharpe Ratio]))/_xlfn.STDEV.P(Table2[Sharpe Ratio])</f>
        <v>0.85209326157918186</v>
      </c>
      <c r="AR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4.2206187684916063</v>
      </c>
      <c r="AS55">
        <f>_xlfn.RANK.AVG(Table2[[#This Row],[1Y Return vs Nifty Z-Score]],Table2[1Y Return vs Nifty Z-Score])</f>
        <v>84</v>
      </c>
      <c r="AT55">
        <f>_xlfn.RANK.AVG(Table2[[#This Row],[6M Return vs Nifty Z-Score]],Table2[6M Return vs Nifty Z-Score])</f>
        <v>31</v>
      </c>
      <c r="AU55">
        <f>_xlfn.RANK.AVG(Table2[[#This Row],[Sharpe Ratio Z-Score]],Table2[Sharpe Ratio Z-Score])</f>
        <v>148</v>
      </c>
      <c r="AV55">
        <f>(Table2[[#This Row],[Rank 1Y]]+Table2[[#This Row],[Rank 6M]]+Table2[[#This Row],[Rank Sharpe]])/3</f>
        <v>87.666666666666671</v>
      </c>
    </row>
    <row r="56" spans="1:48" x14ac:dyDescent="0.3">
      <c r="A56" t="s">
        <v>743</v>
      </c>
      <c r="B56" t="s">
        <v>744</v>
      </c>
      <c r="C56" t="s">
        <v>10169</v>
      </c>
      <c r="D56" t="s">
        <v>43</v>
      </c>
      <c r="E56">
        <v>21243.996717099999</v>
      </c>
      <c r="F56">
        <v>4057.1</v>
      </c>
      <c r="G56">
        <v>120.891636346642</v>
      </c>
      <c r="H56">
        <f>(Table2[[#This Row],[1Y Return vs Nifty]]-AVERAGE(Table2[1Y Return vs Nifty]))/_xlfn.STDEV.P(Table2[1Y Return vs Nifty])</f>
        <v>0.92282199509219776</v>
      </c>
      <c r="I56">
        <v>0.42567155912532501</v>
      </c>
      <c r="J56">
        <f>(Table2[[#This Row],[1M Return vs Nifty]]-AVERAGE(Table2[1M Return vs Nifty]))/_xlfn.STDEV.P(Table2[1M Return vs Nifty])</f>
        <v>-0.13633113951952072</v>
      </c>
      <c r="K56">
        <v>72.570907089228896</v>
      </c>
      <c r="L56">
        <f>(Table2[[#This Row],[6M Return vs Nifty]]-AVERAGE(Table2[6M Return vs Nifty]))/_xlfn.STDEV.P(Table2[6M Return vs Nifty])</f>
        <v>1.8874836987733423</v>
      </c>
      <c r="M56">
        <v>-6.9898659859679304</v>
      </c>
      <c r="N56">
        <f>(Table2[[#This Row],[1W Return vs Nifty]]-AVERAGE(Table2[1W Return vs Nifty]))/_xlfn.STDEV.P(Table2[1W Return vs Nifty])</f>
        <v>-1.280212842132701</v>
      </c>
      <c r="O56">
        <v>4139.28</v>
      </c>
      <c r="P56">
        <v>3911.7126133730699</v>
      </c>
      <c r="Q56">
        <v>3048.6626075281702</v>
      </c>
      <c r="R56">
        <v>43.862764984959199</v>
      </c>
      <c r="S56" s="2">
        <f>(Table2[[#This Row],[Close Price]]-Table2[[#This Row],[20D EMA]])/Table2[[#This Row],[20D EMA]]</f>
        <v>-1.9853694362304518E-2</v>
      </c>
      <c r="T56" s="2">
        <f>(Table2[[#This Row],[Close Price]]-Table2[[#This Row],[50D EMA]])/Table2[[#This Row],[50D EMA]]</f>
        <v>3.7167195291875621E-2</v>
      </c>
      <c r="U56" s="2">
        <f>(Table2[[#This Row],[Close Price]]-Table2[[#This Row],[200D EMA]])/Table2[[#This Row],[200D EMA]]</f>
        <v>0.33078025426023194</v>
      </c>
      <c r="V56">
        <v>0.54671457999638196</v>
      </c>
      <c r="W56">
        <v>4018</v>
      </c>
      <c r="X56">
        <v>4213.95</v>
      </c>
      <c r="Y56">
        <v>3950.05</v>
      </c>
      <c r="Z56">
        <v>4420</v>
      </c>
      <c r="AA56">
        <v>3950.05</v>
      </c>
      <c r="AB56">
        <v>4449</v>
      </c>
      <c r="AC56">
        <f>(Table2[[#This Row],[Close Price]]/Table2[[#This Row],[Day Low]])-1</f>
        <v>9.7312095569934698E-3</v>
      </c>
      <c r="AD56">
        <f>(Table2[[#This Row],[Day High]]/Table2[[#This Row],[Close Price]])-1</f>
        <v>3.8660619654433015E-2</v>
      </c>
      <c r="AE56">
        <f>(Table2[[#This Row],[Close Price]]/Table2[[#This Row],[Current Week Low]])-1</f>
        <v>2.7100922773129366E-2</v>
      </c>
      <c r="AF56">
        <f>(Table2[[#This Row],[Current Week High]]/Table2[[#This Row],[Close Price]])-1</f>
        <v>8.9448127973182912E-2</v>
      </c>
      <c r="AG56">
        <f>(Table2[[#This Row],[Close Price]]/Table2[[#This Row],[Current Month Low]])-1</f>
        <v>2.7100922773129366E-2</v>
      </c>
      <c r="AH56">
        <f>(Table2[[#This Row],[Current Month High]]/Table2[[#This Row],[Close Price]])-1</f>
        <v>9.659609080377618E-2</v>
      </c>
      <c r="AI56">
        <v>10.6701831357373</v>
      </c>
      <c r="AJ56">
        <v>150.438271604938</v>
      </c>
      <c r="AK56" t="str">
        <f>IF(AND(Table2[[#This Row],[20D EMA]]&gt;Table2[[#This Row],[50D EMA]],Table2[[#This Row],[50D EMA]]&gt;Table2[[#This Row],[200D EMA]]),"Uptrend","Downtrend/NoTrend")</f>
        <v>Uptrend</v>
      </c>
      <c r="AL56">
        <v>0.17</v>
      </c>
      <c r="AM56" t="s">
        <v>10211</v>
      </c>
      <c r="AN56">
        <v>-8.3699999999999992</v>
      </c>
      <c r="AO56" t="s">
        <v>10212</v>
      </c>
      <c r="AP56">
        <v>0.13143810794247099</v>
      </c>
      <c r="AQ56">
        <f>(Table2[[#This Row],[Sharpe Ratio]]-AVERAGE(Table2[Sharpe Ratio]))/_xlfn.STDEV.P(Table2[Sharpe Ratio])</f>
        <v>0.87262277117299802</v>
      </c>
      <c r="AR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2.2663844833863163</v>
      </c>
      <c r="AS56">
        <f>_xlfn.RANK.AVG(Table2[[#This Row],[1Y Return vs Nifty Z-Score]],Table2[1Y Return vs Nifty Z-Score])</f>
        <v>92</v>
      </c>
      <c r="AT56">
        <f>_xlfn.RANK.AVG(Table2[[#This Row],[6M Return vs Nifty Z-Score]],Table2[6M Return vs Nifty Z-Score])</f>
        <v>35</v>
      </c>
      <c r="AU56">
        <f>_xlfn.RANK.AVG(Table2[[#This Row],[Sharpe Ratio Z-Score]],Table2[Sharpe Ratio Z-Score])</f>
        <v>146</v>
      </c>
      <c r="AV56">
        <f>(Table2[[#This Row],[Rank 1Y]]+Table2[[#This Row],[Rank 6M]]+Table2[[#This Row],[Rank Sharpe]])/3</f>
        <v>91</v>
      </c>
    </row>
    <row r="57" spans="1:48" x14ac:dyDescent="0.3">
      <c r="A57" t="s">
        <v>1268</v>
      </c>
      <c r="B57" t="s">
        <v>1269</v>
      </c>
      <c r="C57" t="s">
        <v>10173</v>
      </c>
      <c r="D57" t="s">
        <v>891</v>
      </c>
      <c r="E57">
        <v>8736.8396361600007</v>
      </c>
      <c r="F57">
        <v>916.6</v>
      </c>
      <c r="G57">
        <v>123.89834560494801</v>
      </c>
      <c r="H57">
        <f>(Table2[[#This Row],[1Y Return vs Nifty]]-AVERAGE(Table2[1Y Return vs Nifty]))/_xlfn.STDEV.P(Table2[1Y Return vs Nifty])</f>
        <v>0.95891799568569414</v>
      </c>
      <c r="I57">
        <v>3.0311915041191799</v>
      </c>
      <c r="J57">
        <f>(Table2[[#This Row],[1M Return vs Nifty]]-AVERAGE(Table2[1M Return vs Nifty]))/_xlfn.STDEV.P(Table2[1M Return vs Nifty])</f>
        <v>8.6639443344899175E-2</v>
      </c>
      <c r="K57">
        <v>41.611667440329398</v>
      </c>
      <c r="L57">
        <f>(Table2[[#This Row],[6M Return vs Nifty]]-AVERAGE(Table2[6M Return vs Nifty]))/_xlfn.STDEV.P(Table2[6M Return vs Nifty])</f>
        <v>0.95566384427551743</v>
      </c>
      <c r="M57">
        <v>-3.8482720643550499</v>
      </c>
      <c r="N57">
        <f>(Table2[[#This Row],[1W Return vs Nifty]]-AVERAGE(Table2[1W Return vs Nifty]))/_xlfn.STDEV.P(Table2[1W Return vs Nifty])</f>
        <v>-0.67848774333168516</v>
      </c>
      <c r="O57">
        <v>926.03</v>
      </c>
      <c r="P57">
        <v>860.45595531555296</v>
      </c>
      <c r="Q57">
        <v>666.122834620258</v>
      </c>
      <c r="R57">
        <v>41.728261875936198</v>
      </c>
      <c r="S57" s="2">
        <f>(Table2[[#This Row],[Close Price]]-Table2[[#This Row],[20D EMA]])/Table2[[#This Row],[20D EMA]]</f>
        <v>-1.0183255402092752E-2</v>
      </c>
      <c r="T57" s="2">
        <f>(Table2[[#This Row],[Close Price]]-Table2[[#This Row],[50D EMA]])/Table2[[#This Row],[50D EMA]]</f>
        <v>6.5249179040032898E-2</v>
      </c>
      <c r="U57" s="2">
        <f>(Table2[[#This Row],[Close Price]]-Table2[[#This Row],[200D EMA]])/Table2[[#This Row],[200D EMA]]</f>
        <v>0.37602248768807567</v>
      </c>
      <c r="V57">
        <v>0.92567932845923695</v>
      </c>
      <c r="W57">
        <v>911.9</v>
      </c>
      <c r="X57">
        <v>928.8</v>
      </c>
      <c r="Y57">
        <v>896</v>
      </c>
      <c r="Z57">
        <v>974.8</v>
      </c>
      <c r="AA57">
        <v>896</v>
      </c>
      <c r="AB57">
        <v>978.5</v>
      </c>
      <c r="AC57">
        <f>(Table2[[#This Row],[Close Price]]/Table2[[#This Row],[Day Low]])-1</f>
        <v>5.1540739116131551E-3</v>
      </c>
      <c r="AD57">
        <f>(Table2[[#This Row],[Day High]]/Table2[[#This Row],[Close Price]])-1</f>
        <v>1.3310058913375444E-2</v>
      </c>
      <c r="AE57">
        <f>(Table2[[#This Row],[Close Price]]/Table2[[#This Row],[Current Week Low]])-1</f>
        <v>2.2991071428571486E-2</v>
      </c>
      <c r="AF57">
        <f>(Table2[[#This Row],[Current Week High]]/Table2[[#This Row],[Close Price]])-1</f>
        <v>6.3495526947414227E-2</v>
      </c>
      <c r="AG57">
        <f>(Table2[[#This Row],[Close Price]]/Table2[[#This Row],[Current Month Low]])-1</f>
        <v>2.2991071428571486E-2</v>
      </c>
      <c r="AH57">
        <f>(Table2[[#This Row],[Current Month High]]/Table2[[#This Row],[Close Price]])-1</f>
        <v>6.7532184158847874E-2</v>
      </c>
      <c r="AI57">
        <v>15.5356753218415</v>
      </c>
      <c r="AJ57">
        <v>168.36480749524199</v>
      </c>
      <c r="AK57" t="str">
        <f>IF(AND(Table2[[#This Row],[20D EMA]]&gt;Table2[[#This Row],[50D EMA]],Table2[[#This Row],[50D EMA]]&gt;Table2[[#This Row],[200D EMA]]),"Uptrend","Downtrend/NoTrend")</f>
        <v>Uptrend</v>
      </c>
      <c r="AL57">
        <v>0</v>
      </c>
      <c r="AM57">
        <v>0</v>
      </c>
      <c r="AN57">
        <v>-6.01</v>
      </c>
      <c r="AO57" t="s">
        <v>10212</v>
      </c>
      <c r="AP57">
        <v>0.16055824697828699</v>
      </c>
      <c r="AQ57">
        <f>(Table2[[#This Row],[Sharpe Ratio]]-AVERAGE(Table2[Sharpe Ratio]))/_xlfn.STDEV.P(Table2[Sharpe Ratio])</f>
        <v>1.2030074769431791</v>
      </c>
      <c r="AR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2.5257410169176047</v>
      </c>
      <c r="AS57">
        <f>_xlfn.RANK.AVG(Table2[[#This Row],[1Y Return vs Nifty Z-Score]],Table2[1Y Return vs Nifty Z-Score])</f>
        <v>88</v>
      </c>
      <c r="AT57">
        <f>_xlfn.RANK.AVG(Table2[[#This Row],[6M Return vs Nifty Z-Score]],Table2[6M Return vs Nifty Z-Score])</f>
        <v>98</v>
      </c>
      <c r="AU57">
        <f>_xlfn.RANK.AVG(Table2[[#This Row],[Sharpe Ratio Z-Score]],Table2[Sharpe Ratio Z-Score])</f>
        <v>87</v>
      </c>
      <c r="AV57">
        <f>(Table2[[#This Row],[Rank 1Y]]+Table2[[#This Row],[Rank 6M]]+Table2[[#This Row],[Rank Sharpe]])/3</f>
        <v>91</v>
      </c>
    </row>
    <row r="58" spans="1:48" x14ac:dyDescent="0.3">
      <c r="A58" t="s">
        <v>1068</v>
      </c>
      <c r="B58" t="s">
        <v>1069</v>
      </c>
      <c r="C58" t="s">
        <v>10178</v>
      </c>
      <c r="D58" t="s">
        <v>813</v>
      </c>
      <c r="E58">
        <v>11642.582189238001</v>
      </c>
      <c r="F58">
        <v>251.84</v>
      </c>
      <c r="G58">
        <v>202.37080925319901</v>
      </c>
      <c r="H58">
        <f>(Table2[[#This Row],[1Y Return vs Nifty]]-AVERAGE(Table2[1Y Return vs Nifty]))/_xlfn.STDEV.P(Table2[1Y Return vs Nifty])</f>
        <v>1.9009918216119985</v>
      </c>
      <c r="I58">
        <v>11.8747335063752</v>
      </c>
      <c r="J58">
        <f>(Table2[[#This Row],[1M Return vs Nifty]]-AVERAGE(Table2[1M Return vs Nifty]))/_xlfn.STDEV.P(Table2[1M Return vs Nifty])</f>
        <v>0.84343645755223207</v>
      </c>
      <c r="K58">
        <v>34.466240300143099</v>
      </c>
      <c r="L58">
        <f>(Table2[[#This Row],[6M Return vs Nifty]]-AVERAGE(Table2[6M Return vs Nifty]))/_xlfn.STDEV.P(Table2[6M Return vs Nifty])</f>
        <v>0.74059877957746101</v>
      </c>
      <c r="M58">
        <v>-0.47386026023074901</v>
      </c>
      <c r="N58">
        <f>(Table2[[#This Row],[1W Return vs Nifty]]-AVERAGE(Table2[1W Return vs Nifty]))/_xlfn.STDEV.P(Table2[1W Return vs Nifty])</f>
        <v>-3.2169878294062662E-2</v>
      </c>
      <c r="O58">
        <v>243.02</v>
      </c>
      <c r="P58">
        <v>225.40867218393001</v>
      </c>
      <c r="Q58">
        <v>177.02250445481101</v>
      </c>
      <c r="R58">
        <v>56.850759256459</v>
      </c>
      <c r="S58" s="2">
        <f>(Table2[[#This Row],[Close Price]]-Table2[[#This Row],[20D EMA]])/Table2[[#This Row],[20D EMA]]</f>
        <v>3.629330919265901E-2</v>
      </c>
      <c r="T58" s="2">
        <f>(Table2[[#This Row],[Close Price]]-Table2[[#This Row],[50D EMA]])/Table2[[#This Row],[50D EMA]]</f>
        <v>0.11725958704242949</v>
      </c>
      <c r="U58" s="2">
        <f>(Table2[[#This Row],[Close Price]]-Table2[[#This Row],[200D EMA]])/Table2[[#This Row],[200D EMA]]</f>
        <v>0.42264397837783296</v>
      </c>
      <c r="V58">
        <v>0.62389051163123499</v>
      </c>
      <c r="W58">
        <v>249</v>
      </c>
      <c r="X58">
        <v>256.3</v>
      </c>
      <c r="Y58">
        <v>245.29</v>
      </c>
      <c r="Z58">
        <v>260.75</v>
      </c>
      <c r="AA58">
        <v>239.42</v>
      </c>
      <c r="AB58">
        <v>260.75</v>
      </c>
      <c r="AC58">
        <f>(Table2[[#This Row],[Close Price]]/Table2[[#This Row],[Day Low]])-1</f>
        <v>1.140562248995991E-2</v>
      </c>
      <c r="AD58">
        <f>(Table2[[#This Row],[Day High]]/Table2[[#This Row],[Close Price]])-1</f>
        <v>1.7709656925031902E-2</v>
      </c>
      <c r="AE58">
        <f>(Table2[[#This Row],[Close Price]]/Table2[[#This Row],[Current Week Low]])-1</f>
        <v>2.670308614293293E-2</v>
      </c>
      <c r="AF58">
        <f>(Table2[[#This Row],[Current Week High]]/Table2[[#This Row],[Close Price]])-1</f>
        <v>3.5379606099110505E-2</v>
      </c>
      <c r="AG58">
        <f>(Table2[[#This Row],[Close Price]]/Table2[[#This Row],[Current Month Low]])-1</f>
        <v>5.1875365466544254E-2</v>
      </c>
      <c r="AH58">
        <f>(Table2[[#This Row],[Current Month High]]/Table2[[#This Row],[Close Price]])-1</f>
        <v>3.5379606099110505E-2</v>
      </c>
      <c r="AI58">
        <v>3.5379606099110501</v>
      </c>
      <c r="AJ58">
        <v>230.281967213114</v>
      </c>
      <c r="AK58" t="str">
        <f>IF(AND(Table2[[#This Row],[20D EMA]]&gt;Table2[[#This Row],[50D EMA]],Table2[[#This Row],[50D EMA]]&gt;Table2[[#This Row],[200D EMA]]),"Uptrend","Downtrend/NoTrend")</f>
        <v>Uptrend</v>
      </c>
      <c r="AL58">
        <v>7.0000000000000007E-2</v>
      </c>
      <c r="AM58" t="s">
        <v>10211</v>
      </c>
      <c r="AN58">
        <v>3.68</v>
      </c>
      <c r="AO58" t="s">
        <v>10211</v>
      </c>
      <c r="AP58">
        <v>0.14403838560082199</v>
      </c>
      <c r="AQ58">
        <f>(Table2[[#This Row],[Sharpe Ratio]]-AVERAGE(Table2[Sharpe Ratio]))/_xlfn.STDEV.P(Table2[Sharpe Ratio])</f>
        <v>1.0155801595857636</v>
      </c>
      <c r="AR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4.4684373400333923</v>
      </c>
      <c r="AS58">
        <f>_xlfn.RANK.AVG(Table2[[#This Row],[1Y Return vs Nifty Z-Score]],Table2[1Y Return vs Nifty Z-Score])</f>
        <v>32</v>
      </c>
      <c r="AT58">
        <f>_xlfn.RANK.AVG(Table2[[#This Row],[6M Return vs Nifty Z-Score]],Table2[6M Return vs Nifty Z-Score])</f>
        <v>129</v>
      </c>
      <c r="AU58">
        <f>_xlfn.RANK.AVG(Table2[[#This Row],[Sharpe Ratio Z-Score]],Table2[Sharpe Ratio Z-Score])</f>
        <v>114</v>
      </c>
      <c r="AV58">
        <f>(Table2[[#This Row],[Rank 1Y]]+Table2[[#This Row],[Rank 6M]]+Table2[[#This Row],[Rank Sharpe]])/3</f>
        <v>91.666666666666671</v>
      </c>
    </row>
    <row r="59" spans="1:48" x14ac:dyDescent="0.3">
      <c r="A59" t="s">
        <v>539</v>
      </c>
      <c r="B59" t="s">
        <v>540</v>
      </c>
      <c r="C59" t="s">
        <v>10179</v>
      </c>
      <c r="D59" t="s">
        <v>330</v>
      </c>
      <c r="E59">
        <v>36165.585061320002</v>
      </c>
      <c r="F59">
        <v>1708.7</v>
      </c>
      <c r="G59">
        <v>91.447137775876996</v>
      </c>
      <c r="H59">
        <f>(Table2[[#This Row],[1Y Return vs Nifty]]-AVERAGE(Table2[1Y Return vs Nifty]))/_xlfn.STDEV.P(Table2[1Y Return vs Nifty])</f>
        <v>0.5693363246870935</v>
      </c>
      <c r="I59">
        <v>2.5136267251470501E-2</v>
      </c>
      <c r="J59">
        <f>(Table2[[#This Row],[1M Return vs Nifty]]-AVERAGE(Table2[1M Return vs Nifty]))/_xlfn.STDEV.P(Table2[1M Return vs Nifty])</f>
        <v>-0.17060744113005952</v>
      </c>
      <c r="K59">
        <v>55.241079466102398</v>
      </c>
      <c r="L59">
        <f>(Table2[[#This Row],[6M Return vs Nifty]]-AVERAGE(Table2[6M Return vs Nifty]))/_xlfn.STDEV.P(Table2[6M Return vs Nifty])</f>
        <v>1.365885699682039</v>
      </c>
      <c r="M59">
        <v>9.0315700760973403</v>
      </c>
      <c r="N59">
        <f>(Table2[[#This Row],[1W Return vs Nifty]]-AVERAGE(Table2[1W Return vs Nifty]))/_xlfn.STDEV.P(Table2[1W Return vs Nifty])</f>
        <v>1.7884524398624311</v>
      </c>
      <c r="O59">
        <v>1674.38</v>
      </c>
      <c r="P59">
        <v>1594.38038791804</v>
      </c>
      <c r="Q59">
        <v>1282.50723275519</v>
      </c>
      <c r="R59">
        <v>59.169776906827103</v>
      </c>
      <c r="S59" s="2">
        <f>(Table2[[#This Row],[Close Price]]-Table2[[#This Row],[20D EMA]])/Table2[[#This Row],[20D EMA]]</f>
        <v>2.0497139239599095E-2</v>
      </c>
      <c r="T59" s="2">
        <f>(Table2[[#This Row],[Close Price]]-Table2[[#This Row],[50D EMA]])/Table2[[#This Row],[50D EMA]]</f>
        <v>7.1701592009194168E-2</v>
      </c>
      <c r="U59" s="2">
        <f>(Table2[[#This Row],[Close Price]]-Table2[[#This Row],[200D EMA]])/Table2[[#This Row],[200D EMA]]</f>
        <v>0.33231217443446842</v>
      </c>
      <c r="V59">
        <v>1.6789777689135801</v>
      </c>
      <c r="W59">
        <v>1696.4</v>
      </c>
      <c r="X59">
        <v>1751.15</v>
      </c>
      <c r="Y59">
        <v>1647</v>
      </c>
      <c r="Z59">
        <v>1897.8</v>
      </c>
      <c r="AA59">
        <v>1585.55</v>
      </c>
      <c r="AB59">
        <v>1897.8</v>
      </c>
      <c r="AC59">
        <f>(Table2[[#This Row],[Close Price]]/Table2[[#This Row],[Day Low]])-1</f>
        <v>7.2506484319736497E-3</v>
      </c>
      <c r="AD59">
        <f>(Table2[[#This Row],[Day High]]/Table2[[#This Row],[Close Price]])-1</f>
        <v>2.4843448235500665E-2</v>
      </c>
      <c r="AE59">
        <f>(Table2[[#This Row],[Close Price]]/Table2[[#This Row],[Current Week Low]])-1</f>
        <v>3.7462052216150621E-2</v>
      </c>
      <c r="AF59">
        <f>(Table2[[#This Row],[Current Week High]]/Table2[[#This Row],[Close Price]])-1</f>
        <v>0.11066892959559893</v>
      </c>
      <c r="AG59">
        <f>(Table2[[#This Row],[Close Price]]/Table2[[#This Row],[Current Month Low]])-1</f>
        <v>7.7670209075715091E-2</v>
      </c>
      <c r="AH59">
        <f>(Table2[[#This Row],[Current Month High]]/Table2[[#This Row],[Close Price]])-1</f>
        <v>0.11066892959559893</v>
      </c>
      <c r="AI59">
        <v>11.0668929595598</v>
      </c>
      <c r="AJ59">
        <v>143.508621918198</v>
      </c>
      <c r="AK59" t="str">
        <f>IF(AND(Table2[[#This Row],[20D EMA]]&gt;Table2[[#This Row],[50D EMA]],Table2[[#This Row],[50D EMA]]&gt;Table2[[#This Row],[200D EMA]]),"Uptrend","Downtrend/NoTrend")</f>
        <v>Uptrend</v>
      </c>
      <c r="AL59">
        <v>0.08</v>
      </c>
      <c r="AM59" t="s">
        <v>10211</v>
      </c>
      <c r="AN59">
        <v>3.41</v>
      </c>
      <c r="AO59" t="s">
        <v>10211</v>
      </c>
      <c r="AP59">
        <v>0.164544507539233</v>
      </c>
      <c r="AQ59">
        <f>(Table2[[#This Row],[Sharpe Ratio]]-AVERAGE(Table2[Sharpe Ratio]))/_xlfn.STDEV.P(Table2[Sharpe Ratio])</f>
        <v>1.2482338929617152</v>
      </c>
      <c r="AR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4.8013009160632194</v>
      </c>
      <c r="AS59">
        <f>_xlfn.RANK.AVG(Table2[[#This Row],[1Y Return vs Nifty Z-Score]],Table2[1Y Return vs Nifty Z-Score])</f>
        <v>143</v>
      </c>
      <c r="AT59">
        <f>_xlfn.RANK.AVG(Table2[[#This Row],[6M Return vs Nifty Z-Score]],Table2[6M Return vs Nifty Z-Score])</f>
        <v>59</v>
      </c>
      <c r="AU59">
        <f>_xlfn.RANK.AVG(Table2[[#This Row],[Sharpe Ratio Z-Score]],Table2[Sharpe Ratio Z-Score])</f>
        <v>81</v>
      </c>
      <c r="AV59">
        <f>(Table2[[#This Row],[Rank 1Y]]+Table2[[#This Row],[Rank 6M]]+Table2[[#This Row],[Rank Sharpe]])/3</f>
        <v>94.333333333333329</v>
      </c>
    </row>
    <row r="60" spans="1:48" x14ac:dyDescent="0.3">
      <c r="A60" t="s">
        <v>328</v>
      </c>
      <c r="B60" t="s">
        <v>329</v>
      </c>
      <c r="C60" t="s">
        <v>10179</v>
      </c>
      <c r="D60" t="s">
        <v>330</v>
      </c>
      <c r="E60">
        <v>75471.800376350002</v>
      </c>
      <c r="F60">
        <v>12410</v>
      </c>
      <c r="G60">
        <v>159.78664950733099</v>
      </c>
      <c r="H60">
        <f>(Table2[[#This Row],[1Y Return vs Nifty]]-AVERAGE(Table2[1Y Return vs Nifty]))/_xlfn.STDEV.P(Table2[1Y Return vs Nifty])</f>
        <v>1.3897625262572457</v>
      </c>
      <c r="I60">
        <v>18.725193808258499</v>
      </c>
      <c r="J60">
        <f>(Table2[[#This Row],[1M Return vs Nifty]]-AVERAGE(Table2[1M Return vs Nifty]))/_xlfn.STDEV.P(Table2[1M Return vs Nifty])</f>
        <v>1.4296730470418939</v>
      </c>
      <c r="K60">
        <v>77.441646633996896</v>
      </c>
      <c r="L60">
        <f>(Table2[[#This Row],[6M Return vs Nifty]]-AVERAGE(Table2[6M Return vs Nifty]))/_xlfn.STDEV.P(Table2[6M Return vs Nifty])</f>
        <v>2.0340845799763096</v>
      </c>
      <c r="M60">
        <v>-1.2244851818346001</v>
      </c>
      <c r="N60">
        <f>(Table2[[#This Row],[1W Return vs Nifty]]-AVERAGE(Table2[1W Return vs Nifty]))/_xlfn.STDEV.P(Table2[1W Return vs Nifty])</f>
        <v>-0.17594080043879889</v>
      </c>
      <c r="O60">
        <v>11904.31</v>
      </c>
      <c r="P60">
        <v>10622.421435300101</v>
      </c>
      <c r="Q60">
        <v>7828.84728129417</v>
      </c>
      <c r="R60">
        <v>72.621790142534294</v>
      </c>
      <c r="S60" s="2">
        <f>(Table2[[#This Row],[Close Price]]-Table2[[#This Row],[20D EMA]])/Table2[[#This Row],[20D EMA]]</f>
        <v>4.247957252457308E-2</v>
      </c>
      <c r="T60" s="2">
        <f>(Table2[[#This Row],[Close Price]]-Table2[[#This Row],[50D EMA]])/Table2[[#This Row],[50D EMA]]</f>
        <v>0.16828352890984666</v>
      </c>
      <c r="U60" s="2">
        <f>(Table2[[#This Row],[Close Price]]-Table2[[#This Row],[200D EMA]])/Table2[[#This Row],[200D EMA]]</f>
        <v>0.58516312224556888</v>
      </c>
      <c r="V60">
        <v>0.813581439567442</v>
      </c>
      <c r="W60">
        <v>12380</v>
      </c>
      <c r="X60">
        <v>12689.4</v>
      </c>
      <c r="Y60">
        <v>12164.3</v>
      </c>
      <c r="Z60">
        <v>12689.4</v>
      </c>
      <c r="AA60">
        <v>12086.45</v>
      </c>
      <c r="AB60">
        <v>12879</v>
      </c>
      <c r="AC60">
        <f>(Table2[[#This Row],[Close Price]]/Table2[[#This Row],[Day Low]])-1</f>
        <v>2.4232633279483995E-3</v>
      </c>
      <c r="AD60">
        <f>(Table2[[#This Row],[Day High]]/Table2[[#This Row],[Close Price]])-1</f>
        <v>2.2514101531023289E-2</v>
      </c>
      <c r="AE60">
        <f>(Table2[[#This Row],[Close Price]]/Table2[[#This Row],[Current Week Low]])-1</f>
        <v>2.0198449561421583E-2</v>
      </c>
      <c r="AF60">
        <f>(Table2[[#This Row],[Current Week High]]/Table2[[#This Row],[Close Price]])-1</f>
        <v>2.2514101531023289E-2</v>
      </c>
      <c r="AG60">
        <f>(Table2[[#This Row],[Close Price]]/Table2[[#This Row],[Current Month Low]])-1</f>
        <v>2.6769647001394059E-2</v>
      </c>
      <c r="AH60">
        <f>(Table2[[#This Row],[Current Month High]]/Table2[[#This Row],[Close Price]])-1</f>
        <v>3.7792103142626932E-2</v>
      </c>
      <c r="AI60">
        <v>3.7792103142626901</v>
      </c>
      <c r="AJ60">
        <v>213.93878067290601</v>
      </c>
      <c r="AK60" t="str">
        <f>IF(AND(Table2[[#This Row],[20D EMA]]&gt;Table2[[#This Row],[50D EMA]],Table2[[#This Row],[50D EMA]]&gt;Table2[[#This Row],[200D EMA]]),"Uptrend","Downtrend/NoTrend")</f>
        <v>Uptrend</v>
      </c>
      <c r="AL60">
        <v>0.39</v>
      </c>
      <c r="AM60" t="s">
        <v>10211</v>
      </c>
      <c r="AN60">
        <v>8.8800000000000008</v>
      </c>
      <c r="AO60" t="s">
        <v>10211</v>
      </c>
      <c r="AP60">
        <v>0.105085640095118</v>
      </c>
      <c r="AQ60">
        <f>(Table2[[#This Row],[Sharpe Ratio]]-AVERAGE(Table2[Sharpe Ratio]))/_xlfn.STDEV.P(Table2[Sharpe Ratio])</f>
        <v>0.57363888495743198</v>
      </c>
      <c r="AR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5.2512182377940828</v>
      </c>
      <c r="AS60">
        <f>_xlfn.RANK.AVG(Table2[[#This Row],[1Y Return vs Nifty Z-Score]],Table2[1Y Return vs Nifty Z-Score])</f>
        <v>56</v>
      </c>
      <c r="AT60">
        <f>_xlfn.RANK.AVG(Table2[[#This Row],[6M Return vs Nifty Z-Score]],Table2[6M Return vs Nifty Z-Score])</f>
        <v>27</v>
      </c>
      <c r="AU60">
        <f>_xlfn.RANK.AVG(Table2[[#This Row],[Sharpe Ratio Z-Score]],Table2[Sharpe Ratio Z-Score])</f>
        <v>201</v>
      </c>
      <c r="AV60">
        <f>(Table2[[#This Row],[Rank 1Y]]+Table2[[#This Row],[Rank 6M]]+Table2[[#This Row],[Rank Sharpe]])/3</f>
        <v>94.666666666666671</v>
      </c>
    </row>
    <row r="61" spans="1:48" x14ac:dyDescent="0.3">
      <c r="A61" t="s">
        <v>718</v>
      </c>
      <c r="B61" t="s">
        <v>719</v>
      </c>
      <c r="C61" t="s">
        <v>10170</v>
      </c>
      <c r="D61" t="s">
        <v>236</v>
      </c>
      <c r="E61">
        <v>22636.059050439999</v>
      </c>
      <c r="F61">
        <v>1357.7</v>
      </c>
      <c r="G61">
        <v>116.804412023886</v>
      </c>
      <c r="H61">
        <f>(Table2[[#This Row],[1Y Return vs Nifty]]-AVERAGE(Table2[1Y Return vs Nifty]))/_xlfn.STDEV.P(Table2[1Y Return vs Nifty])</f>
        <v>0.87375424729703088</v>
      </c>
      <c r="I61">
        <v>8.96964851019262</v>
      </c>
      <c r="J61">
        <f>(Table2[[#This Row],[1M Return vs Nifty]]-AVERAGE(Table2[1M Return vs Nifty]))/_xlfn.STDEV.P(Table2[1M Return vs Nifty])</f>
        <v>0.5948302259576248</v>
      </c>
      <c r="K61">
        <v>72.836410803366604</v>
      </c>
      <c r="L61">
        <f>(Table2[[#This Row],[6M Return vs Nifty]]-AVERAGE(Table2[6M Return vs Nifty]))/_xlfn.STDEV.P(Table2[6M Return vs Nifty])</f>
        <v>1.8954749038249568</v>
      </c>
      <c r="M61">
        <v>12.9700144300574</v>
      </c>
      <c r="N61">
        <f>(Table2[[#This Row],[1W Return vs Nifty]]-AVERAGE(Table2[1W Return vs Nifty]))/_xlfn.STDEV.P(Table2[1W Return vs Nifty])</f>
        <v>2.5428022626403681</v>
      </c>
      <c r="O61">
        <v>1255.1300000000001</v>
      </c>
      <c r="P61">
        <v>1207.2968204644201</v>
      </c>
      <c r="Q61">
        <v>980.64415848241799</v>
      </c>
      <c r="R61">
        <v>85.995160946904306</v>
      </c>
      <c r="S61" s="2">
        <f>(Table2[[#This Row],[Close Price]]-Table2[[#This Row],[20D EMA]])/Table2[[#This Row],[20D EMA]]</f>
        <v>8.1720618581342108E-2</v>
      </c>
      <c r="T61" s="2">
        <f>(Table2[[#This Row],[Close Price]]-Table2[[#This Row],[50D EMA]])/Table2[[#This Row],[50D EMA]]</f>
        <v>0.12457846072826004</v>
      </c>
      <c r="U61" s="2">
        <f>(Table2[[#This Row],[Close Price]]-Table2[[#This Row],[200D EMA]])/Table2[[#This Row],[200D EMA]]</f>
        <v>0.38449812631432945</v>
      </c>
      <c r="V61">
        <v>1.69286254622888</v>
      </c>
      <c r="W61">
        <v>1346</v>
      </c>
      <c r="X61">
        <v>1402.95</v>
      </c>
      <c r="Y61">
        <v>1229.95</v>
      </c>
      <c r="Z61">
        <v>1410</v>
      </c>
      <c r="AA61">
        <v>1145</v>
      </c>
      <c r="AB61">
        <v>1410</v>
      </c>
      <c r="AC61">
        <f>(Table2[[#This Row],[Close Price]]/Table2[[#This Row],[Day Low]])-1</f>
        <v>8.6924219910846645E-3</v>
      </c>
      <c r="AD61">
        <f>(Table2[[#This Row],[Day High]]/Table2[[#This Row],[Close Price]])-1</f>
        <v>3.332842306842454E-2</v>
      </c>
      <c r="AE61">
        <f>(Table2[[#This Row],[Close Price]]/Table2[[#This Row],[Current Week Low]])-1</f>
        <v>0.10386601081344771</v>
      </c>
      <c r="AF61">
        <f>(Table2[[#This Row],[Current Week High]]/Table2[[#This Row],[Close Price]])-1</f>
        <v>3.8521028209471897E-2</v>
      </c>
      <c r="AG61">
        <f>(Table2[[#This Row],[Close Price]]/Table2[[#This Row],[Current Month Low]])-1</f>
        <v>0.18576419213973794</v>
      </c>
      <c r="AH61">
        <f>(Table2[[#This Row],[Current Month High]]/Table2[[#This Row],[Close Price]])-1</f>
        <v>3.8521028209471897E-2</v>
      </c>
      <c r="AI61">
        <v>3.8521028209471799</v>
      </c>
      <c r="AJ61">
        <v>147.30418943533601</v>
      </c>
      <c r="AK61" t="str">
        <f>IF(AND(Table2[[#This Row],[20D EMA]]&gt;Table2[[#This Row],[50D EMA]],Table2[[#This Row],[50D EMA]]&gt;Table2[[#This Row],[200D EMA]]),"Uptrend","Downtrend/NoTrend")</f>
        <v>Uptrend</v>
      </c>
      <c r="AL61">
        <v>0.06</v>
      </c>
      <c r="AM61" t="s">
        <v>10211</v>
      </c>
      <c r="AN61">
        <v>14.15</v>
      </c>
      <c r="AO61" t="s">
        <v>10211</v>
      </c>
      <c r="AP61">
        <v>0.12660393207856699</v>
      </c>
      <c r="AQ61">
        <f>(Table2[[#This Row],[Sharpe Ratio]]-AVERAGE(Table2[Sharpe Ratio]))/_xlfn.STDEV.P(Table2[Sharpe Ratio])</f>
        <v>0.81777626894741273</v>
      </c>
      <c r="AR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6.7246379086673933</v>
      </c>
      <c r="AS61">
        <f>_xlfn.RANK.AVG(Table2[[#This Row],[1Y Return vs Nifty Z-Score]],Table2[1Y Return vs Nifty Z-Score])</f>
        <v>98</v>
      </c>
      <c r="AT61">
        <f>_xlfn.RANK.AVG(Table2[[#This Row],[6M Return vs Nifty Z-Score]],Table2[6M Return vs Nifty Z-Score])</f>
        <v>34</v>
      </c>
      <c r="AU61">
        <f>_xlfn.RANK.AVG(Table2[[#This Row],[Sharpe Ratio Z-Score]],Table2[Sharpe Ratio Z-Score])</f>
        <v>153</v>
      </c>
      <c r="AV61">
        <f>(Table2[[#This Row],[Rank 1Y]]+Table2[[#This Row],[Rank 6M]]+Table2[[#This Row],[Rank Sharpe]])/3</f>
        <v>95</v>
      </c>
    </row>
    <row r="62" spans="1:48" x14ac:dyDescent="0.3">
      <c r="A62" t="s">
        <v>578</v>
      </c>
      <c r="B62" t="s">
        <v>579</v>
      </c>
      <c r="C62" t="s">
        <v>10167</v>
      </c>
      <c r="D62" t="s">
        <v>253</v>
      </c>
      <c r="E62">
        <v>32370.111451359899</v>
      </c>
      <c r="F62">
        <v>6517.95</v>
      </c>
      <c r="G62">
        <v>150.98114484756201</v>
      </c>
      <c r="H62">
        <f>(Table2[[#This Row],[1Y Return vs Nifty]]-AVERAGE(Table2[1Y Return vs Nifty]))/_xlfn.STDEV.P(Table2[1Y Return vs Nifty])</f>
        <v>1.2840511075202943</v>
      </c>
      <c r="I62">
        <v>-6.0027051713548296</v>
      </c>
      <c r="J62">
        <f>(Table2[[#This Row],[1M Return vs Nifty]]-AVERAGE(Table2[1M Return vs Nifty]))/_xlfn.STDEV.P(Table2[1M Return vs Nifty])</f>
        <v>-0.68644740680091154</v>
      </c>
      <c r="K62">
        <v>35.3968143203941</v>
      </c>
      <c r="L62">
        <f>(Table2[[#This Row],[6M Return vs Nifty]]-AVERAGE(Table2[6M Return vs Nifty]))/_xlfn.STDEV.P(Table2[6M Return vs Nifty])</f>
        <v>0.76860745672792086</v>
      </c>
      <c r="M62">
        <v>-3.8260505689851598</v>
      </c>
      <c r="N62">
        <f>(Table2[[#This Row],[1W Return vs Nifty]]-AVERAGE(Table2[1W Return vs Nifty]))/_xlfn.STDEV.P(Table2[1W Return vs Nifty])</f>
        <v>-0.67423154987365586</v>
      </c>
      <c r="O62">
        <v>6545.63</v>
      </c>
      <c r="P62">
        <v>6563.6415062867</v>
      </c>
      <c r="Q62">
        <v>5557.5918850294302</v>
      </c>
      <c r="R62">
        <v>32.092000737467401</v>
      </c>
      <c r="S62" s="2">
        <f>(Table2[[#This Row],[Close Price]]-Table2[[#This Row],[20D EMA]])/Table2[[#This Row],[20D EMA]]</f>
        <v>-4.2287755342114187E-3</v>
      </c>
      <c r="T62" s="2">
        <f>(Table2[[#This Row],[Close Price]]-Table2[[#This Row],[50D EMA]])/Table2[[#This Row],[50D EMA]]</f>
        <v>-6.9613043678477112E-3</v>
      </c>
      <c r="U62" s="2">
        <f>(Table2[[#This Row],[Close Price]]-Table2[[#This Row],[200D EMA]])/Table2[[#This Row],[200D EMA]]</f>
        <v>0.17280112229138325</v>
      </c>
      <c r="V62">
        <v>1.1648705921820399</v>
      </c>
      <c r="W62">
        <v>6403.7</v>
      </c>
      <c r="X62">
        <v>6801.3</v>
      </c>
      <c r="Y62">
        <v>6381</v>
      </c>
      <c r="Z62">
        <v>6801.3</v>
      </c>
      <c r="AA62">
        <v>6381</v>
      </c>
      <c r="AB62">
        <v>6801.3</v>
      </c>
      <c r="AC62">
        <f>(Table2[[#This Row],[Close Price]]/Table2[[#This Row],[Day Low]])-1</f>
        <v>1.7841248028483525E-2</v>
      </c>
      <c r="AD62">
        <f>(Table2[[#This Row],[Day High]]/Table2[[#This Row],[Close Price]])-1</f>
        <v>4.3472257381538704E-2</v>
      </c>
      <c r="AE62">
        <f>(Table2[[#This Row],[Close Price]]/Table2[[#This Row],[Current Week Low]])-1</f>
        <v>2.1462153267512996E-2</v>
      </c>
      <c r="AF62">
        <f>(Table2[[#This Row],[Current Week High]]/Table2[[#This Row],[Close Price]])-1</f>
        <v>4.3472257381538704E-2</v>
      </c>
      <c r="AG62">
        <f>(Table2[[#This Row],[Close Price]]/Table2[[#This Row],[Current Month Low]])-1</f>
        <v>2.1462153267512996E-2</v>
      </c>
      <c r="AH62">
        <f>(Table2[[#This Row],[Current Month High]]/Table2[[#This Row],[Close Price]])-1</f>
        <v>4.3472257381538704E-2</v>
      </c>
      <c r="AI62">
        <v>49.692004387882697</v>
      </c>
      <c r="AJ62">
        <v>182.71307742355199</v>
      </c>
      <c r="AK62" t="str">
        <f>IF(AND(Table2[[#This Row],[20D EMA]]&gt;Table2[[#This Row],[50D EMA]],Table2[[#This Row],[50D EMA]]&gt;Table2[[#This Row],[200D EMA]]),"Uptrend","Downtrend/NoTrend")</f>
        <v>Downtrend/NoTrend</v>
      </c>
      <c r="AL62">
        <v>-0.12</v>
      </c>
      <c r="AM62" t="s">
        <v>10212</v>
      </c>
      <c r="AN62">
        <v>-2.09</v>
      </c>
      <c r="AO62" t="s">
        <v>10212</v>
      </c>
      <c r="AP62">
        <v>0.14685533284847499</v>
      </c>
      <c r="AQ62">
        <f>(Table2[[#This Row],[Sharpe Ratio]]-AVERAGE(Table2[Sharpe Ratio]))/_xlfn.STDEV.P(Table2[Sharpe Ratio])</f>
        <v>1.047540044339105</v>
      </c>
      <c r="AR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">
        <f>_xlfn.RANK.AVG(Table2[[#This Row],[1Y Return vs Nifty Z-Score]],Table2[1Y Return vs Nifty Z-Score])</f>
        <v>63</v>
      </c>
      <c r="AT62">
        <f>_xlfn.RANK.AVG(Table2[[#This Row],[6M Return vs Nifty Z-Score]],Table2[6M Return vs Nifty Z-Score])</f>
        <v>127</v>
      </c>
      <c r="AU62">
        <f>_xlfn.RANK.AVG(Table2[[#This Row],[Sharpe Ratio Z-Score]],Table2[Sharpe Ratio Z-Score])</f>
        <v>107</v>
      </c>
      <c r="AV62">
        <f>(Table2[[#This Row],[Rank 1Y]]+Table2[[#This Row],[Rank 6M]]+Table2[[#This Row],[Rank Sharpe]])/3</f>
        <v>99</v>
      </c>
    </row>
    <row r="63" spans="1:48" x14ac:dyDescent="0.3">
      <c r="A63" t="s">
        <v>753</v>
      </c>
      <c r="B63" t="s">
        <v>754</v>
      </c>
      <c r="C63" t="s">
        <v>10170</v>
      </c>
      <c r="D63" t="s">
        <v>46</v>
      </c>
      <c r="E63">
        <v>20897.87368158</v>
      </c>
      <c r="F63">
        <v>326.7</v>
      </c>
      <c r="G63">
        <v>118.791333465942</v>
      </c>
      <c r="H63">
        <f>(Table2[[#This Row],[1Y Return vs Nifty]]-AVERAGE(Table2[1Y Return vs Nifty]))/_xlfn.STDEV.P(Table2[1Y Return vs Nifty])</f>
        <v>0.89760754051238201</v>
      </c>
      <c r="I63">
        <v>-2.1657014386195299</v>
      </c>
      <c r="J63">
        <f>(Table2[[#This Row],[1M Return vs Nifty]]-AVERAGE(Table2[1M Return vs Nifty]))/_xlfn.STDEV.P(Table2[1M Return vs Nifty])</f>
        <v>-0.35809107992467926</v>
      </c>
      <c r="K63">
        <v>54.307434347030501</v>
      </c>
      <c r="L63">
        <f>(Table2[[#This Row],[6M Return vs Nifty]]-AVERAGE(Table2[6M Return vs Nifty]))/_xlfn.STDEV.P(Table2[6M Return vs Nifty])</f>
        <v>1.3377845877402572</v>
      </c>
      <c r="M63">
        <v>-2.6778639652981702</v>
      </c>
      <c r="N63">
        <f>(Table2[[#This Row],[1W Return vs Nifty]]-AVERAGE(Table2[1W Return vs Nifty]))/_xlfn.STDEV.P(Table2[1W Return vs Nifty])</f>
        <v>-0.45431366271691748</v>
      </c>
      <c r="O63">
        <v>325.8</v>
      </c>
      <c r="P63">
        <v>304.53054251855798</v>
      </c>
      <c r="Q63">
        <v>236.283244750395</v>
      </c>
      <c r="R63">
        <v>55.252990927838297</v>
      </c>
      <c r="S63" s="2">
        <f>(Table2[[#This Row],[Close Price]]-Table2[[#This Row],[20D EMA]])/Table2[[#This Row],[20D EMA]]</f>
        <v>2.7624309392264494E-3</v>
      </c>
      <c r="T63" s="2">
        <f>(Table2[[#This Row],[Close Price]]-Table2[[#This Row],[50D EMA]])/Table2[[#This Row],[50D EMA]]</f>
        <v>7.2798798104433196E-2</v>
      </c>
      <c r="U63" s="2">
        <f>(Table2[[#This Row],[Close Price]]-Table2[[#This Row],[200D EMA]])/Table2[[#This Row],[200D EMA]]</f>
        <v>0.38266257662543735</v>
      </c>
      <c r="V63">
        <v>0.86000307815753496</v>
      </c>
      <c r="W63">
        <v>323.75</v>
      </c>
      <c r="X63">
        <v>335.9</v>
      </c>
      <c r="Y63">
        <v>319.39999999999998</v>
      </c>
      <c r="Z63">
        <v>348.45</v>
      </c>
      <c r="AA63">
        <v>315.55</v>
      </c>
      <c r="AB63">
        <v>348.45</v>
      </c>
      <c r="AC63">
        <f>(Table2[[#This Row],[Close Price]]/Table2[[#This Row],[Day Low]])-1</f>
        <v>9.1119691119689872E-3</v>
      </c>
      <c r="AD63">
        <f>(Table2[[#This Row],[Day High]]/Table2[[#This Row],[Close Price]])-1</f>
        <v>2.8160391796755446E-2</v>
      </c>
      <c r="AE63">
        <f>(Table2[[#This Row],[Close Price]]/Table2[[#This Row],[Current Week Low]])-1</f>
        <v>2.2855353788353128E-2</v>
      </c>
      <c r="AF63">
        <f>(Table2[[#This Row],[Current Week High]]/Table2[[#This Row],[Close Price]])-1</f>
        <v>6.6574839302111943E-2</v>
      </c>
      <c r="AG63">
        <f>(Table2[[#This Row],[Close Price]]/Table2[[#This Row],[Current Month Low]])-1</f>
        <v>3.5335129139597354E-2</v>
      </c>
      <c r="AH63">
        <f>(Table2[[#This Row],[Current Month High]]/Table2[[#This Row],[Close Price]])-1</f>
        <v>6.6574839302111943E-2</v>
      </c>
      <c r="AI63">
        <v>6.6574839302111899</v>
      </c>
      <c r="AJ63">
        <v>157.75147928993999</v>
      </c>
      <c r="AK63" t="str">
        <f>IF(AND(Table2[[#This Row],[20D EMA]]&gt;Table2[[#This Row],[50D EMA]],Table2[[#This Row],[50D EMA]]&gt;Table2[[#This Row],[200D EMA]]),"Uptrend","Downtrend/NoTrend")</f>
        <v>Uptrend</v>
      </c>
      <c r="AL63">
        <v>0.2</v>
      </c>
      <c r="AM63" t="s">
        <v>10211</v>
      </c>
      <c r="AN63">
        <v>-0.73</v>
      </c>
      <c r="AO63" t="s">
        <v>10212</v>
      </c>
      <c r="AP63">
        <v>0.13720129173260101</v>
      </c>
      <c r="AQ63">
        <f>(Table2[[#This Row],[Sharpe Ratio]]-AVERAGE(Table2[Sharpe Ratio]))/_xlfn.STDEV.P(Table2[Sharpe Ratio])</f>
        <v>0.93800940200122651</v>
      </c>
      <c r="AR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2.3609967876122693</v>
      </c>
      <c r="AS63">
        <f>_xlfn.RANK.AVG(Table2[[#This Row],[1Y Return vs Nifty Z-Score]],Table2[1Y Return vs Nifty Z-Score])</f>
        <v>94</v>
      </c>
      <c r="AT63">
        <f>_xlfn.RANK.AVG(Table2[[#This Row],[6M Return vs Nifty Z-Score]],Table2[6M Return vs Nifty Z-Score])</f>
        <v>63</v>
      </c>
      <c r="AU63">
        <f>_xlfn.RANK.AVG(Table2[[#This Row],[Sharpe Ratio Z-Score]],Table2[Sharpe Ratio Z-Score])</f>
        <v>140</v>
      </c>
      <c r="AV63">
        <f>(Table2[[#This Row],[Rank 1Y]]+Table2[[#This Row],[Rank 6M]]+Table2[[#This Row],[Rank Sharpe]])/3</f>
        <v>99</v>
      </c>
    </row>
    <row r="64" spans="1:48" x14ac:dyDescent="0.3">
      <c r="A64" t="s">
        <v>1493</v>
      </c>
      <c r="B64" t="s">
        <v>1494</v>
      </c>
      <c r="C64" t="s">
        <v>10170</v>
      </c>
      <c r="D64" t="s">
        <v>46</v>
      </c>
      <c r="E64">
        <v>6543.55295888</v>
      </c>
      <c r="F64">
        <v>860.4</v>
      </c>
      <c r="G64">
        <v>146.35117300062399</v>
      </c>
      <c r="H64">
        <f>(Table2[[#This Row],[1Y Return vs Nifty]]-AVERAGE(Table2[1Y Return vs Nifty]))/_xlfn.STDEV.P(Table2[1Y Return vs Nifty])</f>
        <v>1.228467593393257</v>
      </c>
      <c r="I64">
        <v>0.95040992152304904</v>
      </c>
      <c r="J64">
        <f>(Table2[[#This Row],[1M Return vs Nifty]]-AVERAGE(Table2[1M Return vs Nifty]))/_xlfn.STDEV.P(Table2[1M Return vs Nifty])</f>
        <v>-9.1426006960492204E-2</v>
      </c>
      <c r="K64">
        <v>37.038511937676397</v>
      </c>
      <c r="L64">
        <f>(Table2[[#This Row],[6M Return vs Nifty]]-AVERAGE(Table2[6M Return vs Nifty]))/_xlfn.STDEV.P(Table2[6M Return vs Nifty])</f>
        <v>0.81801973080874746</v>
      </c>
      <c r="M64">
        <v>-4.4380890073217198</v>
      </c>
      <c r="N64">
        <f>(Table2[[#This Row],[1W Return vs Nifty]]-AVERAGE(Table2[1W Return vs Nifty]))/_xlfn.STDEV.P(Table2[1W Return vs Nifty])</f>
        <v>-0.79145831404724232</v>
      </c>
      <c r="O64">
        <v>850.51</v>
      </c>
      <c r="P64">
        <v>785.72436280278703</v>
      </c>
      <c r="Q64">
        <v>620.43188634604405</v>
      </c>
      <c r="R64">
        <v>50.946813932181499</v>
      </c>
      <c r="S64" s="2">
        <f>(Table2[[#This Row],[Close Price]]-Table2[[#This Row],[20D EMA]])/Table2[[#This Row],[20D EMA]]</f>
        <v>1.162831712737062E-2</v>
      </c>
      <c r="T64" s="2">
        <f>(Table2[[#This Row],[Close Price]]-Table2[[#This Row],[50D EMA]])/Table2[[#This Row],[50D EMA]]</f>
        <v>9.5040501138127703E-2</v>
      </c>
      <c r="U64" s="2">
        <f>(Table2[[#This Row],[Close Price]]-Table2[[#This Row],[200D EMA]])/Table2[[#This Row],[200D EMA]]</f>
        <v>0.3867759200243851</v>
      </c>
      <c r="V64">
        <v>0.86196675586990801</v>
      </c>
      <c r="W64">
        <v>852.55</v>
      </c>
      <c r="X64">
        <v>875</v>
      </c>
      <c r="Y64">
        <v>820</v>
      </c>
      <c r="Z64">
        <v>910</v>
      </c>
      <c r="AA64">
        <v>820</v>
      </c>
      <c r="AB64">
        <v>936.8</v>
      </c>
      <c r="AC64">
        <f>(Table2[[#This Row],[Close Price]]/Table2[[#This Row],[Day Low]])-1</f>
        <v>9.2076711043340698E-3</v>
      </c>
      <c r="AD64">
        <f>(Table2[[#This Row],[Day High]]/Table2[[#This Row],[Close Price]])-1</f>
        <v>1.6968851696885112E-2</v>
      </c>
      <c r="AE64">
        <f>(Table2[[#This Row],[Close Price]]/Table2[[#This Row],[Current Week Low]])-1</f>
        <v>4.9268292682926873E-2</v>
      </c>
      <c r="AF64">
        <f>(Table2[[#This Row],[Current Week High]]/Table2[[#This Row],[Close Price]])-1</f>
        <v>5.7647605764760579E-2</v>
      </c>
      <c r="AG64">
        <f>(Table2[[#This Row],[Close Price]]/Table2[[#This Row],[Current Month Low]])-1</f>
        <v>4.9268292682926873E-2</v>
      </c>
      <c r="AH64">
        <f>(Table2[[#This Row],[Current Month High]]/Table2[[#This Row],[Close Price]])-1</f>
        <v>8.8795908879590879E-2</v>
      </c>
      <c r="AI64">
        <v>8.8795908879590808</v>
      </c>
      <c r="AJ64">
        <v>183.67952522255101</v>
      </c>
      <c r="AK64" t="str">
        <f>IF(AND(Table2[[#This Row],[20D EMA]]&gt;Table2[[#This Row],[50D EMA]],Table2[[#This Row],[50D EMA]]&gt;Table2[[#This Row],[200D EMA]]),"Uptrend","Downtrend/NoTrend")</f>
        <v>Uptrend</v>
      </c>
      <c r="AL64">
        <v>0.22</v>
      </c>
      <c r="AM64" t="s">
        <v>10211</v>
      </c>
      <c r="AN64">
        <v>1</v>
      </c>
      <c r="AO64" t="s">
        <v>10211</v>
      </c>
      <c r="AP64">
        <v>0.144142273113608</v>
      </c>
      <c r="AQ64">
        <f>(Table2[[#This Row],[Sharpe Ratio]]-AVERAGE(Table2[Sharpe Ratio]))/_xlfn.STDEV.P(Table2[Sharpe Ratio])</f>
        <v>1.0167588230977334</v>
      </c>
      <c r="AR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2.1803618262920028</v>
      </c>
      <c r="AS64">
        <f>_xlfn.RANK.AVG(Table2[[#This Row],[1Y Return vs Nifty Z-Score]],Table2[1Y Return vs Nifty Z-Score])</f>
        <v>68</v>
      </c>
      <c r="AT64">
        <f>_xlfn.RANK.AVG(Table2[[#This Row],[6M Return vs Nifty Z-Score]],Table2[6M Return vs Nifty Z-Score])</f>
        <v>118</v>
      </c>
      <c r="AU64">
        <f>_xlfn.RANK.AVG(Table2[[#This Row],[Sharpe Ratio Z-Score]],Table2[Sharpe Ratio Z-Score])</f>
        <v>113</v>
      </c>
      <c r="AV64">
        <f>(Table2[[#This Row],[Rank 1Y]]+Table2[[#This Row],[Rank 6M]]+Table2[[#This Row],[Rank Sharpe]])/3</f>
        <v>99.666666666666671</v>
      </c>
    </row>
    <row r="65" spans="1:48" x14ac:dyDescent="0.3">
      <c r="A65" t="s">
        <v>513</v>
      </c>
      <c r="B65" t="s">
        <v>514</v>
      </c>
      <c r="C65" t="s">
        <v>10173</v>
      </c>
      <c r="D65" t="s">
        <v>515</v>
      </c>
      <c r="E65">
        <v>40661.438341230001</v>
      </c>
      <c r="F65">
        <v>4594.3500000000004</v>
      </c>
      <c r="G65">
        <v>63.372638530994301</v>
      </c>
      <c r="H65">
        <f>(Table2[[#This Row],[1Y Return vs Nifty]]-AVERAGE(Table2[1Y Return vs Nifty]))/_xlfn.STDEV.P(Table2[1Y Return vs Nifty])</f>
        <v>0.23229770394052451</v>
      </c>
      <c r="I65">
        <v>-4.9315266585304602</v>
      </c>
      <c r="J65">
        <f>(Table2[[#This Row],[1M Return vs Nifty]]-AVERAGE(Table2[1M Return vs Nifty]))/_xlfn.STDEV.P(Table2[1M Return vs Nifty])</f>
        <v>-0.59477998440593316</v>
      </c>
      <c r="K65">
        <v>41.850226987958003</v>
      </c>
      <c r="L65">
        <f>(Table2[[#This Row],[6M Return vs Nifty]]-AVERAGE(Table2[6M Return vs Nifty]))/_xlfn.STDEV.P(Table2[6M Return vs Nifty])</f>
        <v>0.9628440762670436</v>
      </c>
      <c r="M65">
        <v>-3.9706776620045501</v>
      </c>
      <c r="N65">
        <f>(Table2[[#This Row],[1W Return vs Nifty]]-AVERAGE(Table2[1W Return vs Nifty]))/_xlfn.STDEV.P(Table2[1W Return vs Nifty])</f>
        <v>-0.7019326958549027</v>
      </c>
      <c r="O65">
        <v>4516.28</v>
      </c>
      <c r="P65">
        <v>4313.4439006053199</v>
      </c>
      <c r="Q65">
        <v>3522.7208350021201</v>
      </c>
      <c r="R65">
        <v>46.2685094212707</v>
      </c>
      <c r="S65" s="2">
        <f>(Table2[[#This Row],[Close Price]]-Table2[[#This Row],[20D EMA]])/Table2[[#This Row],[20D EMA]]</f>
        <v>1.7286350713419146E-2</v>
      </c>
      <c r="T65" s="2">
        <f>(Table2[[#This Row],[Close Price]]-Table2[[#This Row],[50D EMA]])/Table2[[#This Row],[50D EMA]]</f>
        <v>6.512339232121693E-2</v>
      </c>
      <c r="U65" s="2">
        <f>(Table2[[#This Row],[Close Price]]-Table2[[#This Row],[200D EMA]])/Table2[[#This Row],[200D EMA]]</f>
        <v>0.30420496405791275</v>
      </c>
      <c r="V65">
        <v>0.76964563460104896</v>
      </c>
      <c r="W65">
        <v>4510</v>
      </c>
      <c r="X65">
        <v>4620</v>
      </c>
      <c r="Y65">
        <v>4445.5</v>
      </c>
      <c r="Z65">
        <v>4709.95</v>
      </c>
      <c r="AA65">
        <v>4401</v>
      </c>
      <c r="AB65">
        <v>4770</v>
      </c>
      <c r="AC65">
        <f>(Table2[[#This Row],[Close Price]]/Table2[[#This Row],[Day Low]])-1</f>
        <v>1.8702882483370376E-2</v>
      </c>
      <c r="AD65">
        <f>(Table2[[#This Row],[Day High]]/Table2[[#This Row],[Close Price]])-1</f>
        <v>5.5829442685035868E-3</v>
      </c>
      <c r="AE65">
        <f>(Table2[[#This Row],[Close Price]]/Table2[[#This Row],[Current Week Low]])-1</f>
        <v>3.348329771679226E-2</v>
      </c>
      <c r="AF65">
        <f>(Table2[[#This Row],[Current Week High]]/Table2[[#This Row],[Close Price]])-1</f>
        <v>2.5161339471307054E-2</v>
      </c>
      <c r="AG65">
        <f>(Table2[[#This Row],[Close Price]]/Table2[[#This Row],[Current Month Low]])-1</f>
        <v>4.3933197000681767E-2</v>
      </c>
      <c r="AH65">
        <f>(Table2[[#This Row],[Current Month High]]/Table2[[#This Row],[Close Price]])-1</f>
        <v>3.8231741160338117E-2</v>
      </c>
      <c r="AI65">
        <v>9.6934277971856702</v>
      </c>
      <c r="AJ65">
        <v>106.673414304993</v>
      </c>
      <c r="AK65" t="str">
        <f>IF(AND(Table2[[#This Row],[20D EMA]]&gt;Table2[[#This Row],[50D EMA]],Table2[[#This Row],[50D EMA]]&gt;Table2[[#This Row],[200D EMA]]),"Uptrend","Downtrend/NoTrend")</f>
        <v>Uptrend</v>
      </c>
      <c r="AL65">
        <v>0.06</v>
      </c>
      <c r="AM65" t="s">
        <v>10211</v>
      </c>
      <c r="AN65">
        <v>3.94</v>
      </c>
      <c r="AO65" t="s">
        <v>10211</v>
      </c>
      <c r="AP65">
        <v>0.243935600614059</v>
      </c>
      <c r="AQ65">
        <f>(Table2[[#This Row],[Sharpe Ratio]]-AVERAGE(Table2[Sharpe Ratio]))/_xlfn.STDEV.P(Table2[Sharpe Ratio])</f>
        <v>2.1489714510495608</v>
      </c>
      <c r="AR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2.0474005509962927</v>
      </c>
      <c r="AS65">
        <f>_xlfn.RANK.AVG(Table2[[#This Row],[1Y Return vs Nifty Z-Score]],Table2[1Y Return vs Nifty Z-Score])</f>
        <v>203</v>
      </c>
      <c r="AT65">
        <f>_xlfn.RANK.AVG(Table2[[#This Row],[6M Return vs Nifty Z-Score]],Table2[6M Return vs Nifty Z-Score])</f>
        <v>97</v>
      </c>
      <c r="AU65">
        <f>_xlfn.RANK.AVG(Table2[[#This Row],[Sharpe Ratio Z-Score]],Table2[Sharpe Ratio Z-Score])</f>
        <v>12</v>
      </c>
      <c r="AV65">
        <f>(Table2[[#This Row],[Rank 1Y]]+Table2[[#This Row],[Rank 6M]]+Table2[[#This Row],[Rank Sharpe]])/3</f>
        <v>104</v>
      </c>
    </row>
    <row r="66" spans="1:48" x14ac:dyDescent="0.3">
      <c r="A66" t="s">
        <v>501</v>
      </c>
      <c r="B66" t="s">
        <v>502</v>
      </c>
      <c r="C66" t="s">
        <v>10165</v>
      </c>
      <c r="D66" t="s">
        <v>18</v>
      </c>
      <c r="E66">
        <v>42397.117014406998</v>
      </c>
      <c r="F66">
        <v>240.21</v>
      </c>
      <c r="G66">
        <v>150.54129472549701</v>
      </c>
      <c r="H66">
        <f>(Table2[[#This Row],[1Y Return vs Nifty]]-AVERAGE(Table2[1Y Return vs Nifty]))/_xlfn.STDEV.P(Table2[1Y Return vs Nifty])</f>
        <v>1.278770640104548</v>
      </c>
      <c r="I66">
        <v>8.1553798761141696</v>
      </c>
      <c r="J66">
        <f>(Table2[[#This Row],[1M Return vs Nifty]]-AVERAGE(Table2[1M Return vs Nifty]))/_xlfn.STDEV.P(Table2[1M Return vs Nifty])</f>
        <v>0.52514818330140733</v>
      </c>
      <c r="K66">
        <v>38.881147279292797</v>
      </c>
      <c r="L66">
        <f>(Table2[[#This Row],[6M Return vs Nifty]]-AVERAGE(Table2[6M Return vs Nifty]))/_xlfn.STDEV.P(Table2[6M Return vs Nifty])</f>
        <v>0.87347988472045957</v>
      </c>
      <c r="M66">
        <v>10.562919235253499</v>
      </c>
      <c r="N66">
        <f>(Table2[[#This Row],[1W Return vs Nifty]]-AVERAGE(Table2[1W Return vs Nifty]))/_xlfn.STDEV.P(Table2[1W Return vs Nifty])</f>
        <v>2.0817593557413057</v>
      </c>
      <c r="O66">
        <v>222.57</v>
      </c>
      <c r="P66">
        <v>218.70263095140399</v>
      </c>
      <c r="Q66">
        <v>183.14171424642501</v>
      </c>
      <c r="R66">
        <v>79.2447142040198</v>
      </c>
      <c r="S66" s="2">
        <f>(Table2[[#This Row],[Close Price]]-Table2[[#This Row],[20D EMA]])/Table2[[#This Row],[20D EMA]]</f>
        <v>7.9255964415689509E-2</v>
      </c>
      <c r="T66" s="2">
        <f>(Table2[[#This Row],[Close Price]]-Table2[[#This Row],[50D EMA]])/Table2[[#This Row],[50D EMA]]</f>
        <v>9.8340696474634476E-2</v>
      </c>
      <c r="U66" s="2">
        <f>(Table2[[#This Row],[Close Price]]-Table2[[#This Row],[200D EMA]])/Table2[[#This Row],[200D EMA]]</f>
        <v>0.31160724900055908</v>
      </c>
      <c r="V66">
        <v>1.65192734633405</v>
      </c>
      <c r="W66">
        <v>238.7</v>
      </c>
      <c r="X66">
        <v>244.84</v>
      </c>
      <c r="Y66">
        <v>217.8</v>
      </c>
      <c r="Z66">
        <v>248.8</v>
      </c>
      <c r="AA66">
        <v>213.2</v>
      </c>
      <c r="AB66">
        <v>248.8</v>
      </c>
      <c r="AC66">
        <f>(Table2[[#This Row],[Close Price]]/Table2[[#This Row],[Day Low]])-1</f>
        <v>6.3259321323838602E-3</v>
      </c>
      <c r="AD66">
        <f>(Table2[[#This Row],[Day High]]/Table2[[#This Row],[Close Price]])-1</f>
        <v>1.9274801215602988E-2</v>
      </c>
      <c r="AE66">
        <f>(Table2[[#This Row],[Close Price]]/Table2[[#This Row],[Current Week Low]])-1</f>
        <v>0.10289256198347108</v>
      </c>
      <c r="AF66">
        <f>(Table2[[#This Row],[Current Week High]]/Table2[[#This Row],[Close Price]])-1</f>
        <v>3.5760376337371502E-2</v>
      </c>
      <c r="AG66">
        <f>(Table2[[#This Row],[Close Price]]/Table2[[#This Row],[Current Month Low]])-1</f>
        <v>0.126688555347092</v>
      </c>
      <c r="AH66">
        <f>(Table2[[#This Row],[Current Month High]]/Table2[[#This Row],[Close Price]])-1</f>
        <v>3.5760376337371502E-2</v>
      </c>
      <c r="AI66">
        <v>20.415469797260702</v>
      </c>
      <c r="AJ66">
        <v>199.327102803738</v>
      </c>
      <c r="AK66" t="str">
        <f>IF(AND(Table2[[#This Row],[20D EMA]]&gt;Table2[[#This Row],[50D EMA]],Table2[[#This Row],[50D EMA]]&gt;Table2[[#This Row],[200D EMA]]),"Uptrend","Downtrend/NoTrend")</f>
        <v>Uptrend</v>
      </c>
      <c r="AL66">
        <v>-0.11</v>
      </c>
      <c r="AM66" t="s">
        <v>10212</v>
      </c>
      <c r="AN66">
        <v>9.9</v>
      </c>
      <c r="AO66" t="s">
        <v>10211</v>
      </c>
      <c r="AP66">
        <v>0.13290937767331501</v>
      </c>
      <c r="AQ66">
        <f>(Table2[[#This Row],[Sharpe Ratio]]-AVERAGE(Table2[Sharpe Ratio]))/_xlfn.STDEV.P(Table2[Sharpe Ratio])</f>
        <v>0.88931517145775008</v>
      </c>
      <c r="AR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5.6484732353254703</v>
      </c>
      <c r="AS66">
        <f>_xlfn.RANK.AVG(Table2[[#This Row],[1Y Return vs Nifty Z-Score]],Table2[1Y Return vs Nifty Z-Score])</f>
        <v>64</v>
      </c>
      <c r="AT66">
        <f>_xlfn.RANK.AVG(Table2[[#This Row],[6M Return vs Nifty Z-Score]],Table2[6M Return vs Nifty Z-Score])</f>
        <v>106</v>
      </c>
      <c r="AU66">
        <f>_xlfn.RANK.AVG(Table2[[#This Row],[Sharpe Ratio Z-Score]],Table2[Sharpe Ratio Z-Score])</f>
        <v>144</v>
      </c>
      <c r="AV66">
        <f>(Table2[[#This Row],[Rank 1Y]]+Table2[[#This Row],[Rank 6M]]+Table2[[#This Row],[Rank Sharpe]])/3</f>
        <v>104.66666666666667</v>
      </c>
    </row>
    <row r="67" spans="1:48" x14ac:dyDescent="0.3">
      <c r="A67" t="s">
        <v>297</v>
      </c>
      <c r="B67" t="s">
        <v>298</v>
      </c>
      <c r="C67" t="s">
        <v>10166</v>
      </c>
      <c r="D67" t="s">
        <v>299</v>
      </c>
      <c r="E67">
        <v>88029.415241655006</v>
      </c>
      <c r="F67">
        <v>10556.85</v>
      </c>
      <c r="G67">
        <v>140.10580605139401</v>
      </c>
      <c r="H67">
        <f>(Table2[[#This Row],[1Y Return vs Nifty]]-AVERAGE(Table2[1Y Return vs Nifty]))/_xlfn.STDEV.P(Table2[1Y Return vs Nifty])</f>
        <v>1.1534910160992433</v>
      </c>
      <c r="I67">
        <v>10.309070441493301</v>
      </c>
      <c r="J67">
        <f>(Table2[[#This Row],[1M Return vs Nifty]]-AVERAGE(Table2[1M Return vs Nifty]))/_xlfn.STDEV.P(Table2[1M Return vs Nifty])</f>
        <v>0.70945290973224617</v>
      </c>
      <c r="K67">
        <v>114.790138510356</v>
      </c>
      <c r="L67">
        <f>(Table2[[#This Row],[6M Return vs Nifty]]-AVERAGE(Table2[6M Return vs Nifty]))/_xlfn.STDEV.P(Table2[6M Return vs Nifty])</f>
        <v>3.1582099351408135</v>
      </c>
      <c r="M67">
        <v>-3.9388799514969102</v>
      </c>
      <c r="N67">
        <f>(Table2[[#This Row],[1W Return vs Nifty]]-AVERAGE(Table2[1W Return vs Nifty]))/_xlfn.STDEV.P(Table2[1W Return vs Nifty])</f>
        <v>-0.69584232231387144</v>
      </c>
      <c r="O67">
        <v>9902.73</v>
      </c>
      <c r="P67">
        <v>9097.1480828896492</v>
      </c>
      <c r="Q67">
        <v>7070.8719584453502</v>
      </c>
      <c r="R67">
        <v>57.172298471585101</v>
      </c>
      <c r="S67" s="2">
        <f>(Table2[[#This Row],[Close Price]]-Table2[[#This Row],[20D EMA]])/Table2[[#This Row],[20D EMA]]</f>
        <v>6.6054512240564051E-2</v>
      </c>
      <c r="T67" s="2">
        <f>(Table2[[#This Row],[Close Price]]-Table2[[#This Row],[50D EMA]])/Table2[[#This Row],[50D EMA]]</f>
        <v>0.16045709092675189</v>
      </c>
      <c r="U67" s="2">
        <f>(Table2[[#This Row],[Close Price]]-Table2[[#This Row],[200D EMA]])/Table2[[#This Row],[200D EMA]]</f>
        <v>0.49300539764279666</v>
      </c>
      <c r="V67">
        <v>0.92216253897999201</v>
      </c>
      <c r="W67">
        <v>10128.200000000001</v>
      </c>
      <c r="X67">
        <v>10709.95</v>
      </c>
      <c r="Y67">
        <v>10032.35</v>
      </c>
      <c r="Z67">
        <v>10709.95</v>
      </c>
      <c r="AA67">
        <v>9890.15</v>
      </c>
      <c r="AB67">
        <v>10709.95</v>
      </c>
      <c r="AC67">
        <f>(Table2[[#This Row],[Close Price]]/Table2[[#This Row],[Day Low]])-1</f>
        <v>4.2322426492367837E-2</v>
      </c>
      <c r="AD67">
        <f>(Table2[[#This Row],[Day High]]/Table2[[#This Row],[Close Price]])-1</f>
        <v>1.4502432070172544E-2</v>
      </c>
      <c r="AE67">
        <f>(Table2[[#This Row],[Close Price]]/Table2[[#This Row],[Current Week Low]])-1</f>
        <v>5.2280871381082283E-2</v>
      </c>
      <c r="AF67">
        <f>(Table2[[#This Row],[Current Week High]]/Table2[[#This Row],[Close Price]])-1</f>
        <v>1.4502432070172544E-2</v>
      </c>
      <c r="AG67">
        <f>(Table2[[#This Row],[Close Price]]/Table2[[#This Row],[Current Month Low]])-1</f>
        <v>6.7410504390732262E-2</v>
      </c>
      <c r="AH67">
        <f>(Table2[[#This Row],[Current Month High]]/Table2[[#This Row],[Close Price]])-1</f>
        <v>1.4502432070172544E-2</v>
      </c>
      <c r="AI67">
        <v>1.45024320701725</v>
      </c>
      <c r="AJ67">
        <v>179.948289578361</v>
      </c>
      <c r="AK67" t="str">
        <f>IF(AND(Table2[[#This Row],[20D EMA]]&gt;Table2[[#This Row],[50D EMA]],Table2[[#This Row],[50D EMA]]&gt;Table2[[#This Row],[200D EMA]]),"Uptrend","Downtrend/NoTrend")</f>
        <v>Uptrend</v>
      </c>
      <c r="AL67">
        <v>0.23</v>
      </c>
      <c r="AM67" t="s">
        <v>10211</v>
      </c>
      <c r="AN67">
        <v>11.22</v>
      </c>
      <c r="AO67" t="s">
        <v>10211</v>
      </c>
      <c r="AP67">
        <v>8.8945260255411995E-2</v>
      </c>
      <c r="AQ67">
        <f>(Table2[[#This Row],[Sharpe Ratio]]-AVERAGE(Table2[Sharpe Ratio]))/_xlfn.STDEV.P(Table2[Sharpe Ratio])</f>
        <v>0.39051700364355713</v>
      </c>
      <c r="AR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4.7158285423019892</v>
      </c>
      <c r="AS67">
        <f>_xlfn.RANK.AVG(Table2[[#This Row],[1Y Return vs Nifty Z-Score]],Table2[1Y Return vs Nifty Z-Score])</f>
        <v>75</v>
      </c>
      <c r="AT67">
        <f>_xlfn.RANK.AVG(Table2[[#This Row],[6M Return vs Nifty Z-Score]],Table2[6M Return vs Nifty Z-Score])</f>
        <v>8</v>
      </c>
      <c r="AU67">
        <f>_xlfn.RANK.AVG(Table2[[#This Row],[Sharpe Ratio Z-Score]],Table2[Sharpe Ratio Z-Score])</f>
        <v>234</v>
      </c>
      <c r="AV67">
        <f>(Table2[[#This Row],[Rank 1Y]]+Table2[[#This Row],[Rank 6M]]+Table2[[#This Row],[Rank Sharpe]])/3</f>
        <v>105.66666666666667</v>
      </c>
    </row>
    <row r="68" spans="1:48" x14ac:dyDescent="0.3">
      <c r="A68" t="s">
        <v>1186</v>
      </c>
      <c r="B68" t="s">
        <v>1187</v>
      </c>
      <c r="C68" t="s">
        <v>10170</v>
      </c>
      <c r="D68" t="s">
        <v>46</v>
      </c>
      <c r="E68">
        <v>9883.0096646000002</v>
      </c>
      <c r="F68">
        <v>1470.6</v>
      </c>
      <c r="G68">
        <v>86.852023625022497</v>
      </c>
      <c r="H68">
        <f>(Table2[[#This Row],[1Y Return vs Nifty]]-AVERAGE(Table2[1Y Return vs Nifty]))/_xlfn.STDEV.P(Table2[1Y Return vs Nifty])</f>
        <v>0.51417128248747745</v>
      </c>
      <c r="I68">
        <v>18.048879566739998</v>
      </c>
      <c r="J68">
        <f>(Table2[[#This Row],[1M Return vs Nifty]]-AVERAGE(Table2[1M Return vs Nifty]))/_xlfn.STDEV.P(Table2[1M Return vs Nifty])</f>
        <v>1.3717966216778794</v>
      </c>
      <c r="K68">
        <v>65.881397611332801</v>
      </c>
      <c r="L68">
        <f>(Table2[[#This Row],[6M Return vs Nifty]]-AVERAGE(Table2[6M Return vs Nifty]))/_xlfn.STDEV.P(Table2[6M Return vs Nifty])</f>
        <v>1.6861409713986879</v>
      </c>
      <c r="M68">
        <v>5.0960687202098498</v>
      </c>
      <c r="N68">
        <f>(Table2[[#This Row],[1W Return vs Nifty]]-AVERAGE(Table2[1W Return vs Nifty]))/_xlfn.STDEV.P(Table2[1W Return vs Nifty])</f>
        <v>1.034666304133226</v>
      </c>
      <c r="O68">
        <v>1337.22</v>
      </c>
      <c r="P68">
        <v>1248.2383462084399</v>
      </c>
      <c r="Q68">
        <v>1018.27234863724</v>
      </c>
      <c r="R68">
        <v>73.101186552089104</v>
      </c>
      <c r="S68" s="2">
        <f>(Table2[[#This Row],[Close Price]]-Table2[[#This Row],[20D EMA]])/Table2[[#This Row],[20D EMA]]</f>
        <v>9.9744245524296588E-2</v>
      </c>
      <c r="T68" s="2">
        <f>(Table2[[#This Row],[Close Price]]-Table2[[#This Row],[50D EMA]])/Table2[[#This Row],[50D EMA]]</f>
        <v>0.17814038037446131</v>
      </c>
      <c r="U68" s="2">
        <f>(Table2[[#This Row],[Close Price]]-Table2[[#This Row],[200D EMA]])/Table2[[#This Row],[200D EMA]]</f>
        <v>0.44421087537937437</v>
      </c>
      <c r="V68">
        <v>2.2322546653903799</v>
      </c>
      <c r="W68">
        <v>1415.1</v>
      </c>
      <c r="X68">
        <v>1530</v>
      </c>
      <c r="Y68">
        <v>1384.05</v>
      </c>
      <c r="Z68">
        <v>1540.3</v>
      </c>
      <c r="AA68">
        <v>1232.6500000000001</v>
      </c>
      <c r="AB68">
        <v>1542.45</v>
      </c>
      <c r="AC68">
        <f>(Table2[[#This Row],[Close Price]]/Table2[[#This Row],[Day Low]])-1</f>
        <v>3.9219843120627429E-2</v>
      </c>
      <c r="AD68">
        <f>(Table2[[#This Row],[Day High]]/Table2[[#This Row],[Close Price]])-1</f>
        <v>4.0391676866585069E-2</v>
      </c>
      <c r="AE68">
        <f>(Table2[[#This Row],[Close Price]]/Table2[[#This Row],[Current Week Low]])-1</f>
        <v>6.253386799609828E-2</v>
      </c>
      <c r="AF68">
        <f>(Table2[[#This Row],[Current Week High]]/Table2[[#This Row],[Close Price]])-1</f>
        <v>4.7395620835033458E-2</v>
      </c>
      <c r="AG68">
        <f>(Table2[[#This Row],[Close Price]]/Table2[[#This Row],[Current Month Low]])-1</f>
        <v>0.19303938668721843</v>
      </c>
      <c r="AH68">
        <f>(Table2[[#This Row],[Current Month High]]/Table2[[#This Row],[Close Price]])-1</f>
        <v>4.8857609139127067E-2</v>
      </c>
      <c r="AI68">
        <v>4.8857609139126996</v>
      </c>
      <c r="AJ68">
        <v>126.24615384615301</v>
      </c>
      <c r="AK68" t="str">
        <f>IF(AND(Table2[[#This Row],[20D EMA]]&gt;Table2[[#This Row],[50D EMA]],Table2[[#This Row],[50D EMA]]&gt;Table2[[#This Row],[200D EMA]]),"Uptrend","Downtrend/NoTrend")</f>
        <v>Uptrend</v>
      </c>
      <c r="AL68">
        <v>0.13</v>
      </c>
      <c r="AM68" t="s">
        <v>10211</v>
      </c>
      <c r="AN68">
        <v>18.63</v>
      </c>
      <c r="AO68" t="s">
        <v>10211</v>
      </c>
      <c r="AP68">
        <v>0.140584926596172</v>
      </c>
      <c r="AQ68">
        <f>(Table2[[#This Row],[Sharpe Ratio]]-AVERAGE(Table2[Sharpe Ratio]))/_xlfn.STDEV.P(Table2[Sharpe Ratio])</f>
        <v>0.97639868329757185</v>
      </c>
      <c r="AR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5.5831738629948422</v>
      </c>
      <c r="AS68">
        <f>_xlfn.RANK.AVG(Table2[[#This Row],[1Y Return vs Nifty Z-Score]],Table2[1Y Return vs Nifty Z-Score])</f>
        <v>148</v>
      </c>
      <c r="AT68">
        <f>_xlfn.RANK.AVG(Table2[[#This Row],[6M Return vs Nifty Z-Score]],Table2[6M Return vs Nifty Z-Score])</f>
        <v>45</v>
      </c>
      <c r="AU68">
        <f>_xlfn.RANK.AVG(Table2[[#This Row],[Sharpe Ratio Z-Score]],Table2[Sharpe Ratio Z-Score])</f>
        <v>126</v>
      </c>
      <c r="AV68">
        <f>(Table2[[#This Row],[Rank 1Y]]+Table2[[#This Row],[Rank 6M]]+Table2[[#This Row],[Rank Sharpe]])/3</f>
        <v>106.33333333333333</v>
      </c>
    </row>
    <row r="69" spans="1:48" x14ac:dyDescent="0.3">
      <c r="A69" t="s">
        <v>912</v>
      </c>
      <c r="B69" t="s">
        <v>913</v>
      </c>
      <c r="C69" t="s">
        <v>10171</v>
      </c>
      <c r="D69" t="s">
        <v>459</v>
      </c>
      <c r="E69">
        <v>16246.39578506</v>
      </c>
      <c r="F69">
        <v>572.04999999999995</v>
      </c>
      <c r="G69">
        <v>216.65643406481399</v>
      </c>
      <c r="H69">
        <f>(Table2[[#This Row],[1Y Return vs Nifty]]-AVERAGE(Table2[1Y Return vs Nifty]))/_xlfn.STDEV.P(Table2[1Y Return vs Nifty])</f>
        <v>2.0724929137957639</v>
      </c>
      <c r="I69">
        <v>17.2903462162331</v>
      </c>
      <c r="J69">
        <f>(Table2[[#This Row],[1M Return vs Nifty]]-AVERAGE(Table2[1M Return vs Nifty]))/_xlfn.STDEV.P(Table2[1M Return vs Nifty])</f>
        <v>1.3068841946555549</v>
      </c>
      <c r="K69">
        <v>12.1522124182935</v>
      </c>
      <c r="L69">
        <f>(Table2[[#This Row],[6M Return vs Nifty]]-AVERAGE(Table2[6M Return vs Nifty]))/_xlfn.STDEV.P(Table2[6M Return vs Nifty])</f>
        <v>6.8984926978706604E-2</v>
      </c>
      <c r="M69">
        <v>8.22872948457732</v>
      </c>
      <c r="N69">
        <f>(Table2[[#This Row],[1W Return vs Nifty]]-AVERAGE(Table2[1W Return vs Nifty]))/_xlfn.STDEV.P(Table2[1W Return vs Nifty])</f>
        <v>1.634680390925618</v>
      </c>
      <c r="O69">
        <v>539.09</v>
      </c>
      <c r="P69">
        <v>516.94188665095101</v>
      </c>
      <c r="Q69">
        <v>436.17506482406799</v>
      </c>
      <c r="R69">
        <v>74.152522189254299</v>
      </c>
      <c r="S69" s="2">
        <f>(Table2[[#This Row],[Close Price]]-Table2[[#This Row],[20D EMA]])/Table2[[#This Row],[20D EMA]]</f>
        <v>6.1140069376170808E-2</v>
      </c>
      <c r="T69" s="2">
        <f>(Table2[[#This Row],[Close Price]]-Table2[[#This Row],[50D EMA]])/Table2[[#This Row],[50D EMA]]</f>
        <v>0.10660407827671159</v>
      </c>
      <c r="U69" s="2">
        <f>(Table2[[#This Row],[Close Price]]-Table2[[#This Row],[200D EMA]])/Table2[[#This Row],[200D EMA]]</f>
        <v>0.31151467870071248</v>
      </c>
      <c r="V69">
        <v>1.65017973899929</v>
      </c>
      <c r="W69">
        <v>566.5</v>
      </c>
      <c r="X69">
        <v>591.95000000000005</v>
      </c>
      <c r="Y69">
        <v>550.29999999999995</v>
      </c>
      <c r="Z69">
        <v>621</v>
      </c>
      <c r="AA69">
        <v>497.3</v>
      </c>
      <c r="AB69">
        <v>621</v>
      </c>
      <c r="AC69">
        <f>(Table2[[#This Row],[Close Price]]/Table2[[#This Row],[Day Low]])-1</f>
        <v>9.796999117387406E-3</v>
      </c>
      <c r="AD69">
        <f>(Table2[[#This Row],[Day High]]/Table2[[#This Row],[Close Price]])-1</f>
        <v>3.4787168953762881E-2</v>
      </c>
      <c r="AE69">
        <f>(Table2[[#This Row],[Close Price]]/Table2[[#This Row],[Current Week Low]])-1</f>
        <v>3.9523896056696373E-2</v>
      </c>
      <c r="AF69">
        <f>(Table2[[#This Row],[Current Week High]]/Table2[[#This Row],[Close Price]])-1</f>
        <v>8.5569443230486986E-2</v>
      </c>
      <c r="AG69">
        <f>(Table2[[#This Row],[Close Price]]/Table2[[#This Row],[Current Month Low]])-1</f>
        <v>0.15031168308867882</v>
      </c>
      <c r="AH69">
        <f>(Table2[[#This Row],[Current Month High]]/Table2[[#This Row],[Close Price]])-1</f>
        <v>8.5569443230486986E-2</v>
      </c>
      <c r="AI69">
        <v>8.5569443230486897</v>
      </c>
      <c r="AJ69">
        <v>253.11728395061701</v>
      </c>
      <c r="AK69" t="str">
        <f>IF(AND(Table2[[#This Row],[20D EMA]]&gt;Table2[[#This Row],[50D EMA]],Table2[[#This Row],[50D EMA]]&gt;Table2[[#This Row],[200D EMA]]),"Uptrend","Downtrend/NoTrend")</f>
        <v>Uptrend</v>
      </c>
      <c r="AL69">
        <v>7.0000000000000007E-2</v>
      </c>
      <c r="AM69" t="s">
        <v>10211</v>
      </c>
      <c r="AN69">
        <v>14.72</v>
      </c>
      <c r="AO69" t="s">
        <v>10211</v>
      </c>
      <c r="AP69">
        <v>0.21527267567824099</v>
      </c>
      <c r="AQ69">
        <f>(Table2[[#This Row],[Sharpe Ratio]]-AVERAGE(Table2[Sharpe Ratio]))/_xlfn.STDEV.P(Table2[Sharpe Ratio])</f>
        <v>1.823774101895913</v>
      </c>
      <c r="AR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6.9068165282515572</v>
      </c>
      <c r="AS69">
        <f>_xlfn.RANK.AVG(Table2[[#This Row],[1Y Return vs Nifty Z-Score]],Table2[1Y Return vs Nifty Z-Score])</f>
        <v>21</v>
      </c>
      <c r="AT69">
        <f>_xlfn.RANK.AVG(Table2[[#This Row],[6M Return vs Nifty Z-Score]],Table2[6M Return vs Nifty Z-Score])</f>
        <v>284</v>
      </c>
      <c r="AU69">
        <f>_xlfn.RANK.AVG(Table2[[#This Row],[Sharpe Ratio Z-Score]],Table2[Sharpe Ratio Z-Score])</f>
        <v>22</v>
      </c>
      <c r="AV69">
        <f>(Table2[[#This Row],[Rank 1Y]]+Table2[[#This Row],[Rank 6M]]+Table2[[#This Row],[Rank Sharpe]])/3</f>
        <v>109</v>
      </c>
    </row>
    <row r="70" spans="1:48" x14ac:dyDescent="0.3">
      <c r="A70" t="s">
        <v>1114</v>
      </c>
      <c r="B70" t="s">
        <v>1115</v>
      </c>
      <c r="C70" t="s">
        <v>10175</v>
      </c>
      <c r="D70" t="s">
        <v>1116</v>
      </c>
      <c r="E70">
        <v>10952.591482075</v>
      </c>
      <c r="F70">
        <v>528.65</v>
      </c>
      <c r="G70">
        <v>153.13574569437901</v>
      </c>
      <c r="H70">
        <f>(Table2[[#This Row],[1Y Return vs Nifty]]-AVERAGE(Table2[1Y Return vs Nifty]))/_xlfn.STDEV.P(Table2[1Y Return vs Nifty])</f>
        <v>1.3099174174172716</v>
      </c>
      <c r="I70">
        <v>-0.26671080712517797</v>
      </c>
      <c r="J70">
        <f>(Table2[[#This Row],[1M Return vs Nifty]]-AVERAGE(Table2[1M Return vs Nifty]))/_xlfn.STDEV.P(Table2[1M Return vs Nifty])</f>
        <v>-0.19558261447542821</v>
      </c>
      <c r="K70">
        <v>59.5071777481974</v>
      </c>
      <c r="L70">
        <f>(Table2[[#This Row],[6M Return vs Nifty]]-AVERAGE(Table2[6M Return vs Nifty]))/_xlfn.STDEV.P(Table2[6M Return vs Nifty])</f>
        <v>1.4942879190381109</v>
      </c>
      <c r="M70">
        <v>-0.790297741433864</v>
      </c>
      <c r="N70">
        <f>(Table2[[#This Row],[1W Return vs Nifty]]-AVERAGE(Table2[1W Return vs Nifty]))/_xlfn.STDEV.P(Table2[1W Return vs Nifty])</f>
        <v>-9.2778721891370791E-2</v>
      </c>
      <c r="O70">
        <v>522.03</v>
      </c>
      <c r="P70">
        <v>487.15404952133798</v>
      </c>
      <c r="Q70">
        <v>366.07840984949701</v>
      </c>
      <c r="R70">
        <v>56.482168317475299</v>
      </c>
      <c r="S70" s="2">
        <f>(Table2[[#This Row],[Close Price]]-Table2[[#This Row],[20D EMA]])/Table2[[#This Row],[20D EMA]]</f>
        <v>1.2681263528915972E-2</v>
      </c>
      <c r="T70" s="2">
        <f>(Table2[[#This Row],[Close Price]]-Table2[[#This Row],[50D EMA]])/Table2[[#This Row],[50D EMA]]</f>
        <v>8.5180345969482527E-2</v>
      </c>
      <c r="U70" s="2">
        <f>(Table2[[#This Row],[Close Price]]-Table2[[#This Row],[200D EMA]])/Table2[[#This Row],[200D EMA]]</f>
        <v>0.44408953321595712</v>
      </c>
      <c r="V70">
        <v>0.82747164755102898</v>
      </c>
      <c r="W70">
        <v>526.54999999999995</v>
      </c>
      <c r="X70">
        <v>540.95000000000005</v>
      </c>
      <c r="Y70">
        <v>517.5</v>
      </c>
      <c r="Z70">
        <v>588</v>
      </c>
      <c r="AA70">
        <v>473.1</v>
      </c>
      <c r="AB70">
        <v>588</v>
      </c>
      <c r="AC70">
        <f>(Table2[[#This Row],[Close Price]]/Table2[[#This Row],[Day Low]])-1</f>
        <v>3.9882252397682727E-3</v>
      </c>
      <c r="AD70">
        <f>(Table2[[#This Row],[Day High]]/Table2[[#This Row],[Close Price]])-1</f>
        <v>2.326681169015421E-2</v>
      </c>
      <c r="AE70">
        <f>(Table2[[#This Row],[Close Price]]/Table2[[#This Row],[Current Week Low]])-1</f>
        <v>2.1545893719806752E-2</v>
      </c>
      <c r="AF70">
        <f>(Table2[[#This Row],[Current Week High]]/Table2[[#This Row],[Close Price]])-1</f>
        <v>0.11226709543176017</v>
      </c>
      <c r="AG70">
        <f>(Table2[[#This Row],[Close Price]]/Table2[[#This Row],[Current Month Low]])-1</f>
        <v>0.11741703656732172</v>
      </c>
      <c r="AH70">
        <f>(Table2[[#This Row],[Current Month High]]/Table2[[#This Row],[Close Price]])-1</f>
        <v>0.11226709543176017</v>
      </c>
      <c r="AI70">
        <v>11.226709543176</v>
      </c>
      <c r="AJ70">
        <v>190.38725624828299</v>
      </c>
      <c r="AK70" t="str">
        <f>IF(AND(Table2[[#This Row],[20D EMA]]&gt;Table2[[#This Row],[50D EMA]],Table2[[#This Row],[50D EMA]]&gt;Table2[[#This Row],[200D EMA]]),"Uptrend","Downtrend/NoTrend")</f>
        <v>Uptrend</v>
      </c>
      <c r="AL70">
        <v>0.28000000000000003</v>
      </c>
      <c r="AM70" t="s">
        <v>10211</v>
      </c>
      <c r="AN70">
        <v>3.36</v>
      </c>
      <c r="AO70" t="s">
        <v>10211</v>
      </c>
      <c r="AP70">
        <v>9.7999858351365002E-2</v>
      </c>
      <c r="AQ70">
        <f>(Table2[[#This Row],[Sharpe Ratio]]-AVERAGE(Table2[Sharpe Ratio]))/_xlfn.STDEV.P(Table2[Sharpe Ratio])</f>
        <v>0.49324662056328789</v>
      </c>
      <c r="AR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3.0090906206518717</v>
      </c>
      <c r="AS70">
        <f>_xlfn.RANK.AVG(Table2[[#This Row],[1Y Return vs Nifty Z-Score]],Table2[1Y Return vs Nifty Z-Score])</f>
        <v>61</v>
      </c>
      <c r="AT70">
        <f>_xlfn.RANK.AVG(Table2[[#This Row],[6M Return vs Nifty Z-Score]],Table2[6M Return vs Nifty Z-Score])</f>
        <v>53</v>
      </c>
      <c r="AU70">
        <f>_xlfn.RANK.AVG(Table2[[#This Row],[Sharpe Ratio Z-Score]],Table2[Sharpe Ratio Z-Score])</f>
        <v>214</v>
      </c>
      <c r="AV70">
        <f>(Table2[[#This Row],[Rank 1Y]]+Table2[[#This Row],[Rank 6M]]+Table2[[#This Row],[Rank Sharpe]])/3</f>
        <v>109.33333333333333</v>
      </c>
    </row>
    <row r="71" spans="1:48" x14ac:dyDescent="0.3">
      <c r="A71" t="s">
        <v>439</v>
      </c>
      <c r="B71" t="s">
        <v>440</v>
      </c>
      <c r="C71" t="s">
        <v>10179</v>
      </c>
      <c r="D71" t="s">
        <v>98</v>
      </c>
      <c r="E71">
        <v>51865.61925435</v>
      </c>
      <c r="F71">
        <v>505.25</v>
      </c>
      <c r="G71">
        <v>154.91756240932699</v>
      </c>
      <c r="H71">
        <f>(Table2[[#This Row],[1Y Return vs Nifty]]-AVERAGE(Table2[1Y Return vs Nifty]))/_xlfn.STDEV.P(Table2[1Y Return vs Nifty])</f>
        <v>1.3313083972809183</v>
      </c>
      <c r="I71">
        <v>16.634278827994098</v>
      </c>
      <c r="J71">
        <f>(Table2[[#This Row],[1M Return vs Nifty]]-AVERAGE(Table2[1M Return vs Nifty]))/_xlfn.STDEV.P(Table2[1M Return vs Nifty])</f>
        <v>1.2507404187328062</v>
      </c>
      <c r="K71">
        <v>17.8410856460108</v>
      </c>
      <c r="L71">
        <f>(Table2[[#This Row],[6M Return vs Nifty]]-AVERAGE(Table2[6M Return vs Nifty]))/_xlfn.STDEV.P(Table2[6M Return vs Nifty])</f>
        <v>0.240210224609572</v>
      </c>
      <c r="M71">
        <v>8.9265992274260395E-2</v>
      </c>
      <c r="N71">
        <f>(Table2[[#This Row],[1W Return vs Nifty]]-AVERAGE(Table2[1W Return vs Nifty]))/_xlfn.STDEV.P(Table2[1W Return vs Nifty])</f>
        <v>7.5688491813828265E-2</v>
      </c>
      <c r="O71">
        <v>474.64</v>
      </c>
      <c r="P71">
        <v>443.08596735539101</v>
      </c>
      <c r="Q71">
        <v>364.287733601833</v>
      </c>
      <c r="R71">
        <v>77.9507724684686</v>
      </c>
      <c r="S71" s="2">
        <f>(Table2[[#This Row],[Close Price]]-Table2[[#This Row],[20D EMA]])/Table2[[#This Row],[20D EMA]]</f>
        <v>6.4490982639474156E-2</v>
      </c>
      <c r="T71" s="2">
        <f>(Table2[[#This Row],[Close Price]]-Table2[[#This Row],[50D EMA]])/Table2[[#This Row],[50D EMA]]</f>
        <v>0.14029790429979558</v>
      </c>
      <c r="U71" s="2">
        <f>(Table2[[#This Row],[Close Price]]-Table2[[#This Row],[200D EMA]])/Table2[[#This Row],[200D EMA]]</f>
        <v>0.38695309612658813</v>
      </c>
      <c r="V71">
        <v>1.2256584871780301</v>
      </c>
      <c r="W71">
        <v>498.1</v>
      </c>
      <c r="X71">
        <v>509</v>
      </c>
      <c r="Y71">
        <v>490</v>
      </c>
      <c r="Z71">
        <v>518</v>
      </c>
      <c r="AA71">
        <v>483</v>
      </c>
      <c r="AB71">
        <v>518</v>
      </c>
      <c r="AC71">
        <f>(Table2[[#This Row],[Close Price]]/Table2[[#This Row],[Day Low]])-1</f>
        <v>1.4354547279662677E-2</v>
      </c>
      <c r="AD71">
        <f>(Table2[[#This Row],[Day High]]/Table2[[#This Row],[Close Price]])-1</f>
        <v>7.4220682830281604E-3</v>
      </c>
      <c r="AE71">
        <f>(Table2[[#This Row],[Close Price]]/Table2[[#This Row],[Current Week Low]])-1</f>
        <v>3.1122448979591821E-2</v>
      </c>
      <c r="AF71">
        <f>(Table2[[#This Row],[Current Week High]]/Table2[[#This Row],[Close Price]])-1</f>
        <v>2.5235032162295834E-2</v>
      </c>
      <c r="AG71">
        <f>(Table2[[#This Row],[Close Price]]/Table2[[#This Row],[Current Month Low]])-1</f>
        <v>4.6066252587991796E-2</v>
      </c>
      <c r="AH71">
        <f>(Table2[[#This Row],[Current Month High]]/Table2[[#This Row],[Close Price]])-1</f>
        <v>2.5235032162295834E-2</v>
      </c>
      <c r="AI71">
        <v>8.0653142008906507</v>
      </c>
      <c r="AJ71">
        <v>210.636335690132</v>
      </c>
      <c r="AK71" t="str">
        <f>IF(AND(Table2[[#This Row],[20D EMA]]&gt;Table2[[#This Row],[50D EMA]],Table2[[#This Row],[50D EMA]]&gt;Table2[[#This Row],[200D EMA]]),"Uptrend","Downtrend/NoTrend")</f>
        <v>Uptrend</v>
      </c>
      <c r="AL71">
        <v>0.09</v>
      </c>
      <c r="AM71" t="s">
        <v>10211</v>
      </c>
      <c r="AN71">
        <v>10.64</v>
      </c>
      <c r="AO71" t="s">
        <v>10211</v>
      </c>
      <c r="AP71">
        <v>0.19189495843061799</v>
      </c>
      <c r="AQ71">
        <f>(Table2[[#This Row],[Sharpe Ratio]]-AVERAGE(Table2[Sharpe Ratio]))/_xlfn.STDEV.P(Table2[Sharpe Ratio])</f>
        <v>1.5585404701150067</v>
      </c>
      <c r="AR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4.4564880025521321</v>
      </c>
      <c r="AS71">
        <f>_xlfn.RANK.AVG(Table2[[#This Row],[1Y Return vs Nifty Z-Score]],Table2[1Y Return vs Nifty Z-Score])</f>
        <v>58</v>
      </c>
      <c r="AT71">
        <f>_xlfn.RANK.AVG(Table2[[#This Row],[6M Return vs Nifty Z-Score]],Table2[6M Return vs Nifty Z-Score])</f>
        <v>227</v>
      </c>
      <c r="AU71">
        <f>_xlfn.RANK.AVG(Table2[[#This Row],[Sharpe Ratio Z-Score]],Table2[Sharpe Ratio Z-Score])</f>
        <v>44</v>
      </c>
      <c r="AV71">
        <f>(Table2[[#This Row],[Rank 1Y]]+Table2[[#This Row],[Rank 6M]]+Table2[[#This Row],[Rank Sharpe]])/3</f>
        <v>109.66666666666667</v>
      </c>
    </row>
    <row r="72" spans="1:48" x14ac:dyDescent="0.3">
      <c r="A72" t="s">
        <v>733</v>
      </c>
      <c r="B72" t="s">
        <v>734</v>
      </c>
      <c r="C72" t="s">
        <v>10180</v>
      </c>
      <c r="D72" t="s">
        <v>140</v>
      </c>
      <c r="E72">
        <v>21569.379702779999</v>
      </c>
      <c r="F72">
        <v>1951.85</v>
      </c>
      <c r="G72">
        <v>232.299720675408</v>
      </c>
      <c r="H72">
        <f>(Table2[[#This Row],[1Y Return vs Nifty]]-AVERAGE(Table2[1Y Return vs Nifty]))/_xlfn.STDEV.P(Table2[1Y Return vs Nifty])</f>
        <v>2.2602929417566866</v>
      </c>
      <c r="I72">
        <v>-4.9811582738636702</v>
      </c>
      <c r="J72">
        <f>(Table2[[#This Row],[1M Return vs Nifty]]-AVERAGE(Table2[1M Return vs Nifty]))/_xlfn.STDEV.P(Table2[1M Return vs Nifty])</f>
        <v>-0.59902727110224541</v>
      </c>
      <c r="K72">
        <v>36.803314833998897</v>
      </c>
      <c r="L72">
        <f>(Table2[[#This Row],[6M Return vs Nifty]]-AVERAGE(Table2[6M Return vs Nifty]))/_xlfn.STDEV.P(Table2[6M Return vs Nifty])</f>
        <v>0.81094070259576401</v>
      </c>
      <c r="M72">
        <v>-2.3316103652189999</v>
      </c>
      <c r="N72">
        <f>(Table2[[#This Row],[1W Return vs Nifty]]-AVERAGE(Table2[1W Return vs Nifty]))/_xlfn.STDEV.P(Table2[1W Return vs Nifty])</f>
        <v>-0.38799398967308868</v>
      </c>
      <c r="O72">
        <v>1990.51</v>
      </c>
      <c r="P72">
        <v>1894.4252756841199</v>
      </c>
      <c r="Q72">
        <v>1434.9721204857101</v>
      </c>
      <c r="R72">
        <v>52.414912659643498</v>
      </c>
      <c r="S72" s="2">
        <f>(Table2[[#This Row],[Close Price]]-Table2[[#This Row],[20D EMA]])/Table2[[#This Row],[20D EMA]]</f>
        <v>-1.9422158140376126E-2</v>
      </c>
      <c r="T72" s="2">
        <f>(Table2[[#This Row],[Close Price]]-Table2[[#This Row],[50D EMA]])/Table2[[#This Row],[50D EMA]]</f>
        <v>3.031247790712812E-2</v>
      </c>
      <c r="U72" s="2">
        <f>(Table2[[#This Row],[Close Price]]-Table2[[#This Row],[200D EMA]])/Table2[[#This Row],[200D EMA]]</f>
        <v>0.36020064232281862</v>
      </c>
      <c r="V72">
        <v>0.69695655675806101</v>
      </c>
      <c r="W72">
        <v>1940</v>
      </c>
      <c r="X72">
        <v>2027</v>
      </c>
      <c r="Y72">
        <v>1940</v>
      </c>
      <c r="Z72">
        <v>2074.9499999999998</v>
      </c>
      <c r="AA72">
        <v>1896.05</v>
      </c>
      <c r="AB72">
        <v>2155.35</v>
      </c>
      <c r="AC72">
        <f>(Table2[[#This Row],[Close Price]]/Table2[[#This Row],[Day Low]])-1</f>
        <v>6.1082474226803463E-3</v>
      </c>
      <c r="AD72">
        <f>(Table2[[#This Row],[Day High]]/Table2[[#This Row],[Close Price]])-1</f>
        <v>3.8501934062556087E-2</v>
      </c>
      <c r="AE72">
        <f>(Table2[[#This Row],[Close Price]]/Table2[[#This Row],[Current Week Low]])-1</f>
        <v>6.1082474226803463E-3</v>
      </c>
      <c r="AF72">
        <f>(Table2[[#This Row],[Current Week High]]/Table2[[#This Row],[Close Price]])-1</f>
        <v>6.3068371032610093E-2</v>
      </c>
      <c r="AG72">
        <f>(Table2[[#This Row],[Close Price]]/Table2[[#This Row],[Current Month Low]])-1</f>
        <v>2.9429603649692826E-2</v>
      </c>
      <c r="AH72">
        <f>(Table2[[#This Row],[Current Month High]]/Table2[[#This Row],[Close Price]])-1</f>
        <v>0.10426006096779972</v>
      </c>
      <c r="AI72">
        <v>10.705403257012399</v>
      </c>
      <c r="AJ72">
        <v>263.94231844031202</v>
      </c>
      <c r="AK72" t="str">
        <f>IF(AND(Table2[[#This Row],[20D EMA]]&gt;Table2[[#This Row],[50D EMA]],Table2[[#This Row],[50D EMA]]&gt;Table2[[#This Row],[200D EMA]]),"Uptrend","Downtrend/NoTrend")</f>
        <v>Uptrend</v>
      </c>
      <c r="AL72">
        <v>0.03</v>
      </c>
      <c r="AM72" t="s">
        <v>10211</v>
      </c>
      <c r="AN72">
        <v>-4.6900000000000004</v>
      </c>
      <c r="AO72" t="s">
        <v>10212</v>
      </c>
      <c r="AP72">
        <v>0.108126517637245</v>
      </c>
      <c r="AQ72">
        <f>(Table2[[#This Row],[Sharpe Ratio]]-AVERAGE(Table2[Sharpe Ratio]))/_xlfn.STDEV.P(Table2[Sharpe Ratio])</f>
        <v>0.60813938754099139</v>
      </c>
      <c r="AR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2.692351771118108</v>
      </c>
      <c r="AS72">
        <f>_xlfn.RANK.AVG(Table2[[#This Row],[1Y Return vs Nifty Z-Score]],Table2[1Y Return vs Nifty Z-Score])</f>
        <v>15</v>
      </c>
      <c r="AT72">
        <f>_xlfn.RANK.AVG(Table2[[#This Row],[6M Return vs Nifty Z-Score]],Table2[6M Return vs Nifty Z-Score])</f>
        <v>121</v>
      </c>
      <c r="AU72">
        <f>_xlfn.RANK.AVG(Table2[[#This Row],[Sharpe Ratio Z-Score]],Table2[Sharpe Ratio Z-Score])</f>
        <v>193</v>
      </c>
      <c r="AV72">
        <f>(Table2[[#This Row],[Rank 1Y]]+Table2[[#This Row],[Rank 6M]]+Table2[[#This Row],[Rank Sharpe]])/3</f>
        <v>109.66666666666667</v>
      </c>
    </row>
    <row r="73" spans="1:48" x14ac:dyDescent="0.3">
      <c r="A73" t="s">
        <v>409</v>
      </c>
      <c r="B73" t="s">
        <v>410</v>
      </c>
      <c r="C73" t="s">
        <v>10173</v>
      </c>
      <c r="D73" t="s">
        <v>246</v>
      </c>
      <c r="E73">
        <v>58904.029826439997</v>
      </c>
      <c r="F73">
        <v>5252.25</v>
      </c>
      <c r="G73">
        <v>101.056713462597</v>
      </c>
      <c r="H73">
        <f>(Table2[[#This Row],[1Y Return vs Nifty]]-AVERAGE(Table2[1Y Return vs Nifty]))/_xlfn.STDEV.P(Table2[1Y Return vs Nifty])</f>
        <v>0.68470073803463438</v>
      </c>
      <c r="I73">
        <v>-4.5158081019697196</v>
      </c>
      <c r="J73">
        <f>(Table2[[#This Row],[1M Return vs Nifty]]-AVERAGE(Table2[1M Return vs Nifty]))/_xlfn.STDEV.P(Table2[1M Return vs Nifty])</f>
        <v>-0.55920435619322262</v>
      </c>
      <c r="K73">
        <v>51.510588513713799</v>
      </c>
      <c r="L73">
        <f>(Table2[[#This Row],[6M Return vs Nifty]]-AVERAGE(Table2[6M Return vs Nifty]))/_xlfn.STDEV.P(Table2[6M Return vs Nifty])</f>
        <v>1.2536043395490952</v>
      </c>
      <c r="M73">
        <v>-2.1965547068656002</v>
      </c>
      <c r="N73">
        <f>(Table2[[#This Row],[1W Return vs Nifty]]-AVERAGE(Table2[1W Return vs Nifty]))/_xlfn.STDEV.P(Table2[1W Return vs Nifty])</f>
        <v>-0.36212610814732682</v>
      </c>
      <c r="O73">
        <v>5309.98</v>
      </c>
      <c r="P73">
        <v>5091.8901082782804</v>
      </c>
      <c r="Q73">
        <v>4038.9321035877701</v>
      </c>
      <c r="R73">
        <v>42.462044447022201</v>
      </c>
      <c r="S73" s="2">
        <f>(Table2[[#This Row],[Close Price]]-Table2[[#This Row],[20D EMA]])/Table2[[#This Row],[20D EMA]]</f>
        <v>-1.087198068542623E-2</v>
      </c>
      <c r="T73" s="2">
        <f>(Table2[[#This Row],[Close Price]]-Table2[[#This Row],[50D EMA]])/Table2[[#This Row],[50D EMA]]</f>
        <v>3.1493195711551215E-2</v>
      </c>
      <c r="U73" s="2">
        <f>(Table2[[#This Row],[Close Price]]-Table2[[#This Row],[200D EMA]])/Table2[[#This Row],[200D EMA]]</f>
        <v>0.30040561843920166</v>
      </c>
      <c r="V73">
        <v>0.43932164410736402</v>
      </c>
      <c r="W73">
        <v>5203.2</v>
      </c>
      <c r="X73">
        <v>5330</v>
      </c>
      <c r="Y73">
        <v>5159.05</v>
      </c>
      <c r="Z73">
        <v>5839.95</v>
      </c>
      <c r="AA73">
        <v>5143.95</v>
      </c>
      <c r="AB73">
        <v>5839.95</v>
      </c>
      <c r="AC73">
        <f>(Table2[[#This Row],[Close Price]]/Table2[[#This Row],[Day Low]])-1</f>
        <v>9.4268911439114866E-3</v>
      </c>
      <c r="AD73">
        <f>(Table2[[#This Row],[Day High]]/Table2[[#This Row],[Close Price]])-1</f>
        <v>1.4803179589699678E-2</v>
      </c>
      <c r="AE73">
        <f>(Table2[[#This Row],[Close Price]]/Table2[[#This Row],[Current Week Low]])-1</f>
        <v>1.8065341487289333E-2</v>
      </c>
      <c r="AF73">
        <f>(Table2[[#This Row],[Current Week High]]/Table2[[#This Row],[Close Price]])-1</f>
        <v>0.11189490218477793</v>
      </c>
      <c r="AG73">
        <f>(Table2[[#This Row],[Close Price]]/Table2[[#This Row],[Current Month Low]])-1</f>
        <v>2.1053859388213469E-2</v>
      </c>
      <c r="AH73">
        <f>(Table2[[#This Row],[Current Month High]]/Table2[[#This Row],[Close Price]])-1</f>
        <v>0.11189490218477793</v>
      </c>
      <c r="AI73">
        <v>11.189490218477699</v>
      </c>
      <c r="AJ73">
        <v>131.442924185339</v>
      </c>
      <c r="AK73" t="str">
        <f>IF(AND(Table2[[#This Row],[20D EMA]]&gt;Table2[[#This Row],[50D EMA]],Table2[[#This Row],[50D EMA]]&gt;Table2[[#This Row],[200D EMA]]),"Uptrend","Downtrend/NoTrend")</f>
        <v>Uptrend</v>
      </c>
      <c r="AL73">
        <v>0.08</v>
      </c>
      <c r="AM73" t="s">
        <v>10211</v>
      </c>
      <c r="AN73">
        <v>2.04</v>
      </c>
      <c r="AO73" t="s">
        <v>10211</v>
      </c>
      <c r="AP73">
        <v>0.137673713967919</v>
      </c>
      <c r="AQ73">
        <f>(Table2[[#This Row],[Sharpe Ratio]]-AVERAGE(Table2[Sharpe Ratio]))/_xlfn.STDEV.P(Table2[Sharpe Ratio])</f>
        <v>0.94336930364945881</v>
      </c>
      <c r="AR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1.9603439168926389</v>
      </c>
      <c r="AS73">
        <f>_xlfn.RANK.AVG(Table2[[#This Row],[1Y Return vs Nifty Z-Score]],Table2[1Y Return vs Nifty Z-Score])</f>
        <v>121</v>
      </c>
      <c r="AT73">
        <f>_xlfn.RANK.AVG(Table2[[#This Row],[6M Return vs Nifty Z-Score]],Table2[6M Return vs Nifty Z-Score])</f>
        <v>74</v>
      </c>
      <c r="AU73">
        <f>_xlfn.RANK.AVG(Table2[[#This Row],[Sharpe Ratio Z-Score]],Table2[Sharpe Ratio Z-Score])</f>
        <v>135</v>
      </c>
      <c r="AV73">
        <f>(Table2[[#This Row],[Rank 1Y]]+Table2[[#This Row],[Rank 6M]]+Table2[[#This Row],[Rank Sharpe]])/3</f>
        <v>110</v>
      </c>
    </row>
    <row r="74" spans="1:48" x14ac:dyDescent="0.3">
      <c r="A74" t="s">
        <v>1225</v>
      </c>
      <c r="B74" t="s">
        <v>1226</v>
      </c>
      <c r="C74" t="s">
        <v>10175</v>
      </c>
      <c r="D74" t="s">
        <v>1227</v>
      </c>
      <c r="E74">
        <v>9243.6309960399994</v>
      </c>
      <c r="F74">
        <v>1381.65</v>
      </c>
      <c r="G74">
        <v>97.238299978733295</v>
      </c>
      <c r="H74">
        <f>(Table2[[#This Row],[1Y Return vs Nifty]]-AVERAGE(Table2[1Y Return vs Nifty]))/_xlfn.STDEV.P(Table2[1Y Return vs Nifty])</f>
        <v>0.63886010512375158</v>
      </c>
      <c r="I74">
        <v>8.3544452596974299</v>
      </c>
      <c r="J74">
        <f>(Table2[[#This Row],[1M Return vs Nifty]]-AVERAGE(Table2[1M Return vs Nifty]))/_xlfn.STDEV.P(Table2[1M Return vs Nifty])</f>
        <v>0.5421834490229267</v>
      </c>
      <c r="K74">
        <v>23.9456440544541</v>
      </c>
      <c r="L74">
        <f>(Table2[[#This Row],[6M Return vs Nifty]]-AVERAGE(Table2[6M Return vs Nifty]))/_xlfn.STDEV.P(Table2[6M Return vs Nifty])</f>
        <v>0.42394693108037551</v>
      </c>
      <c r="M74">
        <v>-7.9111525594272898</v>
      </c>
      <c r="N74">
        <f>(Table2[[#This Row],[1W Return vs Nifty]]-AVERAGE(Table2[1W Return vs Nifty]))/_xlfn.STDEV.P(Table2[1W Return vs Nifty])</f>
        <v>-1.4566714387148703</v>
      </c>
      <c r="O74">
        <v>1373.06</v>
      </c>
      <c r="P74">
        <v>1248.2634817820101</v>
      </c>
      <c r="Q74">
        <v>1018.70592293787</v>
      </c>
      <c r="R74">
        <v>37.294989866507201</v>
      </c>
      <c r="S74" s="2">
        <f>(Table2[[#This Row],[Close Price]]-Table2[[#This Row],[20D EMA]])/Table2[[#This Row],[20D EMA]]</f>
        <v>6.2560995149521115E-3</v>
      </c>
      <c r="T74" s="2">
        <f>(Table2[[#This Row],[Close Price]]-Table2[[#This Row],[50D EMA]])/Table2[[#This Row],[50D EMA]]</f>
        <v>0.10685766279693495</v>
      </c>
      <c r="U74" s="2">
        <f>(Table2[[#This Row],[Close Price]]-Table2[[#This Row],[200D EMA]])/Table2[[#This Row],[200D EMA]]</f>
        <v>0.35627953945278645</v>
      </c>
      <c r="V74">
        <v>0.36872250905425002</v>
      </c>
      <c r="W74">
        <v>1345</v>
      </c>
      <c r="X74">
        <v>1418.95</v>
      </c>
      <c r="Y74">
        <v>1336.1</v>
      </c>
      <c r="Z74">
        <v>1432</v>
      </c>
      <c r="AA74">
        <v>1336.1</v>
      </c>
      <c r="AB74">
        <v>1499.95</v>
      </c>
      <c r="AC74">
        <f>(Table2[[#This Row],[Close Price]]/Table2[[#This Row],[Day Low]])-1</f>
        <v>2.7249070631970351E-2</v>
      </c>
      <c r="AD74">
        <f>(Table2[[#This Row],[Day High]]/Table2[[#This Row],[Close Price]])-1</f>
        <v>2.6996706836029283E-2</v>
      </c>
      <c r="AE74">
        <f>(Table2[[#This Row],[Close Price]]/Table2[[#This Row],[Current Week Low]])-1</f>
        <v>3.4091759598832594E-2</v>
      </c>
      <c r="AF74">
        <f>(Table2[[#This Row],[Current Week High]]/Table2[[#This Row],[Close Price]])-1</f>
        <v>3.6441935367133471E-2</v>
      </c>
      <c r="AG74">
        <f>(Table2[[#This Row],[Close Price]]/Table2[[#This Row],[Current Month Low]])-1</f>
        <v>3.4091759598832594E-2</v>
      </c>
      <c r="AH74">
        <f>(Table2[[#This Row],[Current Month High]]/Table2[[#This Row],[Close Price]])-1</f>
        <v>8.5622263235985985E-2</v>
      </c>
      <c r="AI74">
        <v>18.336771251764102</v>
      </c>
      <c r="AJ74">
        <v>126.5</v>
      </c>
      <c r="AK74" t="str">
        <f>IF(AND(Table2[[#This Row],[20D EMA]]&gt;Table2[[#This Row],[50D EMA]],Table2[[#This Row],[50D EMA]]&gt;Table2[[#This Row],[200D EMA]]),"Uptrend","Downtrend/NoTrend")</f>
        <v>Uptrend</v>
      </c>
      <c r="AL74">
        <v>0.34</v>
      </c>
      <c r="AM74" t="s">
        <v>10211</v>
      </c>
      <c r="AN74">
        <v>-7.22</v>
      </c>
      <c r="AO74" t="s">
        <v>10212</v>
      </c>
      <c r="AP74">
        <v>0.21491984557819799</v>
      </c>
      <c r="AQ74">
        <f>(Table2[[#This Row],[Sharpe Ratio]]-AVERAGE(Table2[Sharpe Ratio]))/_xlfn.STDEV.P(Table2[Sharpe Ratio])</f>
        <v>1.8197710417234942</v>
      </c>
      <c r="AR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1.968090088235678</v>
      </c>
      <c r="AS74">
        <f>_xlfn.RANK.AVG(Table2[[#This Row],[1Y Return vs Nifty Z-Score]],Table2[1Y Return vs Nifty Z-Score])</f>
        <v>127</v>
      </c>
      <c r="AT74">
        <f>_xlfn.RANK.AVG(Table2[[#This Row],[6M Return vs Nifty Z-Score]],Table2[6M Return vs Nifty Z-Score])</f>
        <v>183</v>
      </c>
      <c r="AU74">
        <f>_xlfn.RANK.AVG(Table2[[#This Row],[Sharpe Ratio Z-Score]],Table2[Sharpe Ratio Z-Score])</f>
        <v>23</v>
      </c>
      <c r="AV74">
        <f>(Table2[[#This Row],[Rank 1Y]]+Table2[[#This Row],[Rank 6M]]+Table2[[#This Row],[Rank Sharpe]])/3</f>
        <v>111</v>
      </c>
    </row>
    <row r="75" spans="1:48" x14ac:dyDescent="0.3">
      <c r="A75" t="s">
        <v>457</v>
      </c>
      <c r="B75" t="s">
        <v>458</v>
      </c>
      <c r="C75" t="s">
        <v>10171</v>
      </c>
      <c r="D75" t="s">
        <v>459</v>
      </c>
      <c r="E75">
        <v>47893.25</v>
      </c>
      <c r="F75">
        <v>559.04999999999995</v>
      </c>
      <c r="G75">
        <v>93.307139955728005</v>
      </c>
      <c r="H75">
        <f>(Table2[[#This Row],[1Y Return vs Nifty]]-AVERAGE(Table2[1Y Return vs Nifty]))/_xlfn.STDEV.P(Table2[1Y Return vs Nifty])</f>
        <v>0.59166593291320857</v>
      </c>
      <c r="I75">
        <v>1.0052122808095001</v>
      </c>
      <c r="J75">
        <f>(Table2[[#This Row],[1M Return vs Nifty]]-AVERAGE(Table2[1M Return vs Nifty]))/_xlfn.STDEV.P(Table2[1M Return vs Nifty])</f>
        <v>-8.6736227472938077E-2</v>
      </c>
      <c r="K75">
        <v>53.661044224027997</v>
      </c>
      <c r="L75">
        <f>(Table2[[#This Row],[6M Return vs Nifty]]-AVERAGE(Table2[6M Return vs Nifty]))/_xlfn.STDEV.P(Table2[6M Return vs Nifty])</f>
        <v>1.318329357017676</v>
      </c>
      <c r="M75">
        <v>-1.47609380220455</v>
      </c>
      <c r="N75">
        <f>(Table2[[#This Row],[1W Return vs Nifty]]-AVERAGE(Table2[1W Return vs Nifty]))/_xlfn.STDEV.P(Table2[1W Return vs Nifty])</f>
        <v>-0.22413265009502936</v>
      </c>
      <c r="O75">
        <v>558.42999999999995</v>
      </c>
      <c r="P75">
        <v>518.345552630513</v>
      </c>
      <c r="Q75">
        <v>392.57895074128999</v>
      </c>
      <c r="R75">
        <v>48.3407477736408</v>
      </c>
      <c r="S75" s="2">
        <f>(Table2[[#This Row],[Close Price]]-Table2[[#This Row],[20D EMA]])/Table2[[#This Row],[20D EMA]]</f>
        <v>1.110255537847187E-3</v>
      </c>
      <c r="T75" s="2">
        <f>(Table2[[#This Row],[Close Price]]-Table2[[#This Row],[50D EMA]])/Table2[[#This Row],[50D EMA]]</f>
        <v>7.8527629229032656E-2</v>
      </c>
      <c r="U75" s="2">
        <f>(Table2[[#This Row],[Close Price]]-Table2[[#This Row],[200D EMA]])/Table2[[#This Row],[200D EMA]]</f>
        <v>0.42404476588561313</v>
      </c>
      <c r="V75">
        <v>0.39069605675285002</v>
      </c>
      <c r="W75">
        <v>555.6</v>
      </c>
      <c r="X75">
        <v>564.9</v>
      </c>
      <c r="Y75">
        <v>549.04999999999995</v>
      </c>
      <c r="Z75">
        <v>585.5</v>
      </c>
      <c r="AA75">
        <v>549.04999999999995</v>
      </c>
      <c r="AB75">
        <v>585.5</v>
      </c>
      <c r="AC75">
        <f>(Table2[[#This Row],[Close Price]]/Table2[[#This Row],[Day Low]])-1</f>
        <v>6.2095032397406769E-3</v>
      </c>
      <c r="AD75">
        <f>(Table2[[#This Row],[Day High]]/Table2[[#This Row],[Close Price]])-1</f>
        <v>1.0464180305876036E-2</v>
      </c>
      <c r="AE75">
        <f>(Table2[[#This Row],[Close Price]]/Table2[[#This Row],[Current Week Low]])-1</f>
        <v>1.8213277479282475E-2</v>
      </c>
      <c r="AF75">
        <f>(Table2[[#This Row],[Current Week High]]/Table2[[#This Row],[Close Price]])-1</f>
        <v>4.73124049727216E-2</v>
      </c>
      <c r="AG75">
        <f>(Table2[[#This Row],[Close Price]]/Table2[[#This Row],[Current Month Low]])-1</f>
        <v>1.8213277479282475E-2</v>
      </c>
      <c r="AH75">
        <f>(Table2[[#This Row],[Current Month High]]/Table2[[#This Row],[Close Price]])-1</f>
        <v>4.73124049727216E-2</v>
      </c>
      <c r="AI75">
        <v>10.9650299615419</v>
      </c>
      <c r="AJ75">
        <v>131.29913115432299</v>
      </c>
      <c r="AK75" t="str">
        <f>IF(AND(Table2[[#This Row],[20D EMA]]&gt;Table2[[#This Row],[50D EMA]],Table2[[#This Row],[50D EMA]]&gt;Table2[[#This Row],[200D EMA]]),"Uptrend","Downtrend/NoTrend")</f>
        <v>Uptrend</v>
      </c>
      <c r="AL75">
        <v>0.1</v>
      </c>
      <c r="AM75" t="s">
        <v>10211</v>
      </c>
      <c r="AN75">
        <v>-1.59</v>
      </c>
      <c r="AO75" t="s">
        <v>10212</v>
      </c>
      <c r="AP75">
        <v>0.13776891123068299</v>
      </c>
      <c r="AQ75">
        <f>(Table2[[#This Row],[Sharpe Ratio]]-AVERAGE(Table2[Sharpe Ratio]))/_xlfn.STDEV.P(Table2[Sharpe Ratio])</f>
        <v>0.94444937128271167</v>
      </c>
      <c r="AR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2.543575783645629</v>
      </c>
      <c r="AS75">
        <f>_xlfn.RANK.AVG(Table2[[#This Row],[1Y Return vs Nifty Z-Score]],Table2[1Y Return vs Nifty Z-Score])</f>
        <v>135</v>
      </c>
      <c r="AT75">
        <f>_xlfn.RANK.AVG(Table2[[#This Row],[6M Return vs Nifty Z-Score]],Table2[6M Return vs Nifty Z-Score])</f>
        <v>65</v>
      </c>
      <c r="AU75">
        <f>_xlfn.RANK.AVG(Table2[[#This Row],[Sharpe Ratio Z-Score]],Table2[Sharpe Ratio Z-Score])</f>
        <v>134</v>
      </c>
      <c r="AV75">
        <f>(Table2[[#This Row],[Rank 1Y]]+Table2[[#This Row],[Rank 6M]]+Table2[[#This Row],[Rank Sharpe]])/3</f>
        <v>111.33333333333333</v>
      </c>
    </row>
    <row r="76" spans="1:48" x14ac:dyDescent="0.3">
      <c r="A76" t="s">
        <v>151</v>
      </c>
      <c r="B76" t="s">
        <v>152</v>
      </c>
      <c r="C76" t="s">
        <v>10173</v>
      </c>
      <c r="D76" t="s">
        <v>153</v>
      </c>
      <c r="E76">
        <v>179231.04403312501</v>
      </c>
      <c r="F76">
        <v>8209.25</v>
      </c>
      <c r="G76">
        <v>54.879638045418403</v>
      </c>
      <c r="H76">
        <f>(Table2[[#This Row],[1Y Return vs Nifty]]-AVERAGE(Table2[1Y Return vs Nifty]))/_xlfn.STDEV.P(Table2[1Y Return vs Nifty])</f>
        <v>0.13033794520394795</v>
      </c>
      <c r="I76">
        <v>-1.64603271851984</v>
      </c>
      <c r="J76">
        <f>(Table2[[#This Row],[1M Return vs Nifty]]-AVERAGE(Table2[1M Return vs Nifty]))/_xlfn.STDEV.P(Table2[1M Return vs Nifty])</f>
        <v>-0.31361978825805259</v>
      </c>
      <c r="K76">
        <v>59.690015420841704</v>
      </c>
      <c r="L76">
        <f>(Table2[[#This Row],[6M Return vs Nifty]]-AVERAGE(Table2[6M Return vs Nifty]))/_xlfn.STDEV.P(Table2[6M Return vs Nifty])</f>
        <v>1.4997910184505083</v>
      </c>
      <c r="M76">
        <v>-2.9821034241694799</v>
      </c>
      <c r="N76">
        <f>(Table2[[#This Row],[1W Return vs Nifty]]-AVERAGE(Table2[1W Return vs Nifty]))/_xlfn.STDEV.P(Table2[1W Return vs Nifty])</f>
        <v>-0.51258615846790234</v>
      </c>
      <c r="O76">
        <v>8465.14</v>
      </c>
      <c r="P76">
        <v>8055.0623811523901</v>
      </c>
      <c r="Q76">
        <v>6253.4666593891698</v>
      </c>
      <c r="R76">
        <v>43.685621734790999</v>
      </c>
      <c r="S76" s="2">
        <f>(Table2[[#This Row],[Close Price]]-Table2[[#This Row],[20D EMA]])/Table2[[#This Row],[20D EMA]]</f>
        <v>-3.022867902952573E-2</v>
      </c>
      <c r="T76" s="2">
        <f>(Table2[[#This Row],[Close Price]]-Table2[[#This Row],[50D EMA]])/Table2[[#This Row],[50D EMA]]</f>
        <v>1.9141703881572072E-2</v>
      </c>
      <c r="U76" s="2">
        <f>(Table2[[#This Row],[Close Price]]-Table2[[#This Row],[200D EMA]])/Table2[[#This Row],[200D EMA]]</f>
        <v>0.31275186182920633</v>
      </c>
      <c r="V76">
        <v>0.53972903329756605</v>
      </c>
      <c r="W76">
        <v>8191</v>
      </c>
      <c r="X76">
        <v>8500</v>
      </c>
      <c r="Y76">
        <v>8191</v>
      </c>
      <c r="Z76">
        <v>8714.9500000000007</v>
      </c>
      <c r="AA76">
        <v>8191</v>
      </c>
      <c r="AB76">
        <v>8808.7000000000007</v>
      </c>
      <c r="AC76">
        <f>(Table2[[#This Row],[Close Price]]/Table2[[#This Row],[Day Low]])-1</f>
        <v>2.2280551825173411E-3</v>
      </c>
      <c r="AD76">
        <f>(Table2[[#This Row],[Day High]]/Table2[[#This Row],[Close Price]])-1</f>
        <v>3.5417364558272713E-2</v>
      </c>
      <c r="AE76">
        <f>(Table2[[#This Row],[Close Price]]/Table2[[#This Row],[Current Week Low]])-1</f>
        <v>2.2280551825173411E-3</v>
      </c>
      <c r="AF76">
        <f>(Table2[[#This Row],[Current Week High]]/Table2[[#This Row],[Close Price]])-1</f>
        <v>6.160124250083765E-2</v>
      </c>
      <c r="AG76">
        <f>(Table2[[#This Row],[Close Price]]/Table2[[#This Row],[Current Month Low]])-1</f>
        <v>2.2280551825173411E-3</v>
      </c>
      <c r="AH76">
        <f>(Table2[[#This Row],[Current Month High]]/Table2[[#This Row],[Close Price]])-1</f>
        <v>7.3021286962877241E-2</v>
      </c>
      <c r="AI76">
        <v>11.459024880470199</v>
      </c>
      <c r="AJ76">
        <v>113.22727272727199</v>
      </c>
      <c r="AK76" t="str">
        <f>IF(AND(Table2[[#This Row],[20D EMA]]&gt;Table2[[#This Row],[50D EMA]],Table2[[#This Row],[50D EMA]]&gt;Table2[[#This Row],[200D EMA]]),"Uptrend","Downtrend/NoTrend")</f>
        <v>Uptrend</v>
      </c>
      <c r="AL76">
        <v>0.18</v>
      </c>
      <c r="AM76" t="s">
        <v>10211</v>
      </c>
      <c r="AN76">
        <v>-2.16</v>
      </c>
      <c r="AO76" t="s">
        <v>10212</v>
      </c>
      <c r="AP76">
        <v>0.18602944106993999</v>
      </c>
      <c r="AQ76">
        <f>(Table2[[#This Row],[Sharpe Ratio]]-AVERAGE(Table2[Sharpe Ratio]))/_xlfn.STDEV.P(Table2[Sharpe Ratio])</f>
        <v>1.4919928061421797</v>
      </c>
      <c r="AR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2.2959158230706809</v>
      </c>
      <c r="AS76">
        <f>_xlfn.RANK.AVG(Table2[[#This Row],[1Y Return vs Nifty Z-Score]],Table2[1Y Return vs Nifty Z-Score])</f>
        <v>234</v>
      </c>
      <c r="AT76">
        <f>_xlfn.RANK.AVG(Table2[[#This Row],[6M Return vs Nifty Z-Score]],Table2[6M Return vs Nifty Z-Score])</f>
        <v>52</v>
      </c>
      <c r="AU76">
        <f>_xlfn.RANK.AVG(Table2[[#This Row],[Sharpe Ratio Z-Score]],Table2[Sharpe Ratio Z-Score])</f>
        <v>52</v>
      </c>
      <c r="AV76">
        <f>(Table2[[#This Row],[Rank 1Y]]+Table2[[#This Row],[Rank 6M]]+Table2[[#This Row],[Rank Sharpe]])/3</f>
        <v>112.66666666666667</v>
      </c>
    </row>
    <row r="77" spans="1:48" x14ac:dyDescent="0.3">
      <c r="A77" t="s">
        <v>230</v>
      </c>
      <c r="B77" t="s">
        <v>231</v>
      </c>
      <c r="C77" t="s">
        <v>10173</v>
      </c>
      <c r="D77" t="s">
        <v>153</v>
      </c>
      <c r="E77">
        <v>113857.76321208</v>
      </c>
      <c r="F77">
        <v>726.65</v>
      </c>
      <c r="G77">
        <v>52.641945066859002</v>
      </c>
      <c r="H77">
        <f>(Table2[[#This Row],[1Y Return vs Nifty]]-AVERAGE(Table2[1Y Return vs Nifty]))/_xlfn.STDEV.P(Table2[1Y Return vs Nifty])</f>
        <v>0.103474101665032</v>
      </c>
      <c r="I77">
        <v>5.8616513494041103</v>
      </c>
      <c r="J77">
        <f>(Table2[[#This Row],[1M Return vs Nifty]]-AVERAGE(Table2[1M Return vs Nifty]))/_xlfn.STDEV.P(Table2[1M Return vs Nifty])</f>
        <v>0.32885953561097664</v>
      </c>
      <c r="K77">
        <v>45.834678306746703</v>
      </c>
      <c r="L77">
        <f>(Table2[[#This Row],[6M Return vs Nifty]]-AVERAGE(Table2[6M Return vs Nifty]))/_xlfn.STDEV.P(Table2[6M Return vs Nifty])</f>
        <v>1.0827692065426293</v>
      </c>
      <c r="M77">
        <v>2.02376948201236</v>
      </c>
      <c r="N77">
        <f>(Table2[[#This Row],[1W Return vs Nifty]]-AVERAGE(Table2[1W Return vs Nifty]))/_xlfn.STDEV.P(Table2[1W Return vs Nifty])</f>
        <v>0.44621356046940902</v>
      </c>
      <c r="O77">
        <v>716.28</v>
      </c>
      <c r="P77">
        <v>665.19935884399501</v>
      </c>
      <c r="Q77">
        <v>532.06445529730502</v>
      </c>
      <c r="R77">
        <v>62.193790161738796</v>
      </c>
      <c r="S77" s="2">
        <f>(Table2[[#This Row],[Close Price]]-Table2[[#This Row],[20D EMA]])/Table2[[#This Row],[20D EMA]]</f>
        <v>1.4477578600547278E-2</v>
      </c>
      <c r="T77" s="2">
        <f>(Table2[[#This Row],[Close Price]]-Table2[[#This Row],[50D EMA]])/Table2[[#This Row],[50D EMA]]</f>
        <v>9.2379285005319126E-2</v>
      </c>
      <c r="U77" s="2">
        <f>(Table2[[#This Row],[Close Price]]-Table2[[#This Row],[200D EMA]])/Table2[[#This Row],[200D EMA]]</f>
        <v>0.36571799293370416</v>
      </c>
      <c r="V77">
        <v>0.69605334793352702</v>
      </c>
      <c r="W77">
        <v>716.9</v>
      </c>
      <c r="X77">
        <v>751</v>
      </c>
      <c r="Y77">
        <v>716.9</v>
      </c>
      <c r="Z77">
        <v>783.75</v>
      </c>
      <c r="AA77">
        <v>696.3</v>
      </c>
      <c r="AB77">
        <v>783.75</v>
      </c>
      <c r="AC77">
        <f>(Table2[[#This Row],[Close Price]]/Table2[[#This Row],[Day Low]])-1</f>
        <v>1.3600223183149573E-2</v>
      </c>
      <c r="AD77">
        <f>(Table2[[#This Row],[Day High]]/Table2[[#This Row],[Close Price]])-1</f>
        <v>3.3509942888598321E-2</v>
      </c>
      <c r="AE77">
        <f>(Table2[[#This Row],[Close Price]]/Table2[[#This Row],[Current Week Low]])-1</f>
        <v>1.3600223183149573E-2</v>
      </c>
      <c r="AF77">
        <f>(Table2[[#This Row],[Current Week High]]/Table2[[#This Row],[Close Price]])-1</f>
        <v>7.8579783939998649E-2</v>
      </c>
      <c r="AG77">
        <f>(Table2[[#This Row],[Close Price]]/Table2[[#This Row],[Current Month Low]])-1</f>
        <v>4.3587534108861181E-2</v>
      </c>
      <c r="AH77">
        <f>(Table2[[#This Row],[Current Month High]]/Table2[[#This Row],[Close Price]])-1</f>
        <v>7.8579783939998649E-2</v>
      </c>
      <c r="AI77">
        <v>7.8579783939998604</v>
      </c>
      <c r="AJ77">
        <v>102.29677060133599</v>
      </c>
      <c r="AK77" t="str">
        <f>IF(AND(Table2[[#This Row],[20D EMA]]&gt;Table2[[#This Row],[50D EMA]],Table2[[#This Row],[50D EMA]]&gt;Table2[[#This Row],[200D EMA]]),"Uptrend","Downtrend/NoTrend")</f>
        <v>Uptrend</v>
      </c>
      <c r="AL77">
        <v>0.22</v>
      </c>
      <c r="AM77" t="s">
        <v>10211</v>
      </c>
      <c r="AN77">
        <v>6.03</v>
      </c>
      <c r="AO77" t="s">
        <v>10211</v>
      </c>
      <c r="AP77">
        <v>0.25393584807742497</v>
      </c>
      <c r="AQ77">
        <f>(Table2[[#This Row],[Sharpe Ratio]]-AVERAGE(Table2[Sharpe Ratio]))/_xlfn.STDEV.P(Table2[Sharpe Ratio])</f>
        <v>2.2624300032820734</v>
      </c>
      <c r="AR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4.2237464075701201</v>
      </c>
      <c r="AS77">
        <f>_xlfn.RANK.AVG(Table2[[#This Row],[1Y Return vs Nifty Z-Score]],Table2[1Y Return vs Nifty Z-Score])</f>
        <v>247</v>
      </c>
      <c r="AT77">
        <f>_xlfn.RANK.AVG(Table2[[#This Row],[6M Return vs Nifty Z-Score]],Table2[6M Return vs Nifty Z-Score])</f>
        <v>82</v>
      </c>
      <c r="AU77">
        <f>_xlfn.RANK.AVG(Table2[[#This Row],[Sharpe Ratio Z-Score]],Table2[Sharpe Ratio Z-Score])</f>
        <v>9</v>
      </c>
      <c r="AV77">
        <f>(Table2[[#This Row],[Rank 1Y]]+Table2[[#This Row],[Rank 6M]]+Table2[[#This Row],[Rank Sharpe]])/3</f>
        <v>112.66666666666667</v>
      </c>
    </row>
    <row r="78" spans="1:48" x14ac:dyDescent="0.3">
      <c r="A78" t="s">
        <v>333</v>
      </c>
      <c r="B78" t="s">
        <v>334</v>
      </c>
      <c r="C78" t="s">
        <v>10181</v>
      </c>
      <c r="D78" t="s">
        <v>243</v>
      </c>
      <c r="E78">
        <v>74833.494313579999</v>
      </c>
      <c r="F78">
        <v>8627.4</v>
      </c>
      <c r="G78">
        <v>67.592004561650199</v>
      </c>
      <c r="H78">
        <f>(Table2[[#This Row],[1Y Return vs Nifty]]-AVERAGE(Table2[1Y Return vs Nifty]))/_xlfn.STDEV.P(Table2[1Y Return vs Nifty])</f>
        <v>0.28295183297744408</v>
      </c>
      <c r="I78">
        <v>-8.3299180678156901</v>
      </c>
      <c r="J78">
        <f>(Table2[[#This Row],[1M Return vs Nifty]]-AVERAGE(Table2[1M Return vs Nifty]))/_xlfn.STDEV.P(Table2[1M Return vs Nifty])</f>
        <v>-0.88560152073140253</v>
      </c>
      <c r="K78">
        <v>43.766038069669101</v>
      </c>
      <c r="L78">
        <f>(Table2[[#This Row],[6M Return vs Nifty]]-AVERAGE(Table2[6M Return vs Nifty]))/_xlfn.STDEV.P(Table2[6M Return vs Nifty])</f>
        <v>1.0205066940719616</v>
      </c>
      <c r="M78">
        <v>-4.3440890729556001</v>
      </c>
      <c r="N78">
        <f>(Table2[[#This Row],[1W Return vs Nifty]]-AVERAGE(Table2[1W Return vs Nifty]))/_xlfn.STDEV.P(Table2[1W Return vs Nifty])</f>
        <v>-0.77345403940034474</v>
      </c>
      <c r="O78">
        <v>8720</v>
      </c>
      <c r="P78">
        <v>8451.6337267825893</v>
      </c>
      <c r="Q78">
        <v>6954.6221502143699</v>
      </c>
      <c r="R78">
        <v>50.604435638865802</v>
      </c>
      <c r="S78" s="2">
        <f>(Table2[[#This Row],[Close Price]]-Table2[[#This Row],[20D EMA]])/Table2[[#This Row],[20D EMA]]</f>
        <v>-1.0619266055045913E-2</v>
      </c>
      <c r="T78" s="2">
        <f>(Table2[[#This Row],[Close Price]]-Table2[[#This Row],[50D EMA]])/Table2[[#This Row],[50D EMA]]</f>
        <v>2.0796721545139882E-2</v>
      </c>
      <c r="U78" s="2">
        <f>(Table2[[#This Row],[Close Price]]-Table2[[#This Row],[200D EMA]])/Table2[[#This Row],[200D EMA]]</f>
        <v>0.24052749576539798</v>
      </c>
      <c r="V78">
        <v>0.737155964631378</v>
      </c>
      <c r="W78">
        <v>8570.2000000000007</v>
      </c>
      <c r="X78">
        <v>8905.1</v>
      </c>
      <c r="Y78">
        <v>8570.2000000000007</v>
      </c>
      <c r="Z78">
        <v>9333</v>
      </c>
      <c r="AA78">
        <v>8309.9500000000007</v>
      </c>
      <c r="AB78">
        <v>9333</v>
      </c>
      <c r="AC78">
        <f>(Table2[[#This Row],[Close Price]]/Table2[[#This Row],[Day Low]])-1</f>
        <v>6.6742899815639412E-3</v>
      </c>
      <c r="AD78">
        <f>(Table2[[#This Row],[Day High]]/Table2[[#This Row],[Close Price]])-1</f>
        <v>3.2188144748128034E-2</v>
      </c>
      <c r="AE78">
        <f>(Table2[[#This Row],[Close Price]]/Table2[[#This Row],[Current Week Low]])-1</f>
        <v>6.6742899815639412E-3</v>
      </c>
      <c r="AF78">
        <f>(Table2[[#This Row],[Current Week High]]/Table2[[#This Row],[Close Price]])-1</f>
        <v>8.1785937825996191E-2</v>
      </c>
      <c r="AG78">
        <f>(Table2[[#This Row],[Close Price]]/Table2[[#This Row],[Current Month Low]])-1</f>
        <v>3.8201192546284846E-2</v>
      </c>
      <c r="AH78">
        <f>(Table2[[#This Row],[Current Month High]]/Table2[[#This Row],[Close Price]])-1</f>
        <v>8.1785937825996191E-2</v>
      </c>
      <c r="AI78">
        <v>15.156941836474401</v>
      </c>
      <c r="AJ78">
        <v>99.939745075318598</v>
      </c>
      <c r="AK78" t="str">
        <f>IF(AND(Table2[[#This Row],[20D EMA]]&gt;Table2[[#This Row],[50D EMA]],Table2[[#This Row],[50D EMA]]&gt;Table2[[#This Row],[200D EMA]]),"Uptrend","Downtrend/NoTrend")</f>
        <v>Uptrend</v>
      </c>
      <c r="AL78">
        <v>-0.03</v>
      </c>
      <c r="AM78" t="s">
        <v>10212</v>
      </c>
      <c r="AN78">
        <v>5.53</v>
      </c>
      <c r="AO78" t="s">
        <v>10211</v>
      </c>
      <c r="AP78">
        <v>0.18056038252974799</v>
      </c>
      <c r="AQ78">
        <f>(Table2[[#This Row],[Sharpe Ratio]]-AVERAGE(Table2[Sharpe Ratio]))/_xlfn.STDEV.P(Table2[Sharpe Ratio])</f>
        <v>1.4299431952382324</v>
      </c>
      <c r="AR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1.0743461621558907</v>
      </c>
      <c r="AS78">
        <f>_xlfn.RANK.AVG(Table2[[#This Row],[1Y Return vs Nifty Z-Score]],Table2[1Y Return vs Nifty Z-Score])</f>
        <v>191</v>
      </c>
      <c r="AT78">
        <f>_xlfn.RANK.AVG(Table2[[#This Row],[6M Return vs Nifty Z-Score]],Table2[6M Return vs Nifty Z-Score])</f>
        <v>90</v>
      </c>
      <c r="AU78">
        <f>_xlfn.RANK.AVG(Table2[[#This Row],[Sharpe Ratio Z-Score]],Table2[Sharpe Ratio Z-Score])</f>
        <v>59</v>
      </c>
      <c r="AV78">
        <f>(Table2[[#This Row],[Rank 1Y]]+Table2[[#This Row],[Rank 6M]]+Table2[[#This Row],[Rank Sharpe]])/3</f>
        <v>113.33333333333333</v>
      </c>
    </row>
    <row r="79" spans="1:48" x14ac:dyDescent="0.3">
      <c r="A79" t="s">
        <v>1280</v>
      </c>
      <c r="B79" t="s">
        <v>1281</v>
      </c>
      <c r="C79" t="s">
        <v>10170</v>
      </c>
      <c r="D79" t="s">
        <v>46</v>
      </c>
      <c r="E79">
        <v>8594.99885446999</v>
      </c>
      <c r="F79">
        <v>50.24</v>
      </c>
      <c r="G79">
        <v>130.142719909748</v>
      </c>
      <c r="H79">
        <f>(Table2[[#This Row],[1Y Return vs Nifty]]-AVERAGE(Table2[1Y Return vs Nifty]))/_xlfn.STDEV.P(Table2[1Y Return vs Nifty])</f>
        <v>1.0338826561327978</v>
      </c>
      <c r="I79">
        <v>0.31882987941400898</v>
      </c>
      <c r="J79">
        <f>(Table2[[#This Row],[1M Return vs Nifty]]-AVERAGE(Table2[1M Return vs Nifty]))/_xlfn.STDEV.P(Table2[1M Return vs Nifty])</f>
        <v>-0.14547424803619799</v>
      </c>
      <c r="K79">
        <v>43.849503340257797</v>
      </c>
      <c r="L79">
        <f>(Table2[[#This Row],[6M Return vs Nifty]]-AVERAGE(Table2[6M Return vs Nifty]))/_xlfn.STDEV.P(Table2[6M Return vs Nifty])</f>
        <v>1.0230188551320394</v>
      </c>
      <c r="M79">
        <v>6.3998662503821002</v>
      </c>
      <c r="N79">
        <f>(Table2[[#This Row],[1W Return vs Nifty]]-AVERAGE(Table2[1W Return vs Nifty]))/_xlfn.STDEV.P(Table2[1W Return vs Nifty])</f>
        <v>1.2843891254890316</v>
      </c>
      <c r="O79">
        <v>48.25</v>
      </c>
      <c r="P79">
        <v>44.357174167166001</v>
      </c>
      <c r="Q79">
        <v>35.7874835045385</v>
      </c>
      <c r="R79">
        <v>66.795038797964594</v>
      </c>
      <c r="S79" s="2">
        <f>(Table2[[#This Row],[Close Price]]-Table2[[#This Row],[20D EMA]])/Table2[[#This Row],[20D EMA]]</f>
        <v>4.1243523316062215E-2</v>
      </c>
      <c r="T79" s="2">
        <f>(Table2[[#This Row],[Close Price]]-Table2[[#This Row],[50D EMA]])/Table2[[#This Row],[50D EMA]]</f>
        <v>0.1326239992354738</v>
      </c>
      <c r="U79" s="2">
        <f>(Table2[[#This Row],[Close Price]]-Table2[[#This Row],[200D EMA]])/Table2[[#This Row],[200D EMA]]</f>
        <v>0.40384277071699276</v>
      </c>
      <c r="V79">
        <v>1.2895126540867701</v>
      </c>
      <c r="W79">
        <v>50</v>
      </c>
      <c r="X79">
        <v>52.43</v>
      </c>
      <c r="Y79">
        <v>48.25</v>
      </c>
      <c r="Z79">
        <v>53.15</v>
      </c>
      <c r="AA79">
        <v>46.4</v>
      </c>
      <c r="AB79">
        <v>53.15</v>
      </c>
      <c r="AC79">
        <f>(Table2[[#This Row],[Close Price]]/Table2[[#This Row],[Day Low]])-1</f>
        <v>4.8000000000001375E-3</v>
      </c>
      <c r="AD79">
        <f>(Table2[[#This Row],[Day High]]/Table2[[#This Row],[Close Price]])-1</f>
        <v>4.3590764331210119E-2</v>
      </c>
      <c r="AE79">
        <f>(Table2[[#This Row],[Close Price]]/Table2[[#This Row],[Current Week Low]])-1</f>
        <v>4.1243523316062181E-2</v>
      </c>
      <c r="AF79">
        <f>(Table2[[#This Row],[Current Week High]]/Table2[[#This Row],[Close Price]])-1</f>
        <v>5.7921974522292974E-2</v>
      </c>
      <c r="AG79">
        <f>(Table2[[#This Row],[Close Price]]/Table2[[#This Row],[Current Month Low]])-1</f>
        <v>8.2758620689655338E-2</v>
      </c>
      <c r="AH79">
        <f>(Table2[[#This Row],[Current Month High]]/Table2[[#This Row],[Close Price]])-1</f>
        <v>5.7921974522292974E-2</v>
      </c>
      <c r="AI79">
        <v>6.2898089171974298</v>
      </c>
      <c r="AJ79">
        <v>182.13008274042301</v>
      </c>
      <c r="AK79" t="str">
        <f>IF(AND(Table2[[#This Row],[20D EMA]]&gt;Table2[[#This Row],[50D EMA]],Table2[[#This Row],[50D EMA]]&gt;Table2[[#This Row],[200D EMA]]),"Uptrend","Downtrend/NoTrend")</f>
        <v>Uptrend</v>
      </c>
      <c r="AL79">
        <v>0.2</v>
      </c>
      <c r="AM79" t="s">
        <v>10211</v>
      </c>
      <c r="AN79">
        <v>-0.71</v>
      </c>
      <c r="AO79" t="s">
        <v>10212</v>
      </c>
      <c r="AP79">
        <v>0.116515490164872</v>
      </c>
      <c r="AQ79">
        <f>(Table2[[#This Row],[Sharpe Ratio]]-AVERAGE(Table2[Sharpe Ratio]))/_xlfn.STDEV.P(Table2[Sharpe Ratio])</f>
        <v>0.70331710001157044</v>
      </c>
      <c r="AR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3.8991334887292415</v>
      </c>
      <c r="AS79">
        <f>_xlfn.RANK.AVG(Table2[[#This Row],[1Y Return vs Nifty Z-Score]],Table2[1Y Return vs Nifty Z-Score])</f>
        <v>79</v>
      </c>
      <c r="AT79">
        <f>_xlfn.RANK.AVG(Table2[[#This Row],[6M Return vs Nifty Z-Score]],Table2[6M Return vs Nifty Z-Score])</f>
        <v>89</v>
      </c>
      <c r="AU79">
        <f>_xlfn.RANK.AVG(Table2[[#This Row],[Sharpe Ratio Z-Score]],Table2[Sharpe Ratio Z-Score])</f>
        <v>172</v>
      </c>
      <c r="AV79">
        <f>(Table2[[#This Row],[Rank 1Y]]+Table2[[#This Row],[Rank 6M]]+Table2[[#This Row],[Rank Sharpe]])/3</f>
        <v>113.33333333333333</v>
      </c>
    </row>
    <row r="80" spans="1:48" x14ac:dyDescent="0.3">
      <c r="A80" t="s">
        <v>705</v>
      </c>
      <c r="B80" t="s">
        <v>706</v>
      </c>
      <c r="C80" t="s">
        <v>10168</v>
      </c>
      <c r="D80" t="s">
        <v>630</v>
      </c>
      <c r="E80">
        <v>23200.723711999999</v>
      </c>
      <c r="F80">
        <v>1412.4</v>
      </c>
      <c r="G80">
        <v>65.161777215834704</v>
      </c>
      <c r="H80">
        <f>(Table2[[#This Row],[1Y Return vs Nifty]]-AVERAGE(Table2[1Y Return vs Nifty]))/_xlfn.STDEV.P(Table2[1Y Return vs Nifty])</f>
        <v>0.25377658516305795</v>
      </c>
      <c r="I80">
        <v>-4.1636381933480404</v>
      </c>
      <c r="J80">
        <f>(Table2[[#This Row],[1M Return vs Nifty]]-AVERAGE(Table2[1M Return vs Nifty]))/_xlfn.STDEV.P(Table2[1M Return vs Nifty])</f>
        <v>-0.52906698190692802</v>
      </c>
      <c r="K80">
        <v>52.2368542687705</v>
      </c>
      <c r="L80">
        <f>(Table2[[#This Row],[6M Return vs Nifty]]-AVERAGE(Table2[6M Return vs Nifty]))/_xlfn.STDEV.P(Table2[6M Return vs Nifty])</f>
        <v>1.2754636893870925</v>
      </c>
      <c r="M80">
        <v>-6.2777577488012</v>
      </c>
      <c r="N80">
        <f>(Table2[[#This Row],[1W Return vs Nifty]]-AVERAGE(Table2[1W Return vs Nifty]))/_xlfn.STDEV.P(Table2[1W Return vs Nifty])</f>
        <v>-1.1438192120017319</v>
      </c>
      <c r="O80">
        <v>1380.96</v>
      </c>
      <c r="P80">
        <v>1265.9330630536499</v>
      </c>
      <c r="Q80">
        <v>985.736807003384</v>
      </c>
      <c r="R80">
        <v>35.265848756698396</v>
      </c>
      <c r="S80" s="2">
        <f>(Table2[[#This Row],[Close Price]]-Table2[[#This Row],[20D EMA]])/Table2[[#This Row],[20D EMA]]</f>
        <v>2.2766770941953462E-2</v>
      </c>
      <c r="T80" s="2">
        <f>(Table2[[#This Row],[Close Price]]-Table2[[#This Row],[50D EMA]])/Table2[[#This Row],[50D EMA]]</f>
        <v>0.1156988005298215</v>
      </c>
      <c r="U80" s="2">
        <f>(Table2[[#This Row],[Close Price]]-Table2[[#This Row],[200D EMA]])/Table2[[#This Row],[200D EMA]]</f>
        <v>0.43283682821346792</v>
      </c>
      <c r="V80">
        <v>0.44380417917926401</v>
      </c>
      <c r="W80">
        <v>1370.25</v>
      </c>
      <c r="X80">
        <v>1440</v>
      </c>
      <c r="Y80">
        <v>1290.8</v>
      </c>
      <c r="Z80">
        <v>1470.7</v>
      </c>
      <c r="AA80">
        <v>1290.8</v>
      </c>
      <c r="AB80">
        <v>1475</v>
      </c>
      <c r="AC80">
        <f>(Table2[[#This Row],[Close Price]]/Table2[[#This Row],[Day Low]])-1</f>
        <v>3.0760810071154943E-2</v>
      </c>
      <c r="AD80">
        <f>(Table2[[#This Row],[Day High]]/Table2[[#This Row],[Close Price]])-1</f>
        <v>1.954120645709434E-2</v>
      </c>
      <c r="AE80">
        <f>(Table2[[#This Row],[Close Price]]/Table2[[#This Row],[Current Week Low]])-1</f>
        <v>9.4205144096684235E-2</v>
      </c>
      <c r="AF80">
        <f>(Table2[[#This Row],[Current Week High]]/Table2[[#This Row],[Close Price]])-1</f>
        <v>4.1277258566978059E-2</v>
      </c>
      <c r="AG80">
        <f>(Table2[[#This Row],[Close Price]]/Table2[[#This Row],[Current Month Low]])-1</f>
        <v>9.4205144096684235E-2</v>
      </c>
      <c r="AH80">
        <f>(Table2[[#This Row],[Current Month High]]/Table2[[#This Row],[Close Price]])-1</f>
        <v>4.4321721891815269E-2</v>
      </c>
      <c r="AI80">
        <v>5.8482016425941596</v>
      </c>
      <c r="AJ80">
        <v>116.875239923224</v>
      </c>
      <c r="AK80" t="str">
        <f>IF(AND(Table2[[#This Row],[20D EMA]]&gt;Table2[[#This Row],[50D EMA]],Table2[[#This Row],[50D EMA]]&gt;Table2[[#This Row],[200D EMA]]),"Uptrend","Downtrend/NoTrend")</f>
        <v>Uptrend</v>
      </c>
      <c r="AL80">
        <v>0.2</v>
      </c>
      <c r="AM80" t="s">
        <v>10211</v>
      </c>
      <c r="AN80">
        <v>1.3</v>
      </c>
      <c r="AO80" t="s">
        <v>10211</v>
      </c>
      <c r="AP80">
        <v>0.16937316851666401</v>
      </c>
      <c r="AQ80">
        <f>(Table2[[#This Row],[Sharpe Ratio]]-AVERAGE(Table2[Sharpe Ratio]))/_xlfn.STDEV.P(Table2[Sharpe Ratio])</f>
        <v>1.3030178256321725</v>
      </c>
      <c r="AR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1.1593719062736629</v>
      </c>
      <c r="AS80">
        <f>_xlfn.RANK.AVG(Table2[[#This Row],[1Y Return vs Nifty Z-Score]],Table2[1Y Return vs Nifty Z-Score])</f>
        <v>198</v>
      </c>
      <c r="AT80">
        <f>_xlfn.RANK.AVG(Table2[[#This Row],[6M Return vs Nifty Z-Score]],Table2[6M Return vs Nifty Z-Score])</f>
        <v>70</v>
      </c>
      <c r="AU80">
        <f>_xlfn.RANK.AVG(Table2[[#This Row],[Sharpe Ratio Z-Score]],Table2[Sharpe Ratio Z-Score])</f>
        <v>74</v>
      </c>
      <c r="AV80">
        <f>(Table2[[#This Row],[Rank 1Y]]+Table2[[#This Row],[Rank 6M]]+Table2[[#This Row],[Rank Sharpe]])/3</f>
        <v>114</v>
      </c>
    </row>
    <row r="81" spans="1:48" x14ac:dyDescent="0.3">
      <c r="A81" t="s">
        <v>104</v>
      </c>
      <c r="B81" t="s">
        <v>105</v>
      </c>
      <c r="C81" t="s">
        <v>10174</v>
      </c>
      <c r="D81" t="s">
        <v>72</v>
      </c>
      <c r="E81">
        <v>277969.58947786997</v>
      </c>
      <c r="F81">
        <v>709.95</v>
      </c>
      <c r="G81">
        <v>168.36649142973701</v>
      </c>
      <c r="H81">
        <f>(Table2[[#This Row],[1Y Return vs Nifty]]-AVERAGE(Table2[1Y Return vs Nifty]))/_xlfn.STDEV.P(Table2[1Y Return vs Nifty])</f>
        <v>1.4927648296118963</v>
      </c>
      <c r="I81">
        <v>-11.067962103185</v>
      </c>
      <c r="J81">
        <f>(Table2[[#This Row],[1M Return vs Nifty]]-AVERAGE(Table2[1M Return vs Nifty]))/_xlfn.STDEV.P(Table2[1M Return vs Nifty])</f>
        <v>-1.1199130160810125</v>
      </c>
      <c r="K81">
        <v>19.283016911395599</v>
      </c>
      <c r="L81">
        <f>(Table2[[#This Row],[6M Return vs Nifty]]-AVERAGE(Table2[6M Return vs Nifty]))/_xlfn.STDEV.P(Table2[6M Return vs Nifty])</f>
        <v>0.28360987515475228</v>
      </c>
      <c r="M81">
        <v>0.623227634345774</v>
      </c>
      <c r="N81">
        <f>(Table2[[#This Row],[1W Return vs Nifty]]-AVERAGE(Table2[1W Return vs Nifty]))/_xlfn.STDEV.P(Table2[1W Return vs Nifty])</f>
        <v>0.17796081912546285</v>
      </c>
      <c r="O81">
        <v>719.61</v>
      </c>
      <c r="P81">
        <v>696.62549640501095</v>
      </c>
      <c r="Q81">
        <v>563.73475123229298</v>
      </c>
      <c r="R81">
        <v>50.216009133203301</v>
      </c>
      <c r="S81" s="2">
        <f>(Table2[[#This Row],[Close Price]]-Table2[[#This Row],[20D EMA]])/Table2[[#This Row],[20D EMA]]</f>
        <v>-1.3423937966398422E-2</v>
      </c>
      <c r="T81" s="2">
        <f>(Table2[[#This Row],[Close Price]]-Table2[[#This Row],[50D EMA]])/Table2[[#This Row],[50D EMA]]</f>
        <v>1.912721205834586E-2</v>
      </c>
      <c r="U81" s="2">
        <f>(Table2[[#This Row],[Close Price]]-Table2[[#This Row],[200D EMA]])/Table2[[#This Row],[200D EMA]]</f>
        <v>0.25936887596176861</v>
      </c>
      <c r="V81">
        <v>0.57363254653823503</v>
      </c>
      <c r="W81">
        <v>708</v>
      </c>
      <c r="X81">
        <v>725.85</v>
      </c>
      <c r="Y81">
        <v>693</v>
      </c>
      <c r="Z81">
        <v>745</v>
      </c>
      <c r="AA81">
        <v>693</v>
      </c>
      <c r="AB81">
        <v>745</v>
      </c>
      <c r="AC81">
        <f>(Table2[[#This Row],[Close Price]]/Table2[[#This Row],[Day Low]])-1</f>
        <v>2.7542372881357302E-3</v>
      </c>
      <c r="AD81">
        <f>(Table2[[#This Row],[Day High]]/Table2[[#This Row],[Close Price]])-1</f>
        <v>2.2395943376294136E-2</v>
      </c>
      <c r="AE81">
        <f>(Table2[[#This Row],[Close Price]]/Table2[[#This Row],[Current Week Low]])-1</f>
        <v>2.4458874458874513E-2</v>
      </c>
      <c r="AF81">
        <f>(Table2[[#This Row],[Current Week High]]/Table2[[#This Row],[Close Price]])-1</f>
        <v>4.9369673920698576E-2</v>
      </c>
      <c r="AG81">
        <f>(Table2[[#This Row],[Close Price]]/Table2[[#This Row],[Current Month Low]])-1</f>
        <v>2.4458874458874513E-2</v>
      </c>
      <c r="AH81">
        <f>(Table2[[#This Row],[Current Month High]]/Table2[[#This Row],[Close Price]])-1</f>
        <v>4.9369673920698576E-2</v>
      </c>
      <c r="AI81">
        <v>26.184942601591601</v>
      </c>
      <c r="AJ81">
        <v>201.01759592961599</v>
      </c>
      <c r="AK81" t="str">
        <f>IF(AND(Table2[[#This Row],[20D EMA]]&gt;Table2[[#This Row],[50D EMA]],Table2[[#This Row],[50D EMA]]&gt;Table2[[#This Row],[200D EMA]]),"Uptrend","Downtrend/NoTrend")</f>
        <v>Uptrend</v>
      </c>
      <c r="AL81">
        <v>0.1</v>
      </c>
      <c r="AM81" t="s">
        <v>10211</v>
      </c>
      <c r="AN81">
        <v>-1.38</v>
      </c>
      <c r="AO81" t="s">
        <v>10212</v>
      </c>
      <c r="AP81">
        <v>0.16611472145212999</v>
      </c>
      <c r="AQ81">
        <f>(Table2[[#This Row],[Sharpe Ratio]]-AVERAGE(Table2[Sharpe Ratio]))/_xlfn.STDEV.P(Table2[Sharpe Ratio])</f>
        <v>1.2660488718315157</v>
      </c>
      <c r="AR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2.1004713796426144</v>
      </c>
      <c r="AS81">
        <f>_xlfn.RANK.AVG(Table2[[#This Row],[1Y Return vs Nifty Z-Score]],Table2[1Y Return vs Nifty Z-Score])</f>
        <v>52</v>
      </c>
      <c r="AT81">
        <f>_xlfn.RANK.AVG(Table2[[#This Row],[6M Return vs Nifty Z-Score]],Table2[6M Return vs Nifty Z-Score])</f>
        <v>216</v>
      </c>
      <c r="AU81">
        <f>_xlfn.RANK.AVG(Table2[[#This Row],[Sharpe Ratio Z-Score]],Table2[Sharpe Ratio Z-Score])</f>
        <v>75</v>
      </c>
      <c r="AV81">
        <f>(Table2[[#This Row],[Rank 1Y]]+Table2[[#This Row],[Rank 6M]]+Table2[[#This Row],[Rank Sharpe]])/3</f>
        <v>114.33333333333333</v>
      </c>
    </row>
    <row r="82" spans="1:48" x14ac:dyDescent="0.3">
      <c r="A82" t="s">
        <v>1446</v>
      </c>
      <c r="B82" t="s">
        <v>1447</v>
      </c>
      <c r="C82" t="s">
        <v>10170</v>
      </c>
      <c r="D82" t="s">
        <v>46</v>
      </c>
      <c r="E82">
        <v>6925.3455813</v>
      </c>
      <c r="F82">
        <v>498.2</v>
      </c>
      <c r="G82">
        <v>84.565568635788296</v>
      </c>
      <c r="H82">
        <f>(Table2[[#This Row],[1Y Return vs Nifty]]-AVERAGE(Table2[1Y Return vs Nifty]))/_xlfn.STDEV.P(Table2[1Y Return vs Nifty])</f>
        <v>0.48672204361597476</v>
      </c>
      <c r="I82">
        <v>3.0181730066422299</v>
      </c>
      <c r="J82">
        <f>(Table2[[#This Row],[1M Return vs Nifty]]-AVERAGE(Table2[1M Return vs Nifty]))/_xlfn.STDEV.P(Table2[1M Return vs Nifty])</f>
        <v>8.5525369366677761E-2</v>
      </c>
      <c r="K82">
        <v>38.1730306290928</v>
      </c>
      <c r="L82">
        <f>(Table2[[#This Row],[6M Return vs Nifty]]-AVERAGE(Table2[6M Return vs Nifty]))/_xlfn.STDEV.P(Table2[6M Return vs Nifty])</f>
        <v>0.85216679171688814</v>
      </c>
      <c r="M82">
        <v>4.9250625854606298</v>
      </c>
      <c r="N82">
        <f>(Table2[[#This Row],[1W Return vs Nifty]]-AVERAGE(Table2[1W Return vs Nifty]))/_xlfn.STDEV.P(Table2[1W Return vs Nifty])</f>
        <v>1.0019126491749408</v>
      </c>
      <c r="O82">
        <v>477.29</v>
      </c>
      <c r="P82">
        <v>439.207270508352</v>
      </c>
      <c r="Q82">
        <v>351.47013392574303</v>
      </c>
      <c r="R82">
        <v>67.770488112448902</v>
      </c>
      <c r="S82" s="2">
        <f>(Table2[[#This Row],[Close Price]]-Table2[[#This Row],[20D EMA]])/Table2[[#This Row],[20D EMA]]</f>
        <v>4.3809843072345887E-2</v>
      </c>
      <c r="T82" s="2">
        <f>(Table2[[#This Row],[Close Price]]-Table2[[#This Row],[50D EMA]])/Table2[[#This Row],[50D EMA]]</f>
        <v>0.13431637737546556</v>
      </c>
      <c r="U82" s="2">
        <f>(Table2[[#This Row],[Close Price]]-Table2[[#This Row],[200D EMA]])/Table2[[#This Row],[200D EMA]]</f>
        <v>0.41747463556962527</v>
      </c>
      <c r="V82">
        <v>0.81773557515106798</v>
      </c>
      <c r="W82">
        <v>483.65</v>
      </c>
      <c r="X82">
        <v>510.3</v>
      </c>
      <c r="Y82">
        <v>473.05</v>
      </c>
      <c r="Z82">
        <v>540.79999999999995</v>
      </c>
      <c r="AA82">
        <v>446</v>
      </c>
      <c r="AB82">
        <v>540.79999999999995</v>
      </c>
      <c r="AC82">
        <f>(Table2[[#This Row],[Close Price]]/Table2[[#This Row],[Day Low]])-1</f>
        <v>3.0083738240463065E-2</v>
      </c>
      <c r="AD82">
        <f>(Table2[[#This Row],[Day High]]/Table2[[#This Row],[Close Price]])-1</f>
        <v>2.4287434765154492E-2</v>
      </c>
      <c r="AE82">
        <f>(Table2[[#This Row],[Close Price]]/Table2[[#This Row],[Current Week Low]])-1</f>
        <v>5.3165627312123487E-2</v>
      </c>
      <c r="AF82">
        <f>(Table2[[#This Row],[Current Week High]]/Table2[[#This Row],[Close Price]])-1</f>
        <v>8.5507828181453194E-2</v>
      </c>
      <c r="AG82">
        <f>(Table2[[#This Row],[Close Price]]/Table2[[#This Row],[Current Month Low]])-1</f>
        <v>0.11704035874439467</v>
      </c>
      <c r="AH82">
        <f>(Table2[[#This Row],[Current Month High]]/Table2[[#This Row],[Close Price]])-1</f>
        <v>8.5507828181453194E-2</v>
      </c>
      <c r="AI82">
        <v>8.5507828181453096</v>
      </c>
      <c r="AJ82">
        <v>121.717846016911</v>
      </c>
      <c r="AK82" t="str">
        <f>IF(AND(Table2[[#This Row],[20D EMA]]&gt;Table2[[#This Row],[50D EMA]],Table2[[#This Row],[50D EMA]]&gt;Table2[[#This Row],[200D EMA]]),"Uptrend","Downtrend/NoTrend")</f>
        <v>Uptrend</v>
      </c>
      <c r="AL82">
        <v>0.26</v>
      </c>
      <c r="AM82" t="s">
        <v>10211</v>
      </c>
      <c r="AN82">
        <v>4.95</v>
      </c>
      <c r="AO82" t="s">
        <v>10211</v>
      </c>
      <c r="AP82">
        <v>0.162503497712053</v>
      </c>
      <c r="AQ82">
        <f>(Table2[[#This Row],[Sharpe Ratio]]-AVERAGE(Table2[Sharpe Ratio]))/_xlfn.STDEV.P(Table2[Sharpe Ratio])</f>
        <v>1.2250774639900834</v>
      </c>
      <c r="AR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3.6514043178645648</v>
      </c>
      <c r="AS82">
        <f>_xlfn.RANK.AVG(Table2[[#This Row],[1Y Return vs Nifty Z-Score]],Table2[1Y Return vs Nifty Z-Score])</f>
        <v>153</v>
      </c>
      <c r="AT82">
        <f>_xlfn.RANK.AVG(Table2[[#This Row],[6M Return vs Nifty Z-Score]],Table2[6M Return vs Nifty Z-Score])</f>
        <v>111</v>
      </c>
      <c r="AU82">
        <f>_xlfn.RANK.AVG(Table2[[#This Row],[Sharpe Ratio Z-Score]],Table2[Sharpe Ratio Z-Score])</f>
        <v>84</v>
      </c>
      <c r="AV82">
        <f>(Table2[[#This Row],[Rank 1Y]]+Table2[[#This Row],[Rank 6M]]+Table2[[#This Row],[Rank Sharpe]])/3</f>
        <v>116</v>
      </c>
    </row>
    <row r="83" spans="1:48" x14ac:dyDescent="0.3">
      <c r="A83" t="s">
        <v>1403</v>
      </c>
      <c r="B83" t="s">
        <v>1404</v>
      </c>
      <c r="C83" t="s">
        <v>10166</v>
      </c>
      <c r="D83" t="s">
        <v>21</v>
      </c>
      <c r="E83">
        <v>7392.6010838899902</v>
      </c>
      <c r="F83">
        <v>894.55</v>
      </c>
      <c r="G83">
        <v>60.371112898275598</v>
      </c>
      <c r="H83">
        <f>(Table2[[#This Row],[1Y Return vs Nifty]]-AVERAGE(Table2[1Y Return vs Nifty]))/_xlfn.STDEV.P(Table2[1Y Return vs Nifty])</f>
        <v>0.19626393355826632</v>
      </c>
      <c r="I83">
        <v>-2.4231750428484</v>
      </c>
      <c r="J83">
        <f>(Table2[[#This Row],[1M Return vs Nifty]]-AVERAGE(Table2[1M Return vs Nifty]))/_xlfn.STDEV.P(Table2[1M Return vs Nifty])</f>
        <v>-0.38012470116692604</v>
      </c>
      <c r="K83">
        <v>79.847957459684096</v>
      </c>
      <c r="L83">
        <f>(Table2[[#This Row],[6M Return vs Nifty]]-AVERAGE(Table2[6M Return vs Nifty]))/_xlfn.STDEV.P(Table2[6M Return vs Nifty])</f>
        <v>2.1065103962720948</v>
      </c>
      <c r="M83">
        <v>-1.23626538711308</v>
      </c>
      <c r="N83">
        <f>(Table2[[#This Row],[1W Return vs Nifty]]-AVERAGE(Table2[1W Return vs Nifty]))/_xlfn.STDEV.P(Table2[1W Return vs Nifty])</f>
        <v>-0.17819712170817875</v>
      </c>
      <c r="O83">
        <v>870.84</v>
      </c>
      <c r="P83">
        <v>821.478011051674</v>
      </c>
      <c r="Q83">
        <v>644.564540955697</v>
      </c>
      <c r="R83">
        <v>58.837203647741298</v>
      </c>
      <c r="S83" s="2">
        <f>(Table2[[#This Row],[Close Price]]-Table2[[#This Row],[20D EMA]])/Table2[[#This Row],[20D EMA]]</f>
        <v>2.7226585825180196E-2</v>
      </c>
      <c r="T83" s="2">
        <f>(Table2[[#This Row],[Close Price]]-Table2[[#This Row],[50D EMA]])/Table2[[#This Row],[50D EMA]]</f>
        <v>8.895185015941888E-2</v>
      </c>
      <c r="U83" s="2">
        <f>(Table2[[#This Row],[Close Price]]-Table2[[#This Row],[200D EMA]])/Table2[[#This Row],[200D EMA]]</f>
        <v>0.38783619507466088</v>
      </c>
      <c r="V83">
        <v>1.0122479579694099</v>
      </c>
      <c r="W83">
        <v>875.7</v>
      </c>
      <c r="X83">
        <v>913.4</v>
      </c>
      <c r="Y83">
        <v>835.05</v>
      </c>
      <c r="Z83">
        <v>913.4</v>
      </c>
      <c r="AA83">
        <v>835.05</v>
      </c>
      <c r="AB83">
        <v>913.4</v>
      </c>
      <c r="AC83">
        <f>(Table2[[#This Row],[Close Price]]/Table2[[#This Row],[Day Low]])-1</f>
        <v>2.1525636633550116E-2</v>
      </c>
      <c r="AD83">
        <f>(Table2[[#This Row],[Day High]]/Table2[[#This Row],[Close Price]])-1</f>
        <v>2.1072047398133176E-2</v>
      </c>
      <c r="AE83">
        <f>(Table2[[#This Row],[Close Price]]/Table2[[#This Row],[Current Week Low]])-1</f>
        <v>7.1253218370157523E-2</v>
      </c>
      <c r="AF83">
        <f>(Table2[[#This Row],[Current Week High]]/Table2[[#This Row],[Close Price]])-1</f>
        <v>2.1072047398133176E-2</v>
      </c>
      <c r="AG83">
        <f>(Table2[[#This Row],[Close Price]]/Table2[[#This Row],[Current Month Low]])-1</f>
        <v>7.1253218370157523E-2</v>
      </c>
      <c r="AH83">
        <f>(Table2[[#This Row],[Current Month High]]/Table2[[#This Row],[Close Price]])-1</f>
        <v>2.1072047398133176E-2</v>
      </c>
      <c r="AI83">
        <v>2.38667486445698</v>
      </c>
      <c r="AJ83">
        <v>115.55421686746899</v>
      </c>
      <c r="AK83" t="str">
        <f>IF(AND(Table2[[#This Row],[20D EMA]]&gt;Table2[[#This Row],[50D EMA]],Table2[[#This Row],[50D EMA]]&gt;Table2[[#This Row],[200D EMA]]),"Uptrend","Downtrend/NoTrend")</f>
        <v>Uptrend</v>
      </c>
      <c r="AL83">
        <v>-0.01</v>
      </c>
      <c r="AM83" t="s">
        <v>10212</v>
      </c>
      <c r="AN83">
        <v>2.68</v>
      </c>
      <c r="AO83" t="s">
        <v>10211</v>
      </c>
      <c r="AP83">
        <v>0.14255850854105201</v>
      </c>
      <c r="AQ83">
        <f>(Table2[[#This Row],[Sharpe Ratio]]-AVERAGE(Table2[Sharpe Ratio]))/_xlfn.STDEV.P(Table2[Sharpe Ratio])</f>
        <v>0.99879010420976433</v>
      </c>
      <c r="AR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2.7432426111650212</v>
      </c>
      <c r="AS83">
        <f>_xlfn.RANK.AVG(Table2[[#This Row],[1Y Return vs Nifty Z-Score]],Table2[1Y Return vs Nifty Z-Score])</f>
        <v>211</v>
      </c>
      <c r="AT83">
        <f>_xlfn.RANK.AVG(Table2[[#This Row],[6M Return vs Nifty Z-Score]],Table2[6M Return vs Nifty Z-Score])</f>
        <v>22</v>
      </c>
      <c r="AU83">
        <f>_xlfn.RANK.AVG(Table2[[#This Row],[Sharpe Ratio Z-Score]],Table2[Sharpe Ratio Z-Score])</f>
        <v>119</v>
      </c>
      <c r="AV83">
        <f>(Table2[[#This Row],[Rank 1Y]]+Table2[[#This Row],[Rank 6M]]+Table2[[#This Row],[Rank Sharpe]])/3</f>
        <v>117.33333333333333</v>
      </c>
    </row>
    <row r="84" spans="1:48" x14ac:dyDescent="0.3">
      <c r="A84" t="s">
        <v>356</v>
      </c>
      <c r="B84" t="s">
        <v>357</v>
      </c>
      <c r="C84" t="s">
        <v>10180</v>
      </c>
      <c r="D84" t="s">
        <v>140</v>
      </c>
      <c r="E84">
        <v>70860.314577579993</v>
      </c>
      <c r="F84">
        <v>1765.15</v>
      </c>
      <c r="G84">
        <v>175.255657908416</v>
      </c>
      <c r="H84">
        <f>(Table2[[#This Row],[1Y Return vs Nifty]]-AVERAGE(Table2[1Y Return vs Nifty]))/_xlfn.STDEV.P(Table2[1Y Return vs Nifty])</f>
        <v>1.5754703178848775</v>
      </c>
      <c r="I84">
        <v>-9.3468220906423198</v>
      </c>
      <c r="J84">
        <f>(Table2[[#This Row],[1M Return vs Nifty]]-AVERAGE(Table2[1M Return vs Nifty]))/_xlfn.STDEV.P(Table2[1M Return vs Nifty])</f>
        <v>-0.97262433670426651</v>
      </c>
      <c r="K84">
        <v>15.948649034406801</v>
      </c>
      <c r="L84">
        <f>(Table2[[#This Row],[6M Return vs Nifty]]-AVERAGE(Table2[6M Return vs Nifty]))/_xlfn.STDEV.P(Table2[6M Return vs Nifty])</f>
        <v>0.18325113814396241</v>
      </c>
      <c r="M84">
        <v>-2.86146266930231</v>
      </c>
      <c r="N84">
        <f>(Table2[[#This Row],[1W Return vs Nifty]]-AVERAGE(Table2[1W Return vs Nifty]))/_xlfn.STDEV.P(Table2[1W Return vs Nifty])</f>
        <v>-0.48947923505476809</v>
      </c>
      <c r="O84">
        <v>1810.81</v>
      </c>
      <c r="P84">
        <v>1705.05388420231</v>
      </c>
      <c r="Q84">
        <v>1291.0940170162301</v>
      </c>
      <c r="R84">
        <v>36.794713310421102</v>
      </c>
      <c r="S84" s="2">
        <f>(Table2[[#This Row],[Close Price]]-Table2[[#This Row],[20D EMA]])/Table2[[#This Row],[20D EMA]]</f>
        <v>-2.5215235171000744E-2</v>
      </c>
      <c r="T84" s="2">
        <f>(Table2[[#This Row],[Close Price]]-Table2[[#This Row],[50D EMA]])/Table2[[#This Row],[50D EMA]]</f>
        <v>3.5245874839788659E-2</v>
      </c>
      <c r="U84" s="2">
        <f>(Table2[[#This Row],[Close Price]]-Table2[[#This Row],[200D EMA]])/Table2[[#This Row],[200D EMA]]</f>
        <v>0.36717386707385757</v>
      </c>
      <c r="V84">
        <v>0.93712768649393996</v>
      </c>
      <c r="W84">
        <v>1751.05</v>
      </c>
      <c r="X84">
        <v>1810.5</v>
      </c>
      <c r="Y84">
        <v>1739.45</v>
      </c>
      <c r="Z84">
        <v>1842.65</v>
      </c>
      <c r="AA84">
        <v>1739.45</v>
      </c>
      <c r="AB84">
        <v>1893.4</v>
      </c>
      <c r="AC84">
        <f>(Table2[[#This Row],[Close Price]]/Table2[[#This Row],[Day Low]])-1</f>
        <v>8.0523114702608645E-3</v>
      </c>
      <c r="AD84">
        <f>(Table2[[#This Row],[Day High]]/Table2[[#This Row],[Close Price]])-1</f>
        <v>2.5691867546667302E-2</v>
      </c>
      <c r="AE84">
        <f>(Table2[[#This Row],[Close Price]]/Table2[[#This Row],[Current Week Low]])-1</f>
        <v>1.4774785133231827E-2</v>
      </c>
      <c r="AF84">
        <f>(Table2[[#This Row],[Current Week High]]/Table2[[#This Row],[Close Price]])-1</f>
        <v>4.3905617086366533E-2</v>
      </c>
      <c r="AG84">
        <f>(Table2[[#This Row],[Close Price]]/Table2[[#This Row],[Current Month Low]])-1</f>
        <v>1.4774785133231827E-2</v>
      </c>
      <c r="AH84">
        <f>(Table2[[#This Row],[Current Month High]]/Table2[[#This Row],[Close Price]])-1</f>
        <v>7.2656714726793803E-2</v>
      </c>
      <c r="AI84">
        <v>17.5424184913463</v>
      </c>
      <c r="AJ84">
        <v>238.67037605525701</v>
      </c>
      <c r="AK84" t="str">
        <f>IF(AND(Table2[[#This Row],[20D EMA]]&gt;Table2[[#This Row],[50D EMA]],Table2[[#This Row],[50D EMA]]&gt;Table2[[#This Row],[200D EMA]]),"Uptrend","Downtrend/NoTrend")</f>
        <v>Uptrend</v>
      </c>
      <c r="AL84">
        <v>0.19</v>
      </c>
      <c r="AM84" t="s">
        <v>10211</v>
      </c>
      <c r="AN84">
        <v>-8.4</v>
      </c>
      <c r="AO84" t="s">
        <v>10212</v>
      </c>
      <c r="AP84">
        <v>0.18324276739644599</v>
      </c>
      <c r="AQ84">
        <f>(Table2[[#This Row],[Sharpe Ratio]]-AVERAGE(Table2[Sharpe Ratio]))/_xlfn.STDEV.P(Table2[Sharpe Ratio])</f>
        <v>1.4603763924786854</v>
      </c>
      <c r="AR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1.7569942767484907</v>
      </c>
      <c r="AS84">
        <f>_xlfn.RANK.AVG(Table2[[#This Row],[1Y Return vs Nifty Z-Score]],Table2[1Y Return vs Nifty Z-Score])</f>
        <v>48</v>
      </c>
      <c r="AT84">
        <f>_xlfn.RANK.AVG(Table2[[#This Row],[6M Return vs Nifty Z-Score]],Table2[6M Return vs Nifty Z-Score])</f>
        <v>249</v>
      </c>
      <c r="AU84">
        <f>_xlfn.RANK.AVG(Table2[[#This Row],[Sharpe Ratio Z-Score]],Table2[Sharpe Ratio Z-Score])</f>
        <v>56</v>
      </c>
      <c r="AV84">
        <f>(Table2[[#This Row],[Rank 1Y]]+Table2[[#This Row],[Rank 6M]]+Table2[[#This Row],[Rank Sharpe]])/3</f>
        <v>117.66666666666667</v>
      </c>
    </row>
    <row r="85" spans="1:48" x14ac:dyDescent="0.3">
      <c r="A85" t="s">
        <v>347</v>
      </c>
      <c r="B85" t="s">
        <v>348</v>
      </c>
      <c r="C85" t="s">
        <v>10174</v>
      </c>
      <c r="D85" t="s">
        <v>86</v>
      </c>
      <c r="E85">
        <v>73539.174119839998</v>
      </c>
      <c r="F85">
        <v>1510.05</v>
      </c>
      <c r="G85">
        <v>114.877822691424</v>
      </c>
      <c r="H85">
        <f>(Table2[[#This Row],[1Y Return vs Nifty]]-AVERAGE(Table2[1Y Return vs Nifty]))/_xlfn.STDEV.P(Table2[1Y Return vs Nifty])</f>
        <v>0.85062525020632029</v>
      </c>
      <c r="I85">
        <v>-8.8565363189164596</v>
      </c>
      <c r="J85">
        <f>(Table2[[#This Row],[1M Return vs Nifty]]-AVERAGE(Table2[1M Return vs Nifty]))/_xlfn.STDEV.P(Table2[1M Return vs Nifty])</f>
        <v>-0.93066752708479339</v>
      </c>
      <c r="K85">
        <v>37.076423322801602</v>
      </c>
      <c r="L85">
        <f>(Table2[[#This Row],[6M Return vs Nifty]]-AVERAGE(Table2[6M Return vs Nifty]))/_xlfn.STDEV.P(Table2[6M Return vs Nifty])</f>
        <v>0.81916079828236144</v>
      </c>
      <c r="M85">
        <v>0.224263572161607</v>
      </c>
      <c r="N85">
        <f>(Table2[[#This Row],[1W Return vs Nifty]]-AVERAGE(Table2[1W Return vs Nifty]))/_xlfn.STDEV.P(Table2[1W Return vs Nifty])</f>
        <v>0.1015452492823135</v>
      </c>
      <c r="O85">
        <v>1510.56</v>
      </c>
      <c r="P85">
        <v>1474.34494695937</v>
      </c>
      <c r="Q85">
        <v>1194.87560213543</v>
      </c>
      <c r="R85">
        <v>55.283577389807803</v>
      </c>
      <c r="S85" s="2">
        <f>(Table2[[#This Row],[Close Price]]-Table2[[#This Row],[20D EMA]])/Table2[[#This Row],[20D EMA]]</f>
        <v>-3.3762313314266958E-4</v>
      </c>
      <c r="T85" s="2">
        <f>(Table2[[#This Row],[Close Price]]-Table2[[#This Row],[50D EMA]])/Table2[[#This Row],[50D EMA]]</f>
        <v>2.4217570734899364E-2</v>
      </c>
      <c r="U85" s="2">
        <f>(Table2[[#This Row],[Close Price]]-Table2[[#This Row],[200D EMA]])/Table2[[#This Row],[200D EMA]]</f>
        <v>0.26377172427096507</v>
      </c>
      <c r="V85">
        <v>0.26983443870579299</v>
      </c>
      <c r="W85">
        <v>1500.15</v>
      </c>
      <c r="X85">
        <v>1535</v>
      </c>
      <c r="Y85">
        <v>1457.25</v>
      </c>
      <c r="Z85">
        <v>1549.95</v>
      </c>
      <c r="AA85">
        <v>1450</v>
      </c>
      <c r="AB85">
        <v>1549.95</v>
      </c>
      <c r="AC85">
        <f>(Table2[[#This Row],[Close Price]]/Table2[[#This Row],[Day Low]])-1</f>
        <v>6.5993400659933865E-3</v>
      </c>
      <c r="AD85">
        <f>(Table2[[#This Row],[Day High]]/Table2[[#This Row],[Close Price]])-1</f>
        <v>1.652263170093704E-2</v>
      </c>
      <c r="AE85">
        <f>(Table2[[#This Row],[Close Price]]/Table2[[#This Row],[Current Week Low]])-1</f>
        <v>3.6232629953679929E-2</v>
      </c>
      <c r="AF85">
        <f>(Table2[[#This Row],[Current Week High]]/Table2[[#This Row],[Close Price]])-1</f>
        <v>2.6422966126949499E-2</v>
      </c>
      <c r="AG85">
        <f>(Table2[[#This Row],[Close Price]]/Table2[[#This Row],[Current Month Low]])-1</f>
        <v>4.1413793103448171E-2</v>
      </c>
      <c r="AH85">
        <f>(Table2[[#This Row],[Current Month High]]/Table2[[#This Row],[Close Price]])-1</f>
        <v>2.6422966126949499E-2</v>
      </c>
      <c r="AI85">
        <v>8.1487367967947897</v>
      </c>
      <c r="AJ85">
        <v>151.256239600665</v>
      </c>
      <c r="AK85" t="str">
        <f>IF(AND(Table2[[#This Row],[20D EMA]]&gt;Table2[[#This Row],[50D EMA]],Table2[[#This Row],[50D EMA]]&gt;Table2[[#This Row],[200D EMA]]),"Uptrend","Downtrend/NoTrend")</f>
        <v>Uptrend</v>
      </c>
      <c r="AL85">
        <v>-0.08</v>
      </c>
      <c r="AM85" t="s">
        <v>10212</v>
      </c>
      <c r="AN85">
        <v>-0.08</v>
      </c>
      <c r="AO85" t="s">
        <v>10212</v>
      </c>
      <c r="AP85">
        <v>0.13215565044936001</v>
      </c>
      <c r="AQ85">
        <f>(Table2[[#This Row],[Sharpe Ratio]]-AVERAGE(Table2[Sharpe Ratio]))/_xlfn.STDEV.P(Table2[Sharpe Ratio])</f>
        <v>0.88076370311444763</v>
      </c>
      <c r="AR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1.7214274738006494</v>
      </c>
      <c r="AS85">
        <f>_xlfn.RANK.AVG(Table2[[#This Row],[1Y Return vs Nifty Z-Score]],Table2[1Y Return vs Nifty Z-Score])</f>
        <v>101</v>
      </c>
      <c r="AT85">
        <f>_xlfn.RANK.AVG(Table2[[#This Row],[6M Return vs Nifty Z-Score]],Table2[6M Return vs Nifty Z-Score])</f>
        <v>117</v>
      </c>
      <c r="AU85">
        <f>_xlfn.RANK.AVG(Table2[[#This Row],[Sharpe Ratio Z-Score]],Table2[Sharpe Ratio Z-Score])</f>
        <v>145</v>
      </c>
      <c r="AV85">
        <f>(Table2[[#This Row],[Rank 1Y]]+Table2[[#This Row],[Rank 6M]]+Table2[[#This Row],[Rank Sharpe]])/3</f>
        <v>121</v>
      </c>
    </row>
    <row r="86" spans="1:48" x14ac:dyDescent="0.3">
      <c r="A86" t="s">
        <v>511</v>
      </c>
      <c r="B86" t="s">
        <v>512</v>
      </c>
      <c r="C86" t="s">
        <v>10170</v>
      </c>
      <c r="D86" t="s">
        <v>46</v>
      </c>
      <c r="E86">
        <v>41149.745999999999</v>
      </c>
      <c r="F86">
        <v>68.36</v>
      </c>
      <c r="G86">
        <v>137.02763574721001</v>
      </c>
      <c r="H86">
        <f>(Table2[[#This Row],[1Y Return vs Nifty]]-AVERAGE(Table2[1Y Return vs Nifty]))/_xlfn.STDEV.P(Table2[1Y Return vs Nifty])</f>
        <v>1.1165371148133876</v>
      </c>
      <c r="I86">
        <v>-4.3316478557063096</v>
      </c>
      <c r="J86">
        <f>(Table2[[#This Row],[1M Return vs Nifty]]-AVERAGE(Table2[1M Return vs Nifty]))/_xlfn.STDEV.P(Table2[1M Return vs Nifty])</f>
        <v>-0.54344461598140681</v>
      </c>
      <c r="K86">
        <v>36.537526675306701</v>
      </c>
      <c r="L86">
        <f>(Table2[[#This Row],[6M Return vs Nifty]]-AVERAGE(Table2[6M Return vs Nifty]))/_xlfn.STDEV.P(Table2[6M Return vs Nifty])</f>
        <v>0.80294093625238705</v>
      </c>
      <c r="M86">
        <v>-0.45329565095921898</v>
      </c>
      <c r="N86">
        <f>(Table2[[#This Row],[1W Return vs Nifty]]-AVERAGE(Table2[1W Return vs Nifty]))/_xlfn.STDEV.P(Table2[1W Return vs Nifty])</f>
        <v>-2.8231036465847383E-2</v>
      </c>
      <c r="O86">
        <v>67.13</v>
      </c>
      <c r="P86">
        <v>66.8131762685166</v>
      </c>
      <c r="Q86">
        <v>55.987408252952697</v>
      </c>
      <c r="R86">
        <v>63.213189472174797</v>
      </c>
      <c r="S86" s="2">
        <f>(Table2[[#This Row],[Close Price]]-Table2[[#This Row],[20D EMA]])/Table2[[#This Row],[20D EMA]]</f>
        <v>1.8322657530165411E-2</v>
      </c>
      <c r="T86" s="2">
        <f>(Table2[[#This Row],[Close Price]]-Table2[[#This Row],[50D EMA]])/Table2[[#This Row],[50D EMA]]</f>
        <v>2.3151477266502702E-2</v>
      </c>
      <c r="U86" s="2">
        <f>(Table2[[#This Row],[Close Price]]-Table2[[#This Row],[200D EMA]])/Table2[[#This Row],[200D EMA]]</f>
        <v>0.22098882825844665</v>
      </c>
      <c r="V86">
        <v>0.77114764895287602</v>
      </c>
      <c r="W86">
        <v>67.41</v>
      </c>
      <c r="X86">
        <v>69.239999999999995</v>
      </c>
      <c r="Y86">
        <v>64.900000000000006</v>
      </c>
      <c r="Z86">
        <v>69.77</v>
      </c>
      <c r="AA86">
        <v>64.349999999999994</v>
      </c>
      <c r="AB86">
        <v>69.77</v>
      </c>
      <c r="AC86">
        <f>(Table2[[#This Row],[Close Price]]/Table2[[#This Row],[Day Low]])-1</f>
        <v>1.409286456015435E-2</v>
      </c>
      <c r="AD86">
        <f>(Table2[[#This Row],[Day High]]/Table2[[#This Row],[Close Price]])-1</f>
        <v>1.2873025160912821E-2</v>
      </c>
      <c r="AE86">
        <f>(Table2[[#This Row],[Close Price]]/Table2[[#This Row],[Current Week Low]])-1</f>
        <v>5.3312788906009212E-2</v>
      </c>
      <c r="AF86">
        <f>(Table2[[#This Row],[Current Week High]]/Table2[[#This Row],[Close Price]])-1</f>
        <v>2.062609713282626E-2</v>
      </c>
      <c r="AG86">
        <f>(Table2[[#This Row],[Close Price]]/Table2[[#This Row],[Current Month Low]])-1</f>
        <v>6.2315462315462478E-2</v>
      </c>
      <c r="AH86">
        <f>(Table2[[#This Row],[Current Month High]]/Table2[[#This Row],[Close Price]])-1</f>
        <v>2.062609713282626E-2</v>
      </c>
      <c r="AI86">
        <v>14.3212404915155</v>
      </c>
      <c r="AJ86">
        <v>173.987975951903</v>
      </c>
      <c r="AK86" t="str">
        <f>IF(AND(Table2[[#This Row],[20D EMA]]&gt;Table2[[#This Row],[50D EMA]],Table2[[#This Row],[50D EMA]]&gt;Table2[[#This Row],[200D EMA]]),"Uptrend","Downtrend/NoTrend")</f>
        <v>Uptrend</v>
      </c>
      <c r="AL86">
        <v>-7.0000000000000007E-2</v>
      </c>
      <c r="AM86" t="s">
        <v>10212</v>
      </c>
      <c r="AN86">
        <v>4.0599999999999996</v>
      </c>
      <c r="AO86" t="s">
        <v>10211</v>
      </c>
      <c r="AP86">
        <v>0.118612296475679</v>
      </c>
      <c r="AQ86">
        <f>(Table2[[#This Row],[Sharpe Ratio]]-AVERAGE(Table2[Sharpe Ratio]))/_xlfn.STDEV.P(Table2[Sharpe Ratio])</f>
        <v>0.72710657214290142</v>
      </c>
      <c r="AR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2.0749089707614217</v>
      </c>
      <c r="AS86">
        <f>_xlfn.RANK.AVG(Table2[[#This Row],[1Y Return vs Nifty Z-Score]],Table2[1Y Return vs Nifty Z-Score])</f>
        <v>76</v>
      </c>
      <c r="AT86">
        <f>_xlfn.RANK.AVG(Table2[[#This Row],[6M Return vs Nifty Z-Score]],Table2[6M Return vs Nifty Z-Score])</f>
        <v>122</v>
      </c>
      <c r="AU86">
        <f>_xlfn.RANK.AVG(Table2[[#This Row],[Sharpe Ratio Z-Score]],Table2[Sharpe Ratio Z-Score])</f>
        <v>168</v>
      </c>
      <c r="AV86">
        <f>(Table2[[#This Row],[Rank 1Y]]+Table2[[#This Row],[Rank 6M]]+Table2[[#This Row],[Rank Sharpe]])/3</f>
        <v>122</v>
      </c>
    </row>
    <row r="87" spans="1:48" x14ac:dyDescent="0.3">
      <c r="A87" t="s">
        <v>620</v>
      </c>
      <c r="B87" t="s">
        <v>621</v>
      </c>
      <c r="C87" t="s">
        <v>10171</v>
      </c>
      <c r="D87" t="s">
        <v>459</v>
      </c>
      <c r="E87">
        <v>30212.911962300001</v>
      </c>
      <c r="F87">
        <v>1615.75</v>
      </c>
      <c r="G87">
        <v>104.501857548142</v>
      </c>
      <c r="H87">
        <f>(Table2[[#This Row],[1Y Return vs Nifty]]-AVERAGE(Table2[1Y Return vs Nifty]))/_xlfn.STDEV.P(Table2[1Y Return vs Nifty])</f>
        <v>0.72606021521487063</v>
      </c>
      <c r="I87">
        <v>14.399133863625901</v>
      </c>
      <c r="J87">
        <f>(Table2[[#This Row],[1M Return vs Nifty]]-AVERAGE(Table2[1M Return vs Nifty]))/_xlfn.STDEV.P(Table2[1M Return vs Nifty])</f>
        <v>1.059465131645021</v>
      </c>
      <c r="K87">
        <v>89.442295992995497</v>
      </c>
      <c r="L87">
        <f>(Table2[[#This Row],[6M Return vs Nifty]]-AVERAGE(Table2[6M Return vs Nifty]))/_xlfn.STDEV.P(Table2[6M Return vs Nifty])</f>
        <v>2.3952834810604</v>
      </c>
      <c r="M87">
        <v>-3.02998426039946</v>
      </c>
      <c r="N87">
        <f>(Table2[[#This Row],[1W Return vs Nifty]]-AVERAGE(Table2[1W Return vs Nifty]))/_xlfn.STDEV.P(Table2[1W Return vs Nifty])</f>
        <v>-0.52175701301818378</v>
      </c>
      <c r="O87">
        <v>1579.5</v>
      </c>
      <c r="P87">
        <v>1390.5684519987699</v>
      </c>
      <c r="Q87">
        <v>1014.16839183463</v>
      </c>
      <c r="R87">
        <v>56.878531366163998</v>
      </c>
      <c r="S87" s="2">
        <f>(Table2[[#This Row],[Close Price]]-Table2[[#This Row],[20D EMA]])/Table2[[#This Row],[20D EMA]]</f>
        <v>2.2950300728078507E-2</v>
      </c>
      <c r="T87" s="2">
        <f>(Table2[[#This Row],[Close Price]]-Table2[[#This Row],[50D EMA]])/Table2[[#This Row],[50D EMA]]</f>
        <v>0.16193488905746389</v>
      </c>
      <c r="U87" s="2">
        <f>(Table2[[#This Row],[Close Price]]-Table2[[#This Row],[200D EMA]])/Table2[[#This Row],[200D EMA]]</f>
        <v>0.59317724059326005</v>
      </c>
      <c r="V87">
        <v>0.44747636713528199</v>
      </c>
      <c r="W87">
        <v>1610</v>
      </c>
      <c r="X87">
        <v>1658.95</v>
      </c>
      <c r="Y87">
        <v>1585.05</v>
      </c>
      <c r="Z87">
        <v>1745</v>
      </c>
      <c r="AA87">
        <v>1585.05</v>
      </c>
      <c r="AB87">
        <v>1745</v>
      </c>
      <c r="AC87">
        <f>(Table2[[#This Row],[Close Price]]/Table2[[#This Row],[Day Low]])-1</f>
        <v>3.5714285714285587E-3</v>
      </c>
      <c r="AD87">
        <f>(Table2[[#This Row],[Day High]]/Table2[[#This Row],[Close Price]])-1</f>
        <v>2.6736809531177519E-2</v>
      </c>
      <c r="AE87">
        <f>(Table2[[#This Row],[Close Price]]/Table2[[#This Row],[Current Week Low]])-1</f>
        <v>1.9368474180625261E-2</v>
      </c>
      <c r="AF87">
        <f>(Table2[[#This Row],[Current Week High]]/Table2[[#This Row],[Close Price]])-1</f>
        <v>7.999381092371971E-2</v>
      </c>
      <c r="AG87">
        <f>(Table2[[#This Row],[Close Price]]/Table2[[#This Row],[Current Month Low]])-1</f>
        <v>1.9368474180625261E-2</v>
      </c>
      <c r="AH87">
        <f>(Table2[[#This Row],[Current Month High]]/Table2[[#This Row],[Close Price]])-1</f>
        <v>7.999381092371971E-2</v>
      </c>
      <c r="AI87">
        <v>9.9149002011449792</v>
      </c>
      <c r="AJ87">
        <v>169.74123539231999</v>
      </c>
      <c r="AK87" t="str">
        <f>IF(AND(Table2[[#This Row],[20D EMA]]&gt;Table2[[#This Row],[50D EMA]],Table2[[#This Row],[50D EMA]]&gt;Table2[[#This Row],[200D EMA]]),"Uptrend","Downtrend/NoTrend")</f>
        <v>Uptrend</v>
      </c>
      <c r="AL87">
        <v>0.24</v>
      </c>
      <c r="AM87" t="s">
        <v>10211</v>
      </c>
      <c r="AN87">
        <v>-3.21</v>
      </c>
      <c r="AO87" t="s">
        <v>10212</v>
      </c>
      <c r="AP87">
        <v>8.6663095594489994E-2</v>
      </c>
      <c r="AQ87">
        <f>(Table2[[#This Row],[Sharpe Ratio]]-AVERAGE(Table2[Sharpe Ratio]))/_xlfn.STDEV.P(Table2[Sharpe Ratio])</f>
        <v>0.36462453454887128</v>
      </c>
      <c r="AR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4.0236763494509793</v>
      </c>
      <c r="AS87">
        <f>_xlfn.RANK.AVG(Table2[[#This Row],[1Y Return vs Nifty Z-Score]],Table2[1Y Return vs Nifty Z-Score])</f>
        <v>116</v>
      </c>
      <c r="AT87">
        <f>_xlfn.RANK.AVG(Table2[[#This Row],[6M Return vs Nifty Z-Score]],Table2[6M Return vs Nifty Z-Score])</f>
        <v>14</v>
      </c>
      <c r="AU87">
        <f>_xlfn.RANK.AVG(Table2[[#This Row],[Sharpe Ratio Z-Score]],Table2[Sharpe Ratio Z-Score])</f>
        <v>236</v>
      </c>
      <c r="AV87">
        <f>(Table2[[#This Row],[Rank 1Y]]+Table2[[#This Row],[Rank 6M]]+Table2[[#This Row],[Rank Sharpe]])/3</f>
        <v>122</v>
      </c>
    </row>
    <row r="88" spans="1:48" x14ac:dyDescent="0.3">
      <c r="A88" t="s">
        <v>1106</v>
      </c>
      <c r="B88" t="s">
        <v>1107</v>
      </c>
      <c r="C88" t="s">
        <v>10170</v>
      </c>
      <c r="D88" t="s">
        <v>46</v>
      </c>
      <c r="E88">
        <v>11045.525747834999</v>
      </c>
      <c r="F88">
        <v>1688.5</v>
      </c>
      <c r="G88">
        <v>66.547340514229205</v>
      </c>
      <c r="H88">
        <f>(Table2[[#This Row],[1Y Return vs Nifty]]-AVERAGE(Table2[1Y Return vs Nifty]))/_xlfn.STDEV.P(Table2[1Y Return vs Nifty])</f>
        <v>0.27041048267177559</v>
      </c>
      <c r="I88">
        <v>-10.3213284892672</v>
      </c>
      <c r="J88">
        <f>(Table2[[#This Row],[1M Return vs Nifty]]-AVERAGE(Table2[1M Return vs Nifty]))/_xlfn.STDEV.P(Table2[1M Return vs Nifty])</f>
        <v>-1.0560189236940847</v>
      </c>
      <c r="K88">
        <v>74.953843312485802</v>
      </c>
      <c r="L88">
        <f>(Table2[[#This Row],[6M Return vs Nifty]]-AVERAGE(Table2[6M Return vs Nifty]))/_xlfn.STDEV.P(Table2[6M Return vs Nifty])</f>
        <v>1.9592059797471189</v>
      </c>
      <c r="M88">
        <v>-4.3545875851878302</v>
      </c>
      <c r="N88">
        <f>(Table2[[#This Row],[1W Return vs Nifty]]-AVERAGE(Table2[1W Return vs Nifty]))/_xlfn.STDEV.P(Table2[1W Return vs Nifty])</f>
        <v>-0.77546487163004274</v>
      </c>
      <c r="O88">
        <v>1695.88</v>
      </c>
      <c r="P88">
        <v>1555.22530370501</v>
      </c>
      <c r="Q88">
        <v>1178.23315392688</v>
      </c>
      <c r="R88">
        <v>43.883001455285303</v>
      </c>
      <c r="S88" s="2">
        <f>(Table2[[#This Row],[Close Price]]-Table2[[#This Row],[20D EMA]])/Table2[[#This Row],[20D EMA]]</f>
        <v>-4.35172299926888E-3</v>
      </c>
      <c r="T88" s="2">
        <f>(Table2[[#This Row],[Close Price]]-Table2[[#This Row],[50D EMA]])/Table2[[#This Row],[50D EMA]]</f>
        <v>8.5694783885968143E-2</v>
      </c>
      <c r="U88" s="2">
        <f>(Table2[[#This Row],[Close Price]]-Table2[[#This Row],[200D EMA]])/Table2[[#This Row],[200D EMA]]</f>
        <v>0.43307799001621594</v>
      </c>
      <c r="V88">
        <v>0.58803237465695002</v>
      </c>
      <c r="W88">
        <v>1680</v>
      </c>
      <c r="X88">
        <v>1727</v>
      </c>
      <c r="Y88">
        <v>1664.95</v>
      </c>
      <c r="Z88">
        <v>1798</v>
      </c>
      <c r="AA88">
        <v>1664.95</v>
      </c>
      <c r="AB88">
        <v>1802</v>
      </c>
      <c r="AC88">
        <f>(Table2[[#This Row],[Close Price]]/Table2[[#This Row],[Day Low]])-1</f>
        <v>5.0595238095239026E-3</v>
      </c>
      <c r="AD88">
        <f>(Table2[[#This Row],[Day High]]/Table2[[#This Row],[Close Price]])-1</f>
        <v>2.2801302931596101E-2</v>
      </c>
      <c r="AE88">
        <f>(Table2[[#This Row],[Close Price]]/Table2[[#This Row],[Current Week Low]])-1</f>
        <v>1.4144568905973154E-2</v>
      </c>
      <c r="AF88">
        <f>(Table2[[#This Row],[Current Week High]]/Table2[[#This Row],[Close Price]])-1</f>
        <v>6.4850458987266713E-2</v>
      </c>
      <c r="AG88">
        <f>(Table2[[#This Row],[Close Price]]/Table2[[#This Row],[Current Month Low]])-1</f>
        <v>1.4144568905973154E-2</v>
      </c>
      <c r="AH88">
        <f>(Table2[[#This Row],[Current Month High]]/Table2[[#This Row],[Close Price]])-1</f>
        <v>6.721942552561444E-2</v>
      </c>
      <c r="AI88">
        <v>10.7432632514065</v>
      </c>
      <c r="AJ88">
        <v>109.72549993789499</v>
      </c>
      <c r="AK88" t="str">
        <f>IF(AND(Table2[[#This Row],[20D EMA]]&gt;Table2[[#This Row],[50D EMA]],Table2[[#This Row],[50D EMA]]&gt;Table2[[#This Row],[200D EMA]]),"Uptrend","Downtrend/NoTrend")</f>
        <v>Uptrend</v>
      </c>
      <c r="AL88">
        <v>0.46</v>
      </c>
      <c r="AM88" t="s">
        <v>10211</v>
      </c>
      <c r="AN88">
        <v>-4.95</v>
      </c>
      <c r="AO88" t="s">
        <v>10212</v>
      </c>
      <c r="AP88">
        <v>0.13356306757643399</v>
      </c>
      <c r="AQ88">
        <f>(Table2[[#This Row],[Sharpe Ratio]]-AVERAGE(Table2[Sharpe Ratio]))/_xlfn.STDEV.P(Table2[Sharpe Ratio])</f>
        <v>0.8967316589285439</v>
      </c>
      <c r="AR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1.294864326023311</v>
      </c>
      <c r="AS88">
        <f>_xlfn.RANK.AVG(Table2[[#This Row],[1Y Return vs Nifty Z-Score]],Table2[1Y Return vs Nifty Z-Score])</f>
        <v>194</v>
      </c>
      <c r="AT88">
        <f>_xlfn.RANK.AVG(Table2[[#This Row],[6M Return vs Nifty Z-Score]],Table2[6M Return vs Nifty Z-Score])</f>
        <v>32</v>
      </c>
      <c r="AU88">
        <f>_xlfn.RANK.AVG(Table2[[#This Row],[Sharpe Ratio Z-Score]],Table2[Sharpe Ratio Z-Score])</f>
        <v>143</v>
      </c>
      <c r="AV88">
        <f>(Table2[[#This Row],[Rank 1Y]]+Table2[[#This Row],[Rank 6M]]+Table2[[#This Row],[Rank Sharpe]])/3</f>
        <v>123</v>
      </c>
    </row>
    <row r="89" spans="1:48" x14ac:dyDescent="0.3">
      <c r="A89" t="s">
        <v>887</v>
      </c>
      <c r="B89" t="s">
        <v>888</v>
      </c>
      <c r="C89" t="s">
        <v>10173</v>
      </c>
      <c r="D89" t="s">
        <v>246</v>
      </c>
      <c r="E89">
        <v>16705.50261014</v>
      </c>
      <c r="F89">
        <v>4714.2</v>
      </c>
      <c r="G89">
        <v>103.676784159661</v>
      </c>
      <c r="H89">
        <f>(Table2[[#This Row],[1Y Return vs Nifty]]-AVERAGE(Table2[1Y Return vs Nifty]))/_xlfn.STDEV.P(Table2[1Y Return vs Nifty])</f>
        <v>0.71615508406924488</v>
      </c>
      <c r="I89">
        <v>-5.8671492433066197</v>
      </c>
      <c r="J89">
        <f>(Table2[[#This Row],[1M Return vs Nifty]]-AVERAGE(Table2[1M Return vs Nifty]))/_xlfn.STDEV.P(Table2[1M Return vs Nifty])</f>
        <v>-0.67484704106749616</v>
      </c>
      <c r="K89">
        <v>23.183034145059601</v>
      </c>
      <c r="L89">
        <f>(Table2[[#This Row],[6M Return vs Nifty]]-AVERAGE(Table2[6M Return vs Nifty]))/_xlfn.STDEV.P(Table2[6M Return vs Nifty])</f>
        <v>0.40099368471937058</v>
      </c>
      <c r="M89">
        <v>-6.3799398727497802</v>
      </c>
      <c r="N89">
        <f>(Table2[[#This Row],[1W Return vs Nifty]]-AVERAGE(Table2[1W Return vs Nifty]))/_xlfn.STDEV.P(Table2[1W Return vs Nifty])</f>
        <v>-1.1633906620881551</v>
      </c>
      <c r="O89">
        <v>4799.1099999999997</v>
      </c>
      <c r="P89">
        <v>4654.9557597868798</v>
      </c>
      <c r="Q89">
        <v>3906.3640293185199</v>
      </c>
      <c r="R89">
        <v>45.938223015486599</v>
      </c>
      <c r="S89" s="2">
        <f>(Table2[[#This Row],[Close Price]]-Table2[[#This Row],[20D EMA]])/Table2[[#This Row],[20D EMA]]</f>
        <v>-1.769286388517868E-2</v>
      </c>
      <c r="T89" s="2">
        <f>(Table2[[#This Row],[Close Price]]-Table2[[#This Row],[50D EMA]])/Table2[[#This Row],[50D EMA]]</f>
        <v>1.2727132817226275E-2</v>
      </c>
      <c r="U89" s="2">
        <f>(Table2[[#This Row],[Close Price]]-Table2[[#This Row],[200D EMA]])/Table2[[#This Row],[200D EMA]]</f>
        <v>0.20679997169193931</v>
      </c>
      <c r="V89">
        <v>0.90629432361761098</v>
      </c>
      <c r="W89">
        <v>4666</v>
      </c>
      <c r="X89">
        <v>4852.8999999999996</v>
      </c>
      <c r="Y89">
        <v>4666</v>
      </c>
      <c r="Z89">
        <v>5000</v>
      </c>
      <c r="AA89">
        <v>4666</v>
      </c>
      <c r="AB89">
        <v>5140</v>
      </c>
      <c r="AC89">
        <f>(Table2[[#This Row],[Close Price]]/Table2[[#This Row],[Day Low]])-1</f>
        <v>1.0330047149592847E-2</v>
      </c>
      <c r="AD89">
        <f>(Table2[[#This Row],[Day High]]/Table2[[#This Row],[Close Price]])-1</f>
        <v>2.9421747062067682E-2</v>
      </c>
      <c r="AE89">
        <f>(Table2[[#This Row],[Close Price]]/Table2[[#This Row],[Current Week Low]])-1</f>
        <v>1.0330047149592847E-2</v>
      </c>
      <c r="AF89">
        <f>(Table2[[#This Row],[Current Week High]]/Table2[[#This Row],[Close Price]])-1</f>
        <v>6.0625344703236994E-2</v>
      </c>
      <c r="AG89">
        <f>(Table2[[#This Row],[Close Price]]/Table2[[#This Row],[Current Month Low]])-1</f>
        <v>1.0330047149592847E-2</v>
      </c>
      <c r="AH89">
        <f>(Table2[[#This Row],[Current Month High]]/Table2[[#This Row],[Close Price]])-1</f>
        <v>9.0322854354927706E-2</v>
      </c>
      <c r="AI89">
        <v>10.092910780196</v>
      </c>
      <c r="AJ89">
        <v>134.14706831897001</v>
      </c>
      <c r="AK89" t="str">
        <f>IF(AND(Table2[[#This Row],[20D EMA]]&gt;Table2[[#This Row],[50D EMA]],Table2[[#This Row],[50D EMA]]&gt;Table2[[#This Row],[200D EMA]]),"Uptrend","Downtrend/NoTrend")</f>
        <v>Uptrend</v>
      </c>
      <c r="AL89">
        <v>-0.08</v>
      </c>
      <c r="AM89" t="s">
        <v>10212</v>
      </c>
      <c r="AN89">
        <v>-0.8</v>
      </c>
      <c r="AO89" t="s">
        <v>10212</v>
      </c>
      <c r="AP89">
        <v>0.17146306587577301</v>
      </c>
      <c r="AQ89">
        <f>(Table2[[#This Row],[Sharpe Ratio]]-AVERAGE(Table2[Sharpe Ratio]))/_xlfn.STDEV.P(Table2[Sharpe Ratio])</f>
        <v>1.3267289117375605</v>
      </c>
      <c r="AR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0.60563997737052455</v>
      </c>
      <c r="AS89">
        <f>_xlfn.RANK.AVG(Table2[[#This Row],[1Y Return vs Nifty Z-Score]],Table2[1Y Return vs Nifty Z-Score])</f>
        <v>117</v>
      </c>
      <c r="AT89">
        <f>_xlfn.RANK.AVG(Table2[[#This Row],[6M Return vs Nifty Z-Score]],Table2[6M Return vs Nifty Z-Score])</f>
        <v>191</v>
      </c>
      <c r="AU89">
        <f>_xlfn.RANK.AVG(Table2[[#This Row],[Sharpe Ratio Z-Score]],Table2[Sharpe Ratio Z-Score])</f>
        <v>71</v>
      </c>
      <c r="AV89">
        <f>(Table2[[#This Row],[Rank 1Y]]+Table2[[#This Row],[Rank 6M]]+Table2[[#This Row],[Rank Sharpe]])/3</f>
        <v>126.33333333333333</v>
      </c>
    </row>
    <row r="90" spans="1:48" x14ac:dyDescent="0.3">
      <c r="A90" t="s">
        <v>1147</v>
      </c>
      <c r="B90" t="s">
        <v>1148</v>
      </c>
      <c r="C90" t="s">
        <v>10172</v>
      </c>
      <c r="D90" t="s">
        <v>62</v>
      </c>
      <c r="E90">
        <v>10397.021298375001</v>
      </c>
      <c r="F90">
        <v>8078.3</v>
      </c>
      <c r="G90">
        <v>147.27621932424199</v>
      </c>
      <c r="H90">
        <f>(Table2[[#This Row],[1Y Return vs Nifty]]-AVERAGE(Table2[1Y Return vs Nifty]))/_xlfn.STDEV.P(Table2[1Y Return vs Nifty])</f>
        <v>1.2395729147854355</v>
      </c>
      <c r="I90">
        <v>20.486251147169298</v>
      </c>
      <c r="J90">
        <f>(Table2[[#This Row],[1M Return vs Nifty]]-AVERAGE(Table2[1M Return vs Nifty]))/_xlfn.STDEV.P(Table2[1M Return vs Nifty])</f>
        <v>1.5803777008554465</v>
      </c>
      <c r="K90">
        <v>33.951318752888902</v>
      </c>
      <c r="L90">
        <f>(Table2[[#This Row],[6M Return vs Nifty]]-AVERAGE(Table2[6M Return vs Nifty]))/_xlfn.STDEV.P(Table2[6M Return vs Nifty])</f>
        <v>0.72510052682055726</v>
      </c>
      <c r="M90">
        <v>5.8658520591448404</v>
      </c>
      <c r="N90">
        <f>(Table2[[#This Row],[1W Return vs Nifty]]-AVERAGE(Table2[1W Return vs Nifty]))/_xlfn.STDEV.P(Table2[1W Return vs Nifty])</f>
        <v>1.182106733174491</v>
      </c>
      <c r="O90">
        <v>7455.75</v>
      </c>
      <c r="P90">
        <v>7025.4122182461697</v>
      </c>
      <c r="Q90">
        <v>5913.8953232057102</v>
      </c>
      <c r="R90">
        <v>84.541161530570093</v>
      </c>
      <c r="S90" s="2">
        <f>(Table2[[#This Row],[Close Price]]-Table2[[#This Row],[20D EMA]])/Table2[[#This Row],[20D EMA]]</f>
        <v>8.3499312611072019E-2</v>
      </c>
      <c r="T90" s="2">
        <f>(Table2[[#This Row],[Close Price]]-Table2[[#This Row],[50D EMA]])/Table2[[#This Row],[50D EMA]]</f>
        <v>0.1498684702115137</v>
      </c>
      <c r="U90" s="2">
        <f>(Table2[[#This Row],[Close Price]]-Table2[[#This Row],[200D EMA]])/Table2[[#This Row],[200D EMA]]</f>
        <v>0.36598630149933803</v>
      </c>
      <c r="V90">
        <v>0.85806719557177002</v>
      </c>
      <c r="W90">
        <v>8018.05</v>
      </c>
      <c r="X90">
        <v>8152.75</v>
      </c>
      <c r="Y90">
        <v>7651.55</v>
      </c>
      <c r="Z90">
        <v>8198.9500000000007</v>
      </c>
      <c r="AA90">
        <v>7496.05</v>
      </c>
      <c r="AB90">
        <v>8198.9500000000007</v>
      </c>
      <c r="AC90">
        <f>(Table2[[#This Row],[Close Price]]/Table2[[#This Row],[Day Low]])-1</f>
        <v>7.5142958699434548E-3</v>
      </c>
      <c r="AD90">
        <f>(Table2[[#This Row],[Day High]]/Table2[[#This Row],[Close Price]])-1</f>
        <v>9.216047930876492E-3</v>
      </c>
      <c r="AE90">
        <f>(Table2[[#This Row],[Close Price]]/Table2[[#This Row],[Current Week Low]])-1</f>
        <v>5.5773013311028574E-2</v>
      </c>
      <c r="AF90">
        <f>(Table2[[#This Row],[Current Week High]]/Table2[[#This Row],[Close Price]])-1</f>
        <v>1.4935072973274233E-2</v>
      </c>
      <c r="AG90">
        <f>(Table2[[#This Row],[Close Price]]/Table2[[#This Row],[Current Month Low]])-1</f>
        <v>7.7674241767330843E-2</v>
      </c>
      <c r="AH90">
        <f>(Table2[[#This Row],[Current Month High]]/Table2[[#This Row],[Close Price]])-1</f>
        <v>1.4935072973274233E-2</v>
      </c>
      <c r="AI90">
        <v>1.4935072973274199</v>
      </c>
      <c r="AJ90">
        <v>181.46406048569699</v>
      </c>
      <c r="AK90" t="str">
        <f>IF(AND(Table2[[#This Row],[20D EMA]]&gt;Table2[[#This Row],[50D EMA]],Table2[[#This Row],[50D EMA]]&gt;Table2[[#This Row],[200D EMA]]),"Uptrend","Downtrend/NoTrend")</f>
        <v>Uptrend</v>
      </c>
      <c r="AL90">
        <v>0.01</v>
      </c>
      <c r="AM90" t="s">
        <v>10211</v>
      </c>
      <c r="AN90">
        <v>11.15</v>
      </c>
      <c r="AO90" t="s">
        <v>10211</v>
      </c>
      <c r="AP90">
        <v>0.11084461137704101</v>
      </c>
      <c r="AQ90">
        <f>(Table2[[#This Row],[Sharpe Ratio]]-AVERAGE(Table2[Sharpe Ratio]))/_xlfn.STDEV.P(Table2[Sharpe Ratio])</f>
        <v>0.63897772246012652</v>
      </c>
      <c r="AR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5.366135598096057</v>
      </c>
      <c r="AS90">
        <f>_xlfn.RANK.AVG(Table2[[#This Row],[1Y Return vs Nifty Z-Score]],Table2[1Y Return vs Nifty Z-Score])</f>
        <v>67</v>
      </c>
      <c r="AT90">
        <f>_xlfn.RANK.AVG(Table2[[#This Row],[6M Return vs Nifty Z-Score]],Table2[6M Return vs Nifty Z-Score])</f>
        <v>131</v>
      </c>
      <c r="AU90">
        <f>_xlfn.RANK.AVG(Table2[[#This Row],[Sharpe Ratio Z-Score]],Table2[Sharpe Ratio Z-Score])</f>
        <v>185</v>
      </c>
      <c r="AV90">
        <f>(Table2[[#This Row],[Rank 1Y]]+Table2[[#This Row],[Rank 6M]]+Table2[[#This Row],[Rank Sharpe]])/3</f>
        <v>127.66666666666667</v>
      </c>
    </row>
    <row r="91" spans="1:48" x14ac:dyDescent="0.3">
      <c r="A91" t="s">
        <v>1568</v>
      </c>
      <c r="B91" t="s">
        <v>1569</v>
      </c>
      <c r="C91" t="s">
        <v>10173</v>
      </c>
      <c r="D91" t="s">
        <v>67</v>
      </c>
      <c r="E91">
        <v>5864.4391725699998</v>
      </c>
      <c r="F91">
        <v>1460.75</v>
      </c>
      <c r="G91">
        <v>87.2672385141218</v>
      </c>
      <c r="H91">
        <f>(Table2[[#This Row],[1Y Return vs Nifty]]-AVERAGE(Table2[1Y Return vs Nifty]))/_xlfn.STDEV.P(Table2[1Y Return vs Nifty])</f>
        <v>0.51915600019570074</v>
      </c>
      <c r="I91">
        <v>62.674097159914503</v>
      </c>
      <c r="J91">
        <f>(Table2[[#This Row],[1M Return vs Nifty]]-AVERAGE(Table2[1M Return vs Nifty]))/_xlfn.STDEV.P(Table2[1M Return vs Nifty])</f>
        <v>5.1906546566430087</v>
      </c>
      <c r="K91">
        <v>77.896579758708398</v>
      </c>
      <c r="L91">
        <f>(Table2[[#This Row],[6M Return vs Nifty]]-AVERAGE(Table2[6M Return vs Nifty]))/_xlfn.STDEV.P(Table2[6M Return vs Nifty])</f>
        <v>2.0477772844122857</v>
      </c>
      <c r="M91">
        <v>-4.1825857815389398</v>
      </c>
      <c r="N91">
        <f>(Table2[[#This Row],[1W Return vs Nifty]]-AVERAGE(Table2[1W Return vs Nifty]))/_xlfn.STDEV.P(Table2[1W Return vs Nifty])</f>
        <v>-0.74252051125852592</v>
      </c>
      <c r="O91">
        <v>1377.37</v>
      </c>
      <c r="P91">
        <v>1154.73651594847</v>
      </c>
      <c r="Q91">
        <v>857.44022798228195</v>
      </c>
      <c r="R91">
        <v>64.157911421482197</v>
      </c>
      <c r="S91" s="2">
        <f>(Table2[[#This Row],[Close Price]]-Table2[[#This Row],[20D EMA]])/Table2[[#This Row],[20D EMA]]</f>
        <v>6.0535658537647918E-2</v>
      </c>
      <c r="T91" s="2">
        <f>(Table2[[#This Row],[Close Price]]-Table2[[#This Row],[50D EMA]])/Table2[[#This Row],[50D EMA]]</f>
        <v>0.26500719413049706</v>
      </c>
      <c r="U91" s="2">
        <f>(Table2[[#This Row],[Close Price]]-Table2[[#This Row],[200D EMA]])/Table2[[#This Row],[200D EMA]]</f>
        <v>0.70361729287815122</v>
      </c>
      <c r="V91">
        <v>0.63962837256108696</v>
      </c>
      <c r="W91">
        <v>1450</v>
      </c>
      <c r="X91">
        <v>1503</v>
      </c>
      <c r="Y91">
        <v>1401.15</v>
      </c>
      <c r="Z91">
        <v>1568.95</v>
      </c>
      <c r="AA91">
        <v>1392.1</v>
      </c>
      <c r="AB91">
        <v>1592.7</v>
      </c>
      <c r="AC91">
        <f>(Table2[[#This Row],[Close Price]]/Table2[[#This Row],[Day Low]])-1</f>
        <v>7.4137931034483628E-3</v>
      </c>
      <c r="AD91">
        <f>(Table2[[#This Row],[Day High]]/Table2[[#This Row],[Close Price]])-1</f>
        <v>2.8923498202978015E-2</v>
      </c>
      <c r="AE91">
        <f>(Table2[[#This Row],[Close Price]]/Table2[[#This Row],[Current Week Low]])-1</f>
        <v>4.2536487884951679E-2</v>
      </c>
      <c r="AF91">
        <f>(Table2[[#This Row],[Current Week High]]/Table2[[#This Row],[Close Price]])-1</f>
        <v>7.4071538593188491E-2</v>
      </c>
      <c r="AG91">
        <f>(Table2[[#This Row],[Close Price]]/Table2[[#This Row],[Current Month Low]])-1</f>
        <v>4.931398606421955E-2</v>
      </c>
      <c r="AH91">
        <f>(Table2[[#This Row],[Current Month High]]/Table2[[#This Row],[Close Price]])-1</f>
        <v>9.0330309772377326E-2</v>
      </c>
      <c r="AI91">
        <v>9.0330309772377309</v>
      </c>
      <c r="AJ91">
        <v>141.66597733476701</v>
      </c>
      <c r="AK91" t="str">
        <f>IF(AND(Table2[[#This Row],[20D EMA]]&gt;Table2[[#This Row],[50D EMA]],Table2[[#This Row],[50D EMA]]&gt;Table2[[#This Row],[200D EMA]]),"Uptrend","Downtrend/NoTrend")</f>
        <v>Uptrend</v>
      </c>
      <c r="AL91">
        <v>0</v>
      </c>
      <c r="AM91">
        <v>0</v>
      </c>
      <c r="AN91">
        <v>3.6</v>
      </c>
      <c r="AO91" t="s">
        <v>10211</v>
      </c>
      <c r="AP91">
        <v>9.4532325094331002E-2</v>
      </c>
      <c r="AQ91">
        <f>(Table2[[#This Row],[Sharpe Ratio]]-AVERAGE(Table2[Sharpe Ratio]))/_xlfn.STDEV.P(Table2[Sharpe Ratio])</f>
        <v>0.45390546379667862</v>
      </c>
      <c r="AR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7.4689728937891466</v>
      </c>
      <c r="AS91">
        <f>_xlfn.RANK.AVG(Table2[[#This Row],[1Y Return vs Nifty Z-Score]],Table2[1Y Return vs Nifty Z-Score])</f>
        <v>147</v>
      </c>
      <c r="AT91">
        <f>_xlfn.RANK.AVG(Table2[[#This Row],[6M Return vs Nifty Z-Score]],Table2[6M Return vs Nifty Z-Score])</f>
        <v>25</v>
      </c>
      <c r="AU91">
        <f>_xlfn.RANK.AVG(Table2[[#This Row],[Sharpe Ratio Z-Score]],Table2[Sharpe Ratio Z-Score])</f>
        <v>224</v>
      </c>
      <c r="AV91">
        <f>(Table2[[#This Row],[Rank 1Y]]+Table2[[#This Row],[Rank 6M]]+Table2[[#This Row],[Rank Sharpe]])/3</f>
        <v>132</v>
      </c>
    </row>
    <row r="92" spans="1:48" x14ac:dyDescent="0.3">
      <c r="A92" t="s">
        <v>79</v>
      </c>
      <c r="B92" t="s">
        <v>80</v>
      </c>
      <c r="C92" t="s">
        <v>10171</v>
      </c>
      <c r="D92" t="s">
        <v>56</v>
      </c>
      <c r="E92">
        <v>323217.88035029999</v>
      </c>
      <c r="F92">
        <v>2703.95</v>
      </c>
      <c r="G92">
        <v>45.730884966810102</v>
      </c>
      <c r="H92">
        <f>(Table2[[#This Row],[1Y Return vs Nifty]]-AVERAGE(Table2[1Y Return vs Nifty]))/_xlfn.STDEV.P(Table2[1Y Return vs Nifty])</f>
        <v>2.0505777147482505E-2</v>
      </c>
      <c r="I92">
        <v>-10.0274350266341</v>
      </c>
      <c r="J92">
        <f>(Table2[[#This Row],[1M Return vs Nifty]]-AVERAGE(Table2[1M Return vs Nifty]))/_xlfn.STDEV.P(Table2[1M Return vs Nifty])</f>
        <v>-1.030868628149715</v>
      </c>
      <c r="K92">
        <v>54.543447931073601</v>
      </c>
      <c r="L92">
        <f>(Table2[[#This Row],[6M Return vs Nifty]]-AVERAGE(Table2[6M Return vs Nifty]))/_xlfn.STDEV.P(Table2[6M Return vs Nifty])</f>
        <v>1.3448881906076604</v>
      </c>
      <c r="M92">
        <v>-7.0524882976124896</v>
      </c>
      <c r="N92">
        <f>(Table2[[#This Row],[1W Return vs Nifty]]-AVERAGE(Table2[1W Return vs Nifty]))/_xlfn.STDEV.P(Table2[1W Return vs Nifty])</f>
        <v>-1.2922072047402415</v>
      </c>
      <c r="O92">
        <v>2806.25</v>
      </c>
      <c r="P92">
        <v>2642.7730261729698</v>
      </c>
      <c r="Q92">
        <v>2087.3517095968</v>
      </c>
      <c r="R92">
        <v>31.1954691745687</v>
      </c>
      <c r="S92" s="2">
        <f>(Table2[[#This Row],[Close Price]]-Table2[[#This Row],[20D EMA]])/Table2[[#This Row],[20D EMA]]</f>
        <v>-3.6454342984409867E-2</v>
      </c>
      <c r="T92" s="2">
        <f>(Table2[[#This Row],[Close Price]]-Table2[[#This Row],[50D EMA]])/Table2[[#This Row],[50D EMA]]</f>
        <v>2.3148780928652461E-2</v>
      </c>
      <c r="U92" s="2">
        <f>(Table2[[#This Row],[Close Price]]-Table2[[#This Row],[200D EMA]])/Table2[[#This Row],[200D EMA]]</f>
        <v>0.29539741078052634</v>
      </c>
      <c r="V92">
        <v>0.93163372015261203</v>
      </c>
      <c r="W92">
        <v>2687.15</v>
      </c>
      <c r="X92">
        <v>2722.3</v>
      </c>
      <c r="Y92">
        <v>2687.15</v>
      </c>
      <c r="Z92">
        <v>2940</v>
      </c>
      <c r="AA92">
        <v>2687.15</v>
      </c>
      <c r="AB92">
        <v>2940</v>
      </c>
      <c r="AC92">
        <f>(Table2[[#This Row],[Close Price]]/Table2[[#This Row],[Day Low]])-1</f>
        <v>6.2519770016560283E-3</v>
      </c>
      <c r="AD92">
        <f>(Table2[[#This Row],[Day High]]/Table2[[#This Row],[Close Price]])-1</f>
        <v>6.7863680911259827E-3</v>
      </c>
      <c r="AE92">
        <f>(Table2[[#This Row],[Close Price]]/Table2[[#This Row],[Current Week Low]])-1</f>
        <v>6.2519770016560283E-3</v>
      </c>
      <c r="AF92">
        <f>(Table2[[#This Row],[Current Week High]]/Table2[[#This Row],[Close Price]])-1</f>
        <v>8.7298211875219689E-2</v>
      </c>
      <c r="AG92">
        <f>(Table2[[#This Row],[Close Price]]/Table2[[#This Row],[Current Month Low]])-1</f>
        <v>6.2519770016560283E-3</v>
      </c>
      <c r="AH92">
        <f>(Table2[[#This Row],[Current Month High]]/Table2[[#This Row],[Close Price]])-1</f>
        <v>8.7298211875219689E-2</v>
      </c>
      <c r="AI92">
        <v>11.448066717210001</v>
      </c>
      <c r="AJ92">
        <v>90.990641003001898</v>
      </c>
      <c r="AK92" t="str">
        <f>IF(AND(Table2[[#This Row],[20D EMA]]&gt;Table2[[#This Row],[50D EMA]],Table2[[#This Row],[50D EMA]]&gt;Table2[[#This Row],[200D EMA]]),"Uptrend","Downtrend/NoTrend")</f>
        <v>Uptrend</v>
      </c>
      <c r="AL92">
        <v>0.14000000000000001</v>
      </c>
      <c r="AM92" t="s">
        <v>10211</v>
      </c>
      <c r="AN92">
        <v>-5.17</v>
      </c>
      <c r="AO92" t="s">
        <v>10212</v>
      </c>
      <c r="AP92">
        <v>0.175609419977135</v>
      </c>
      <c r="AQ92">
        <f>(Table2[[#This Row],[Sharpe Ratio]]-AVERAGE(Table2[Sharpe Ratio]))/_xlfn.STDEV.P(Table2[Sharpe Ratio])</f>
        <v>1.3737716809397467</v>
      </c>
      <c r="AR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0.41608981580493309</v>
      </c>
      <c r="AS92">
        <f>_xlfn.RANK.AVG(Table2[[#This Row],[1Y Return vs Nifty Z-Score]],Table2[1Y Return vs Nifty Z-Score])</f>
        <v>273</v>
      </c>
      <c r="AT92">
        <f>_xlfn.RANK.AVG(Table2[[#This Row],[6M Return vs Nifty Z-Score]],Table2[6M Return vs Nifty Z-Score])</f>
        <v>61</v>
      </c>
      <c r="AU92">
        <f>_xlfn.RANK.AVG(Table2[[#This Row],[Sharpe Ratio Z-Score]],Table2[Sharpe Ratio Z-Score])</f>
        <v>65</v>
      </c>
      <c r="AV92">
        <f>(Table2[[#This Row],[Rank 1Y]]+Table2[[#This Row],[Rank 6M]]+Table2[[#This Row],[Rank Sharpe]])/3</f>
        <v>133</v>
      </c>
    </row>
    <row r="93" spans="1:48" x14ac:dyDescent="0.3">
      <c r="A93" t="s">
        <v>1430</v>
      </c>
      <c r="B93" t="s">
        <v>1431</v>
      </c>
      <c r="C93" t="s">
        <v>10167</v>
      </c>
      <c r="D93" t="s">
        <v>49</v>
      </c>
      <c r="E93">
        <v>7122.3868053799997</v>
      </c>
      <c r="F93">
        <v>78.48</v>
      </c>
      <c r="G93">
        <v>192.62235354409799</v>
      </c>
      <c r="H93">
        <f>(Table2[[#This Row],[1Y Return vs Nifty]]-AVERAGE(Table2[1Y Return vs Nifty]))/_xlfn.STDEV.P(Table2[1Y Return vs Nifty])</f>
        <v>1.7839601325355385</v>
      </c>
      <c r="I93">
        <v>18.402939919810301</v>
      </c>
      <c r="J93">
        <f>(Table2[[#This Row],[1M Return vs Nifty]]-AVERAGE(Table2[1M Return vs Nifty]))/_xlfn.STDEV.P(Table2[1M Return vs Nifty])</f>
        <v>1.4020957730794834</v>
      </c>
      <c r="K93">
        <v>39.013263750392397</v>
      </c>
      <c r="L93">
        <f>(Table2[[#This Row],[6M Return vs Nifty]]-AVERAGE(Table2[6M Return vs Nifty]))/_xlfn.STDEV.P(Table2[6M Return vs Nifty])</f>
        <v>0.87745636322164167</v>
      </c>
      <c r="M93">
        <v>6.8349035161349097</v>
      </c>
      <c r="N93">
        <f>(Table2[[#This Row],[1W Return vs Nifty]]-AVERAGE(Table2[1W Return vs Nifty]))/_xlfn.STDEV.P(Table2[1W Return vs Nifty])</f>
        <v>1.3677139753101186</v>
      </c>
      <c r="O93">
        <v>73.83</v>
      </c>
      <c r="P93">
        <v>71.452498299434097</v>
      </c>
      <c r="Q93">
        <v>60.750950982198702</v>
      </c>
      <c r="R93">
        <v>68.326225619141695</v>
      </c>
      <c r="S93" s="2">
        <f>(Table2[[#This Row],[Close Price]]-Table2[[#This Row],[20D EMA]])/Table2[[#This Row],[20D EMA]]</f>
        <v>6.2982527427874926E-2</v>
      </c>
      <c r="T93" s="2">
        <f>(Table2[[#This Row],[Close Price]]-Table2[[#This Row],[50D EMA]])/Table2[[#This Row],[50D EMA]]</f>
        <v>9.8352078203283261E-2</v>
      </c>
      <c r="U93" s="2">
        <f>(Table2[[#This Row],[Close Price]]-Table2[[#This Row],[200D EMA]])/Table2[[#This Row],[200D EMA]]</f>
        <v>0.29183162948340158</v>
      </c>
      <c r="V93">
        <v>1.0191155201236699</v>
      </c>
      <c r="W93">
        <v>76</v>
      </c>
      <c r="X93">
        <v>82</v>
      </c>
      <c r="Y93">
        <v>70.5</v>
      </c>
      <c r="Z93">
        <v>82</v>
      </c>
      <c r="AA93">
        <v>70.5</v>
      </c>
      <c r="AB93">
        <v>82</v>
      </c>
      <c r="AC93">
        <f>(Table2[[#This Row],[Close Price]]/Table2[[#This Row],[Day Low]])-1</f>
        <v>3.2631578947368567E-2</v>
      </c>
      <c r="AD93">
        <f>(Table2[[#This Row],[Day High]]/Table2[[#This Row],[Close Price]])-1</f>
        <v>4.4852191641182371E-2</v>
      </c>
      <c r="AE93">
        <f>(Table2[[#This Row],[Close Price]]/Table2[[#This Row],[Current Week Low]])-1</f>
        <v>0.11319148936170209</v>
      </c>
      <c r="AF93">
        <f>(Table2[[#This Row],[Current Week High]]/Table2[[#This Row],[Close Price]])-1</f>
        <v>4.4852191641182371E-2</v>
      </c>
      <c r="AG93">
        <f>(Table2[[#This Row],[Close Price]]/Table2[[#This Row],[Current Month Low]])-1</f>
        <v>0.11319148936170209</v>
      </c>
      <c r="AH93">
        <f>(Table2[[#This Row],[Current Month High]]/Table2[[#This Row],[Close Price]])-1</f>
        <v>4.4852191641182371E-2</v>
      </c>
      <c r="AI93">
        <v>26.949541284403601</v>
      </c>
      <c r="AJ93">
        <v>228.36820083681999</v>
      </c>
      <c r="AK93" t="str">
        <f>IF(AND(Table2[[#This Row],[20D EMA]]&gt;Table2[[#This Row],[50D EMA]],Table2[[#This Row],[50D EMA]]&gt;Table2[[#This Row],[200D EMA]]),"Uptrend","Downtrend/NoTrend")</f>
        <v>Uptrend</v>
      </c>
      <c r="AL93">
        <v>-0.06</v>
      </c>
      <c r="AM93" t="s">
        <v>10212</v>
      </c>
      <c r="AN93">
        <v>1</v>
      </c>
      <c r="AO93" t="s">
        <v>10211</v>
      </c>
      <c r="AP93">
        <v>7.6861722109014E-2</v>
      </c>
      <c r="AQ93">
        <f>(Table2[[#This Row],[Sharpe Ratio]]-AVERAGE(Table2[Sharpe Ratio]))/_xlfn.STDEV.P(Table2[Sharpe Ratio])</f>
        <v>0.2534223218410328</v>
      </c>
      <c r="AR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5.6846485659878159</v>
      </c>
      <c r="AS93">
        <f>_xlfn.RANK.AVG(Table2[[#This Row],[1Y Return vs Nifty Z-Score]],Table2[1Y Return vs Nifty Z-Score])</f>
        <v>39</v>
      </c>
      <c r="AT93">
        <f>_xlfn.RANK.AVG(Table2[[#This Row],[6M Return vs Nifty Z-Score]],Table2[6M Return vs Nifty Z-Score])</f>
        <v>105</v>
      </c>
      <c r="AU93">
        <f>_xlfn.RANK.AVG(Table2[[#This Row],[Sharpe Ratio Z-Score]],Table2[Sharpe Ratio Z-Score])</f>
        <v>256</v>
      </c>
      <c r="AV93">
        <f>(Table2[[#This Row],[Rank 1Y]]+Table2[[#This Row],[Rank 6M]]+Table2[[#This Row],[Rank Sharpe]])/3</f>
        <v>133.33333333333334</v>
      </c>
    </row>
    <row r="94" spans="1:48" x14ac:dyDescent="0.3">
      <c r="A94" t="s">
        <v>624</v>
      </c>
      <c r="B94" t="s">
        <v>625</v>
      </c>
      <c r="C94" t="s">
        <v>10180</v>
      </c>
      <c r="D94" t="s">
        <v>140</v>
      </c>
      <c r="E94">
        <v>30061.5222780599</v>
      </c>
      <c r="F94">
        <v>1311.9</v>
      </c>
      <c r="G94">
        <v>99.437178311386106</v>
      </c>
      <c r="H94">
        <f>(Table2[[#This Row],[1Y Return vs Nifty]]-AVERAGE(Table2[1Y Return vs Nifty]))/_xlfn.STDEV.P(Table2[1Y Return vs Nifty])</f>
        <v>0.66525797295257505</v>
      </c>
      <c r="I94">
        <v>-12.9291712023517</v>
      </c>
      <c r="J94">
        <f>(Table2[[#This Row],[1M Return vs Nifty]]-AVERAGE(Table2[1M Return vs Nifty]))/_xlfn.STDEV.P(Table2[1M Return vs Nifty])</f>
        <v>-1.2791882803026953</v>
      </c>
      <c r="K94">
        <v>23.094045844552401</v>
      </c>
      <c r="L94">
        <f>(Table2[[#This Row],[6M Return vs Nifty]]-AVERAGE(Table2[6M Return vs Nifty]))/_xlfn.STDEV.P(Table2[6M Return vs Nifty])</f>
        <v>0.3983152899599704</v>
      </c>
      <c r="M94">
        <v>-6.8122080650251498</v>
      </c>
      <c r="N94">
        <f>(Table2[[#This Row],[1W Return vs Nifty]]-AVERAGE(Table2[1W Return vs Nifty]))/_xlfn.STDEV.P(Table2[1W Return vs Nifty])</f>
        <v>-1.2461851375026909</v>
      </c>
      <c r="O94">
        <v>1330.42</v>
      </c>
      <c r="P94">
        <v>1262.4589593799999</v>
      </c>
      <c r="Q94">
        <v>1002.34217302975</v>
      </c>
      <c r="R94">
        <v>40.608375474213801</v>
      </c>
      <c r="S94" s="2">
        <f>(Table2[[#This Row],[Close Price]]-Table2[[#This Row],[20D EMA]])/Table2[[#This Row],[20D EMA]]</f>
        <v>-1.3920416109198584E-2</v>
      </c>
      <c r="T94" s="2">
        <f>(Table2[[#This Row],[Close Price]]-Table2[[#This Row],[50D EMA]])/Table2[[#This Row],[50D EMA]]</f>
        <v>3.9162493364759313E-2</v>
      </c>
      <c r="U94" s="2">
        <f>(Table2[[#This Row],[Close Price]]-Table2[[#This Row],[200D EMA]])/Table2[[#This Row],[200D EMA]]</f>
        <v>0.30883448317310525</v>
      </c>
      <c r="V94">
        <v>0.64849653605830204</v>
      </c>
      <c r="W94">
        <v>1292.5</v>
      </c>
      <c r="X94">
        <v>1327</v>
      </c>
      <c r="Y94">
        <v>1290</v>
      </c>
      <c r="Z94">
        <v>1356.95</v>
      </c>
      <c r="AA94">
        <v>1290</v>
      </c>
      <c r="AB94">
        <v>1429</v>
      </c>
      <c r="AC94">
        <f>(Table2[[#This Row],[Close Price]]/Table2[[#This Row],[Day Low]])-1</f>
        <v>1.5009671179883943E-2</v>
      </c>
      <c r="AD94">
        <f>(Table2[[#This Row],[Day High]]/Table2[[#This Row],[Close Price]])-1</f>
        <v>1.1510023629849764E-2</v>
      </c>
      <c r="AE94">
        <f>(Table2[[#This Row],[Close Price]]/Table2[[#This Row],[Current Week Low]])-1</f>
        <v>1.6976744186046666E-2</v>
      </c>
      <c r="AF94">
        <f>(Table2[[#This Row],[Current Week High]]/Table2[[#This Row],[Close Price]])-1</f>
        <v>3.4339507584419504E-2</v>
      </c>
      <c r="AG94">
        <f>(Table2[[#This Row],[Close Price]]/Table2[[#This Row],[Current Month Low]])-1</f>
        <v>1.6976744186046666E-2</v>
      </c>
      <c r="AH94">
        <f>(Table2[[#This Row],[Current Month High]]/Table2[[#This Row],[Close Price]])-1</f>
        <v>8.9259852122875127E-2</v>
      </c>
      <c r="AI94">
        <v>10.7630154737403</v>
      </c>
      <c r="AJ94">
        <v>137.362040890175</v>
      </c>
      <c r="AK94" t="str">
        <f>IF(AND(Table2[[#This Row],[20D EMA]]&gt;Table2[[#This Row],[50D EMA]],Table2[[#This Row],[50D EMA]]&gt;Table2[[#This Row],[200D EMA]]),"Uptrend","Downtrend/NoTrend")</f>
        <v>Uptrend</v>
      </c>
      <c r="AL94">
        <v>0.14000000000000001</v>
      </c>
      <c r="AM94" t="s">
        <v>10211</v>
      </c>
      <c r="AN94">
        <v>-3.49</v>
      </c>
      <c r="AO94" t="s">
        <v>10212</v>
      </c>
      <c r="AP94">
        <v>0.15909844431355399</v>
      </c>
      <c r="AQ94">
        <f>(Table2[[#This Row],[Sharpe Ratio]]-AVERAGE(Table2[Sharpe Ratio]))/_xlfn.STDEV.P(Table2[Sharpe Ratio])</f>
        <v>1.1864451771108486</v>
      </c>
      <c r="AR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-0.27535497778199214</v>
      </c>
      <c r="AS94">
        <f>_xlfn.RANK.AVG(Table2[[#This Row],[1Y Return vs Nifty Z-Score]],Table2[1Y Return vs Nifty Z-Score])</f>
        <v>123</v>
      </c>
      <c r="AT94">
        <f>_xlfn.RANK.AVG(Table2[[#This Row],[6M Return vs Nifty Z-Score]],Table2[6M Return vs Nifty Z-Score])</f>
        <v>192</v>
      </c>
      <c r="AU94">
        <f>_xlfn.RANK.AVG(Table2[[#This Row],[Sharpe Ratio Z-Score]],Table2[Sharpe Ratio Z-Score])</f>
        <v>90</v>
      </c>
      <c r="AV94">
        <f>(Table2[[#This Row],[Rank 1Y]]+Table2[[#This Row],[Rank 6M]]+Table2[[#This Row],[Rank Sharpe]])/3</f>
        <v>135</v>
      </c>
    </row>
    <row r="95" spans="1:48" x14ac:dyDescent="0.3">
      <c r="A95" t="s">
        <v>698</v>
      </c>
      <c r="B95" t="s">
        <v>699</v>
      </c>
      <c r="C95" t="s">
        <v>10184</v>
      </c>
      <c r="D95" t="s">
        <v>700</v>
      </c>
      <c r="E95">
        <v>24161.658864000001</v>
      </c>
      <c r="F95">
        <v>2141.4499999999998</v>
      </c>
      <c r="G95">
        <v>114.64366343527</v>
      </c>
      <c r="H95">
        <f>(Table2[[#This Row],[1Y Return vs Nifty]]-AVERAGE(Table2[1Y Return vs Nifty]))/_xlfn.STDEV.P(Table2[1Y Return vs Nifty])</f>
        <v>0.84781413282749229</v>
      </c>
      <c r="I95">
        <v>-1.9379608431689599</v>
      </c>
      <c r="J95">
        <f>(Table2[[#This Row],[1M Return vs Nifty]]-AVERAGE(Table2[1M Return vs Nifty]))/_xlfn.STDEV.P(Table2[1M Return vs Nifty])</f>
        <v>-0.338601897580453</v>
      </c>
      <c r="K95">
        <v>31.551699522431601</v>
      </c>
      <c r="L95">
        <f>(Table2[[#This Row],[6M Return vs Nifty]]-AVERAGE(Table2[6M Return vs Nifty]))/_xlfn.STDEV.P(Table2[6M Return vs Nifty])</f>
        <v>0.65287611602969375</v>
      </c>
      <c r="M95">
        <v>-7.6648587941725497</v>
      </c>
      <c r="N95">
        <f>(Table2[[#This Row],[1W Return vs Nifty]]-AVERAGE(Table2[1W Return vs Nifty]))/_xlfn.STDEV.P(Table2[1W Return vs Nifty])</f>
        <v>-1.4094975696758389</v>
      </c>
      <c r="O95">
        <v>2230.0100000000002</v>
      </c>
      <c r="P95">
        <v>2126.59115059653</v>
      </c>
      <c r="Q95">
        <v>1659.45488439324</v>
      </c>
      <c r="R95">
        <v>37.208880679354003</v>
      </c>
      <c r="S95" s="2">
        <f>(Table2[[#This Row],[Close Price]]-Table2[[#This Row],[20D EMA]])/Table2[[#This Row],[20D EMA]]</f>
        <v>-3.9712826399881787E-2</v>
      </c>
      <c r="T95" s="2">
        <f>(Table2[[#This Row],[Close Price]]-Table2[[#This Row],[50D EMA]])/Table2[[#This Row],[50D EMA]]</f>
        <v>6.9871678904060708E-3</v>
      </c>
      <c r="U95" s="2">
        <f>(Table2[[#This Row],[Close Price]]-Table2[[#This Row],[200D EMA]])/Table2[[#This Row],[200D EMA]]</f>
        <v>0.29045388346486778</v>
      </c>
      <c r="V95">
        <v>0.54604016072642403</v>
      </c>
      <c r="W95">
        <v>2130</v>
      </c>
      <c r="X95">
        <v>2214.85</v>
      </c>
      <c r="Y95">
        <v>2130</v>
      </c>
      <c r="Z95">
        <v>2309.9499999999998</v>
      </c>
      <c r="AA95">
        <v>2130</v>
      </c>
      <c r="AB95">
        <v>2420</v>
      </c>
      <c r="AC95">
        <f>(Table2[[#This Row],[Close Price]]/Table2[[#This Row],[Day Low]])-1</f>
        <v>5.375586854460046E-3</v>
      </c>
      <c r="AD95">
        <f>(Table2[[#This Row],[Day High]]/Table2[[#This Row],[Close Price]])-1</f>
        <v>3.4275841135679164E-2</v>
      </c>
      <c r="AE95">
        <f>(Table2[[#This Row],[Close Price]]/Table2[[#This Row],[Current Week Low]])-1</f>
        <v>5.375586854460046E-3</v>
      </c>
      <c r="AF95">
        <f>(Table2[[#This Row],[Current Week High]]/Table2[[#This Row],[Close Price]])-1</f>
        <v>7.8685003152069832E-2</v>
      </c>
      <c r="AG95">
        <f>(Table2[[#This Row],[Close Price]]/Table2[[#This Row],[Current Month Low]])-1</f>
        <v>5.375586854460046E-3</v>
      </c>
      <c r="AH95">
        <f>(Table2[[#This Row],[Current Month High]]/Table2[[#This Row],[Close Price]])-1</f>
        <v>0.13007541618996488</v>
      </c>
      <c r="AI95">
        <v>13.007541618996401</v>
      </c>
      <c r="AJ95">
        <v>142.190680841438</v>
      </c>
      <c r="AK95" t="str">
        <f>IF(AND(Table2[[#This Row],[20D EMA]]&gt;Table2[[#This Row],[50D EMA]],Table2[[#This Row],[50D EMA]]&gt;Table2[[#This Row],[200D EMA]]),"Uptrend","Downtrend/NoTrend")</f>
        <v>Uptrend</v>
      </c>
      <c r="AL95">
        <v>0.04</v>
      </c>
      <c r="AM95" t="s">
        <v>10211</v>
      </c>
      <c r="AN95">
        <v>-5.7</v>
      </c>
      <c r="AO95" t="s">
        <v>10212</v>
      </c>
      <c r="AP95">
        <v>0.121659648983322</v>
      </c>
      <c r="AQ95">
        <f>(Table2[[#This Row],[Sharpe Ratio]]-AVERAGE(Table2[Sharpe Ratio]))/_xlfn.STDEV.P(Table2[Sharpe Ratio])</f>
        <v>0.7616805369298606</v>
      </c>
      <c r="AR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0.51427131853075458</v>
      </c>
      <c r="AS95">
        <f>_xlfn.RANK.AVG(Table2[[#This Row],[1Y Return vs Nifty Z-Score]],Table2[1Y Return vs Nifty Z-Score])</f>
        <v>103</v>
      </c>
      <c r="AT95">
        <f>_xlfn.RANK.AVG(Table2[[#This Row],[6M Return vs Nifty Z-Score]],Table2[6M Return vs Nifty Z-Score])</f>
        <v>141</v>
      </c>
      <c r="AU95">
        <f>_xlfn.RANK.AVG(Table2[[#This Row],[Sharpe Ratio Z-Score]],Table2[Sharpe Ratio Z-Score])</f>
        <v>162</v>
      </c>
      <c r="AV95">
        <f>(Table2[[#This Row],[Rank 1Y]]+Table2[[#This Row],[Rank 6M]]+Table2[[#This Row],[Rank Sharpe]])/3</f>
        <v>135.33333333333334</v>
      </c>
    </row>
    <row r="96" spans="1:48" x14ac:dyDescent="0.3">
      <c r="A96" t="s">
        <v>205</v>
      </c>
      <c r="B96" t="s">
        <v>206</v>
      </c>
      <c r="C96" t="s">
        <v>10174</v>
      </c>
      <c r="D96" t="s">
        <v>72</v>
      </c>
      <c r="E96">
        <v>124368.90728499999</v>
      </c>
      <c r="F96">
        <v>713.15</v>
      </c>
      <c r="G96">
        <v>101.477816311859</v>
      </c>
      <c r="H96">
        <f>(Table2[[#This Row],[1Y Return vs Nifty]]-AVERAGE(Table2[1Y Return vs Nifty]))/_xlfn.STDEV.P(Table2[1Y Return vs Nifty])</f>
        <v>0.689756141597481</v>
      </c>
      <c r="I96">
        <v>6.7871730651232198</v>
      </c>
      <c r="J96">
        <f>(Table2[[#This Row],[1M Return vs Nifty]]-AVERAGE(Table2[1M Return vs Nifty]))/_xlfn.STDEV.P(Table2[1M Return vs Nifty])</f>
        <v>0.40806219794486814</v>
      </c>
      <c r="K96">
        <v>35.587601511906897</v>
      </c>
      <c r="L96">
        <f>(Table2[[#This Row],[6M Return vs Nifty]]-AVERAGE(Table2[6M Return vs Nifty]))/_xlfn.STDEV.P(Table2[6M Return vs Nifty])</f>
        <v>0.774349822982766</v>
      </c>
      <c r="M96">
        <v>-2.29537485411953</v>
      </c>
      <c r="N96">
        <f>(Table2[[#This Row],[1W Return vs Nifty]]-AVERAGE(Table2[1W Return vs Nifty]))/_xlfn.STDEV.P(Table2[1W Return vs Nifty])</f>
        <v>-0.38105362212703747</v>
      </c>
      <c r="O96">
        <v>710.81</v>
      </c>
      <c r="P96">
        <v>666.55701551229799</v>
      </c>
      <c r="Q96">
        <v>534.956034449649</v>
      </c>
      <c r="R96">
        <v>45.276884581176397</v>
      </c>
      <c r="S96" s="2">
        <f>(Table2[[#This Row],[Close Price]]-Table2[[#This Row],[20D EMA]])/Table2[[#This Row],[20D EMA]]</f>
        <v>3.2920189642802323E-3</v>
      </c>
      <c r="T96" s="2">
        <f>(Table2[[#This Row],[Close Price]]-Table2[[#This Row],[50D EMA]])/Table2[[#This Row],[50D EMA]]</f>
        <v>6.9900973815258477E-2</v>
      </c>
      <c r="U96" s="2">
        <f>(Table2[[#This Row],[Close Price]]-Table2[[#This Row],[200D EMA]])/Table2[[#This Row],[200D EMA]]</f>
        <v>0.33310020651262118</v>
      </c>
      <c r="V96">
        <v>0.40681638870031001</v>
      </c>
      <c r="W96">
        <v>708</v>
      </c>
      <c r="X96">
        <v>722.9</v>
      </c>
      <c r="Y96">
        <v>695.85</v>
      </c>
      <c r="Z96">
        <v>746.85</v>
      </c>
      <c r="AA96">
        <v>695.85</v>
      </c>
      <c r="AB96">
        <v>752</v>
      </c>
      <c r="AC96">
        <f>(Table2[[#This Row],[Close Price]]/Table2[[#This Row],[Day Low]])-1</f>
        <v>7.274011299434946E-3</v>
      </c>
      <c r="AD96">
        <f>(Table2[[#This Row],[Day High]]/Table2[[#This Row],[Close Price]])-1</f>
        <v>1.3671738063520955E-2</v>
      </c>
      <c r="AE96">
        <f>(Table2[[#This Row],[Close Price]]/Table2[[#This Row],[Current Week Low]])-1</f>
        <v>2.4861679959761407E-2</v>
      </c>
      <c r="AF96">
        <f>(Table2[[#This Row],[Current Week High]]/Table2[[#This Row],[Close Price]])-1</f>
        <v>4.7255135665708492E-2</v>
      </c>
      <c r="AG96">
        <f>(Table2[[#This Row],[Close Price]]/Table2[[#This Row],[Current Month Low]])-1</f>
        <v>2.4861679959761407E-2</v>
      </c>
      <c r="AH96">
        <f>(Table2[[#This Row],[Current Month High]]/Table2[[#This Row],[Close Price]])-1</f>
        <v>5.4476617822337481E-2</v>
      </c>
      <c r="AI96">
        <v>5.4476617822337401</v>
      </c>
      <c r="AJ96">
        <v>151.77405119152601</v>
      </c>
      <c r="AK96" t="str">
        <f>IF(AND(Table2[[#This Row],[20D EMA]]&gt;Table2[[#This Row],[50D EMA]],Table2[[#This Row],[50D EMA]]&gt;Table2[[#This Row],[200D EMA]]),"Uptrend","Downtrend/NoTrend")</f>
        <v>Uptrend</v>
      </c>
      <c r="AL96">
        <v>0.1</v>
      </c>
      <c r="AM96" t="s">
        <v>10211</v>
      </c>
      <c r="AN96">
        <v>0.12</v>
      </c>
      <c r="AO96" t="s">
        <v>10211</v>
      </c>
      <c r="AP96">
        <v>0.120662056911638</v>
      </c>
      <c r="AQ96">
        <f>(Table2[[#This Row],[Sharpe Ratio]]-AVERAGE(Table2[Sharpe Ratio]))/_xlfn.STDEV.P(Table2[Sharpe Ratio])</f>
        <v>0.75036228179802178</v>
      </c>
      <c r="AR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2.2414768221960992</v>
      </c>
      <c r="AS96">
        <f>_xlfn.RANK.AVG(Table2[[#This Row],[1Y Return vs Nifty Z-Score]],Table2[1Y Return vs Nifty Z-Score])</f>
        <v>120</v>
      </c>
      <c r="AT96">
        <f>_xlfn.RANK.AVG(Table2[[#This Row],[6M Return vs Nifty Z-Score]],Table2[6M Return vs Nifty Z-Score])</f>
        <v>125</v>
      </c>
      <c r="AU96">
        <f>_xlfn.RANK.AVG(Table2[[#This Row],[Sharpe Ratio Z-Score]],Table2[Sharpe Ratio Z-Score])</f>
        <v>163</v>
      </c>
      <c r="AV96">
        <f>(Table2[[#This Row],[Rank 1Y]]+Table2[[#This Row],[Rank 6M]]+Table2[[#This Row],[Rank Sharpe]])/3</f>
        <v>136</v>
      </c>
    </row>
    <row r="97" spans="1:48" x14ac:dyDescent="0.3">
      <c r="A97" t="s">
        <v>660</v>
      </c>
      <c r="B97" t="s">
        <v>661</v>
      </c>
      <c r="C97" t="s">
        <v>10178</v>
      </c>
      <c r="D97" t="s">
        <v>304</v>
      </c>
      <c r="E97">
        <v>26728.065138679998</v>
      </c>
      <c r="F97">
        <v>423.65</v>
      </c>
      <c r="G97">
        <v>71.149840194577493</v>
      </c>
      <c r="H97">
        <f>(Table2[[#This Row],[1Y Return vs Nifty]]-AVERAGE(Table2[1Y Return vs Nifty]))/_xlfn.STDEV.P(Table2[1Y Return vs Nifty])</f>
        <v>0.32566418927293111</v>
      </c>
      <c r="I97">
        <v>-5.6374947782876896</v>
      </c>
      <c r="J97">
        <f>(Table2[[#This Row],[1M Return vs Nifty]]-AVERAGE(Table2[1M Return vs Nifty]))/_xlfn.STDEV.P(Table2[1M Return vs Nifty])</f>
        <v>-0.65519407697444709</v>
      </c>
      <c r="K97">
        <v>39.556043101895298</v>
      </c>
      <c r="L97">
        <f>(Table2[[#This Row],[6M Return vs Nifty]]-AVERAGE(Table2[6M Return vs Nifty]))/_xlfn.STDEV.P(Table2[6M Return vs Nifty])</f>
        <v>0.89379308796287205</v>
      </c>
      <c r="M97">
        <v>-0.31590392452762101</v>
      </c>
      <c r="N97">
        <f>(Table2[[#This Row],[1W Return vs Nifty]]-AVERAGE(Table2[1W Return vs Nifty]))/_xlfn.STDEV.P(Table2[1W Return vs Nifty])</f>
        <v>-1.9157162098634546E-3</v>
      </c>
      <c r="O97">
        <v>431.71</v>
      </c>
      <c r="P97">
        <v>437.45306023444198</v>
      </c>
      <c r="Q97">
        <v>370.92726490499001</v>
      </c>
      <c r="R97">
        <v>44.601639277466198</v>
      </c>
      <c r="S97" s="2">
        <f>(Table2[[#This Row],[Close Price]]-Table2[[#This Row],[20D EMA]])/Table2[[#This Row],[20D EMA]]</f>
        <v>-1.8669940469296525E-2</v>
      </c>
      <c r="T97" s="2">
        <f>(Table2[[#This Row],[Close Price]]-Table2[[#This Row],[50D EMA]])/Table2[[#This Row],[50D EMA]]</f>
        <v>-3.155323733944071E-2</v>
      </c>
      <c r="U97" s="2">
        <f>(Table2[[#This Row],[Close Price]]-Table2[[#This Row],[200D EMA]])/Table2[[#This Row],[200D EMA]]</f>
        <v>0.14213766439766692</v>
      </c>
      <c r="V97">
        <v>0.759169215981784</v>
      </c>
      <c r="W97">
        <v>421.2</v>
      </c>
      <c r="X97">
        <v>430</v>
      </c>
      <c r="Y97">
        <v>415.25</v>
      </c>
      <c r="Z97">
        <v>437.5</v>
      </c>
      <c r="AA97">
        <v>415.25</v>
      </c>
      <c r="AB97">
        <v>437.5</v>
      </c>
      <c r="AC97">
        <f>(Table2[[#This Row],[Close Price]]/Table2[[#This Row],[Day Low]])-1</f>
        <v>5.816714150047364E-3</v>
      </c>
      <c r="AD97">
        <f>(Table2[[#This Row],[Day High]]/Table2[[#This Row],[Close Price]])-1</f>
        <v>1.4988787914552271E-2</v>
      </c>
      <c r="AE97">
        <f>(Table2[[#This Row],[Close Price]]/Table2[[#This Row],[Current Week Low]])-1</f>
        <v>2.0228777844671919E-2</v>
      </c>
      <c r="AF97">
        <f>(Table2[[#This Row],[Current Week High]]/Table2[[#This Row],[Close Price]])-1</f>
        <v>3.2692080727015238E-2</v>
      </c>
      <c r="AG97">
        <f>(Table2[[#This Row],[Close Price]]/Table2[[#This Row],[Current Month Low]])-1</f>
        <v>2.0228777844671919E-2</v>
      </c>
      <c r="AH97">
        <f>(Table2[[#This Row],[Current Month High]]/Table2[[#This Row],[Close Price]])-1</f>
        <v>3.2692080727015238E-2</v>
      </c>
      <c r="AI97">
        <v>18.541248672253001</v>
      </c>
      <c r="AJ97">
        <v>106.60814435503499</v>
      </c>
      <c r="AK97" t="str">
        <f>IF(AND(Table2[[#This Row],[20D EMA]]&gt;Table2[[#This Row],[50D EMA]],Table2[[#This Row],[50D EMA]]&gt;Table2[[#This Row],[200D EMA]]),"Uptrend","Downtrend/NoTrend")</f>
        <v>Downtrend/NoTrend</v>
      </c>
      <c r="AL97">
        <v>-0.15</v>
      </c>
      <c r="AM97" t="s">
        <v>10212</v>
      </c>
      <c r="AN97">
        <v>-3.44</v>
      </c>
      <c r="AO97" t="s">
        <v>10212</v>
      </c>
      <c r="AP97">
        <v>0.14190266248522199</v>
      </c>
      <c r="AQ97">
        <f>(Table2[[#This Row],[Sharpe Ratio]]-AVERAGE(Table2[Sharpe Ratio]))/_xlfn.STDEV.P(Table2[Sharpe Ratio])</f>
        <v>0.99134915394783629</v>
      </c>
      <c r="AR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7">
        <f>_xlfn.RANK.AVG(Table2[[#This Row],[1Y Return vs Nifty Z-Score]],Table2[1Y Return vs Nifty Z-Score])</f>
        <v>186</v>
      </c>
      <c r="AT97">
        <f>_xlfn.RANK.AVG(Table2[[#This Row],[6M Return vs Nifty Z-Score]],Table2[6M Return vs Nifty Z-Score])</f>
        <v>101</v>
      </c>
      <c r="AU97">
        <f>_xlfn.RANK.AVG(Table2[[#This Row],[Sharpe Ratio Z-Score]],Table2[Sharpe Ratio Z-Score])</f>
        <v>121</v>
      </c>
      <c r="AV97">
        <f>(Table2[[#This Row],[Rank 1Y]]+Table2[[#This Row],[Rank 6M]]+Table2[[#This Row],[Rank Sharpe]])/3</f>
        <v>136</v>
      </c>
    </row>
    <row r="98" spans="1:48" x14ac:dyDescent="0.3">
      <c r="A98" t="s">
        <v>1550</v>
      </c>
      <c r="B98" t="s">
        <v>1551</v>
      </c>
      <c r="C98" t="s">
        <v>10171</v>
      </c>
      <c r="D98" t="s">
        <v>193</v>
      </c>
      <c r="E98">
        <v>6085.5431951399996</v>
      </c>
      <c r="F98">
        <v>498.35</v>
      </c>
      <c r="G98">
        <v>104.69001059906</v>
      </c>
      <c r="H98">
        <f>(Table2[[#This Row],[1Y Return vs Nifty]]-AVERAGE(Table2[1Y Return vs Nifty]))/_xlfn.STDEV.P(Table2[1Y Return vs Nifty])</f>
        <v>0.72831902112330449</v>
      </c>
      <c r="I98">
        <v>5.6658453234710704</v>
      </c>
      <c r="J98">
        <f>(Table2[[#This Row],[1M Return vs Nifty]]-AVERAGE(Table2[1M Return vs Nifty]))/_xlfn.STDEV.P(Table2[1M Return vs Nifty])</f>
        <v>0.31210319344037063</v>
      </c>
      <c r="K98">
        <v>18.139769290781</v>
      </c>
      <c r="L98">
        <f>(Table2[[#This Row],[6M Return vs Nifty]]-AVERAGE(Table2[6M Return vs Nifty]))/_xlfn.STDEV.P(Table2[6M Return vs Nifty])</f>
        <v>0.24920008849405348</v>
      </c>
      <c r="M98">
        <v>0.474383347828845</v>
      </c>
      <c r="N98">
        <f>(Table2[[#This Row],[1W Return vs Nifty]]-AVERAGE(Table2[1W Return vs Nifty]))/_xlfn.STDEV.P(Table2[1W Return vs Nifty])</f>
        <v>0.14945193311247221</v>
      </c>
      <c r="O98">
        <v>487.66</v>
      </c>
      <c r="P98">
        <v>464.57956075168102</v>
      </c>
      <c r="Q98">
        <v>395.32316826091602</v>
      </c>
      <c r="R98">
        <v>61.505155855787599</v>
      </c>
      <c r="S98" s="2">
        <f>(Table2[[#This Row],[Close Price]]-Table2[[#This Row],[20D EMA]])/Table2[[#This Row],[20D EMA]]</f>
        <v>2.1921010540130414E-2</v>
      </c>
      <c r="T98" s="2">
        <f>(Table2[[#This Row],[Close Price]]-Table2[[#This Row],[50D EMA]])/Table2[[#This Row],[50D EMA]]</f>
        <v>7.2690324976154935E-2</v>
      </c>
      <c r="U98" s="2">
        <f>(Table2[[#This Row],[Close Price]]-Table2[[#This Row],[200D EMA]])/Table2[[#This Row],[200D EMA]]</f>
        <v>0.26061420126807638</v>
      </c>
      <c r="V98">
        <v>0.86716066504214195</v>
      </c>
      <c r="W98">
        <v>495</v>
      </c>
      <c r="X98">
        <v>506.45</v>
      </c>
      <c r="Y98">
        <v>488.3</v>
      </c>
      <c r="Z98">
        <v>508.9</v>
      </c>
      <c r="AA98">
        <v>483.95</v>
      </c>
      <c r="AB98">
        <v>514.95000000000005</v>
      </c>
      <c r="AC98">
        <f>(Table2[[#This Row],[Close Price]]/Table2[[#This Row],[Day Low]])-1</f>
        <v>6.7676767676767557E-3</v>
      </c>
      <c r="AD98">
        <f>(Table2[[#This Row],[Day High]]/Table2[[#This Row],[Close Price]])-1</f>
        <v>1.6253637002106913E-2</v>
      </c>
      <c r="AE98">
        <f>(Table2[[#This Row],[Close Price]]/Table2[[#This Row],[Current Week Low]])-1</f>
        <v>2.0581609666188827E-2</v>
      </c>
      <c r="AF98">
        <f>(Table2[[#This Row],[Current Week High]]/Table2[[#This Row],[Close Price]])-1</f>
        <v>2.1169860539781205E-2</v>
      </c>
      <c r="AG98">
        <f>(Table2[[#This Row],[Close Price]]/Table2[[#This Row],[Current Month Low]])-1</f>
        <v>2.9755139993801194E-2</v>
      </c>
      <c r="AH98">
        <f>(Table2[[#This Row],[Current Month High]]/Table2[[#This Row],[Close Price]])-1</f>
        <v>3.330992274505884E-2</v>
      </c>
      <c r="AI98">
        <v>3.3410253837664099</v>
      </c>
      <c r="AJ98">
        <v>136.184834123222</v>
      </c>
      <c r="AK98" t="str">
        <f>IF(AND(Table2[[#This Row],[20D EMA]]&gt;Table2[[#This Row],[50D EMA]],Table2[[#This Row],[50D EMA]]&gt;Table2[[#This Row],[200D EMA]]),"Uptrend","Downtrend/NoTrend")</f>
        <v>Uptrend</v>
      </c>
      <c r="AL98">
        <v>0.01</v>
      </c>
      <c r="AM98" t="s">
        <v>10211</v>
      </c>
      <c r="AN98">
        <v>4.16</v>
      </c>
      <c r="AO98" t="s">
        <v>10211</v>
      </c>
      <c r="AP98">
        <v>0.16991523459284899</v>
      </c>
      <c r="AQ98">
        <f>(Table2[[#This Row],[Sharpe Ratio]]-AVERAGE(Table2[Sharpe Ratio]))/_xlfn.STDEV.P(Table2[Sharpe Ratio])</f>
        <v>1.3091678766627703</v>
      </c>
      <c r="AR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2.7482421128329708</v>
      </c>
      <c r="AS98">
        <f>_xlfn.RANK.AVG(Table2[[#This Row],[1Y Return vs Nifty Z-Score]],Table2[1Y Return vs Nifty Z-Score])</f>
        <v>115</v>
      </c>
      <c r="AT98">
        <f>_xlfn.RANK.AVG(Table2[[#This Row],[6M Return vs Nifty Z-Score]],Table2[6M Return vs Nifty Z-Score])</f>
        <v>225</v>
      </c>
      <c r="AU98">
        <f>_xlfn.RANK.AVG(Table2[[#This Row],[Sharpe Ratio Z-Score]],Table2[Sharpe Ratio Z-Score])</f>
        <v>72</v>
      </c>
      <c r="AV98">
        <f>(Table2[[#This Row],[Rank 1Y]]+Table2[[#This Row],[Rank 6M]]+Table2[[#This Row],[Rank Sharpe]])/3</f>
        <v>137.33333333333334</v>
      </c>
    </row>
    <row r="99" spans="1:48" x14ac:dyDescent="0.3">
      <c r="A99" t="s">
        <v>757</v>
      </c>
      <c r="B99" t="s">
        <v>758</v>
      </c>
      <c r="C99" t="s">
        <v>10177</v>
      </c>
      <c r="D99" t="s">
        <v>443</v>
      </c>
      <c r="E99">
        <v>20759.059045204998</v>
      </c>
      <c r="F99">
        <v>1440.2</v>
      </c>
      <c r="G99">
        <v>64.618588010057906</v>
      </c>
      <c r="H99">
        <f>(Table2[[#This Row],[1Y Return vs Nifty]]-AVERAGE(Table2[1Y Return vs Nifty]))/_xlfn.STDEV.P(Table2[1Y Return vs Nifty])</f>
        <v>0.24725551637666429</v>
      </c>
      <c r="I99">
        <v>19.354730997387001</v>
      </c>
      <c r="J99">
        <f>(Table2[[#This Row],[1M Return vs Nifty]]-AVERAGE(Table2[1M Return vs Nifty]))/_xlfn.STDEV.P(Table2[1M Return vs Nifty])</f>
        <v>1.4835464684541955</v>
      </c>
      <c r="K99">
        <v>38.017315705100103</v>
      </c>
      <c r="L99">
        <f>(Table2[[#This Row],[6M Return vs Nifty]]-AVERAGE(Table2[6M Return vs Nifty]))/_xlfn.STDEV.P(Table2[6M Return vs Nifty])</f>
        <v>0.8474800403798548</v>
      </c>
      <c r="M99">
        <v>16.108518659888901</v>
      </c>
      <c r="N99">
        <f>(Table2[[#This Row],[1W Return vs Nifty]]-AVERAGE(Table2[1W Return vs Nifty]))/_xlfn.STDEV.P(Table2[1W Return vs Nifty])</f>
        <v>3.143935577417476</v>
      </c>
      <c r="O99">
        <v>1273.73</v>
      </c>
      <c r="P99">
        <v>1173.3375762994799</v>
      </c>
      <c r="Q99">
        <v>995.84817269204996</v>
      </c>
      <c r="R99">
        <v>85.245266483802297</v>
      </c>
      <c r="S99" s="2">
        <f>(Table2[[#This Row],[Close Price]]-Table2[[#This Row],[20D EMA]])/Table2[[#This Row],[20D EMA]]</f>
        <v>0.13069488824162109</v>
      </c>
      <c r="T99" s="2">
        <f>(Table2[[#This Row],[Close Price]]-Table2[[#This Row],[50D EMA]])/Table2[[#This Row],[50D EMA]]</f>
        <v>0.2274387431979821</v>
      </c>
      <c r="U99" s="2">
        <f>(Table2[[#This Row],[Close Price]]-Table2[[#This Row],[200D EMA]])/Table2[[#This Row],[200D EMA]]</f>
        <v>0.44620439088294511</v>
      </c>
      <c r="V99">
        <v>2.2531102732643902</v>
      </c>
      <c r="W99">
        <v>1425</v>
      </c>
      <c r="X99">
        <v>1525</v>
      </c>
      <c r="Y99">
        <v>1303.3499999999999</v>
      </c>
      <c r="Z99">
        <v>1543.7</v>
      </c>
      <c r="AA99">
        <v>1206.05</v>
      </c>
      <c r="AB99">
        <v>1543.7</v>
      </c>
      <c r="AC99">
        <f>(Table2[[#This Row],[Close Price]]/Table2[[#This Row],[Day Low]])-1</f>
        <v>1.0666666666666602E-2</v>
      </c>
      <c r="AD99">
        <f>(Table2[[#This Row],[Day High]]/Table2[[#This Row],[Close Price]])-1</f>
        <v>5.8880711012359255E-2</v>
      </c>
      <c r="AE99">
        <f>(Table2[[#This Row],[Close Price]]/Table2[[#This Row],[Current Week Low]])-1</f>
        <v>0.10499865730617275</v>
      </c>
      <c r="AF99">
        <f>(Table2[[#This Row],[Current Week High]]/Table2[[#This Row],[Close Price]])-1</f>
        <v>7.1865018747396148E-2</v>
      </c>
      <c r="AG99">
        <f>(Table2[[#This Row],[Close Price]]/Table2[[#This Row],[Current Month Low]])-1</f>
        <v>0.19414617967745951</v>
      </c>
      <c r="AH99">
        <f>(Table2[[#This Row],[Current Month High]]/Table2[[#This Row],[Close Price]])-1</f>
        <v>7.1865018747396148E-2</v>
      </c>
      <c r="AI99">
        <v>7.1865018747396103</v>
      </c>
      <c r="AJ99">
        <v>98.6482758620689</v>
      </c>
      <c r="AK99" t="str">
        <f>IF(AND(Table2[[#This Row],[20D EMA]]&gt;Table2[[#This Row],[50D EMA]],Table2[[#This Row],[50D EMA]]&gt;Table2[[#This Row],[200D EMA]]),"Uptrend","Downtrend/NoTrend")</f>
        <v>Uptrend</v>
      </c>
      <c r="AL99">
        <v>0.23</v>
      </c>
      <c r="AM99" t="s">
        <v>10211</v>
      </c>
      <c r="AN99">
        <v>20.79</v>
      </c>
      <c r="AO99" t="s">
        <v>10211</v>
      </c>
      <c r="AP99">
        <v>0.15083268563982</v>
      </c>
      <c r="AQ99">
        <f>(Table2[[#This Row],[Sharpe Ratio]]-AVERAGE(Table2[Sharpe Ratio]))/_xlfn.STDEV.P(Table2[Sharpe Ratio])</f>
        <v>1.0926653965943438</v>
      </c>
      <c r="AR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6.8148829992225348</v>
      </c>
      <c r="AS99">
        <f>_xlfn.RANK.AVG(Table2[[#This Row],[1Y Return vs Nifty Z-Score]],Table2[1Y Return vs Nifty Z-Score])</f>
        <v>200</v>
      </c>
      <c r="AT99">
        <f>_xlfn.RANK.AVG(Table2[[#This Row],[6M Return vs Nifty Z-Score]],Table2[6M Return vs Nifty Z-Score])</f>
        <v>112</v>
      </c>
      <c r="AU99">
        <f>_xlfn.RANK.AVG(Table2[[#This Row],[Sharpe Ratio Z-Score]],Table2[Sharpe Ratio Z-Score])</f>
        <v>101</v>
      </c>
      <c r="AV99">
        <f>(Table2[[#This Row],[Rank 1Y]]+Table2[[#This Row],[Rank 6M]]+Table2[[#This Row],[Rank Sharpe]])/3</f>
        <v>137.66666666666666</v>
      </c>
    </row>
    <row r="100" spans="1:48" x14ac:dyDescent="0.3">
      <c r="A100" t="s">
        <v>1157</v>
      </c>
      <c r="B100" t="s">
        <v>1158</v>
      </c>
      <c r="C100" t="s">
        <v>637</v>
      </c>
      <c r="D100" t="s">
        <v>481</v>
      </c>
      <c r="E100">
        <v>10202.28033363</v>
      </c>
      <c r="F100">
        <v>381.5</v>
      </c>
      <c r="G100">
        <v>153.39260943147599</v>
      </c>
      <c r="H100">
        <f>(Table2[[#This Row],[1Y Return vs Nifty]]-AVERAGE(Table2[1Y Return vs Nifty]))/_xlfn.STDEV.P(Table2[1Y Return vs Nifty])</f>
        <v>1.3130011055328041</v>
      </c>
      <c r="I100">
        <v>-2.9213387314235799</v>
      </c>
      <c r="J100">
        <f>(Table2[[#This Row],[1M Return vs Nifty]]-AVERAGE(Table2[1M Return vs Nifty]))/_xlfn.STDEV.P(Table2[1M Return vs Nifty])</f>
        <v>-0.42275567323717023</v>
      </c>
      <c r="K100">
        <v>17.697796815424802</v>
      </c>
      <c r="L100">
        <f>(Table2[[#This Row],[6M Return vs Nifty]]-AVERAGE(Table2[6M Return vs Nifty]))/_xlfn.STDEV.P(Table2[6M Return vs Nifty])</f>
        <v>0.23589747730757055</v>
      </c>
      <c r="M100">
        <v>-0.440852644794061</v>
      </c>
      <c r="N100">
        <f>(Table2[[#This Row],[1W Return vs Nifty]]-AVERAGE(Table2[1W Return vs Nifty]))/_xlfn.STDEV.P(Table2[1W Return vs Nifty])</f>
        <v>-2.5847765648253172E-2</v>
      </c>
      <c r="O100">
        <v>378.33</v>
      </c>
      <c r="P100">
        <v>362.713803480195</v>
      </c>
      <c r="Q100">
        <v>290.05119391671701</v>
      </c>
      <c r="R100">
        <v>62.586477537155403</v>
      </c>
      <c r="S100" s="2">
        <f>(Table2[[#This Row],[Close Price]]-Table2[[#This Row],[20D EMA]])/Table2[[#This Row],[20D EMA]]</f>
        <v>8.3789284487088417E-3</v>
      </c>
      <c r="T100" s="2">
        <f>(Table2[[#This Row],[Close Price]]-Table2[[#This Row],[50D EMA]])/Table2[[#This Row],[50D EMA]]</f>
        <v>5.179344248703447E-2</v>
      </c>
      <c r="U100" s="2">
        <f>(Table2[[#This Row],[Close Price]]-Table2[[#This Row],[200D EMA]])/Table2[[#This Row],[200D EMA]]</f>
        <v>0.31528505312596944</v>
      </c>
      <c r="V100">
        <v>0.94248454375845803</v>
      </c>
      <c r="W100">
        <v>380.5</v>
      </c>
      <c r="X100">
        <v>391.6</v>
      </c>
      <c r="Y100">
        <v>370.85</v>
      </c>
      <c r="Z100">
        <v>403.65</v>
      </c>
      <c r="AA100">
        <v>368.65</v>
      </c>
      <c r="AB100">
        <v>403.65</v>
      </c>
      <c r="AC100">
        <f>(Table2[[#This Row],[Close Price]]/Table2[[#This Row],[Day Low]])-1</f>
        <v>2.6281208935610145E-3</v>
      </c>
      <c r="AD100">
        <f>(Table2[[#This Row],[Day High]]/Table2[[#This Row],[Close Price]])-1</f>
        <v>2.647444298820445E-2</v>
      </c>
      <c r="AE100">
        <f>(Table2[[#This Row],[Close Price]]/Table2[[#This Row],[Current Week Low]])-1</f>
        <v>2.8717810435485935E-2</v>
      </c>
      <c r="AF100">
        <f>(Table2[[#This Row],[Current Week High]]/Table2[[#This Row],[Close Price]])-1</f>
        <v>5.8060288335517685E-2</v>
      </c>
      <c r="AG100">
        <f>(Table2[[#This Row],[Close Price]]/Table2[[#This Row],[Current Month Low]])-1</f>
        <v>3.4856910348569192E-2</v>
      </c>
      <c r="AH100">
        <f>(Table2[[#This Row],[Current Month High]]/Table2[[#This Row],[Close Price]])-1</f>
        <v>5.8060288335517685E-2</v>
      </c>
      <c r="AI100">
        <v>5.8060288335517596</v>
      </c>
      <c r="AJ100">
        <v>206.05695948656199</v>
      </c>
      <c r="AK100" t="str">
        <f>IF(AND(Table2[[#This Row],[20D EMA]]&gt;Table2[[#This Row],[50D EMA]],Table2[[#This Row],[50D EMA]]&gt;Table2[[#This Row],[200D EMA]]),"Uptrend","Downtrend/NoTrend")</f>
        <v>Uptrend</v>
      </c>
      <c r="AL100">
        <v>0.09</v>
      </c>
      <c r="AM100" t="s">
        <v>10211</v>
      </c>
      <c r="AN100">
        <v>5.62</v>
      </c>
      <c r="AO100" t="s">
        <v>10211</v>
      </c>
      <c r="AP100">
        <v>0.13916851369371699</v>
      </c>
      <c r="AQ100">
        <f>(Table2[[#This Row],[Sharpe Ratio]]-AVERAGE(Table2[Sharpe Ratio]))/_xlfn.STDEV.P(Table2[Sharpe Ratio])</f>
        <v>0.96032866524404803</v>
      </c>
      <c r="AR1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2.0606238091989995</v>
      </c>
      <c r="AS100">
        <f>_xlfn.RANK.AVG(Table2[[#This Row],[1Y Return vs Nifty Z-Score]],Table2[1Y Return vs Nifty Z-Score])</f>
        <v>60</v>
      </c>
      <c r="AT100">
        <f>_xlfn.RANK.AVG(Table2[[#This Row],[6M Return vs Nifty Z-Score]],Table2[6M Return vs Nifty Z-Score])</f>
        <v>228</v>
      </c>
      <c r="AU100">
        <f>_xlfn.RANK.AVG(Table2[[#This Row],[Sharpe Ratio Z-Score]],Table2[Sharpe Ratio Z-Score])</f>
        <v>130</v>
      </c>
      <c r="AV100">
        <f>(Table2[[#This Row],[Rank 1Y]]+Table2[[#This Row],[Rank 6M]]+Table2[[#This Row],[Rank Sharpe]])/3</f>
        <v>139.33333333333334</v>
      </c>
    </row>
    <row r="101" spans="1:48" x14ac:dyDescent="0.3">
      <c r="A101" t="s">
        <v>714</v>
      </c>
      <c r="B101" t="s">
        <v>715</v>
      </c>
      <c r="C101" t="s">
        <v>10182</v>
      </c>
      <c r="D101" t="s">
        <v>637</v>
      </c>
      <c r="E101">
        <v>22923.1020731799</v>
      </c>
      <c r="F101">
        <v>717.9</v>
      </c>
      <c r="G101">
        <v>185.728398082805</v>
      </c>
      <c r="H101">
        <f>(Table2[[#This Row],[1Y Return vs Nifty]]-AVERAGE(Table2[1Y Return vs Nifty]))/_xlfn.STDEV.P(Table2[1Y Return vs Nifty])</f>
        <v>1.7011971518000588</v>
      </c>
      <c r="I101">
        <v>14.427738122123801</v>
      </c>
      <c r="J101">
        <f>(Table2[[#This Row],[1M Return vs Nifty]]-AVERAGE(Table2[1M Return vs Nifty]))/_xlfn.STDEV.P(Table2[1M Return vs Nifty])</f>
        <v>1.0619129763456288</v>
      </c>
      <c r="K101">
        <v>15.7963150848979</v>
      </c>
      <c r="L101">
        <f>(Table2[[#This Row],[6M Return vs Nifty]]-AVERAGE(Table2[6M Return vs Nifty]))/_xlfn.STDEV.P(Table2[6M Return vs Nifty])</f>
        <v>0.17866614832262781</v>
      </c>
      <c r="M101">
        <v>14.294201981306999</v>
      </c>
      <c r="N101">
        <f>(Table2[[#This Row],[1W Return vs Nifty]]-AVERAGE(Table2[1W Return vs Nifty]))/_xlfn.STDEV.P(Table2[1W Return vs Nifty])</f>
        <v>2.7964304860797831</v>
      </c>
      <c r="O101">
        <v>659.48</v>
      </c>
      <c r="P101">
        <v>633.824412051747</v>
      </c>
      <c r="Q101">
        <v>550.06746866275103</v>
      </c>
      <c r="R101">
        <v>80.083532663444998</v>
      </c>
      <c r="S101" s="2">
        <f>(Table2[[#This Row],[Close Price]]-Table2[[#This Row],[20D EMA]])/Table2[[#This Row],[20D EMA]]</f>
        <v>8.8584945714805546E-2</v>
      </c>
      <c r="T101" s="2">
        <f>(Table2[[#This Row],[Close Price]]-Table2[[#This Row],[50D EMA]])/Table2[[#This Row],[50D EMA]]</f>
        <v>0.13264807468695106</v>
      </c>
      <c r="U101" s="2">
        <f>(Table2[[#This Row],[Close Price]]-Table2[[#This Row],[200D EMA]])/Table2[[#This Row],[200D EMA]]</f>
        <v>0.30511262872036499</v>
      </c>
      <c r="V101">
        <v>1.26700181426125</v>
      </c>
      <c r="W101">
        <v>709.8</v>
      </c>
      <c r="X101">
        <v>744.6</v>
      </c>
      <c r="Y101">
        <v>692.6</v>
      </c>
      <c r="Z101">
        <v>747.7</v>
      </c>
      <c r="AA101">
        <v>587.5</v>
      </c>
      <c r="AB101">
        <v>747.7</v>
      </c>
      <c r="AC101">
        <f>(Table2[[#This Row],[Close Price]]/Table2[[#This Row],[Day Low]])-1</f>
        <v>1.1411665257819115E-2</v>
      </c>
      <c r="AD101">
        <f>(Table2[[#This Row],[Day High]]/Table2[[#This Row],[Close Price]])-1</f>
        <v>3.7191809444212298E-2</v>
      </c>
      <c r="AE101">
        <f>(Table2[[#This Row],[Close Price]]/Table2[[#This Row],[Current Week Low]])-1</f>
        <v>3.6529021079988455E-2</v>
      </c>
      <c r="AF101">
        <f>(Table2[[#This Row],[Current Week High]]/Table2[[#This Row],[Close Price]])-1</f>
        <v>4.1509959604401736E-2</v>
      </c>
      <c r="AG101">
        <f>(Table2[[#This Row],[Close Price]]/Table2[[#This Row],[Current Month Low]])-1</f>
        <v>0.22195744680851059</v>
      </c>
      <c r="AH101">
        <f>(Table2[[#This Row],[Current Month High]]/Table2[[#This Row],[Close Price]])-1</f>
        <v>4.1509959604401736E-2</v>
      </c>
      <c r="AI101">
        <v>8.9636439615545296</v>
      </c>
      <c r="AJ101">
        <v>235.07584597432901</v>
      </c>
      <c r="AK101" t="str">
        <f>IF(AND(Table2[[#This Row],[20D EMA]]&gt;Table2[[#This Row],[50D EMA]],Table2[[#This Row],[50D EMA]]&gt;Table2[[#This Row],[200D EMA]]),"Uptrend","Downtrend/NoTrend")</f>
        <v>Uptrend</v>
      </c>
      <c r="AL101">
        <v>7.0000000000000007E-2</v>
      </c>
      <c r="AM101" t="s">
        <v>10211</v>
      </c>
      <c r="AN101">
        <v>16.11</v>
      </c>
      <c r="AO101" t="s">
        <v>10211</v>
      </c>
      <c r="AP101">
        <v>0.13987974668306599</v>
      </c>
      <c r="AQ101">
        <f>(Table2[[#This Row],[Sharpe Ratio]]-AVERAGE(Table2[Sharpe Ratio]))/_xlfn.STDEV.P(Table2[Sharpe Ratio])</f>
        <v>0.96839801208442899</v>
      </c>
      <c r="AR1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6.7066047746325275</v>
      </c>
      <c r="AS101">
        <f>_xlfn.RANK.AVG(Table2[[#This Row],[1Y Return vs Nifty Z-Score]],Table2[1Y Return vs Nifty Z-Score])</f>
        <v>43</v>
      </c>
      <c r="AT101">
        <f>_xlfn.RANK.AVG(Table2[[#This Row],[6M Return vs Nifty Z-Score]],Table2[6M Return vs Nifty Z-Score])</f>
        <v>250</v>
      </c>
      <c r="AU101">
        <f>_xlfn.RANK.AVG(Table2[[#This Row],[Sharpe Ratio Z-Score]],Table2[Sharpe Ratio Z-Score])</f>
        <v>128</v>
      </c>
      <c r="AV101">
        <f>(Table2[[#This Row],[Rank 1Y]]+Table2[[#This Row],[Rank 6M]]+Table2[[#This Row],[Rank Sharpe]])/3</f>
        <v>140.33333333333334</v>
      </c>
    </row>
    <row r="102" spans="1:48" x14ac:dyDescent="0.3">
      <c r="A102" t="s">
        <v>826</v>
      </c>
      <c r="B102" t="s">
        <v>827</v>
      </c>
      <c r="C102" t="s">
        <v>10173</v>
      </c>
      <c r="D102" t="s">
        <v>67</v>
      </c>
      <c r="E102">
        <v>19007.677154879999</v>
      </c>
      <c r="F102">
        <v>3350.4</v>
      </c>
      <c r="G102">
        <v>39.479879378919101</v>
      </c>
      <c r="H102">
        <f>(Table2[[#This Row],[1Y Return vs Nifty]]-AVERAGE(Table2[1Y Return vs Nifty]))/_xlfn.STDEV.P(Table2[1Y Return vs Nifty])</f>
        <v>-5.4538492858719034E-2</v>
      </c>
      <c r="I102">
        <v>20.9722466491225</v>
      </c>
      <c r="J102">
        <f>(Table2[[#This Row],[1M Return vs Nifty]]-AVERAGE(Table2[1M Return vs Nifty]))/_xlfn.STDEV.P(Table2[1M Return vs Nifty])</f>
        <v>1.6219673653476319</v>
      </c>
      <c r="K102">
        <v>56.990950570919402</v>
      </c>
      <c r="L102">
        <f>(Table2[[#This Row],[6M Return vs Nifty]]-AVERAGE(Table2[6M Return vs Nifty]))/_xlfn.STDEV.P(Table2[6M Return vs Nifty])</f>
        <v>1.4185538096476691</v>
      </c>
      <c r="M102">
        <v>5.9780052413962297</v>
      </c>
      <c r="N102">
        <f>(Table2[[#This Row],[1W Return vs Nifty]]-AVERAGE(Table2[1W Return vs Nifty]))/_xlfn.STDEV.P(Table2[1W Return vs Nifty])</f>
        <v>1.2035879896178503</v>
      </c>
      <c r="O102">
        <v>3138.9</v>
      </c>
      <c r="P102">
        <v>2973.6603021148198</v>
      </c>
      <c r="Q102">
        <v>2477.0077152716399</v>
      </c>
      <c r="R102">
        <v>70.554285047057206</v>
      </c>
      <c r="S102" s="2">
        <f>(Table2[[#This Row],[Close Price]]-Table2[[#This Row],[20D EMA]])/Table2[[#This Row],[20D EMA]]</f>
        <v>6.7380292459141733E-2</v>
      </c>
      <c r="T102" s="2">
        <f>(Table2[[#This Row],[Close Price]]-Table2[[#This Row],[50D EMA]])/Table2[[#This Row],[50D EMA]]</f>
        <v>0.12669224444273242</v>
      </c>
      <c r="U102" s="2">
        <f>(Table2[[#This Row],[Close Price]]-Table2[[#This Row],[200D EMA]])/Table2[[#This Row],[200D EMA]]</f>
        <v>0.35259974336922084</v>
      </c>
      <c r="V102">
        <v>1.7006512461004999</v>
      </c>
      <c r="W102">
        <v>3322.4</v>
      </c>
      <c r="X102">
        <v>3487</v>
      </c>
      <c r="Y102">
        <v>3151.1</v>
      </c>
      <c r="Z102">
        <v>3525</v>
      </c>
      <c r="AA102">
        <v>2984</v>
      </c>
      <c r="AB102">
        <v>3655</v>
      </c>
      <c r="AC102">
        <f>(Table2[[#This Row],[Close Price]]/Table2[[#This Row],[Day Low]])-1</f>
        <v>8.4276426679508187E-3</v>
      </c>
      <c r="AD102">
        <f>(Table2[[#This Row],[Day High]]/Table2[[#This Row],[Close Price]])-1</f>
        <v>4.0771251193887359E-2</v>
      </c>
      <c r="AE102">
        <f>(Table2[[#This Row],[Close Price]]/Table2[[#This Row],[Current Week Low]])-1</f>
        <v>6.3247754752308705E-2</v>
      </c>
      <c r="AF102">
        <f>(Table2[[#This Row],[Current Week High]]/Table2[[#This Row],[Close Price]])-1</f>
        <v>5.2113180515759305E-2</v>
      </c>
      <c r="AG102">
        <f>(Table2[[#This Row],[Close Price]]/Table2[[#This Row],[Current Month Low]])-1</f>
        <v>0.1227882037533512</v>
      </c>
      <c r="AH102">
        <f>(Table2[[#This Row],[Current Month High]]/Table2[[#This Row],[Close Price]])-1</f>
        <v>9.0914517669532069E-2</v>
      </c>
      <c r="AI102">
        <v>9.0914517669532007</v>
      </c>
      <c r="AJ102">
        <v>93.106628242074905</v>
      </c>
      <c r="AK102" t="str">
        <f>IF(AND(Table2[[#This Row],[20D EMA]]&gt;Table2[[#This Row],[50D EMA]],Table2[[#This Row],[50D EMA]]&gt;Table2[[#This Row],[200D EMA]]),"Uptrend","Downtrend/NoTrend")</f>
        <v>Uptrend</v>
      </c>
      <c r="AL102">
        <v>0</v>
      </c>
      <c r="AM102">
        <v>0</v>
      </c>
      <c r="AN102">
        <v>12.28</v>
      </c>
      <c r="AO102" t="s">
        <v>10211</v>
      </c>
      <c r="AP102">
        <v>0.173107272793567</v>
      </c>
      <c r="AQ102">
        <f>(Table2[[#This Row],[Sharpe Ratio]]-AVERAGE(Table2[Sharpe Ratio]))/_xlfn.STDEV.P(Table2[Sharpe Ratio])</f>
        <v>1.3453833837540758</v>
      </c>
      <c r="AR1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5.5349540555085079</v>
      </c>
      <c r="AS102">
        <f>_xlfn.RANK.AVG(Table2[[#This Row],[1Y Return vs Nifty Z-Score]],Table2[1Y Return vs Nifty Z-Score])</f>
        <v>297</v>
      </c>
      <c r="AT102">
        <f>_xlfn.RANK.AVG(Table2[[#This Row],[6M Return vs Nifty Z-Score]],Table2[6M Return vs Nifty Z-Score])</f>
        <v>56</v>
      </c>
      <c r="AU102">
        <f>_xlfn.RANK.AVG(Table2[[#This Row],[Sharpe Ratio Z-Score]],Table2[Sharpe Ratio Z-Score])</f>
        <v>70</v>
      </c>
      <c r="AV102">
        <f>(Table2[[#This Row],[Rank 1Y]]+Table2[[#This Row],[Rank 6M]]+Table2[[#This Row],[Rank Sharpe]])/3</f>
        <v>141</v>
      </c>
    </row>
    <row r="103" spans="1:48" x14ac:dyDescent="0.3">
      <c r="A103" t="s">
        <v>992</v>
      </c>
      <c r="B103" t="s">
        <v>993</v>
      </c>
      <c r="C103" t="s">
        <v>10172</v>
      </c>
      <c r="D103" t="s">
        <v>62</v>
      </c>
      <c r="E103">
        <v>13595.157953</v>
      </c>
      <c r="F103">
        <v>857.25</v>
      </c>
      <c r="G103">
        <v>224.49849543281999</v>
      </c>
      <c r="H103">
        <f>(Table2[[#This Row],[1Y Return vs Nifty]]-AVERAGE(Table2[1Y Return vs Nifty]))/_xlfn.STDEV.P(Table2[1Y Return vs Nifty])</f>
        <v>2.1666380497153108</v>
      </c>
      <c r="I103">
        <v>45.155900217000898</v>
      </c>
      <c r="J103">
        <f>(Table2[[#This Row],[1M Return vs Nifty]]-AVERAGE(Table2[1M Return vs Nifty]))/_xlfn.STDEV.P(Table2[1M Return vs Nifty])</f>
        <v>3.6915133468249572</v>
      </c>
      <c r="K103">
        <v>71.911351188846496</v>
      </c>
      <c r="L103">
        <f>(Table2[[#This Row],[6M Return vs Nifty]]-AVERAGE(Table2[6M Return vs Nifty]))/_xlfn.STDEV.P(Table2[6M Return vs Nifty])</f>
        <v>1.8676322008006085</v>
      </c>
      <c r="M103">
        <v>-6.2593450707560301</v>
      </c>
      <c r="N103">
        <f>(Table2[[#This Row],[1W Return vs Nifty]]-AVERAGE(Table2[1W Return vs Nifty]))/_xlfn.STDEV.P(Table2[1W Return vs Nifty])</f>
        <v>-1.1402925402572712</v>
      </c>
      <c r="O103">
        <v>771.1</v>
      </c>
      <c r="P103">
        <v>669.44372981325</v>
      </c>
      <c r="Q103">
        <v>501.99708430770897</v>
      </c>
      <c r="R103">
        <v>72.920508360093905</v>
      </c>
      <c r="S103" s="2">
        <f>(Table2[[#This Row],[Close Price]]-Table2[[#This Row],[20D EMA]])/Table2[[#This Row],[20D EMA]]</f>
        <v>0.11172351186616518</v>
      </c>
      <c r="T103" s="2">
        <f>(Table2[[#This Row],[Close Price]]-Table2[[#This Row],[50D EMA]])/Table2[[#This Row],[50D EMA]]</f>
        <v>0.28054078606299143</v>
      </c>
      <c r="U103" s="2">
        <f>(Table2[[#This Row],[Close Price]]-Table2[[#This Row],[200D EMA]])/Table2[[#This Row],[200D EMA]]</f>
        <v>0.70767924116971914</v>
      </c>
      <c r="V103">
        <v>3.04168300261161</v>
      </c>
      <c r="W103">
        <v>851.4</v>
      </c>
      <c r="X103">
        <v>881.3</v>
      </c>
      <c r="Y103">
        <v>820.55</v>
      </c>
      <c r="Z103">
        <v>940</v>
      </c>
      <c r="AA103">
        <v>730.5</v>
      </c>
      <c r="AB103">
        <v>995</v>
      </c>
      <c r="AC103">
        <f>(Table2[[#This Row],[Close Price]]/Table2[[#This Row],[Day Low]])-1</f>
        <v>6.871035940803516E-3</v>
      </c>
      <c r="AD103">
        <f>(Table2[[#This Row],[Day High]]/Table2[[#This Row],[Close Price]])-1</f>
        <v>2.8054826480023332E-2</v>
      </c>
      <c r="AE103">
        <f>(Table2[[#This Row],[Close Price]]/Table2[[#This Row],[Current Week Low]])-1</f>
        <v>4.4726098348668586E-2</v>
      </c>
      <c r="AF103">
        <f>(Table2[[#This Row],[Current Week High]]/Table2[[#This Row],[Close Price]])-1</f>
        <v>9.6529600466608301E-2</v>
      </c>
      <c r="AG103">
        <f>(Table2[[#This Row],[Close Price]]/Table2[[#This Row],[Current Month Low]])-1</f>
        <v>0.17351129363449691</v>
      </c>
      <c r="AH103">
        <f>(Table2[[#This Row],[Current Month High]]/Table2[[#This Row],[Close Price]])-1</f>
        <v>0.16068824730242048</v>
      </c>
      <c r="AI103">
        <v>16.068824730242</v>
      </c>
      <c r="AJ103">
        <v>301.99296600234402</v>
      </c>
      <c r="AK103" t="str">
        <f>IF(AND(Table2[[#This Row],[20D EMA]]&gt;Table2[[#This Row],[50D EMA]],Table2[[#This Row],[50D EMA]]&gt;Table2[[#This Row],[200D EMA]]),"Uptrend","Downtrend/NoTrend")</f>
        <v>Uptrend</v>
      </c>
      <c r="AL103">
        <v>0.36</v>
      </c>
      <c r="AM103" t="s">
        <v>10211</v>
      </c>
      <c r="AN103">
        <v>31.6</v>
      </c>
      <c r="AO103" t="s">
        <v>10211</v>
      </c>
      <c r="AP103">
        <v>4.3379639292055003E-2</v>
      </c>
      <c r="AQ103">
        <f>(Table2[[#This Row],[Sharpe Ratio]]-AVERAGE(Table2[Sharpe Ratio]))/_xlfn.STDEV.P(Table2[Sharpe Ratio])</f>
        <v>-0.12645114189649562</v>
      </c>
      <c r="AR1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6.4590399151871098</v>
      </c>
      <c r="AS103">
        <f>_xlfn.RANK.AVG(Table2[[#This Row],[1Y Return vs Nifty Z-Score]],Table2[1Y Return vs Nifty Z-Score])</f>
        <v>18</v>
      </c>
      <c r="AT103">
        <f>_xlfn.RANK.AVG(Table2[[#This Row],[6M Return vs Nifty Z-Score]],Table2[6M Return vs Nifty Z-Score])</f>
        <v>37</v>
      </c>
      <c r="AU103">
        <f>_xlfn.RANK.AVG(Table2[[#This Row],[Sharpe Ratio Z-Score]],Table2[Sharpe Ratio Z-Score])</f>
        <v>368</v>
      </c>
      <c r="AV103">
        <f>(Table2[[#This Row],[Rank 1Y]]+Table2[[#This Row],[Rank 6M]]+Table2[[#This Row],[Rank Sharpe]])/3</f>
        <v>141</v>
      </c>
    </row>
    <row r="104" spans="1:48" x14ac:dyDescent="0.3">
      <c r="A104" t="s">
        <v>335</v>
      </c>
      <c r="B104" t="s">
        <v>336</v>
      </c>
      <c r="C104" t="s">
        <v>10173</v>
      </c>
      <c r="D104" t="s">
        <v>337</v>
      </c>
      <c r="E104">
        <v>74608.177277433904</v>
      </c>
      <c r="F104">
        <v>54.63</v>
      </c>
      <c r="G104">
        <v>177.097963300196</v>
      </c>
      <c r="H104">
        <f>(Table2[[#This Row],[1Y Return vs Nifty]]-AVERAGE(Table2[1Y Return vs Nifty]))/_xlfn.STDEV.P(Table2[1Y Return vs Nifty])</f>
        <v>1.5975874734865996</v>
      </c>
      <c r="I104">
        <v>7.3054321141226799</v>
      </c>
      <c r="J104">
        <f>(Table2[[#This Row],[1M Return vs Nifty]]-AVERAGE(Table2[1M Return vs Nifty]))/_xlfn.STDEV.P(Table2[1M Return vs Nifty])</f>
        <v>0.45241285526844588</v>
      </c>
      <c r="K104">
        <v>9.7605654464691405</v>
      </c>
      <c r="L104">
        <f>(Table2[[#This Row],[6M Return vs Nifty]]-AVERAGE(Table2[6M Return vs Nifty]))/_xlfn.STDEV.P(Table2[6M Return vs Nifty])</f>
        <v>-2.9995325419185123E-3</v>
      </c>
      <c r="M104">
        <v>4.8174228791505999E-2</v>
      </c>
      <c r="N104">
        <f>(Table2[[#This Row],[1W Return vs Nifty]]-AVERAGE(Table2[1W Return vs Nifty]))/_xlfn.STDEV.P(Table2[1W Return vs Nifty])</f>
        <v>6.7817982111264871E-2</v>
      </c>
      <c r="O104">
        <v>53.01</v>
      </c>
      <c r="P104">
        <v>49.487380576690597</v>
      </c>
      <c r="Q104">
        <v>40.205638431942802</v>
      </c>
      <c r="R104">
        <v>63.044790584787599</v>
      </c>
      <c r="S104" s="2">
        <f>(Table2[[#This Row],[Close Price]]-Table2[[#This Row],[20D EMA]])/Table2[[#This Row],[20D EMA]]</f>
        <v>3.056027164685917E-2</v>
      </c>
      <c r="T104" s="2">
        <f>(Table2[[#This Row],[Close Price]]-Table2[[#This Row],[50D EMA]])/Table2[[#This Row],[50D EMA]]</f>
        <v>0.10391779405943476</v>
      </c>
      <c r="U104" s="2">
        <f>(Table2[[#This Row],[Close Price]]-Table2[[#This Row],[200D EMA]])/Table2[[#This Row],[200D EMA]]</f>
        <v>0.35876464422953308</v>
      </c>
      <c r="V104">
        <v>0.877541923819532</v>
      </c>
      <c r="W104">
        <v>53.65</v>
      </c>
      <c r="X104">
        <v>55.43</v>
      </c>
      <c r="Y104">
        <v>53.65</v>
      </c>
      <c r="Z104">
        <v>56</v>
      </c>
      <c r="AA104">
        <v>52.43</v>
      </c>
      <c r="AB104">
        <v>56.49</v>
      </c>
      <c r="AC104">
        <f>(Table2[[#This Row],[Close Price]]/Table2[[#This Row],[Day Low]])-1</f>
        <v>1.8266542404473451E-2</v>
      </c>
      <c r="AD104">
        <f>(Table2[[#This Row],[Day High]]/Table2[[#This Row],[Close Price]])-1</f>
        <v>1.4643968515467565E-2</v>
      </c>
      <c r="AE104">
        <f>(Table2[[#This Row],[Close Price]]/Table2[[#This Row],[Current Week Low]])-1</f>
        <v>1.8266542404473451E-2</v>
      </c>
      <c r="AF104">
        <f>(Table2[[#This Row],[Current Week High]]/Table2[[#This Row],[Close Price]])-1</f>
        <v>2.5077796082738413E-2</v>
      </c>
      <c r="AG104">
        <f>(Table2[[#This Row],[Close Price]]/Table2[[#This Row],[Current Month Low]])-1</f>
        <v>4.19607095174519E-2</v>
      </c>
      <c r="AH104">
        <f>(Table2[[#This Row],[Current Month High]]/Table2[[#This Row],[Close Price]])-1</f>
        <v>3.4047226798462393E-2</v>
      </c>
      <c r="AI104">
        <v>3.40472267984623</v>
      </c>
      <c r="AJ104">
        <v>215.780346820809</v>
      </c>
      <c r="AK104" t="str">
        <f>IF(AND(Table2[[#This Row],[20D EMA]]&gt;Table2[[#This Row],[50D EMA]],Table2[[#This Row],[50D EMA]]&gt;Table2[[#This Row],[200D EMA]]),"Uptrend","Downtrend/NoTrend")</f>
        <v>Uptrend</v>
      </c>
      <c r="AL104">
        <v>0.2</v>
      </c>
      <c r="AM104" t="s">
        <v>10211</v>
      </c>
      <c r="AN104">
        <v>3.54</v>
      </c>
      <c r="AO104" t="s">
        <v>10211</v>
      </c>
      <c r="AP104">
        <v>0.16987918558908599</v>
      </c>
      <c r="AQ104">
        <f>(Table2[[#This Row],[Sharpe Ratio]]-AVERAGE(Table2[Sharpe Ratio]))/_xlfn.STDEV.P(Table2[Sharpe Ratio])</f>
        <v>1.3087588800063017</v>
      </c>
      <c r="AR1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3.4235776583306934</v>
      </c>
      <c r="AS104">
        <f>_xlfn.RANK.AVG(Table2[[#This Row],[1Y Return vs Nifty Z-Score]],Table2[1Y Return vs Nifty Z-Score])</f>
        <v>47</v>
      </c>
      <c r="AT104">
        <f>_xlfn.RANK.AVG(Table2[[#This Row],[6M Return vs Nifty Z-Score]],Table2[6M Return vs Nifty Z-Score])</f>
        <v>304</v>
      </c>
      <c r="AU104">
        <f>_xlfn.RANK.AVG(Table2[[#This Row],[Sharpe Ratio Z-Score]],Table2[Sharpe Ratio Z-Score])</f>
        <v>73</v>
      </c>
      <c r="AV104">
        <f>(Table2[[#This Row],[Rank 1Y]]+Table2[[#This Row],[Rank 6M]]+Table2[[#This Row],[Rank Sharpe]])/3</f>
        <v>141.33333333333334</v>
      </c>
    </row>
    <row r="105" spans="1:48" x14ac:dyDescent="0.3">
      <c r="A105" t="s">
        <v>369</v>
      </c>
      <c r="B105" t="s">
        <v>370</v>
      </c>
      <c r="C105" t="s">
        <v>10181</v>
      </c>
      <c r="D105" t="s">
        <v>371</v>
      </c>
      <c r="E105">
        <v>67906.968311429999</v>
      </c>
      <c r="F105">
        <v>1089.75</v>
      </c>
      <c r="G105">
        <v>105.336400301791</v>
      </c>
      <c r="H105">
        <f>(Table2[[#This Row],[1Y Return vs Nifty]]-AVERAGE(Table2[1Y Return vs Nifty]))/_xlfn.STDEV.P(Table2[1Y Return vs Nifty])</f>
        <v>0.73607902752530474</v>
      </c>
      <c r="I105">
        <v>29.144803073648301</v>
      </c>
      <c r="J105">
        <f>(Table2[[#This Row],[1M Return vs Nifty]]-AVERAGE(Table2[1M Return vs Nifty]))/_xlfn.STDEV.P(Table2[1M Return vs Nifty])</f>
        <v>2.3213439611668494</v>
      </c>
      <c r="K105">
        <v>22.660451090096402</v>
      </c>
      <c r="L105">
        <f>(Table2[[#This Row],[6M Return vs Nifty]]-AVERAGE(Table2[6M Return vs Nifty]))/_xlfn.STDEV.P(Table2[6M Return vs Nifty])</f>
        <v>0.38526483376045673</v>
      </c>
      <c r="M105">
        <v>2.42324667178874</v>
      </c>
      <c r="N105">
        <f>(Table2[[#This Row],[1W Return vs Nifty]]-AVERAGE(Table2[1W Return vs Nifty]))/_xlfn.STDEV.P(Table2[1W Return vs Nifty])</f>
        <v>0.52272741219074692</v>
      </c>
      <c r="O105">
        <v>992.8</v>
      </c>
      <c r="P105">
        <v>879.40943474332903</v>
      </c>
      <c r="Q105">
        <v>724.14900231919296</v>
      </c>
      <c r="R105">
        <v>58.149775753481997</v>
      </c>
      <c r="S105" s="2">
        <f>(Table2[[#This Row],[Close Price]]-Table2[[#This Row],[20D EMA]])/Table2[[#This Row],[20D EMA]]</f>
        <v>9.7653102336825184E-2</v>
      </c>
      <c r="T105" s="2">
        <f>(Table2[[#This Row],[Close Price]]-Table2[[#This Row],[50D EMA]])/Table2[[#This Row],[50D EMA]]</f>
        <v>0.23918388516955419</v>
      </c>
      <c r="U105" s="2">
        <f>(Table2[[#This Row],[Close Price]]-Table2[[#This Row],[200D EMA]])/Table2[[#This Row],[200D EMA]]</f>
        <v>0.50486984931266421</v>
      </c>
      <c r="V105">
        <v>1.00262720864739</v>
      </c>
      <c r="W105">
        <v>1051.1500000000001</v>
      </c>
      <c r="X105">
        <v>1126</v>
      </c>
      <c r="Y105">
        <v>1020</v>
      </c>
      <c r="Z105">
        <v>1171</v>
      </c>
      <c r="AA105">
        <v>981</v>
      </c>
      <c r="AB105">
        <v>1171</v>
      </c>
      <c r="AC105">
        <f>(Table2[[#This Row],[Close Price]]/Table2[[#This Row],[Day Low]])-1</f>
        <v>3.6721685772725055E-2</v>
      </c>
      <c r="AD105">
        <f>(Table2[[#This Row],[Day High]]/Table2[[#This Row],[Close Price]])-1</f>
        <v>3.326451020876342E-2</v>
      </c>
      <c r="AE105">
        <f>(Table2[[#This Row],[Close Price]]/Table2[[#This Row],[Current Week Low]])-1</f>
        <v>6.838235294117645E-2</v>
      </c>
      <c r="AF105">
        <f>(Table2[[#This Row],[Current Week High]]/Table2[[#This Row],[Close Price]])-1</f>
        <v>7.4558384950676793E-2</v>
      </c>
      <c r="AG105">
        <f>(Table2[[#This Row],[Close Price]]/Table2[[#This Row],[Current Month Low]])-1</f>
        <v>0.11085626911314983</v>
      </c>
      <c r="AH105">
        <f>(Table2[[#This Row],[Current Month High]]/Table2[[#This Row],[Close Price]])-1</f>
        <v>7.4558384950676793E-2</v>
      </c>
      <c r="AI105">
        <v>8.9240651525579207</v>
      </c>
      <c r="AJ105">
        <v>163.76618661502999</v>
      </c>
      <c r="AK105" t="str">
        <f>IF(AND(Table2[[#This Row],[20D EMA]]&gt;Table2[[#This Row],[50D EMA]],Table2[[#This Row],[50D EMA]]&gt;Table2[[#This Row],[200D EMA]]),"Uptrend","Downtrend/NoTrend")</f>
        <v>Uptrend</v>
      </c>
      <c r="AL105">
        <v>0.42</v>
      </c>
      <c r="AM105" t="s">
        <v>10211</v>
      </c>
      <c r="AN105">
        <v>8.1</v>
      </c>
      <c r="AO105" t="s">
        <v>10211</v>
      </c>
      <c r="AP105">
        <v>0.14352708363132999</v>
      </c>
      <c r="AQ105">
        <f>(Table2[[#This Row],[Sharpe Ratio]]-AVERAGE(Table2[Sharpe Ratio]))/_xlfn.STDEV.P(Table2[Sharpe Ratio])</f>
        <v>1.009779145018403</v>
      </c>
      <c r="AR1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4.9751943796617608</v>
      </c>
      <c r="AS105">
        <f>_xlfn.RANK.AVG(Table2[[#This Row],[1Y Return vs Nifty Z-Score]],Table2[1Y Return vs Nifty Z-Score])</f>
        <v>114</v>
      </c>
      <c r="AT105">
        <f>_xlfn.RANK.AVG(Table2[[#This Row],[6M Return vs Nifty Z-Score]],Table2[6M Return vs Nifty Z-Score])</f>
        <v>196</v>
      </c>
      <c r="AU105">
        <f>_xlfn.RANK.AVG(Table2[[#This Row],[Sharpe Ratio Z-Score]],Table2[Sharpe Ratio Z-Score])</f>
        <v>116</v>
      </c>
      <c r="AV105">
        <f>(Table2[[#This Row],[Rank 1Y]]+Table2[[#This Row],[Rank 6M]]+Table2[[#This Row],[Rank Sharpe]])/3</f>
        <v>142</v>
      </c>
    </row>
    <row r="106" spans="1:48" x14ac:dyDescent="0.3">
      <c r="A106" t="s">
        <v>1470</v>
      </c>
      <c r="B106" t="s">
        <v>1471</v>
      </c>
      <c r="C106" t="s">
        <v>10183</v>
      </c>
      <c r="D106" t="s">
        <v>1175</v>
      </c>
      <c r="E106">
        <v>6727.1374237500004</v>
      </c>
      <c r="F106">
        <v>549.29999999999995</v>
      </c>
      <c r="G106">
        <v>75.732277927611406</v>
      </c>
      <c r="H106">
        <f>(Table2[[#This Row],[1Y Return vs Nifty]]-AVERAGE(Table2[1Y Return vs Nifty]))/_xlfn.STDEV.P(Table2[1Y Return vs Nifty])</f>
        <v>0.38067704915431627</v>
      </c>
      <c r="I106">
        <v>8.0674236004190192</v>
      </c>
      <c r="J106">
        <f>(Table2[[#This Row],[1M Return vs Nifty]]-AVERAGE(Table2[1M Return vs Nifty]))/_xlfn.STDEV.P(Table2[1M Return vs Nifty])</f>
        <v>0.51762121652611459</v>
      </c>
      <c r="K106">
        <v>28.307161938993801</v>
      </c>
      <c r="L106">
        <f>(Table2[[#This Row],[6M Return vs Nifty]]-AVERAGE(Table2[6M Return vs Nifty]))/_xlfn.STDEV.P(Table2[6M Return vs Nifty])</f>
        <v>0.55522111632044846</v>
      </c>
      <c r="M106">
        <v>14.1267668208061</v>
      </c>
      <c r="N106">
        <f>(Table2[[#This Row],[1W Return vs Nifty]]-AVERAGE(Table2[1W Return vs Nifty]))/_xlfn.STDEV.P(Table2[1W Return vs Nifty])</f>
        <v>2.7643607975684676</v>
      </c>
      <c r="O106">
        <v>468.19</v>
      </c>
      <c r="P106">
        <v>453.23315488974202</v>
      </c>
      <c r="Q106">
        <v>406.02916287817999</v>
      </c>
      <c r="R106">
        <v>81.314643507386506</v>
      </c>
      <c r="S106" s="2">
        <f>(Table2[[#This Row],[Close Price]]-Table2[[#This Row],[20D EMA]])/Table2[[#This Row],[20D EMA]]</f>
        <v>0.17324163267049694</v>
      </c>
      <c r="T106" s="2">
        <f>(Table2[[#This Row],[Close Price]]-Table2[[#This Row],[50D EMA]])/Table2[[#This Row],[50D EMA]]</f>
        <v>0.21195899742512903</v>
      </c>
      <c r="U106" s="2">
        <f>(Table2[[#This Row],[Close Price]]-Table2[[#This Row],[200D EMA]])/Table2[[#This Row],[200D EMA]]</f>
        <v>0.35285848953860782</v>
      </c>
      <c r="V106">
        <v>2.0861340200411802</v>
      </c>
      <c r="W106">
        <v>528</v>
      </c>
      <c r="X106">
        <v>561.9</v>
      </c>
      <c r="Y106">
        <v>454.7</v>
      </c>
      <c r="Z106">
        <v>561.9</v>
      </c>
      <c r="AA106">
        <v>412</v>
      </c>
      <c r="AB106">
        <v>561.9</v>
      </c>
      <c r="AC106">
        <f>(Table2[[#This Row],[Close Price]]/Table2[[#This Row],[Day Low]])-1</f>
        <v>4.0340909090909038E-2</v>
      </c>
      <c r="AD106">
        <f>(Table2[[#This Row],[Day High]]/Table2[[#This Row],[Close Price]])-1</f>
        <v>2.2938285090114752E-2</v>
      </c>
      <c r="AE106">
        <f>(Table2[[#This Row],[Close Price]]/Table2[[#This Row],[Current Week Low]])-1</f>
        <v>0.20804926325049466</v>
      </c>
      <c r="AF106">
        <f>(Table2[[#This Row],[Current Week High]]/Table2[[#This Row],[Close Price]])-1</f>
        <v>2.2938285090114752E-2</v>
      </c>
      <c r="AG106">
        <f>(Table2[[#This Row],[Close Price]]/Table2[[#This Row],[Current Month Low]])-1</f>
        <v>0.3332524271844659</v>
      </c>
      <c r="AH106">
        <f>(Table2[[#This Row],[Current Month High]]/Table2[[#This Row],[Close Price]])-1</f>
        <v>2.2938285090114752E-2</v>
      </c>
      <c r="AI106">
        <v>2.2938285090114698</v>
      </c>
      <c r="AJ106">
        <v>107.83200908059</v>
      </c>
      <c r="AK106" t="str">
        <f>IF(AND(Table2[[#This Row],[20D EMA]]&gt;Table2[[#This Row],[50D EMA]],Table2[[#This Row],[50D EMA]]&gt;Table2[[#This Row],[200D EMA]]),"Uptrend","Downtrend/NoTrend")</f>
        <v>Uptrend</v>
      </c>
      <c r="AL106">
        <v>0.08</v>
      </c>
      <c r="AM106" t="s">
        <v>10211</v>
      </c>
      <c r="AN106">
        <v>24.77</v>
      </c>
      <c r="AO106" t="s">
        <v>10211</v>
      </c>
      <c r="AP106">
        <v>0.14948398776213201</v>
      </c>
      <c r="AQ106">
        <f>(Table2[[#This Row],[Sharpe Ratio]]-AVERAGE(Table2[Sharpe Ratio]))/_xlfn.STDEV.P(Table2[Sharpe Ratio])</f>
        <v>1.0773636443965</v>
      </c>
      <c r="AR1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5.2952438239658468</v>
      </c>
      <c r="AS106">
        <f>_xlfn.RANK.AVG(Table2[[#This Row],[1Y Return vs Nifty Z-Score]],Table2[1Y Return vs Nifty Z-Score])</f>
        <v>170</v>
      </c>
      <c r="AT106">
        <f>_xlfn.RANK.AVG(Table2[[#This Row],[6M Return vs Nifty Z-Score]],Table2[6M Return vs Nifty Z-Score])</f>
        <v>158</v>
      </c>
      <c r="AU106">
        <f>_xlfn.RANK.AVG(Table2[[#This Row],[Sharpe Ratio Z-Score]],Table2[Sharpe Ratio Z-Score])</f>
        <v>102</v>
      </c>
      <c r="AV106">
        <f>(Table2[[#This Row],[Rank 1Y]]+Table2[[#This Row],[Rank 6M]]+Table2[[#This Row],[Rank Sharpe]])/3</f>
        <v>143.33333333333334</v>
      </c>
    </row>
    <row r="107" spans="1:48" x14ac:dyDescent="0.3">
      <c r="A107" t="s">
        <v>939</v>
      </c>
      <c r="B107" t="s">
        <v>940</v>
      </c>
      <c r="C107" t="s">
        <v>10173</v>
      </c>
      <c r="D107" t="s">
        <v>130</v>
      </c>
      <c r="E107">
        <v>15539.871578279901</v>
      </c>
      <c r="F107">
        <v>1146</v>
      </c>
      <c r="G107">
        <v>96.772257360566499</v>
      </c>
      <c r="H107">
        <f>(Table2[[#This Row],[1Y Return vs Nifty]]-AVERAGE(Table2[1Y Return vs Nifty]))/_xlfn.STDEV.P(Table2[1Y Return vs Nifty])</f>
        <v>0.63326519282038474</v>
      </c>
      <c r="I107">
        <v>3.6502314262166902</v>
      </c>
      <c r="J107">
        <f>(Table2[[#This Row],[1M Return vs Nifty]]-AVERAGE(Table2[1M Return vs Nifty]))/_xlfn.STDEV.P(Table2[1M Return vs Nifty])</f>
        <v>0.13961454818400357</v>
      </c>
      <c r="K107">
        <v>37.318652222197898</v>
      </c>
      <c r="L107">
        <f>(Table2[[#This Row],[6M Return vs Nifty]]-AVERAGE(Table2[6M Return vs Nifty]))/_xlfn.STDEV.P(Table2[6M Return vs Nifty])</f>
        <v>0.82645147144973841</v>
      </c>
      <c r="M107">
        <v>1.5741785210022501</v>
      </c>
      <c r="N107">
        <f>(Table2[[#This Row],[1W Return vs Nifty]]-AVERAGE(Table2[1W Return vs Nifty]))/_xlfn.STDEV.P(Table2[1W Return vs Nifty])</f>
        <v>0.36010116905792988</v>
      </c>
      <c r="O107">
        <v>1097.1600000000001</v>
      </c>
      <c r="P107">
        <v>1018.74238100317</v>
      </c>
      <c r="Q107">
        <v>812.58718161695901</v>
      </c>
      <c r="R107">
        <v>65.495921439419604</v>
      </c>
      <c r="S107" s="2">
        <f>(Table2[[#This Row],[Close Price]]-Table2[[#This Row],[20D EMA]])/Table2[[#This Row],[20D EMA]]</f>
        <v>4.4514929454227199E-2</v>
      </c>
      <c r="T107" s="2">
        <f>(Table2[[#This Row],[Close Price]]-Table2[[#This Row],[50D EMA]])/Table2[[#This Row],[50D EMA]]</f>
        <v>0.12491638845094251</v>
      </c>
      <c r="U107" s="2">
        <f>(Table2[[#This Row],[Close Price]]-Table2[[#This Row],[200D EMA]])/Table2[[#This Row],[200D EMA]]</f>
        <v>0.41031021153888519</v>
      </c>
      <c r="V107">
        <v>0.66826451197029402</v>
      </c>
      <c r="W107">
        <v>1132.3499999999999</v>
      </c>
      <c r="X107">
        <v>1155</v>
      </c>
      <c r="Y107">
        <v>1066.55</v>
      </c>
      <c r="Z107">
        <v>1195.7</v>
      </c>
      <c r="AA107">
        <v>1066</v>
      </c>
      <c r="AB107">
        <v>1195.7</v>
      </c>
      <c r="AC107">
        <f>(Table2[[#This Row],[Close Price]]/Table2[[#This Row],[Day Low]])-1</f>
        <v>1.205457676513455E-2</v>
      </c>
      <c r="AD107">
        <f>(Table2[[#This Row],[Day High]]/Table2[[#This Row],[Close Price]])-1</f>
        <v>7.8534031413612926E-3</v>
      </c>
      <c r="AE107">
        <f>(Table2[[#This Row],[Close Price]]/Table2[[#This Row],[Current Week Low]])-1</f>
        <v>7.449252261966155E-2</v>
      </c>
      <c r="AF107">
        <f>(Table2[[#This Row],[Current Week High]]/Table2[[#This Row],[Close Price]])-1</f>
        <v>4.3368237347295002E-2</v>
      </c>
      <c r="AG107">
        <f>(Table2[[#This Row],[Close Price]]/Table2[[#This Row],[Current Month Low]])-1</f>
        <v>7.5046904315196894E-2</v>
      </c>
      <c r="AH107">
        <f>(Table2[[#This Row],[Current Month High]]/Table2[[#This Row],[Close Price]])-1</f>
        <v>4.3368237347295002E-2</v>
      </c>
      <c r="AI107">
        <v>4.3368237347295002</v>
      </c>
      <c r="AJ107">
        <v>124.13455896733799</v>
      </c>
      <c r="AK107" t="str">
        <f>IF(AND(Table2[[#This Row],[20D EMA]]&gt;Table2[[#This Row],[50D EMA]],Table2[[#This Row],[50D EMA]]&gt;Table2[[#This Row],[200D EMA]]),"Uptrend","Downtrend/NoTrend")</f>
        <v>Uptrend</v>
      </c>
      <c r="AL107">
        <v>0.2</v>
      </c>
      <c r="AM107" t="s">
        <v>10211</v>
      </c>
      <c r="AN107">
        <v>3.44</v>
      </c>
      <c r="AO107" t="s">
        <v>10211</v>
      </c>
      <c r="AP107">
        <v>0.108396417900838</v>
      </c>
      <c r="AQ107">
        <f>(Table2[[#This Row],[Sharpe Ratio]]-AVERAGE(Table2[Sharpe Ratio]))/_xlfn.STDEV.P(Table2[Sharpe Ratio])</f>
        <v>0.61120156107885781</v>
      </c>
      <c r="AR1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2.5706339425909146</v>
      </c>
      <c r="AS107">
        <f>_xlfn.RANK.AVG(Table2[[#This Row],[1Y Return vs Nifty Z-Score]],Table2[1Y Return vs Nifty Z-Score])</f>
        <v>128</v>
      </c>
      <c r="AT107">
        <f>_xlfn.RANK.AVG(Table2[[#This Row],[6M Return vs Nifty Z-Score]],Table2[6M Return vs Nifty Z-Score])</f>
        <v>116</v>
      </c>
      <c r="AU107">
        <f>_xlfn.RANK.AVG(Table2[[#This Row],[Sharpe Ratio Z-Score]],Table2[Sharpe Ratio Z-Score])</f>
        <v>191</v>
      </c>
      <c r="AV107">
        <f>(Table2[[#This Row],[Rank 1Y]]+Table2[[#This Row],[Rank 6M]]+Table2[[#This Row],[Rank Sharpe]])/3</f>
        <v>145</v>
      </c>
    </row>
    <row r="108" spans="1:48" x14ac:dyDescent="0.3">
      <c r="A108" t="s">
        <v>1643</v>
      </c>
      <c r="B108" t="s">
        <v>1644</v>
      </c>
      <c r="C108" t="s">
        <v>10169</v>
      </c>
      <c r="D108" t="s">
        <v>122</v>
      </c>
      <c r="E108">
        <v>5085.6847799999996</v>
      </c>
      <c r="F108">
        <v>539.35</v>
      </c>
      <c r="G108">
        <v>120.496567099693</v>
      </c>
      <c r="H108">
        <f>(Table2[[#This Row],[1Y Return vs Nifty]]-AVERAGE(Table2[1Y Return vs Nifty]))/_xlfn.STDEV.P(Table2[1Y Return vs Nifty])</f>
        <v>0.91807912887294207</v>
      </c>
      <c r="I108">
        <v>-17.6894728778068</v>
      </c>
      <c r="J108">
        <f>(Table2[[#This Row],[1M Return vs Nifty]]-AVERAGE(Table2[1M Return vs Nifty]))/_xlfn.STDEV.P(Table2[1M Return vs Nifty])</f>
        <v>-1.6865569673956669</v>
      </c>
      <c r="K108">
        <v>63.2322553449319</v>
      </c>
      <c r="L108">
        <f>(Table2[[#This Row],[6M Return vs Nifty]]-AVERAGE(Table2[6M Return vs Nifty]))/_xlfn.STDEV.P(Table2[6M Return vs Nifty])</f>
        <v>1.6064063464784188</v>
      </c>
      <c r="M108">
        <v>-1.82751549017797</v>
      </c>
      <c r="N108">
        <f>(Table2[[#This Row],[1W Return vs Nifty]]-AVERAGE(Table2[1W Return vs Nifty]))/_xlfn.STDEV.P(Table2[1W Return vs Nifty])</f>
        <v>-0.29144219270073429</v>
      </c>
      <c r="O108">
        <v>546.51</v>
      </c>
      <c r="P108">
        <v>495.39887956254302</v>
      </c>
      <c r="Q108">
        <v>363.56531128314901</v>
      </c>
      <c r="R108">
        <v>47.565435407482497</v>
      </c>
      <c r="S108" s="2">
        <f>(Table2[[#This Row],[Close Price]]-Table2[[#This Row],[20D EMA]])/Table2[[#This Row],[20D EMA]]</f>
        <v>-1.310131562094009E-2</v>
      </c>
      <c r="T108" s="2">
        <f>(Table2[[#This Row],[Close Price]]-Table2[[#This Row],[50D EMA]])/Table2[[#This Row],[50D EMA]]</f>
        <v>8.8718651274035179E-2</v>
      </c>
      <c r="U108" s="2">
        <f>(Table2[[#This Row],[Close Price]]-Table2[[#This Row],[200D EMA]])/Table2[[#This Row],[200D EMA]]</f>
        <v>0.48350236741906266</v>
      </c>
      <c r="V108">
        <v>0.341726029345152</v>
      </c>
      <c r="W108">
        <v>538.04999999999995</v>
      </c>
      <c r="X108">
        <v>553</v>
      </c>
      <c r="Y108">
        <v>518.70000000000005</v>
      </c>
      <c r="Z108">
        <v>570</v>
      </c>
      <c r="AA108">
        <v>518.70000000000005</v>
      </c>
      <c r="AB108">
        <v>576.1</v>
      </c>
      <c r="AC108">
        <f>(Table2[[#This Row],[Close Price]]/Table2[[#This Row],[Day Low]])-1</f>
        <v>2.4161323297091641E-3</v>
      </c>
      <c r="AD108">
        <f>(Table2[[#This Row],[Day High]]/Table2[[#This Row],[Close Price]])-1</f>
        <v>2.5308241401687193E-2</v>
      </c>
      <c r="AE108">
        <f>(Table2[[#This Row],[Close Price]]/Table2[[#This Row],[Current Week Low]])-1</f>
        <v>3.9811066126855588E-2</v>
      </c>
      <c r="AF108">
        <f>(Table2[[#This Row],[Current Week High]]/Table2[[#This Row],[Close Price]])-1</f>
        <v>5.6827662927597888E-2</v>
      </c>
      <c r="AG108">
        <f>(Table2[[#This Row],[Close Price]]/Table2[[#This Row],[Current Month Low]])-1</f>
        <v>3.9811066126855588E-2</v>
      </c>
      <c r="AH108">
        <f>(Table2[[#This Row],[Current Month High]]/Table2[[#This Row],[Close Price]])-1</f>
        <v>6.8137573004542595E-2</v>
      </c>
      <c r="AI108">
        <v>34.856772040419003</v>
      </c>
      <c r="AJ108">
        <v>157.692307692307</v>
      </c>
      <c r="AK108" t="str">
        <f>IF(AND(Table2[[#This Row],[20D EMA]]&gt;Table2[[#This Row],[50D EMA]],Table2[[#This Row],[50D EMA]]&gt;Table2[[#This Row],[200D EMA]]),"Uptrend","Downtrend/NoTrend")</f>
        <v>Uptrend</v>
      </c>
      <c r="AL108">
        <v>0.46</v>
      </c>
      <c r="AM108" t="s">
        <v>10211</v>
      </c>
      <c r="AN108">
        <v>-6.47</v>
      </c>
      <c r="AO108" t="s">
        <v>10212</v>
      </c>
      <c r="AP108">
        <v>6.6626729007658994E-2</v>
      </c>
      <c r="AQ108">
        <f>(Table2[[#This Row],[Sharpe Ratio]]-AVERAGE(Table2[Sharpe Ratio]))/_xlfn.STDEV.P(Table2[Sharpe Ratio])</f>
        <v>0.13730044549312162</v>
      </c>
      <c r="AR1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0.68378676074808142</v>
      </c>
      <c r="AS108">
        <f>_xlfn.RANK.AVG(Table2[[#This Row],[1Y Return vs Nifty Z-Score]],Table2[1Y Return vs Nifty Z-Score])</f>
        <v>93</v>
      </c>
      <c r="AT108">
        <f>_xlfn.RANK.AVG(Table2[[#This Row],[6M Return vs Nifty Z-Score]],Table2[6M Return vs Nifty Z-Score])</f>
        <v>47</v>
      </c>
      <c r="AU108">
        <f>_xlfn.RANK.AVG(Table2[[#This Row],[Sharpe Ratio Z-Score]],Table2[Sharpe Ratio Z-Score])</f>
        <v>296</v>
      </c>
      <c r="AV108">
        <f>(Table2[[#This Row],[Rank 1Y]]+Table2[[#This Row],[Rank 6M]]+Table2[[#This Row],[Rank Sharpe]])/3</f>
        <v>145.33333333333334</v>
      </c>
    </row>
    <row r="109" spans="1:48" x14ac:dyDescent="0.3">
      <c r="A109" t="s">
        <v>1258</v>
      </c>
      <c r="B109" t="s">
        <v>1259</v>
      </c>
      <c r="C109" t="s">
        <v>10174</v>
      </c>
      <c r="D109" t="s">
        <v>72</v>
      </c>
      <c r="E109">
        <v>8882.1550924399999</v>
      </c>
      <c r="F109">
        <v>16.23</v>
      </c>
      <c r="G109">
        <v>208.23713855792801</v>
      </c>
      <c r="H109">
        <f>(Table2[[#This Row],[1Y Return vs Nifty]]-AVERAGE(Table2[1Y Return vs Nifty]))/_xlfn.STDEV.P(Table2[1Y Return vs Nifty])</f>
        <v>1.9714179945052313</v>
      </c>
      <c r="I109">
        <v>-0.83416204737168198</v>
      </c>
      <c r="J109">
        <f>(Table2[[#This Row],[1M Return vs Nifty]]-AVERAGE(Table2[1M Return vs Nifty]))/_xlfn.STDEV.P(Table2[1M Return vs Nifty])</f>
        <v>-0.24414295423717175</v>
      </c>
      <c r="K109">
        <v>37.675440283536602</v>
      </c>
      <c r="L109">
        <f>(Table2[[#This Row],[6M Return vs Nifty]]-AVERAGE(Table2[6M Return vs Nifty]))/_xlfn.STDEV.P(Table2[6M Return vs Nifty])</f>
        <v>0.83719017831636555</v>
      </c>
      <c r="M109">
        <v>-4.3192887264927098</v>
      </c>
      <c r="N109">
        <f>(Table2[[#This Row],[1W Return vs Nifty]]-AVERAGE(Table2[1W Return vs Nifty]))/_xlfn.STDEV.P(Table2[1W Return vs Nifty])</f>
        <v>-0.7687039057745384</v>
      </c>
      <c r="O109">
        <v>17.04</v>
      </c>
      <c r="P109">
        <v>15.762336659893</v>
      </c>
      <c r="Q109">
        <v>11.3582717579567</v>
      </c>
      <c r="R109">
        <v>38.532442284259901</v>
      </c>
      <c r="S109" s="2">
        <f>(Table2[[#This Row],[Close Price]]-Table2[[#This Row],[20D EMA]])/Table2[[#This Row],[20D EMA]]</f>
        <v>-4.7535211267605564E-2</v>
      </c>
      <c r="T109" s="2">
        <f>(Table2[[#This Row],[Close Price]]-Table2[[#This Row],[50D EMA]])/Table2[[#This Row],[50D EMA]]</f>
        <v>2.9669670823423137E-2</v>
      </c>
      <c r="U109" s="2">
        <f>(Table2[[#This Row],[Close Price]]-Table2[[#This Row],[200D EMA]])/Table2[[#This Row],[200D EMA]]</f>
        <v>0.42891456956297558</v>
      </c>
      <c r="V109">
        <v>0.66146674293241203</v>
      </c>
      <c r="W109">
        <v>16.2</v>
      </c>
      <c r="X109">
        <v>16.690000000000001</v>
      </c>
      <c r="Y109">
        <v>16.2</v>
      </c>
      <c r="Z109">
        <v>17.37</v>
      </c>
      <c r="AA109">
        <v>16.2</v>
      </c>
      <c r="AB109">
        <v>18.25</v>
      </c>
      <c r="AC109">
        <f>(Table2[[#This Row],[Close Price]]/Table2[[#This Row],[Day Low]])-1</f>
        <v>1.8518518518519933E-3</v>
      </c>
      <c r="AD109">
        <f>(Table2[[#This Row],[Day High]]/Table2[[#This Row],[Close Price]])-1</f>
        <v>2.8342575477510845E-2</v>
      </c>
      <c r="AE109">
        <f>(Table2[[#This Row],[Close Price]]/Table2[[#This Row],[Current Week Low]])-1</f>
        <v>1.8518518518519933E-3</v>
      </c>
      <c r="AF109">
        <f>(Table2[[#This Row],[Current Week High]]/Table2[[#This Row],[Close Price]])-1</f>
        <v>7.0240295748613679E-2</v>
      </c>
      <c r="AG109">
        <f>(Table2[[#This Row],[Close Price]]/Table2[[#This Row],[Current Month Low]])-1</f>
        <v>1.8518518518519933E-3</v>
      </c>
      <c r="AH109">
        <f>(Table2[[#This Row],[Current Month High]]/Table2[[#This Row],[Close Price]])-1</f>
        <v>0.12446087492298208</v>
      </c>
      <c r="AI109">
        <v>30.006161429451598</v>
      </c>
      <c r="AJ109">
        <v>277.44186046511601</v>
      </c>
      <c r="AK109" t="str">
        <f>IF(AND(Table2[[#This Row],[20D EMA]]&gt;Table2[[#This Row],[50D EMA]],Table2[[#This Row],[50D EMA]]&gt;Table2[[#This Row],[200D EMA]]),"Uptrend","Downtrend/NoTrend")</f>
        <v>Uptrend</v>
      </c>
      <c r="AL109">
        <v>0.69</v>
      </c>
      <c r="AM109" t="s">
        <v>10211</v>
      </c>
      <c r="AN109">
        <v>-7.78</v>
      </c>
      <c r="AO109" t="s">
        <v>10212</v>
      </c>
      <c r="AP109">
        <v>6.6569969801508005E-2</v>
      </c>
      <c r="AQ109">
        <f>(Table2[[#This Row],[Sharpe Ratio]]-AVERAGE(Table2[Sharpe Ratio]))/_xlfn.STDEV.P(Table2[Sharpe Ratio])</f>
        <v>0.13665647969334027</v>
      </c>
      <c r="AR1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1.9324177925032267</v>
      </c>
      <c r="AS109">
        <f>_xlfn.RANK.AVG(Table2[[#This Row],[1Y Return vs Nifty Z-Score]],Table2[1Y Return vs Nifty Z-Score])</f>
        <v>26</v>
      </c>
      <c r="AT109">
        <f>_xlfn.RANK.AVG(Table2[[#This Row],[6M Return vs Nifty Z-Score]],Table2[6M Return vs Nifty Z-Score])</f>
        <v>114</v>
      </c>
      <c r="AU109">
        <f>_xlfn.RANK.AVG(Table2[[#This Row],[Sharpe Ratio Z-Score]],Table2[Sharpe Ratio Z-Score])</f>
        <v>297</v>
      </c>
      <c r="AV109">
        <f>(Table2[[#This Row],[Rank 1Y]]+Table2[[#This Row],[Rank 6M]]+Table2[[#This Row],[Rank Sharpe]])/3</f>
        <v>145.66666666666666</v>
      </c>
    </row>
    <row r="110" spans="1:48" x14ac:dyDescent="0.3">
      <c r="A110" t="s">
        <v>1615</v>
      </c>
      <c r="B110" t="s">
        <v>1616</v>
      </c>
      <c r="C110" t="s">
        <v>10173</v>
      </c>
      <c r="D110" t="s">
        <v>243</v>
      </c>
      <c r="E110">
        <v>5343.7991059099904</v>
      </c>
      <c r="F110">
        <v>2265.5500000000002</v>
      </c>
      <c r="G110">
        <v>133.34916715252399</v>
      </c>
      <c r="H110">
        <f>(Table2[[#This Row],[1Y Return vs Nifty]]-AVERAGE(Table2[1Y Return vs Nifty]))/_xlfn.STDEV.P(Table2[1Y Return vs Nifty])</f>
        <v>1.0723765415187978</v>
      </c>
      <c r="I110">
        <v>2.4276806700343401</v>
      </c>
      <c r="J110">
        <f>(Table2[[#This Row],[1M Return vs Nifty]]-AVERAGE(Table2[1M Return vs Nifty]))/_xlfn.STDEV.P(Table2[1M Return vs Nifty])</f>
        <v>3.4993259365598904E-2</v>
      </c>
      <c r="K110">
        <v>25.775926290684101</v>
      </c>
      <c r="L110">
        <f>(Table2[[#This Row],[6M Return vs Nifty]]-AVERAGE(Table2[6M Return vs Nifty]))/_xlfn.STDEV.P(Table2[6M Return vs Nifty])</f>
        <v>0.47903527777090599</v>
      </c>
      <c r="M110">
        <v>-11.1368919033174</v>
      </c>
      <c r="N110">
        <f>(Table2[[#This Row],[1W Return vs Nifty]]-AVERAGE(Table2[1W Return vs Nifty]))/_xlfn.STDEV.P(Table2[1W Return vs Nifty])</f>
        <v>-2.0745133284814812</v>
      </c>
      <c r="O110">
        <v>2281.94</v>
      </c>
      <c r="P110">
        <v>2078.0609657319701</v>
      </c>
      <c r="Q110">
        <v>1689.68123094265</v>
      </c>
      <c r="R110">
        <v>44.1931249062756</v>
      </c>
      <c r="S110" s="2">
        <f>(Table2[[#This Row],[Close Price]]-Table2[[#This Row],[20D EMA]])/Table2[[#This Row],[20D EMA]]</f>
        <v>-7.182485078485794E-3</v>
      </c>
      <c r="T110" s="2">
        <f>(Table2[[#This Row],[Close Price]]-Table2[[#This Row],[50D EMA]])/Table2[[#This Row],[50D EMA]]</f>
        <v>9.0223067253462172E-2</v>
      </c>
      <c r="U110" s="2">
        <f>(Table2[[#This Row],[Close Price]]-Table2[[#This Row],[200D EMA]])/Table2[[#This Row],[200D EMA]]</f>
        <v>0.34081503570710842</v>
      </c>
      <c r="V110">
        <v>1.9023435974209899</v>
      </c>
      <c r="W110">
        <v>2250.1999999999998</v>
      </c>
      <c r="X110">
        <v>2363.35</v>
      </c>
      <c r="Y110">
        <v>2250.1999999999998</v>
      </c>
      <c r="Z110">
        <v>2585</v>
      </c>
      <c r="AA110">
        <v>2250.1999999999998</v>
      </c>
      <c r="AB110">
        <v>2640</v>
      </c>
      <c r="AC110">
        <f>(Table2[[#This Row],[Close Price]]/Table2[[#This Row],[Day Low]])-1</f>
        <v>6.8216158563685347E-3</v>
      </c>
      <c r="AD110">
        <f>(Table2[[#This Row],[Day High]]/Table2[[#This Row],[Close Price]])-1</f>
        <v>4.3168325572156663E-2</v>
      </c>
      <c r="AE110">
        <f>(Table2[[#This Row],[Close Price]]/Table2[[#This Row],[Current Week Low]])-1</f>
        <v>6.8216158563685347E-3</v>
      </c>
      <c r="AF110">
        <f>(Table2[[#This Row],[Current Week High]]/Table2[[#This Row],[Close Price]])-1</f>
        <v>0.14100328838471876</v>
      </c>
      <c r="AG110">
        <f>(Table2[[#This Row],[Close Price]]/Table2[[#This Row],[Current Month Low]])-1</f>
        <v>6.8216158563685347E-3</v>
      </c>
      <c r="AH110">
        <f>(Table2[[#This Row],[Current Month High]]/Table2[[#This Row],[Close Price]])-1</f>
        <v>0.16527995409503204</v>
      </c>
      <c r="AI110">
        <v>16.527995409503198</v>
      </c>
      <c r="AJ110">
        <v>177.04677468663999</v>
      </c>
      <c r="AK110" t="str">
        <f>IF(AND(Table2[[#This Row],[20D EMA]]&gt;Table2[[#This Row],[50D EMA]],Table2[[#This Row],[50D EMA]]&gt;Table2[[#This Row],[200D EMA]]),"Uptrend","Downtrend/NoTrend")</f>
        <v>Uptrend</v>
      </c>
      <c r="AL110">
        <v>0.17</v>
      </c>
      <c r="AM110" t="s">
        <v>10211</v>
      </c>
      <c r="AN110">
        <v>0.55000000000000004</v>
      </c>
      <c r="AO110" t="s">
        <v>10211</v>
      </c>
      <c r="AP110">
        <v>0.108224268732683</v>
      </c>
      <c r="AQ110">
        <f>(Table2[[#This Row],[Sharpe Ratio]]-AVERAGE(Table2[Sharpe Ratio]))/_xlfn.STDEV.P(Table2[Sharpe Ratio])</f>
        <v>0.60924842987301031</v>
      </c>
      <c r="AR1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0.12114018004683169</v>
      </c>
      <c r="AS110">
        <f>_xlfn.RANK.AVG(Table2[[#This Row],[1Y Return vs Nifty Z-Score]],Table2[1Y Return vs Nifty Z-Score])</f>
        <v>78</v>
      </c>
      <c r="AT110">
        <f>_xlfn.RANK.AVG(Table2[[#This Row],[6M Return vs Nifty Z-Score]],Table2[6M Return vs Nifty Z-Score])</f>
        <v>167</v>
      </c>
      <c r="AU110">
        <f>_xlfn.RANK.AVG(Table2[[#This Row],[Sharpe Ratio Z-Score]],Table2[Sharpe Ratio Z-Score])</f>
        <v>192</v>
      </c>
      <c r="AV110">
        <f>(Table2[[#This Row],[Rank 1Y]]+Table2[[#This Row],[Rank 6M]]+Table2[[#This Row],[Rank Sharpe]])/3</f>
        <v>145.66666666666666</v>
      </c>
    </row>
    <row r="111" spans="1:48" x14ac:dyDescent="0.3">
      <c r="A111" t="s">
        <v>274</v>
      </c>
      <c r="B111" t="s">
        <v>275</v>
      </c>
      <c r="C111" t="s">
        <v>10173</v>
      </c>
      <c r="D111" t="s">
        <v>214</v>
      </c>
      <c r="E111">
        <v>99524.167636500002</v>
      </c>
      <c r="F111">
        <v>6581</v>
      </c>
      <c r="G111">
        <v>46.759389428337499</v>
      </c>
      <c r="H111">
        <f>(Table2[[#This Row],[1Y Return vs Nifty]]-AVERAGE(Table2[1Y Return vs Nifty]))/_xlfn.STDEV.P(Table2[1Y Return vs Nifty])</f>
        <v>3.2853129174004292E-2</v>
      </c>
      <c r="I111">
        <v>-10.331022865146499</v>
      </c>
      <c r="J111">
        <f>(Table2[[#This Row],[1M Return vs Nifty]]-AVERAGE(Table2[1M Return vs Nifty]))/_xlfn.STDEV.P(Table2[1M Return vs Nifty])</f>
        <v>-1.0568485318667133</v>
      </c>
      <c r="K111">
        <v>53.404562973413</v>
      </c>
      <c r="L111">
        <f>(Table2[[#This Row],[6M Return vs Nifty]]-AVERAGE(Table2[6M Return vs Nifty]))/_xlfn.STDEV.P(Table2[6M Return vs Nifty])</f>
        <v>1.3106097125968226</v>
      </c>
      <c r="M111">
        <v>-1.25927673474892</v>
      </c>
      <c r="N111">
        <f>(Table2[[#This Row],[1W Return vs Nifty]]-AVERAGE(Table2[1W Return vs Nifty]))/_xlfn.STDEV.P(Table2[1W Return vs Nifty])</f>
        <v>-0.18260459949659119</v>
      </c>
      <c r="O111">
        <v>6702.42</v>
      </c>
      <c r="P111">
        <v>6516.7063802276198</v>
      </c>
      <c r="Q111">
        <v>5509.6834399810796</v>
      </c>
      <c r="R111">
        <v>45.659228894577197</v>
      </c>
      <c r="S111" s="2">
        <f>(Table2[[#This Row],[Close Price]]-Table2[[#This Row],[20D EMA]])/Table2[[#This Row],[20D EMA]]</f>
        <v>-1.8115844724741224E-2</v>
      </c>
      <c r="T111" s="2">
        <f>(Table2[[#This Row],[Close Price]]-Table2[[#This Row],[50D EMA]])/Table2[[#This Row],[50D EMA]]</f>
        <v>9.865968484855157E-3</v>
      </c>
      <c r="U111" s="2">
        <f>(Table2[[#This Row],[Close Price]]-Table2[[#This Row],[200D EMA]])/Table2[[#This Row],[200D EMA]]</f>
        <v>0.19444248869996775</v>
      </c>
      <c r="V111">
        <v>1.9480875830381801</v>
      </c>
      <c r="W111">
        <v>6511</v>
      </c>
      <c r="X111">
        <v>6645.1</v>
      </c>
      <c r="Y111">
        <v>6311.1</v>
      </c>
      <c r="Z111">
        <v>6675</v>
      </c>
      <c r="AA111">
        <v>6311.1</v>
      </c>
      <c r="AB111">
        <v>6786</v>
      </c>
      <c r="AC111">
        <f>(Table2[[#This Row],[Close Price]]/Table2[[#This Row],[Day Low]])-1</f>
        <v>1.0751036707111084E-2</v>
      </c>
      <c r="AD111">
        <f>(Table2[[#This Row],[Day High]]/Table2[[#This Row],[Close Price]])-1</f>
        <v>9.7401610697462893E-3</v>
      </c>
      <c r="AE111">
        <f>(Table2[[#This Row],[Close Price]]/Table2[[#This Row],[Current Week Low]])-1</f>
        <v>4.2765920362535681E-2</v>
      </c>
      <c r="AF111">
        <f>(Table2[[#This Row],[Current Week High]]/Table2[[#This Row],[Close Price]])-1</f>
        <v>1.4283543534417298E-2</v>
      </c>
      <c r="AG111">
        <f>(Table2[[#This Row],[Close Price]]/Table2[[#This Row],[Current Month Low]])-1</f>
        <v>4.2765920362535681E-2</v>
      </c>
      <c r="AH111">
        <f>(Table2[[#This Row],[Current Month High]]/Table2[[#This Row],[Close Price]])-1</f>
        <v>3.115028111229301E-2</v>
      </c>
      <c r="AI111">
        <v>11.403282175960999</v>
      </c>
      <c r="AJ111">
        <v>75.722944647672904</v>
      </c>
      <c r="AK111" t="str">
        <f>IF(AND(Table2[[#This Row],[20D EMA]]&gt;Table2[[#This Row],[50D EMA]],Table2[[#This Row],[50D EMA]]&gt;Table2[[#This Row],[200D EMA]]),"Uptrend","Downtrend/NoTrend")</f>
        <v>Uptrend</v>
      </c>
      <c r="AL111">
        <v>7.0000000000000007E-2</v>
      </c>
      <c r="AM111" t="s">
        <v>10211</v>
      </c>
      <c r="AN111">
        <v>-8.35</v>
      </c>
      <c r="AO111" t="s">
        <v>10212</v>
      </c>
      <c r="AP111">
        <v>0.144790427844116</v>
      </c>
      <c r="AQ111">
        <f>(Table2[[#This Row],[Sharpe Ratio]]-AVERAGE(Table2[Sharpe Ratio]))/_xlfn.STDEV.P(Table2[Sharpe Ratio])</f>
        <v>1.02411251085551</v>
      </c>
      <c r="AR1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1.1281222212630322</v>
      </c>
      <c r="AS111">
        <f>_xlfn.RANK.AVG(Table2[[#This Row],[1Y Return vs Nifty Z-Score]],Table2[1Y Return vs Nifty Z-Score])</f>
        <v>265</v>
      </c>
      <c r="AT111">
        <f>_xlfn.RANK.AVG(Table2[[#This Row],[6M Return vs Nifty Z-Score]],Table2[6M Return vs Nifty Z-Score])</f>
        <v>66</v>
      </c>
      <c r="AU111">
        <f>_xlfn.RANK.AVG(Table2[[#This Row],[Sharpe Ratio Z-Score]],Table2[Sharpe Ratio Z-Score])</f>
        <v>111</v>
      </c>
      <c r="AV111">
        <f>(Table2[[#This Row],[Rank 1Y]]+Table2[[#This Row],[Rank 6M]]+Table2[[#This Row],[Rank Sharpe]])/3</f>
        <v>147.33333333333334</v>
      </c>
    </row>
    <row r="112" spans="1:48" x14ac:dyDescent="0.3">
      <c r="A112" t="s">
        <v>378</v>
      </c>
      <c r="B112" t="s">
        <v>379</v>
      </c>
      <c r="C112" t="s">
        <v>10175</v>
      </c>
      <c r="D112" t="s">
        <v>130</v>
      </c>
      <c r="E112">
        <v>64857.825323819998</v>
      </c>
      <c r="F112">
        <v>783.3</v>
      </c>
      <c r="G112">
        <v>85.501114930116699</v>
      </c>
      <c r="H112">
        <f>(Table2[[#This Row],[1Y Return vs Nifty]]-AVERAGE(Table2[1Y Return vs Nifty]))/_xlfn.STDEV.P(Table2[1Y Return vs Nifty])</f>
        <v>0.49795341874878263</v>
      </c>
      <c r="I112">
        <v>-6.0925265719875599</v>
      </c>
      <c r="J112">
        <f>(Table2[[#This Row],[1M Return vs Nifty]]-AVERAGE(Table2[1M Return vs Nifty]))/_xlfn.STDEV.P(Table2[1M Return vs Nifty])</f>
        <v>-0.69413398394312775</v>
      </c>
      <c r="K112">
        <v>16.321340138275499</v>
      </c>
      <c r="L112">
        <f>(Table2[[#This Row],[6M Return vs Nifty]]-AVERAGE(Table2[6M Return vs Nifty]))/_xlfn.STDEV.P(Table2[6M Return vs Nifty])</f>
        <v>0.19446849923286463</v>
      </c>
      <c r="M112">
        <v>-6.2009391253263297</v>
      </c>
      <c r="N112">
        <f>(Table2[[#This Row],[1W Return vs Nifty]]-AVERAGE(Table2[1W Return vs Nifty]))/_xlfn.STDEV.P(Table2[1W Return vs Nifty])</f>
        <v>-1.1291057592279108</v>
      </c>
      <c r="O112">
        <v>801.69</v>
      </c>
      <c r="P112">
        <v>772.011774986776</v>
      </c>
      <c r="Q112">
        <v>636.87288880550204</v>
      </c>
      <c r="R112">
        <v>34.730784071807598</v>
      </c>
      <c r="S112" s="2">
        <f>(Table2[[#This Row],[Close Price]]-Table2[[#This Row],[20D EMA]])/Table2[[#This Row],[20D EMA]]</f>
        <v>-2.2939041275306039E-2</v>
      </c>
      <c r="T112" s="2">
        <f>(Table2[[#This Row],[Close Price]]-Table2[[#This Row],[50D EMA]])/Table2[[#This Row],[50D EMA]]</f>
        <v>1.4621830105398729E-2</v>
      </c>
      <c r="U112" s="2">
        <f>(Table2[[#This Row],[Close Price]]-Table2[[#This Row],[200D EMA]])/Table2[[#This Row],[200D EMA]]</f>
        <v>0.22991575519744892</v>
      </c>
      <c r="V112">
        <v>0.32682841779235</v>
      </c>
      <c r="W112">
        <v>765.4</v>
      </c>
      <c r="X112">
        <v>787.95</v>
      </c>
      <c r="Y112">
        <v>765.4</v>
      </c>
      <c r="Z112">
        <v>848</v>
      </c>
      <c r="AA112">
        <v>765.4</v>
      </c>
      <c r="AB112">
        <v>848</v>
      </c>
      <c r="AC112">
        <f>(Table2[[#This Row],[Close Price]]/Table2[[#This Row],[Day Low]])-1</f>
        <v>2.3386464593676548E-2</v>
      </c>
      <c r="AD112">
        <f>(Table2[[#This Row],[Day High]]/Table2[[#This Row],[Close Price]])-1</f>
        <v>5.936422826503307E-3</v>
      </c>
      <c r="AE112">
        <f>(Table2[[#This Row],[Close Price]]/Table2[[#This Row],[Current Week Low]])-1</f>
        <v>2.3386464593676548E-2</v>
      </c>
      <c r="AF112">
        <f>(Table2[[#This Row],[Current Week High]]/Table2[[#This Row],[Close Price]])-1</f>
        <v>8.2599259542959436E-2</v>
      </c>
      <c r="AG112">
        <f>(Table2[[#This Row],[Close Price]]/Table2[[#This Row],[Current Month Low]])-1</f>
        <v>2.3386464593676548E-2</v>
      </c>
      <c r="AH112">
        <f>(Table2[[#This Row],[Current Month High]]/Table2[[#This Row],[Close Price]])-1</f>
        <v>8.2599259542959436E-2</v>
      </c>
      <c r="AI112">
        <v>8.2599259542959391</v>
      </c>
      <c r="AJ112">
        <v>128.001746470673</v>
      </c>
      <c r="AK112" t="str">
        <f>IF(AND(Table2[[#This Row],[20D EMA]]&gt;Table2[[#This Row],[50D EMA]],Table2[[#This Row],[50D EMA]]&gt;Table2[[#This Row],[200D EMA]]),"Uptrend","Downtrend/NoTrend")</f>
        <v>Uptrend</v>
      </c>
      <c r="AL112">
        <v>0</v>
      </c>
      <c r="AM112" t="s">
        <v>10213</v>
      </c>
      <c r="AN112">
        <v>-3.68</v>
      </c>
      <c r="AO112" t="s">
        <v>10212</v>
      </c>
      <c r="AP112">
        <v>0.191249849912212</v>
      </c>
      <c r="AQ112">
        <f>(Table2[[#This Row],[Sharpe Ratio]]-AVERAGE(Table2[Sharpe Ratio]))/_xlfn.STDEV.P(Table2[Sharpe Ratio])</f>
        <v>1.5512213433834601</v>
      </c>
      <c r="AR1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0.42040351819406863</v>
      </c>
      <c r="AS112">
        <f>_xlfn.RANK.AVG(Table2[[#This Row],[1Y Return vs Nifty Z-Score]],Table2[1Y Return vs Nifty Z-Score])</f>
        <v>151</v>
      </c>
      <c r="AT112">
        <f>_xlfn.RANK.AVG(Table2[[#This Row],[6M Return vs Nifty Z-Score]],Table2[6M Return vs Nifty Z-Score])</f>
        <v>245</v>
      </c>
      <c r="AU112">
        <f>_xlfn.RANK.AVG(Table2[[#This Row],[Sharpe Ratio Z-Score]],Table2[Sharpe Ratio Z-Score])</f>
        <v>46</v>
      </c>
      <c r="AV112">
        <f>(Table2[[#This Row],[Rank 1Y]]+Table2[[#This Row],[Rank 6M]]+Table2[[#This Row],[Rank Sharpe]])/3</f>
        <v>147.33333333333334</v>
      </c>
    </row>
    <row r="113" spans="1:48" x14ac:dyDescent="0.3">
      <c r="A113" t="s">
        <v>934</v>
      </c>
      <c r="B113" t="s">
        <v>935</v>
      </c>
      <c r="C113" t="s">
        <v>10165</v>
      </c>
      <c r="D113" t="s">
        <v>18</v>
      </c>
      <c r="E113">
        <v>15646.865355</v>
      </c>
      <c r="F113">
        <v>1046.8499999999999</v>
      </c>
      <c r="G113">
        <v>109.960573370189</v>
      </c>
      <c r="H113">
        <f>(Table2[[#This Row],[1Y Return vs Nifty]]-AVERAGE(Table2[1Y Return vs Nifty]))/_xlfn.STDEV.P(Table2[1Y Return vs Nifty])</f>
        <v>0.7915929264366226</v>
      </c>
      <c r="I113">
        <v>2.8405291100107499</v>
      </c>
      <c r="J113">
        <f>(Table2[[#This Row],[1M Return vs Nifty]]-AVERAGE(Table2[1M Return vs Nifty]))/_xlfn.STDEV.P(Table2[1M Return vs Nifty])</f>
        <v>7.0323273811688167E-2</v>
      </c>
      <c r="K113">
        <v>13.664468600241699</v>
      </c>
      <c r="L113">
        <f>(Table2[[#This Row],[6M Return vs Nifty]]-AVERAGE(Table2[6M Return vs Nifty]))/_xlfn.STDEV.P(Table2[6M Return vs Nifty])</f>
        <v>0.11450123653304987</v>
      </c>
      <c r="M113">
        <v>7.6740950932005703</v>
      </c>
      <c r="N113">
        <f>(Table2[[#This Row],[1W Return vs Nifty]]-AVERAGE(Table2[1W Return vs Nifty]))/_xlfn.STDEV.P(Table2[1W Return vs Nifty])</f>
        <v>1.5284485091876125</v>
      </c>
      <c r="O113">
        <v>986.62</v>
      </c>
      <c r="P113">
        <v>960.89357241340701</v>
      </c>
      <c r="Q113">
        <v>809.81588444059503</v>
      </c>
      <c r="R113">
        <v>73.095050960856</v>
      </c>
      <c r="S113" s="2">
        <f>(Table2[[#This Row],[Close Price]]-Table2[[#This Row],[20D EMA]])/Table2[[#This Row],[20D EMA]]</f>
        <v>6.1046806267863921E-2</v>
      </c>
      <c r="T113" s="2">
        <f>(Table2[[#This Row],[Close Price]]-Table2[[#This Row],[50D EMA]])/Table2[[#This Row],[50D EMA]]</f>
        <v>8.9454680574772016E-2</v>
      </c>
      <c r="U113" s="2">
        <f>(Table2[[#This Row],[Close Price]]-Table2[[#This Row],[200D EMA]])/Table2[[#This Row],[200D EMA]]</f>
        <v>0.29270124248444868</v>
      </c>
      <c r="V113">
        <v>1.1026617589861101</v>
      </c>
      <c r="W113">
        <v>1038</v>
      </c>
      <c r="X113">
        <v>1063.95</v>
      </c>
      <c r="Y113">
        <v>958.05</v>
      </c>
      <c r="Z113">
        <v>1068</v>
      </c>
      <c r="AA113">
        <v>945.65</v>
      </c>
      <c r="AB113">
        <v>1068</v>
      </c>
      <c r="AC113">
        <f>(Table2[[#This Row],[Close Price]]/Table2[[#This Row],[Day Low]])-1</f>
        <v>8.5260115606935472E-3</v>
      </c>
      <c r="AD113">
        <f>(Table2[[#This Row],[Day High]]/Table2[[#This Row],[Close Price]])-1</f>
        <v>1.6334718441037621E-2</v>
      </c>
      <c r="AE113">
        <f>(Table2[[#This Row],[Close Price]]/Table2[[#This Row],[Current Week Low]])-1</f>
        <v>9.2688273054642112E-2</v>
      </c>
      <c r="AF113">
        <f>(Table2[[#This Row],[Current Week High]]/Table2[[#This Row],[Close Price]])-1</f>
        <v>2.0203467545493625E-2</v>
      </c>
      <c r="AG113">
        <f>(Table2[[#This Row],[Close Price]]/Table2[[#This Row],[Current Month Low]])-1</f>
        <v>0.10701633796859289</v>
      </c>
      <c r="AH113">
        <f>(Table2[[#This Row],[Current Month High]]/Table2[[#This Row],[Close Price]])-1</f>
        <v>2.0203467545493625E-2</v>
      </c>
      <c r="AI113">
        <v>7.2264412284472597</v>
      </c>
      <c r="AJ113">
        <v>200.90543259557299</v>
      </c>
      <c r="AK113" t="str">
        <f>IF(AND(Table2[[#This Row],[20D EMA]]&gt;Table2[[#This Row],[50D EMA]],Table2[[#This Row],[50D EMA]]&gt;Table2[[#This Row],[200D EMA]]),"Uptrend","Downtrend/NoTrend")</f>
        <v>Uptrend</v>
      </c>
      <c r="AL113">
        <v>-0.1</v>
      </c>
      <c r="AM113" t="s">
        <v>10212</v>
      </c>
      <c r="AN113">
        <v>10.33</v>
      </c>
      <c r="AO113" t="s">
        <v>10211</v>
      </c>
      <c r="AP113">
        <v>0.177924308181098</v>
      </c>
      <c r="AQ113">
        <f>(Table2[[#This Row],[Sharpe Ratio]]-AVERAGE(Table2[Sharpe Ratio]))/_xlfn.STDEV.P(Table2[Sharpe Ratio])</f>
        <v>1.4000354174286598</v>
      </c>
      <c r="AR1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3.9049013633976331</v>
      </c>
      <c r="AS113">
        <f>_xlfn.RANK.AVG(Table2[[#This Row],[1Y Return vs Nifty Z-Score]],Table2[1Y Return vs Nifty Z-Score])</f>
        <v>111</v>
      </c>
      <c r="AT113">
        <f>_xlfn.RANK.AVG(Table2[[#This Row],[6M Return vs Nifty Z-Score]],Table2[6M Return vs Nifty Z-Score])</f>
        <v>267</v>
      </c>
      <c r="AU113">
        <f>_xlfn.RANK.AVG(Table2[[#This Row],[Sharpe Ratio Z-Score]],Table2[Sharpe Ratio Z-Score])</f>
        <v>64</v>
      </c>
      <c r="AV113">
        <f>(Table2[[#This Row],[Rank 1Y]]+Table2[[#This Row],[Rank 6M]]+Table2[[#This Row],[Rank Sharpe]])/3</f>
        <v>147.33333333333334</v>
      </c>
    </row>
    <row r="114" spans="1:48" x14ac:dyDescent="0.3">
      <c r="A114" t="s">
        <v>908</v>
      </c>
      <c r="B114" t="s">
        <v>909</v>
      </c>
      <c r="C114" t="s">
        <v>10170</v>
      </c>
      <c r="D114" t="s">
        <v>46</v>
      </c>
      <c r="E114">
        <v>16313.279876324999</v>
      </c>
      <c r="F114">
        <v>287.95</v>
      </c>
      <c r="G114">
        <v>110.691417396532</v>
      </c>
      <c r="H114">
        <f>(Table2[[#This Row],[1Y Return vs Nifty]]-AVERAGE(Table2[1Y Return vs Nifty]))/_xlfn.STDEV.P(Table2[1Y Return vs Nifty])</f>
        <v>0.8003668198005236</v>
      </c>
      <c r="I114">
        <v>12.0747864155481</v>
      </c>
      <c r="J114">
        <f>(Table2[[#This Row],[1M Return vs Nifty]]-AVERAGE(Table2[1M Return vs Nifty]))/_xlfn.STDEV.P(Table2[1M Return vs Nifty])</f>
        <v>0.86055623199406983</v>
      </c>
      <c r="K114">
        <v>22.740642754367101</v>
      </c>
      <c r="L114">
        <f>(Table2[[#This Row],[6M Return vs Nifty]]-AVERAGE(Table2[6M Return vs Nifty]))/_xlfn.STDEV.P(Table2[6M Return vs Nifty])</f>
        <v>0.38767846490192176</v>
      </c>
      <c r="M114">
        <v>6.7375625854606298</v>
      </c>
      <c r="N114">
        <f>(Table2[[#This Row],[1W Return vs Nifty]]-AVERAGE(Table2[1W Return vs Nifty]))/_xlfn.STDEV.P(Table2[1W Return vs Nifty])</f>
        <v>1.349069783034214</v>
      </c>
      <c r="O114">
        <v>264.27</v>
      </c>
      <c r="P114">
        <v>252.39234314501499</v>
      </c>
      <c r="Q114">
        <v>208.54464397781999</v>
      </c>
      <c r="R114">
        <v>74.881891614913599</v>
      </c>
      <c r="S114" s="2">
        <f>(Table2[[#This Row],[Close Price]]-Table2[[#This Row],[20D EMA]])/Table2[[#This Row],[20D EMA]]</f>
        <v>8.9605327884360722E-2</v>
      </c>
      <c r="T114" s="2">
        <f>(Table2[[#This Row],[Close Price]]-Table2[[#This Row],[50D EMA]])/Table2[[#This Row],[50D EMA]]</f>
        <v>0.14088247056906528</v>
      </c>
      <c r="U114" s="2">
        <f>(Table2[[#This Row],[Close Price]]-Table2[[#This Row],[200D EMA]])/Table2[[#This Row],[200D EMA]]</f>
        <v>0.38075950792879271</v>
      </c>
      <c r="V114">
        <v>1.3605574243421501</v>
      </c>
      <c r="W114">
        <v>286.39999999999998</v>
      </c>
      <c r="X114">
        <v>303.89999999999998</v>
      </c>
      <c r="Y114">
        <v>252</v>
      </c>
      <c r="Z114">
        <v>303.89999999999998</v>
      </c>
      <c r="AA114">
        <v>248.4</v>
      </c>
      <c r="AB114">
        <v>303.89999999999998</v>
      </c>
      <c r="AC114">
        <f>(Table2[[#This Row],[Close Price]]/Table2[[#This Row],[Day Low]])-1</f>
        <v>5.4120111731843501E-3</v>
      </c>
      <c r="AD114">
        <f>(Table2[[#This Row],[Day High]]/Table2[[#This Row],[Close Price]])-1</f>
        <v>5.5391561034901837E-2</v>
      </c>
      <c r="AE114">
        <f>(Table2[[#This Row],[Close Price]]/Table2[[#This Row],[Current Week Low]])-1</f>
        <v>0.1426587301587301</v>
      </c>
      <c r="AF114">
        <f>(Table2[[#This Row],[Current Week High]]/Table2[[#This Row],[Close Price]])-1</f>
        <v>5.5391561034901837E-2</v>
      </c>
      <c r="AG114">
        <f>(Table2[[#This Row],[Close Price]]/Table2[[#This Row],[Current Month Low]])-1</f>
        <v>0.15921900161030589</v>
      </c>
      <c r="AH114">
        <f>(Table2[[#This Row],[Current Month High]]/Table2[[#This Row],[Close Price]])-1</f>
        <v>5.5391561034901837E-2</v>
      </c>
      <c r="AI114">
        <v>5.5391561034901802</v>
      </c>
      <c r="AJ114">
        <v>147.27350794332301</v>
      </c>
      <c r="AK114" t="str">
        <f>IF(AND(Table2[[#This Row],[20D EMA]]&gt;Table2[[#This Row],[50D EMA]],Table2[[#This Row],[50D EMA]]&gt;Table2[[#This Row],[200D EMA]]),"Uptrend","Downtrend/NoTrend")</f>
        <v>Uptrend</v>
      </c>
      <c r="AL114">
        <v>0.23</v>
      </c>
      <c r="AM114" t="s">
        <v>10211</v>
      </c>
      <c r="AN114">
        <v>16.2</v>
      </c>
      <c r="AO114" t="s">
        <v>10211</v>
      </c>
      <c r="AP114">
        <v>0.13443468492286001</v>
      </c>
      <c r="AQ114">
        <f>(Table2[[#This Row],[Sharpe Ratio]]-AVERAGE(Table2[Sharpe Ratio]))/_xlfn.STDEV.P(Table2[Sharpe Ratio])</f>
        <v>0.90662065843465756</v>
      </c>
      <c r="AR1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4.3042919581653862</v>
      </c>
      <c r="AS114">
        <f>_xlfn.RANK.AVG(Table2[[#This Row],[1Y Return vs Nifty Z-Score]],Table2[1Y Return vs Nifty Z-Score])</f>
        <v>110</v>
      </c>
      <c r="AT114">
        <f>_xlfn.RANK.AVG(Table2[[#This Row],[6M Return vs Nifty Z-Score]],Table2[6M Return vs Nifty Z-Score])</f>
        <v>195</v>
      </c>
      <c r="AU114">
        <f>_xlfn.RANK.AVG(Table2[[#This Row],[Sharpe Ratio Z-Score]],Table2[Sharpe Ratio Z-Score])</f>
        <v>142</v>
      </c>
      <c r="AV114">
        <f>(Table2[[#This Row],[Rank 1Y]]+Table2[[#This Row],[Rank 6M]]+Table2[[#This Row],[Rank Sharpe]])/3</f>
        <v>149</v>
      </c>
    </row>
    <row r="115" spans="1:48" x14ac:dyDescent="0.3">
      <c r="A115" t="s">
        <v>1188</v>
      </c>
      <c r="B115" t="s">
        <v>1189</v>
      </c>
      <c r="C115" t="s">
        <v>10169</v>
      </c>
      <c r="D115" t="s">
        <v>416</v>
      </c>
      <c r="E115">
        <v>9740.4450792000007</v>
      </c>
      <c r="F115">
        <v>286.64999999999998</v>
      </c>
      <c r="G115">
        <v>94.522818791526007</v>
      </c>
      <c r="H115">
        <f>(Table2[[#This Row],[1Y Return vs Nifty]]-AVERAGE(Table2[1Y Return vs Nifty]))/_xlfn.STDEV.P(Table2[1Y Return vs Nifty])</f>
        <v>0.60626034168660237</v>
      </c>
      <c r="I115">
        <v>7.9167693073415597</v>
      </c>
      <c r="J115">
        <f>(Table2[[#This Row],[1M Return vs Nifty]]-AVERAGE(Table2[1M Return vs Nifty]))/_xlfn.STDEV.P(Table2[1M Return vs Nifty])</f>
        <v>0.50472878958344247</v>
      </c>
      <c r="K115">
        <v>25.6051784320168</v>
      </c>
      <c r="L115">
        <f>(Table2[[#This Row],[6M Return vs Nifty]]-AVERAGE(Table2[6M Return vs Nifty]))/_xlfn.STDEV.P(Table2[6M Return vs Nifty])</f>
        <v>0.47389606096120523</v>
      </c>
      <c r="M115">
        <v>10.2387497639331</v>
      </c>
      <c r="N115">
        <f>(Table2[[#This Row],[1W Return vs Nifty]]-AVERAGE(Table2[1W Return vs Nifty]))/_xlfn.STDEV.P(Table2[1W Return vs Nifty])</f>
        <v>2.0196695656457107</v>
      </c>
      <c r="O115">
        <v>261.76</v>
      </c>
      <c r="P115">
        <v>242.999974448892</v>
      </c>
      <c r="Q115">
        <v>204.51108781648199</v>
      </c>
      <c r="R115">
        <v>76.263706093639598</v>
      </c>
      <c r="S115" s="2">
        <f>(Table2[[#This Row],[Close Price]]-Table2[[#This Row],[20D EMA]])/Table2[[#This Row],[20D EMA]]</f>
        <v>9.5087102689486502E-2</v>
      </c>
      <c r="T115" s="2">
        <f>(Table2[[#This Row],[Close Price]]-Table2[[#This Row],[50D EMA]])/Table2[[#This Row],[50D EMA]]</f>
        <v>0.17962975366603789</v>
      </c>
      <c r="U115" s="2">
        <f>(Table2[[#This Row],[Close Price]]-Table2[[#This Row],[200D EMA]])/Table2[[#This Row],[200D EMA]]</f>
        <v>0.40163549595523806</v>
      </c>
      <c r="V115">
        <v>1.6186074405878299</v>
      </c>
      <c r="W115">
        <v>285</v>
      </c>
      <c r="X115">
        <v>297.5</v>
      </c>
      <c r="Y115">
        <v>257</v>
      </c>
      <c r="Z115">
        <v>297.5</v>
      </c>
      <c r="AA115">
        <v>244.85</v>
      </c>
      <c r="AB115">
        <v>297.5</v>
      </c>
      <c r="AC115">
        <f>(Table2[[#This Row],[Close Price]]/Table2[[#This Row],[Day Low]])-1</f>
        <v>5.7894736842103445E-3</v>
      </c>
      <c r="AD115">
        <f>(Table2[[#This Row],[Day High]]/Table2[[#This Row],[Close Price]])-1</f>
        <v>3.7851037851037939E-2</v>
      </c>
      <c r="AE115">
        <f>(Table2[[#This Row],[Close Price]]/Table2[[#This Row],[Current Week Low]])-1</f>
        <v>0.11536964980544728</v>
      </c>
      <c r="AF115">
        <f>(Table2[[#This Row],[Current Week High]]/Table2[[#This Row],[Close Price]])-1</f>
        <v>3.7851037851037939E-2</v>
      </c>
      <c r="AG115">
        <f>(Table2[[#This Row],[Close Price]]/Table2[[#This Row],[Current Month Low]])-1</f>
        <v>0.17071676536655089</v>
      </c>
      <c r="AH115">
        <f>(Table2[[#This Row],[Current Month High]]/Table2[[#This Row],[Close Price]])-1</f>
        <v>3.7851037851037939E-2</v>
      </c>
      <c r="AI115">
        <v>3.7851037851037899</v>
      </c>
      <c r="AJ115">
        <v>131.076178960096</v>
      </c>
      <c r="AK115" t="str">
        <f>IF(AND(Table2[[#This Row],[20D EMA]]&gt;Table2[[#This Row],[50D EMA]],Table2[[#This Row],[50D EMA]]&gt;Table2[[#This Row],[200D EMA]]),"Uptrend","Downtrend/NoTrend")</f>
        <v>Uptrend</v>
      </c>
      <c r="AL115">
        <v>0.2</v>
      </c>
      <c r="AM115" t="s">
        <v>10211</v>
      </c>
      <c r="AN115">
        <v>11.29</v>
      </c>
      <c r="AO115" t="s">
        <v>10211</v>
      </c>
      <c r="AP115">
        <v>0.12480575394818801</v>
      </c>
      <c r="AQ115">
        <f>(Table2[[#This Row],[Sharpe Ratio]]-AVERAGE(Table2[Sharpe Ratio]))/_xlfn.STDEV.P(Table2[Sharpe Ratio])</f>
        <v>0.79737490507353359</v>
      </c>
      <c r="AR1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4.4019296629504936</v>
      </c>
      <c r="AS115">
        <f>_xlfn.RANK.AVG(Table2[[#This Row],[1Y Return vs Nifty Z-Score]],Table2[1Y Return vs Nifty Z-Score])</f>
        <v>130</v>
      </c>
      <c r="AT115">
        <f>_xlfn.RANK.AVG(Table2[[#This Row],[6M Return vs Nifty Z-Score]],Table2[6M Return vs Nifty Z-Score])</f>
        <v>169</v>
      </c>
      <c r="AU115">
        <f>_xlfn.RANK.AVG(Table2[[#This Row],[Sharpe Ratio Z-Score]],Table2[Sharpe Ratio Z-Score])</f>
        <v>155</v>
      </c>
      <c r="AV115">
        <f>(Table2[[#This Row],[Rank 1Y]]+Table2[[#This Row],[Rank 6M]]+Table2[[#This Row],[Rank Sharpe]])/3</f>
        <v>151.33333333333334</v>
      </c>
    </row>
    <row r="116" spans="1:48" x14ac:dyDescent="0.3">
      <c r="A116" t="s">
        <v>688</v>
      </c>
      <c r="B116" t="s">
        <v>689</v>
      </c>
      <c r="C116" t="s">
        <v>10181</v>
      </c>
      <c r="D116" t="s">
        <v>166</v>
      </c>
      <c r="E116">
        <v>24785.832649960001</v>
      </c>
      <c r="F116">
        <v>5637.7</v>
      </c>
      <c r="G116">
        <v>92.627081969945294</v>
      </c>
      <c r="H116">
        <f>(Table2[[#This Row],[1Y Return vs Nifty]]-AVERAGE(Table2[1Y Return vs Nifty]))/_xlfn.STDEV.P(Table2[1Y Return vs Nifty])</f>
        <v>0.5835017336676005</v>
      </c>
      <c r="I116">
        <v>14.277160745096699</v>
      </c>
      <c r="J116">
        <f>(Table2[[#This Row],[1M Return vs Nifty]]-AVERAGE(Table2[1M Return vs Nifty]))/_xlfn.STDEV.P(Table2[1M Return vs Nifty])</f>
        <v>1.0490271315888322</v>
      </c>
      <c r="K116">
        <v>76.724041011408801</v>
      </c>
      <c r="L116">
        <f>(Table2[[#This Row],[6M Return vs Nifty]]-AVERAGE(Table2[6M Return vs Nifty]))/_xlfn.STDEV.P(Table2[6M Return vs Nifty])</f>
        <v>2.0124858852276608</v>
      </c>
      <c r="M116">
        <v>8.20529776847855</v>
      </c>
      <c r="N116">
        <f>(Table2[[#This Row],[1W Return vs Nifty]]-AVERAGE(Table2[1W Return vs Nifty]))/_xlfn.STDEV.P(Table2[1W Return vs Nifty])</f>
        <v>1.630192397876099</v>
      </c>
      <c r="O116">
        <v>5246.35</v>
      </c>
      <c r="P116">
        <v>4778.5092392113502</v>
      </c>
      <c r="Q116">
        <v>3747.6329099320601</v>
      </c>
      <c r="R116">
        <v>74.684815343568204</v>
      </c>
      <c r="S116" s="2">
        <f>(Table2[[#This Row],[Close Price]]-Table2[[#This Row],[20D EMA]])/Table2[[#This Row],[20D EMA]]</f>
        <v>7.4594718232675938E-2</v>
      </c>
      <c r="T116" s="2">
        <f>(Table2[[#This Row],[Close Price]]-Table2[[#This Row],[50D EMA]])/Table2[[#This Row],[50D EMA]]</f>
        <v>0.17980309711202971</v>
      </c>
      <c r="U116" s="2">
        <f>(Table2[[#This Row],[Close Price]]-Table2[[#This Row],[200D EMA]])/Table2[[#This Row],[200D EMA]]</f>
        <v>0.50433623983257325</v>
      </c>
      <c r="V116">
        <v>0.97653204305416796</v>
      </c>
      <c r="W116">
        <v>5601</v>
      </c>
      <c r="X116">
        <v>5745.7</v>
      </c>
      <c r="Y116">
        <v>5390.2</v>
      </c>
      <c r="Z116">
        <v>5885</v>
      </c>
      <c r="AA116">
        <v>4991.05</v>
      </c>
      <c r="AB116">
        <v>5885</v>
      </c>
      <c r="AC116">
        <f>(Table2[[#This Row],[Close Price]]/Table2[[#This Row],[Day Low]])-1</f>
        <v>6.5524013569004946E-3</v>
      </c>
      <c r="AD116">
        <f>(Table2[[#This Row],[Day High]]/Table2[[#This Row],[Close Price]])-1</f>
        <v>1.9156748319349992E-2</v>
      </c>
      <c r="AE116">
        <f>(Table2[[#This Row],[Close Price]]/Table2[[#This Row],[Current Week Low]])-1</f>
        <v>4.591666357463553E-2</v>
      </c>
      <c r="AF116">
        <f>(Table2[[#This Row],[Current Week High]]/Table2[[#This Row],[Close Price]])-1</f>
        <v>4.3865406105326743E-2</v>
      </c>
      <c r="AG116">
        <f>(Table2[[#This Row],[Close Price]]/Table2[[#This Row],[Current Month Low]])-1</f>
        <v>0.12956191582933441</v>
      </c>
      <c r="AH116">
        <f>(Table2[[#This Row],[Current Month High]]/Table2[[#This Row],[Close Price]])-1</f>
        <v>4.3865406105326743E-2</v>
      </c>
      <c r="AI116">
        <v>4.3865406105326699</v>
      </c>
      <c r="AJ116">
        <v>132.00411522633701</v>
      </c>
      <c r="AK116" t="str">
        <f>IF(AND(Table2[[#This Row],[20D EMA]]&gt;Table2[[#This Row],[50D EMA]],Table2[[#This Row],[50D EMA]]&gt;Table2[[#This Row],[200D EMA]]),"Uptrend","Downtrend/NoTrend")</f>
        <v>Uptrend</v>
      </c>
      <c r="AL116">
        <v>0.46</v>
      </c>
      <c r="AM116" t="s">
        <v>10211</v>
      </c>
      <c r="AN116">
        <v>10.199999999999999</v>
      </c>
      <c r="AO116" t="s">
        <v>10211</v>
      </c>
      <c r="AP116">
        <v>7.0188677452623E-2</v>
      </c>
      <c r="AQ116">
        <f>(Table2[[#This Row],[Sharpe Ratio]]-AVERAGE(Table2[Sharpe Ratio]))/_xlfn.STDEV.P(Table2[Sharpe Ratio])</f>
        <v>0.17771279680472002</v>
      </c>
      <c r="AR1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5.4529199451649131</v>
      </c>
      <c r="AS116">
        <f>_xlfn.RANK.AVG(Table2[[#This Row],[1Y Return vs Nifty Z-Score]],Table2[1Y Return vs Nifty Z-Score])</f>
        <v>138</v>
      </c>
      <c r="AT116">
        <f>_xlfn.RANK.AVG(Table2[[#This Row],[6M Return vs Nifty Z-Score]],Table2[6M Return vs Nifty Z-Score])</f>
        <v>28</v>
      </c>
      <c r="AU116">
        <f>_xlfn.RANK.AVG(Table2[[#This Row],[Sharpe Ratio Z-Score]],Table2[Sharpe Ratio Z-Score])</f>
        <v>290</v>
      </c>
      <c r="AV116">
        <f>(Table2[[#This Row],[Rank 1Y]]+Table2[[#This Row],[Rank 6M]]+Table2[[#This Row],[Rank Sharpe]])/3</f>
        <v>152</v>
      </c>
    </row>
    <row r="117" spans="1:48" x14ac:dyDescent="0.3">
      <c r="A117" t="s">
        <v>899</v>
      </c>
      <c r="B117" t="s">
        <v>900</v>
      </c>
      <c r="C117" t="s">
        <v>10170</v>
      </c>
      <c r="D117" t="s">
        <v>337</v>
      </c>
      <c r="E117">
        <v>16494.2505460049</v>
      </c>
      <c r="F117">
        <v>690.85</v>
      </c>
      <c r="G117">
        <v>114.690268308048</v>
      </c>
      <c r="H117">
        <f>(Table2[[#This Row],[1Y Return vs Nifty]]-AVERAGE(Table2[1Y Return vs Nifty]))/_xlfn.STDEV.P(Table2[1Y Return vs Nifty])</f>
        <v>0.84837363139251232</v>
      </c>
      <c r="I117">
        <v>-17.630925549902301</v>
      </c>
      <c r="J117">
        <f>(Table2[[#This Row],[1M Return vs Nifty]]-AVERAGE(Table2[1M Return vs Nifty]))/_xlfn.STDEV.P(Table2[1M Return vs Nifty])</f>
        <v>-1.6815467075996893</v>
      </c>
      <c r="K117">
        <v>37.786828214097703</v>
      </c>
      <c r="L117">
        <f>(Table2[[#This Row],[6M Return vs Nifty]]-AVERAGE(Table2[6M Return vs Nifty]))/_xlfn.STDEV.P(Table2[6M Return vs Nifty])</f>
        <v>0.8405427634064826</v>
      </c>
      <c r="M117">
        <v>-1.2550135879261799</v>
      </c>
      <c r="N117">
        <f>(Table2[[#This Row],[1W Return vs Nifty]]-AVERAGE(Table2[1W Return vs Nifty]))/_xlfn.STDEV.P(Table2[1W Return vs Nifty])</f>
        <v>-0.18178805779606502</v>
      </c>
      <c r="O117">
        <v>710.08</v>
      </c>
      <c r="P117">
        <v>700.738712996206</v>
      </c>
      <c r="Q117">
        <v>564.38199814678001</v>
      </c>
      <c r="R117">
        <v>49.894328336755201</v>
      </c>
      <c r="S117" s="2">
        <f>(Table2[[#This Row],[Close Price]]-Table2[[#This Row],[20D EMA]])/Table2[[#This Row],[20D EMA]]</f>
        <v>-2.7081455610635446E-2</v>
      </c>
      <c r="T117" s="2">
        <f>(Table2[[#This Row],[Close Price]]-Table2[[#This Row],[50D EMA]])/Table2[[#This Row],[50D EMA]]</f>
        <v>-1.4111840565970731E-2</v>
      </c>
      <c r="U117" s="2">
        <f>(Table2[[#This Row],[Close Price]]-Table2[[#This Row],[200D EMA]])/Table2[[#This Row],[200D EMA]]</f>
        <v>0.22408227453833354</v>
      </c>
      <c r="V117">
        <v>0.54939917635207702</v>
      </c>
      <c r="W117">
        <v>684</v>
      </c>
      <c r="X117">
        <v>715.9</v>
      </c>
      <c r="Y117">
        <v>659</v>
      </c>
      <c r="Z117">
        <v>715.9</v>
      </c>
      <c r="AA117">
        <v>659</v>
      </c>
      <c r="AB117">
        <v>734</v>
      </c>
      <c r="AC117">
        <f>(Table2[[#This Row],[Close Price]]/Table2[[#This Row],[Day Low]])-1</f>
        <v>1.0014619883040865E-2</v>
      </c>
      <c r="AD117">
        <f>(Table2[[#This Row],[Day High]]/Table2[[#This Row],[Close Price]])-1</f>
        <v>3.6259680104219427E-2</v>
      </c>
      <c r="AE117">
        <f>(Table2[[#This Row],[Close Price]]/Table2[[#This Row],[Current Week Low]])-1</f>
        <v>4.8330804248861936E-2</v>
      </c>
      <c r="AF117">
        <f>(Table2[[#This Row],[Current Week High]]/Table2[[#This Row],[Close Price]])-1</f>
        <v>3.6259680104219427E-2</v>
      </c>
      <c r="AG117">
        <f>(Table2[[#This Row],[Close Price]]/Table2[[#This Row],[Current Month Low]])-1</f>
        <v>4.8330804248861936E-2</v>
      </c>
      <c r="AH117">
        <f>(Table2[[#This Row],[Current Month High]]/Table2[[#This Row],[Close Price]])-1</f>
        <v>6.2459289281320052E-2</v>
      </c>
      <c r="AI117">
        <v>19.852355793587499</v>
      </c>
      <c r="AJ117">
        <v>173.063241106719</v>
      </c>
      <c r="AK117" t="str">
        <f>IF(AND(Table2[[#This Row],[20D EMA]]&gt;Table2[[#This Row],[50D EMA]],Table2[[#This Row],[50D EMA]]&gt;Table2[[#This Row],[200D EMA]]),"Uptrend","Downtrend/NoTrend")</f>
        <v>Uptrend</v>
      </c>
      <c r="AL117">
        <v>-0.02</v>
      </c>
      <c r="AM117" t="s">
        <v>10212</v>
      </c>
      <c r="AN117">
        <v>-4.92</v>
      </c>
      <c r="AO117" t="s">
        <v>10212</v>
      </c>
      <c r="AP117">
        <v>8.2089925374456002E-2</v>
      </c>
      <c r="AQ117">
        <f>(Table2[[#This Row],[Sharpe Ratio]]-AVERAGE(Table2[Sharpe Ratio]))/_xlfn.STDEV.P(Table2[Sharpe Ratio])</f>
        <v>0.31273929129077543</v>
      </c>
      <c r="AR1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0.138320920694016</v>
      </c>
      <c r="AS117">
        <f>_xlfn.RANK.AVG(Table2[[#This Row],[1Y Return vs Nifty Z-Score]],Table2[1Y Return vs Nifty Z-Score])</f>
        <v>102</v>
      </c>
      <c r="AT117">
        <f>_xlfn.RANK.AVG(Table2[[#This Row],[6M Return vs Nifty Z-Score]],Table2[6M Return vs Nifty Z-Score])</f>
        <v>113</v>
      </c>
      <c r="AU117">
        <f>_xlfn.RANK.AVG(Table2[[#This Row],[Sharpe Ratio Z-Score]],Table2[Sharpe Ratio Z-Score])</f>
        <v>245</v>
      </c>
      <c r="AV117">
        <f>(Table2[[#This Row],[Rank 1Y]]+Table2[[#This Row],[Rank 6M]]+Table2[[#This Row],[Rank Sharpe]])/3</f>
        <v>153.33333333333334</v>
      </c>
    </row>
    <row r="118" spans="1:48" x14ac:dyDescent="0.3">
      <c r="A118" t="s">
        <v>1591</v>
      </c>
      <c r="B118" t="s">
        <v>1592</v>
      </c>
      <c r="C118" t="s">
        <v>10169</v>
      </c>
      <c r="D118" t="s">
        <v>986</v>
      </c>
      <c r="E118">
        <v>5621.4808043940002</v>
      </c>
      <c r="F118">
        <v>42.88</v>
      </c>
      <c r="G118">
        <v>125.093564473217</v>
      </c>
      <c r="H118">
        <f>(Table2[[#This Row],[1Y Return vs Nifty]]-AVERAGE(Table2[1Y Return vs Nifty]))/_xlfn.STDEV.P(Table2[1Y Return vs Nifty])</f>
        <v>0.97326677944628381</v>
      </c>
      <c r="I118">
        <v>15.7499568628528</v>
      </c>
      <c r="J118">
        <f>(Table2[[#This Row],[1M Return vs Nifty]]-AVERAGE(Table2[1M Return vs Nifty]))/_xlfn.STDEV.P(Table2[1M Return vs Nifty])</f>
        <v>1.17506347586917</v>
      </c>
      <c r="K118">
        <v>42.6127093498379</v>
      </c>
      <c r="L118">
        <f>(Table2[[#This Row],[6M Return vs Nifty]]-AVERAGE(Table2[6M Return vs Nifty]))/_xlfn.STDEV.P(Table2[6M Return vs Nifty])</f>
        <v>0.98579348366727804</v>
      </c>
      <c r="M118">
        <v>7.5176608655589003</v>
      </c>
      <c r="N118">
        <f>(Table2[[#This Row],[1W Return vs Nifty]]-AVERAGE(Table2[1W Return vs Nifty]))/_xlfn.STDEV.P(Table2[1W Return vs Nifty])</f>
        <v>1.4984858840259181</v>
      </c>
      <c r="O118">
        <v>40.700000000000003</v>
      </c>
      <c r="P118">
        <v>37.756500221675097</v>
      </c>
      <c r="Q118">
        <v>31.6693286646967</v>
      </c>
      <c r="R118">
        <v>70.955877136009804</v>
      </c>
      <c r="S118" s="2">
        <f>(Table2[[#This Row],[Close Price]]-Table2[[#This Row],[20D EMA]])/Table2[[#This Row],[20D EMA]]</f>
        <v>5.356265356265355E-2</v>
      </c>
      <c r="T118" s="2">
        <f>(Table2[[#This Row],[Close Price]]-Table2[[#This Row],[50D EMA]])/Table2[[#This Row],[50D EMA]]</f>
        <v>0.13569848233400689</v>
      </c>
      <c r="U118" s="2">
        <f>(Table2[[#This Row],[Close Price]]-Table2[[#This Row],[200D EMA]])/Table2[[#This Row],[200D EMA]]</f>
        <v>0.35399144244571151</v>
      </c>
      <c r="V118">
        <v>1.1865658690688901</v>
      </c>
      <c r="W118">
        <v>42.71</v>
      </c>
      <c r="X118">
        <v>44.67</v>
      </c>
      <c r="Y118">
        <v>40.15</v>
      </c>
      <c r="Z118">
        <v>44.95</v>
      </c>
      <c r="AA118">
        <v>39.979999999999997</v>
      </c>
      <c r="AB118">
        <v>44.95</v>
      </c>
      <c r="AC118">
        <f>(Table2[[#This Row],[Close Price]]/Table2[[#This Row],[Day Low]])-1</f>
        <v>3.980332474830206E-3</v>
      </c>
      <c r="AD118">
        <f>(Table2[[#This Row],[Day High]]/Table2[[#This Row],[Close Price]])-1</f>
        <v>4.1744402985074647E-2</v>
      </c>
      <c r="AE118">
        <f>(Table2[[#This Row],[Close Price]]/Table2[[#This Row],[Current Week Low]])-1</f>
        <v>6.7995018679950281E-2</v>
      </c>
      <c r="AF118">
        <f>(Table2[[#This Row],[Current Week High]]/Table2[[#This Row],[Close Price]])-1</f>
        <v>4.8274253731343197E-2</v>
      </c>
      <c r="AG118">
        <f>(Table2[[#This Row],[Close Price]]/Table2[[#This Row],[Current Month Low]])-1</f>
        <v>7.2536268134067106E-2</v>
      </c>
      <c r="AH118">
        <f>(Table2[[#This Row],[Current Month High]]/Table2[[#This Row],[Close Price]])-1</f>
        <v>4.8274253731343197E-2</v>
      </c>
      <c r="AI118">
        <v>4.8274253731343197</v>
      </c>
      <c r="AJ118">
        <v>169.68553459119499</v>
      </c>
      <c r="AK118" t="str">
        <f>IF(AND(Table2[[#This Row],[20D EMA]]&gt;Table2[[#This Row],[50D EMA]],Table2[[#This Row],[50D EMA]]&gt;Table2[[#This Row],[200D EMA]]),"Uptrend","Downtrend/NoTrend")</f>
        <v>Uptrend</v>
      </c>
      <c r="AL118">
        <v>0.14000000000000001</v>
      </c>
      <c r="AM118" t="s">
        <v>10211</v>
      </c>
      <c r="AN118">
        <v>4.25</v>
      </c>
      <c r="AO118" t="s">
        <v>10211</v>
      </c>
      <c r="AP118">
        <v>7.1358098046269997E-2</v>
      </c>
      <c r="AQ118">
        <f>(Table2[[#This Row],[Sharpe Ratio]]-AVERAGE(Table2[Sharpe Ratio]))/_xlfn.STDEV.P(Table2[Sharpe Ratio])</f>
        <v>0.1909805452271591</v>
      </c>
      <c r="AR1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4.8235901682358087</v>
      </c>
      <c r="AS118">
        <f>_xlfn.RANK.AVG(Table2[[#This Row],[1Y Return vs Nifty Z-Score]],Table2[1Y Return vs Nifty Z-Score])</f>
        <v>85</v>
      </c>
      <c r="AT118">
        <f>_xlfn.RANK.AVG(Table2[[#This Row],[6M Return vs Nifty Z-Score]],Table2[6M Return vs Nifty Z-Score])</f>
        <v>94</v>
      </c>
      <c r="AU118">
        <f>_xlfn.RANK.AVG(Table2[[#This Row],[Sharpe Ratio Z-Score]],Table2[Sharpe Ratio Z-Score])</f>
        <v>282</v>
      </c>
      <c r="AV118">
        <f>(Table2[[#This Row],[Rank 1Y]]+Table2[[#This Row],[Rank 6M]]+Table2[[#This Row],[Rank Sharpe]])/3</f>
        <v>153.66666666666666</v>
      </c>
    </row>
    <row r="119" spans="1:48" x14ac:dyDescent="0.3">
      <c r="A119" t="s">
        <v>897</v>
      </c>
      <c r="B119" t="s">
        <v>898</v>
      </c>
      <c r="C119" t="s">
        <v>10181</v>
      </c>
      <c r="D119" t="s">
        <v>548</v>
      </c>
      <c r="E119">
        <v>16526.013341670001</v>
      </c>
      <c r="F119">
        <v>864.95</v>
      </c>
      <c r="G119">
        <v>75.4768289788055</v>
      </c>
      <c r="H119">
        <f>(Table2[[#This Row],[1Y Return vs Nifty]]-AVERAGE(Table2[1Y Return vs Nifty]))/_xlfn.STDEV.P(Table2[1Y Return vs Nifty])</f>
        <v>0.37761034578676117</v>
      </c>
      <c r="I119">
        <v>12.413794548442199</v>
      </c>
      <c r="J119">
        <f>(Table2[[#This Row],[1M Return vs Nifty]]-AVERAGE(Table2[1M Return vs Nifty]))/_xlfn.STDEV.P(Table2[1M Return vs Nifty])</f>
        <v>0.88956727108913025</v>
      </c>
      <c r="K119">
        <v>43.502997895503398</v>
      </c>
      <c r="L119">
        <f>(Table2[[#This Row],[6M Return vs Nifty]]-AVERAGE(Table2[6M Return vs Nifty]))/_xlfn.STDEV.P(Table2[6M Return vs Nifty])</f>
        <v>1.0125896373354961</v>
      </c>
      <c r="M119">
        <v>11.192976598199399</v>
      </c>
      <c r="N119">
        <f>(Table2[[#This Row],[1W Return vs Nifty]]-AVERAGE(Table2[1W Return vs Nifty]))/_xlfn.STDEV.P(Table2[1W Return vs Nifty])</f>
        <v>2.2024373741066738</v>
      </c>
      <c r="O119">
        <v>807.85</v>
      </c>
      <c r="P119">
        <v>751.74817552545801</v>
      </c>
      <c r="Q119">
        <v>638.97684047536904</v>
      </c>
      <c r="R119">
        <v>84.505909410217896</v>
      </c>
      <c r="S119" s="2">
        <f>(Table2[[#This Row],[Close Price]]-Table2[[#This Row],[20D EMA]])/Table2[[#This Row],[20D EMA]]</f>
        <v>7.0681438385838985E-2</v>
      </c>
      <c r="T119" s="2">
        <f>(Table2[[#This Row],[Close Price]]-Table2[[#This Row],[50D EMA]])/Table2[[#This Row],[50D EMA]]</f>
        <v>0.15058476782523092</v>
      </c>
      <c r="U119" s="2">
        <f>(Table2[[#This Row],[Close Price]]-Table2[[#This Row],[200D EMA]])/Table2[[#This Row],[200D EMA]]</f>
        <v>0.3536484348267106</v>
      </c>
      <c r="V119">
        <v>1.41581894244003</v>
      </c>
      <c r="W119">
        <v>861.15</v>
      </c>
      <c r="X119">
        <v>883.5</v>
      </c>
      <c r="Y119">
        <v>850</v>
      </c>
      <c r="Z119">
        <v>909.9</v>
      </c>
      <c r="AA119">
        <v>749</v>
      </c>
      <c r="AB119">
        <v>909.9</v>
      </c>
      <c r="AC119">
        <f>(Table2[[#This Row],[Close Price]]/Table2[[#This Row],[Day Low]])-1</f>
        <v>4.4127039424026737E-3</v>
      </c>
      <c r="AD119">
        <f>(Table2[[#This Row],[Day High]]/Table2[[#This Row],[Close Price]])-1</f>
        <v>2.1446326377247082E-2</v>
      </c>
      <c r="AE119">
        <f>(Table2[[#This Row],[Close Price]]/Table2[[#This Row],[Current Week Low]])-1</f>
        <v>1.7588235294117682E-2</v>
      </c>
      <c r="AF119">
        <f>(Table2[[#This Row],[Current Week High]]/Table2[[#This Row],[Close Price]])-1</f>
        <v>5.1968321868316014E-2</v>
      </c>
      <c r="AG119">
        <f>(Table2[[#This Row],[Close Price]]/Table2[[#This Row],[Current Month Low]])-1</f>
        <v>0.15480640854472627</v>
      </c>
      <c r="AH119">
        <f>(Table2[[#This Row],[Current Month High]]/Table2[[#This Row],[Close Price]])-1</f>
        <v>5.1968321868316014E-2</v>
      </c>
      <c r="AI119">
        <v>5.1968321868315996</v>
      </c>
      <c r="AJ119">
        <v>111.479217603911</v>
      </c>
      <c r="AK119" t="str">
        <f>IF(AND(Table2[[#This Row],[20D EMA]]&gt;Table2[[#This Row],[50D EMA]],Table2[[#This Row],[50D EMA]]&gt;Table2[[#This Row],[200D EMA]]),"Uptrend","Downtrend/NoTrend")</f>
        <v>Uptrend</v>
      </c>
      <c r="AL119">
        <v>0.24</v>
      </c>
      <c r="AM119" t="s">
        <v>10211</v>
      </c>
      <c r="AN119">
        <v>10.53</v>
      </c>
      <c r="AO119" t="s">
        <v>10211</v>
      </c>
      <c r="AP119">
        <v>0.10258030674292599</v>
      </c>
      <c r="AQ119">
        <f>(Table2[[#This Row],[Sharpe Ratio]]-AVERAGE(Table2[Sharpe Ratio]))/_xlfn.STDEV.P(Table2[Sharpe Ratio])</f>
        <v>0.54521443885838938</v>
      </c>
      <c r="AR1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5.0274190671764512</v>
      </c>
      <c r="AS119">
        <f>_xlfn.RANK.AVG(Table2[[#This Row],[1Y Return vs Nifty Z-Score]],Table2[1Y Return vs Nifty Z-Score])</f>
        <v>172</v>
      </c>
      <c r="AT119">
        <f>_xlfn.RANK.AVG(Table2[[#This Row],[6M Return vs Nifty Z-Score]],Table2[6M Return vs Nifty Z-Score])</f>
        <v>91</v>
      </c>
      <c r="AU119">
        <f>_xlfn.RANK.AVG(Table2[[#This Row],[Sharpe Ratio Z-Score]],Table2[Sharpe Ratio Z-Score])</f>
        <v>204</v>
      </c>
      <c r="AV119">
        <f>(Table2[[#This Row],[Rank 1Y]]+Table2[[#This Row],[Rank 6M]]+Table2[[#This Row],[Rank Sharpe]])/3</f>
        <v>155.66666666666666</v>
      </c>
    </row>
    <row r="120" spans="1:48" x14ac:dyDescent="0.3">
      <c r="A120" t="s">
        <v>537</v>
      </c>
      <c r="B120" t="s">
        <v>538</v>
      </c>
      <c r="C120" t="s">
        <v>10175</v>
      </c>
      <c r="D120" t="s">
        <v>173</v>
      </c>
      <c r="E120">
        <v>36530.606243429997</v>
      </c>
      <c r="F120">
        <v>197.56</v>
      </c>
      <c r="G120">
        <v>108.565476590214</v>
      </c>
      <c r="H120">
        <f>(Table2[[#This Row],[1Y Return vs Nifty]]-AVERAGE(Table2[1Y Return vs Nifty]))/_xlfn.STDEV.P(Table2[1Y Return vs Nifty])</f>
        <v>0.77484457803584206</v>
      </c>
      <c r="I120">
        <v>2.9420810944695099</v>
      </c>
      <c r="J120">
        <f>(Table2[[#This Row],[1M Return vs Nifty]]-AVERAGE(Table2[1M Return vs Nifty]))/_xlfn.STDEV.P(Table2[1M Return vs Nifty])</f>
        <v>7.9013710132973591E-2</v>
      </c>
      <c r="K120">
        <v>38.383073856604099</v>
      </c>
      <c r="L120">
        <f>(Table2[[#This Row],[6M Return vs Nifty]]-AVERAGE(Table2[6M Return vs Nifty]))/_xlfn.STDEV.P(Table2[6M Return vs Nifty])</f>
        <v>0.8584887315292824</v>
      </c>
      <c r="M120">
        <v>1.29513352291253</v>
      </c>
      <c r="N120">
        <f>(Table2[[#This Row],[1W Return vs Nifty]]-AVERAGE(Table2[1W Return vs Nifty]))/_xlfn.STDEV.P(Table2[1W Return vs Nifty])</f>
        <v>0.30665429360711971</v>
      </c>
      <c r="O120">
        <v>194.35</v>
      </c>
      <c r="P120">
        <v>188.01352269742901</v>
      </c>
      <c r="Q120">
        <v>153.60862581307501</v>
      </c>
      <c r="R120">
        <v>57.798644503789397</v>
      </c>
      <c r="S120" s="2">
        <f>(Table2[[#This Row],[Close Price]]-Table2[[#This Row],[20D EMA]])/Table2[[#This Row],[20D EMA]]</f>
        <v>1.65165937741189E-2</v>
      </c>
      <c r="T120" s="2">
        <f>(Table2[[#This Row],[Close Price]]-Table2[[#This Row],[50D EMA]])/Table2[[#This Row],[50D EMA]]</f>
        <v>5.0775482346204319E-2</v>
      </c>
      <c r="U120" s="2">
        <f>(Table2[[#This Row],[Close Price]]-Table2[[#This Row],[200D EMA]])/Table2[[#This Row],[200D EMA]]</f>
        <v>0.28612569088671513</v>
      </c>
      <c r="V120">
        <v>0.68497251193568798</v>
      </c>
      <c r="W120">
        <v>195.51</v>
      </c>
      <c r="X120">
        <v>201.62</v>
      </c>
      <c r="Y120">
        <v>192.2</v>
      </c>
      <c r="Z120">
        <v>209</v>
      </c>
      <c r="AA120">
        <v>187.41</v>
      </c>
      <c r="AB120">
        <v>209</v>
      </c>
      <c r="AC120">
        <f>(Table2[[#This Row],[Close Price]]/Table2[[#This Row],[Day Low]])-1</f>
        <v>1.0485397166385413E-2</v>
      </c>
      <c r="AD120">
        <f>(Table2[[#This Row],[Day High]]/Table2[[#This Row],[Close Price]])-1</f>
        <v>2.0550718768981513E-2</v>
      </c>
      <c r="AE120">
        <f>(Table2[[#This Row],[Close Price]]/Table2[[#This Row],[Current Week Low]])-1</f>
        <v>2.7887617065556869E-2</v>
      </c>
      <c r="AF120">
        <f>(Table2[[#This Row],[Current Week High]]/Table2[[#This Row],[Close Price]])-1</f>
        <v>5.7906458797327476E-2</v>
      </c>
      <c r="AG120">
        <f>(Table2[[#This Row],[Close Price]]/Table2[[#This Row],[Current Month Low]])-1</f>
        <v>5.4159329811642953E-2</v>
      </c>
      <c r="AH120">
        <f>(Table2[[#This Row],[Current Month High]]/Table2[[#This Row],[Close Price]])-1</f>
        <v>5.7906458797327476E-2</v>
      </c>
      <c r="AI120">
        <v>5.7906458797327396</v>
      </c>
      <c r="AJ120">
        <v>136.59880239520899</v>
      </c>
      <c r="AK120" t="str">
        <f>IF(AND(Table2[[#This Row],[20D EMA]]&gt;Table2[[#This Row],[50D EMA]],Table2[[#This Row],[50D EMA]]&gt;Table2[[#This Row],[200D EMA]]),"Uptrend","Downtrend/NoTrend")</f>
        <v>Uptrend</v>
      </c>
      <c r="AL120">
        <v>-0.01</v>
      </c>
      <c r="AM120" t="s">
        <v>10212</v>
      </c>
      <c r="AN120">
        <v>5.7</v>
      </c>
      <c r="AO120" t="s">
        <v>10211</v>
      </c>
      <c r="AP120">
        <v>7.7358593959638997E-2</v>
      </c>
      <c r="AQ120">
        <f>(Table2[[#This Row],[Sharpe Ratio]]-AVERAGE(Table2[Sharpe Ratio]))/_xlfn.STDEV.P(Table2[Sharpe Ratio])</f>
        <v>0.25905961842029429</v>
      </c>
      <c r="AR1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2.2780609317255118</v>
      </c>
      <c r="AS120">
        <f>_xlfn.RANK.AVG(Table2[[#This Row],[1Y Return vs Nifty Z-Score]],Table2[1Y Return vs Nifty Z-Score])</f>
        <v>112</v>
      </c>
      <c r="AT120">
        <f>_xlfn.RANK.AVG(Table2[[#This Row],[6M Return vs Nifty Z-Score]],Table2[6M Return vs Nifty Z-Score])</f>
        <v>107</v>
      </c>
      <c r="AU120">
        <f>_xlfn.RANK.AVG(Table2[[#This Row],[Sharpe Ratio Z-Score]],Table2[Sharpe Ratio Z-Score])</f>
        <v>254</v>
      </c>
      <c r="AV120">
        <f>(Table2[[#This Row],[Rank 1Y]]+Table2[[#This Row],[Rank 6M]]+Table2[[#This Row],[Rank Sharpe]])/3</f>
        <v>157.66666666666666</v>
      </c>
    </row>
    <row r="121" spans="1:48" x14ac:dyDescent="0.3">
      <c r="A121" t="s">
        <v>1468</v>
      </c>
      <c r="B121" t="s">
        <v>1469</v>
      </c>
      <c r="C121" t="s">
        <v>10170</v>
      </c>
      <c r="D121" t="s">
        <v>46</v>
      </c>
      <c r="E121">
        <v>6737.918654434</v>
      </c>
      <c r="F121">
        <v>235.73</v>
      </c>
      <c r="G121">
        <v>127.891382933421</v>
      </c>
      <c r="H121">
        <f>(Table2[[#This Row],[1Y Return vs Nifty]]-AVERAGE(Table2[1Y Return vs Nifty]))/_xlfn.STDEV.P(Table2[1Y Return vs Nifty])</f>
        <v>1.0068550143316601</v>
      </c>
      <c r="I121">
        <v>3.9697001300032202</v>
      </c>
      <c r="J121">
        <f>(Table2[[#This Row],[1M Return vs Nifty]]-AVERAGE(Table2[1M Return vs Nifty]))/_xlfn.STDEV.P(Table2[1M Return vs Nifty])</f>
        <v>0.16695347653382714</v>
      </c>
      <c r="K121">
        <v>33.9627115797907</v>
      </c>
      <c r="L121">
        <f>(Table2[[#This Row],[6M Return vs Nifty]]-AVERAGE(Table2[6M Return vs Nifty]))/_xlfn.STDEV.P(Table2[6M Return vs Nifty])</f>
        <v>0.72544343131131173</v>
      </c>
      <c r="M121">
        <v>2.4054112852242202</v>
      </c>
      <c r="N121">
        <f>(Table2[[#This Row],[1W Return vs Nifty]]-AVERAGE(Table2[1W Return vs Nifty]))/_xlfn.STDEV.P(Table2[1W Return vs Nifty])</f>
        <v>0.51931131195294777</v>
      </c>
      <c r="O121">
        <v>228.48</v>
      </c>
      <c r="P121">
        <v>210.74522285183201</v>
      </c>
      <c r="Q121">
        <v>169.18143549487101</v>
      </c>
      <c r="R121">
        <v>63.853405233508603</v>
      </c>
      <c r="S121" s="2">
        <f>(Table2[[#This Row],[Close Price]]-Table2[[#This Row],[20D EMA]])/Table2[[#This Row],[20D EMA]]</f>
        <v>3.1731442577030811E-2</v>
      </c>
      <c r="T121" s="2">
        <f>(Table2[[#This Row],[Close Price]]-Table2[[#This Row],[50D EMA]])/Table2[[#This Row],[50D EMA]]</f>
        <v>0.11855441755723188</v>
      </c>
      <c r="U121" s="2">
        <f>(Table2[[#This Row],[Close Price]]-Table2[[#This Row],[200D EMA]])/Table2[[#This Row],[200D EMA]]</f>
        <v>0.39335618775469311</v>
      </c>
      <c r="V121">
        <v>0.62799611613446804</v>
      </c>
      <c r="W121">
        <v>235.01</v>
      </c>
      <c r="X121">
        <v>243.35</v>
      </c>
      <c r="Y121">
        <v>227.31</v>
      </c>
      <c r="Z121">
        <v>243.35</v>
      </c>
      <c r="AA121">
        <v>224.56</v>
      </c>
      <c r="AB121">
        <v>243.35</v>
      </c>
      <c r="AC121">
        <f>(Table2[[#This Row],[Close Price]]/Table2[[#This Row],[Day Low]])-1</f>
        <v>3.0636994170460952E-3</v>
      </c>
      <c r="AD121">
        <f>(Table2[[#This Row],[Day High]]/Table2[[#This Row],[Close Price]])-1</f>
        <v>3.2325117719424812E-2</v>
      </c>
      <c r="AE121">
        <f>(Table2[[#This Row],[Close Price]]/Table2[[#This Row],[Current Week Low]])-1</f>
        <v>3.7041925124279507E-2</v>
      </c>
      <c r="AF121">
        <f>(Table2[[#This Row],[Current Week High]]/Table2[[#This Row],[Close Price]])-1</f>
        <v>3.2325117719424812E-2</v>
      </c>
      <c r="AG121">
        <f>(Table2[[#This Row],[Close Price]]/Table2[[#This Row],[Current Month Low]])-1</f>
        <v>4.9741717135731944E-2</v>
      </c>
      <c r="AH121">
        <f>(Table2[[#This Row],[Current Month High]]/Table2[[#This Row],[Close Price]])-1</f>
        <v>3.2325117719424812E-2</v>
      </c>
      <c r="AI121">
        <v>5.6293216815848703</v>
      </c>
      <c r="AJ121">
        <v>169.71395881006799</v>
      </c>
      <c r="AK121" t="str">
        <f>IF(AND(Table2[[#This Row],[20D EMA]]&gt;Table2[[#This Row],[50D EMA]],Table2[[#This Row],[50D EMA]]&gt;Table2[[#This Row],[200D EMA]]),"Uptrend","Downtrend/NoTrend")</f>
        <v>Uptrend</v>
      </c>
      <c r="AL121">
        <v>0.22</v>
      </c>
      <c r="AM121" t="s">
        <v>10211</v>
      </c>
      <c r="AN121">
        <v>-0.33</v>
      </c>
      <c r="AO121" t="s">
        <v>10212</v>
      </c>
      <c r="AP121">
        <v>7.5996302439828994E-2</v>
      </c>
      <c r="AQ121">
        <f>(Table2[[#This Row],[Sharpe Ratio]]-AVERAGE(Table2[Sharpe Ratio]))/_xlfn.STDEV.P(Table2[Sharpe Ratio])</f>
        <v>0.24360363854354752</v>
      </c>
      <c r="AR1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2.6621668726732945</v>
      </c>
      <c r="AS121">
        <f>_xlfn.RANK.AVG(Table2[[#This Row],[1Y Return vs Nifty Z-Score]],Table2[1Y Return vs Nifty Z-Score])</f>
        <v>82</v>
      </c>
      <c r="AT121">
        <f>_xlfn.RANK.AVG(Table2[[#This Row],[6M Return vs Nifty Z-Score]],Table2[6M Return vs Nifty Z-Score])</f>
        <v>130</v>
      </c>
      <c r="AU121">
        <f>_xlfn.RANK.AVG(Table2[[#This Row],[Sharpe Ratio Z-Score]],Table2[Sharpe Ratio Z-Score])</f>
        <v>261</v>
      </c>
      <c r="AV121">
        <f>(Table2[[#This Row],[Rank 1Y]]+Table2[[#This Row],[Rank 6M]]+Table2[[#This Row],[Rank Sharpe]])/3</f>
        <v>157.66666666666666</v>
      </c>
    </row>
    <row r="122" spans="1:48" x14ac:dyDescent="0.3">
      <c r="A122" t="s">
        <v>690</v>
      </c>
      <c r="B122" t="s">
        <v>691</v>
      </c>
      <c r="C122" t="s">
        <v>10173</v>
      </c>
      <c r="D122" t="s">
        <v>515</v>
      </c>
      <c r="E122">
        <v>24750.174201350001</v>
      </c>
      <c r="F122">
        <v>1583.65</v>
      </c>
      <c r="G122">
        <v>66.620085306412605</v>
      </c>
      <c r="H122">
        <f>(Table2[[#This Row],[1Y Return vs Nifty]]-AVERAGE(Table2[1Y Return vs Nifty]))/_xlfn.STDEV.P(Table2[1Y Return vs Nifty])</f>
        <v>0.27128379493320293</v>
      </c>
      <c r="I122">
        <v>-1.9795310687596299</v>
      </c>
      <c r="J122">
        <f>(Table2[[#This Row],[1M Return vs Nifty]]-AVERAGE(Table2[1M Return vs Nifty]))/_xlfn.STDEV.P(Table2[1M Return vs Nifty])</f>
        <v>-0.34215932090686663</v>
      </c>
      <c r="K122">
        <v>38.298856086539601</v>
      </c>
      <c r="L122">
        <f>(Table2[[#This Row],[6M Return vs Nifty]]-AVERAGE(Table2[6M Return vs Nifty]))/_xlfn.STDEV.P(Table2[6M Return vs Nifty])</f>
        <v>0.85595392152950189</v>
      </c>
      <c r="M122">
        <v>-3.2451129192094501</v>
      </c>
      <c r="N122">
        <f>(Table2[[#This Row],[1W Return vs Nifty]]-AVERAGE(Table2[1W Return vs Nifty]))/_xlfn.STDEV.P(Table2[1W Return vs Nifty])</f>
        <v>-0.56296167431664756</v>
      </c>
      <c r="O122">
        <v>1583.56</v>
      </c>
      <c r="P122">
        <v>1438.4122734694899</v>
      </c>
      <c r="Q122">
        <v>1146.8348774239601</v>
      </c>
      <c r="R122">
        <v>53.226896347729401</v>
      </c>
      <c r="S122" s="2">
        <f>(Table2[[#This Row],[Close Price]]-Table2[[#This Row],[20D EMA]])/Table2[[#This Row],[20D EMA]]</f>
        <v>5.6833969031893657E-5</v>
      </c>
      <c r="T122" s="2">
        <f>(Table2[[#This Row],[Close Price]]-Table2[[#This Row],[50D EMA]])/Table2[[#This Row],[50D EMA]]</f>
        <v>0.10097086155987306</v>
      </c>
      <c r="U122" s="2">
        <f>(Table2[[#This Row],[Close Price]]-Table2[[#This Row],[200D EMA]])/Table2[[#This Row],[200D EMA]]</f>
        <v>0.38088754638960892</v>
      </c>
      <c r="V122">
        <v>0.25970829887083202</v>
      </c>
      <c r="W122">
        <v>1578</v>
      </c>
      <c r="X122">
        <v>1650</v>
      </c>
      <c r="Y122">
        <v>1556</v>
      </c>
      <c r="Z122">
        <v>1683.35</v>
      </c>
      <c r="AA122">
        <v>1556</v>
      </c>
      <c r="AB122">
        <v>1697.95</v>
      </c>
      <c r="AC122">
        <f>(Table2[[#This Row],[Close Price]]/Table2[[#This Row],[Day Low]])-1</f>
        <v>3.5804816223068414E-3</v>
      </c>
      <c r="AD122">
        <f>(Table2[[#This Row],[Day High]]/Table2[[#This Row],[Close Price]])-1</f>
        <v>4.1896883781138428E-2</v>
      </c>
      <c r="AE122">
        <f>(Table2[[#This Row],[Close Price]]/Table2[[#This Row],[Current Week Low]])-1</f>
        <v>1.7769922879177447E-2</v>
      </c>
      <c r="AF122">
        <f>(Table2[[#This Row],[Current Week High]]/Table2[[#This Row],[Close Price]])-1</f>
        <v>6.2955829886654158E-2</v>
      </c>
      <c r="AG122">
        <f>(Table2[[#This Row],[Close Price]]/Table2[[#This Row],[Current Month Low]])-1</f>
        <v>1.7769922879177447E-2</v>
      </c>
      <c r="AH122">
        <f>(Table2[[#This Row],[Current Month High]]/Table2[[#This Row],[Close Price]])-1</f>
        <v>7.2175038676475234E-2</v>
      </c>
      <c r="AI122">
        <v>7.3469516622990998</v>
      </c>
      <c r="AJ122">
        <v>94.551597051597</v>
      </c>
      <c r="AK122" t="str">
        <f>IF(AND(Table2[[#This Row],[20D EMA]]&gt;Table2[[#This Row],[50D EMA]],Table2[[#This Row],[50D EMA]]&gt;Table2[[#This Row],[200D EMA]]),"Uptrend","Downtrend/NoTrend")</f>
        <v>Uptrend</v>
      </c>
      <c r="AL122">
        <v>0.42</v>
      </c>
      <c r="AM122" t="s">
        <v>10211</v>
      </c>
      <c r="AN122">
        <v>-1.5</v>
      </c>
      <c r="AO122" t="s">
        <v>10212</v>
      </c>
      <c r="AP122">
        <v>0.115001649654561</v>
      </c>
      <c r="AQ122">
        <f>(Table2[[#This Row],[Sharpe Ratio]]-AVERAGE(Table2[Sharpe Ratio]))/_xlfn.STDEV.P(Table2[Sharpe Ratio])</f>
        <v>0.68614170977847688</v>
      </c>
      <c r="AR1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0.90825843101766746</v>
      </c>
      <c r="AS122">
        <f>_xlfn.RANK.AVG(Table2[[#This Row],[1Y Return vs Nifty Z-Score]],Table2[1Y Return vs Nifty Z-Score])</f>
        <v>193</v>
      </c>
      <c r="AT122">
        <f>_xlfn.RANK.AVG(Table2[[#This Row],[6M Return vs Nifty Z-Score]],Table2[6M Return vs Nifty Z-Score])</f>
        <v>110</v>
      </c>
      <c r="AU122">
        <f>_xlfn.RANK.AVG(Table2[[#This Row],[Sharpe Ratio Z-Score]],Table2[Sharpe Ratio Z-Score])</f>
        <v>178</v>
      </c>
      <c r="AV122">
        <f>(Table2[[#This Row],[Rank 1Y]]+Table2[[#This Row],[Rank 6M]]+Table2[[#This Row],[Rank Sharpe]])/3</f>
        <v>160.33333333333334</v>
      </c>
    </row>
    <row r="123" spans="1:48" x14ac:dyDescent="0.3">
      <c r="A123" t="s">
        <v>1517</v>
      </c>
      <c r="B123" t="s">
        <v>1518</v>
      </c>
      <c r="C123" t="s">
        <v>10173</v>
      </c>
      <c r="D123" t="s">
        <v>153</v>
      </c>
      <c r="E123">
        <v>6363.7012709399996</v>
      </c>
      <c r="F123">
        <v>405.1</v>
      </c>
      <c r="G123">
        <v>34.160785337453703</v>
      </c>
      <c r="H123">
        <f>(Table2[[#This Row],[1Y Return vs Nifty]]-AVERAGE(Table2[1Y Return vs Nifty]))/_xlfn.STDEV.P(Table2[1Y Return vs Nifty])</f>
        <v>-0.11839502343187126</v>
      </c>
      <c r="I123">
        <v>10.861532254033399</v>
      </c>
      <c r="J123">
        <f>(Table2[[#This Row],[1M Return vs Nifty]]-AVERAGE(Table2[1M Return vs Nifty]))/_xlfn.STDEV.P(Table2[1M Return vs Nifty])</f>
        <v>0.75673051073049535</v>
      </c>
      <c r="K123">
        <v>31.0078089828984</v>
      </c>
      <c r="L123">
        <f>(Table2[[#This Row],[6M Return vs Nifty]]-AVERAGE(Table2[6M Return vs Nifty]))/_xlfn.STDEV.P(Table2[6M Return vs Nifty])</f>
        <v>0.63650594644031933</v>
      </c>
      <c r="M123">
        <v>5.3581512037702996</v>
      </c>
      <c r="N123">
        <f>(Table2[[#This Row],[1W Return vs Nifty]]-AVERAGE(Table2[1W Return vs Nifty]))/_xlfn.STDEV.P(Table2[1W Return vs Nifty])</f>
        <v>1.0848642648656761</v>
      </c>
      <c r="O123">
        <v>380.72</v>
      </c>
      <c r="P123">
        <v>355.29636412533398</v>
      </c>
      <c r="Q123">
        <v>300.33459464349801</v>
      </c>
      <c r="R123">
        <v>69.184609587360697</v>
      </c>
      <c r="S123" s="2">
        <f>(Table2[[#This Row],[Close Price]]-Table2[[#This Row],[20D EMA]])/Table2[[#This Row],[20D EMA]]</f>
        <v>6.4036562303004821E-2</v>
      </c>
      <c r="T123" s="2">
        <f>(Table2[[#This Row],[Close Price]]-Table2[[#This Row],[50D EMA]])/Table2[[#This Row],[50D EMA]]</f>
        <v>0.14017491002834287</v>
      </c>
      <c r="U123" s="2">
        <f>(Table2[[#This Row],[Close Price]]-Table2[[#This Row],[200D EMA]])/Table2[[#This Row],[200D EMA]]</f>
        <v>0.34882896351271231</v>
      </c>
      <c r="V123">
        <v>1.07847901727373</v>
      </c>
      <c r="W123">
        <v>402.35</v>
      </c>
      <c r="X123">
        <v>417.35</v>
      </c>
      <c r="Y123">
        <v>397.3</v>
      </c>
      <c r="Z123">
        <v>423.5</v>
      </c>
      <c r="AA123">
        <v>348.85</v>
      </c>
      <c r="AB123">
        <v>423.5</v>
      </c>
      <c r="AC123">
        <f>(Table2[[#This Row],[Close Price]]/Table2[[#This Row],[Day Low]])-1</f>
        <v>6.8348452839568363E-3</v>
      </c>
      <c r="AD123">
        <f>(Table2[[#This Row],[Day High]]/Table2[[#This Row],[Close Price]])-1</f>
        <v>3.0239447050111057E-2</v>
      </c>
      <c r="AE123">
        <f>(Table2[[#This Row],[Close Price]]/Table2[[#This Row],[Current Week Low]])-1</f>
        <v>1.9632519506669999E-2</v>
      </c>
      <c r="AF123">
        <f>(Table2[[#This Row],[Current Week High]]/Table2[[#This Row],[Close Price]])-1</f>
        <v>4.542088373241171E-2</v>
      </c>
      <c r="AG123">
        <f>(Table2[[#This Row],[Close Price]]/Table2[[#This Row],[Current Month Low]])-1</f>
        <v>0.16124408771678378</v>
      </c>
      <c r="AH123">
        <f>(Table2[[#This Row],[Current Month High]]/Table2[[#This Row],[Close Price]])-1</f>
        <v>4.542088373241171E-2</v>
      </c>
      <c r="AI123">
        <v>4.5420883732411701</v>
      </c>
      <c r="AJ123">
        <v>79.208139792081298</v>
      </c>
      <c r="AK123" t="str">
        <f>IF(AND(Table2[[#This Row],[20D EMA]]&gt;Table2[[#This Row],[50D EMA]],Table2[[#This Row],[50D EMA]]&gt;Table2[[#This Row],[200D EMA]]),"Uptrend","Downtrend/NoTrend")</f>
        <v>Uptrend</v>
      </c>
      <c r="AL123">
        <v>0.08</v>
      </c>
      <c r="AM123" t="s">
        <v>10211</v>
      </c>
      <c r="AN123">
        <v>13.39</v>
      </c>
      <c r="AO123" t="s">
        <v>10211</v>
      </c>
      <c r="AP123">
        <v>0.214227834706469</v>
      </c>
      <c r="AQ123">
        <f>(Table2[[#This Row],[Sharpe Ratio]]-AVERAGE(Table2[Sharpe Ratio]))/_xlfn.STDEV.P(Table2[Sharpe Ratio])</f>
        <v>1.8119197808498855</v>
      </c>
      <c r="AR1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4.1716254794545051</v>
      </c>
      <c r="AS123">
        <f>_xlfn.RANK.AVG(Table2[[#This Row],[1Y Return vs Nifty Z-Score]],Table2[1Y Return vs Nifty Z-Score])</f>
        <v>312</v>
      </c>
      <c r="AT123">
        <f>_xlfn.RANK.AVG(Table2[[#This Row],[6M Return vs Nifty Z-Score]],Table2[6M Return vs Nifty Z-Score])</f>
        <v>145</v>
      </c>
      <c r="AU123">
        <f>_xlfn.RANK.AVG(Table2[[#This Row],[Sharpe Ratio Z-Score]],Table2[Sharpe Ratio Z-Score])</f>
        <v>24</v>
      </c>
      <c r="AV123">
        <f>(Table2[[#This Row],[Rank 1Y]]+Table2[[#This Row],[Rank 6M]]+Table2[[#This Row],[Rank Sharpe]])/3</f>
        <v>160.33333333333334</v>
      </c>
    </row>
    <row r="124" spans="1:48" x14ac:dyDescent="0.3">
      <c r="A124" t="s">
        <v>1434</v>
      </c>
      <c r="B124" t="s">
        <v>1435</v>
      </c>
      <c r="C124" t="s">
        <v>10171</v>
      </c>
      <c r="D124" t="s">
        <v>193</v>
      </c>
      <c r="E124">
        <v>7071.5911661999999</v>
      </c>
      <c r="F124">
        <v>491.4</v>
      </c>
      <c r="G124">
        <v>111.67935864903301</v>
      </c>
      <c r="H124">
        <f>(Table2[[#This Row],[1Y Return vs Nifty]]-AVERAGE(Table2[1Y Return vs Nifty]))/_xlfn.STDEV.P(Table2[1Y Return vs Nifty])</f>
        <v>0.81222720435154172</v>
      </c>
      <c r="I124">
        <v>12.7614343982313</v>
      </c>
      <c r="J124">
        <f>(Table2[[#This Row],[1M Return vs Nifty]]-AVERAGE(Table2[1M Return vs Nifty]))/_xlfn.STDEV.P(Table2[1M Return vs Nifty])</f>
        <v>0.91931698000358564</v>
      </c>
      <c r="K124">
        <v>13.5113200585558</v>
      </c>
      <c r="L124">
        <f>(Table2[[#This Row],[6M Return vs Nifty]]-AVERAGE(Table2[6M Return vs Nifty]))/_xlfn.STDEV.P(Table2[6M Return vs Nifty])</f>
        <v>0.10989172888852405</v>
      </c>
      <c r="M124">
        <v>-1.10656696919523</v>
      </c>
      <c r="N124">
        <f>(Table2[[#This Row],[1W Return vs Nifty]]-AVERAGE(Table2[1W Return vs Nifty]))/_xlfn.STDEV.P(Table2[1W Return vs Nifty])</f>
        <v>-0.15335533907069296</v>
      </c>
      <c r="O124">
        <v>468.15</v>
      </c>
      <c r="P124">
        <v>428.410868503286</v>
      </c>
      <c r="Q124">
        <v>364.43486341637902</v>
      </c>
      <c r="R124">
        <v>68.818704991769806</v>
      </c>
      <c r="S124" s="2">
        <f>(Table2[[#This Row],[Close Price]]-Table2[[#This Row],[20D EMA]])/Table2[[#This Row],[20D EMA]]</f>
        <v>4.9663569368792057E-2</v>
      </c>
      <c r="T124" s="2">
        <f>(Table2[[#This Row],[Close Price]]-Table2[[#This Row],[50D EMA]])/Table2[[#This Row],[50D EMA]]</f>
        <v>0.14702972339795073</v>
      </c>
      <c r="U124" s="2">
        <f>(Table2[[#This Row],[Close Price]]-Table2[[#This Row],[200D EMA]])/Table2[[#This Row],[200D EMA]]</f>
        <v>0.34838910688563585</v>
      </c>
      <c r="V124">
        <v>0.75436244016818099</v>
      </c>
      <c r="W124">
        <v>486.55</v>
      </c>
      <c r="X124">
        <v>496.2</v>
      </c>
      <c r="Y124">
        <v>483.15</v>
      </c>
      <c r="Z124">
        <v>509.8</v>
      </c>
      <c r="AA124">
        <v>469.55</v>
      </c>
      <c r="AB124">
        <v>514</v>
      </c>
      <c r="AC124">
        <f>(Table2[[#This Row],[Close Price]]/Table2[[#This Row],[Day Low]])-1</f>
        <v>9.9681430479909849E-3</v>
      </c>
      <c r="AD124">
        <f>(Table2[[#This Row],[Day High]]/Table2[[#This Row],[Close Price]])-1</f>
        <v>9.7680097680097333E-3</v>
      </c>
      <c r="AE124">
        <f>(Table2[[#This Row],[Close Price]]/Table2[[#This Row],[Current Week Low]])-1</f>
        <v>1.7075442409189678E-2</v>
      </c>
      <c r="AF124">
        <f>(Table2[[#This Row],[Current Week High]]/Table2[[#This Row],[Close Price]])-1</f>
        <v>3.7444037444037459E-2</v>
      </c>
      <c r="AG124">
        <f>(Table2[[#This Row],[Close Price]]/Table2[[#This Row],[Current Month Low]])-1</f>
        <v>4.6533915450963637E-2</v>
      </c>
      <c r="AH124">
        <f>(Table2[[#This Row],[Current Month High]]/Table2[[#This Row],[Close Price]])-1</f>
        <v>4.5991045991045976E-2</v>
      </c>
      <c r="AI124">
        <v>5.2096052096051997</v>
      </c>
      <c r="AJ124">
        <v>147.80635400907701</v>
      </c>
      <c r="AK124" t="str">
        <f>IF(AND(Table2[[#This Row],[20D EMA]]&gt;Table2[[#This Row],[50D EMA]],Table2[[#This Row],[50D EMA]]&gt;Table2[[#This Row],[200D EMA]]),"Uptrend","Downtrend/NoTrend")</f>
        <v>Uptrend</v>
      </c>
      <c r="AL124">
        <v>0.22</v>
      </c>
      <c r="AM124" t="s">
        <v>10211</v>
      </c>
      <c r="AN124">
        <v>1.39</v>
      </c>
      <c r="AO124" t="s">
        <v>10211</v>
      </c>
      <c r="AP124">
        <v>0.14586633038032201</v>
      </c>
      <c r="AQ124">
        <f>(Table2[[#This Row],[Sharpe Ratio]]-AVERAGE(Table2[Sharpe Ratio]))/_xlfn.STDEV.P(Table2[Sharpe Ratio])</f>
        <v>1.0363192431937251</v>
      </c>
      <c r="AR1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2.7243998173666837</v>
      </c>
      <c r="AS124">
        <f>_xlfn.RANK.AVG(Table2[[#This Row],[1Y Return vs Nifty Z-Score]],Table2[1Y Return vs Nifty Z-Score])</f>
        <v>108</v>
      </c>
      <c r="AT124">
        <f>_xlfn.RANK.AVG(Table2[[#This Row],[6M Return vs Nifty Z-Score]],Table2[6M Return vs Nifty Z-Score])</f>
        <v>271</v>
      </c>
      <c r="AU124">
        <f>_xlfn.RANK.AVG(Table2[[#This Row],[Sharpe Ratio Z-Score]],Table2[Sharpe Ratio Z-Score])</f>
        <v>108</v>
      </c>
      <c r="AV124">
        <f>(Table2[[#This Row],[Rank 1Y]]+Table2[[#This Row],[Rank 6M]]+Table2[[#This Row],[Rank Sharpe]])/3</f>
        <v>162.33333333333334</v>
      </c>
    </row>
    <row r="125" spans="1:48" x14ac:dyDescent="0.3">
      <c r="A125" t="s">
        <v>745</v>
      </c>
      <c r="B125" t="s">
        <v>746</v>
      </c>
      <c r="C125" t="s">
        <v>10181</v>
      </c>
      <c r="D125" t="s">
        <v>243</v>
      </c>
      <c r="E125">
        <v>21142.188340559998</v>
      </c>
      <c r="F125">
        <v>420.6</v>
      </c>
      <c r="G125">
        <v>189.245242849915</v>
      </c>
      <c r="H125">
        <f>(Table2[[#This Row],[1Y Return vs Nifty]]-AVERAGE(Table2[1Y Return vs Nifty]))/_xlfn.STDEV.P(Table2[1Y Return vs Nifty])</f>
        <v>1.743417406535416</v>
      </c>
      <c r="I125">
        <v>14.776203642389</v>
      </c>
      <c r="J125">
        <f>(Table2[[#This Row],[1M Return vs Nifty]]-AVERAGE(Table2[1M Return vs Nifty]))/_xlfn.STDEV.P(Table2[1M Return vs Nifty])</f>
        <v>1.0917333430294338</v>
      </c>
      <c r="K125">
        <v>1.5665122016578401</v>
      </c>
      <c r="L125">
        <f>(Table2[[#This Row],[6M Return vs Nifty]]-AVERAGE(Table2[6M Return vs Nifty]))/_xlfn.STDEV.P(Table2[6M Return vs Nifty])</f>
        <v>-0.24962643904602927</v>
      </c>
      <c r="M125">
        <v>5.1199155266370902</v>
      </c>
      <c r="N125">
        <f>(Table2[[#This Row],[1W Return vs Nifty]]-AVERAGE(Table2[1W Return vs Nifty]))/_xlfn.STDEV.P(Table2[1W Return vs Nifty])</f>
        <v>1.0392338014965241</v>
      </c>
      <c r="O125">
        <v>400.15</v>
      </c>
      <c r="P125">
        <v>377.47690229922603</v>
      </c>
      <c r="Q125">
        <v>319.18789826912501</v>
      </c>
      <c r="R125">
        <v>77.422211344751204</v>
      </c>
      <c r="S125" s="2">
        <f>(Table2[[#This Row],[Close Price]]-Table2[[#This Row],[20D EMA]])/Table2[[#This Row],[20D EMA]]</f>
        <v>5.1105835311758205E-2</v>
      </c>
      <c r="T125" s="2">
        <f>(Table2[[#This Row],[Close Price]]-Table2[[#This Row],[50D EMA]])/Table2[[#This Row],[50D EMA]]</f>
        <v>0.11424036129922012</v>
      </c>
      <c r="U125" s="2">
        <f>(Table2[[#This Row],[Close Price]]-Table2[[#This Row],[200D EMA]])/Table2[[#This Row],[200D EMA]]</f>
        <v>0.31771913121019657</v>
      </c>
      <c r="V125">
        <v>1.3790161359817501</v>
      </c>
      <c r="W125">
        <v>418.25</v>
      </c>
      <c r="X125">
        <v>431.95</v>
      </c>
      <c r="Y125">
        <v>401</v>
      </c>
      <c r="Z125">
        <v>442.9</v>
      </c>
      <c r="AA125">
        <v>393</v>
      </c>
      <c r="AB125">
        <v>442.9</v>
      </c>
      <c r="AC125">
        <f>(Table2[[#This Row],[Close Price]]/Table2[[#This Row],[Day Low]])-1</f>
        <v>5.6186491332934629E-3</v>
      </c>
      <c r="AD125">
        <f>(Table2[[#This Row],[Day High]]/Table2[[#This Row],[Close Price]])-1</f>
        <v>2.6985259153589958E-2</v>
      </c>
      <c r="AE125">
        <f>(Table2[[#This Row],[Close Price]]/Table2[[#This Row],[Current Week Low]])-1</f>
        <v>4.8877805486284398E-2</v>
      </c>
      <c r="AF125">
        <f>(Table2[[#This Row],[Current Week High]]/Table2[[#This Row],[Close Price]])-1</f>
        <v>5.3019495958154916E-2</v>
      </c>
      <c r="AG125">
        <f>(Table2[[#This Row],[Close Price]]/Table2[[#This Row],[Current Month Low]])-1</f>
        <v>7.0229007633587859E-2</v>
      </c>
      <c r="AH125">
        <f>(Table2[[#This Row],[Current Month High]]/Table2[[#This Row],[Close Price]])-1</f>
        <v>5.3019495958154916E-2</v>
      </c>
      <c r="AI125">
        <v>5.3019495958154899</v>
      </c>
      <c r="AJ125">
        <v>220.457142857142</v>
      </c>
      <c r="AK125" t="str">
        <f>IF(AND(Table2[[#This Row],[20D EMA]]&gt;Table2[[#This Row],[50D EMA]],Table2[[#This Row],[50D EMA]]&gt;Table2[[#This Row],[200D EMA]]),"Uptrend","Downtrend/NoTrend")</f>
        <v>Uptrend</v>
      </c>
      <c r="AL125">
        <v>0.08</v>
      </c>
      <c r="AM125" t="s">
        <v>10211</v>
      </c>
      <c r="AN125">
        <v>6.91</v>
      </c>
      <c r="AO125" t="s">
        <v>10211</v>
      </c>
      <c r="AP125">
        <v>0.192468734161061</v>
      </c>
      <c r="AQ125">
        <f>(Table2[[#This Row],[Sharpe Ratio]]-AVERAGE(Table2[Sharpe Ratio]))/_xlfn.STDEV.P(Table2[Sharpe Ratio])</f>
        <v>1.5650502853891486</v>
      </c>
      <c r="AR1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5.1898083974044926</v>
      </c>
      <c r="AS125">
        <f>_xlfn.RANK.AVG(Table2[[#This Row],[1Y Return vs Nifty Z-Score]],Table2[1Y Return vs Nifty Z-Score])</f>
        <v>40</v>
      </c>
      <c r="AT125">
        <f>_xlfn.RANK.AVG(Table2[[#This Row],[6M Return vs Nifty Z-Score]],Table2[6M Return vs Nifty Z-Score])</f>
        <v>405</v>
      </c>
      <c r="AU125">
        <f>_xlfn.RANK.AVG(Table2[[#This Row],[Sharpe Ratio Z-Score]],Table2[Sharpe Ratio Z-Score])</f>
        <v>43</v>
      </c>
      <c r="AV125">
        <f>(Table2[[#This Row],[Rank 1Y]]+Table2[[#This Row],[Rank 6M]]+Table2[[#This Row],[Rank Sharpe]])/3</f>
        <v>162.66666666666666</v>
      </c>
    </row>
    <row r="126" spans="1:48" x14ac:dyDescent="0.3">
      <c r="A126" t="s">
        <v>1686</v>
      </c>
      <c r="B126" t="s">
        <v>1687</v>
      </c>
      <c r="C126" t="s">
        <v>10173</v>
      </c>
      <c r="D126" t="s">
        <v>613</v>
      </c>
      <c r="E126">
        <v>4712.9809999999998</v>
      </c>
      <c r="F126">
        <v>1082.55</v>
      </c>
      <c r="G126">
        <v>61.834791677869902</v>
      </c>
      <c r="H126">
        <f>(Table2[[#This Row],[1Y Return vs Nifty]]-AVERAGE(Table2[1Y Return vs Nifty]))/_xlfn.STDEV.P(Table2[1Y Return vs Nifty])</f>
        <v>0.21383561926448261</v>
      </c>
      <c r="I126">
        <v>-9.1054926995170007</v>
      </c>
      <c r="J126">
        <f>(Table2[[#This Row],[1M Return vs Nifty]]-AVERAGE(Table2[1M Return vs Nifty]))/_xlfn.STDEV.P(Table2[1M Return vs Nifty])</f>
        <v>-0.95197227641015325</v>
      </c>
      <c r="K126">
        <v>21.911807446636701</v>
      </c>
      <c r="L126">
        <f>(Table2[[#This Row],[6M Return vs Nifty]]-AVERAGE(Table2[6M Return vs Nifty]))/_xlfn.STDEV.P(Table2[6M Return vs Nifty])</f>
        <v>0.36273194797803288</v>
      </c>
      <c r="M126">
        <v>-2.9368387802790701</v>
      </c>
      <c r="N126">
        <f>(Table2[[#This Row],[1W Return vs Nifty]]-AVERAGE(Table2[1W Return vs Nifty]))/_xlfn.STDEV.P(Table2[1W Return vs Nifty])</f>
        <v>-0.50391639623995454</v>
      </c>
      <c r="O126">
        <v>1102.0899999999999</v>
      </c>
      <c r="P126">
        <v>1130.7371447242499</v>
      </c>
      <c r="Q126">
        <v>993.04132424378895</v>
      </c>
      <c r="R126">
        <v>44.077822015337702</v>
      </c>
      <c r="S126" s="2">
        <f>(Table2[[#This Row],[Close Price]]-Table2[[#This Row],[20D EMA]])/Table2[[#This Row],[20D EMA]]</f>
        <v>-1.7729949459662973E-2</v>
      </c>
      <c r="T126" s="2">
        <f>(Table2[[#This Row],[Close Price]]-Table2[[#This Row],[50D EMA]])/Table2[[#This Row],[50D EMA]]</f>
        <v>-4.2615690966799562E-2</v>
      </c>
      <c r="U126" s="2">
        <f>(Table2[[#This Row],[Close Price]]-Table2[[#This Row],[200D EMA]])/Table2[[#This Row],[200D EMA]]</f>
        <v>9.0135902274130209E-2</v>
      </c>
      <c r="V126">
        <v>0.66153685111813998</v>
      </c>
      <c r="W126">
        <v>1079.8499999999999</v>
      </c>
      <c r="X126">
        <v>1106</v>
      </c>
      <c r="Y126">
        <v>1078.7</v>
      </c>
      <c r="Z126">
        <v>1148</v>
      </c>
      <c r="AA126">
        <v>1064.75</v>
      </c>
      <c r="AB126">
        <v>1148</v>
      </c>
      <c r="AC126">
        <f>(Table2[[#This Row],[Close Price]]/Table2[[#This Row],[Day Low]])-1</f>
        <v>2.5003472704543395E-3</v>
      </c>
      <c r="AD126">
        <f>(Table2[[#This Row],[Day High]]/Table2[[#This Row],[Close Price]])-1</f>
        <v>2.1661817006142892E-2</v>
      </c>
      <c r="AE126">
        <f>(Table2[[#This Row],[Close Price]]/Table2[[#This Row],[Current Week Low]])-1</f>
        <v>3.5691109669044874E-3</v>
      </c>
      <c r="AF126">
        <f>(Table2[[#This Row],[Current Week High]]/Table2[[#This Row],[Close Price]])-1</f>
        <v>6.0459101196249643E-2</v>
      </c>
      <c r="AG126">
        <f>(Table2[[#This Row],[Close Price]]/Table2[[#This Row],[Current Month Low]])-1</f>
        <v>1.6717539328480857E-2</v>
      </c>
      <c r="AH126">
        <f>(Table2[[#This Row],[Current Month High]]/Table2[[#This Row],[Close Price]])-1</f>
        <v>6.0459101196249643E-2</v>
      </c>
      <c r="AI126">
        <v>38.095238095238102</v>
      </c>
      <c r="AJ126">
        <v>95.529666756976397</v>
      </c>
      <c r="AK126" t="str">
        <f>IF(AND(Table2[[#This Row],[20D EMA]]&gt;Table2[[#This Row],[50D EMA]],Table2[[#This Row],[50D EMA]]&gt;Table2[[#This Row],[200D EMA]]),"Uptrend","Downtrend/NoTrend")</f>
        <v>Downtrend/NoTrend</v>
      </c>
      <c r="AL126">
        <v>-0.27</v>
      </c>
      <c r="AM126" t="s">
        <v>10212</v>
      </c>
      <c r="AN126">
        <v>-1.53</v>
      </c>
      <c r="AO126" t="s">
        <v>10212</v>
      </c>
      <c r="AP126">
        <v>0.165074212476676</v>
      </c>
      <c r="AQ126">
        <f>(Table2[[#This Row],[Sharpe Ratio]]-AVERAGE(Table2[Sharpe Ratio]))/_xlfn.STDEV.P(Table2[Sharpe Ratio])</f>
        <v>1.2542436997722826</v>
      </c>
      <c r="AR1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6">
        <f>_xlfn.RANK.AVG(Table2[[#This Row],[1Y Return vs Nifty Z-Score]],Table2[1Y Return vs Nifty Z-Score])</f>
        <v>209</v>
      </c>
      <c r="AT126">
        <f>_xlfn.RANK.AVG(Table2[[#This Row],[6M Return vs Nifty Z-Score]],Table2[6M Return vs Nifty Z-Score])</f>
        <v>200</v>
      </c>
      <c r="AU126">
        <f>_xlfn.RANK.AVG(Table2[[#This Row],[Sharpe Ratio Z-Score]],Table2[Sharpe Ratio Z-Score])</f>
        <v>79</v>
      </c>
      <c r="AV126">
        <f>(Table2[[#This Row],[Rank 1Y]]+Table2[[#This Row],[Rank 6M]]+Table2[[#This Row],[Rank Sharpe]])/3</f>
        <v>162.66666666666666</v>
      </c>
    </row>
    <row r="127" spans="1:48" x14ac:dyDescent="0.3">
      <c r="A127" t="s">
        <v>215</v>
      </c>
      <c r="B127" t="s">
        <v>216</v>
      </c>
      <c r="C127" t="s">
        <v>10167</v>
      </c>
      <c r="D127" t="s">
        <v>32</v>
      </c>
      <c r="E127">
        <v>120332.756421696</v>
      </c>
      <c r="F127">
        <v>63.67</v>
      </c>
      <c r="G127">
        <v>111.616654888981</v>
      </c>
      <c r="H127">
        <f>(Table2[[#This Row],[1Y Return vs Nifty]]-AVERAGE(Table2[1Y Return vs Nifty]))/_xlfn.STDEV.P(Table2[1Y Return vs Nifty])</f>
        <v>0.81147443620350757</v>
      </c>
      <c r="I127">
        <v>-9.7565629921739507</v>
      </c>
      <c r="J127">
        <f>(Table2[[#This Row],[1M Return vs Nifty]]-AVERAGE(Table2[1M Return vs Nifty]))/_xlfn.STDEV.P(Table2[1M Return vs Nifty])</f>
        <v>-1.0076884197151974</v>
      </c>
      <c r="K127">
        <v>32.959356338123101</v>
      </c>
      <c r="L127">
        <f>(Table2[[#This Row],[6M Return vs Nifty]]-AVERAGE(Table2[6M Return vs Nifty]))/_xlfn.STDEV.P(Table2[6M Return vs Nifty])</f>
        <v>0.69524416460116933</v>
      </c>
      <c r="M127">
        <v>1.0935625854606199</v>
      </c>
      <c r="N127">
        <f>(Table2[[#This Row],[1W Return vs Nifty]]-AVERAGE(Table2[1W Return vs Nifty]))/_xlfn.STDEV.P(Table2[1W Return vs Nifty])</f>
        <v>0.26804641006773655</v>
      </c>
      <c r="O127">
        <v>64.400000000000006</v>
      </c>
      <c r="P127">
        <v>64.7006376307707</v>
      </c>
      <c r="Q127">
        <v>55.488719495879202</v>
      </c>
      <c r="R127">
        <v>45.4259656332734</v>
      </c>
      <c r="S127" s="2">
        <f>(Table2[[#This Row],[Close Price]]-Table2[[#This Row],[20D EMA]])/Table2[[#This Row],[20D EMA]]</f>
        <v>-1.1335403726708135E-2</v>
      </c>
      <c r="T127" s="2">
        <f>(Table2[[#This Row],[Close Price]]-Table2[[#This Row],[50D EMA]])/Table2[[#This Row],[50D EMA]]</f>
        <v>-1.5929327260301093E-2</v>
      </c>
      <c r="U127" s="2">
        <f>(Table2[[#This Row],[Close Price]]-Table2[[#This Row],[200D EMA]])/Table2[[#This Row],[200D EMA]]</f>
        <v>0.1474404271435453</v>
      </c>
      <c r="V127">
        <v>0.64447410667178195</v>
      </c>
      <c r="W127">
        <v>63</v>
      </c>
      <c r="X127">
        <v>65.099999999999994</v>
      </c>
      <c r="Y127">
        <v>62</v>
      </c>
      <c r="Z127">
        <v>67.900000000000006</v>
      </c>
      <c r="AA127">
        <v>62</v>
      </c>
      <c r="AB127">
        <v>67.900000000000006</v>
      </c>
      <c r="AC127">
        <f>(Table2[[#This Row],[Close Price]]/Table2[[#This Row],[Day Low]])-1</f>
        <v>1.0634920634920553E-2</v>
      </c>
      <c r="AD127">
        <f>(Table2[[#This Row],[Day High]]/Table2[[#This Row],[Close Price]])-1</f>
        <v>2.2459557091251581E-2</v>
      </c>
      <c r="AE127">
        <f>(Table2[[#This Row],[Close Price]]/Table2[[#This Row],[Current Week Low]])-1</f>
        <v>2.6935483870967669E-2</v>
      </c>
      <c r="AF127">
        <f>(Table2[[#This Row],[Current Week High]]/Table2[[#This Row],[Close Price]])-1</f>
        <v>6.6436312234961603E-2</v>
      </c>
      <c r="AG127">
        <f>(Table2[[#This Row],[Close Price]]/Table2[[#This Row],[Current Month Low]])-1</f>
        <v>2.6935483870967669E-2</v>
      </c>
      <c r="AH127">
        <f>(Table2[[#This Row],[Current Month High]]/Table2[[#This Row],[Close Price]])-1</f>
        <v>6.6436312234961603E-2</v>
      </c>
      <c r="AI127">
        <v>31.5376158316318</v>
      </c>
      <c r="AJ127">
        <v>149.197651663405</v>
      </c>
      <c r="AK127" t="str">
        <f>IF(AND(Table2[[#This Row],[20D EMA]]&gt;Table2[[#This Row],[50D EMA]],Table2[[#This Row],[50D EMA]]&gt;Table2[[#This Row],[200D EMA]]),"Uptrend","Downtrend/NoTrend")</f>
        <v>Downtrend/NoTrend</v>
      </c>
      <c r="AL127">
        <v>-7.0000000000000007E-2</v>
      </c>
      <c r="AM127" t="s">
        <v>10212</v>
      </c>
      <c r="AN127">
        <v>-0.79</v>
      </c>
      <c r="AO127" t="s">
        <v>10212</v>
      </c>
      <c r="AP127">
        <v>8.1208770600987995E-2</v>
      </c>
      <c r="AQ127">
        <f>(Table2[[#This Row],[Sharpe Ratio]]-AVERAGE(Table2[Sharpe Ratio]))/_xlfn.STDEV.P(Table2[Sharpe Ratio])</f>
        <v>0.30274208419598247</v>
      </c>
      <c r="AR1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7">
        <f>_xlfn.RANK.AVG(Table2[[#This Row],[1Y Return vs Nifty Z-Score]],Table2[1Y Return vs Nifty Z-Score])</f>
        <v>109</v>
      </c>
      <c r="AT127">
        <f>_xlfn.RANK.AVG(Table2[[#This Row],[6M Return vs Nifty Z-Score]],Table2[6M Return vs Nifty Z-Score])</f>
        <v>135</v>
      </c>
      <c r="AU127">
        <f>_xlfn.RANK.AVG(Table2[[#This Row],[Sharpe Ratio Z-Score]],Table2[Sharpe Ratio Z-Score])</f>
        <v>247</v>
      </c>
      <c r="AV127">
        <f>(Table2[[#This Row],[Rank 1Y]]+Table2[[#This Row],[Rank 6M]]+Table2[[#This Row],[Rank Sharpe]])/3</f>
        <v>163.66666666666666</v>
      </c>
    </row>
    <row r="128" spans="1:48" x14ac:dyDescent="0.3">
      <c r="A128" t="s">
        <v>1505</v>
      </c>
      <c r="B128" t="s">
        <v>1506</v>
      </c>
      <c r="C128" t="s">
        <v>10180</v>
      </c>
      <c r="D128" t="s">
        <v>140</v>
      </c>
      <c r="E128">
        <v>6483.5615762850002</v>
      </c>
      <c r="F128">
        <v>211.46</v>
      </c>
      <c r="G128">
        <v>205.56028669109099</v>
      </c>
      <c r="H128">
        <f>(Table2[[#This Row],[1Y Return vs Nifty]]-AVERAGE(Table2[1Y Return vs Nifty]))/_xlfn.STDEV.P(Table2[1Y Return vs Nifty])</f>
        <v>1.9392819819170075</v>
      </c>
      <c r="I128">
        <v>19.8502325128932</v>
      </c>
      <c r="J128">
        <f>(Table2[[#This Row],[1M Return vs Nifty]]-AVERAGE(Table2[1M Return vs Nifty]))/_xlfn.STDEV.P(Table2[1M Return vs Nifty])</f>
        <v>1.5259496217806157</v>
      </c>
      <c r="K128">
        <v>6.5219986447335403</v>
      </c>
      <c r="L128">
        <f>(Table2[[#This Row],[6M Return vs Nifty]]-AVERAGE(Table2[6M Return vs Nifty]))/_xlfn.STDEV.P(Table2[6M Return vs Nifty])</f>
        <v>-0.1004748219934159</v>
      </c>
      <c r="M128">
        <v>-2.0828955326619698</v>
      </c>
      <c r="N128">
        <f>(Table2[[#This Row],[1W Return vs Nifty]]-AVERAGE(Table2[1W Return vs Nifty]))/_xlfn.STDEV.P(Table2[1W Return vs Nifty])</f>
        <v>-0.3403564015799645</v>
      </c>
      <c r="O128">
        <v>205.49</v>
      </c>
      <c r="P128">
        <v>187.202188792626</v>
      </c>
      <c r="Q128">
        <v>147.54017546505901</v>
      </c>
      <c r="R128">
        <v>59.612131986544597</v>
      </c>
      <c r="S128" s="2">
        <f>(Table2[[#This Row],[Close Price]]-Table2[[#This Row],[20D EMA]])/Table2[[#This Row],[20D EMA]]</f>
        <v>2.9052508637889916E-2</v>
      </c>
      <c r="T128" s="2">
        <f>(Table2[[#This Row],[Close Price]]-Table2[[#This Row],[50D EMA]])/Table2[[#This Row],[50D EMA]]</f>
        <v>0.12958080973212174</v>
      </c>
      <c r="U128" s="2">
        <f>(Table2[[#This Row],[Close Price]]-Table2[[#This Row],[200D EMA]])/Table2[[#This Row],[200D EMA]]</f>
        <v>0.43323673930480527</v>
      </c>
      <c r="V128">
        <v>2.11902477730606</v>
      </c>
      <c r="W128">
        <v>204.9</v>
      </c>
      <c r="X128">
        <v>220.75</v>
      </c>
      <c r="Y128">
        <v>204.9</v>
      </c>
      <c r="Z128">
        <v>238.97</v>
      </c>
      <c r="AA128">
        <v>190.05</v>
      </c>
      <c r="AB128">
        <v>238.97</v>
      </c>
      <c r="AC128">
        <f>(Table2[[#This Row],[Close Price]]/Table2[[#This Row],[Day Low]])-1</f>
        <v>3.2015617374328897E-2</v>
      </c>
      <c r="AD128">
        <f>(Table2[[#This Row],[Day High]]/Table2[[#This Row],[Close Price]])-1</f>
        <v>4.3932658658847989E-2</v>
      </c>
      <c r="AE128">
        <f>(Table2[[#This Row],[Close Price]]/Table2[[#This Row],[Current Week Low]])-1</f>
        <v>3.2015617374328897E-2</v>
      </c>
      <c r="AF128">
        <f>(Table2[[#This Row],[Current Week High]]/Table2[[#This Row],[Close Price]])-1</f>
        <v>0.13009552634067911</v>
      </c>
      <c r="AG128">
        <f>(Table2[[#This Row],[Close Price]]/Table2[[#This Row],[Current Month Low]])-1</f>
        <v>0.11265456458826617</v>
      </c>
      <c r="AH128">
        <f>(Table2[[#This Row],[Current Month High]]/Table2[[#This Row],[Close Price]])-1</f>
        <v>0.13009552634067911</v>
      </c>
      <c r="AI128">
        <v>13.0095526340679</v>
      </c>
      <c r="AJ128">
        <v>234.32411067193601</v>
      </c>
      <c r="AK128" t="str">
        <f>IF(AND(Table2[[#This Row],[20D EMA]]&gt;Table2[[#This Row],[50D EMA]],Table2[[#This Row],[50D EMA]]&gt;Table2[[#This Row],[200D EMA]]),"Uptrend","Downtrend/NoTrend")</f>
        <v>Uptrend</v>
      </c>
      <c r="AL128">
        <v>0.17</v>
      </c>
      <c r="AM128" t="s">
        <v>10211</v>
      </c>
      <c r="AN128">
        <v>9.24</v>
      </c>
      <c r="AO128" t="s">
        <v>10211</v>
      </c>
      <c r="AP128">
        <v>0.14436071785695501</v>
      </c>
      <c r="AQ128">
        <f>(Table2[[#This Row],[Sharpe Ratio]]-AVERAGE(Table2[Sharpe Ratio]))/_xlfn.STDEV.P(Table2[Sharpe Ratio])</f>
        <v>1.0192372041991757</v>
      </c>
      <c r="AR1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4.0436375843234185</v>
      </c>
      <c r="AS128">
        <f>_xlfn.RANK.AVG(Table2[[#This Row],[1Y Return vs Nifty Z-Score]],Table2[1Y Return vs Nifty Z-Score])</f>
        <v>29</v>
      </c>
      <c r="AT128">
        <f>_xlfn.RANK.AVG(Table2[[#This Row],[6M Return vs Nifty Z-Score]],Table2[6M Return vs Nifty Z-Score])</f>
        <v>350</v>
      </c>
      <c r="AU128">
        <f>_xlfn.RANK.AVG(Table2[[#This Row],[Sharpe Ratio Z-Score]],Table2[Sharpe Ratio Z-Score])</f>
        <v>112</v>
      </c>
      <c r="AV128">
        <f>(Table2[[#This Row],[Rank 1Y]]+Table2[[#This Row],[Rank 6M]]+Table2[[#This Row],[Rank Sharpe]])/3</f>
        <v>163.66666666666666</v>
      </c>
    </row>
    <row r="129" spans="1:48" x14ac:dyDescent="0.3">
      <c r="A129" t="s">
        <v>90</v>
      </c>
      <c r="B129" t="s">
        <v>91</v>
      </c>
      <c r="C129" t="s">
        <v>10165</v>
      </c>
      <c r="D129" t="s">
        <v>92</v>
      </c>
      <c r="E129">
        <v>308167.22999163502</v>
      </c>
      <c r="F129">
        <v>496.2</v>
      </c>
      <c r="G129">
        <v>85.287383095418306</v>
      </c>
      <c r="H129">
        <f>(Table2[[#This Row],[1Y Return vs Nifty]]-AVERAGE(Table2[1Y Return vs Nifty]))/_xlfn.STDEV.P(Table2[1Y Return vs Nifty])</f>
        <v>0.49538753566221216</v>
      </c>
      <c r="I129">
        <v>-1.08465740113126</v>
      </c>
      <c r="J129">
        <f>(Table2[[#This Row],[1M Return vs Nifty]]-AVERAGE(Table2[1M Return vs Nifty]))/_xlfn.STDEV.P(Table2[1M Return vs Nifty])</f>
        <v>-0.26557940308874017</v>
      </c>
      <c r="K129">
        <v>18.2922335342165</v>
      </c>
      <c r="L129">
        <f>(Table2[[#This Row],[6M Return vs Nifty]]-AVERAGE(Table2[6M Return vs Nifty]))/_xlfn.STDEV.P(Table2[6M Return vs Nifty])</f>
        <v>0.25378899993843507</v>
      </c>
      <c r="M129">
        <v>1.90669306487753</v>
      </c>
      <c r="N129">
        <f>(Table2[[#This Row],[1W Return vs Nifty]]-AVERAGE(Table2[1W Return vs Nifty]))/_xlfn.STDEV.P(Table2[1W Return vs Nifty])</f>
        <v>0.42378933237835237</v>
      </c>
      <c r="O129">
        <v>485.7</v>
      </c>
      <c r="P129">
        <v>476.03723465710698</v>
      </c>
      <c r="Q129">
        <v>411.13373091423199</v>
      </c>
      <c r="R129">
        <v>73.249013849388902</v>
      </c>
      <c r="S129" s="2">
        <f>(Table2[[#This Row],[Close Price]]-Table2[[#This Row],[20D EMA]])/Table2[[#This Row],[20D EMA]]</f>
        <v>2.1618282890673256E-2</v>
      </c>
      <c r="T129" s="2">
        <f>(Table2[[#This Row],[Close Price]]-Table2[[#This Row],[50D EMA]])/Table2[[#This Row],[50D EMA]]</f>
        <v>4.2355437505674096E-2</v>
      </c>
      <c r="U129" s="2">
        <f>(Table2[[#This Row],[Close Price]]-Table2[[#This Row],[200D EMA]])/Table2[[#This Row],[200D EMA]]</f>
        <v>0.20690656759445983</v>
      </c>
      <c r="V129">
        <v>0.72701197623911096</v>
      </c>
      <c r="W129">
        <v>495.5</v>
      </c>
      <c r="X129">
        <v>508.6</v>
      </c>
      <c r="Y129">
        <v>480.55</v>
      </c>
      <c r="Z129">
        <v>508.6</v>
      </c>
      <c r="AA129">
        <v>471.25</v>
      </c>
      <c r="AB129">
        <v>508.6</v>
      </c>
      <c r="AC129">
        <f>(Table2[[#This Row],[Close Price]]/Table2[[#This Row],[Day Low]])-1</f>
        <v>1.4127144298687888E-3</v>
      </c>
      <c r="AD129">
        <f>(Table2[[#This Row],[Day High]]/Table2[[#This Row],[Close Price]])-1</f>
        <v>2.4989923417976678E-2</v>
      </c>
      <c r="AE129">
        <f>(Table2[[#This Row],[Close Price]]/Table2[[#This Row],[Current Week Low]])-1</f>
        <v>3.2566850483820575E-2</v>
      </c>
      <c r="AF129">
        <f>(Table2[[#This Row],[Current Week High]]/Table2[[#This Row],[Close Price]])-1</f>
        <v>2.4989923417976678E-2</v>
      </c>
      <c r="AG129">
        <f>(Table2[[#This Row],[Close Price]]/Table2[[#This Row],[Current Month Low]])-1</f>
        <v>5.2944297082228031E-2</v>
      </c>
      <c r="AH129">
        <f>(Table2[[#This Row],[Current Month High]]/Table2[[#This Row],[Close Price]])-1</f>
        <v>2.4989923417976678E-2</v>
      </c>
      <c r="AI129">
        <v>6.2877871825876603</v>
      </c>
      <c r="AJ129">
        <v>118.734846815076</v>
      </c>
      <c r="AK129" t="str">
        <f>IF(AND(Table2[[#This Row],[20D EMA]]&gt;Table2[[#This Row],[50D EMA]],Table2[[#This Row],[50D EMA]]&gt;Table2[[#This Row],[200D EMA]]),"Uptrend","Downtrend/NoTrend")</f>
        <v>Uptrend</v>
      </c>
      <c r="AL129">
        <v>0.05</v>
      </c>
      <c r="AM129" t="s">
        <v>10211</v>
      </c>
      <c r="AN129">
        <v>5.86</v>
      </c>
      <c r="AO129" t="s">
        <v>10211</v>
      </c>
      <c r="AP129">
        <v>0.14316305992355099</v>
      </c>
      <c r="AQ129">
        <f>(Table2[[#This Row],[Sharpe Ratio]]-AVERAGE(Table2[Sharpe Ratio]))/_xlfn.STDEV.P(Table2[Sharpe Ratio])</f>
        <v>1.0056490869359189</v>
      </c>
      <c r="AR1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1.9130355518261783</v>
      </c>
      <c r="AS129">
        <f>_xlfn.RANK.AVG(Table2[[#This Row],[1Y Return vs Nifty Z-Score]],Table2[1Y Return vs Nifty Z-Score])</f>
        <v>152</v>
      </c>
      <c r="AT129">
        <f>_xlfn.RANK.AVG(Table2[[#This Row],[6M Return vs Nifty Z-Score]],Table2[6M Return vs Nifty Z-Score])</f>
        <v>224</v>
      </c>
      <c r="AU129">
        <f>_xlfn.RANK.AVG(Table2[[#This Row],[Sharpe Ratio Z-Score]],Table2[Sharpe Ratio Z-Score])</f>
        <v>117</v>
      </c>
      <c r="AV129">
        <f>(Table2[[#This Row],[Rank 1Y]]+Table2[[#This Row],[Rank 6M]]+Table2[[#This Row],[Rank Sharpe]])/3</f>
        <v>164.33333333333334</v>
      </c>
    </row>
    <row r="130" spans="1:48" x14ac:dyDescent="0.3">
      <c r="A130" t="s">
        <v>1056</v>
      </c>
      <c r="B130" t="s">
        <v>1057</v>
      </c>
      <c r="C130" t="s">
        <v>10173</v>
      </c>
      <c r="D130" t="s">
        <v>246</v>
      </c>
      <c r="E130">
        <v>11945.78223368</v>
      </c>
      <c r="F130">
        <v>1784.65</v>
      </c>
      <c r="G130">
        <v>46.462163222707098</v>
      </c>
      <c r="H130">
        <f>(Table2[[#This Row],[1Y Return vs Nifty]]-AVERAGE(Table2[1Y Return vs Nifty]))/_xlfn.STDEV.P(Table2[1Y Return vs Nifty])</f>
        <v>2.9284883503027041E-2</v>
      </c>
      <c r="I130">
        <v>0.93612507168887804</v>
      </c>
      <c r="J130">
        <f>(Table2[[#This Row],[1M Return vs Nifty]]-AVERAGE(Table2[1M Return vs Nifty]))/_xlfn.STDEV.P(Table2[1M Return vs Nifty])</f>
        <v>-9.2648450603564511E-2</v>
      </c>
      <c r="K130">
        <v>41.397462834531296</v>
      </c>
      <c r="L130">
        <f>(Table2[[#This Row],[6M Return vs Nifty]]-AVERAGE(Table2[6M Return vs Nifty]))/_xlfn.STDEV.P(Table2[6M Return vs Nifty])</f>
        <v>0.94921665413547651</v>
      </c>
      <c r="M130">
        <v>0.95994218886007099</v>
      </c>
      <c r="N130">
        <f>(Table2[[#This Row],[1W Return vs Nifty]]-AVERAGE(Table2[1W Return vs Nifty]))/_xlfn.STDEV.P(Table2[1W Return vs Nifty])</f>
        <v>0.24245343135933056</v>
      </c>
      <c r="O130">
        <v>1697.96</v>
      </c>
      <c r="P130">
        <v>1599.7843671716901</v>
      </c>
      <c r="Q130">
        <v>1304.0508509506701</v>
      </c>
      <c r="R130">
        <v>64.238955800284103</v>
      </c>
      <c r="S130" s="2">
        <f>(Table2[[#This Row],[Close Price]]-Table2[[#This Row],[20D EMA]])/Table2[[#This Row],[20D EMA]]</f>
        <v>5.105538410798844E-2</v>
      </c>
      <c r="T130" s="2">
        <f>(Table2[[#This Row],[Close Price]]-Table2[[#This Row],[50D EMA]])/Table2[[#This Row],[50D EMA]]</f>
        <v>0.1155565941397089</v>
      </c>
      <c r="U130" s="2">
        <f>(Table2[[#This Row],[Close Price]]-Table2[[#This Row],[200D EMA]])/Table2[[#This Row],[200D EMA]]</f>
        <v>0.36854325787906733</v>
      </c>
      <c r="V130">
        <v>1.31555695498686</v>
      </c>
      <c r="W130">
        <v>1770</v>
      </c>
      <c r="X130">
        <v>1847.95</v>
      </c>
      <c r="Y130">
        <v>1691</v>
      </c>
      <c r="Z130">
        <v>1917.85</v>
      </c>
      <c r="AA130">
        <v>1610</v>
      </c>
      <c r="AB130">
        <v>1917.85</v>
      </c>
      <c r="AC130">
        <f>(Table2[[#This Row],[Close Price]]/Table2[[#This Row],[Day Low]])-1</f>
        <v>8.2768361581921912E-3</v>
      </c>
      <c r="AD130">
        <f>(Table2[[#This Row],[Day High]]/Table2[[#This Row],[Close Price]])-1</f>
        <v>3.5469139607205769E-2</v>
      </c>
      <c r="AE130">
        <f>(Table2[[#This Row],[Close Price]]/Table2[[#This Row],[Current Week Low]])-1</f>
        <v>5.5381431105854473E-2</v>
      </c>
      <c r="AF130">
        <f>(Table2[[#This Row],[Current Week High]]/Table2[[#This Row],[Close Price]])-1</f>
        <v>7.4636483344072913E-2</v>
      </c>
      <c r="AG130">
        <f>(Table2[[#This Row],[Close Price]]/Table2[[#This Row],[Current Month Low]])-1</f>
        <v>0.10847826086956536</v>
      </c>
      <c r="AH130">
        <f>(Table2[[#This Row],[Current Month High]]/Table2[[#This Row],[Close Price]])-1</f>
        <v>7.4636483344072913E-2</v>
      </c>
      <c r="AI130">
        <v>7.4636483344072904</v>
      </c>
      <c r="AJ130">
        <v>112.02922656528401</v>
      </c>
      <c r="AK130" t="str">
        <f>IF(AND(Table2[[#This Row],[20D EMA]]&gt;Table2[[#This Row],[50D EMA]],Table2[[#This Row],[50D EMA]]&gt;Table2[[#This Row],[200D EMA]]),"Uptrend","Downtrend/NoTrend")</f>
        <v>Uptrend</v>
      </c>
      <c r="AL130">
        <v>0.08</v>
      </c>
      <c r="AM130" t="s">
        <v>10211</v>
      </c>
      <c r="AN130">
        <v>9.73</v>
      </c>
      <c r="AO130" t="s">
        <v>10211</v>
      </c>
      <c r="AP130">
        <v>0.13964327629492901</v>
      </c>
      <c r="AQ130">
        <f>(Table2[[#This Row],[Sharpe Ratio]]-AVERAGE(Table2[Sharpe Ratio]))/_xlfn.STDEV.P(Table2[Sharpe Ratio])</f>
        <v>0.965715119687799</v>
      </c>
      <c r="AR1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2.0940216380820686</v>
      </c>
      <c r="AS130">
        <f>_xlfn.RANK.AVG(Table2[[#This Row],[1Y Return vs Nifty Z-Score]],Table2[1Y Return vs Nifty Z-Score])</f>
        <v>268</v>
      </c>
      <c r="AT130">
        <f>_xlfn.RANK.AVG(Table2[[#This Row],[6M Return vs Nifty Z-Score]],Table2[6M Return vs Nifty Z-Score])</f>
        <v>99</v>
      </c>
      <c r="AU130">
        <f>_xlfn.RANK.AVG(Table2[[#This Row],[Sharpe Ratio Z-Score]],Table2[Sharpe Ratio Z-Score])</f>
        <v>129</v>
      </c>
      <c r="AV130">
        <f>(Table2[[#This Row],[Rank 1Y]]+Table2[[#This Row],[Rank 6M]]+Table2[[#This Row],[Rank Sharpe]])/3</f>
        <v>165.33333333333334</v>
      </c>
    </row>
    <row r="131" spans="1:48" x14ac:dyDescent="0.3">
      <c r="A131" t="s">
        <v>146</v>
      </c>
      <c r="B131" t="s">
        <v>147</v>
      </c>
      <c r="C131" t="s">
        <v>10178</v>
      </c>
      <c r="D131" t="s">
        <v>148</v>
      </c>
      <c r="E131">
        <v>188639.432634114</v>
      </c>
      <c r="F131">
        <v>222.47</v>
      </c>
      <c r="G131">
        <v>153.77860846148599</v>
      </c>
      <c r="H131">
        <f>(Table2[[#This Row],[1Y Return vs Nifty]]-AVERAGE(Table2[1Y Return vs Nifty]))/_xlfn.STDEV.P(Table2[1Y Return vs Nifty])</f>
        <v>1.3176350824222691</v>
      </c>
      <c r="I131">
        <v>13.0447646256242</v>
      </c>
      <c r="J131">
        <f>(Table2[[#This Row],[1M Return vs Nifty]]-AVERAGE(Table2[1M Return vs Nifty]))/_xlfn.STDEV.P(Table2[1M Return vs Nifty])</f>
        <v>0.94356331366389168</v>
      </c>
      <c r="K131">
        <v>47.509749708003298</v>
      </c>
      <c r="L131">
        <f>(Table2[[#This Row],[6M Return vs Nifty]]-AVERAGE(Table2[6M Return vs Nifty]))/_xlfn.STDEV.P(Table2[6M Return vs Nifty])</f>
        <v>1.1331859741084269</v>
      </c>
      <c r="M131">
        <v>4.2832788062530298</v>
      </c>
      <c r="N131">
        <f>(Table2[[#This Row],[1W Return vs Nifty]]-AVERAGE(Table2[1W Return vs Nifty]))/_xlfn.STDEV.P(Table2[1W Return vs Nifty])</f>
        <v>0.87898861201792966</v>
      </c>
      <c r="O131">
        <v>204.85</v>
      </c>
      <c r="P131">
        <v>194.71451729405399</v>
      </c>
      <c r="Q131">
        <v>157.36915385903501</v>
      </c>
      <c r="R131">
        <v>80.258935846945803</v>
      </c>
      <c r="S131" s="2">
        <f>(Table2[[#This Row],[Close Price]]-Table2[[#This Row],[20D EMA]])/Table2[[#This Row],[20D EMA]]</f>
        <v>8.6014156700024436E-2</v>
      </c>
      <c r="T131" s="2">
        <f>(Table2[[#This Row],[Close Price]]-Table2[[#This Row],[50D EMA]])/Table2[[#This Row],[50D EMA]]</f>
        <v>0.14254449586843199</v>
      </c>
      <c r="U131" s="2">
        <f>(Table2[[#This Row],[Close Price]]-Table2[[#This Row],[200D EMA]])/Table2[[#This Row],[200D EMA]]</f>
        <v>0.41368238021588222</v>
      </c>
      <c r="V131">
        <v>0.927458481071881</v>
      </c>
      <c r="W131">
        <v>217.05</v>
      </c>
      <c r="X131">
        <v>223.25</v>
      </c>
      <c r="Y131">
        <v>205.74</v>
      </c>
      <c r="Z131">
        <v>223.25</v>
      </c>
      <c r="AA131">
        <v>194.56</v>
      </c>
      <c r="AB131">
        <v>223.25</v>
      </c>
      <c r="AC131">
        <f>(Table2[[#This Row],[Close Price]]/Table2[[#This Row],[Day Low]])-1</f>
        <v>2.4971204791522705E-2</v>
      </c>
      <c r="AD131">
        <f>(Table2[[#This Row],[Day High]]/Table2[[#This Row],[Close Price]])-1</f>
        <v>3.5060907088595439E-3</v>
      </c>
      <c r="AE131">
        <f>(Table2[[#This Row],[Close Price]]/Table2[[#This Row],[Current Week Low]])-1</f>
        <v>8.1316224360843625E-2</v>
      </c>
      <c r="AF131">
        <f>(Table2[[#This Row],[Current Week High]]/Table2[[#This Row],[Close Price]])-1</f>
        <v>3.5060907088595439E-3</v>
      </c>
      <c r="AG131">
        <f>(Table2[[#This Row],[Close Price]]/Table2[[#This Row],[Current Month Low]])-1</f>
        <v>0.14345189144736836</v>
      </c>
      <c r="AH131">
        <f>(Table2[[#This Row],[Current Month High]]/Table2[[#This Row],[Close Price]])-1</f>
        <v>3.5060907088595439E-3</v>
      </c>
      <c r="AI131">
        <v>0.350609070885954</v>
      </c>
      <c r="AJ131">
        <v>190.810457516339</v>
      </c>
      <c r="AK131" t="str">
        <f>IF(AND(Table2[[#This Row],[20D EMA]]&gt;Table2[[#This Row],[50D EMA]],Table2[[#This Row],[50D EMA]]&gt;Table2[[#This Row],[200D EMA]]),"Uptrend","Downtrend/NoTrend")</f>
        <v>Uptrend</v>
      </c>
      <c r="AL131">
        <v>0.03</v>
      </c>
      <c r="AM131" t="s">
        <v>10211</v>
      </c>
      <c r="AN131">
        <v>12.79</v>
      </c>
      <c r="AO131" t="s">
        <v>10211</v>
      </c>
      <c r="AP131">
        <v>4.7036294863532002E-2</v>
      </c>
      <c r="AQ131">
        <f>(Table2[[#This Row],[Sharpe Ratio]]-AVERAGE(Table2[Sharpe Ratio]))/_xlfn.STDEV.P(Table2[Sharpe Ratio])</f>
        <v>-8.49642838289765E-2</v>
      </c>
      <c r="AR1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4.1884086983835402</v>
      </c>
      <c r="AS131">
        <f>_xlfn.RANK.AVG(Table2[[#This Row],[1Y Return vs Nifty Z-Score]],Table2[1Y Return vs Nifty Z-Score])</f>
        <v>59</v>
      </c>
      <c r="AT131">
        <f>_xlfn.RANK.AVG(Table2[[#This Row],[6M Return vs Nifty Z-Score]],Table2[6M Return vs Nifty Z-Score])</f>
        <v>78</v>
      </c>
      <c r="AU131">
        <f>_xlfn.RANK.AVG(Table2[[#This Row],[Sharpe Ratio Z-Score]],Table2[Sharpe Ratio Z-Score])</f>
        <v>361</v>
      </c>
      <c r="AV131">
        <f>(Table2[[#This Row],[Rank 1Y]]+Table2[[#This Row],[Rank 6M]]+Table2[[#This Row],[Rank Sharpe]])/3</f>
        <v>166</v>
      </c>
    </row>
    <row r="132" spans="1:48" x14ac:dyDescent="0.3">
      <c r="A132" t="s">
        <v>135</v>
      </c>
      <c r="B132" t="s">
        <v>136</v>
      </c>
      <c r="C132" t="s">
        <v>10169</v>
      </c>
      <c r="D132" t="s">
        <v>137</v>
      </c>
      <c r="E132">
        <v>206929.38856818501</v>
      </c>
      <c r="F132">
        <v>1584.5</v>
      </c>
      <c r="G132">
        <v>61.8367515389847</v>
      </c>
      <c r="H132">
        <f>(Table2[[#This Row],[1Y Return vs Nifty]]-AVERAGE(Table2[1Y Return vs Nifty]))/_xlfn.STDEV.P(Table2[1Y Return vs Nifty])</f>
        <v>0.2138591476943657</v>
      </c>
      <c r="I132">
        <v>-3.5484425171627199</v>
      </c>
      <c r="J132">
        <f>(Table2[[#This Row],[1M Return vs Nifty]]-AVERAGE(Table2[1M Return vs Nifty]))/_xlfn.STDEV.P(Table2[1M Return vs Nifty])</f>
        <v>-0.47642085315313903</v>
      </c>
      <c r="K132">
        <v>13.342153152757099</v>
      </c>
      <c r="L132">
        <f>(Table2[[#This Row],[6M Return vs Nifty]]-AVERAGE(Table2[6M Return vs Nifty]))/_xlfn.STDEV.P(Table2[6M Return vs Nifty])</f>
        <v>0.10480009604046747</v>
      </c>
      <c r="M132">
        <v>-2.6749720619061601</v>
      </c>
      <c r="N132">
        <f>(Table2[[#This Row],[1W Return vs Nifty]]-AVERAGE(Table2[1W Return vs Nifty]))/_xlfn.STDEV.P(Table2[1W Return vs Nifty])</f>
        <v>-0.45375976208631436</v>
      </c>
      <c r="O132">
        <v>1590.3</v>
      </c>
      <c r="P132">
        <v>1539.92354376703</v>
      </c>
      <c r="Q132">
        <v>1313.5233756380601</v>
      </c>
      <c r="R132">
        <v>46.619561646603501</v>
      </c>
      <c r="S132" s="2">
        <f>(Table2[[#This Row],[Close Price]]-Table2[[#This Row],[20D EMA]])/Table2[[#This Row],[20D EMA]]</f>
        <v>-3.6471106080613437E-3</v>
      </c>
      <c r="T132" s="2">
        <f>(Table2[[#This Row],[Close Price]]-Table2[[#This Row],[50D EMA]])/Table2[[#This Row],[50D EMA]]</f>
        <v>2.8947187938905789E-2</v>
      </c>
      <c r="U132" s="2">
        <f>(Table2[[#This Row],[Close Price]]-Table2[[#This Row],[200D EMA]])/Table2[[#This Row],[200D EMA]]</f>
        <v>0.20629752723685613</v>
      </c>
      <c r="V132">
        <v>0.645238943715288</v>
      </c>
      <c r="W132">
        <v>1565.15</v>
      </c>
      <c r="X132">
        <v>1601.35</v>
      </c>
      <c r="Y132">
        <v>1565.15</v>
      </c>
      <c r="Z132">
        <v>1657.75</v>
      </c>
      <c r="AA132">
        <v>1565.15</v>
      </c>
      <c r="AB132">
        <v>1657.75</v>
      </c>
      <c r="AC132">
        <f>(Table2[[#This Row],[Close Price]]/Table2[[#This Row],[Day Low]])-1</f>
        <v>1.2363032297223908E-2</v>
      </c>
      <c r="AD132">
        <f>(Table2[[#This Row],[Day High]]/Table2[[#This Row],[Close Price]])-1</f>
        <v>1.0634269485642056E-2</v>
      </c>
      <c r="AE132">
        <f>(Table2[[#This Row],[Close Price]]/Table2[[#This Row],[Current Week Low]])-1</f>
        <v>1.2363032297223908E-2</v>
      </c>
      <c r="AF132">
        <f>(Table2[[#This Row],[Current Week High]]/Table2[[#This Row],[Close Price]])-1</f>
        <v>4.6229094351530442E-2</v>
      </c>
      <c r="AG132">
        <f>(Table2[[#This Row],[Close Price]]/Table2[[#This Row],[Current Month Low]])-1</f>
        <v>1.2363032297223908E-2</v>
      </c>
      <c r="AH132">
        <f>(Table2[[#This Row],[Current Month High]]/Table2[[#This Row],[Close Price]])-1</f>
        <v>4.6229094351530442E-2</v>
      </c>
      <c r="AI132">
        <v>5.5222467655411798</v>
      </c>
      <c r="AJ132">
        <v>101.872850044591</v>
      </c>
      <c r="AK132" t="str">
        <f>IF(AND(Table2[[#This Row],[20D EMA]]&gt;Table2[[#This Row],[50D EMA]],Table2[[#This Row],[50D EMA]]&gt;Table2[[#This Row],[200D EMA]]),"Uptrend","Downtrend/NoTrend")</f>
        <v>Uptrend</v>
      </c>
      <c r="AL132">
        <v>-0.01</v>
      </c>
      <c r="AM132" t="s">
        <v>10212</v>
      </c>
      <c r="AN132">
        <v>-1.43</v>
      </c>
      <c r="AO132" t="s">
        <v>10212</v>
      </c>
      <c r="AP132">
        <v>0.22219361111507099</v>
      </c>
      <c r="AQ132">
        <f>(Table2[[#This Row],[Sharpe Ratio]]-AVERAGE(Table2[Sharpe Ratio]))/_xlfn.STDEV.P(Table2[Sharpe Ratio])</f>
        <v>1.9022960902401018</v>
      </c>
      <c r="AR1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1.2907747187354817</v>
      </c>
      <c r="AS132">
        <f>_xlfn.RANK.AVG(Table2[[#This Row],[1Y Return vs Nifty Z-Score]],Table2[1Y Return vs Nifty Z-Score])</f>
        <v>208</v>
      </c>
      <c r="AT132">
        <f>_xlfn.RANK.AVG(Table2[[#This Row],[6M Return vs Nifty Z-Score]],Table2[6M Return vs Nifty Z-Score])</f>
        <v>274</v>
      </c>
      <c r="AU132">
        <f>_xlfn.RANK.AVG(Table2[[#This Row],[Sharpe Ratio Z-Score]],Table2[Sharpe Ratio Z-Score])</f>
        <v>18</v>
      </c>
      <c r="AV132">
        <f>(Table2[[#This Row],[Rank 1Y]]+Table2[[#This Row],[Rank 6M]]+Table2[[#This Row],[Rank Sharpe]])/3</f>
        <v>166.66666666666666</v>
      </c>
    </row>
    <row r="133" spans="1:48" x14ac:dyDescent="0.3">
      <c r="A133" t="s">
        <v>1801</v>
      </c>
      <c r="B133" t="s">
        <v>1802</v>
      </c>
      <c r="C133" t="s">
        <v>10175</v>
      </c>
      <c r="D133" t="s">
        <v>130</v>
      </c>
      <c r="E133">
        <v>3993.4131555899999</v>
      </c>
      <c r="F133">
        <v>732.85</v>
      </c>
      <c r="G133">
        <v>94.103454499233607</v>
      </c>
      <c r="H133">
        <f>(Table2[[#This Row],[1Y Return vs Nifty]]-AVERAGE(Table2[1Y Return vs Nifty]))/_xlfn.STDEV.P(Table2[1Y Return vs Nifty])</f>
        <v>0.60122580976381645</v>
      </c>
      <c r="I133">
        <v>-17.1626023562672</v>
      </c>
      <c r="J133">
        <f>(Table2[[#This Row],[1M Return vs Nifty]]-AVERAGE(Table2[1M Return vs Nifty]))/_xlfn.STDEV.P(Table2[1M Return vs Nifty])</f>
        <v>-1.64146937268833</v>
      </c>
      <c r="K133">
        <v>38.341340082056597</v>
      </c>
      <c r="L133">
        <f>(Table2[[#This Row],[6M Return vs Nifty]]-AVERAGE(Table2[6M Return vs Nifty]))/_xlfn.STDEV.P(Table2[6M Return vs Nifty])</f>
        <v>0.85723261670968343</v>
      </c>
      <c r="M133">
        <v>-1.27322442979577</v>
      </c>
      <c r="N133">
        <f>(Table2[[#This Row],[1W Return vs Nifty]]-AVERAGE(Table2[1W Return vs Nifty]))/_xlfn.STDEV.P(Table2[1W Return vs Nifty])</f>
        <v>-0.1852760708546092</v>
      </c>
      <c r="O133">
        <v>744.68</v>
      </c>
      <c r="P133">
        <v>730.80974748769995</v>
      </c>
      <c r="Q133">
        <v>609.13773597631098</v>
      </c>
      <c r="R133">
        <v>46.851444079456499</v>
      </c>
      <c r="S133" s="2">
        <f>(Table2[[#This Row],[Close Price]]-Table2[[#This Row],[20D EMA]])/Table2[[#This Row],[20D EMA]]</f>
        <v>-1.5886018155449225E-2</v>
      </c>
      <c r="T133" s="2">
        <f>(Table2[[#This Row],[Close Price]]-Table2[[#This Row],[50D EMA]])/Table2[[#This Row],[50D EMA]]</f>
        <v>2.7917697038303533E-3</v>
      </c>
      <c r="U133" s="2">
        <f>(Table2[[#This Row],[Close Price]]-Table2[[#This Row],[200D EMA]])/Table2[[#This Row],[200D EMA]]</f>
        <v>0.20309407333861212</v>
      </c>
      <c r="V133">
        <v>0.289363502377527</v>
      </c>
      <c r="W133">
        <v>725.05</v>
      </c>
      <c r="X133">
        <v>749</v>
      </c>
      <c r="Y133">
        <v>720</v>
      </c>
      <c r="Z133">
        <v>758.7</v>
      </c>
      <c r="AA133">
        <v>720</v>
      </c>
      <c r="AB133">
        <v>760</v>
      </c>
      <c r="AC133">
        <f>(Table2[[#This Row],[Close Price]]/Table2[[#This Row],[Day Low]])-1</f>
        <v>1.0757878766981754E-2</v>
      </c>
      <c r="AD133">
        <f>(Table2[[#This Row],[Day High]]/Table2[[#This Row],[Close Price]])-1</f>
        <v>2.203725182506644E-2</v>
      </c>
      <c r="AE133">
        <f>(Table2[[#This Row],[Close Price]]/Table2[[#This Row],[Current Week Low]])-1</f>
        <v>1.7847222222222348E-2</v>
      </c>
      <c r="AF133">
        <f>(Table2[[#This Row],[Current Week High]]/Table2[[#This Row],[Close Price]])-1</f>
        <v>3.5273248277273739E-2</v>
      </c>
      <c r="AG133">
        <f>(Table2[[#This Row],[Close Price]]/Table2[[#This Row],[Current Month Low]])-1</f>
        <v>1.7847222222222348E-2</v>
      </c>
      <c r="AH133">
        <f>(Table2[[#This Row],[Current Month High]]/Table2[[#This Row],[Close Price]])-1</f>
        <v>3.7047144709012825E-2</v>
      </c>
      <c r="AI133">
        <v>20.079143071569899</v>
      </c>
      <c r="AJ133">
        <v>126.153371393303</v>
      </c>
      <c r="AK133" t="str">
        <f>IF(AND(Table2[[#This Row],[20D EMA]]&gt;Table2[[#This Row],[50D EMA]],Table2[[#This Row],[50D EMA]]&gt;Table2[[#This Row],[200D EMA]]),"Uptrend","Downtrend/NoTrend")</f>
        <v>Uptrend</v>
      </c>
      <c r="AL133">
        <v>-0.03</v>
      </c>
      <c r="AM133" t="s">
        <v>10212</v>
      </c>
      <c r="AN133">
        <v>-3.06</v>
      </c>
      <c r="AO133" t="s">
        <v>10212</v>
      </c>
      <c r="AP133">
        <v>7.6195841793034999E-2</v>
      </c>
      <c r="AQ133">
        <f>(Table2[[#This Row],[Sharpe Ratio]]-AVERAGE(Table2[Sharpe Ratio]))/_xlfn.STDEV.P(Table2[Sharpe Ratio])</f>
        <v>0.24586752713341498</v>
      </c>
      <c r="AR1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-0.12241948993602439</v>
      </c>
      <c r="AS133">
        <f>_xlfn.RANK.AVG(Table2[[#This Row],[1Y Return vs Nifty Z-Score]],Table2[1Y Return vs Nifty Z-Score])</f>
        <v>132</v>
      </c>
      <c r="AT133">
        <f>_xlfn.RANK.AVG(Table2[[#This Row],[6M Return vs Nifty Z-Score]],Table2[6M Return vs Nifty Z-Score])</f>
        <v>108</v>
      </c>
      <c r="AU133">
        <f>_xlfn.RANK.AVG(Table2[[#This Row],[Sharpe Ratio Z-Score]],Table2[Sharpe Ratio Z-Score])</f>
        <v>260</v>
      </c>
      <c r="AV133">
        <f>(Table2[[#This Row],[Rank 1Y]]+Table2[[#This Row],[Rank 6M]]+Table2[[#This Row],[Rank Sharpe]])/3</f>
        <v>166.66666666666666</v>
      </c>
    </row>
    <row r="134" spans="1:48" x14ac:dyDescent="0.3">
      <c r="A134" t="s">
        <v>1552</v>
      </c>
      <c r="B134" t="s">
        <v>1553</v>
      </c>
      <c r="C134" t="s">
        <v>10165</v>
      </c>
      <c r="D134" t="s">
        <v>243</v>
      </c>
      <c r="E134">
        <v>6064.6292569500001</v>
      </c>
      <c r="F134">
        <v>1213.05</v>
      </c>
      <c r="G134">
        <v>127.32103378754201</v>
      </c>
      <c r="H134">
        <f>(Table2[[#This Row],[1Y Return vs Nifty]]-AVERAGE(Table2[1Y Return vs Nifty]))/_xlfn.STDEV.P(Table2[1Y Return vs Nifty])</f>
        <v>1.0000078863457147</v>
      </c>
      <c r="I134">
        <v>24.095423971562202</v>
      </c>
      <c r="J134">
        <f>(Table2[[#This Row],[1M Return vs Nifty]]-AVERAGE(Table2[1M Return vs Nifty]))/_xlfn.STDEV.P(Table2[1M Return vs Nifty])</f>
        <v>1.889237116750345</v>
      </c>
      <c r="K134">
        <v>52.895566896604201</v>
      </c>
      <c r="L134">
        <f>(Table2[[#This Row],[6M Return vs Nifty]]-AVERAGE(Table2[6M Return vs Nifty]))/_xlfn.STDEV.P(Table2[6M Return vs Nifty])</f>
        <v>1.2952898063067857</v>
      </c>
      <c r="M134">
        <v>-7.3722858993878502</v>
      </c>
      <c r="N134">
        <f>(Table2[[#This Row],[1W Return vs Nifty]]-AVERAGE(Table2[1W Return vs Nifty]))/_xlfn.STDEV.P(Table2[1W Return vs Nifty])</f>
        <v>-1.3534596289319123</v>
      </c>
      <c r="O134">
        <v>1174.2</v>
      </c>
      <c r="P134">
        <v>1083.90678346196</v>
      </c>
      <c r="Q134">
        <v>881.80478205623297</v>
      </c>
      <c r="R134">
        <v>57.398058872057902</v>
      </c>
      <c r="S134" s="2">
        <f>(Table2[[#This Row],[Close Price]]-Table2[[#This Row],[20D EMA]])/Table2[[#This Row],[20D EMA]]</f>
        <v>3.3086356668369878E-2</v>
      </c>
      <c r="T134" s="2">
        <f>(Table2[[#This Row],[Close Price]]-Table2[[#This Row],[50D EMA]])/Table2[[#This Row],[50D EMA]]</f>
        <v>0.11914605435493363</v>
      </c>
      <c r="U134" s="2">
        <f>(Table2[[#This Row],[Close Price]]-Table2[[#This Row],[200D EMA]])/Table2[[#This Row],[200D EMA]]</f>
        <v>0.37564461509423225</v>
      </c>
      <c r="V134">
        <v>1.8677194534561501</v>
      </c>
      <c r="W134">
        <v>1205</v>
      </c>
      <c r="X134">
        <v>1245.5</v>
      </c>
      <c r="Y134">
        <v>1159.95</v>
      </c>
      <c r="Z134">
        <v>1302</v>
      </c>
      <c r="AA134">
        <v>1159.95</v>
      </c>
      <c r="AB134">
        <v>1349</v>
      </c>
      <c r="AC134">
        <f>(Table2[[#This Row],[Close Price]]/Table2[[#This Row],[Day Low]])-1</f>
        <v>6.680497925311224E-3</v>
      </c>
      <c r="AD134">
        <f>(Table2[[#This Row],[Day High]]/Table2[[#This Row],[Close Price]])-1</f>
        <v>2.6750752236099018E-2</v>
      </c>
      <c r="AE134">
        <f>(Table2[[#This Row],[Close Price]]/Table2[[#This Row],[Current Week Low]])-1</f>
        <v>4.5777835251519461E-2</v>
      </c>
      <c r="AF134">
        <f>(Table2[[#This Row],[Current Week High]]/Table2[[#This Row],[Close Price]])-1</f>
        <v>7.3327562755038933E-2</v>
      </c>
      <c r="AG134">
        <f>(Table2[[#This Row],[Close Price]]/Table2[[#This Row],[Current Month Low]])-1</f>
        <v>4.5777835251519461E-2</v>
      </c>
      <c r="AH134">
        <f>(Table2[[#This Row],[Current Month High]]/Table2[[#This Row],[Close Price]])-1</f>
        <v>0.11207287416017486</v>
      </c>
      <c r="AI134">
        <v>11.207287416017399</v>
      </c>
      <c r="AJ134">
        <v>155.24460810099899</v>
      </c>
      <c r="AK134" t="str">
        <f>IF(AND(Table2[[#This Row],[20D EMA]]&gt;Table2[[#This Row],[50D EMA]],Table2[[#This Row],[50D EMA]]&gt;Table2[[#This Row],[200D EMA]]),"Uptrend","Downtrend/NoTrend")</f>
        <v>Uptrend</v>
      </c>
      <c r="AL134">
        <v>7.0000000000000007E-2</v>
      </c>
      <c r="AM134" t="s">
        <v>10211</v>
      </c>
      <c r="AN134">
        <v>4.0999999999999996</v>
      </c>
      <c r="AO134" t="s">
        <v>10211</v>
      </c>
      <c r="AP134">
        <v>4.8699542856100002E-2</v>
      </c>
      <c r="AQ134">
        <f>(Table2[[#This Row],[Sharpe Ratio]]-AVERAGE(Table2[Sharpe Ratio]))/_xlfn.STDEV.P(Table2[Sharpe Ratio])</f>
        <v>-6.6093779880779094E-2</v>
      </c>
      <c r="AR1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2.7649814005901541</v>
      </c>
      <c r="AS134">
        <f>_xlfn.RANK.AVG(Table2[[#This Row],[1Y Return vs Nifty Z-Score]],Table2[1Y Return vs Nifty Z-Score])</f>
        <v>83</v>
      </c>
      <c r="AT134">
        <f>_xlfn.RANK.AVG(Table2[[#This Row],[6M Return vs Nifty Z-Score]],Table2[6M Return vs Nifty Z-Score])</f>
        <v>68</v>
      </c>
      <c r="AU134">
        <f>_xlfn.RANK.AVG(Table2[[#This Row],[Sharpe Ratio Z-Score]],Table2[Sharpe Ratio Z-Score])</f>
        <v>351</v>
      </c>
      <c r="AV134">
        <f>(Table2[[#This Row],[Rank 1Y]]+Table2[[#This Row],[Rank 6M]]+Table2[[#This Row],[Rank Sharpe]])/3</f>
        <v>167.33333333333334</v>
      </c>
    </row>
    <row r="135" spans="1:48" x14ac:dyDescent="0.3">
      <c r="A135" t="s">
        <v>788</v>
      </c>
      <c r="B135" t="s">
        <v>789</v>
      </c>
      <c r="C135" t="s">
        <v>10173</v>
      </c>
      <c r="D135" t="s">
        <v>153</v>
      </c>
      <c r="E135">
        <v>20021.477365305</v>
      </c>
      <c r="F135">
        <v>630.75</v>
      </c>
      <c r="G135">
        <v>33.504161804442901</v>
      </c>
      <c r="H135">
        <f>(Table2[[#This Row],[1Y Return vs Nifty]]-AVERAGE(Table2[1Y Return vs Nifty]))/_xlfn.STDEV.P(Table2[1Y Return vs Nifty])</f>
        <v>-0.12627788851827307</v>
      </c>
      <c r="I135">
        <v>8.3385807737643205</v>
      </c>
      <c r="J135">
        <f>(Table2[[#This Row],[1M Return vs Nifty]]-AVERAGE(Table2[1M Return vs Nifty]))/_xlfn.STDEV.P(Table2[1M Return vs Nifty])</f>
        <v>0.54082582607241114</v>
      </c>
      <c r="K135">
        <v>44.448639975555402</v>
      </c>
      <c r="L135">
        <f>(Table2[[#This Row],[6M Return vs Nifty]]-AVERAGE(Table2[6M Return vs Nifty]))/_xlfn.STDEV.P(Table2[6M Return vs Nifty])</f>
        <v>1.0410518371645028</v>
      </c>
      <c r="M135">
        <v>-3.3378434470219598</v>
      </c>
      <c r="N135">
        <f>(Table2[[#This Row],[1W Return vs Nifty]]-AVERAGE(Table2[1W Return vs Nifty]))/_xlfn.STDEV.P(Table2[1W Return vs Nifty])</f>
        <v>-0.58072281321686736</v>
      </c>
      <c r="O135">
        <v>614.47</v>
      </c>
      <c r="P135">
        <v>587.47389974606699</v>
      </c>
      <c r="Q135">
        <v>496.31540785042</v>
      </c>
      <c r="R135">
        <v>59.538769369761901</v>
      </c>
      <c r="S135" s="2">
        <f>(Table2[[#This Row],[Close Price]]-Table2[[#This Row],[20D EMA]])/Table2[[#This Row],[20D EMA]]</f>
        <v>2.6494377268214839E-2</v>
      </c>
      <c r="T135" s="2">
        <f>(Table2[[#This Row],[Close Price]]-Table2[[#This Row],[50D EMA]])/Table2[[#This Row],[50D EMA]]</f>
        <v>7.3664719866940329E-2</v>
      </c>
      <c r="U135" s="2">
        <f>(Table2[[#This Row],[Close Price]]-Table2[[#This Row],[200D EMA]])/Table2[[#This Row],[200D EMA]]</f>
        <v>0.27086524017424018</v>
      </c>
      <c r="V135">
        <v>0.47294628028072899</v>
      </c>
      <c r="W135">
        <v>625</v>
      </c>
      <c r="X135">
        <v>645</v>
      </c>
      <c r="Y135">
        <v>612</v>
      </c>
      <c r="Z135">
        <v>645.79999999999995</v>
      </c>
      <c r="AA135">
        <v>604</v>
      </c>
      <c r="AB135">
        <v>651.95000000000005</v>
      </c>
      <c r="AC135">
        <f>(Table2[[#This Row],[Close Price]]/Table2[[#This Row],[Day Low]])-1</f>
        <v>9.200000000000097E-3</v>
      </c>
      <c r="AD135">
        <f>(Table2[[#This Row],[Day High]]/Table2[[#This Row],[Close Price]])-1</f>
        <v>2.2592152199762294E-2</v>
      </c>
      <c r="AE135">
        <f>(Table2[[#This Row],[Close Price]]/Table2[[#This Row],[Current Week Low]])-1</f>
        <v>3.0637254901960675E-2</v>
      </c>
      <c r="AF135">
        <f>(Table2[[#This Row],[Current Week High]]/Table2[[#This Row],[Close Price]])-1</f>
        <v>2.3860483551327638E-2</v>
      </c>
      <c r="AG135">
        <f>(Table2[[#This Row],[Close Price]]/Table2[[#This Row],[Current Month Low]])-1</f>
        <v>4.4288079470198749E-2</v>
      </c>
      <c r="AH135">
        <f>(Table2[[#This Row],[Current Month High]]/Table2[[#This Row],[Close Price]])-1</f>
        <v>3.3610780816488273E-2</v>
      </c>
      <c r="AI135">
        <v>7.1898533491874597</v>
      </c>
      <c r="AJ135">
        <v>102.16346153846099</v>
      </c>
      <c r="AK135" t="str">
        <f>IF(AND(Table2[[#This Row],[20D EMA]]&gt;Table2[[#This Row],[50D EMA]],Table2[[#This Row],[50D EMA]]&gt;Table2[[#This Row],[200D EMA]]),"Uptrend","Downtrend/NoTrend")</f>
        <v>Uptrend</v>
      </c>
      <c r="AL135">
        <v>7.0000000000000007E-2</v>
      </c>
      <c r="AM135" t="s">
        <v>10211</v>
      </c>
      <c r="AN135">
        <v>2.11</v>
      </c>
      <c r="AO135" t="s">
        <v>10211</v>
      </c>
      <c r="AP135">
        <v>0.149299197268422</v>
      </c>
      <c r="AQ135">
        <f>(Table2[[#This Row],[Sharpe Ratio]]-AVERAGE(Table2[Sharpe Ratio]))/_xlfn.STDEV.P(Table2[Sharpe Ratio])</f>
        <v>1.0752670900902717</v>
      </c>
      <c r="AR1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1.9501440515920452</v>
      </c>
      <c r="AS135">
        <f>_xlfn.RANK.AVG(Table2[[#This Row],[1Y Return vs Nifty Z-Score]],Table2[1Y Return vs Nifty Z-Score])</f>
        <v>316</v>
      </c>
      <c r="AT135">
        <f>_xlfn.RANK.AVG(Table2[[#This Row],[6M Return vs Nifty Z-Score]],Table2[6M Return vs Nifty Z-Score])</f>
        <v>85</v>
      </c>
      <c r="AU135">
        <f>_xlfn.RANK.AVG(Table2[[#This Row],[Sharpe Ratio Z-Score]],Table2[Sharpe Ratio Z-Score])</f>
        <v>103</v>
      </c>
      <c r="AV135">
        <f>(Table2[[#This Row],[Rank 1Y]]+Table2[[#This Row],[Rank 6M]]+Table2[[#This Row],[Rank Sharpe]])/3</f>
        <v>168</v>
      </c>
    </row>
    <row r="136" spans="1:48" x14ac:dyDescent="0.3">
      <c r="A136" t="s">
        <v>1422</v>
      </c>
      <c r="B136" t="s">
        <v>1423</v>
      </c>
      <c r="C136" t="s">
        <v>10179</v>
      </c>
      <c r="D136" t="s">
        <v>98</v>
      </c>
      <c r="E136">
        <v>7231.2780577699996</v>
      </c>
      <c r="F136">
        <v>2952.75</v>
      </c>
      <c r="G136">
        <v>75.509205094507195</v>
      </c>
      <c r="H136">
        <f>(Table2[[#This Row],[1Y Return vs Nifty]]-AVERAGE(Table2[1Y Return vs Nifty]))/_xlfn.STDEV.P(Table2[1Y Return vs Nifty])</f>
        <v>0.37799902596538343</v>
      </c>
      <c r="I136">
        <v>10.155237495154299</v>
      </c>
      <c r="J136">
        <f>(Table2[[#This Row],[1M Return vs Nifty]]-AVERAGE(Table2[1M Return vs Nifty]))/_xlfn.STDEV.P(Table2[1M Return vs Nifty])</f>
        <v>0.69628846561626023</v>
      </c>
      <c r="K136">
        <v>10.995970506476301</v>
      </c>
      <c r="L136">
        <f>(Table2[[#This Row],[6M Return vs Nifty]]-AVERAGE(Table2[6M Return vs Nifty]))/_xlfn.STDEV.P(Table2[6M Return vs Nifty])</f>
        <v>3.4184034506785449E-2</v>
      </c>
      <c r="M136">
        <v>1.2368719777258299</v>
      </c>
      <c r="N136">
        <f>(Table2[[#This Row],[1W Return vs Nifty]]-AVERAGE(Table2[1W Return vs Nifty]))/_xlfn.STDEV.P(Table2[1W Return vs Nifty])</f>
        <v>0.29549517027402877</v>
      </c>
      <c r="O136">
        <v>2780.26</v>
      </c>
      <c r="P136">
        <v>2639.38771133201</v>
      </c>
      <c r="Q136">
        <v>2284.4325275153001</v>
      </c>
      <c r="R136">
        <v>69.5671334916631</v>
      </c>
      <c r="S136" s="2">
        <f>(Table2[[#This Row],[Close Price]]-Table2[[#This Row],[20D EMA]])/Table2[[#This Row],[20D EMA]]</f>
        <v>6.204096019796701E-2</v>
      </c>
      <c r="T136" s="2">
        <f>(Table2[[#This Row],[Close Price]]-Table2[[#This Row],[50D EMA]])/Table2[[#This Row],[50D EMA]]</f>
        <v>0.11872537229850427</v>
      </c>
      <c r="U136" s="2">
        <f>(Table2[[#This Row],[Close Price]]-Table2[[#This Row],[200D EMA]])/Table2[[#This Row],[200D EMA]]</f>
        <v>0.29255294889869488</v>
      </c>
      <c r="V136">
        <v>1.1550601658006301</v>
      </c>
      <c r="W136">
        <v>2899.5</v>
      </c>
      <c r="X136">
        <v>3018.6</v>
      </c>
      <c r="Y136">
        <v>2664.55</v>
      </c>
      <c r="Z136">
        <v>3018.6</v>
      </c>
      <c r="AA136">
        <v>2664.55</v>
      </c>
      <c r="AB136">
        <v>3018.6</v>
      </c>
      <c r="AC136">
        <f>(Table2[[#This Row],[Close Price]]/Table2[[#This Row],[Day Low]])-1</f>
        <v>1.8365235385411349E-2</v>
      </c>
      <c r="AD136">
        <f>(Table2[[#This Row],[Day High]]/Table2[[#This Row],[Close Price]])-1</f>
        <v>2.2301244602489279E-2</v>
      </c>
      <c r="AE136">
        <f>(Table2[[#This Row],[Close Price]]/Table2[[#This Row],[Current Week Low]])-1</f>
        <v>0.10816085267681208</v>
      </c>
      <c r="AF136">
        <f>(Table2[[#This Row],[Current Week High]]/Table2[[#This Row],[Close Price]])-1</f>
        <v>2.2301244602489279E-2</v>
      </c>
      <c r="AG136">
        <f>(Table2[[#This Row],[Close Price]]/Table2[[#This Row],[Current Month Low]])-1</f>
        <v>0.10816085267681208</v>
      </c>
      <c r="AH136">
        <f>(Table2[[#This Row],[Current Month High]]/Table2[[#This Row],[Close Price]])-1</f>
        <v>2.2301244602489279E-2</v>
      </c>
      <c r="AI136">
        <v>3.09033951401236</v>
      </c>
      <c r="AJ136">
        <v>113.179553822828</v>
      </c>
      <c r="AK136" t="str">
        <f>IF(AND(Table2[[#This Row],[20D EMA]]&gt;Table2[[#This Row],[50D EMA]],Table2[[#This Row],[50D EMA]]&gt;Table2[[#This Row],[200D EMA]]),"Uptrend","Downtrend/NoTrend")</f>
        <v>Uptrend</v>
      </c>
      <c r="AL136">
        <v>0.1</v>
      </c>
      <c r="AM136" t="s">
        <v>10211</v>
      </c>
      <c r="AN136">
        <v>6.38</v>
      </c>
      <c r="AO136" t="s">
        <v>10211</v>
      </c>
      <c r="AP136">
        <v>0.19601524894299399</v>
      </c>
      <c r="AQ136">
        <f>(Table2[[#This Row],[Sharpe Ratio]]-AVERAGE(Table2[Sharpe Ratio]))/_xlfn.STDEV.P(Table2[Sharpe Ratio])</f>
        <v>1.6052875329276095</v>
      </c>
      <c r="AR1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3.0092542292900677</v>
      </c>
      <c r="AS136">
        <f>_xlfn.RANK.AVG(Table2[[#This Row],[1Y Return vs Nifty Z-Score]],Table2[1Y Return vs Nifty Z-Score])</f>
        <v>171</v>
      </c>
      <c r="AT136">
        <f>_xlfn.RANK.AVG(Table2[[#This Row],[6M Return vs Nifty Z-Score]],Table2[6M Return vs Nifty Z-Score])</f>
        <v>293</v>
      </c>
      <c r="AU136">
        <f>_xlfn.RANK.AVG(Table2[[#This Row],[Sharpe Ratio Z-Score]],Table2[Sharpe Ratio Z-Score])</f>
        <v>41</v>
      </c>
      <c r="AV136">
        <f>(Table2[[#This Row],[Rank 1Y]]+Table2[[#This Row],[Rank 6M]]+Table2[[#This Row],[Rank Sharpe]])/3</f>
        <v>168.33333333333334</v>
      </c>
    </row>
    <row r="137" spans="1:48" x14ac:dyDescent="0.3">
      <c r="A137" t="s">
        <v>520</v>
      </c>
      <c r="B137" t="s">
        <v>521</v>
      </c>
      <c r="C137" t="s">
        <v>10174</v>
      </c>
      <c r="D137" t="s">
        <v>163</v>
      </c>
      <c r="E137">
        <v>39900.468423974999</v>
      </c>
      <c r="F137">
        <v>279.08</v>
      </c>
      <c r="G137">
        <v>122.62435879998</v>
      </c>
      <c r="H137">
        <f>(Table2[[#This Row],[1Y Return vs Nifty]]-AVERAGE(Table2[1Y Return vs Nifty]))/_xlfn.STDEV.P(Table2[1Y Return vs Nifty])</f>
        <v>0.94362359090039727</v>
      </c>
      <c r="I137">
        <v>17.782883195493401</v>
      </c>
      <c r="J137">
        <f>(Table2[[#This Row],[1M Return vs Nifty]]-AVERAGE(Table2[1M Return vs Nifty]))/_xlfn.STDEV.P(Table2[1M Return vs Nifty])</f>
        <v>1.3490336541363608</v>
      </c>
      <c r="K137">
        <v>8.1504148333382602</v>
      </c>
      <c r="L137">
        <f>(Table2[[#This Row],[6M Return vs Nifty]]-AVERAGE(Table2[6M Return vs Nifty]))/_xlfn.STDEV.P(Table2[6M Return vs Nifty])</f>
        <v>-5.1462296067848121E-2</v>
      </c>
      <c r="M137">
        <v>8.3908893436732104</v>
      </c>
      <c r="N137">
        <f>(Table2[[#This Row],[1W Return vs Nifty]]-AVERAGE(Table2[1W Return vs Nifty]))/_xlfn.STDEV.P(Table2[1W Return vs Nifty])</f>
        <v>1.6657396747384472</v>
      </c>
      <c r="O137">
        <v>256.02</v>
      </c>
      <c r="P137">
        <v>242.88044536669</v>
      </c>
      <c r="Q137">
        <v>209.61575030779301</v>
      </c>
      <c r="R137">
        <v>83.916002683093396</v>
      </c>
      <c r="S137" s="2">
        <f>(Table2[[#This Row],[Close Price]]-Table2[[#This Row],[20D EMA]])/Table2[[#This Row],[20D EMA]]</f>
        <v>9.0071088196234689E-2</v>
      </c>
      <c r="T137" s="2">
        <f>(Table2[[#This Row],[Close Price]]-Table2[[#This Row],[50D EMA]])/Table2[[#This Row],[50D EMA]]</f>
        <v>0.14904268879554106</v>
      </c>
      <c r="U137" s="2">
        <f>(Table2[[#This Row],[Close Price]]-Table2[[#This Row],[200D EMA]])/Table2[[#This Row],[200D EMA]]</f>
        <v>0.33138850296415184</v>
      </c>
      <c r="V137">
        <v>1.81583025345766</v>
      </c>
      <c r="W137">
        <v>277.2</v>
      </c>
      <c r="X137">
        <v>289.58999999999997</v>
      </c>
      <c r="Y137">
        <v>253.3</v>
      </c>
      <c r="Z137">
        <v>290</v>
      </c>
      <c r="AA137">
        <v>236.25</v>
      </c>
      <c r="AB137">
        <v>290</v>
      </c>
      <c r="AC137">
        <f>(Table2[[#This Row],[Close Price]]/Table2[[#This Row],[Day Low]])-1</f>
        <v>6.7821067821067782E-3</v>
      </c>
      <c r="AD137">
        <f>(Table2[[#This Row],[Day High]]/Table2[[#This Row],[Close Price]])-1</f>
        <v>3.7659452486742184E-2</v>
      </c>
      <c r="AE137">
        <f>(Table2[[#This Row],[Close Price]]/Table2[[#This Row],[Current Week Low]])-1</f>
        <v>0.1017765495459928</v>
      </c>
      <c r="AF137">
        <f>(Table2[[#This Row],[Current Week High]]/Table2[[#This Row],[Close Price]])-1</f>
        <v>3.9128565285939665E-2</v>
      </c>
      <c r="AG137">
        <f>(Table2[[#This Row],[Close Price]]/Table2[[#This Row],[Current Month Low]])-1</f>
        <v>0.18129100529100528</v>
      </c>
      <c r="AH137">
        <f>(Table2[[#This Row],[Current Month High]]/Table2[[#This Row],[Close Price]])-1</f>
        <v>3.9128565285939665E-2</v>
      </c>
      <c r="AI137">
        <v>5.2565572595671499</v>
      </c>
      <c r="AJ137">
        <v>163.283018867924</v>
      </c>
      <c r="AK137" t="str">
        <f>IF(AND(Table2[[#This Row],[20D EMA]]&gt;Table2[[#This Row],[50D EMA]],Table2[[#This Row],[50D EMA]]&gt;Table2[[#This Row],[200D EMA]]),"Uptrend","Downtrend/NoTrend")</f>
        <v>Uptrend</v>
      </c>
      <c r="AL137">
        <v>0.11</v>
      </c>
      <c r="AM137" t="s">
        <v>10211</v>
      </c>
      <c r="AN137">
        <v>15.42</v>
      </c>
      <c r="AO137" t="s">
        <v>10211</v>
      </c>
      <c r="AP137">
        <v>0.156904020291014</v>
      </c>
      <c r="AQ137">
        <f>(Table2[[#This Row],[Sharpe Ratio]]-AVERAGE(Table2[Sharpe Ratio]))/_xlfn.STDEV.P(Table2[Sharpe Ratio])</f>
        <v>1.1615481759622557</v>
      </c>
      <c r="AR1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5.0684827996696127</v>
      </c>
      <c r="AS137">
        <f>_xlfn.RANK.AVG(Table2[[#This Row],[1Y Return vs Nifty Z-Score]],Table2[1Y Return vs Nifty Z-Score])</f>
        <v>89</v>
      </c>
      <c r="AT137">
        <f>_xlfn.RANK.AVG(Table2[[#This Row],[6M Return vs Nifty Z-Score]],Table2[6M Return vs Nifty Z-Score])</f>
        <v>325</v>
      </c>
      <c r="AU137">
        <f>_xlfn.RANK.AVG(Table2[[#This Row],[Sharpe Ratio Z-Score]],Table2[Sharpe Ratio Z-Score])</f>
        <v>93</v>
      </c>
      <c r="AV137">
        <f>(Table2[[#This Row],[Rank 1Y]]+Table2[[#This Row],[Rank 6M]]+Table2[[#This Row],[Rank Sharpe]])/3</f>
        <v>169</v>
      </c>
    </row>
    <row r="138" spans="1:48" x14ac:dyDescent="0.3">
      <c r="A138" t="s">
        <v>1489</v>
      </c>
      <c r="B138" t="s">
        <v>1490</v>
      </c>
      <c r="C138" t="s">
        <v>10176</v>
      </c>
      <c r="D138" t="s">
        <v>400</v>
      </c>
      <c r="E138">
        <v>6561.2165625600001</v>
      </c>
      <c r="F138">
        <v>211.76</v>
      </c>
      <c r="G138">
        <v>203.442200060321</v>
      </c>
      <c r="H138">
        <f>(Table2[[#This Row],[1Y Return vs Nifty]]-AVERAGE(Table2[1Y Return vs Nifty]))/_xlfn.STDEV.P(Table2[1Y Return vs Nifty])</f>
        <v>1.9138540307208134</v>
      </c>
      <c r="I138">
        <v>1.18680456116446</v>
      </c>
      <c r="J138">
        <f>(Table2[[#This Row],[1M Return vs Nifty]]-AVERAGE(Table2[1M Return vs Nifty]))/_xlfn.STDEV.P(Table2[1M Return vs Nifty])</f>
        <v>-7.1196244110991472E-2</v>
      </c>
      <c r="K138">
        <v>13.7637773317664</v>
      </c>
      <c r="L138">
        <f>(Table2[[#This Row],[6M Return vs Nifty]]-AVERAGE(Table2[6M Return vs Nifty]))/_xlfn.STDEV.P(Table2[6M Return vs Nifty])</f>
        <v>0.11749025851192137</v>
      </c>
      <c r="M138">
        <v>-1.1585890840356801</v>
      </c>
      <c r="N138">
        <f>(Table2[[#This Row],[1W Return vs Nifty]]-AVERAGE(Table2[1W Return vs Nifty]))/_xlfn.STDEV.P(Table2[1W Return vs Nifty])</f>
        <v>-0.16331939329707013</v>
      </c>
      <c r="O138">
        <v>206.17</v>
      </c>
      <c r="P138">
        <v>195.437302350035</v>
      </c>
      <c r="Q138">
        <v>160.02303069039399</v>
      </c>
      <c r="R138">
        <v>61.110391815309498</v>
      </c>
      <c r="S138" s="2">
        <f>(Table2[[#This Row],[Close Price]]-Table2[[#This Row],[20D EMA]])/Table2[[#This Row],[20D EMA]]</f>
        <v>2.7113547072804015E-2</v>
      </c>
      <c r="T138" s="2">
        <f>(Table2[[#This Row],[Close Price]]-Table2[[#This Row],[50D EMA]])/Table2[[#This Row],[50D EMA]]</f>
        <v>8.351884442577126E-2</v>
      </c>
      <c r="U138" s="2">
        <f>(Table2[[#This Row],[Close Price]]-Table2[[#This Row],[200D EMA]])/Table2[[#This Row],[200D EMA]]</f>
        <v>0.32330952042587274</v>
      </c>
      <c r="V138">
        <v>0.74663232830144899</v>
      </c>
      <c r="W138">
        <v>208.33</v>
      </c>
      <c r="X138">
        <v>213</v>
      </c>
      <c r="Y138">
        <v>207.55</v>
      </c>
      <c r="Z138">
        <v>214.07</v>
      </c>
      <c r="AA138">
        <v>207.55</v>
      </c>
      <c r="AB138">
        <v>217.97</v>
      </c>
      <c r="AC138">
        <f>(Table2[[#This Row],[Close Price]]/Table2[[#This Row],[Day Low]])-1</f>
        <v>1.6464263428214831E-2</v>
      </c>
      <c r="AD138">
        <f>(Table2[[#This Row],[Day High]]/Table2[[#This Row],[Close Price]])-1</f>
        <v>5.8556856819040881E-3</v>
      </c>
      <c r="AE138">
        <f>(Table2[[#This Row],[Close Price]]/Table2[[#This Row],[Current Week Low]])-1</f>
        <v>2.0284268850879306E-2</v>
      </c>
      <c r="AF138">
        <f>(Table2[[#This Row],[Current Week High]]/Table2[[#This Row],[Close Price]])-1</f>
        <v>1.0908575746127802E-2</v>
      </c>
      <c r="AG138">
        <f>(Table2[[#This Row],[Close Price]]/Table2[[#This Row],[Current Month Low]])-1</f>
        <v>2.0284268850879306E-2</v>
      </c>
      <c r="AH138">
        <f>(Table2[[#This Row],[Current Month High]]/Table2[[#This Row],[Close Price]])-1</f>
        <v>2.9325651681148424E-2</v>
      </c>
      <c r="AI138">
        <v>2.9325651681148401</v>
      </c>
      <c r="AJ138">
        <v>232.95597484276701</v>
      </c>
      <c r="AK138" t="str">
        <f>IF(AND(Table2[[#This Row],[20D EMA]]&gt;Table2[[#This Row],[50D EMA]],Table2[[#This Row],[50D EMA]]&gt;Table2[[#This Row],[200D EMA]]),"Uptrend","Downtrend/NoTrend")</f>
        <v>Uptrend</v>
      </c>
      <c r="AL138">
        <v>0.11</v>
      </c>
      <c r="AM138" t="s">
        <v>10211</v>
      </c>
      <c r="AN138">
        <v>5.67</v>
      </c>
      <c r="AO138" t="s">
        <v>10211</v>
      </c>
      <c r="AP138">
        <v>9.6412480806993994E-2</v>
      </c>
      <c r="AQ138">
        <f>(Table2[[#This Row],[Sharpe Ratio]]-AVERAGE(Table2[Sharpe Ratio]))/_xlfn.STDEV.P(Table2[Sharpe Ratio])</f>
        <v>0.47523691043456312</v>
      </c>
      <c r="AR1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2.2720655622592365</v>
      </c>
      <c r="AS138">
        <f>_xlfn.RANK.AVG(Table2[[#This Row],[1Y Return vs Nifty Z-Score]],Table2[1Y Return vs Nifty Z-Score])</f>
        <v>31</v>
      </c>
      <c r="AT138">
        <f>_xlfn.RANK.AVG(Table2[[#This Row],[6M Return vs Nifty Z-Score]],Table2[6M Return vs Nifty Z-Score])</f>
        <v>265</v>
      </c>
      <c r="AU138">
        <f>_xlfn.RANK.AVG(Table2[[#This Row],[Sharpe Ratio Z-Score]],Table2[Sharpe Ratio Z-Score])</f>
        <v>218</v>
      </c>
      <c r="AV138">
        <f>(Table2[[#This Row],[Rank 1Y]]+Table2[[#This Row],[Rank 6M]]+Table2[[#This Row],[Rank Sharpe]])/3</f>
        <v>171.33333333333334</v>
      </c>
    </row>
    <row r="139" spans="1:48" x14ac:dyDescent="0.3">
      <c r="A139" t="s">
        <v>99</v>
      </c>
      <c r="B139" t="s">
        <v>100</v>
      </c>
      <c r="C139" t="s">
        <v>10175</v>
      </c>
      <c r="D139" t="s">
        <v>101</v>
      </c>
      <c r="E139">
        <v>283772.42404000001</v>
      </c>
      <c r="F139">
        <v>664.65</v>
      </c>
      <c r="G139">
        <v>73.402562729025604</v>
      </c>
      <c r="H139">
        <f>(Table2[[#This Row],[1Y Return vs Nifty]]-AVERAGE(Table2[1Y Return vs Nifty]))/_xlfn.STDEV.P(Table2[1Y Return vs Nifty])</f>
        <v>0.35270846490942354</v>
      </c>
      <c r="I139">
        <v>-9.5089446990972704</v>
      </c>
      <c r="J139">
        <f>(Table2[[#This Row],[1M Return vs Nifty]]-AVERAGE(Table2[1M Return vs Nifty]))/_xlfn.STDEV.P(Table2[1M Return vs Nifty])</f>
        <v>-0.98649817888004987</v>
      </c>
      <c r="K139">
        <v>98.156558508731393</v>
      </c>
      <c r="L139">
        <f>(Table2[[#This Row],[6M Return vs Nifty]]-AVERAGE(Table2[6M Return vs Nifty]))/_xlfn.STDEV.P(Table2[6M Return vs Nifty])</f>
        <v>2.6575677917074643</v>
      </c>
      <c r="M139">
        <v>-3.1461583447719201</v>
      </c>
      <c r="N139">
        <f>(Table2[[#This Row],[1W Return vs Nifty]]-AVERAGE(Table2[1W Return vs Nifty]))/_xlfn.STDEV.P(Table2[1W Return vs Nifty])</f>
        <v>-0.54400841283030443</v>
      </c>
      <c r="O139">
        <v>666.99</v>
      </c>
      <c r="P139">
        <v>620.15059638657999</v>
      </c>
      <c r="Q139">
        <v>453.115802168794</v>
      </c>
      <c r="R139">
        <v>50.740312203222501</v>
      </c>
      <c r="S139" s="2">
        <f>(Table2[[#This Row],[Close Price]]-Table2[[#This Row],[20D EMA]])/Table2[[#This Row],[20D EMA]]</f>
        <v>-3.5082984752395564E-3</v>
      </c>
      <c r="T139" s="2">
        <f>(Table2[[#This Row],[Close Price]]-Table2[[#This Row],[50D EMA]])/Table2[[#This Row],[50D EMA]]</f>
        <v>7.1755802336890162E-2</v>
      </c>
      <c r="U139" s="2">
        <f>(Table2[[#This Row],[Close Price]]-Table2[[#This Row],[200D EMA]])/Table2[[#This Row],[200D EMA]]</f>
        <v>0.46684356806520194</v>
      </c>
      <c r="V139">
        <v>0.21512399331610599</v>
      </c>
      <c r="W139">
        <v>660</v>
      </c>
      <c r="X139">
        <v>684</v>
      </c>
      <c r="Y139">
        <v>651</v>
      </c>
      <c r="Z139">
        <v>717</v>
      </c>
      <c r="AA139">
        <v>650</v>
      </c>
      <c r="AB139">
        <v>717</v>
      </c>
      <c r="AC139">
        <f>(Table2[[#This Row],[Close Price]]/Table2[[#This Row],[Day Low]])-1</f>
        <v>7.0454545454545769E-3</v>
      </c>
      <c r="AD139">
        <f>(Table2[[#This Row],[Day High]]/Table2[[#This Row],[Close Price]])-1</f>
        <v>2.9113067027759065E-2</v>
      </c>
      <c r="AE139">
        <f>(Table2[[#This Row],[Close Price]]/Table2[[#This Row],[Current Week Low]])-1</f>
        <v>2.0967741935483897E-2</v>
      </c>
      <c r="AF139">
        <f>(Table2[[#This Row],[Current Week High]]/Table2[[#This Row],[Close Price]])-1</f>
        <v>7.8763258858045582E-2</v>
      </c>
      <c r="AG139">
        <f>(Table2[[#This Row],[Close Price]]/Table2[[#This Row],[Current Month Low]])-1</f>
        <v>2.2538461538461396E-2</v>
      </c>
      <c r="AH139">
        <f>(Table2[[#This Row],[Current Month High]]/Table2[[#This Row],[Close Price]])-1</f>
        <v>7.8763258858045582E-2</v>
      </c>
      <c r="AI139">
        <v>21.5226058827954</v>
      </c>
      <c r="AJ139">
        <v>133.538299367533</v>
      </c>
      <c r="AK139" t="str">
        <f>IF(AND(Table2[[#This Row],[20D EMA]]&gt;Table2[[#This Row],[50D EMA]],Table2[[#This Row],[50D EMA]]&gt;Table2[[#This Row],[200D EMA]]),"Uptrend","Downtrend/NoTrend")</f>
        <v>Uptrend</v>
      </c>
      <c r="AL139">
        <v>0.53</v>
      </c>
      <c r="AM139" t="s">
        <v>10211</v>
      </c>
      <c r="AN139">
        <v>2.25</v>
      </c>
      <c r="AO139" t="s">
        <v>10211</v>
      </c>
      <c r="AP139">
        <v>5.5652930478431999E-2</v>
      </c>
      <c r="AQ139">
        <f>(Table2[[#This Row],[Sharpe Ratio]]-AVERAGE(Table2[Sharpe Ratio]))/_xlfn.STDEV.P(Table2[Sharpe Ratio])</f>
        <v>1.279639715047221E-2</v>
      </c>
      <c r="AR1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1.4925660620570058</v>
      </c>
      <c r="AS139">
        <f>_xlfn.RANK.AVG(Table2[[#This Row],[1Y Return vs Nifty Z-Score]],Table2[1Y Return vs Nifty Z-Score])</f>
        <v>174</v>
      </c>
      <c r="AT139">
        <f>_xlfn.RANK.AVG(Table2[[#This Row],[6M Return vs Nifty Z-Score]],Table2[6M Return vs Nifty Z-Score])</f>
        <v>11</v>
      </c>
      <c r="AU139">
        <f>_xlfn.RANK.AVG(Table2[[#This Row],[Sharpe Ratio Z-Score]],Table2[Sharpe Ratio Z-Score])</f>
        <v>330</v>
      </c>
      <c r="AV139">
        <f>(Table2[[#This Row],[Rank 1Y]]+Table2[[#This Row],[Rank 6M]]+Table2[[#This Row],[Rank Sharpe]])/3</f>
        <v>171.66666666666666</v>
      </c>
    </row>
    <row r="140" spans="1:48" x14ac:dyDescent="0.3">
      <c r="A140" t="s">
        <v>1438</v>
      </c>
      <c r="B140" t="s">
        <v>1439</v>
      </c>
      <c r="C140" t="s">
        <v>10183</v>
      </c>
      <c r="D140" t="s">
        <v>1440</v>
      </c>
      <c r="E140">
        <v>7022.9683346399997</v>
      </c>
      <c r="F140">
        <v>385.5</v>
      </c>
      <c r="G140">
        <v>89.745986849397497</v>
      </c>
      <c r="H140">
        <f>(Table2[[#This Row],[1Y Return vs Nifty]]-AVERAGE(Table2[1Y Return vs Nifty]))/_xlfn.STDEV.P(Table2[1Y Return vs Nifty])</f>
        <v>0.54891374984644314</v>
      </c>
      <c r="I140">
        <v>21.513308566682898</v>
      </c>
      <c r="J140">
        <f>(Table2[[#This Row],[1M Return vs Nifty]]-AVERAGE(Table2[1M Return vs Nifty]))/_xlfn.STDEV.P(Table2[1M Return vs Nifty])</f>
        <v>1.6682694062726984</v>
      </c>
      <c r="K140">
        <v>21.181849178428799</v>
      </c>
      <c r="L140">
        <f>(Table2[[#This Row],[6M Return vs Nifty]]-AVERAGE(Table2[6M Return vs Nifty]))/_xlfn.STDEV.P(Table2[6M Return vs Nifty])</f>
        <v>0.34076145984638556</v>
      </c>
      <c r="M140">
        <v>9.2878138417420395</v>
      </c>
      <c r="N140">
        <f>(Table2[[#This Row],[1W Return vs Nifty]]-AVERAGE(Table2[1W Return vs Nifty]))/_xlfn.STDEV.P(Table2[1W Return vs Nifty])</f>
        <v>1.837532081931684</v>
      </c>
      <c r="O140">
        <v>346.57</v>
      </c>
      <c r="P140">
        <v>319.14981193879697</v>
      </c>
      <c r="Q140">
        <v>277.80997501387299</v>
      </c>
      <c r="R140">
        <v>85.170335690890099</v>
      </c>
      <c r="S140" s="2">
        <f>(Table2[[#This Row],[Close Price]]-Table2[[#This Row],[20D EMA]])/Table2[[#This Row],[20D EMA]]</f>
        <v>0.11232939954410366</v>
      </c>
      <c r="T140" s="2">
        <f>(Table2[[#This Row],[Close Price]]-Table2[[#This Row],[50D EMA]])/Table2[[#This Row],[50D EMA]]</f>
        <v>0.2078966854410271</v>
      </c>
      <c r="U140" s="2">
        <f>(Table2[[#This Row],[Close Price]]-Table2[[#This Row],[200D EMA]])/Table2[[#This Row],[200D EMA]]</f>
        <v>0.38763915867581539</v>
      </c>
      <c r="V140">
        <v>1.7923335002158201</v>
      </c>
      <c r="W140">
        <v>377</v>
      </c>
      <c r="X140">
        <v>400</v>
      </c>
      <c r="Y140">
        <v>350.5</v>
      </c>
      <c r="Z140">
        <v>400</v>
      </c>
      <c r="AA140">
        <v>321.2</v>
      </c>
      <c r="AB140">
        <v>400</v>
      </c>
      <c r="AC140">
        <f>(Table2[[#This Row],[Close Price]]/Table2[[#This Row],[Day Low]])-1</f>
        <v>2.2546419098143256E-2</v>
      </c>
      <c r="AD140">
        <f>(Table2[[#This Row],[Day High]]/Table2[[#This Row],[Close Price]])-1</f>
        <v>3.7613488975356768E-2</v>
      </c>
      <c r="AE140">
        <f>(Table2[[#This Row],[Close Price]]/Table2[[#This Row],[Current Week Low]])-1</f>
        <v>9.9857346647646228E-2</v>
      </c>
      <c r="AF140">
        <f>(Table2[[#This Row],[Current Week High]]/Table2[[#This Row],[Close Price]])-1</f>
        <v>3.7613488975356768E-2</v>
      </c>
      <c r="AG140">
        <f>(Table2[[#This Row],[Close Price]]/Table2[[#This Row],[Current Month Low]])-1</f>
        <v>0.20018679950186802</v>
      </c>
      <c r="AH140">
        <f>(Table2[[#This Row],[Current Month High]]/Table2[[#This Row],[Close Price]])-1</f>
        <v>3.7613488975356768E-2</v>
      </c>
      <c r="AI140">
        <v>3.7613488975356701</v>
      </c>
      <c r="AJ140">
        <v>128.51215174866601</v>
      </c>
      <c r="AK140" t="str">
        <f>IF(AND(Table2[[#This Row],[20D EMA]]&gt;Table2[[#This Row],[50D EMA]],Table2[[#This Row],[50D EMA]]&gt;Table2[[#This Row],[200D EMA]]),"Uptrend","Downtrend/NoTrend")</f>
        <v>Uptrend</v>
      </c>
      <c r="AL140">
        <v>0.23</v>
      </c>
      <c r="AM140" t="s">
        <v>10211</v>
      </c>
      <c r="AN140">
        <v>21.94</v>
      </c>
      <c r="AO140" t="s">
        <v>10211</v>
      </c>
      <c r="AP140">
        <v>0.118586612459168</v>
      </c>
      <c r="AQ140">
        <f>(Table2[[#This Row],[Sharpe Ratio]]-AVERAGE(Table2[Sharpe Ratio]))/_xlfn.STDEV.P(Table2[Sharpe Ratio])</f>
        <v>0.72681517222109659</v>
      </c>
      <c r="AR1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5.1222918701183078</v>
      </c>
      <c r="AS140">
        <f>_xlfn.RANK.AVG(Table2[[#This Row],[1Y Return vs Nifty Z-Score]],Table2[1Y Return vs Nifty Z-Score])</f>
        <v>144</v>
      </c>
      <c r="AT140">
        <f>_xlfn.RANK.AVG(Table2[[#This Row],[6M Return vs Nifty Z-Score]],Table2[6M Return vs Nifty Z-Score])</f>
        <v>205</v>
      </c>
      <c r="AU140">
        <f>_xlfn.RANK.AVG(Table2[[#This Row],[Sharpe Ratio Z-Score]],Table2[Sharpe Ratio Z-Score])</f>
        <v>169</v>
      </c>
      <c r="AV140">
        <f>(Table2[[#This Row],[Rank 1Y]]+Table2[[#This Row],[Rank 6M]]+Table2[[#This Row],[Rank Sharpe]])/3</f>
        <v>172.66666666666666</v>
      </c>
    </row>
    <row r="141" spans="1:48" x14ac:dyDescent="0.3">
      <c r="A141" t="s">
        <v>260</v>
      </c>
      <c r="B141" t="s">
        <v>261</v>
      </c>
      <c r="C141" t="s">
        <v>10171</v>
      </c>
      <c r="D141" t="s">
        <v>193</v>
      </c>
      <c r="E141">
        <v>105030.538745</v>
      </c>
      <c r="F141">
        <v>35139.050000000003</v>
      </c>
      <c r="G141">
        <v>53.650945604414296</v>
      </c>
      <c r="H141">
        <f>(Table2[[#This Row],[1Y Return vs Nifty]]-AVERAGE(Table2[1Y Return vs Nifty]))/_xlfn.STDEV.P(Table2[1Y Return vs Nifty])</f>
        <v>0.11558730612662789</v>
      </c>
      <c r="I141">
        <v>8.2477688796869497</v>
      </c>
      <c r="J141">
        <f>(Table2[[#This Row],[1M Return vs Nifty]]-AVERAGE(Table2[1M Return vs Nifty]))/_xlfn.STDEV.P(Table2[1M Return vs Nifty])</f>
        <v>0.53305448623202423</v>
      </c>
      <c r="K141">
        <v>39.358286002292203</v>
      </c>
      <c r="L141">
        <f>(Table2[[#This Row],[6M Return vs Nifty]]-AVERAGE(Table2[6M Return vs Nifty]))/_xlfn.STDEV.P(Table2[6M Return vs Nifty])</f>
        <v>0.88784093946478648</v>
      </c>
      <c r="M141">
        <v>0.98384580505602504</v>
      </c>
      <c r="N141">
        <f>(Table2[[#This Row],[1W Return vs Nifty]]-AVERAGE(Table2[1W Return vs Nifty]))/_xlfn.STDEV.P(Table2[1W Return vs Nifty])</f>
        <v>0.24703180977999786</v>
      </c>
      <c r="O141">
        <v>34152.6</v>
      </c>
      <c r="P141">
        <v>32513.708829591302</v>
      </c>
      <c r="Q141">
        <v>27418.087807083499</v>
      </c>
      <c r="R141">
        <v>67.631937082096698</v>
      </c>
      <c r="S141" s="2">
        <f>(Table2[[#This Row],[Close Price]]-Table2[[#This Row],[20D EMA]])/Table2[[#This Row],[20D EMA]]</f>
        <v>2.8883598906086341E-2</v>
      </c>
      <c r="T141" s="2">
        <f>(Table2[[#This Row],[Close Price]]-Table2[[#This Row],[50D EMA]])/Table2[[#This Row],[50D EMA]]</f>
        <v>8.0745668978229018E-2</v>
      </c>
      <c r="U141" s="2">
        <f>(Table2[[#This Row],[Close Price]]-Table2[[#This Row],[200D EMA]])/Table2[[#This Row],[200D EMA]]</f>
        <v>0.28160104553030807</v>
      </c>
      <c r="V141">
        <v>0.52738982085039399</v>
      </c>
      <c r="W141">
        <v>34902.15</v>
      </c>
      <c r="X141">
        <v>35698.5</v>
      </c>
      <c r="Y141">
        <v>34342.5</v>
      </c>
      <c r="Z141">
        <v>35777.800000000003</v>
      </c>
      <c r="AA141">
        <v>33702.15</v>
      </c>
      <c r="AB141">
        <v>35777.800000000003</v>
      </c>
      <c r="AC141">
        <f>(Table2[[#This Row],[Close Price]]/Table2[[#This Row],[Day Low]])-1</f>
        <v>6.7875474720038298E-3</v>
      </c>
      <c r="AD141">
        <f>(Table2[[#This Row],[Day High]]/Table2[[#This Row],[Close Price]])-1</f>
        <v>1.5921033721742583E-2</v>
      </c>
      <c r="AE141">
        <f>(Table2[[#This Row],[Close Price]]/Table2[[#This Row],[Current Week Low]])-1</f>
        <v>2.3194292785906789E-2</v>
      </c>
      <c r="AF141">
        <f>(Table2[[#This Row],[Current Week High]]/Table2[[#This Row],[Close Price]])-1</f>
        <v>1.8177782267875697E-2</v>
      </c>
      <c r="AG141">
        <f>(Table2[[#This Row],[Close Price]]/Table2[[#This Row],[Current Month Low]])-1</f>
        <v>4.2635262142029617E-2</v>
      </c>
      <c r="AH141">
        <f>(Table2[[#This Row],[Current Month High]]/Table2[[#This Row],[Close Price]])-1</f>
        <v>1.8177782267875697E-2</v>
      </c>
      <c r="AI141">
        <v>4.3796004729780504</v>
      </c>
      <c r="AJ141">
        <v>95.966516369557993</v>
      </c>
      <c r="AK141" t="str">
        <f>IF(AND(Table2[[#This Row],[20D EMA]]&gt;Table2[[#This Row],[50D EMA]],Table2[[#This Row],[50D EMA]]&gt;Table2[[#This Row],[200D EMA]]),"Uptrend","Downtrend/NoTrend")</f>
        <v>Uptrend</v>
      </c>
      <c r="AL141">
        <v>0.06</v>
      </c>
      <c r="AM141" t="s">
        <v>10211</v>
      </c>
      <c r="AN141">
        <v>2.9</v>
      </c>
      <c r="AO141" t="s">
        <v>10211</v>
      </c>
      <c r="AP141">
        <v>0.11574491191881101</v>
      </c>
      <c r="AQ141">
        <f>(Table2[[#This Row],[Sharpe Ratio]]-AVERAGE(Table2[Sharpe Ratio]))/_xlfn.STDEV.P(Table2[Sharpe Ratio])</f>
        <v>0.69457444714220606</v>
      </c>
      <c r="AR1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2.4780889887456428</v>
      </c>
      <c r="AS141">
        <f>_xlfn.RANK.AVG(Table2[[#This Row],[1Y Return vs Nifty Z-Score]],Table2[1Y Return vs Nifty Z-Score])</f>
        <v>240</v>
      </c>
      <c r="AT141">
        <f>_xlfn.RANK.AVG(Table2[[#This Row],[6M Return vs Nifty Z-Score]],Table2[6M Return vs Nifty Z-Score])</f>
        <v>104</v>
      </c>
      <c r="AU141">
        <f>_xlfn.RANK.AVG(Table2[[#This Row],[Sharpe Ratio Z-Score]],Table2[Sharpe Ratio Z-Score])</f>
        <v>175</v>
      </c>
      <c r="AV141">
        <f>(Table2[[#This Row],[Rank 1Y]]+Table2[[#This Row],[Rank 6M]]+Table2[[#This Row],[Rank Sharpe]])/3</f>
        <v>173</v>
      </c>
    </row>
    <row r="142" spans="1:48" x14ac:dyDescent="0.3">
      <c r="A142" t="s">
        <v>1420</v>
      </c>
      <c r="B142" t="s">
        <v>1421</v>
      </c>
      <c r="C142" t="s">
        <v>10181</v>
      </c>
      <c r="D142" t="s">
        <v>371</v>
      </c>
      <c r="E142">
        <v>7263.0132119999998</v>
      </c>
      <c r="F142">
        <v>152.72</v>
      </c>
      <c r="G142">
        <v>78.937769125439203</v>
      </c>
      <c r="H142">
        <f>(Table2[[#This Row],[1Y Return vs Nifty]]-AVERAGE(Table2[1Y Return vs Nifty]))/_xlfn.STDEV.P(Table2[1Y Return vs Nifty])</f>
        <v>0.41915945707573532</v>
      </c>
      <c r="I142">
        <v>25.1780259580045</v>
      </c>
      <c r="J142">
        <f>(Table2[[#This Row],[1M Return vs Nifty]]-AVERAGE(Table2[1M Return vs Nifty]))/_xlfn.STDEV.P(Table2[1M Return vs Nifty])</f>
        <v>1.9818821169895535</v>
      </c>
      <c r="K142">
        <v>38.331209945859399</v>
      </c>
      <c r="L142">
        <f>(Table2[[#This Row],[6M Return vs Nifty]]-AVERAGE(Table2[6M Return vs Nifty]))/_xlfn.STDEV.P(Table2[6M Return vs Nifty])</f>
        <v>0.85692771703694059</v>
      </c>
      <c r="M142">
        <v>8.7258039698712295</v>
      </c>
      <c r="N142">
        <f>(Table2[[#This Row],[1W Return vs Nifty]]-AVERAGE(Table2[1W Return vs Nifty]))/_xlfn.STDEV.P(Table2[1W Return vs Nifty])</f>
        <v>1.7298875377555254</v>
      </c>
      <c r="O142">
        <v>135.65</v>
      </c>
      <c r="P142">
        <v>122.011124876691</v>
      </c>
      <c r="Q142">
        <v>100.39121651190899</v>
      </c>
      <c r="R142">
        <v>65.670673709325797</v>
      </c>
      <c r="S142" s="2">
        <f>(Table2[[#This Row],[Close Price]]-Table2[[#This Row],[20D EMA]])/Table2[[#This Row],[20D EMA]]</f>
        <v>0.12583855510504971</v>
      </c>
      <c r="T142" s="2">
        <f>(Table2[[#This Row],[Close Price]]-Table2[[#This Row],[50D EMA]])/Table2[[#This Row],[50D EMA]]</f>
        <v>0.25168914026769718</v>
      </c>
      <c r="U142" s="2">
        <f>(Table2[[#This Row],[Close Price]]-Table2[[#This Row],[200D EMA]])/Table2[[#This Row],[200D EMA]]</f>
        <v>0.52124862419496087</v>
      </c>
      <c r="V142">
        <v>1.71147552166545</v>
      </c>
      <c r="W142">
        <v>148.93</v>
      </c>
      <c r="X142">
        <v>162.30000000000001</v>
      </c>
      <c r="Y142">
        <v>135.52000000000001</v>
      </c>
      <c r="Z142">
        <v>162.30000000000001</v>
      </c>
      <c r="AA142">
        <v>129.25</v>
      </c>
      <c r="AB142">
        <v>162.30000000000001</v>
      </c>
      <c r="AC142">
        <f>(Table2[[#This Row],[Close Price]]/Table2[[#This Row],[Day Low]])-1</f>
        <v>2.5448197139595674E-2</v>
      </c>
      <c r="AD142">
        <f>(Table2[[#This Row],[Day High]]/Table2[[#This Row],[Close Price]])-1</f>
        <v>6.2729177579884832E-2</v>
      </c>
      <c r="AE142">
        <f>(Table2[[#This Row],[Close Price]]/Table2[[#This Row],[Current Week Low]])-1</f>
        <v>0.12691853600944492</v>
      </c>
      <c r="AF142">
        <f>(Table2[[#This Row],[Current Week High]]/Table2[[#This Row],[Close Price]])-1</f>
        <v>6.2729177579884832E-2</v>
      </c>
      <c r="AG142">
        <f>(Table2[[#This Row],[Close Price]]/Table2[[#This Row],[Current Month Low]])-1</f>
        <v>0.18158607350096712</v>
      </c>
      <c r="AH142">
        <f>(Table2[[#This Row],[Current Month High]]/Table2[[#This Row],[Close Price]])-1</f>
        <v>6.2729177579884832E-2</v>
      </c>
      <c r="AI142">
        <v>6.2729177579884796</v>
      </c>
      <c r="AJ142">
        <v>134.77325134511901</v>
      </c>
      <c r="AK142" t="str">
        <f>IF(AND(Table2[[#This Row],[20D EMA]]&gt;Table2[[#This Row],[50D EMA]],Table2[[#This Row],[50D EMA]]&gt;Table2[[#This Row],[200D EMA]]),"Uptrend","Downtrend/NoTrend")</f>
        <v>Uptrend</v>
      </c>
      <c r="AL142">
        <v>0.34</v>
      </c>
      <c r="AM142" t="s">
        <v>10211</v>
      </c>
      <c r="AN142">
        <v>16.59</v>
      </c>
      <c r="AO142" t="s">
        <v>10211</v>
      </c>
      <c r="AP142">
        <v>7.6799633758113994E-2</v>
      </c>
      <c r="AQ142">
        <f>(Table2[[#This Row],[Sharpe Ratio]]-AVERAGE(Table2[Sharpe Ratio]))/_xlfn.STDEV.P(Table2[Sharpe Ratio])</f>
        <v>0.2527178938326835</v>
      </c>
      <c r="AR1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5.2405747226904387</v>
      </c>
      <c r="AS142">
        <f>_xlfn.RANK.AVG(Table2[[#This Row],[1Y Return vs Nifty Z-Score]],Table2[1Y Return vs Nifty Z-Score])</f>
        <v>160</v>
      </c>
      <c r="AT142">
        <f>_xlfn.RANK.AVG(Table2[[#This Row],[6M Return vs Nifty Z-Score]],Table2[6M Return vs Nifty Z-Score])</f>
        <v>109</v>
      </c>
      <c r="AU142">
        <f>_xlfn.RANK.AVG(Table2[[#This Row],[Sharpe Ratio Z-Score]],Table2[Sharpe Ratio Z-Score])</f>
        <v>257</v>
      </c>
      <c r="AV142">
        <f>(Table2[[#This Row],[Rank 1Y]]+Table2[[#This Row],[Rank 6M]]+Table2[[#This Row],[Rank Sharpe]])/3</f>
        <v>175.33333333333334</v>
      </c>
    </row>
    <row r="143" spans="1:48" x14ac:dyDescent="0.3">
      <c r="A143" t="s">
        <v>551</v>
      </c>
      <c r="B143" t="s">
        <v>552</v>
      </c>
      <c r="C143" t="s">
        <v>10167</v>
      </c>
      <c r="D143" t="s">
        <v>553</v>
      </c>
      <c r="E143">
        <v>35150.907690959997</v>
      </c>
      <c r="F143">
        <v>936.55</v>
      </c>
      <c r="G143">
        <v>59.994619683916298</v>
      </c>
      <c r="H143">
        <f>(Table2[[#This Row],[1Y Return vs Nifty]]-AVERAGE(Table2[1Y Return vs Nifty]))/_xlfn.STDEV.P(Table2[1Y Return vs Nifty])</f>
        <v>0.19174407542718211</v>
      </c>
      <c r="I143">
        <v>18.5736701666758</v>
      </c>
      <c r="J143">
        <f>(Table2[[#This Row],[1M Return vs Nifty]]-AVERAGE(Table2[1M Return vs Nifty]))/_xlfn.STDEV.P(Table2[1M Return vs Nifty])</f>
        <v>1.4167062245286572</v>
      </c>
      <c r="K143">
        <v>27.936386618266599</v>
      </c>
      <c r="L143">
        <f>(Table2[[#This Row],[6M Return vs Nifty]]-AVERAGE(Table2[6M Return vs Nifty]))/_xlfn.STDEV.P(Table2[6M Return vs Nifty])</f>
        <v>0.54406141700839883</v>
      </c>
      <c r="M143">
        <v>3.8149133357575198</v>
      </c>
      <c r="N143">
        <f>(Table2[[#This Row],[1W Return vs Nifty]]-AVERAGE(Table2[1W Return vs Nifty]))/_xlfn.STDEV.P(Table2[1W Return vs Nifty])</f>
        <v>0.78928024548779396</v>
      </c>
      <c r="O143">
        <v>921.01</v>
      </c>
      <c r="P143">
        <v>854.30555037426996</v>
      </c>
      <c r="Q143">
        <v>711.08969775680498</v>
      </c>
      <c r="R143">
        <v>59.191543964313098</v>
      </c>
      <c r="S143" s="2">
        <f>(Table2[[#This Row],[Close Price]]-Table2[[#This Row],[20D EMA]])/Table2[[#This Row],[20D EMA]]</f>
        <v>1.6872780968719085E-2</v>
      </c>
      <c r="T143" s="2">
        <f>(Table2[[#This Row],[Close Price]]-Table2[[#This Row],[50D EMA]])/Table2[[#This Row],[50D EMA]]</f>
        <v>9.6270531766648168E-2</v>
      </c>
      <c r="U143" s="2">
        <f>(Table2[[#This Row],[Close Price]]-Table2[[#This Row],[200D EMA]])/Table2[[#This Row],[200D EMA]]</f>
        <v>0.31706309760137058</v>
      </c>
      <c r="V143">
        <v>1.1585787000324701</v>
      </c>
      <c r="W143">
        <v>929.1</v>
      </c>
      <c r="X143">
        <v>969.65</v>
      </c>
      <c r="Y143">
        <v>929.1</v>
      </c>
      <c r="Z143">
        <v>1034.95</v>
      </c>
      <c r="AA143">
        <v>920.2</v>
      </c>
      <c r="AB143">
        <v>1034.95</v>
      </c>
      <c r="AC143">
        <f>(Table2[[#This Row],[Close Price]]/Table2[[#This Row],[Day Low]])-1</f>
        <v>8.0185125390161982E-3</v>
      </c>
      <c r="AD143">
        <f>(Table2[[#This Row],[Day High]]/Table2[[#This Row],[Close Price]])-1</f>
        <v>3.5342480380118557E-2</v>
      </c>
      <c r="AE143">
        <f>(Table2[[#This Row],[Close Price]]/Table2[[#This Row],[Current Week Low]])-1</f>
        <v>8.0185125390161982E-3</v>
      </c>
      <c r="AF143">
        <f>(Table2[[#This Row],[Current Week High]]/Table2[[#This Row],[Close Price]])-1</f>
        <v>0.10506646735358505</v>
      </c>
      <c r="AG143">
        <f>(Table2[[#This Row],[Close Price]]/Table2[[#This Row],[Current Month Low]])-1</f>
        <v>1.7767876548576256E-2</v>
      </c>
      <c r="AH143">
        <f>(Table2[[#This Row],[Current Month High]]/Table2[[#This Row],[Close Price]])-1</f>
        <v>0.10506646735358505</v>
      </c>
      <c r="AI143">
        <v>13.7152314345203</v>
      </c>
      <c r="AJ143">
        <v>97.168421052631501</v>
      </c>
      <c r="AK143" t="str">
        <f>IF(AND(Table2[[#This Row],[20D EMA]]&gt;Table2[[#This Row],[50D EMA]],Table2[[#This Row],[50D EMA]]&gt;Table2[[#This Row],[200D EMA]]),"Uptrend","Downtrend/NoTrend")</f>
        <v>Uptrend</v>
      </c>
      <c r="AL143">
        <v>0.06</v>
      </c>
      <c r="AM143" t="s">
        <v>10211</v>
      </c>
      <c r="AN143">
        <v>5.33</v>
      </c>
      <c r="AO143" t="s">
        <v>10211</v>
      </c>
      <c r="AP143">
        <v>0.121825015998642</v>
      </c>
      <c r="AQ143">
        <f>(Table2[[#This Row],[Sharpe Ratio]]-AVERAGE(Table2[Sharpe Ratio]))/_xlfn.STDEV.P(Table2[Sharpe Ratio])</f>
        <v>0.7635567207157069</v>
      </c>
      <c r="AR1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3.7053486831677387</v>
      </c>
      <c r="AS143">
        <f>_xlfn.RANK.AVG(Table2[[#This Row],[1Y Return vs Nifty Z-Score]],Table2[1Y Return vs Nifty Z-Score])</f>
        <v>212</v>
      </c>
      <c r="AT143">
        <f>_xlfn.RANK.AVG(Table2[[#This Row],[6M Return vs Nifty Z-Score]],Table2[6M Return vs Nifty Z-Score])</f>
        <v>159</v>
      </c>
      <c r="AU143">
        <f>_xlfn.RANK.AVG(Table2[[#This Row],[Sharpe Ratio Z-Score]],Table2[Sharpe Ratio Z-Score])</f>
        <v>161</v>
      </c>
      <c r="AV143">
        <f>(Table2[[#This Row],[Rank 1Y]]+Table2[[#This Row],[Rank 6M]]+Table2[[#This Row],[Rank Sharpe]])/3</f>
        <v>177.33333333333334</v>
      </c>
    </row>
    <row r="144" spans="1:48" x14ac:dyDescent="0.3">
      <c r="A144" t="s">
        <v>680</v>
      </c>
      <c r="B144" t="s">
        <v>681</v>
      </c>
      <c r="C144" t="s">
        <v>10174</v>
      </c>
      <c r="D144" t="s">
        <v>72</v>
      </c>
      <c r="E144">
        <v>25437.696551699999</v>
      </c>
      <c r="F144">
        <v>186.92</v>
      </c>
      <c r="G144">
        <v>124.49729215925601</v>
      </c>
      <c r="H144">
        <f>(Table2[[#This Row],[1Y Return vs Nifty]]-AVERAGE(Table2[1Y Return vs Nifty]))/_xlfn.STDEV.P(Table2[1Y Return vs Nifty])</f>
        <v>0.96610843989643713</v>
      </c>
      <c r="I144">
        <v>25.045730725475501</v>
      </c>
      <c r="J144">
        <f>(Table2[[#This Row],[1M Return vs Nifty]]-AVERAGE(Table2[1M Return vs Nifty]))/_xlfn.STDEV.P(Table2[1M Return vs Nifty])</f>
        <v>1.9705607892968404</v>
      </c>
      <c r="K144">
        <v>20.9402223639181</v>
      </c>
      <c r="L144">
        <f>(Table2[[#This Row],[6M Return vs Nifty]]-AVERAGE(Table2[6M Return vs Nifty]))/_xlfn.STDEV.P(Table2[6M Return vs Nifty])</f>
        <v>0.33348890839830325</v>
      </c>
      <c r="M144">
        <v>19.566130430958498</v>
      </c>
      <c r="N144">
        <f>(Table2[[#This Row],[1W Return vs Nifty]]-AVERAGE(Table2[1W Return vs Nifty]))/_xlfn.STDEV.P(Table2[1W Return vs Nifty])</f>
        <v>3.8061891456616728</v>
      </c>
      <c r="O144">
        <v>167.23</v>
      </c>
      <c r="P144">
        <v>155.36167291545499</v>
      </c>
      <c r="Q144">
        <v>129.60567440927699</v>
      </c>
      <c r="R144">
        <v>88.621810854139895</v>
      </c>
      <c r="S144" s="2">
        <f>(Table2[[#This Row],[Close Price]]-Table2[[#This Row],[20D EMA]])/Table2[[#This Row],[20D EMA]]</f>
        <v>0.1177420319320696</v>
      </c>
      <c r="T144" s="2">
        <f>(Table2[[#This Row],[Close Price]]-Table2[[#This Row],[50D EMA]])/Table2[[#This Row],[50D EMA]]</f>
        <v>0.20312813638224964</v>
      </c>
      <c r="U144" s="2">
        <f>(Table2[[#This Row],[Close Price]]-Table2[[#This Row],[200D EMA]])/Table2[[#This Row],[200D EMA]]</f>
        <v>0.44222080438956862</v>
      </c>
      <c r="V144">
        <v>1.5129942495979301</v>
      </c>
      <c r="W144">
        <v>186</v>
      </c>
      <c r="X144">
        <v>192.7</v>
      </c>
      <c r="Y144">
        <v>169</v>
      </c>
      <c r="Z144">
        <v>192.7</v>
      </c>
      <c r="AA144">
        <v>156.87</v>
      </c>
      <c r="AB144">
        <v>192.7</v>
      </c>
      <c r="AC144">
        <f>(Table2[[#This Row],[Close Price]]/Table2[[#This Row],[Day Low]])-1</f>
        <v>4.9462365591397273E-3</v>
      </c>
      <c r="AD144">
        <f>(Table2[[#This Row],[Day High]]/Table2[[#This Row],[Close Price]])-1</f>
        <v>3.0922319708966306E-2</v>
      </c>
      <c r="AE144">
        <f>(Table2[[#This Row],[Close Price]]/Table2[[#This Row],[Current Week Low]])-1</f>
        <v>0.10603550295857977</v>
      </c>
      <c r="AF144">
        <f>(Table2[[#This Row],[Current Week High]]/Table2[[#This Row],[Close Price]])-1</f>
        <v>3.0922319708966306E-2</v>
      </c>
      <c r="AG144">
        <f>(Table2[[#This Row],[Close Price]]/Table2[[#This Row],[Current Month Low]])-1</f>
        <v>0.19155989035507104</v>
      </c>
      <c r="AH144">
        <f>(Table2[[#This Row],[Current Month High]]/Table2[[#This Row],[Close Price]])-1</f>
        <v>3.0922319708966306E-2</v>
      </c>
      <c r="AI144">
        <v>3.0922319708966302</v>
      </c>
      <c r="AJ144">
        <v>151.57469717362</v>
      </c>
      <c r="AK144" t="str">
        <f>IF(AND(Table2[[#This Row],[20D EMA]]&gt;Table2[[#This Row],[50D EMA]],Table2[[#This Row],[50D EMA]]&gt;Table2[[#This Row],[200D EMA]]),"Uptrend","Downtrend/NoTrend")</f>
        <v>Uptrend</v>
      </c>
      <c r="AL144">
        <v>0.22</v>
      </c>
      <c r="AM144" t="s">
        <v>10211</v>
      </c>
      <c r="AN144">
        <v>11.28</v>
      </c>
      <c r="AO144" t="s">
        <v>10211</v>
      </c>
      <c r="AP144">
        <v>8.5917697487726999E-2</v>
      </c>
      <c r="AQ144">
        <f>(Table2[[#This Row],[Sharpe Ratio]]-AVERAGE(Table2[Sharpe Ratio]))/_xlfn.STDEV.P(Table2[Sharpe Ratio])</f>
        <v>0.35616756482487211</v>
      </c>
      <c r="AR1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7.4325148480781253</v>
      </c>
      <c r="AS144">
        <f>_xlfn.RANK.AVG(Table2[[#This Row],[1Y Return vs Nifty Z-Score]],Table2[1Y Return vs Nifty Z-Score])</f>
        <v>86</v>
      </c>
      <c r="AT144">
        <f>_xlfn.RANK.AVG(Table2[[#This Row],[6M Return vs Nifty Z-Score]],Table2[6M Return vs Nifty Z-Score])</f>
        <v>207</v>
      </c>
      <c r="AU144">
        <f>_xlfn.RANK.AVG(Table2[[#This Row],[Sharpe Ratio Z-Score]],Table2[Sharpe Ratio Z-Score])</f>
        <v>239</v>
      </c>
      <c r="AV144">
        <f>(Table2[[#This Row],[Rank 1Y]]+Table2[[#This Row],[Rank 6M]]+Table2[[#This Row],[Rank Sharpe]])/3</f>
        <v>177.33333333333334</v>
      </c>
    </row>
    <row r="145" spans="1:48" x14ac:dyDescent="0.3">
      <c r="A145" t="s">
        <v>976</v>
      </c>
      <c r="B145" t="s">
        <v>977</v>
      </c>
      <c r="C145" t="s">
        <v>10173</v>
      </c>
      <c r="D145" t="s">
        <v>246</v>
      </c>
      <c r="E145">
        <v>14139.622880000001</v>
      </c>
      <c r="F145">
        <v>4432.3</v>
      </c>
      <c r="G145">
        <v>29.196425675791101</v>
      </c>
      <c r="H145">
        <f>(Table2[[#This Row],[1Y Return vs Nifty]]-AVERAGE(Table2[1Y Return vs Nifty]))/_xlfn.STDEV.P(Table2[1Y Return vs Nifty])</f>
        <v>-0.17799291398237316</v>
      </c>
      <c r="I145">
        <v>-6.8290099468593901</v>
      </c>
      <c r="J145">
        <f>(Table2[[#This Row],[1M Return vs Nifty]]-AVERAGE(Table2[1M Return vs Nifty]))/_xlfn.STDEV.P(Table2[1M Return vs Nifty])</f>
        <v>-0.75715945710469068</v>
      </c>
      <c r="K145">
        <v>28.675390221177899</v>
      </c>
      <c r="L145">
        <f>(Table2[[#This Row],[6M Return vs Nifty]]-AVERAGE(Table2[6M Return vs Nifty]))/_xlfn.STDEV.P(Table2[6M Return vs Nifty])</f>
        <v>0.56630415415400093</v>
      </c>
      <c r="M145">
        <v>-3.6019168071640801</v>
      </c>
      <c r="N145">
        <f>(Table2[[#This Row],[1W Return vs Nifty]]-AVERAGE(Table2[1W Return vs Nifty]))/_xlfn.STDEV.P(Table2[1W Return vs Nifty])</f>
        <v>-0.63130209643646795</v>
      </c>
      <c r="O145">
        <v>4534.99</v>
      </c>
      <c r="P145">
        <v>4427.9054997358198</v>
      </c>
      <c r="Q145">
        <v>3737.1639879828299</v>
      </c>
      <c r="R145">
        <v>39.5749188660022</v>
      </c>
      <c r="S145" s="2">
        <f>(Table2[[#This Row],[Close Price]]-Table2[[#This Row],[20D EMA]])/Table2[[#This Row],[20D EMA]]</f>
        <v>-2.2643930857620325E-2</v>
      </c>
      <c r="T145" s="2">
        <f>(Table2[[#This Row],[Close Price]]-Table2[[#This Row],[50D EMA]])/Table2[[#This Row],[50D EMA]]</f>
        <v>9.9245574785698071E-4</v>
      </c>
      <c r="U145" s="2">
        <f>(Table2[[#This Row],[Close Price]]-Table2[[#This Row],[200D EMA]])/Table2[[#This Row],[200D EMA]]</f>
        <v>0.18600629093409857</v>
      </c>
      <c r="V145">
        <v>0.97466732974853099</v>
      </c>
      <c r="W145">
        <v>4406.55</v>
      </c>
      <c r="X145">
        <v>4523.8</v>
      </c>
      <c r="Y145">
        <v>4382</v>
      </c>
      <c r="Z145">
        <v>4654</v>
      </c>
      <c r="AA145">
        <v>4382</v>
      </c>
      <c r="AB145">
        <v>4683.3</v>
      </c>
      <c r="AC145">
        <f>(Table2[[#This Row],[Close Price]]/Table2[[#This Row],[Day Low]])-1</f>
        <v>5.8435737708637525E-3</v>
      </c>
      <c r="AD145">
        <f>(Table2[[#This Row],[Day High]]/Table2[[#This Row],[Close Price]])-1</f>
        <v>2.0643909482661371E-2</v>
      </c>
      <c r="AE145">
        <f>(Table2[[#This Row],[Close Price]]/Table2[[#This Row],[Current Week Low]])-1</f>
        <v>1.1478776814240144E-2</v>
      </c>
      <c r="AF145">
        <f>(Table2[[#This Row],[Current Week High]]/Table2[[#This Row],[Close Price]])-1</f>
        <v>5.0019177402251591E-2</v>
      </c>
      <c r="AG145">
        <f>(Table2[[#This Row],[Close Price]]/Table2[[#This Row],[Current Month Low]])-1</f>
        <v>1.1478776814240144E-2</v>
      </c>
      <c r="AH145">
        <f>(Table2[[#This Row],[Current Month High]]/Table2[[#This Row],[Close Price]])-1</f>
        <v>5.6629740766644954E-2</v>
      </c>
      <c r="AI145">
        <v>12.8082485391331</v>
      </c>
      <c r="AJ145">
        <v>61.174545454545402</v>
      </c>
      <c r="AK145" t="str">
        <f>IF(AND(Table2[[#This Row],[20D EMA]]&gt;Table2[[#This Row],[50D EMA]],Table2[[#This Row],[50D EMA]]&gt;Table2[[#This Row],[200D EMA]]),"Uptrend","Downtrend/NoTrend")</f>
        <v>Uptrend</v>
      </c>
      <c r="AL145">
        <v>0.04</v>
      </c>
      <c r="AM145" t="s">
        <v>10211</v>
      </c>
      <c r="AN145">
        <v>-5.4</v>
      </c>
      <c r="AO145" t="s">
        <v>10212</v>
      </c>
      <c r="AP145">
        <v>0.187743995102605</v>
      </c>
      <c r="AQ145">
        <f>(Table2[[#This Row],[Sharpe Ratio]]-AVERAGE(Table2[Sharpe Ratio]))/_xlfn.STDEV.P(Table2[Sharpe Ratio])</f>
        <v>1.5114454065886402</v>
      </c>
      <c r="AR1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0.51129509321910938</v>
      </c>
      <c r="AS145">
        <f>_xlfn.RANK.AVG(Table2[[#This Row],[1Y Return vs Nifty Z-Score]],Table2[1Y Return vs Nifty Z-Score])</f>
        <v>330</v>
      </c>
      <c r="AT145">
        <f>_xlfn.RANK.AVG(Table2[[#This Row],[6M Return vs Nifty Z-Score]],Table2[6M Return vs Nifty Z-Score])</f>
        <v>156</v>
      </c>
      <c r="AU145">
        <f>_xlfn.RANK.AVG(Table2[[#This Row],[Sharpe Ratio Z-Score]],Table2[Sharpe Ratio Z-Score])</f>
        <v>49</v>
      </c>
      <c r="AV145">
        <f>(Table2[[#This Row],[Rank 1Y]]+Table2[[#This Row],[Rank 6M]]+Table2[[#This Row],[Rank Sharpe]])/3</f>
        <v>178.33333333333334</v>
      </c>
    </row>
    <row r="146" spans="1:48" x14ac:dyDescent="0.3">
      <c r="A146" t="s">
        <v>175</v>
      </c>
      <c r="B146" t="s">
        <v>176</v>
      </c>
      <c r="C146" t="s">
        <v>10165</v>
      </c>
      <c r="D146" t="s">
        <v>177</v>
      </c>
      <c r="E146">
        <v>150832.32701042001</v>
      </c>
      <c r="F146">
        <v>228.71</v>
      </c>
      <c r="G146">
        <v>80.388198381570803</v>
      </c>
      <c r="H146">
        <f>(Table2[[#This Row],[1Y Return vs Nifty]]-AVERAGE(Table2[1Y Return vs Nifty]))/_xlfn.STDEV.P(Table2[1Y Return vs Nifty])</f>
        <v>0.43657208024357941</v>
      </c>
      <c r="I146">
        <v>1.6516365172637799</v>
      </c>
      <c r="J146">
        <f>(Table2[[#This Row],[1M Return vs Nifty]]-AVERAGE(Table2[1M Return vs Nifty]))/_xlfn.STDEV.P(Table2[1M Return vs Nifty])</f>
        <v>-3.1417676157746252E-2</v>
      </c>
      <c r="K146">
        <v>28.921467615492801</v>
      </c>
      <c r="L146">
        <f>(Table2[[#This Row],[6M Return vs Nifty]]-AVERAGE(Table2[6M Return vs Nifty]))/_xlfn.STDEV.P(Table2[6M Return vs Nifty])</f>
        <v>0.57371066039789276</v>
      </c>
      <c r="M146">
        <v>4.2069045823490798</v>
      </c>
      <c r="N146">
        <f>(Table2[[#This Row],[1W Return vs Nifty]]-AVERAGE(Table2[1W Return vs Nifty]))/_xlfn.STDEV.P(Table2[1W Return vs Nifty])</f>
        <v>0.86436027730277287</v>
      </c>
      <c r="O146">
        <v>221.49</v>
      </c>
      <c r="P146">
        <v>212.39670656705999</v>
      </c>
      <c r="Q146">
        <v>177.95374344017401</v>
      </c>
      <c r="R146">
        <v>70.397340163389003</v>
      </c>
      <c r="S146" s="2">
        <f>(Table2[[#This Row],[Close Price]]-Table2[[#This Row],[20D EMA]])/Table2[[#This Row],[20D EMA]]</f>
        <v>3.2597408460878587E-2</v>
      </c>
      <c r="T146" s="2">
        <f>(Table2[[#This Row],[Close Price]]-Table2[[#This Row],[50D EMA]])/Table2[[#This Row],[50D EMA]]</f>
        <v>7.6805773952946951E-2</v>
      </c>
      <c r="U146" s="2">
        <f>(Table2[[#This Row],[Close Price]]-Table2[[#This Row],[200D EMA]])/Table2[[#This Row],[200D EMA]]</f>
        <v>0.28522162882676116</v>
      </c>
      <c r="V146">
        <v>0.76819061142633005</v>
      </c>
      <c r="W146">
        <v>224.7</v>
      </c>
      <c r="X146">
        <v>233.8</v>
      </c>
      <c r="Y146">
        <v>219.86</v>
      </c>
      <c r="Z146">
        <v>234.1</v>
      </c>
      <c r="AA146">
        <v>217.28</v>
      </c>
      <c r="AB146">
        <v>234.1</v>
      </c>
      <c r="AC146">
        <f>(Table2[[#This Row],[Close Price]]/Table2[[#This Row],[Day Low]])-1</f>
        <v>1.7846016911437612E-2</v>
      </c>
      <c r="AD146">
        <f>(Table2[[#This Row],[Day High]]/Table2[[#This Row],[Close Price]])-1</f>
        <v>2.2255257749989044E-2</v>
      </c>
      <c r="AE146">
        <f>(Table2[[#This Row],[Close Price]]/Table2[[#This Row],[Current Week Low]])-1</f>
        <v>4.0252888201582904E-2</v>
      </c>
      <c r="AF146">
        <f>(Table2[[#This Row],[Current Week High]]/Table2[[#This Row],[Close Price]])-1</f>
        <v>2.3566962528966728E-2</v>
      </c>
      <c r="AG146">
        <f>(Table2[[#This Row],[Close Price]]/Table2[[#This Row],[Current Month Low]])-1</f>
        <v>5.2604933726067671E-2</v>
      </c>
      <c r="AH146">
        <f>(Table2[[#This Row],[Current Month High]]/Table2[[#This Row],[Close Price]])-1</f>
        <v>2.3566962528966728E-2</v>
      </c>
      <c r="AI146">
        <v>2.3566962528966702</v>
      </c>
      <c r="AJ146">
        <v>112.753488372093</v>
      </c>
      <c r="AK146" t="str">
        <f>IF(AND(Table2[[#This Row],[20D EMA]]&gt;Table2[[#This Row],[50D EMA]],Table2[[#This Row],[50D EMA]]&gt;Table2[[#This Row],[200D EMA]]),"Uptrend","Downtrend/NoTrend")</f>
        <v>Uptrend</v>
      </c>
      <c r="AL146">
        <v>0.02</v>
      </c>
      <c r="AM146" t="s">
        <v>10211</v>
      </c>
      <c r="AN146">
        <v>7.16</v>
      </c>
      <c r="AO146" t="s">
        <v>10211</v>
      </c>
      <c r="AP146">
        <v>9.4176680688534006E-2</v>
      </c>
      <c r="AQ146">
        <f>(Table2[[#This Row],[Sharpe Ratio]]-AVERAGE(Table2[Sharpe Ratio]))/_xlfn.STDEV.P(Table2[Sharpe Ratio])</f>
        <v>0.44987047370876954</v>
      </c>
      <c r="AR1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2.2930958154952683</v>
      </c>
      <c r="AS146">
        <f>_xlfn.RANK.AVG(Table2[[#This Row],[1Y Return vs Nifty Z-Score]],Table2[1Y Return vs Nifty Z-Score])</f>
        <v>158</v>
      </c>
      <c r="AT146">
        <f>_xlfn.RANK.AVG(Table2[[#This Row],[6M Return vs Nifty Z-Score]],Table2[6M Return vs Nifty Z-Score])</f>
        <v>155</v>
      </c>
      <c r="AU146">
        <f>_xlfn.RANK.AVG(Table2[[#This Row],[Sharpe Ratio Z-Score]],Table2[Sharpe Ratio Z-Score])</f>
        <v>227</v>
      </c>
      <c r="AV146">
        <f>(Table2[[#This Row],[Rank 1Y]]+Table2[[#This Row],[Rank 6M]]+Table2[[#This Row],[Rank Sharpe]])/3</f>
        <v>180</v>
      </c>
    </row>
    <row r="147" spans="1:48" x14ac:dyDescent="0.3">
      <c r="A147" t="s">
        <v>967</v>
      </c>
      <c r="B147" t="s">
        <v>968</v>
      </c>
      <c r="C147" t="s">
        <v>10173</v>
      </c>
      <c r="D147" t="s">
        <v>153</v>
      </c>
      <c r="E147">
        <v>14501.845476250001</v>
      </c>
      <c r="F147">
        <v>1287.55</v>
      </c>
      <c r="G147">
        <v>50.010924867641798</v>
      </c>
      <c r="H147">
        <f>(Table2[[#This Row],[1Y Return vs Nifty]]-AVERAGE(Table2[1Y Return vs Nifty]))/_xlfn.STDEV.P(Table2[1Y Return vs Nifty])</f>
        <v>7.1888305196652832E-2</v>
      </c>
      <c r="I147">
        <v>3.1030316261208402</v>
      </c>
      <c r="J147">
        <f>(Table2[[#This Row],[1M Return vs Nifty]]-AVERAGE(Table2[1M Return vs Nifty]))/_xlfn.STDEV.P(Table2[1M Return vs Nifty])</f>
        <v>9.2787250390682127E-2</v>
      </c>
      <c r="K147">
        <v>14.240189276734901</v>
      </c>
      <c r="L147">
        <f>(Table2[[#This Row],[6M Return vs Nifty]]-AVERAGE(Table2[6M Return vs Nifty]))/_xlfn.STDEV.P(Table2[6M Return vs Nifty])</f>
        <v>0.13182943848778858</v>
      </c>
      <c r="M147">
        <v>-6.0737927258946698</v>
      </c>
      <c r="N147">
        <f>(Table2[[#This Row],[1W Return vs Nifty]]-AVERAGE(Table2[1W Return vs Nifty]))/_xlfn.STDEV.P(Table2[1W Return vs Nifty])</f>
        <v>-1.1047527773756507</v>
      </c>
      <c r="O147">
        <v>1289.45</v>
      </c>
      <c r="P147">
        <v>1216.7242735165401</v>
      </c>
      <c r="Q147">
        <v>1013.35665774982</v>
      </c>
      <c r="R147">
        <v>46.717049260741099</v>
      </c>
      <c r="S147" s="2">
        <f>(Table2[[#This Row],[Close Price]]-Table2[[#This Row],[20D EMA]])/Table2[[#This Row],[20D EMA]]</f>
        <v>-1.4734964519757189E-3</v>
      </c>
      <c r="T147" s="2">
        <f>(Table2[[#This Row],[Close Price]]-Table2[[#This Row],[50D EMA]])/Table2[[#This Row],[50D EMA]]</f>
        <v>5.8210169736123953E-2</v>
      </c>
      <c r="U147" s="2">
        <f>(Table2[[#This Row],[Close Price]]-Table2[[#This Row],[200D EMA]])/Table2[[#This Row],[200D EMA]]</f>
        <v>0.27057930705170685</v>
      </c>
      <c r="V147">
        <v>0.92158988256008401</v>
      </c>
      <c r="W147">
        <v>1279.5999999999999</v>
      </c>
      <c r="X147">
        <v>1318</v>
      </c>
      <c r="Y147">
        <v>1216.55</v>
      </c>
      <c r="Z147">
        <v>1409</v>
      </c>
      <c r="AA147">
        <v>1216.55</v>
      </c>
      <c r="AB147">
        <v>1409</v>
      </c>
      <c r="AC147">
        <f>(Table2[[#This Row],[Close Price]]/Table2[[#This Row],[Day Low]])-1</f>
        <v>6.2128790246953614E-3</v>
      </c>
      <c r="AD147">
        <f>(Table2[[#This Row],[Day High]]/Table2[[#This Row],[Close Price]])-1</f>
        <v>2.3649567007106631E-2</v>
      </c>
      <c r="AE147">
        <f>(Table2[[#This Row],[Close Price]]/Table2[[#This Row],[Current Week Low]])-1</f>
        <v>5.8361760716781008E-2</v>
      </c>
      <c r="AF147">
        <f>(Table2[[#This Row],[Current Week High]]/Table2[[#This Row],[Close Price]])-1</f>
        <v>9.4326433924896147E-2</v>
      </c>
      <c r="AG147">
        <f>(Table2[[#This Row],[Close Price]]/Table2[[#This Row],[Current Month Low]])-1</f>
        <v>5.8361760716781008E-2</v>
      </c>
      <c r="AH147">
        <f>(Table2[[#This Row],[Current Month High]]/Table2[[#This Row],[Close Price]])-1</f>
        <v>9.4326433924896147E-2</v>
      </c>
      <c r="AI147">
        <v>9.4326433924896094</v>
      </c>
      <c r="AJ147">
        <v>86.021816080329401</v>
      </c>
      <c r="AK147" t="str">
        <f>IF(AND(Table2[[#This Row],[20D EMA]]&gt;Table2[[#This Row],[50D EMA]],Table2[[#This Row],[50D EMA]]&gt;Table2[[#This Row],[200D EMA]]),"Uptrend","Downtrend/NoTrend")</f>
        <v>Uptrend</v>
      </c>
      <c r="AL147">
        <v>0.03</v>
      </c>
      <c r="AM147" t="s">
        <v>10211</v>
      </c>
      <c r="AN147">
        <v>-3.44</v>
      </c>
      <c r="AO147" t="s">
        <v>10212</v>
      </c>
      <c r="AP147">
        <v>0.21335918723481501</v>
      </c>
      <c r="AQ147">
        <f>(Table2[[#This Row],[Sharpe Ratio]]-AVERAGE(Table2[Sharpe Ratio]))/_xlfn.STDEV.P(Table2[Sharpe Ratio])</f>
        <v>1.8020644762791402</v>
      </c>
      <c r="AR1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0.99381669297861319</v>
      </c>
      <c r="AS147">
        <f>_xlfn.RANK.AVG(Table2[[#This Row],[1Y Return vs Nifty Z-Score]],Table2[1Y Return vs Nifty Z-Score])</f>
        <v>256</v>
      </c>
      <c r="AT147">
        <f>_xlfn.RANK.AVG(Table2[[#This Row],[6M Return vs Nifty Z-Score]],Table2[6M Return vs Nifty Z-Score])</f>
        <v>261</v>
      </c>
      <c r="AU147">
        <f>_xlfn.RANK.AVG(Table2[[#This Row],[Sharpe Ratio Z-Score]],Table2[Sharpe Ratio Z-Score])</f>
        <v>25</v>
      </c>
      <c r="AV147">
        <f>(Table2[[#This Row],[Rank 1Y]]+Table2[[#This Row],[Rank 6M]]+Table2[[#This Row],[Rank Sharpe]])/3</f>
        <v>180.66666666666666</v>
      </c>
    </row>
    <row r="148" spans="1:48" x14ac:dyDescent="0.3">
      <c r="A148" t="s">
        <v>860</v>
      </c>
      <c r="B148" t="s">
        <v>861</v>
      </c>
      <c r="C148" t="s">
        <v>10170</v>
      </c>
      <c r="D148" t="s">
        <v>613</v>
      </c>
      <c r="E148">
        <v>17350.997750834998</v>
      </c>
      <c r="F148">
        <v>771.5</v>
      </c>
      <c r="G148">
        <v>68.840276345875395</v>
      </c>
      <c r="H148">
        <f>(Table2[[#This Row],[1Y Return vs Nifty]]-AVERAGE(Table2[1Y Return vs Nifty]))/_xlfn.STDEV.P(Table2[1Y Return vs Nifty])</f>
        <v>0.29793752503921095</v>
      </c>
      <c r="I148">
        <v>0.97193595706413005</v>
      </c>
      <c r="J148">
        <f>(Table2[[#This Row],[1M Return vs Nifty]]-AVERAGE(Table2[1M Return vs Nifty]))/_xlfn.STDEV.P(Table2[1M Return vs Nifty])</f>
        <v>-8.958388991948589E-2</v>
      </c>
      <c r="K148">
        <v>36.313049459399998</v>
      </c>
      <c r="L148">
        <f>(Table2[[#This Row],[6M Return vs Nifty]]-AVERAGE(Table2[6M Return vs Nifty]))/_xlfn.STDEV.P(Table2[6M Return vs Nifty])</f>
        <v>0.7961845582199667</v>
      </c>
      <c r="M148">
        <v>-5.0442694553692196</v>
      </c>
      <c r="N148">
        <f>(Table2[[#This Row],[1W Return vs Nifty]]-AVERAGE(Table2[1W Return vs Nifty]))/_xlfn.STDEV.P(Table2[1W Return vs Nifty])</f>
        <v>-0.9075630682241802</v>
      </c>
      <c r="O148">
        <v>721.39</v>
      </c>
      <c r="P148">
        <v>702.98609792674495</v>
      </c>
      <c r="Q148">
        <v>623.06266165381203</v>
      </c>
      <c r="R148">
        <v>49.688500091019399</v>
      </c>
      <c r="S148" s="2">
        <f>(Table2[[#This Row],[Close Price]]-Table2[[#This Row],[20D EMA]])/Table2[[#This Row],[20D EMA]]</f>
        <v>6.9463119810366125E-2</v>
      </c>
      <c r="T148" s="2">
        <f>(Table2[[#This Row],[Close Price]]-Table2[[#This Row],[50D EMA]])/Table2[[#This Row],[50D EMA]]</f>
        <v>9.7461247491688774E-2</v>
      </c>
      <c r="U148" s="2">
        <f>(Table2[[#This Row],[Close Price]]-Table2[[#This Row],[200D EMA]])/Table2[[#This Row],[200D EMA]]</f>
        <v>0.23823821821096894</v>
      </c>
      <c r="V148">
        <v>2.2186918179819299</v>
      </c>
      <c r="W148">
        <v>722.2</v>
      </c>
      <c r="X148">
        <v>794</v>
      </c>
      <c r="Y148">
        <v>716.05</v>
      </c>
      <c r="Z148">
        <v>796.9</v>
      </c>
      <c r="AA148">
        <v>686.05</v>
      </c>
      <c r="AB148">
        <v>796.9</v>
      </c>
      <c r="AC148">
        <f>(Table2[[#This Row],[Close Price]]/Table2[[#This Row],[Day Low]])-1</f>
        <v>6.8263638881196353E-2</v>
      </c>
      <c r="AD148">
        <f>(Table2[[#This Row],[Day High]]/Table2[[#This Row],[Close Price]])-1</f>
        <v>2.9163966299416755E-2</v>
      </c>
      <c r="AE148">
        <f>(Table2[[#This Row],[Close Price]]/Table2[[#This Row],[Current Week Low]])-1</f>
        <v>7.7438726345925524E-2</v>
      </c>
      <c r="AF148">
        <f>(Table2[[#This Row],[Current Week High]]/Table2[[#This Row],[Close Price]])-1</f>
        <v>3.2922877511341486E-2</v>
      </c>
      <c r="AG148">
        <f>(Table2[[#This Row],[Close Price]]/Table2[[#This Row],[Current Month Low]])-1</f>
        <v>0.1245536039647257</v>
      </c>
      <c r="AH148">
        <f>(Table2[[#This Row],[Current Month High]]/Table2[[#This Row],[Close Price]])-1</f>
        <v>3.2922877511341486E-2</v>
      </c>
      <c r="AI148">
        <v>7.05767984445884</v>
      </c>
      <c r="AJ148">
        <v>101.752092050209</v>
      </c>
      <c r="AK148" t="str">
        <f>IF(AND(Table2[[#This Row],[20D EMA]]&gt;Table2[[#This Row],[50D EMA]],Table2[[#This Row],[50D EMA]]&gt;Table2[[#This Row],[200D EMA]]),"Uptrend","Downtrend/NoTrend")</f>
        <v>Uptrend</v>
      </c>
      <c r="AL148">
        <v>0.05</v>
      </c>
      <c r="AM148" t="s">
        <v>10211</v>
      </c>
      <c r="AN148">
        <v>11.34</v>
      </c>
      <c r="AO148" t="s">
        <v>10211</v>
      </c>
      <c r="AP148">
        <v>9.0345589020611003E-2</v>
      </c>
      <c r="AQ148">
        <f>(Table2[[#This Row],[Sharpe Ratio]]-AVERAGE(Table2[Sharpe Ratio]))/_xlfn.STDEV.P(Table2[Sharpe Ratio])</f>
        <v>0.40640453792018838</v>
      </c>
      <c r="AR1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0.50337966303569992</v>
      </c>
      <c r="AS148">
        <f>_xlfn.RANK.AVG(Table2[[#This Row],[1Y Return vs Nifty Z-Score]],Table2[1Y Return vs Nifty Z-Score])</f>
        <v>190</v>
      </c>
      <c r="AT148">
        <f>_xlfn.RANK.AVG(Table2[[#This Row],[6M Return vs Nifty Z-Score]],Table2[6M Return vs Nifty Z-Score])</f>
        <v>123</v>
      </c>
      <c r="AU148">
        <f>_xlfn.RANK.AVG(Table2[[#This Row],[Sharpe Ratio Z-Score]],Table2[Sharpe Ratio Z-Score])</f>
        <v>233</v>
      </c>
      <c r="AV148">
        <f>(Table2[[#This Row],[Rank 1Y]]+Table2[[#This Row],[Rank 6M]]+Table2[[#This Row],[Rank Sharpe]])/3</f>
        <v>182</v>
      </c>
    </row>
    <row r="149" spans="1:48" x14ac:dyDescent="0.3">
      <c r="A149" t="s">
        <v>522</v>
      </c>
      <c r="B149" t="s">
        <v>523</v>
      </c>
      <c r="C149" t="s">
        <v>10172</v>
      </c>
      <c r="D149" t="s">
        <v>62</v>
      </c>
      <c r="E149">
        <v>39066.128316640003</v>
      </c>
      <c r="F149">
        <v>1381.5</v>
      </c>
      <c r="G149">
        <v>77.765553634933795</v>
      </c>
      <c r="H149">
        <f>(Table2[[#This Row],[1Y Return vs Nifty]]-AVERAGE(Table2[1Y Return vs Nifty]))/_xlfn.STDEV.P(Table2[1Y Return vs Nifty])</f>
        <v>0.4050868323535074</v>
      </c>
      <c r="I149">
        <v>11.275282396499099</v>
      </c>
      <c r="J149">
        <f>(Table2[[#This Row],[1M Return vs Nifty]]-AVERAGE(Table2[1M Return vs Nifty]))/_xlfn.STDEV.P(Table2[1M Return vs Nifty])</f>
        <v>0.79213768947923902</v>
      </c>
      <c r="K149">
        <v>47.0751687019917</v>
      </c>
      <c r="L149">
        <f>(Table2[[#This Row],[6M Return vs Nifty]]-AVERAGE(Table2[6M Return vs Nifty]))/_xlfn.STDEV.P(Table2[6M Return vs Nifty])</f>
        <v>1.1201058334337304</v>
      </c>
      <c r="M149">
        <v>6.1410374889355399</v>
      </c>
      <c r="N149">
        <f>(Table2[[#This Row],[1W Return vs Nifty]]-AVERAGE(Table2[1W Return vs Nifty]))/_xlfn.STDEV.P(Table2[1W Return vs Nifty])</f>
        <v>1.2348143663253717</v>
      </c>
      <c r="O149">
        <v>1289.4100000000001</v>
      </c>
      <c r="P149">
        <v>1196.88725016493</v>
      </c>
      <c r="Q149">
        <v>977.26399551124302</v>
      </c>
      <c r="R149">
        <v>86.744920456763097</v>
      </c>
      <c r="S149" s="2">
        <f>(Table2[[#This Row],[Close Price]]-Table2[[#This Row],[20D EMA]])/Table2[[#This Row],[20D EMA]]</f>
        <v>7.142026198028549E-2</v>
      </c>
      <c r="T149" s="2">
        <f>(Table2[[#This Row],[Close Price]]-Table2[[#This Row],[50D EMA]])/Table2[[#This Row],[50D EMA]]</f>
        <v>0.15424406084167952</v>
      </c>
      <c r="U149" s="2">
        <f>(Table2[[#This Row],[Close Price]]-Table2[[#This Row],[200D EMA]])/Table2[[#This Row],[200D EMA]]</f>
        <v>0.41364053760855696</v>
      </c>
      <c r="V149">
        <v>1.1693551196071801</v>
      </c>
      <c r="W149">
        <v>1353.15</v>
      </c>
      <c r="X149">
        <v>1396</v>
      </c>
      <c r="Y149">
        <v>1330.85</v>
      </c>
      <c r="Z149">
        <v>1397</v>
      </c>
      <c r="AA149">
        <v>1232.0999999999999</v>
      </c>
      <c r="AB149">
        <v>1397</v>
      </c>
      <c r="AC149">
        <f>(Table2[[#This Row],[Close Price]]/Table2[[#This Row],[Day Low]])-1</f>
        <v>2.0951114067176535E-2</v>
      </c>
      <c r="AD149">
        <f>(Table2[[#This Row],[Day High]]/Table2[[#This Row],[Close Price]])-1</f>
        <v>1.049583785740138E-2</v>
      </c>
      <c r="AE149">
        <f>(Table2[[#This Row],[Close Price]]/Table2[[#This Row],[Current Week Low]])-1</f>
        <v>3.8058383739715262E-2</v>
      </c>
      <c r="AF149">
        <f>(Table2[[#This Row],[Current Week High]]/Table2[[#This Row],[Close Price]])-1</f>
        <v>1.1219688744118717E-2</v>
      </c>
      <c r="AG149">
        <f>(Table2[[#This Row],[Close Price]]/Table2[[#This Row],[Current Month Low]])-1</f>
        <v>0.12125639152666179</v>
      </c>
      <c r="AH149">
        <f>(Table2[[#This Row],[Current Month High]]/Table2[[#This Row],[Close Price]])-1</f>
        <v>1.1219688744118717E-2</v>
      </c>
      <c r="AI149">
        <v>1.1219688744118701</v>
      </c>
      <c r="AJ149">
        <v>105.779399716988</v>
      </c>
      <c r="AK149" t="str">
        <f>IF(AND(Table2[[#This Row],[20D EMA]]&gt;Table2[[#This Row],[50D EMA]],Table2[[#This Row],[50D EMA]]&gt;Table2[[#This Row],[200D EMA]]),"Uptrend","Downtrend/NoTrend")</f>
        <v>Uptrend</v>
      </c>
      <c r="AL149">
        <v>0.16</v>
      </c>
      <c r="AM149" t="s">
        <v>10211</v>
      </c>
      <c r="AN149">
        <v>12.65</v>
      </c>
      <c r="AO149" t="s">
        <v>10211</v>
      </c>
      <c r="AP149">
        <v>6.4669148795973005E-2</v>
      </c>
      <c r="AQ149">
        <f>(Table2[[#This Row],[Sharpe Ratio]]-AVERAGE(Table2[Sharpe Ratio]))/_xlfn.STDEV.P(Table2[Sharpe Ratio])</f>
        <v>0.11509057343640047</v>
      </c>
      <c r="AR1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3.6672352950282487</v>
      </c>
      <c r="AS149">
        <f>_xlfn.RANK.AVG(Table2[[#This Row],[1Y Return vs Nifty Z-Score]],Table2[1Y Return vs Nifty Z-Score])</f>
        <v>165</v>
      </c>
      <c r="AT149">
        <f>_xlfn.RANK.AVG(Table2[[#This Row],[6M Return vs Nifty Z-Score]],Table2[6M Return vs Nifty Z-Score])</f>
        <v>79</v>
      </c>
      <c r="AU149">
        <f>_xlfn.RANK.AVG(Table2[[#This Row],[Sharpe Ratio Z-Score]],Table2[Sharpe Ratio Z-Score])</f>
        <v>303</v>
      </c>
      <c r="AV149">
        <f>(Table2[[#This Row],[Rank 1Y]]+Table2[[#This Row],[Rank 6M]]+Table2[[#This Row],[Rank Sharpe]])/3</f>
        <v>182.33333333333334</v>
      </c>
    </row>
    <row r="150" spans="1:48" x14ac:dyDescent="0.3">
      <c r="A150" t="s">
        <v>1002</v>
      </c>
      <c r="B150" t="s">
        <v>1003</v>
      </c>
      <c r="C150" t="s">
        <v>10166</v>
      </c>
      <c r="D150" t="s">
        <v>299</v>
      </c>
      <c r="E150">
        <v>13407.63227848</v>
      </c>
      <c r="F150">
        <v>1015</v>
      </c>
      <c r="G150">
        <v>179.53847841063401</v>
      </c>
      <c r="H150">
        <f>(Table2[[#This Row],[1Y Return vs Nifty]]-AVERAGE(Table2[1Y Return vs Nifty]))/_xlfn.STDEV.P(Table2[1Y Return vs Nifty])</f>
        <v>1.6268862274753504</v>
      </c>
      <c r="I150">
        <v>-2.44029155003548</v>
      </c>
      <c r="J150">
        <f>(Table2[[#This Row],[1M Return vs Nifty]]-AVERAGE(Table2[1M Return vs Nifty]))/_xlfn.STDEV.P(Table2[1M Return vs Nifty])</f>
        <v>-0.38158946738045629</v>
      </c>
      <c r="K150">
        <v>12.2795909628838</v>
      </c>
      <c r="L150">
        <f>(Table2[[#This Row],[6M Return vs Nifty]]-AVERAGE(Table2[6M Return vs Nifty]))/_xlfn.STDEV.P(Table2[6M Return vs Nifty])</f>
        <v>7.2818802042576181E-2</v>
      </c>
      <c r="M150">
        <v>-2.78490932465172</v>
      </c>
      <c r="N150">
        <f>(Table2[[#This Row],[1W Return vs Nifty]]-AVERAGE(Table2[1W Return vs Nifty]))/_xlfn.STDEV.P(Table2[1W Return vs Nifty])</f>
        <v>-0.47481659245270469</v>
      </c>
      <c r="O150">
        <v>966.09</v>
      </c>
      <c r="P150">
        <v>933.79231971216996</v>
      </c>
      <c r="Q150">
        <v>770.63255027446496</v>
      </c>
      <c r="R150">
        <v>47.3832257664819</v>
      </c>
      <c r="S150" s="2">
        <f>(Table2[[#This Row],[Close Price]]-Table2[[#This Row],[20D EMA]])/Table2[[#This Row],[20D EMA]]</f>
        <v>5.0626753201047488E-2</v>
      </c>
      <c r="T150" s="2">
        <f>(Table2[[#This Row],[Close Price]]-Table2[[#This Row],[50D EMA]])/Table2[[#This Row],[50D EMA]]</f>
        <v>8.696546177726254E-2</v>
      </c>
      <c r="U150" s="2">
        <f>(Table2[[#This Row],[Close Price]]-Table2[[#This Row],[200D EMA]])/Table2[[#This Row],[200D EMA]]</f>
        <v>0.31709982875561415</v>
      </c>
      <c r="V150">
        <v>0.79785890475510401</v>
      </c>
      <c r="W150">
        <v>956.05</v>
      </c>
      <c r="X150">
        <v>1044.9000000000001</v>
      </c>
      <c r="Y150">
        <v>930</v>
      </c>
      <c r="Z150">
        <v>1044.9000000000001</v>
      </c>
      <c r="AA150">
        <v>930</v>
      </c>
      <c r="AB150">
        <v>1044.9000000000001</v>
      </c>
      <c r="AC150">
        <f>(Table2[[#This Row],[Close Price]]/Table2[[#This Row],[Day Low]])-1</f>
        <v>6.1659955023272817E-2</v>
      </c>
      <c r="AD150">
        <f>(Table2[[#This Row],[Day High]]/Table2[[#This Row],[Close Price]])-1</f>
        <v>2.9458128078817758E-2</v>
      </c>
      <c r="AE150">
        <f>(Table2[[#This Row],[Close Price]]/Table2[[#This Row],[Current Week Low]])-1</f>
        <v>9.139784946236551E-2</v>
      </c>
      <c r="AF150">
        <f>(Table2[[#This Row],[Current Week High]]/Table2[[#This Row],[Close Price]])-1</f>
        <v>2.9458128078817758E-2</v>
      </c>
      <c r="AG150">
        <f>(Table2[[#This Row],[Close Price]]/Table2[[#This Row],[Current Month Low]])-1</f>
        <v>9.139784946236551E-2</v>
      </c>
      <c r="AH150">
        <f>(Table2[[#This Row],[Current Month High]]/Table2[[#This Row],[Close Price]])-1</f>
        <v>2.9458128078817758E-2</v>
      </c>
      <c r="AI150">
        <v>4.2463054187191904</v>
      </c>
      <c r="AJ150">
        <v>231.37446947437101</v>
      </c>
      <c r="AK150" t="str">
        <f>IF(AND(Table2[[#This Row],[20D EMA]]&gt;Table2[[#This Row],[50D EMA]],Table2[[#This Row],[50D EMA]]&gt;Table2[[#This Row],[200D EMA]]),"Uptrend","Downtrend/NoTrend")</f>
        <v>Uptrend</v>
      </c>
      <c r="AL150">
        <v>0.16</v>
      </c>
      <c r="AM150" t="s">
        <v>10211</v>
      </c>
      <c r="AN150">
        <v>4.1399999999999997</v>
      </c>
      <c r="AO150" t="s">
        <v>10211</v>
      </c>
      <c r="AP150">
        <v>9.6178423653399001E-2</v>
      </c>
      <c r="AQ150">
        <f>(Table2[[#This Row],[Sharpe Ratio]]-AVERAGE(Table2[Sharpe Ratio]))/_xlfn.STDEV.P(Table2[Sharpe Ratio])</f>
        <v>0.47258139757012324</v>
      </c>
      <c r="AR1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1.3158803672548891</v>
      </c>
      <c r="AS150">
        <f>_xlfn.RANK.AVG(Table2[[#This Row],[1Y Return vs Nifty Z-Score]],Table2[1Y Return vs Nifty Z-Score])</f>
        <v>44</v>
      </c>
      <c r="AT150">
        <f>_xlfn.RANK.AVG(Table2[[#This Row],[6M Return vs Nifty Z-Score]],Table2[6M Return vs Nifty Z-Score])</f>
        <v>282</v>
      </c>
      <c r="AU150">
        <f>_xlfn.RANK.AVG(Table2[[#This Row],[Sharpe Ratio Z-Score]],Table2[Sharpe Ratio Z-Score])</f>
        <v>221</v>
      </c>
      <c r="AV150">
        <f>(Table2[[#This Row],[Rank 1Y]]+Table2[[#This Row],[Rank 6M]]+Table2[[#This Row],[Rank Sharpe]])/3</f>
        <v>182.33333333333334</v>
      </c>
    </row>
    <row r="151" spans="1:48" x14ac:dyDescent="0.3">
      <c r="A151" t="s">
        <v>257</v>
      </c>
      <c r="B151" t="s">
        <v>258</v>
      </c>
      <c r="C151" t="s">
        <v>10168</v>
      </c>
      <c r="D151" t="s">
        <v>259</v>
      </c>
      <c r="E151">
        <v>106209.738351475</v>
      </c>
      <c r="F151">
        <v>392</v>
      </c>
      <c r="G151">
        <v>112.476695780391</v>
      </c>
      <c r="H151">
        <f>(Table2[[#This Row],[1Y Return vs Nifty]]-AVERAGE(Table2[1Y Return vs Nifty]))/_xlfn.STDEV.P(Table2[1Y Return vs Nifty])</f>
        <v>0.82179935752438604</v>
      </c>
      <c r="I151">
        <v>8.2831187482692599</v>
      </c>
      <c r="J151">
        <f>(Table2[[#This Row],[1M Return vs Nifty]]-AVERAGE(Table2[1M Return vs Nifty]))/_xlfn.STDEV.P(Table2[1M Return vs Nifty])</f>
        <v>0.53607959483544232</v>
      </c>
      <c r="K151">
        <v>69.236212705319105</v>
      </c>
      <c r="L151">
        <f>(Table2[[#This Row],[6M Return vs Nifty]]-AVERAGE(Table2[6M Return vs Nifty]))/_xlfn.STDEV.P(Table2[6M Return vs Nifty])</f>
        <v>1.7871151344659177</v>
      </c>
      <c r="M151">
        <v>-2.1012762533782099</v>
      </c>
      <c r="N151">
        <f>(Table2[[#This Row],[1W Return vs Nifty]]-AVERAGE(Table2[1W Return vs Nifty]))/_xlfn.STDEV.P(Table2[1W Return vs Nifty])</f>
        <v>-0.34387695237837429</v>
      </c>
      <c r="O151">
        <v>374.7</v>
      </c>
      <c r="P151">
        <v>353.18023197148699</v>
      </c>
      <c r="Q151">
        <v>279.18273432194297</v>
      </c>
      <c r="R151">
        <v>65.859198941582093</v>
      </c>
      <c r="S151" s="2">
        <f>(Table2[[#This Row],[Close Price]]-Table2[[#This Row],[20D EMA]])/Table2[[#This Row],[20D EMA]]</f>
        <v>4.6170269548972541E-2</v>
      </c>
      <c r="T151" s="2">
        <f>(Table2[[#This Row],[Close Price]]-Table2[[#This Row],[50D EMA]])/Table2[[#This Row],[50D EMA]]</f>
        <v>0.10991489476015469</v>
      </c>
      <c r="U151" s="2">
        <f>(Table2[[#This Row],[Close Price]]-Table2[[#This Row],[200D EMA]])/Table2[[#This Row],[200D EMA]]</f>
        <v>0.40409829050517293</v>
      </c>
      <c r="V151">
        <v>0.75247580738702202</v>
      </c>
      <c r="W151">
        <v>389.1</v>
      </c>
      <c r="X151">
        <v>398.55</v>
      </c>
      <c r="Y151">
        <v>373.55</v>
      </c>
      <c r="Z151">
        <v>398.85</v>
      </c>
      <c r="AA151">
        <v>372.75</v>
      </c>
      <c r="AB151">
        <v>408.4</v>
      </c>
      <c r="AC151">
        <f>(Table2[[#This Row],[Close Price]]/Table2[[#This Row],[Day Low]])-1</f>
        <v>7.4530968902595252E-3</v>
      </c>
      <c r="AD151">
        <f>(Table2[[#This Row],[Day High]]/Table2[[#This Row],[Close Price]])-1</f>
        <v>1.6709183673469408E-2</v>
      </c>
      <c r="AE151">
        <f>(Table2[[#This Row],[Close Price]]/Table2[[#This Row],[Current Week Low]])-1</f>
        <v>4.9390978450006617E-2</v>
      </c>
      <c r="AF151">
        <f>(Table2[[#This Row],[Current Week High]]/Table2[[#This Row],[Close Price]])-1</f>
        <v>1.747448979591848E-2</v>
      </c>
      <c r="AG151">
        <f>(Table2[[#This Row],[Close Price]]/Table2[[#This Row],[Current Month Low]])-1</f>
        <v>5.164319248826299E-2</v>
      </c>
      <c r="AH151">
        <f>(Table2[[#This Row],[Current Month High]]/Table2[[#This Row],[Close Price]])-1</f>
        <v>4.1836734693877498E-2</v>
      </c>
      <c r="AI151">
        <v>4.1836734693877498</v>
      </c>
      <c r="AJ151">
        <v>149.12615189068899</v>
      </c>
      <c r="AK151" t="str">
        <f>IF(AND(Table2[[#This Row],[20D EMA]]&gt;Table2[[#This Row],[50D EMA]],Table2[[#This Row],[50D EMA]]&gt;Table2[[#This Row],[200D EMA]]),"Uptrend","Downtrend/NoTrend")</f>
        <v>Uptrend</v>
      </c>
      <c r="AL151">
        <v>0.03</v>
      </c>
      <c r="AM151" t="s">
        <v>10211</v>
      </c>
      <c r="AN151">
        <v>10.08</v>
      </c>
      <c r="AO151" t="s">
        <v>10211</v>
      </c>
      <c r="AP151">
        <v>3.6115685452906998E-2</v>
      </c>
      <c r="AQ151">
        <f>(Table2[[#This Row],[Sharpe Ratio]]-AVERAGE(Table2[Sharpe Ratio]))/_xlfn.STDEV.P(Table2[Sharpe Ratio])</f>
        <v>-0.20886487106596699</v>
      </c>
      <c r="AR1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2.5922522633814049</v>
      </c>
      <c r="AS151">
        <f>_xlfn.RANK.AVG(Table2[[#This Row],[1Y Return vs Nifty Z-Score]],Table2[1Y Return vs Nifty Z-Score])</f>
        <v>105</v>
      </c>
      <c r="AT151">
        <f>_xlfn.RANK.AVG(Table2[[#This Row],[6M Return vs Nifty Z-Score]],Table2[6M Return vs Nifty Z-Score])</f>
        <v>43</v>
      </c>
      <c r="AU151">
        <f>_xlfn.RANK.AVG(Table2[[#This Row],[Sharpe Ratio Z-Score]],Table2[Sharpe Ratio Z-Score])</f>
        <v>400</v>
      </c>
      <c r="AV151">
        <f>(Table2[[#This Row],[Rank 1Y]]+Table2[[#This Row],[Rank 6M]]+Table2[[#This Row],[Rank Sharpe]])/3</f>
        <v>182.66666666666666</v>
      </c>
    </row>
    <row r="152" spans="1:48" x14ac:dyDescent="0.3">
      <c r="A152" t="s">
        <v>84</v>
      </c>
      <c r="B152" t="s">
        <v>85</v>
      </c>
      <c r="C152" t="s">
        <v>10174</v>
      </c>
      <c r="D152" t="s">
        <v>86</v>
      </c>
      <c r="E152">
        <v>318824.69891531998</v>
      </c>
      <c r="F152">
        <v>343.1</v>
      </c>
      <c r="G152">
        <v>55.0963432512644</v>
      </c>
      <c r="H152">
        <f>(Table2[[#This Row],[1Y Return vs Nifty]]-AVERAGE(Table2[1Y Return vs Nifty]))/_xlfn.STDEV.P(Table2[1Y Return vs Nifty])</f>
        <v>0.13293952406203743</v>
      </c>
      <c r="I152">
        <v>2.6580970828056998</v>
      </c>
      <c r="J152">
        <f>(Table2[[#This Row],[1M Return vs Nifty]]-AVERAGE(Table2[1M Return vs Nifty]))/_xlfn.STDEV.P(Table2[1M Return vs Nifty])</f>
        <v>5.4711428077326041E-2</v>
      </c>
      <c r="K152">
        <v>31.346971796000201</v>
      </c>
      <c r="L152">
        <f>(Table2[[#This Row],[6M Return vs Nifty]]-AVERAGE(Table2[6M Return vs Nifty]))/_xlfn.STDEV.P(Table2[6M Return vs Nifty])</f>
        <v>0.6467141636555902</v>
      </c>
      <c r="M152">
        <v>2.0415811789529101</v>
      </c>
      <c r="N152">
        <f>(Table2[[#This Row],[1W Return vs Nifty]]-AVERAGE(Table2[1W Return vs Nifty]))/_xlfn.STDEV.P(Table2[1W Return vs Nifty])</f>
        <v>0.44962512331578219</v>
      </c>
      <c r="O152">
        <v>333.39</v>
      </c>
      <c r="P152">
        <v>320.25632361369998</v>
      </c>
      <c r="Q152">
        <v>272.18342814593598</v>
      </c>
      <c r="R152">
        <v>68.068888564430495</v>
      </c>
      <c r="S152" s="2">
        <f>(Table2[[#This Row],[Close Price]]-Table2[[#This Row],[20D EMA]])/Table2[[#This Row],[20D EMA]]</f>
        <v>2.9125048741714021E-2</v>
      </c>
      <c r="T152" s="2">
        <f>(Table2[[#This Row],[Close Price]]-Table2[[#This Row],[50D EMA]])/Table2[[#This Row],[50D EMA]]</f>
        <v>7.1329353089853664E-2</v>
      </c>
      <c r="U152" s="2">
        <f>(Table2[[#This Row],[Close Price]]-Table2[[#This Row],[200D EMA]])/Table2[[#This Row],[200D EMA]]</f>
        <v>0.2605469860422247</v>
      </c>
      <c r="V152">
        <v>0.61227528815973897</v>
      </c>
      <c r="W152">
        <v>340.1</v>
      </c>
      <c r="X152">
        <v>345.9</v>
      </c>
      <c r="Y152">
        <v>335.5</v>
      </c>
      <c r="Z152">
        <v>348.75</v>
      </c>
      <c r="AA152">
        <v>325.25</v>
      </c>
      <c r="AB152">
        <v>348.75</v>
      </c>
      <c r="AC152">
        <f>(Table2[[#This Row],[Close Price]]/Table2[[#This Row],[Day Low]])-1</f>
        <v>8.820935019111964E-3</v>
      </c>
      <c r="AD152">
        <f>(Table2[[#This Row],[Day High]]/Table2[[#This Row],[Close Price]])-1</f>
        <v>8.1608860390556259E-3</v>
      </c>
      <c r="AE152">
        <f>(Table2[[#This Row],[Close Price]]/Table2[[#This Row],[Current Week Low]])-1</f>
        <v>2.2652757078986729E-2</v>
      </c>
      <c r="AF152">
        <f>(Table2[[#This Row],[Current Week High]]/Table2[[#This Row],[Close Price]])-1</f>
        <v>1.6467502185951499E-2</v>
      </c>
      <c r="AG152">
        <f>(Table2[[#This Row],[Close Price]]/Table2[[#This Row],[Current Month Low]])-1</f>
        <v>5.4880860876249216E-2</v>
      </c>
      <c r="AH152">
        <f>(Table2[[#This Row],[Current Month High]]/Table2[[#This Row],[Close Price]])-1</f>
        <v>1.6467502185951499E-2</v>
      </c>
      <c r="AI152">
        <v>1.6467502185951499</v>
      </c>
      <c r="AJ152">
        <v>93.268553724827498</v>
      </c>
      <c r="AK152" t="str">
        <f>IF(AND(Table2[[#This Row],[20D EMA]]&gt;Table2[[#This Row],[50D EMA]],Table2[[#This Row],[50D EMA]]&gt;Table2[[#This Row],[200D EMA]]),"Uptrend","Downtrend/NoTrend")</f>
        <v>Uptrend</v>
      </c>
      <c r="AL152">
        <v>0.09</v>
      </c>
      <c r="AM152" t="s">
        <v>10211</v>
      </c>
      <c r="AN152">
        <v>5.0199999999999996</v>
      </c>
      <c r="AO152" t="s">
        <v>10211</v>
      </c>
      <c r="AP152">
        <v>0.113177962577376</v>
      </c>
      <c r="AQ152">
        <f>(Table2[[#This Row],[Sharpe Ratio]]-AVERAGE(Table2[Sharpe Ratio]))/_xlfn.STDEV.P(Table2[Sharpe Ratio])</f>
        <v>0.66545093224916674</v>
      </c>
      <c r="AR1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1.9494411713599027</v>
      </c>
      <c r="AS152">
        <f>_xlfn.RANK.AVG(Table2[[#This Row],[1Y Return vs Nifty Z-Score]],Table2[1Y Return vs Nifty Z-Score])</f>
        <v>232</v>
      </c>
      <c r="AT152">
        <f>_xlfn.RANK.AVG(Table2[[#This Row],[6M Return vs Nifty Z-Score]],Table2[6M Return vs Nifty Z-Score])</f>
        <v>144</v>
      </c>
      <c r="AU152">
        <f>_xlfn.RANK.AVG(Table2[[#This Row],[Sharpe Ratio Z-Score]],Table2[Sharpe Ratio Z-Score])</f>
        <v>181</v>
      </c>
      <c r="AV152">
        <f>(Table2[[#This Row],[Rank 1Y]]+Table2[[#This Row],[Rank 6M]]+Table2[[#This Row],[Rank Sharpe]])/3</f>
        <v>185.66666666666666</v>
      </c>
    </row>
    <row r="153" spans="1:48" x14ac:dyDescent="0.3">
      <c r="A153" t="s">
        <v>363</v>
      </c>
      <c r="B153" t="s">
        <v>364</v>
      </c>
      <c r="C153" t="s">
        <v>10166</v>
      </c>
      <c r="D153" t="s">
        <v>299</v>
      </c>
      <c r="E153">
        <v>70346.807036219994</v>
      </c>
      <c r="F153">
        <v>4808.5</v>
      </c>
      <c r="G153">
        <v>78.439438533697</v>
      </c>
      <c r="H153">
        <f>(Table2[[#This Row],[1Y Return vs Nifty]]-AVERAGE(Table2[1Y Return vs Nifty]))/_xlfn.STDEV.P(Table2[1Y Return vs Nifty])</f>
        <v>0.41317692275333856</v>
      </c>
      <c r="I153">
        <v>16.801678134912802</v>
      </c>
      <c r="J153">
        <f>(Table2[[#This Row],[1M Return vs Nifty]]-AVERAGE(Table2[1M Return vs Nifty]))/_xlfn.STDEV.P(Table2[1M Return vs Nifty])</f>
        <v>1.2650658208877497</v>
      </c>
      <c r="K153">
        <v>13.7196732447784</v>
      </c>
      <c r="L153">
        <f>(Table2[[#This Row],[6M Return vs Nifty]]-AVERAGE(Table2[6M Return vs Nifty]))/_xlfn.STDEV.P(Table2[6M Return vs Nifty])</f>
        <v>0.11616280136549309</v>
      </c>
      <c r="M153">
        <v>-4.0128433224637297</v>
      </c>
      <c r="N153">
        <f>(Table2[[#This Row],[1W Return vs Nifty]]-AVERAGE(Table2[1W Return vs Nifty]))/_xlfn.STDEV.P(Table2[1W Return vs Nifty])</f>
        <v>-0.71000889438306392</v>
      </c>
      <c r="O153">
        <v>4354.17</v>
      </c>
      <c r="P153">
        <v>4049.59691275249</v>
      </c>
      <c r="Q153">
        <v>3633.9359417647502</v>
      </c>
      <c r="R153">
        <v>67.483116959033694</v>
      </c>
      <c r="S153" s="2">
        <f>(Table2[[#This Row],[Close Price]]-Table2[[#This Row],[20D EMA]])/Table2[[#This Row],[20D EMA]]</f>
        <v>0.10434365217710836</v>
      </c>
      <c r="T153" s="2">
        <f>(Table2[[#This Row],[Close Price]]-Table2[[#This Row],[50D EMA]])/Table2[[#This Row],[50D EMA]]</f>
        <v>0.18740213003858883</v>
      </c>
      <c r="U153" s="2">
        <f>(Table2[[#This Row],[Close Price]]-Table2[[#This Row],[200D EMA]])/Table2[[#This Row],[200D EMA]]</f>
        <v>0.32322090346613147</v>
      </c>
      <c r="V153">
        <v>1.2925925159429501</v>
      </c>
      <c r="W153">
        <v>4629.2</v>
      </c>
      <c r="X153">
        <v>4928.95</v>
      </c>
      <c r="Y153">
        <v>4520.5</v>
      </c>
      <c r="Z153">
        <v>4928.95</v>
      </c>
      <c r="AA153">
        <v>4227.2</v>
      </c>
      <c r="AB153">
        <v>4928.95</v>
      </c>
      <c r="AC153">
        <f>(Table2[[#This Row],[Close Price]]/Table2[[#This Row],[Day Low]])-1</f>
        <v>3.8732394366197243E-2</v>
      </c>
      <c r="AD153">
        <f>(Table2[[#This Row],[Day High]]/Table2[[#This Row],[Close Price]])-1</f>
        <v>2.5049391702193891E-2</v>
      </c>
      <c r="AE153">
        <f>(Table2[[#This Row],[Close Price]]/Table2[[#This Row],[Current Week Low]])-1</f>
        <v>6.3709766618736952E-2</v>
      </c>
      <c r="AF153">
        <f>(Table2[[#This Row],[Current Week High]]/Table2[[#This Row],[Close Price]])-1</f>
        <v>2.5049391702193891E-2</v>
      </c>
      <c r="AG153">
        <f>(Table2[[#This Row],[Close Price]]/Table2[[#This Row],[Current Month Low]])-1</f>
        <v>0.13751419379258145</v>
      </c>
      <c r="AH153">
        <f>(Table2[[#This Row],[Current Month High]]/Table2[[#This Row],[Close Price]])-1</f>
        <v>2.5049391702193891E-2</v>
      </c>
      <c r="AI153">
        <v>2.5049391702193802</v>
      </c>
      <c r="AJ153">
        <v>107.51561707682799</v>
      </c>
      <c r="AK153" t="str">
        <f>IF(AND(Table2[[#This Row],[20D EMA]]&gt;Table2[[#This Row],[50D EMA]],Table2[[#This Row],[50D EMA]]&gt;Table2[[#This Row],[200D EMA]]),"Uptrend","Downtrend/NoTrend")</f>
        <v>Uptrend</v>
      </c>
      <c r="AL153">
        <v>0.19</v>
      </c>
      <c r="AM153" t="s">
        <v>10211</v>
      </c>
      <c r="AN153">
        <v>21.71</v>
      </c>
      <c r="AO153" t="s">
        <v>10211</v>
      </c>
      <c r="AP153">
        <v>0.137491469591595</v>
      </c>
      <c r="AQ153">
        <f>(Table2[[#This Row],[Sharpe Ratio]]-AVERAGE(Table2[Sharpe Ratio]))/_xlfn.STDEV.P(Table2[Sharpe Ratio])</f>
        <v>0.941301636507622</v>
      </c>
      <c r="AR1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2.0256982871311395</v>
      </c>
      <c r="AS153">
        <f>_xlfn.RANK.AVG(Table2[[#This Row],[1Y Return vs Nifty Z-Score]],Table2[1Y Return vs Nifty Z-Score])</f>
        <v>162</v>
      </c>
      <c r="AT153">
        <f>_xlfn.RANK.AVG(Table2[[#This Row],[6M Return vs Nifty Z-Score]],Table2[6M Return vs Nifty Z-Score])</f>
        <v>266</v>
      </c>
      <c r="AU153">
        <f>_xlfn.RANK.AVG(Table2[[#This Row],[Sharpe Ratio Z-Score]],Table2[Sharpe Ratio Z-Score])</f>
        <v>136</v>
      </c>
      <c r="AV153">
        <f>(Table2[[#This Row],[Rank 1Y]]+Table2[[#This Row],[Rank 6M]]+Table2[[#This Row],[Rank Sharpe]])/3</f>
        <v>188</v>
      </c>
    </row>
    <row r="154" spans="1:48" x14ac:dyDescent="0.3">
      <c r="A154" t="s">
        <v>858</v>
      </c>
      <c r="B154" t="s">
        <v>859</v>
      </c>
      <c r="C154" t="s">
        <v>10173</v>
      </c>
      <c r="D154" t="s">
        <v>130</v>
      </c>
      <c r="E154">
        <v>17531.80134464</v>
      </c>
      <c r="F154">
        <v>658.45</v>
      </c>
      <c r="G154">
        <v>91.808402405416103</v>
      </c>
      <c r="H154">
        <f>(Table2[[#This Row],[1Y Return vs Nifty]]-AVERAGE(Table2[1Y Return vs Nifty]))/_xlfn.STDEV.P(Table2[1Y Return vs Nifty])</f>
        <v>0.57367336134809732</v>
      </c>
      <c r="I154">
        <v>21.526793451936001</v>
      </c>
      <c r="J154">
        <f>(Table2[[#This Row],[1M Return vs Nifty]]-AVERAGE(Table2[1M Return vs Nifty]))/_xlfn.STDEV.P(Table2[1M Return vs Nifty])</f>
        <v>1.6694233919600929</v>
      </c>
      <c r="K154">
        <v>12.2440474853714</v>
      </c>
      <c r="L154">
        <f>(Table2[[#This Row],[6M Return vs Nifty]]-AVERAGE(Table2[6M Return vs Nifty]))/_xlfn.STDEV.P(Table2[6M Return vs Nifty])</f>
        <v>7.1749004514614981E-2</v>
      </c>
      <c r="M154">
        <v>9.5550883586564996</v>
      </c>
      <c r="N154">
        <f>(Table2[[#This Row],[1W Return vs Nifty]]-AVERAGE(Table2[1W Return vs Nifty]))/_xlfn.STDEV.P(Table2[1W Return vs Nifty])</f>
        <v>1.8887244986189369</v>
      </c>
      <c r="O154">
        <v>596.83000000000004</v>
      </c>
      <c r="P154">
        <v>577.021582387845</v>
      </c>
      <c r="Q154">
        <v>514.34326304872695</v>
      </c>
      <c r="R154">
        <v>86.237188552879999</v>
      </c>
      <c r="S154" s="2">
        <f>(Table2[[#This Row],[Close Price]]-Table2[[#This Row],[20D EMA]])/Table2[[#This Row],[20D EMA]]</f>
        <v>0.10324548028751906</v>
      </c>
      <c r="T154" s="2">
        <f>(Table2[[#This Row],[Close Price]]-Table2[[#This Row],[50D EMA]])/Table2[[#This Row],[50D EMA]]</f>
        <v>0.14111849555988173</v>
      </c>
      <c r="U154" s="2">
        <f>(Table2[[#This Row],[Close Price]]-Table2[[#This Row],[200D EMA]])/Table2[[#This Row],[200D EMA]]</f>
        <v>0.28017619225163443</v>
      </c>
      <c r="V154">
        <v>1.37367805484733</v>
      </c>
      <c r="W154">
        <v>654.20000000000005</v>
      </c>
      <c r="X154">
        <v>670</v>
      </c>
      <c r="Y154">
        <v>605.54999999999995</v>
      </c>
      <c r="Z154">
        <v>670.95</v>
      </c>
      <c r="AA154">
        <v>544.85</v>
      </c>
      <c r="AB154">
        <v>670.95</v>
      </c>
      <c r="AC154">
        <f>(Table2[[#This Row],[Close Price]]/Table2[[#This Row],[Day Low]])-1</f>
        <v>6.496484255579249E-3</v>
      </c>
      <c r="AD154">
        <f>(Table2[[#This Row],[Day High]]/Table2[[#This Row],[Close Price]])-1</f>
        <v>1.7541195231224771E-2</v>
      </c>
      <c r="AE154">
        <f>(Table2[[#This Row],[Close Price]]/Table2[[#This Row],[Current Week Low]])-1</f>
        <v>8.7358599620180222E-2</v>
      </c>
      <c r="AF154">
        <f>(Table2[[#This Row],[Current Week High]]/Table2[[#This Row],[Close Price]])-1</f>
        <v>1.8983977522970541E-2</v>
      </c>
      <c r="AG154">
        <f>(Table2[[#This Row],[Close Price]]/Table2[[#This Row],[Current Month Low]])-1</f>
        <v>0.2084977516747728</v>
      </c>
      <c r="AH154">
        <f>(Table2[[#This Row],[Current Month High]]/Table2[[#This Row],[Close Price]])-1</f>
        <v>1.8983977522970541E-2</v>
      </c>
      <c r="AI154">
        <v>1.8983977522970501</v>
      </c>
      <c r="AJ154">
        <v>123.54438974707099</v>
      </c>
      <c r="AK154" t="str">
        <f>IF(AND(Table2[[#This Row],[20D EMA]]&gt;Table2[[#This Row],[50D EMA]],Table2[[#This Row],[50D EMA]]&gt;Table2[[#This Row],[200D EMA]]),"Uptrend","Downtrend/NoTrend")</f>
        <v>Uptrend</v>
      </c>
      <c r="AL154">
        <v>0.08</v>
      </c>
      <c r="AM154" t="s">
        <v>10211</v>
      </c>
      <c r="AN154">
        <v>16.36</v>
      </c>
      <c r="AO154" t="s">
        <v>10211</v>
      </c>
      <c r="AP154">
        <v>0.13538886546989001</v>
      </c>
      <c r="AQ154">
        <f>(Table2[[#This Row],[Sharpe Ratio]]-AVERAGE(Table2[Sharpe Ratio]))/_xlfn.STDEV.P(Table2[Sharpe Ratio])</f>
        <v>0.91744638488103214</v>
      </c>
      <c r="AR1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5.1210166413227745</v>
      </c>
      <c r="AS154">
        <f>_xlfn.RANK.AVG(Table2[[#This Row],[1Y Return vs Nifty Z-Score]],Table2[1Y Return vs Nifty Z-Score])</f>
        <v>142</v>
      </c>
      <c r="AT154">
        <f>_xlfn.RANK.AVG(Table2[[#This Row],[6M Return vs Nifty Z-Score]],Table2[6M Return vs Nifty Z-Score])</f>
        <v>283</v>
      </c>
      <c r="AU154">
        <f>_xlfn.RANK.AVG(Table2[[#This Row],[Sharpe Ratio Z-Score]],Table2[Sharpe Ratio Z-Score])</f>
        <v>141</v>
      </c>
      <c r="AV154">
        <f>(Table2[[#This Row],[Rank 1Y]]+Table2[[#This Row],[Rank 6M]]+Table2[[#This Row],[Rank Sharpe]])/3</f>
        <v>188.66666666666666</v>
      </c>
    </row>
    <row r="155" spans="1:48" x14ac:dyDescent="0.3">
      <c r="A155" t="s">
        <v>592</v>
      </c>
      <c r="B155" t="s">
        <v>593</v>
      </c>
      <c r="C155" t="s">
        <v>10167</v>
      </c>
      <c r="D155" t="s">
        <v>413</v>
      </c>
      <c r="E155">
        <v>31819.439301539998</v>
      </c>
      <c r="F155">
        <v>532.5</v>
      </c>
      <c r="G155">
        <v>161.03813049496401</v>
      </c>
      <c r="H155">
        <f>(Table2[[#This Row],[1Y Return vs Nifty]]-AVERAGE(Table2[1Y Return vs Nifty]))/_xlfn.STDEV.P(Table2[1Y Return vs Nifty])</f>
        <v>1.404786745292578</v>
      </c>
      <c r="I155">
        <v>-24.9131070469215</v>
      </c>
      <c r="J155">
        <f>(Table2[[#This Row],[1M Return vs Nifty]]-AVERAGE(Table2[1M Return vs Nifty]))/_xlfn.STDEV.P(Table2[1M Return vs Nifty])</f>
        <v>-2.3047283708353143</v>
      </c>
      <c r="K155">
        <v>24.874158057729002</v>
      </c>
      <c r="L155">
        <f>(Table2[[#This Row],[6M Return vs Nifty]]-AVERAGE(Table2[6M Return vs Nifty]))/_xlfn.STDEV.P(Table2[6M Return vs Nifty])</f>
        <v>0.45189360526368566</v>
      </c>
      <c r="M155">
        <v>-6.0999152120526796</v>
      </c>
      <c r="N155">
        <f>(Table2[[#This Row],[1W Return vs Nifty]]-AVERAGE(Table2[1W Return vs Nifty]))/_xlfn.STDEV.P(Table2[1W Return vs Nifty])</f>
        <v>-1.1097561469888333</v>
      </c>
      <c r="O155">
        <v>577.73</v>
      </c>
      <c r="P155">
        <v>575.82721104008704</v>
      </c>
      <c r="Q155">
        <v>447.88365616137401</v>
      </c>
      <c r="R155">
        <v>17.8757790526513</v>
      </c>
      <c r="S155" s="2">
        <f>(Table2[[#This Row],[Close Price]]-Table2[[#This Row],[20D EMA]])/Table2[[#This Row],[20D EMA]]</f>
        <v>-7.8289166219514331E-2</v>
      </c>
      <c r="T155" s="2">
        <f>(Table2[[#This Row],[Close Price]]-Table2[[#This Row],[50D EMA]])/Table2[[#This Row],[50D EMA]]</f>
        <v>-7.524342408519967E-2</v>
      </c>
      <c r="U155" s="2">
        <f>(Table2[[#This Row],[Close Price]]-Table2[[#This Row],[200D EMA]])/Table2[[#This Row],[200D EMA]]</f>
        <v>0.18892483053263823</v>
      </c>
      <c r="V155">
        <v>0.74821461066089201</v>
      </c>
      <c r="W155">
        <v>531</v>
      </c>
      <c r="X155">
        <v>542.4</v>
      </c>
      <c r="Y155">
        <v>531</v>
      </c>
      <c r="Z155">
        <v>561</v>
      </c>
      <c r="AA155">
        <v>531</v>
      </c>
      <c r="AB155">
        <v>614.54999999999995</v>
      </c>
      <c r="AC155">
        <f>(Table2[[#This Row],[Close Price]]/Table2[[#This Row],[Day Low]])-1</f>
        <v>2.8248587570620654E-3</v>
      </c>
      <c r="AD155">
        <f>(Table2[[#This Row],[Day High]]/Table2[[#This Row],[Close Price]])-1</f>
        <v>1.8591549295774668E-2</v>
      </c>
      <c r="AE155">
        <f>(Table2[[#This Row],[Close Price]]/Table2[[#This Row],[Current Week Low]])-1</f>
        <v>2.8248587570620654E-3</v>
      </c>
      <c r="AF155">
        <f>(Table2[[#This Row],[Current Week High]]/Table2[[#This Row],[Close Price]])-1</f>
        <v>5.3521126760563309E-2</v>
      </c>
      <c r="AG155">
        <f>(Table2[[#This Row],[Close Price]]/Table2[[#This Row],[Current Month Low]])-1</f>
        <v>2.8248587570620654E-3</v>
      </c>
      <c r="AH155">
        <f>(Table2[[#This Row],[Current Month High]]/Table2[[#This Row],[Close Price]])-1</f>
        <v>0.1540845070422534</v>
      </c>
      <c r="AI155">
        <v>35.586854460093797</v>
      </c>
      <c r="AJ155">
        <v>193.61086222344699</v>
      </c>
      <c r="AK155" t="str">
        <f>IF(AND(Table2[[#This Row],[20D EMA]]&gt;Table2[[#This Row],[50D EMA]],Table2[[#This Row],[50D EMA]]&gt;Table2[[#This Row],[200D EMA]]),"Uptrend","Downtrend/NoTrend")</f>
        <v>Uptrend</v>
      </c>
      <c r="AL155">
        <v>-0.18</v>
      </c>
      <c r="AM155" t="s">
        <v>10212</v>
      </c>
      <c r="AN155">
        <v>-14.16</v>
      </c>
      <c r="AO155" t="s">
        <v>10212</v>
      </c>
      <c r="AP155">
        <v>5.1673578685153002E-2</v>
      </c>
      <c r="AQ155">
        <f>(Table2[[#This Row],[Sharpe Ratio]]-AVERAGE(Table2[Sharpe Ratio]))/_xlfn.STDEV.P(Table2[Sharpe Ratio])</f>
        <v>-3.2351634930058111E-2</v>
      </c>
      <c r="AR1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-1.5901558021979421</v>
      </c>
      <c r="AS155">
        <f>_xlfn.RANK.AVG(Table2[[#This Row],[1Y Return vs Nifty Z-Score]],Table2[1Y Return vs Nifty Z-Score])</f>
        <v>55</v>
      </c>
      <c r="AT155">
        <f>_xlfn.RANK.AVG(Table2[[#This Row],[6M Return vs Nifty Z-Score]],Table2[6M Return vs Nifty Z-Score])</f>
        <v>174</v>
      </c>
      <c r="AU155">
        <f>_xlfn.RANK.AVG(Table2[[#This Row],[Sharpe Ratio Z-Score]],Table2[Sharpe Ratio Z-Score])</f>
        <v>344</v>
      </c>
      <c r="AV155">
        <f>(Table2[[#This Row],[Rank 1Y]]+Table2[[#This Row],[Rank 6M]]+Table2[[#This Row],[Rank Sharpe]])/3</f>
        <v>191</v>
      </c>
    </row>
    <row r="156" spans="1:48" x14ac:dyDescent="0.3">
      <c r="A156" t="s">
        <v>470</v>
      </c>
      <c r="B156" t="s">
        <v>471</v>
      </c>
      <c r="C156" t="s">
        <v>10167</v>
      </c>
      <c r="D156" t="s">
        <v>32</v>
      </c>
      <c r="E156">
        <v>44924.234365815901</v>
      </c>
      <c r="F156">
        <v>65.08</v>
      </c>
      <c r="G156">
        <v>76.972963300196497</v>
      </c>
      <c r="H156">
        <f>(Table2[[#This Row],[1Y Return vs Nifty]]-AVERAGE(Table2[1Y Return vs Nifty]))/_xlfn.STDEV.P(Table2[1Y Return vs Nifty])</f>
        <v>0.39557166519391462</v>
      </c>
      <c r="I156">
        <v>-9.78640419578565</v>
      </c>
      <c r="J156">
        <f>(Table2[[#This Row],[1M Return vs Nifty]]-AVERAGE(Table2[1M Return vs Nifty]))/_xlfn.STDEV.P(Table2[1M Return vs Nifty])</f>
        <v>-1.0102421175195304</v>
      </c>
      <c r="K156">
        <v>22.831387655472799</v>
      </c>
      <c r="L156">
        <f>(Table2[[#This Row],[6M Return vs Nifty]]-AVERAGE(Table2[6M Return vs Nifty]))/_xlfn.STDEV.P(Table2[6M Return vs Nifty])</f>
        <v>0.39040973031747067</v>
      </c>
      <c r="M156">
        <v>-0.93552946804054604</v>
      </c>
      <c r="N156">
        <f>(Table2[[#This Row],[1W Return vs Nifty]]-AVERAGE(Table2[1W Return vs Nifty]))/_xlfn.STDEV.P(Table2[1W Return vs Nifty])</f>
        <v>-0.12059567634886553</v>
      </c>
      <c r="O156">
        <v>64.66</v>
      </c>
      <c r="P156">
        <v>64.858614717292497</v>
      </c>
      <c r="Q156">
        <v>56.428114466151598</v>
      </c>
      <c r="R156">
        <v>40.387442359304302</v>
      </c>
      <c r="S156" s="2">
        <f>(Table2[[#This Row],[Close Price]]-Table2[[#This Row],[20D EMA]])/Table2[[#This Row],[20D EMA]]</f>
        <v>6.4955150015465783E-3</v>
      </c>
      <c r="T156" s="2">
        <f>(Table2[[#This Row],[Close Price]]-Table2[[#This Row],[50D EMA]])/Table2[[#This Row],[50D EMA]]</f>
        <v>3.4133520068611056E-3</v>
      </c>
      <c r="U156" s="2">
        <f>(Table2[[#This Row],[Close Price]]-Table2[[#This Row],[200D EMA]])/Table2[[#This Row],[200D EMA]]</f>
        <v>0.15332579540715</v>
      </c>
      <c r="V156">
        <v>0.56313722068445005</v>
      </c>
      <c r="W156">
        <v>63.52</v>
      </c>
      <c r="X156">
        <v>65.97</v>
      </c>
      <c r="Y156">
        <v>63.05</v>
      </c>
      <c r="Z156">
        <v>66.849999999999994</v>
      </c>
      <c r="AA156">
        <v>63.05</v>
      </c>
      <c r="AB156">
        <v>66.849999999999994</v>
      </c>
      <c r="AC156">
        <f>(Table2[[#This Row],[Close Price]]/Table2[[#This Row],[Day Low]])-1</f>
        <v>2.4559193954659886E-2</v>
      </c>
      <c r="AD156">
        <f>(Table2[[#This Row],[Day High]]/Table2[[#This Row],[Close Price]])-1</f>
        <v>1.3675476336816317E-2</v>
      </c>
      <c r="AE156">
        <f>(Table2[[#This Row],[Close Price]]/Table2[[#This Row],[Current Week Low]])-1</f>
        <v>3.219666931007148E-2</v>
      </c>
      <c r="AF156">
        <f>(Table2[[#This Row],[Current Week High]]/Table2[[#This Row],[Close Price]])-1</f>
        <v>2.7197295636140151E-2</v>
      </c>
      <c r="AG156">
        <f>(Table2[[#This Row],[Close Price]]/Table2[[#This Row],[Current Month Low]])-1</f>
        <v>3.219666931007148E-2</v>
      </c>
      <c r="AH156">
        <f>(Table2[[#This Row],[Current Month High]]/Table2[[#This Row],[Close Price]])-1</f>
        <v>2.7197295636140151E-2</v>
      </c>
      <c r="AI156">
        <v>12.937922556853101</v>
      </c>
      <c r="AJ156">
        <v>118.023450586264</v>
      </c>
      <c r="AK156" t="str">
        <f>IF(AND(Table2[[#This Row],[20D EMA]]&gt;Table2[[#This Row],[50D EMA]],Table2[[#This Row],[50D EMA]]&gt;Table2[[#This Row],[200D EMA]]),"Uptrend","Downtrend/NoTrend")</f>
        <v>Downtrend/NoTrend</v>
      </c>
      <c r="AL156">
        <v>-0.06</v>
      </c>
      <c r="AM156" t="s">
        <v>10212</v>
      </c>
      <c r="AN156">
        <v>0.65</v>
      </c>
      <c r="AO156" t="s">
        <v>10211</v>
      </c>
      <c r="AP156">
        <v>9.8756922668389993E-2</v>
      </c>
      <c r="AQ156">
        <f>(Table2[[#This Row],[Sharpe Ratio]]-AVERAGE(Table2[Sharpe Ratio]))/_xlfn.STDEV.P(Table2[Sharpe Ratio])</f>
        <v>0.50183595014450211</v>
      </c>
      <c r="AR1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6">
        <f>_xlfn.RANK.AVG(Table2[[#This Row],[1Y Return vs Nifty Z-Score]],Table2[1Y Return vs Nifty Z-Score])</f>
        <v>168</v>
      </c>
      <c r="AT156">
        <f>_xlfn.RANK.AVG(Table2[[#This Row],[6M Return vs Nifty Z-Score]],Table2[6M Return vs Nifty Z-Score])</f>
        <v>193</v>
      </c>
      <c r="AU156">
        <f>_xlfn.RANK.AVG(Table2[[#This Row],[Sharpe Ratio Z-Score]],Table2[Sharpe Ratio Z-Score])</f>
        <v>213</v>
      </c>
      <c r="AV156">
        <f>(Table2[[#This Row],[Rank 1Y]]+Table2[[#This Row],[Rank 6M]]+Table2[[#This Row],[Rank Sharpe]])/3</f>
        <v>191.33333333333334</v>
      </c>
    </row>
    <row r="157" spans="1:48" x14ac:dyDescent="0.3">
      <c r="A157" t="s">
        <v>920</v>
      </c>
      <c r="B157" t="s">
        <v>921</v>
      </c>
      <c r="C157" t="s">
        <v>10171</v>
      </c>
      <c r="D157" t="s">
        <v>646</v>
      </c>
      <c r="E157">
        <v>16143.227457499999</v>
      </c>
      <c r="F157">
        <v>920.4</v>
      </c>
      <c r="G157">
        <v>72.066965995614297</v>
      </c>
      <c r="H157">
        <f>(Table2[[#This Row],[1Y Return vs Nifty]]-AVERAGE(Table2[1Y Return vs Nifty]))/_xlfn.STDEV.P(Table2[1Y Return vs Nifty])</f>
        <v>0.3366744235904276</v>
      </c>
      <c r="I157">
        <v>18.903813896212899</v>
      </c>
      <c r="J157">
        <f>(Table2[[#This Row],[1M Return vs Nifty]]-AVERAGE(Table2[1M Return vs Nifty]))/_xlfn.STDEV.P(Table2[1M Return vs Nifty])</f>
        <v>1.4449586813733482</v>
      </c>
      <c r="K157">
        <v>6.0070403280521196</v>
      </c>
      <c r="L157">
        <f>(Table2[[#This Row],[6M Return vs Nifty]]-AVERAGE(Table2[6M Return vs Nifty]))/_xlfn.STDEV.P(Table2[6M Return vs Nifty])</f>
        <v>-0.11597418144682493</v>
      </c>
      <c r="M157">
        <v>-7.6683277327519503</v>
      </c>
      <c r="N157">
        <f>(Table2[[#This Row],[1W Return vs Nifty]]-AVERAGE(Table2[1W Return vs Nifty]))/_xlfn.STDEV.P(Table2[1W Return vs Nifty])</f>
        <v>-1.4101619927239817</v>
      </c>
      <c r="O157">
        <v>888.4</v>
      </c>
      <c r="P157">
        <v>819.41052162955998</v>
      </c>
      <c r="Q157">
        <v>711.55419699712002</v>
      </c>
      <c r="R157">
        <v>45.264206911358002</v>
      </c>
      <c r="S157" s="2">
        <f>(Table2[[#This Row],[Close Price]]-Table2[[#This Row],[20D EMA]])/Table2[[#This Row],[20D EMA]]</f>
        <v>3.60198108959928E-2</v>
      </c>
      <c r="T157" s="2">
        <f>(Table2[[#This Row],[Close Price]]-Table2[[#This Row],[50D EMA]])/Table2[[#This Row],[50D EMA]]</f>
        <v>0.12324649940984701</v>
      </c>
      <c r="U157" s="2">
        <f>(Table2[[#This Row],[Close Price]]-Table2[[#This Row],[200D EMA]])/Table2[[#This Row],[200D EMA]]</f>
        <v>0.29350652962802393</v>
      </c>
      <c r="V157">
        <v>1.11316201405144</v>
      </c>
      <c r="W157">
        <v>881.65</v>
      </c>
      <c r="X157">
        <v>947</v>
      </c>
      <c r="Y157">
        <v>881.65</v>
      </c>
      <c r="Z157">
        <v>997.85</v>
      </c>
      <c r="AA157">
        <v>881.65</v>
      </c>
      <c r="AB157">
        <v>998.45</v>
      </c>
      <c r="AC157">
        <f>(Table2[[#This Row],[Close Price]]/Table2[[#This Row],[Day Low]])-1</f>
        <v>4.3951681506266604E-2</v>
      </c>
      <c r="AD157">
        <f>(Table2[[#This Row],[Day High]]/Table2[[#This Row],[Close Price]])-1</f>
        <v>2.8900478053020429E-2</v>
      </c>
      <c r="AE157">
        <f>(Table2[[#This Row],[Close Price]]/Table2[[#This Row],[Current Week Low]])-1</f>
        <v>4.3951681506266604E-2</v>
      </c>
      <c r="AF157">
        <f>(Table2[[#This Row],[Current Week High]]/Table2[[#This Row],[Close Price]])-1</f>
        <v>8.4148196436331979E-2</v>
      </c>
      <c r="AG157">
        <f>(Table2[[#This Row],[Close Price]]/Table2[[#This Row],[Current Month Low]])-1</f>
        <v>4.3951681506266604E-2</v>
      </c>
      <c r="AH157">
        <f>(Table2[[#This Row],[Current Month High]]/Table2[[#This Row],[Close Price]])-1</f>
        <v>8.4800086918731088E-2</v>
      </c>
      <c r="AI157">
        <v>8.4800086918731097</v>
      </c>
      <c r="AJ157">
        <v>108.944381384789</v>
      </c>
      <c r="AK157" t="str">
        <f>IF(AND(Table2[[#This Row],[20D EMA]]&gt;Table2[[#This Row],[50D EMA]],Table2[[#This Row],[50D EMA]]&gt;Table2[[#This Row],[200D EMA]]),"Uptrend","Downtrend/NoTrend")</f>
        <v>Uptrend</v>
      </c>
      <c r="AL157">
        <v>0.04</v>
      </c>
      <c r="AM157" t="s">
        <v>10211</v>
      </c>
      <c r="AN157">
        <v>1.27</v>
      </c>
      <c r="AO157" t="s">
        <v>10211</v>
      </c>
      <c r="AP157">
        <v>0.198692927653943</v>
      </c>
      <c r="AQ157">
        <f>(Table2[[#This Row],[Sharpe Ratio]]-AVERAGE(Table2[Sharpe Ratio]))/_xlfn.STDEV.P(Table2[Sharpe Ratio])</f>
        <v>1.6356673361275833</v>
      </c>
      <c r="AR1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1.8911642669205522</v>
      </c>
      <c r="AS157">
        <f>_xlfn.RANK.AVG(Table2[[#This Row],[1Y Return vs Nifty Z-Score]],Table2[1Y Return vs Nifty Z-Score])</f>
        <v>181</v>
      </c>
      <c r="AT157">
        <f>_xlfn.RANK.AVG(Table2[[#This Row],[6M Return vs Nifty Z-Score]],Table2[6M Return vs Nifty Z-Score])</f>
        <v>358</v>
      </c>
      <c r="AU157">
        <f>_xlfn.RANK.AVG(Table2[[#This Row],[Sharpe Ratio Z-Score]],Table2[Sharpe Ratio Z-Score])</f>
        <v>39</v>
      </c>
      <c r="AV157">
        <f>(Table2[[#This Row],[Rank 1Y]]+Table2[[#This Row],[Rank 6M]]+Table2[[#This Row],[Rank Sharpe]])/3</f>
        <v>192.66666666666666</v>
      </c>
    </row>
    <row r="158" spans="1:48" x14ac:dyDescent="0.3">
      <c r="A158" t="s">
        <v>70</v>
      </c>
      <c r="B158" t="s">
        <v>71</v>
      </c>
      <c r="C158" t="s">
        <v>10174</v>
      </c>
      <c r="D158" t="s">
        <v>72</v>
      </c>
      <c r="E158">
        <v>365661.27991314</v>
      </c>
      <c r="F158">
        <v>377.15</v>
      </c>
      <c r="G158">
        <v>71.239472734158795</v>
      </c>
      <c r="H158">
        <f>(Table2[[#This Row],[1Y Return vs Nifty]]-AVERAGE(Table2[1Y Return vs Nifty]))/_xlfn.STDEV.P(Table2[1Y Return vs Nifty])</f>
        <v>0.32674024150278524</v>
      </c>
      <c r="I158">
        <v>-2.3039205930484798</v>
      </c>
      <c r="J158">
        <f>(Table2[[#This Row],[1M Return vs Nifty]]-AVERAGE(Table2[1M Return vs Nifty]))/_xlfn.STDEV.P(Table2[1M Return vs Nifty])</f>
        <v>-0.36991935454037139</v>
      </c>
      <c r="K158">
        <v>8.7202843804899306</v>
      </c>
      <c r="L158">
        <f>(Table2[[#This Row],[6M Return vs Nifty]]-AVERAGE(Table2[6M Return vs Nifty]))/_xlfn.STDEV.P(Table2[6M Return vs Nifty])</f>
        <v>-3.4310203040638171E-2</v>
      </c>
      <c r="M158">
        <v>-0.20243741453936001</v>
      </c>
      <c r="N158">
        <f>(Table2[[#This Row],[1W Return vs Nifty]]-AVERAGE(Table2[1W Return vs Nifty]))/_xlfn.STDEV.P(Table2[1W Return vs Nifty])</f>
        <v>1.981708842270993E-2</v>
      </c>
      <c r="O158">
        <v>372.34</v>
      </c>
      <c r="P158">
        <v>365.10191706538598</v>
      </c>
      <c r="Q158">
        <v>319.00787678002001</v>
      </c>
      <c r="R158">
        <v>56.6592385156357</v>
      </c>
      <c r="S158" s="2">
        <f>(Table2[[#This Row],[Close Price]]-Table2[[#This Row],[20D EMA]])/Table2[[#This Row],[20D EMA]]</f>
        <v>1.2918300478057696E-2</v>
      </c>
      <c r="T158" s="2">
        <f>(Table2[[#This Row],[Close Price]]-Table2[[#This Row],[50D EMA]])/Table2[[#This Row],[50D EMA]]</f>
        <v>3.299923219098385E-2</v>
      </c>
      <c r="U158" s="2">
        <f>(Table2[[#This Row],[Close Price]]-Table2[[#This Row],[200D EMA]])/Table2[[#This Row],[200D EMA]]</f>
        <v>0.18225920879086427</v>
      </c>
      <c r="V158">
        <v>0.86923930164301599</v>
      </c>
      <c r="W158">
        <v>372</v>
      </c>
      <c r="X158">
        <v>379.4</v>
      </c>
      <c r="Y158">
        <v>370</v>
      </c>
      <c r="Z158">
        <v>383.8</v>
      </c>
      <c r="AA158">
        <v>365.15</v>
      </c>
      <c r="AB158">
        <v>383.8</v>
      </c>
      <c r="AC158">
        <f>(Table2[[#This Row],[Close Price]]/Table2[[#This Row],[Day Low]])-1</f>
        <v>1.384408602150522E-2</v>
      </c>
      <c r="AD158">
        <f>(Table2[[#This Row],[Day High]]/Table2[[#This Row],[Close Price]])-1</f>
        <v>5.9657961023464878E-3</v>
      </c>
      <c r="AE158">
        <f>(Table2[[#This Row],[Close Price]]/Table2[[#This Row],[Current Week Low]])-1</f>
        <v>1.9324324324324182E-2</v>
      </c>
      <c r="AF158">
        <f>(Table2[[#This Row],[Current Week High]]/Table2[[#This Row],[Close Price]])-1</f>
        <v>1.7632241813602123E-2</v>
      </c>
      <c r="AG158">
        <f>(Table2[[#This Row],[Close Price]]/Table2[[#This Row],[Current Month Low]])-1</f>
        <v>3.2863206901273534E-2</v>
      </c>
      <c r="AH158">
        <f>(Table2[[#This Row],[Current Month High]]/Table2[[#This Row],[Close Price]])-1</f>
        <v>1.7632241813602123E-2</v>
      </c>
      <c r="AI158">
        <v>4.2556012196738697</v>
      </c>
      <c r="AJ158">
        <v>104.14073071718499</v>
      </c>
      <c r="AK158" t="str">
        <f>IF(AND(Table2[[#This Row],[20D EMA]]&gt;Table2[[#This Row],[50D EMA]],Table2[[#This Row],[50D EMA]]&gt;Table2[[#This Row],[200D EMA]]),"Uptrend","Downtrend/NoTrend")</f>
        <v>Uptrend</v>
      </c>
      <c r="AL158">
        <v>-0.01</v>
      </c>
      <c r="AM158" t="s">
        <v>10212</v>
      </c>
      <c r="AN158">
        <v>3.31</v>
      </c>
      <c r="AO158" t="s">
        <v>10211</v>
      </c>
      <c r="AP158">
        <v>0.16521216919906601</v>
      </c>
      <c r="AQ158">
        <f>(Table2[[#This Row],[Sharpe Ratio]]-AVERAGE(Table2[Sharpe Ratio]))/_xlfn.STDEV.P(Table2[Sharpe Ratio])</f>
        <v>1.2558088980386708</v>
      </c>
      <c r="AR1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1.1981366703831564</v>
      </c>
      <c r="AS158">
        <f>_xlfn.RANK.AVG(Table2[[#This Row],[1Y Return vs Nifty Z-Score]],Table2[1Y Return vs Nifty Z-Score])</f>
        <v>185</v>
      </c>
      <c r="AT158">
        <f>_xlfn.RANK.AVG(Table2[[#This Row],[6M Return vs Nifty Z-Score]],Table2[6M Return vs Nifty Z-Score])</f>
        <v>316</v>
      </c>
      <c r="AU158">
        <f>_xlfn.RANK.AVG(Table2[[#This Row],[Sharpe Ratio Z-Score]],Table2[Sharpe Ratio Z-Score])</f>
        <v>78</v>
      </c>
      <c r="AV158">
        <f>(Table2[[#This Row],[Rank 1Y]]+Table2[[#This Row],[Rank 6M]]+Table2[[#This Row],[Rank Sharpe]])/3</f>
        <v>193</v>
      </c>
    </row>
    <row r="159" spans="1:48" x14ac:dyDescent="0.3">
      <c r="A159" t="s">
        <v>57</v>
      </c>
      <c r="B159" t="s">
        <v>58</v>
      </c>
      <c r="C159" t="s">
        <v>10165</v>
      </c>
      <c r="D159" t="s">
        <v>59</v>
      </c>
      <c r="E159">
        <v>383384.00880284997</v>
      </c>
      <c r="F159">
        <v>307.10000000000002</v>
      </c>
      <c r="G159">
        <v>56.777205769626903</v>
      </c>
      <c r="H159">
        <f>(Table2[[#This Row],[1Y Return vs Nifty]]-AVERAGE(Table2[1Y Return vs Nifty]))/_xlfn.STDEV.P(Table2[1Y Return vs Nifty])</f>
        <v>0.15311853348664059</v>
      </c>
      <c r="I159">
        <v>5.6816811590584697</v>
      </c>
      <c r="J159">
        <f>(Table2[[#This Row],[1M Return vs Nifty]]-AVERAGE(Table2[1M Return vs Nifty]))/_xlfn.STDEV.P(Table2[1M Return vs Nifty])</f>
        <v>0.3134583646022156</v>
      </c>
      <c r="K159">
        <v>25.556614759275998</v>
      </c>
      <c r="L159">
        <f>(Table2[[#This Row],[6M Return vs Nifty]]-AVERAGE(Table2[6M Return vs Nifty]))/_xlfn.STDEV.P(Table2[6M Return vs Nifty])</f>
        <v>0.47243437795540755</v>
      </c>
      <c r="M159">
        <v>9.0573824052804497</v>
      </c>
      <c r="N159">
        <f>(Table2[[#This Row],[1W Return vs Nifty]]-AVERAGE(Table2[1W Return vs Nifty]))/_xlfn.STDEV.P(Table2[1W Return vs Nifty])</f>
        <v>1.7933964035686052</v>
      </c>
      <c r="O159">
        <v>284.45</v>
      </c>
      <c r="P159">
        <v>276.846655913978</v>
      </c>
      <c r="Q159">
        <v>245.442847873397</v>
      </c>
      <c r="R159">
        <v>85.159288180292904</v>
      </c>
      <c r="S159" s="2">
        <f>(Table2[[#This Row],[Close Price]]-Table2[[#This Row],[20D EMA]])/Table2[[#This Row],[20D EMA]]</f>
        <v>7.9627351028300347E-2</v>
      </c>
      <c r="T159" s="2">
        <f>(Table2[[#This Row],[Close Price]]-Table2[[#This Row],[50D EMA]])/Table2[[#This Row],[50D EMA]]</f>
        <v>0.10927834394872506</v>
      </c>
      <c r="U159" s="2">
        <f>(Table2[[#This Row],[Close Price]]-Table2[[#This Row],[200D EMA]])/Table2[[#This Row],[200D EMA]]</f>
        <v>0.25120777672204442</v>
      </c>
      <c r="V159">
        <v>1.20189774882079</v>
      </c>
      <c r="W159">
        <v>304.2</v>
      </c>
      <c r="X159">
        <v>311.75</v>
      </c>
      <c r="Y159">
        <v>287.35000000000002</v>
      </c>
      <c r="Z159">
        <v>311.75</v>
      </c>
      <c r="AA159">
        <v>271.5</v>
      </c>
      <c r="AB159">
        <v>311.75</v>
      </c>
      <c r="AC159">
        <f>(Table2[[#This Row],[Close Price]]/Table2[[#This Row],[Day Low]])-1</f>
        <v>9.5332018408942343E-3</v>
      </c>
      <c r="AD159">
        <f>(Table2[[#This Row],[Day High]]/Table2[[#This Row],[Close Price]])-1</f>
        <v>1.5141647671768066E-2</v>
      </c>
      <c r="AE159">
        <f>(Table2[[#This Row],[Close Price]]/Table2[[#This Row],[Current Week Low]])-1</f>
        <v>6.8731512093266112E-2</v>
      </c>
      <c r="AF159">
        <f>(Table2[[#This Row],[Current Week High]]/Table2[[#This Row],[Close Price]])-1</f>
        <v>1.5141647671768066E-2</v>
      </c>
      <c r="AG159">
        <f>(Table2[[#This Row],[Close Price]]/Table2[[#This Row],[Current Month Low]])-1</f>
        <v>0.13112338858195227</v>
      </c>
      <c r="AH159">
        <f>(Table2[[#This Row],[Current Month High]]/Table2[[#This Row],[Close Price]])-1</f>
        <v>1.5141647671768066E-2</v>
      </c>
      <c r="AI159">
        <v>1.5141647671767999</v>
      </c>
      <c r="AJ159">
        <v>85.839636913766995</v>
      </c>
      <c r="AK159" t="str">
        <f>IF(AND(Table2[[#This Row],[20D EMA]]&gt;Table2[[#This Row],[50D EMA]],Table2[[#This Row],[50D EMA]]&gt;Table2[[#This Row],[200D EMA]]),"Uptrend","Downtrend/NoTrend")</f>
        <v>Uptrend</v>
      </c>
      <c r="AL159">
        <v>0.02</v>
      </c>
      <c r="AM159" t="s">
        <v>10211</v>
      </c>
      <c r="AN159">
        <v>14.7</v>
      </c>
      <c r="AO159" t="s">
        <v>10211</v>
      </c>
      <c r="AP159">
        <v>0.11066281633076901</v>
      </c>
      <c r="AQ159">
        <f>(Table2[[#This Row],[Sharpe Ratio]]-AVERAGE(Table2[Sharpe Ratio]))/_xlfn.STDEV.P(Table2[Sharpe Ratio])</f>
        <v>0.63691515322585268</v>
      </c>
      <c r="AR1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3.3693228328387215</v>
      </c>
      <c r="AS159">
        <f>_xlfn.RANK.AVG(Table2[[#This Row],[1Y Return vs Nifty Z-Score]],Table2[1Y Return vs Nifty Z-Score])</f>
        <v>224</v>
      </c>
      <c r="AT159">
        <f>_xlfn.RANK.AVG(Table2[[#This Row],[6M Return vs Nifty Z-Score]],Table2[6M Return vs Nifty Z-Score])</f>
        <v>170</v>
      </c>
      <c r="AU159">
        <f>_xlfn.RANK.AVG(Table2[[#This Row],[Sharpe Ratio Z-Score]],Table2[Sharpe Ratio Z-Score])</f>
        <v>187</v>
      </c>
      <c r="AV159">
        <f>(Table2[[#This Row],[Rank 1Y]]+Table2[[#This Row],[Rank 6M]]+Table2[[#This Row],[Rank Sharpe]])/3</f>
        <v>193.66666666666666</v>
      </c>
    </row>
    <row r="160" spans="1:48" x14ac:dyDescent="0.3">
      <c r="A160" t="s">
        <v>580</v>
      </c>
      <c r="B160" t="s">
        <v>581</v>
      </c>
      <c r="C160" t="s">
        <v>10175</v>
      </c>
      <c r="D160" t="s">
        <v>582</v>
      </c>
      <c r="E160">
        <v>32279.2617876</v>
      </c>
      <c r="F160">
        <v>330.25</v>
      </c>
      <c r="G160">
        <v>149.84221256828499</v>
      </c>
      <c r="H160">
        <f>(Table2[[#This Row],[1Y Return vs Nifty]]-AVERAGE(Table2[1Y Return vs Nifty]))/_xlfn.STDEV.P(Table2[1Y Return vs Nifty])</f>
        <v>1.2703780527960415</v>
      </c>
      <c r="I160">
        <v>-4.7705503396961202</v>
      </c>
      <c r="J160">
        <f>(Table2[[#This Row],[1M Return vs Nifty]]-AVERAGE(Table2[1M Return vs Nifty]))/_xlfn.STDEV.P(Table2[1M Return vs Nifty])</f>
        <v>-0.58100423737823348</v>
      </c>
      <c r="K160">
        <v>13.899710636839201</v>
      </c>
      <c r="L160">
        <f>(Table2[[#This Row],[6M Return vs Nifty]]-AVERAGE(Table2[6M Return vs Nifty]))/_xlfn.STDEV.P(Table2[6M Return vs Nifty])</f>
        <v>0.1215816171496277</v>
      </c>
      <c r="M160">
        <v>1.31707328882455</v>
      </c>
      <c r="N160">
        <f>(Table2[[#This Row],[1W Return vs Nifty]]-AVERAGE(Table2[1W Return vs Nifty]))/_xlfn.STDEV.P(Table2[1W Return vs Nifty])</f>
        <v>0.3108565260217736</v>
      </c>
      <c r="O160">
        <v>333.34</v>
      </c>
      <c r="P160">
        <v>336.95578026294902</v>
      </c>
      <c r="Q160">
        <v>277.88776275036997</v>
      </c>
      <c r="R160">
        <v>51.629449418219103</v>
      </c>
      <c r="S160" s="2">
        <f>(Table2[[#This Row],[Close Price]]-Table2[[#This Row],[20D EMA]])/Table2[[#This Row],[20D EMA]]</f>
        <v>-9.2698146037078523E-3</v>
      </c>
      <c r="T160" s="2">
        <f>(Table2[[#This Row],[Close Price]]-Table2[[#This Row],[50D EMA]])/Table2[[#This Row],[50D EMA]]</f>
        <v>-1.9901069088994566E-2</v>
      </c>
      <c r="U160" s="2">
        <f>(Table2[[#This Row],[Close Price]]-Table2[[#This Row],[200D EMA]])/Table2[[#This Row],[200D EMA]]</f>
        <v>0.1884294462317424</v>
      </c>
      <c r="V160">
        <v>0.708741743904439</v>
      </c>
      <c r="W160">
        <v>328.5</v>
      </c>
      <c r="X160">
        <v>335.5</v>
      </c>
      <c r="Y160">
        <v>324.2</v>
      </c>
      <c r="Z160">
        <v>348.8</v>
      </c>
      <c r="AA160">
        <v>315.60000000000002</v>
      </c>
      <c r="AB160">
        <v>348.8</v>
      </c>
      <c r="AC160">
        <f>(Table2[[#This Row],[Close Price]]/Table2[[#This Row],[Day Low]])-1</f>
        <v>5.3272450532724225E-3</v>
      </c>
      <c r="AD160">
        <f>(Table2[[#This Row],[Day High]]/Table2[[#This Row],[Close Price]])-1</f>
        <v>1.5897047691143085E-2</v>
      </c>
      <c r="AE160">
        <f>(Table2[[#This Row],[Close Price]]/Table2[[#This Row],[Current Week Low]])-1</f>
        <v>1.8661320172732809E-2</v>
      </c>
      <c r="AF160">
        <f>(Table2[[#This Row],[Current Week High]]/Table2[[#This Row],[Close Price]])-1</f>
        <v>5.6169568508705581E-2</v>
      </c>
      <c r="AG160">
        <f>(Table2[[#This Row],[Close Price]]/Table2[[#This Row],[Current Month Low]])-1</f>
        <v>4.6419518377693203E-2</v>
      </c>
      <c r="AH160">
        <f>(Table2[[#This Row],[Current Month High]]/Table2[[#This Row],[Close Price]])-1</f>
        <v>5.6169568508705581E-2</v>
      </c>
      <c r="AI160">
        <v>25.904617713853099</v>
      </c>
      <c r="AJ160">
        <v>185.06689684937399</v>
      </c>
      <c r="AK160" t="str">
        <f>IF(AND(Table2[[#This Row],[20D EMA]]&gt;Table2[[#This Row],[50D EMA]],Table2[[#This Row],[50D EMA]]&gt;Table2[[#This Row],[200D EMA]]),"Uptrend","Downtrend/NoTrend")</f>
        <v>Downtrend/NoTrend</v>
      </c>
      <c r="AL160">
        <v>-0.18</v>
      </c>
      <c r="AM160" t="s">
        <v>10212</v>
      </c>
      <c r="AN160">
        <v>2.29</v>
      </c>
      <c r="AO160" t="s">
        <v>10211</v>
      </c>
      <c r="AP160">
        <v>7.8470329125926996E-2</v>
      </c>
      <c r="AQ160">
        <f>(Table2[[#This Row],[Sharpe Ratio]]-AVERAGE(Table2[Sharpe Ratio]))/_xlfn.STDEV.P(Table2[Sharpe Ratio])</f>
        <v>0.27167289253126842</v>
      </c>
      <c r="AR1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0">
        <f>_xlfn.RANK.AVG(Table2[[#This Row],[1Y Return vs Nifty Z-Score]],Table2[1Y Return vs Nifty Z-Score])</f>
        <v>66</v>
      </c>
      <c r="AT160">
        <f>_xlfn.RANK.AVG(Table2[[#This Row],[6M Return vs Nifty Z-Score]],Table2[6M Return vs Nifty Z-Score])</f>
        <v>264</v>
      </c>
      <c r="AU160">
        <f>_xlfn.RANK.AVG(Table2[[#This Row],[Sharpe Ratio Z-Score]],Table2[Sharpe Ratio Z-Score])</f>
        <v>252</v>
      </c>
      <c r="AV160">
        <f>(Table2[[#This Row],[Rank 1Y]]+Table2[[#This Row],[Rank 6M]]+Table2[[#This Row],[Rank Sharpe]])/3</f>
        <v>194</v>
      </c>
    </row>
    <row r="161" spans="1:48" x14ac:dyDescent="0.3">
      <c r="A161" t="s">
        <v>401</v>
      </c>
      <c r="B161" t="s">
        <v>402</v>
      </c>
      <c r="C161" t="s">
        <v>10171</v>
      </c>
      <c r="D161" t="s">
        <v>193</v>
      </c>
      <c r="E161">
        <v>60623.089574325</v>
      </c>
      <c r="F161">
        <v>1022</v>
      </c>
      <c r="G161">
        <v>46.744934922390499</v>
      </c>
      <c r="H161">
        <f>(Table2[[#This Row],[1Y Return vs Nifty]]-AVERAGE(Table2[1Y Return vs Nifty]))/_xlfn.STDEV.P(Table2[1Y Return vs Nifty])</f>
        <v>3.2679600638180518E-2</v>
      </c>
      <c r="I161">
        <v>-0.22053749067732201</v>
      </c>
      <c r="J161">
        <f>(Table2[[#This Row],[1M Return vs Nifty]]-AVERAGE(Table2[1M Return vs Nifty]))/_xlfn.STDEV.P(Table2[1M Return vs Nifty])</f>
        <v>-0.19163127597159418</v>
      </c>
      <c r="K161">
        <v>30.479598182244001</v>
      </c>
      <c r="L161">
        <f>(Table2[[#This Row],[6M Return vs Nifty]]-AVERAGE(Table2[6M Return vs Nifty]))/_xlfn.STDEV.P(Table2[6M Return vs Nifty])</f>
        <v>0.62060771001746651</v>
      </c>
      <c r="M161">
        <v>-10.6036123782487</v>
      </c>
      <c r="N161">
        <f>(Table2[[#This Row],[1W Return vs Nifty]]-AVERAGE(Table2[1W Return vs Nifty]))/_xlfn.STDEV.P(Table2[1W Return vs Nifty])</f>
        <v>-1.9723716504297932</v>
      </c>
      <c r="O161">
        <v>1065.6199999999999</v>
      </c>
      <c r="P161">
        <v>954.44545234598502</v>
      </c>
      <c r="Q161">
        <v>758.56356509838804</v>
      </c>
      <c r="R161">
        <v>36.456949082231397</v>
      </c>
      <c r="S161" s="2">
        <f>(Table2[[#This Row],[Close Price]]-Table2[[#This Row],[20D EMA]])/Table2[[#This Row],[20D EMA]]</f>
        <v>-4.0933916405472774E-2</v>
      </c>
      <c r="T161" s="2">
        <f>(Table2[[#This Row],[Close Price]]-Table2[[#This Row],[50D EMA]])/Table2[[#This Row],[50D EMA]]</f>
        <v>7.0778845965443982E-2</v>
      </c>
      <c r="U161" s="2">
        <f>(Table2[[#This Row],[Close Price]]-Table2[[#This Row],[200D EMA]])/Table2[[#This Row],[200D EMA]]</f>
        <v>0.34728326935586928</v>
      </c>
      <c r="V161">
        <v>1.2203362446081001</v>
      </c>
      <c r="W161">
        <v>1010</v>
      </c>
      <c r="X161">
        <v>1073</v>
      </c>
      <c r="Y161">
        <v>1010</v>
      </c>
      <c r="Z161">
        <v>1198.8</v>
      </c>
      <c r="AA161">
        <v>1010</v>
      </c>
      <c r="AB161">
        <v>1207.3</v>
      </c>
      <c r="AC161">
        <f>(Table2[[#This Row],[Close Price]]/Table2[[#This Row],[Day Low]])-1</f>
        <v>1.1881188118811892E-2</v>
      </c>
      <c r="AD161">
        <f>(Table2[[#This Row],[Day High]]/Table2[[#This Row],[Close Price]])-1</f>
        <v>4.9902152641878583E-2</v>
      </c>
      <c r="AE161">
        <f>(Table2[[#This Row],[Close Price]]/Table2[[#This Row],[Current Week Low]])-1</f>
        <v>1.1881188118811892E-2</v>
      </c>
      <c r="AF161">
        <f>(Table2[[#This Row],[Current Week High]]/Table2[[#This Row],[Close Price]])-1</f>
        <v>0.17299412915851264</v>
      </c>
      <c r="AG161">
        <f>(Table2[[#This Row],[Close Price]]/Table2[[#This Row],[Current Month Low]])-1</f>
        <v>1.1881188118811892E-2</v>
      </c>
      <c r="AH161">
        <f>(Table2[[#This Row],[Current Month High]]/Table2[[#This Row],[Close Price]])-1</f>
        <v>0.18131115459882574</v>
      </c>
      <c r="AI161">
        <v>18.131115459882501</v>
      </c>
      <c r="AJ161">
        <v>86.292380605176803</v>
      </c>
      <c r="AK161" t="str">
        <f>IF(AND(Table2[[#This Row],[20D EMA]]&gt;Table2[[#This Row],[50D EMA]],Table2[[#This Row],[50D EMA]]&gt;Table2[[#This Row],[200D EMA]]),"Uptrend","Downtrend/NoTrend")</f>
        <v>Uptrend</v>
      </c>
      <c r="AL161">
        <v>0.23</v>
      </c>
      <c r="AM161" t="s">
        <v>10211</v>
      </c>
      <c r="AN161">
        <v>-3.11</v>
      </c>
      <c r="AO161" t="s">
        <v>10212</v>
      </c>
      <c r="AP161">
        <v>0.11616758760227899</v>
      </c>
      <c r="AQ161">
        <f>(Table2[[#This Row],[Sharpe Ratio]]-AVERAGE(Table2[Sharpe Ratio]))/_xlfn.STDEV.P(Table2[Sharpe Ratio])</f>
        <v>0.69936994558220411</v>
      </c>
      <c r="AR1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-0.8113456701635362</v>
      </c>
      <c r="AS161">
        <f>_xlfn.RANK.AVG(Table2[[#This Row],[1Y Return vs Nifty Z-Score]],Table2[1Y Return vs Nifty Z-Score])</f>
        <v>266</v>
      </c>
      <c r="AT161">
        <f>_xlfn.RANK.AVG(Table2[[#This Row],[6M Return vs Nifty Z-Score]],Table2[6M Return vs Nifty Z-Score])</f>
        <v>147</v>
      </c>
      <c r="AU161">
        <f>_xlfn.RANK.AVG(Table2[[#This Row],[Sharpe Ratio Z-Score]],Table2[Sharpe Ratio Z-Score])</f>
        <v>173</v>
      </c>
      <c r="AV161">
        <f>(Table2[[#This Row],[Rank 1Y]]+Table2[[#This Row],[Rank 6M]]+Table2[[#This Row],[Rank Sharpe]])/3</f>
        <v>195.33333333333334</v>
      </c>
    </row>
    <row r="162" spans="1:48" x14ac:dyDescent="0.3">
      <c r="A162" t="s">
        <v>489</v>
      </c>
      <c r="B162" t="s">
        <v>490</v>
      </c>
      <c r="C162" t="s">
        <v>10173</v>
      </c>
      <c r="D162" t="s">
        <v>491</v>
      </c>
      <c r="E162">
        <v>43250.357783384999</v>
      </c>
      <c r="F162">
        <v>3915.6</v>
      </c>
      <c r="G162">
        <v>42.544957022285701</v>
      </c>
      <c r="H162">
        <f>(Table2[[#This Row],[1Y Return vs Nifty]]-AVERAGE(Table2[1Y Return vs Nifty]))/_xlfn.STDEV.P(Table2[1Y Return vs Nifty])</f>
        <v>-1.7741770951391598E-2</v>
      </c>
      <c r="I162">
        <v>-8.6479824641112693</v>
      </c>
      <c r="J162">
        <f>(Table2[[#This Row],[1M Return vs Nifty]]-AVERAGE(Table2[1M Return vs Nifty]))/_xlfn.STDEV.P(Table2[1M Return vs Nifty])</f>
        <v>-0.91282027373565655</v>
      </c>
      <c r="K162">
        <v>24.221047119004499</v>
      </c>
      <c r="L162">
        <f>(Table2[[#This Row],[6M Return vs Nifty]]-AVERAGE(Table2[6M Return vs Nifty]))/_xlfn.STDEV.P(Table2[6M Return vs Nifty])</f>
        <v>0.43223608954963821</v>
      </c>
      <c r="M162">
        <v>-3.4405077398120598</v>
      </c>
      <c r="N162">
        <f>(Table2[[#This Row],[1W Return vs Nifty]]-AVERAGE(Table2[1W Return vs Nifty]))/_xlfn.STDEV.P(Table2[1W Return vs Nifty])</f>
        <v>-0.60038661549808137</v>
      </c>
      <c r="O162">
        <v>4081.55</v>
      </c>
      <c r="P162">
        <v>3901.64719572988</v>
      </c>
      <c r="Q162">
        <v>3299.5364244359498</v>
      </c>
      <c r="R162">
        <v>31.325631621736001</v>
      </c>
      <c r="S162" s="2">
        <f>(Table2[[#This Row],[Close Price]]-Table2[[#This Row],[20D EMA]])/Table2[[#This Row],[20D EMA]]</f>
        <v>-4.0658573336110122E-2</v>
      </c>
      <c r="T162" s="2">
        <f>(Table2[[#This Row],[Close Price]]-Table2[[#This Row],[50D EMA]])/Table2[[#This Row],[50D EMA]]</f>
        <v>3.5761317131365574E-3</v>
      </c>
      <c r="U162" s="2">
        <f>(Table2[[#This Row],[Close Price]]-Table2[[#This Row],[200D EMA]])/Table2[[#This Row],[200D EMA]]</f>
        <v>0.18671216083615902</v>
      </c>
      <c r="V162">
        <v>0.58756012816213599</v>
      </c>
      <c r="W162">
        <v>3902.7</v>
      </c>
      <c r="X162">
        <v>4006.15</v>
      </c>
      <c r="Y162">
        <v>3902.7</v>
      </c>
      <c r="Z162">
        <v>4191.75</v>
      </c>
      <c r="AA162">
        <v>3902.7</v>
      </c>
      <c r="AB162">
        <v>4223</v>
      </c>
      <c r="AC162">
        <f>(Table2[[#This Row],[Close Price]]/Table2[[#This Row],[Day Low]])-1</f>
        <v>3.3054039511108968E-3</v>
      </c>
      <c r="AD162">
        <f>(Table2[[#This Row],[Day High]]/Table2[[#This Row],[Close Price]])-1</f>
        <v>2.3125446930227778E-2</v>
      </c>
      <c r="AE162">
        <f>(Table2[[#This Row],[Close Price]]/Table2[[#This Row],[Current Week Low]])-1</f>
        <v>3.3054039511108968E-3</v>
      </c>
      <c r="AF162">
        <f>(Table2[[#This Row],[Current Week High]]/Table2[[#This Row],[Close Price]])-1</f>
        <v>7.0525589947900702E-2</v>
      </c>
      <c r="AG162">
        <f>(Table2[[#This Row],[Close Price]]/Table2[[#This Row],[Current Month Low]])-1</f>
        <v>3.3054039511108968E-3</v>
      </c>
      <c r="AH162">
        <f>(Table2[[#This Row],[Current Month High]]/Table2[[#This Row],[Close Price]])-1</f>
        <v>7.8506486873020753E-2</v>
      </c>
      <c r="AI162">
        <v>12.6149249157217</v>
      </c>
      <c r="AJ162">
        <v>70.998100312247502</v>
      </c>
      <c r="AK162" t="str">
        <f>IF(AND(Table2[[#This Row],[20D EMA]]&gt;Table2[[#This Row],[50D EMA]],Table2[[#This Row],[50D EMA]]&gt;Table2[[#This Row],[200D EMA]]),"Uptrend","Downtrend/NoTrend")</f>
        <v>Uptrend</v>
      </c>
      <c r="AL162">
        <v>0.05</v>
      </c>
      <c r="AM162" t="s">
        <v>10211</v>
      </c>
      <c r="AN162">
        <v>-7.89</v>
      </c>
      <c r="AO162" t="s">
        <v>10212</v>
      </c>
      <c r="AP162">
        <v>0.13909943435904801</v>
      </c>
      <c r="AQ162">
        <f>(Table2[[#This Row],[Sharpe Ratio]]-AVERAGE(Table2[Sharpe Ratio]))/_xlfn.STDEV.P(Table2[Sharpe Ratio])</f>
        <v>0.95954492050878626</v>
      </c>
      <c r="AR1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-0.13916765012670507</v>
      </c>
      <c r="AS162">
        <f>_xlfn.RANK.AVG(Table2[[#This Row],[1Y Return vs Nifty Z-Score]],Table2[1Y Return vs Nifty Z-Score])</f>
        <v>284</v>
      </c>
      <c r="AT162">
        <f>_xlfn.RANK.AVG(Table2[[#This Row],[6M Return vs Nifty Z-Score]],Table2[6M Return vs Nifty Z-Score])</f>
        <v>179</v>
      </c>
      <c r="AU162">
        <f>_xlfn.RANK.AVG(Table2[[#This Row],[Sharpe Ratio Z-Score]],Table2[Sharpe Ratio Z-Score])</f>
        <v>131</v>
      </c>
      <c r="AV162">
        <f>(Table2[[#This Row],[Rank 1Y]]+Table2[[#This Row],[Rank 6M]]+Table2[[#This Row],[Rank Sharpe]])/3</f>
        <v>198</v>
      </c>
    </row>
    <row r="163" spans="1:48" x14ac:dyDescent="0.3">
      <c r="A163" t="s">
        <v>27</v>
      </c>
      <c r="B163" t="s">
        <v>28</v>
      </c>
      <c r="C163" t="s">
        <v>10168</v>
      </c>
      <c r="D163" t="s">
        <v>29</v>
      </c>
      <c r="E163">
        <v>858770.34638114995</v>
      </c>
      <c r="F163">
        <v>1433.25</v>
      </c>
      <c r="G163">
        <v>34.646336804325898</v>
      </c>
      <c r="H163">
        <f>(Table2[[#This Row],[1Y Return vs Nifty]]-AVERAGE(Table2[1Y Return vs Nifty]))/_xlfn.STDEV.P(Table2[1Y Return vs Nifty])</f>
        <v>-0.1125659044414085</v>
      </c>
      <c r="I163">
        <v>-4.3873839601511797</v>
      </c>
      <c r="J163">
        <f>(Table2[[#This Row],[1M Return vs Nifty]]-AVERAGE(Table2[1M Return vs Nifty]))/_xlfn.STDEV.P(Table2[1M Return vs Nifty])</f>
        <v>-0.54821430186254649</v>
      </c>
      <c r="K163">
        <v>21.248546097069699</v>
      </c>
      <c r="L163">
        <f>(Table2[[#This Row],[6M Return vs Nifty]]-AVERAGE(Table2[6M Return vs Nifty]))/_xlfn.STDEV.P(Table2[6M Return vs Nifty])</f>
        <v>0.34276892235929735</v>
      </c>
      <c r="M163">
        <v>0.23138194211185401</v>
      </c>
      <c r="N163">
        <f>(Table2[[#This Row],[1W Return vs Nifty]]-AVERAGE(Table2[1W Return vs Nifty]))/_xlfn.STDEV.P(Table2[1W Return vs Nifty])</f>
        <v>0.10290866606006671</v>
      </c>
      <c r="O163">
        <v>1425.75</v>
      </c>
      <c r="P163">
        <v>1382.2148508918999</v>
      </c>
      <c r="Q163">
        <v>1189.33840106663</v>
      </c>
      <c r="R163">
        <v>54.5215708946495</v>
      </c>
      <c r="S163" s="2">
        <f>(Table2[[#This Row],[Close Price]]-Table2[[#This Row],[20D EMA]])/Table2[[#This Row],[20D EMA]]</f>
        <v>5.2603892688058915E-3</v>
      </c>
      <c r="T163" s="2">
        <f>(Table2[[#This Row],[Close Price]]-Table2[[#This Row],[50D EMA]])/Table2[[#This Row],[50D EMA]]</f>
        <v>3.6922732435676481E-2</v>
      </c>
      <c r="U163" s="2">
        <f>(Table2[[#This Row],[Close Price]]-Table2[[#This Row],[200D EMA]])/Table2[[#This Row],[200D EMA]]</f>
        <v>0.2050817485709901</v>
      </c>
      <c r="V163">
        <v>0.93354490506795096</v>
      </c>
      <c r="W163">
        <v>1421.45</v>
      </c>
      <c r="X163">
        <v>1447.6</v>
      </c>
      <c r="Y163">
        <v>1421.45</v>
      </c>
      <c r="Z163">
        <v>1450.85</v>
      </c>
      <c r="AA163">
        <v>1408.45</v>
      </c>
      <c r="AB163">
        <v>1473.4</v>
      </c>
      <c r="AC163">
        <f>(Table2[[#This Row],[Close Price]]/Table2[[#This Row],[Day Low]])-1</f>
        <v>8.3013823912201357E-3</v>
      </c>
      <c r="AD163">
        <f>(Table2[[#This Row],[Day High]]/Table2[[#This Row],[Close Price]])-1</f>
        <v>1.0012210012209977E-2</v>
      </c>
      <c r="AE163">
        <f>(Table2[[#This Row],[Close Price]]/Table2[[#This Row],[Current Week Low]])-1</f>
        <v>8.3013823912201357E-3</v>
      </c>
      <c r="AF163">
        <f>(Table2[[#This Row],[Current Week High]]/Table2[[#This Row],[Close Price]])-1</f>
        <v>1.227978370835503E-2</v>
      </c>
      <c r="AG163">
        <f>(Table2[[#This Row],[Close Price]]/Table2[[#This Row],[Current Month Low]])-1</f>
        <v>1.760800880400426E-2</v>
      </c>
      <c r="AH163">
        <f>(Table2[[#This Row],[Current Month High]]/Table2[[#This Row],[Close Price]])-1</f>
        <v>2.801325658468512E-2</v>
      </c>
      <c r="AI163">
        <v>7.1864643293214598</v>
      </c>
      <c r="AJ163">
        <v>69.204887550912005</v>
      </c>
      <c r="AK163" t="str">
        <f>IF(AND(Table2[[#This Row],[20D EMA]]&gt;Table2[[#This Row],[50D EMA]],Table2[[#This Row],[50D EMA]]&gt;Table2[[#This Row],[200D EMA]]),"Uptrend","Downtrend/NoTrend")</f>
        <v>Uptrend</v>
      </c>
      <c r="AL163">
        <v>-0.02</v>
      </c>
      <c r="AM163" t="s">
        <v>10212</v>
      </c>
      <c r="AN163">
        <v>-1.8</v>
      </c>
      <c r="AO163" t="s">
        <v>10212</v>
      </c>
      <c r="AP163">
        <v>0.162765587907234</v>
      </c>
      <c r="AQ163">
        <f>(Table2[[#This Row],[Sharpe Ratio]]-AVERAGE(Table2[Sharpe Ratio]))/_xlfn.STDEV.P(Table2[Sharpe Ratio])</f>
        <v>1.2280510278152295</v>
      </c>
      <c r="AR1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1.0129484099306385</v>
      </c>
      <c r="AS163">
        <f>_xlfn.RANK.AVG(Table2[[#This Row],[1Y Return vs Nifty Z-Score]],Table2[1Y Return vs Nifty Z-Score])</f>
        <v>310</v>
      </c>
      <c r="AT163">
        <f>_xlfn.RANK.AVG(Table2[[#This Row],[6M Return vs Nifty Z-Score]],Table2[6M Return vs Nifty Z-Score])</f>
        <v>204</v>
      </c>
      <c r="AU163">
        <f>_xlfn.RANK.AVG(Table2[[#This Row],[Sharpe Ratio Z-Score]],Table2[Sharpe Ratio Z-Score])</f>
        <v>82</v>
      </c>
      <c r="AV163">
        <f>(Table2[[#This Row],[Rank 1Y]]+Table2[[#This Row],[Rank 6M]]+Table2[[#This Row],[Rank Sharpe]])/3</f>
        <v>198.66666666666666</v>
      </c>
    </row>
    <row r="164" spans="1:48" x14ac:dyDescent="0.3">
      <c r="A164" t="s">
        <v>291</v>
      </c>
      <c r="B164" t="s">
        <v>292</v>
      </c>
      <c r="C164" t="s">
        <v>10180</v>
      </c>
      <c r="D164" t="s">
        <v>140</v>
      </c>
      <c r="E164">
        <v>91594.744840650004</v>
      </c>
      <c r="F164">
        <v>3262</v>
      </c>
      <c r="G164">
        <v>77.632365176662503</v>
      </c>
      <c r="H164">
        <f>(Table2[[#This Row],[1Y Return vs Nifty]]-AVERAGE(Table2[1Y Return vs Nifty]))/_xlfn.STDEV.P(Table2[1Y Return vs Nifty])</f>
        <v>0.40348788471481351</v>
      </c>
      <c r="I164">
        <v>10.6686098485138</v>
      </c>
      <c r="J164">
        <f>(Table2[[#This Row],[1M Return vs Nifty]]-AVERAGE(Table2[1M Return vs Nifty]))/_xlfn.STDEV.P(Table2[1M Return vs Nifty])</f>
        <v>0.74022093793334198</v>
      </c>
      <c r="K164">
        <v>31.550473571971899</v>
      </c>
      <c r="L164">
        <f>(Table2[[#This Row],[6M Return vs Nifty]]-AVERAGE(Table2[6M Return vs Nifty]))/_xlfn.STDEV.P(Table2[6M Return vs Nifty])</f>
        <v>0.65283921702984959</v>
      </c>
      <c r="M164">
        <v>-1.09977952179298</v>
      </c>
      <c r="N164">
        <f>(Table2[[#This Row],[1W Return vs Nifty]]-AVERAGE(Table2[1W Return vs Nifty]))/_xlfn.STDEV.P(Table2[1W Return vs Nifty])</f>
        <v>-0.15205530553337673</v>
      </c>
      <c r="O164">
        <v>3174.97</v>
      </c>
      <c r="P164">
        <v>2974.93023930556</v>
      </c>
      <c r="Q164">
        <v>2419.9543390551298</v>
      </c>
      <c r="R164">
        <v>62.757444113472502</v>
      </c>
      <c r="S164" s="2">
        <f>(Table2[[#This Row],[Close Price]]-Table2[[#This Row],[20D EMA]])/Table2[[#This Row],[20D EMA]]</f>
        <v>2.7411282626292596E-2</v>
      </c>
      <c r="T164" s="2">
        <f>(Table2[[#This Row],[Close Price]]-Table2[[#This Row],[50D EMA]])/Table2[[#This Row],[50D EMA]]</f>
        <v>9.6496299947339562E-2</v>
      </c>
      <c r="U164" s="2">
        <f>(Table2[[#This Row],[Close Price]]-Table2[[#This Row],[200D EMA]])/Table2[[#This Row],[200D EMA]]</f>
        <v>0.3479593178083048</v>
      </c>
      <c r="V164">
        <v>0.81499120849903095</v>
      </c>
      <c r="W164">
        <v>3245</v>
      </c>
      <c r="X164">
        <v>3319.6</v>
      </c>
      <c r="Y164">
        <v>3220</v>
      </c>
      <c r="Z164">
        <v>3332</v>
      </c>
      <c r="AA164">
        <v>3154.05</v>
      </c>
      <c r="AB164">
        <v>3358.05</v>
      </c>
      <c r="AC164">
        <f>(Table2[[#This Row],[Close Price]]/Table2[[#This Row],[Day Low]])-1</f>
        <v>5.2388289676426059E-3</v>
      </c>
      <c r="AD164">
        <f>(Table2[[#This Row],[Day High]]/Table2[[#This Row],[Close Price]])-1</f>
        <v>1.7657878602084676E-2</v>
      </c>
      <c r="AE164">
        <f>(Table2[[#This Row],[Close Price]]/Table2[[#This Row],[Current Week Low]])-1</f>
        <v>1.304347826086949E-2</v>
      </c>
      <c r="AF164">
        <f>(Table2[[#This Row],[Current Week High]]/Table2[[#This Row],[Close Price]])-1</f>
        <v>2.1459227467811148E-2</v>
      </c>
      <c r="AG164">
        <f>(Table2[[#This Row],[Close Price]]/Table2[[#This Row],[Current Month Low]])-1</f>
        <v>3.4225836622754802E-2</v>
      </c>
      <c r="AH164">
        <f>(Table2[[#This Row],[Current Month High]]/Table2[[#This Row],[Close Price]])-1</f>
        <v>2.9445125689760987E-2</v>
      </c>
      <c r="AI164">
        <v>2.9445125689760898</v>
      </c>
      <c r="AJ164">
        <v>118.150203972447</v>
      </c>
      <c r="AK164" t="str">
        <f>IF(AND(Table2[[#This Row],[20D EMA]]&gt;Table2[[#This Row],[50D EMA]],Table2[[#This Row],[50D EMA]]&gt;Table2[[#This Row],[200D EMA]]),"Uptrend","Downtrend/NoTrend")</f>
        <v>Uptrend</v>
      </c>
      <c r="AL164">
        <v>0.13</v>
      </c>
      <c r="AM164" t="s">
        <v>10211</v>
      </c>
      <c r="AN164">
        <v>6.37</v>
      </c>
      <c r="AO164" t="s">
        <v>10211</v>
      </c>
      <c r="AP164">
        <v>7.0197238052432998E-2</v>
      </c>
      <c r="AQ164">
        <f>(Table2[[#This Row],[Sharpe Ratio]]-AVERAGE(Table2[Sharpe Ratio]))/_xlfn.STDEV.P(Table2[Sharpe Ratio])</f>
        <v>0.17780992172730245</v>
      </c>
      <c r="AR1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1.8223026558719309</v>
      </c>
      <c r="AS164">
        <f>_xlfn.RANK.AVG(Table2[[#This Row],[1Y Return vs Nifty Z-Score]],Table2[1Y Return vs Nifty Z-Score])</f>
        <v>166</v>
      </c>
      <c r="AT164">
        <f>_xlfn.RANK.AVG(Table2[[#This Row],[6M Return vs Nifty Z-Score]],Table2[6M Return vs Nifty Z-Score])</f>
        <v>142</v>
      </c>
      <c r="AU164">
        <f>_xlfn.RANK.AVG(Table2[[#This Row],[Sharpe Ratio Z-Score]],Table2[Sharpe Ratio Z-Score])</f>
        <v>289</v>
      </c>
      <c r="AV164">
        <f>(Table2[[#This Row],[Rank 1Y]]+Table2[[#This Row],[Rank 6M]]+Table2[[#This Row],[Rank Sharpe]])/3</f>
        <v>199</v>
      </c>
    </row>
    <row r="165" spans="1:48" x14ac:dyDescent="0.3">
      <c r="A165" t="s">
        <v>376</v>
      </c>
      <c r="B165" t="s">
        <v>377</v>
      </c>
      <c r="C165" t="s">
        <v>10167</v>
      </c>
      <c r="D165" t="s">
        <v>32</v>
      </c>
      <c r="E165">
        <v>64992.588644735901</v>
      </c>
      <c r="F165">
        <v>54.38</v>
      </c>
      <c r="G165">
        <v>62.090164340057797</v>
      </c>
      <c r="H165">
        <f>(Table2[[#This Row],[1Y Return vs Nifty]]-AVERAGE(Table2[1Y Return vs Nifty]))/_xlfn.STDEV.P(Table2[1Y Return vs Nifty])</f>
        <v>0.21690140679962008</v>
      </c>
      <c r="I165">
        <v>-8.3299855420919098</v>
      </c>
      <c r="J165">
        <f>(Table2[[#This Row],[1M Return vs Nifty]]-AVERAGE(Table2[1M Return vs Nifty]))/_xlfn.STDEV.P(Table2[1M Return vs Nifty])</f>
        <v>-0.8856072949258107</v>
      </c>
      <c r="K165">
        <v>19.284396718750902</v>
      </c>
      <c r="L165">
        <f>(Table2[[#This Row],[6M Return vs Nifty]]-AVERAGE(Table2[6M Return vs Nifty]))/_xlfn.STDEV.P(Table2[6M Return vs Nifty])</f>
        <v>0.28365140498247526</v>
      </c>
      <c r="M165">
        <v>-0.87269099778082604</v>
      </c>
      <c r="N165">
        <f>(Table2[[#This Row],[1W Return vs Nifty]]-AVERAGE(Table2[1W Return vs Nifty]))/_xlfn.STDEV.P(Table2[1W Return vs Nifty])</f>
        <v>-0.10855991180736729</v>
      </c>
      <c r="O165">
        <v>54.98</v>
      </c>
      <c r="P165">
        <v>55.087731996541798</v>
      </c>
      <c r="Q165">
        <v>48.531816236172098</v>
      </c>
      <c r="R165">
        <v>43.795701881083197</v>
      </c>
      <c r="S165" s="2">
        <f>(Table2[[#This Row],[Close Price]]-Table2[[#This Row],[20D EMA]])/Table2[[#This Row],[20D EMA]]</f>
        <v>-1.091305929428873E-2</v>
      </c>
      <c r="T165" s="2">
        <f>(Table2[[#This Row],[Close Price]]-Table2[[#This Row],[50D EMA]])/Table2[[#This Row],[50D EMA]]</f>
        <v>-1.2847361306982549E-2</v>
      </c>
      <c r="U165" s="2">
        <f>(Table2[[#This Row],[Close Price]]-Table2[[#This Row],[200D EMA]])/Table2[[#This Row],[200D EMA]]</f>
        <v>0.12050205859530747</v>
      </c>
      <c r="V165">
        <v>0.62057888975360398</v>
      </c>
      <c r="W165">
        <v>54.2</v>
      </c>
      <c r="X165">
        <v>55.33</v>
      </c>
      <c r="Y165">
        <v>53.81</v>
      </c>
      <c r="Z165">
        <v>57.4</v>
      </c>
      <c r="AA165">
        <v>53.75</v>
      </c>
      <c r="AB165">
        <v>57.52</v>
      </c>
      <c r="AC165">
        <f>(Table2[[#This Row],[Close Price]]/Table2[[#This Row],[Day Low]])-1</f>
        <v>3.3210332103321694E-3</v>
      </c>
      <c r="AD165">
        <f>(Table2[[#This Row],[Day High]]/Table2[[#This Row],[Close Price]])-1</f>
        <v>1.7469657962486229E-2</v>
      </c>
      <c r="AE165">
        <f>(Table2[[#This Row],[Close Price]]/Table2[[#This Row],[Current Week Low]])-1</f>
        <v>1.0592826612153772E-2</v>
      </c>
      <c r="AF165">
        <f>(Table2[[#This Row],[Current Week High]]/Table2[[#This Row],[Close Price]])-1</f>
        <v>5.5535123207061332E-2</v>
      </c>
      <c r="AG165">
        <f>(Table2[[#This Row],[Close Price]]/Table2[[#This Row],[Current Month Low]])-1</f>
        <v>1.1720930232558269E-2</v>
      </c>
      <c r="AH165">
        <f>(Table2[[#This Row],[Current Month High]]/Table2[[#This Row],[Close Price]])-1</f>
        <v>5.774181684442814E-2</v>
      </c>
      <c r="AI165">
        <v>29.919087899963198</v>
      </c>
      <c r="AJ165">
        <v>101.40740740740701</v>
      </c>
      <c r="AK165" t="str">
        <f>IF(AND(Table2[[#This Row],[20D EMA]]&gt;Table2[[#This Row],[50D EMA]],Table2[[#This Row],[50D EMA]]&gt;Table2[[#This Row],[200D EMA]]),"Uptrend","Downtrend/NoTrend")</f>
        <v>Downtrend/NoTrend</v>
      </c>
      <c r="AL165">
        <v>-0.08</v>
      </c>
      <c r="AM165" t="s">
        <v>10212</v>
      </c>
      <c r="AN165">
        <v>-1.34</v>
      </c>
      <c r="AO165" t="s">
        <v>10212</v>
      </c>
      <c r="AP165">
        <v>0.115399132311377</v>
      </c>
      <c r="AQ165">
        <f>(Table2[[#This Row],[Sharpe Ratio]]-AVERAGE(Table2[Sharpe Ratio]))/_xlfn.STDEV.P(Table2[Sharpe Ratio])</f>
        <v>0.69065137885867545</v>
      </c>
      <c r="AR1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5">
        <f>_xlfn.RANK.AVG(Table2[[#This Row],[1Y Return vs Nifty Z-Score]],Table2[1Y Return vs Nifty Z-Score])</f>
        <v>207</v>
      </c>
      <c r="AT165">
        <f>_xlfn.RANK.AVG(Table2[[#This Row],[6M Return vs Nifty Z-Score]],Table2[6M Return vs Nifty Z-Score])</f>
        <v>215</v>
      </c>
      <c r="AU165">
        <f>_xlfn.RANK.AVG(Table2[[#This Row],[Sharpe Ratio Z-Score]],Table2[Sharpe Ratio Z-Score])</f>
        <v>176</v>
      </c>
      <c r="AV165">
        <f>(Table2[[#This Row],[Rank 1Y]]+Table2[[#This Row],[Rank 6M]]+Table2[[#This Row],[Rank Sharpe]])/3</f>
        <v>199.33333333333334</v>
      </c>
    </row>
    <row r="166" spans="1:48" x14ac:dyDescent="0.3">
      <c r="A166" t="s">
        <v>63</v>
      </c>
      <c r="B166" t="s">
        <v>174</v>
      </c>
      <c r="C166" t="s">
        <v>10171</v>
      </c>
      <c r="D166" t="s">
        <v>56</v>
      </c>
      <c r="E166">
        <v>151860.11489632499</v>
      </c>
      <c r="F166">
        <v>693.95</v>
      </c>
      <c r="G166">
        <v>79.762550347136496</v>
      </c>
      <c r="H166">
        <f>(Table2[[#This Row],[1Y Return vs Nifty]]-AVERAGE(Table2[1Y Return vs Nifty]))/_xlfn.STDEV.P(Table2[1Y Return vs Nifty])</f>
        <v>0.42906108071481752</v>
      </c>
      <c r="I166">
        <v>-1.9146808787768099</v>
      </c>
      <c r="J166">
        <f>(Table2[[#This Row],[1M Return vs Nifty]]-AVERAGE(Table2[1M Return vs Nifty]))/_xlfn.STDEV.P(Table2[1M Return vs Nifty])</f>
        <v>-0.33660968591477231</v>
      </c>
      <c r="K166">
        <v>15.677978700821599</v>
      </c>
      <c r="L166">
        <f>(Table2[[#This Row],[6M Return vs Nifty]]-AVERAGE(Table2[6M Return vs Nifty]))/_xlfn.STDEV.P(Table2[6M Return vs Nifty])</f>
        <v>0.1751044267350727</v>
      </c>
      <c r="M166">
        <v>0.98524947046577005</v>
      </c>
      <c r="N166">
        <f>(Table2[[#This Row],[1W Return vs Nifty]]-AVERAGE(Table2[1W Return vs Nifty]))/_xlfn.STDEV.P(Table2[1W Return vs Nifty])</f>
        <v>0.2473006607927121</v>
      </c>
      <c r="O166">
        <v>670.42</v>
      </c>
      <c r="P166">
        <v>658.49972109662497</v>
      </c>
      <c r="Q166">
        <v>573.78110183833905</v>
      </c>
      <c r="R166">
        <v>39.2687657472623</v>
      </c>
      <c r="S166" s="2">
        <f>(Table2[[#This Row],[Close Price]]-Table2[[#This Row],[20D EMA]])/Table2[[#This Row],[20D EMA]]</f>
        <v>3.5097401628829822E-2</v>
      </c>
      <c r="T166" s="2">
        <f>(Table2[[#This Row],[Close Price]]-Table2[[#This Row],[50D EMA]])/Table2[[#This Row],[50D EMA]]</f>
        <v>5.3834918630395717E-2</v>
      </c>
      <c r="U166" s="2">
        <f>(Table2[[#This Row],[Close Price]]-Table2[[#This Row],[200D EMA]])/Table2[[#This Row],[200D EMA]]</f>
        <v>0.20943334971586114</v>
      </c>
      <c r="V166">
        <v>0.73405888311594902</v>
      </c>
      <c r="W166">
        <v>689.05</v>
      </c>
      <c r="X166">
        <v>697</v>
      </c>
      <c r="Y166">
        <v>670.8</v>
      </c>
      <c r="Z166">
        <v>697</v>
      </c>
      <c r="AA166">
        <v>655</v>
      </c>
      <c r="AB166">
        <v>697</v>
      </c>
      <c r="AC166">
        <f>(Table2[[#This Row],[Close Price]]/Table2[[#This Row],[Day Low]])-1</f>
        <v>7.111240113199413E-3</v>
      </c>
      <c r="AD166">
        <f>(Table2[[#This Row],[Day High]]/Table2[[#This Row],[Close Price]])-1</f>
        <v>4.3951293320843021E-3</v>
      </c>
      <c r="AE166">
        <f>(Table2[[#This Row],[Close Price]]/Table2[[#This Row],[Current Week Low]])-1</f>
        <v>3.4511031604054887E-2</v>
      </c>
      <c r="AF166">
        <f>(Table2[[#This Row],[Current Week High]]/Table2[[#This Row],[Close Price]])-1</f>
        <v>4.3951293320843021E-3</v>
      </c>
      <c r="AG166">
        <f>(Table2[[#This Row],[Close Price]]/Table2[[#This Row],[Current Month Low]])-1</f>
        <v>5.9465648854961861E-2</v>
      </c>
      <c r="AH166">
        <f>(Table2[[#This Row],[Current Month High]]/Table2[[#This Row],[Close Price]])-1</f>
        <v>4.3951293320843021E-3</v>
      </c>
      <c r="AI166">
        <v>2.6875135096188401</v>
      </c>
      <c r="AJ166">
        <v>108.64401683704099</v>
      </c>
      <c r="AK166" t="str">
        <f>IF(AND(Table2[[#This Row],[20D EMA]]&gt;Table2[[#This Row],[50D EMA]],Table2[[#This Row],[50D EMA]]&gt;Table2[[#This Row],[200D EMA]]),"Uptrend","Downtrend/NoTrend")</f>
        <v>Uptrend</v>
      </c>
      <c r="AL166">
        <v>-0.09</v>
      </c>
      <c r="AM166" t="s">
        <v>10212</v>
      </c>
      <c r="AN166">
        <v>8.57</v>
      </c>
      <c r="AO166" t="s">
        <v>10211</v>
      </c>
      <c r="AP166">
        <v>0.108572439416318</v>
      </c>
      <c r="AQ166">
        <f>(Table2[[#This Row],[Sharpe Ratio]]-AVERAGE(Table2[Sharpe Ratio]))/_xlfn.STDEV.P(Table2[Sharpe Ratio])</f>
        <v>0.61319862628962329</v>
      </c>
      <c r="AR1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1.1280551086174535</v>
      </c>
      <c r="AS166">
        <f>_xlfn.RANK.AVG(Table2[[#This Row],[1Y Return vs Nifty Z-Score]],Table2[1Y Return vs Nifty Z-Score])</f>
        <v>159</v>
      </c>
      <c r="AT166">
        <f>_xlfn.RANK.AVG(Table2[[#This Row],[6M Return vs Nifty Z-Score]],Table2[6M Return vs Nifty Z-Score])</f>
        <v>251</v>
      </c>
      <c r="AU166">
        <f>_xlfn.RANK.AVG(Table2[[#This Row],[Sharpe Ratio Z-Score]],Table2[Sharpe Ratio Z-Score])</f>
        <v>190</v>
      </c>
      <c r="AV166">
        <f>(Table2[[#This Row],[Rank 1Y]]+Table2[[#This Row],[Rank 6M]]+Table2[[#This Row],[Rank Sharpe]])/3</f>
        <v>200</v>
      </c>
    </row>
    <row r="167" spans="1:48" x14ac:dyDescent="0.3">
      <c r="A167" t="s">
        <v>1044</v>
      </c>
      <c r="B167" t="s">
        <v>1045</v>
      </c>
      <c r="C167" t="s">
        <v>10181</v>
      </c>
      <c r="D167" t="s">
        <v>371</v>
      </c>
      <c r="E167">
        <v>12275.6119131</v>
      </c>
      <c r="F167">
        <v>228.36</v>
      </c>
      <c r="G167">
        <v>71.741130328396096</v>
      </c>
      <c r="H167">
        <f>(Table2[[#This Row],[1Y Return vs Nifty]]-AVERAGE(Table2[1Y Return vs Nifty]))/_xlfn.STDEV.P(Table2[1Y Return vs Nifty])</f>
        <v>0.3327627169946536</v>
      </c>
      <c r="I167">
        <v>29.659783221978799</v>
      </c>
      <c r="J167">
        <f>(Table2[[#This Row],[1M Return vs Nifty]]-AVERAGE(Table2[1M Return vs Nifty]))/_xlfn.STDEV.P(Table2[1M Return vs Nifty])</f>
        <v>2.365414022521581</v>
      </c>
      <c r="K167">
        <v>23.374547016888901</v>
      </c>
      <c r="L167">
        <f>(Table2[[#This Row],[6M Return vs Nifty]]-AVERAGE(Table2[6M Return vs Nifty]))/_xlfn.STDEV.P(Table2[6M Return vs Nifty])</f>
        <v>0.40675789270336038</v>
      </c>
      <c r="M167">
        <v>8.8754044184244201</v>
      </c>
      <c r="N167">
        <f>(Table2[[#This Row],[1W Return vs Nifty]]-AVERAGE(Table2[1W Return vs Nifty]))/_xlfn.STDEV.P(Table2[1W Return vs Nifty])</f>
        <v>1.7585412552417528</v>
      </c>
      <c r="O167">
        <v>202.31</v>
      </c>
      <c r="P167">
        <v>180.746241190592</v>
      </c>
      <c r="Q167">
        <v>152.78138871491399</v>
      </c>
      <c r="R167">
        <v>67.568344790149496</v>
      </c>
      <c r="S167" s="2">
        <f>(Table2[[#This Row],[Close Price]]-Table2[[#This Row],[20D EMA]])/Table2[[#This Row],[20D EMA]]</f>
        <v>0.12876278977806344</v>
      </c>
      <c r="T167" s="2">
        <f>(Table2[[#This Row],[Close Price]]-Table2[[#This Row],[50D EMA]])/Table2[[#This Row],[50D EMA]]</f>
        <v>0.26342876341865717</v>
      </c>
      <c r="U167" s="2">
        <f>(Table2[[#This Row],[Close Price]]-Table2[[#This Row],[200D EMA]])/Table2[[#This Row],[200D EMA]]</f>
        <v>0.49468467279161671</v>
      </c>
      <c r="V167">
        <v>1.7036815568603201</v>
      </c>
      <c r="W167">
        <v>226.02</v>
      </c>
      <c r="X167">
        <v>244.9</v>
      </c>
      <c r="Y167">
        <v>205</v>
      </c>
      <c r="Z167">
        <v>244.9</v>
      </c>
      <c r="AA167">
        <v>192.1</v>
      </c>
      <c r="AB167">
        <v>244.9</v>
      </c>
      <c r="AC167">
        <f>(Table2[[#This Row],[Close Price]]/Table2[[#This Row],[Day Low]])-1</f>
        <v>1.0353066100345032E-2</v>
      </c>
      <c r="AD167">
        <f>(Table2[[#This Row],[Day High]]/Table2[[#This Row],[Close Price]])-1</f>
        <v>7.2429497284988598E-2</v>
      </c>
      <c r="AE167">
        <f>(Table2[[#This Row],[Close Price]]/Table2[[#This Row],[Current Week Low]])-1</f>
        <v>0.11395121951219522</v>
      </c>
      <c r="AF167">
        <f>(Table2[[#This Row],[Current Week High]]/Table2[[#This Row],[Close Price]])-1</f>
        <v>7.2429497284988598E-2</v>
      </c>
      <c r="AG167">
        <f>(Table2[[#This Row],[Close Price]]/Table2[[#This Row],[Current Month Low]])-1</f>
        <v>0.18875585632483083</v>
      </c>
      <c r="AH167">
        <f>(Table2[[#This Row],[Current Month High]]/Table2[[#This Row],[Close Price]])-1</f>
        <v>7.2429497284988598E-2</v>
      </c>
      <c r="AI167">
        <v>7.2429497284988598</v>
      </c>
      <c r="AJ167">
        <v>116.96912114014199</v>
      </c>
      <c r="AK167" t="str">
        <f>IF(AND(Table2[[#This Row],[20D EMA]]&gt;Table2[[#This Row],[50D EMA]],Table2[[#This Row],[50D EMA]]&gt;Table2[[#This Row],[200D EMA]]),"Uptrend","Downtrend/NoTrend")</f>
        <v>Uptrend</v>
      </c>
      <c r="AL167">
        <v>0.39</v>
      </c>
      <c r="AM167" t="s">
        <v>10211</v>
      </c>
      <c r="AN167">
        <v>19.420000000000002</v>
      </c>
      <c r="AO167" t="s">
        <v>10211</v>
      </c>
      <c r="AP167">
        <v>9.1343702706480998E-2</v>
      </c>
      <c r="AQ167">
        <f>(Table2[[#This Row],[Sharpe Ratio]]-AVERAGE(Table2[Sharpe Ratio]))/_xlfn.STDEV.P(Table2[Sharpe Ratio])</f>
        <v>0.41772871106461473</v>
      </c>
      <c r="AR1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5.2812045985259619</v>
      </c>
      <c r="AS167">
        <f>_xlfn.RANK.AVG(Table2[[#This Row],[1Y Return vs Nifty Z-Score]],Table2[1Y Return vs Nifty Z-Score])</f>
        <v>182</v>
      </c>
      <c r="AT167">
        <f>_xlfn.RANK.AVG(Table2[[#This Row],[6M Return vs Nifty Z-Score]],Table2[6M Return vs Nifty Z-Score])</f>
        <v>188</v>
      </c>
      <c r="AU167">
        <f>_xlfn.RANK.AVG(Table2[[#This Row],[Sharpe Ratio Z-Score]],Table2[Sharpe Ratio Z-Score])</f>
        <v>232</v>
      </c>
      <c r="AV167">
        <f>(Table2[[#This Row],[Rank 1Y]]+Table2[[#This Row],[Rank 6M]]+Table2[[#This Row],[Rank Sharpe]])/3</f>
        <v>200.66666666666666</v>
      </c>
    </row>
    <row r="168" spans="1:48" x14ac:dyDescent="0.3">
      <c r="A168" t="s">
        <v>185</v>
      </c>
      <c r="B168" t="s">
        <v>186</v>
      </c>
      <c r="C168" t="s">
        <v>10174</v>
      </c>
      <c r="D168" t="s">
        <v>86</v>
      </c>
      <c r="E168">
        <v>140722.75364988</v>
      </c>
      <c r="F168">
        <v>434.05</v>
      </c>
      <c r="G168">
        <v>65.400879782741796</v>
      </c>
      <c r="H168">
        <f>(Table2[[#This Row],[1Y Return vs Nifty]]-AVERAGE(Table2[1Y Return vs Nifty]))/_xlfn.STDEV.P(Table2[1Y Return vs Nifty])</f>
        <v>0.25664704773709723</v>
      </c>
      <c r="I168">
        <v>-7.4603963227427297</v>
      </c>
      <c r="J168">
        <f>(Table2[[#This Row],[1M Return vs Nifty]]-AVERAGE(Table2[1M Return vs Nifty]))/_xlfn.STDEV.P(Table2[1M Return vs Nifty])</f>
        <v>-0.81119112495426982</v>
      </c>
      <c r="K168">
        <v>9.4179296644922594</v>
      </c>
      <c r="L168">
        <f>(Table2[[#This Row],[6M Return vs Nifty]]-AVERAGE(Table2[6M Return vs Nifty]))/_xlfn.STDEV.P(Table2[6M Return vs Nifty])</f>
        <v>-1.331228014580855E-2</v>
      </c>
      <c r="M168">
        <v>0.235154604724471</v>
      </c>
      <c r="N168">
        <f>(Table2[[#This Row],[1W Return vs Nifty]]-AVERAGE(Table2[1W Return vs Nifty]))/_xlfn.STDEV.P(Table2[1W Return vs Nifty])</f>
        <v>0.1036312628819228</v>
      </c>
      <c r="O168">
        <v>437.5</v>
      </c>
      <c r="P168">
        <v>433.62430296159101</v>
      </c>
      <c r="Q168">
        <v>373.45681156578797</v>
      </c>
      <c r="R168">
        <v>55.184760566762698</v>
      </c>
      <c r="S168" s="2">
        <f>(Table2[[#This Row],[Close Price]]-Table2[[#This Row],[20D EMA]])/Table2[[#This Row],[20D EMA]]</f>
        <v>-7.8857142857142598E-3</v>
      </c>
      <c r="T168" s="2">
        <f>(Table2[[#This Row],[Close Price]]-Table2[[#This Row],[50D EMA]])/Table2[[#This Row],[50D EMA]]</f>
        <v>9.8171858796093593E-4</v>
      </c>
      <c r="U168" s="2">
        <f>(Table2[[#This Row],[Close Price]]-Table2[[#This Row],[200D EMA]])/Table2[[#This Row],[200D EMA]]</f>
        <v>0.16224952004533988</v>
      </c>
      <c r="V168">
        <v>0.617556132033933</v>
      </c>
      <c r="W168">
        <v>432.35</v>
      </c>
      <c r="X168">
        <v>442.15</v>
      </c>
      <c r="Y168">
        <v>426.85</v>
      </c>
      <c r="Z168">
        <v>444.5</v>
      </c>
      <c r="AA168">
        <v>426.85</v>
      </c>
      <c r="AB168">
        <v>444.5</v>
      </c>
      <c r="AC168">
        <f>(Table2[[#This Row],[Close Price]]/Table2[[#This Row],[Day Low]])-1</f>
        <v>3.9319995374118566E-3</v>
      </c>
      <c r="AD168">
        <f>(Table2[[#This Row],[Day High]]/Table2[[#This Row],[Close Price]])-1</f>
        <v>1.8661444534039839E-2</v>
      </c>
      <c r="AE168">
        <f>(Table2[[#This Row],[Close Price]]/Table2[[#This Row],[Current Week Low]])-1</f>
        <v>1.6867752137753378E-2</v>
      </c>
      <c r="AF168">
        <f>(Table2[[#This Row],[Current Week High]]/Table2[[#This Row],[Close Price]])-1</f>
        <v>2.407556733095273E-2</v>
      </c>
      <c r="AG168">
        <f>(Table2[[#This Row],[Close Price]]/Table2[[#This Row],[Current Month Low]])-1</f>
        <v>1.6867752137753378E-2</v>
      </c>
      <c r="AH168">
        <f>(Table2[[#This Row],[Current Month High]]/Table2[[#This Row],[Close Price]])-1</f>
        <v>2.407556733095273E-2</v>
      </c>
      <c r="AI168">
        <v>6.94620435433706</v>
      </c>
      <c r="AJ168">
        <v>100.253748558246</v>
      </c>
      <c r="AK168" t="str">
        <f>IF(AND(Table2[[#This Row],[20D EMA]]&gt;Table2[[#This Row],[50D EMA]],Table2[[#This Row],[50D EMA]]&gt;Table2[[#This Row],[200D EMA]]),"Uptrend","Downtrend/NoTrend")</f>
        <v>Uptrend</v>
      </c>
      <c r="AL168">
        <v>-0.06</v>
      </c>
      <c r="AM168" t="s">
        <v>10212</v>
      </c>
      <c r="AN168">
        <v>0.43</v>
      </c>
      <c r="AO168" t="s">
        <v>10211</v>
      </c>
      <c r="AP168">
        <v>0.15225267505743201</v>
      </c>
      <c r="AQ168">
        <f>(Table2[[#This Row],[Sharpe Ratio]]-AVERAGE(Table2[Sharpe Ratio]))/_xlfn.STDEV.P(Table2[Sharpe Ratio])</f>
        <v>1.1087759922668954</v>
      </c>
      <c r="AR1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0.64455089778583707</v>
      </c>
      <c r="AS168">
        <f>_xlfn.RANK.AVG(Table2[[#This Row],[1Y Return vs Nifty Z-Score]],Table2[1Y Return vs Nifty Z-Score])</f>
        <v>196</v>
      </c>
      <c r="AT168">
        <f>_xlfn.RANK.AVG(Table2[[#This Row],[6M Return vs Nifty Z-Score]],Table2[6M Return vs Nifty Z-Score])</f>
        <v>309</v>
      </c>
      <c r="AU168">
        <f>_xlfn.RANK.AVG(Table2[[#This Row],[Sharpe Ratio Z-Score]],Table2[Sharpe Ratio Z-Score])</f>
        <v>99</v>
      </c>
      <c r="AV168">
        <f>(Table2[[#This Row],[Rank 1Y]]+Table2[[#This Row],[Rank 6M]]+Table2[[#This Row],[Rank Sharpe]])/3</f>
        <v>201.33333333333334</v>
      </c>
    </row>
    <row r="169" spans="1:48" x14ac:dyDescent="0.3">
      <c r="A169" t="s">
        <v>1129</v>
      </c>
      <c r="B169" t="s">
        <v>1130</v>
      </c>
      <c r="C169" t="s">
        <v>10170</v>
      </c>
      <c r="D169" t="s">
        <v>878</v>
      </c>
      <c r="E169">
        <v>10661.77895</v>
      </c>
      <c r="F169">
        <v>1500.35</v>
      </c>
      <c r="G169">
        <v>92.835195710512806</v>
      </c>
      <c r="H169">
        <f>(Table2[[#This Row],[1Y Return vs Nifty]]-AVERAGE(Table2[1Y Return vs Nifty]))/_xlfn.STDEV.P(Table2[1Y Return vs Nifty])</f>
        <v>0.58600017068218302</v>
      </c>
      <c r="I169">
        <v>22.0422520524967</v>
      </c>
      <c r="J169">
        <f>(Table2[[#This Row],[1M Return vs Nifty]]-AVERAGE(Table2[1M Return vs Nifty]))/_xlfn.STDEV.P(Table2[1M Return vs Nifty])</f>
        <v>1.7135343974545332</v>
      </c>
      <c r="K169">
        <v>37.393600102268103</v>
      </c>
      <c r="L169">
        <f>(Table2[[#This Row],[6M Return vs Nifty]]-AVERAGE(Table2[6M Return vs Nifty]))/_xlfn.STDEV.P(Table2[6M Return vs Nifty])</f>
        <v>0.82870727370760888</v>
      </c>
      <c r="M169">
        <v>8.1577503788878598</v>
      </c>
      <c r="N169">
        <f>(Table2[[#This Row],[1W Return vs Nifty]]-AVERAGE(Table2[1W Return vs Nifty]))/_xlfn.STDEV.P(Table2[1W Return vs Nifty])</f>
        <v>1.6210854100180057</v>
      </c>
      <c r="O169">
        <v>1315.6</v>
      </c>
      <c r="P169">
        <v>1205.5177634228</v>
      </c>
      <c r="Q169">
        <v>987.489364657142</v>
      </c>
      <c r="R169">
        <v>84.159430811469903</v>
      </c>
      <c r="S169" s="2">
        <f>(Table2[[#This Row],[Close Price]]-Table2[[#This Row],[20D EMA]])/Table2[[#This Row],[20D EMA]]</f>
        <v>0.14043022195196109</v>
      </c>
      <c r="T169" s="2">
        <f>(Table2[[#This Row],[Close Price]]-Table2[[#This Row],[50D EMA]])/Table2[[#This Row],[50D EMA]]</f>
        <v>0.24456896905449921</v>
      </c>
      <c r="U169" s="2">
        <f>(Table2[[#This Row],[Close Price]]-Table2[[#This Row],[200D EMA]])/Table2[[#This Row],[200D EMA]]</f>
        <v>0.51935813558956556</v>
      </c>
      <c r="V169">
        <v>0.88633849096267703</v>
      </c>
      <c r="W169">
        <v>1441.1</v>
      </c>
      <c r="X169">
        <v>1523.05</v>
      </c>
      <c r="Y169">
        <v>1328</v>
      </c>
      <c r="Z169">
        <v>1523.05</v>
      </c>
      <c r="AA169">
        <v>1215</v>
      </c>
      <c r="AB169">
        <v>1523.05</v>
      </c>
      <c r="AC169">
        <f>(Table2[[#This Row],[Close Price]]/Table2[[#This Row],[Day Low]])-1</f>
        <v>4.1114426479772481E-2</v>
      </c>
      <c r="AD169">
        <f>(Table2[[#This Row],[Day High]]/Table2[[#This Row],[Close Price]])-1</f>
        <v>1.5129803045955903E-2</v>
      </c>
      <c r="AE169">
        <f>(Table2[[#This Row],[Close Price]]/Table2[[#This Row],[Current Week Low]])-1</f>
        <v>0.12978162650602409</v>
      </c>
      <c r="AF169">
        <f>(Table2[[#This Row],[Current Week High]]/Table2[[#This Row],[Close Price]])-1</f>
        <v>1.5129803045955903E-2</v>
      </c>
      <c r="AG169">
        <f>(Table2[[#This Row],[Close Price]]/Table2[[#This Row],[Current Month Low]])-1</f>
        <v>0.23485596707818912</v>
      </c>
      <c r="AH169">
        <f>(Table2[[#This Row],[Current Month High]]/Table2[[#This Row],[Close Price]])-1</f>
        <v>1.5129803045955903E-2</v>
      </c>
      <c r="AI169">
        <v>1.5129803045955901</v>
      </c>
      <c r="AJ169">
        <v>128.71189024390199</v>
      </c>
      <c r="AK169" t="str">
        <f>IF(AND(Table2[[#This Row],[20D EMA]]&gt;Table2[[#This Row],[50D EMA]],Table2[[#This Row],[50D EMA]]&gt;Table2[[#This Row],[200D EMA]]),"Uptrend","Downtrend/NoTrend")</f>
        <v>Uptrend</v>
      </c>
      <c r="AL169">
        <v>0.31</v>
      </c>
      <c r="AM169" t="s">
        <v>10211</v>
      </c>
      <c r="AN169">
        <v>19.760000000000002</v>
      </c>
      <c r="AO169" t="s">
        <v>10211</v>
      </c>
      <c r="AP169">
        <v>4.8429334754753001E-2</v>
      </c>
      <c r="AQ169">
        <f>(Table2[[#This Row],[Sharpe Ratio]]-AVERAGE(Table2[Sharpe Ratio]))/_xlfn.STDEV.P(Table2[Sharpe Ratio])</f>
        <v>-6.9159446014805739E-2</v>
      </c>
      <c r="AR1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4.6801678058475247</v>
      </c>
      <c r="AS169">
        <f>_xlfn.RANK.AVG(Table2[[#This Row],[1Y Return vs Nifty Z-Score]],Table2[1Y Return vs Nifty Z-Score])</f>
        <v>137</v>
      </c>
      <c r="AT169">
        <f>_xlfn.RANK.AVG(Table2[[#This Row],[6M Return vs Nifty Z-Score]],Table2[6M Return vs Nifty Z-Score])</f>
        <v>115</v>
      </c>
      <c r="AU169">
        <f>_xlfn.RANK.AVG(Table2[[#This Row],[Sharpe Ratio Z-Score]],Table2[Sharpe Ratio Z-Score])</f>
        <v>352</v>
      </c>
      <c r="AV169">
        <f>(Table2[[#This Row],[Rank 1Y]]+Table2[[#This Row],[Rank 6M]]+Table2[[#This Row],[Rank Sharpe]])/3</f>
        <v>201.33333333333334</v>
      </c>
    </row>
    <row r="170" spans="1:48" x14ac:dyDescent="0.3">
      <c r="A170" t="s">
        <v>221</v>
      </c>
      <c r="B170" t="s">
        <v>222</v>
      </c>
      <c r="C170" t="s">
        <v>10172</v>
      </c>
      <c r="D170" t="s">
        <v>62</v>
      </c>
      <c r="E170">
        <v>117060.23122664999</v>
      </c>
      <c r="F170">
        <v>1175.1500000000001</v>
      </c>
      <c r="G170">
        <v>69.646160132013094</v>
      </c>
      <c r="H170">
        <f>(Table2[[#This Row],[1Y Return vs Nifty]]-AVERAGE(Table2[1Y Return vs Nifty]))/_xlfn.STDEV.P(Table2[1Y Return vs Nifty])</f>
        <v>0.30761228209872937</v>
      </c>
      <c r="I170">
        <v>2.18005922359638</v>
      </c>
      <c r="J170">
        <f>(Table2[[#This Row],[1M Return vs Nifty]]-AVERAGE(Table2[1M Return vs Nifty]))/_xlfn.STDEV.P(Table2[1M Return vs Nifty])</f>
        <v>1.3802748677670592E-2</v>
      </c>
      <c r="K170">
        <v>55.0267590270455</v>
      </c>
      <c r="L170">
        <f>(Table2[[#This Row],[6M Return vs Nifty]]-AVERAGE(Table2[6M Return vs Nifty]))/_xlfn.STDEV.P(Table2[6M Return vs Nifty])</f>
        <v>1.3594350231601753</v>
      </c>
      <c r="M170">
        <v>1.0535961930223301</v>
      </c>
      <c r="N170">
        <f>(Table2[[#This Row],[1W Return vs Nifty]]-AVERAGE(Table2[1W Return vs Nifty]))/_xlfn.STDEV.P(Table2[1W Return vs Nifty])</f>
        <v>0.26039144827486949</v>
      </c>
      <c r="O170">
        <v>1117.99</v>
      </c>
      <c r="P170">
        <v>1066.38552456159</v>
      </c>
      <c r="Q170">
        <v>878.93005804133202</v>
      </c>
      <c r="R170">
        <v>69.4861499425093</v>
      </c>
      <c r="S170" s="2">
        <f>(Table2[[#This Row],[Close Price]]-Table2[[#This Row],[20D EMA]])/Table2[[#This Row],[20D EMA]]</f>
        <v>5.1127469834256194E-2</v>
      </c>
      <c r="T170" s="2">
        <f>(Table2[[#This Row],[Close Price]]-Table2[[#This Row],[50D EMA]])/Table2[[#This Row],[50D EMA]]</f>
        <v>0.10199357824472069</v>
      </c>
      <c r="U170" s="2">
        <f>(Table2[[#This Row],[Close Price]]-Table2[[#This Row],[200D EMA]])/Table2[[#This Row],[200D EMA]]</f>
        <v>0.33702333791927075</v>
      </c>
      <c r="V170">
        <v>1.2001762736552899</v>
      </c>
      <c r="W170">
        <v>1163.4000000000001</v>
      </c>
      <c r="X170">
        <v>1183.95</v>
      </c>
      <c r="Y170">
        <v>1134</v>
      </c>
      <c r="Z170">
        <v>1203</v>
      </c>
      <c r="AA170">
        <v>1059</v>
      </c>
      <c r="AB170">
        <v>1203</v>
      </c>
      <c r="AC170">
        <f>(Table2[[#This Row],[Close Price]]/Table2[[#This Row],[Day Low]])-1</f>
        <v>1.0099707753137288E-2</v>
      </c>
      <c r="AD170">
        <f>(Table2[[#This Row],[Day High]]/Table2[[#This Row],[Close Price]])-1</f>
        <v>7.4884057354380751E-3</v>
      </c>
      <c r="AE170">
        <f>(Table2[[#This Row],[Close Price]]/Table2[[#This Row],[Current Week Low]])-1</f>
        <v>3.6287477954144665E-2</v>
      </c>
      <c r="AF170">
        <f>(Table2[[#This Row],[Current Week High]]/Table2[[#This Row],[Close Price]])-1</f>
        <v>2.369910224226679E-2</v>
      </c>
      <c r="AG170">
        <f>(Table2[[#This Row],[Close Price]]/Table2[[#This Row],[Current Month Low]])-1</f>
        <v>0.10967894239848919</v>
      </c>
      <c r="AH170">
        <f>(Table2[[#This Row],[Current Month High]]/Table2[[#This Row],[Close Price]])-1</f>
        <v>2.369910224226679E-2</v>
      </c>
      <c r="AI170">
        <v>2.3699102242266701</v>
      </c>
      <c r="AJ170">
        <v>106.98370761778899</v>
      </c>
      <c r="AK170" t="str">
        <f>IF(AND(Table2[[#This Row],[20D EMA]]&gt;Table2[[#This Row],[50D EMA]],Table2[[#This Row],[50D EMA]]&gt;Table2[[#This Row],[200D EMA]]),"Uptrend","Downtrend/NoTrend")</f>
        <v>Uptrend</v>
      </c>
      <c r="AL170">
        <v>0.14000000000000001</v>
      </c>
      <c r="AM170" t="s">
        <v>10211</v>
      </c>
      <c r="AN170">
        <v>10.26</v>
      </c>
      <c r="AO170" t="s">
        <v>10211</v>
      </c>
      <c r="AP170">
        <v>4.7407430019009003E-2</v>
      </c>
      <c r="AQ170">
        <f>(Table2[[#This Row],[Sharpe Ratio]]-AVERAGE(Table2[Sharpe Ratio]))/_xlfn.STDEV.P(Table2[Sharpe Ratio])</f>
        <v>-8.0753542287103103E-2</v>
      </c>
      <c r="AR1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1.8604879599243416</v>
      </c>
      <c r="AS170">
        <f>_xlfn.RANK.AVG(Table2[[#This Row],[1Y Return vs Nifty Z-Score]],Table2[1Y Return vs Nifty Z-Score])</f>
        <v>189</v>
      </c>
      <c r="AT170">
        <f>_xlfn.RANK.AVG(Table2[[#This Row],[6M Return vs Nifty Z-Score]],Table2[6M Return vs Nifty Z-Score])</f>
        <v>60</v>
      </c>
      <c r="AU170">
        <f>_xlfn.RANK.AVG(Table2[[#This Row],[Sharpe Ratio Z-Score]],Table2[Sharpe Ratio Z-Score])</f>
        <v>356</v>
      </c>
      <c r="AV170">
        <f>(Table2[[#This Row],[Rank 1Y]]+Table2[[#This Row],[Rank 6M]]+Table2[[#This Row],[Rank Sharpe]])/3</f>
        <v>201.66666666666666</v>
      </c>
    </row>
    <row r="171" spans="1:48" x14ac:dyDescent="0.3">
      <c r="A171" t="s">
        <v>340</v>
      </c>
      <c r="B171" t="s">
        <v>341</v>
      </c>
      <c r="C171" t="s">
        <v>10167</v>
      </c>
      <c r="D171" t="s">
        <v>32</v>
      </c>
      <c r="E171">
        <v>74130.162694334998</v>
      </c>
      <c r="F171">
        <v>558.75</v>
      </c>
      <c r="G171">
        <v>45.892135363101197</v>
      </c>
      <c r="H171">
        <f>(Table2[[#This Row],[1Y Return vs Nifty]]-AVERAGE(Table2[1Y Return vs Nifty]))/_xlfn.STDEV.P(Table2[1Y Return vs Nifty])</f>
        <v>2.2441612607511041E-2</v>
      </c>
      <c r="I171">
        <v>-2.9502127983130499</v>
      </c>
      <c r="J171">
        <f>(Table2[[#This Row],[1M Return vs Nifty]]-AVERAGE(Table2[1M Return vs Nifty]))/_xlfn.STDEV.P(Table2[1M Return vs Nifty])</f>
        <v>-0.42522660712366039</v>
      </c>
      <c r="K171">
        <v>16.938336256578701</v>
      </c>
      <c r="L171">
        <f>(Table2[[#This Row],[6M Return vs Nifty]]-AVERAGE(Table2[6M Return vs Nifty]))/_xlfn.STDEV.P(Table2[6M Return vs Nifty])</f>
        <v>0.21303902098026969</v>
      </c>
      <c r="M171">
        <v>0.90007297615057402</v>
      </c>
      <c r="N171">
        <f>(Table2[[#This Row],[1W Return vs Nifty]]-AVERAGE(Table2[1W Return vs Nifty]))/_xlfn.STDEV.P(Table2[1W Return vs Nifty])</f>
        <v>0.23098638347483946</v>
      </c>
      <c r="O171">
        <v>543.45000000000005</v>
      </c>
      <c r="P171">
        <v>540.50478658127201</v>
      </c>
      <c r="Q171">
        <v>484.79999893874799</v>
      </c>
      <c r="R171">
        <v>60.771692493112099</v>
      </c>
      <c r="S171" s="2">
        <f>(Table2[[#This Row],[Close Price]]-Table2[[#This Row],[20D EMA]])/Table2[[#This Row],[20D EMA]]</f>
        <v>2.8153463980126879E-2</v>
      </c>
      <c r="T171" s="2">
        <f>(Table2[[#This Row],[Close Price]]-Table2[[#This Row],[50D EMA]])/Table2[[#This Row],[50D EMA]]</f>
        <v>3.3755877601251504E-2</v>
      </c>
      <c r="U171" s="2">
        <f>(Table2[[#This Row],[Close Price]]-Table2[[#This Row],[200D EMA]])/Table2[[#This Row],[200D EMA]]</f>
        <v>0.15253713123583404</v>
      </c>
      <c r="V171">
        <v>0.56190577926100105</v>
      </c>
      <c r="W171">
        <v>543.9</v>
      </c>
      <c r="X171">
        <v>560</v>
      </c>
      <c r="Y171">
        <v>524.79999999999995</v>
      </c>
      <c r="Z171">
        <v>560</v>
      </c>
      <c r="AA171">
        <v>524.79999999999995</v>
      </c>
      <c r="AB171">
        <v>560</v>
      </c>
      <c r="AC171">
        <f>(Table2[[#This Row],[Close Price]]/Table2[[#This Row],[Day Low]])-1</f>
        <v>2.7302813017098693E-2</v>
      </c>
      <c r="AD171">
        <f>(Table2[[#This Row],[Day High]]/Table2[[#This Row],[Close Price]])-1</f>
        <v>2.2371364653244186E-3</v>
      </c>
      <c r="AE171">
        <f>(Table2[[#This Row],[Close Price]]/Table2[[#This Row],[Current Week Low]])-1</f>
        <v>6.4691310975609762E-2</v>
      </c>
      <c r="AF171">
        <f>(Table2[[#This Row],[Current Week High]]/Table2[[#This Row],[Close Price]])-1</f>
        <v>2.2371364653244186E-3</v>
      </c>
      <c r="AG171">
        <f>(Table2[[#This Row],[Close Price]]/Table2[[#This Row],[Current Month Low]])-1</f>
        <v>6.4691310975609762E-2</v>
      </c>
      <c r="AH171">
        <f>(Table2[[#This Row],[Current Month High]]/Table2[[#This Row],[Close Price]])-1</f>
        <v>2.2371364653244186E-3</v>
      </c>
      <c r="AI171">
        <v>13.234899328858999</v>
      </c>
      <c r="AJ171">
        <v>80.241935483870904</v>
      </c>
      <c r="AK171" t="str">
        <f>IF(AND(Table2[[#This Row],[20D EMA]]&gt;Table2[[#This Row],[50D EMA]],Table2[[#This Row],[50D EMA]]&gt;Table2[[#This Row],[200D EMA]]),"Uptrend","Downtrend/NoTrend")</f>
        <v>Uptrend</v>
      </c>
      <c r="AL171">
        <v>0.01</v>
      </c>
      <c r="AM171" t="s">
        <v>10211</v>
      </c>
      <c r="AN171">
        <v>3.35</v>
      </c>
      <c r="AO171" t="s">
        <v>10211</v>
      </c>
      <c r="AP171">
        <v>0.15302185021666301</v>
      </c>
      <c r="AQ171">
        <f>(Table2[[#This Row],[Sharpe Ratio]]-AVERAGE(Table2[Sharpe Ratio]))/_xlfn.STDEV.P(Table2[Sharpe Ratio])</f>
        <v>1.1175027263101533</v>
      </c>
      <c r="AR1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1.1587431362491132</v>
      </c>
      <c r="AS171">
        <f>_xlfn.RANK.AVG(Table2[[#This Row],[1Y Return vs Nifty Z-Score]],Table2[1Y Return vs Nifty Z-Score])</f>
        <v>272</v>
      </c>
      <c r="AT171">
        <f>_xlfn.RANK.AVG(Table2[[#This Row],[6M Return vs Nifty Z-Score]],Table2[6M Return vs Nifty Z-Score])</f>
        <v>237</v>
      </c>
      <c r="AU171">
        <f>_xlfn.RANK.AVG(Table2[[#This Row],[Sharpe Ratio Z-Score]],Table2[Sharpe Ratio Z-Score])</f>
        <v>97</v>
      </c>
      <c r="AV171">
        <f>(Table2[[#This Row],[Rank 1Y]]+Table2[[#This Row],[Rank 6M]]+Table2[[#This Row],[Rank Sharpe]])/3</f>
        <v>202</v>
      </c>
    </row>
    <row r="172" spans="1:48" x14ac:dyDescent="0.3">
      <c r="A172" t="s">
        <v>558</v>
      </c>
      <c r="B172" t="s">
        <v>559</v>
      </c>
      <c r="C172" t="s">
        <v>10175</v>
      </c>
      <c r="D172" t="s">
        <v>130</v>
      </c>
      <c r="E172">
        <v>34609.414185324997</v>
      </c>
      <c r="F172">
        <v>747.4</v>
      </c>
      <c r="G172">
        <v>23.392531894244001</v>
      </c>
      <c r="H172">
        <f>(Table2[[#This Row],[1Y Return vs Nifty]]-AVERAGE(Table2[1Y Return vs Nifty]))/_xlfn.STDEV.P(Table2[1Y Return vs Nifty])</f>
        <v>-0.24766953895187388</v>
      </c>
      <c r="I172">
        <v>-2.4821564683555701</v>
      </c>
      <c r="J172">
        <f>(Table2[[#This Row],[1M Return vs Nifty]]-AVERAGE(Table2[1M Return vs Nifty]))/_xlfn.STDEV.P(Table2[1M Return vs Nifty])</f>
        <v>-0.38517210940065538</v>
      </c>
      <c r="K172">
        <v>16.752607209480999</v>
      </c>
      <c r="L172">
        <f>(Table2[[#This Row],[6M Return vs Nifty]]-AVERAGE(Table2[6M Return vs Nifty]))/_xlfn.STDEV.P(Table2[6M Return vs Nifty])</f>
        <v>0.20744889617083329</v>
      </c>
      <c r="M172">
        <v>-3.8571646754456701</v>
      </c>
      <c r="N172">
        <f>(Table2[[#This Row],[1W Return vs Nifty]]-AVERAGE(Table2[1W Return vs Nifty]))/_xlfn.STDEV.P(Table2[1W Return vs Nifty])</f>
        <v>-0.68019098933375133</v>
      </c>
      <c r="O172">
        <v>739.09</v>
      </c>
      <c r="P172">
        <v>714.88876059770303</v>
      </c>
      <c r="Q172">
        <v>619.68028169624199</v>
      </c>
      <c r="R172">
        <v>36.841270988496802</v>
      </c>
      <c r="S172" s="2">
        <f>(Table2[[#This Row],[Close Price]]-Table2[[#This Row],[20D EMA]])/Table2[[#This Row],[20D EMA]]</f>
        <v>1.1243556265136782E-2</v>
      </c>
      <c r="T172" s="2">
        <f>(Table2[[#This Row],[Close Price]]-Table2[[#This Row],[50D EMA]])/Table2[[#This Row],[50D EMA]]</f>
        <v>4.5477340243977267E-2</v>
      </c>
      <c r="U172" s="2">
        <f>(Table2[[#This Row],[Close Price]]-Table2[[#This Row],[200D EMA]])/Table2[[#This Row],[200D EMA]]</f>
        <v>0.20610582920946366</v>
      </c>
      <c r="V172">
        <v>2.2767190628734602</v>
      </c>
      <c r="W172">
        <v>721.15</v>
      </c>
      <c r="X172">
        <v>763.75</v>
      </c>
      <c r="Y172">
        <v>721.15</v>
      </c>
      <c r="Z172">
        <v>777.95</v>
      </c>
      <c r="AA172">
        <v>721.15</v>
      </c>
      <c r="AB172">
        <v>786</v>
      </c>
      <c r="AC172">
        <f>(Table2[[#This Row],[Close Price]]/Table2[[#This Row],[Day Low]])-1</f>
        <v>3.6400194134368791E-2</v>
      </c>
      <c r="AD172">
        <f>(Table2[[#This Row],[Day High]]/Table2[[#This Row],[Close Price]])-1</f>
        <v>2.1875836232271961E-2</v>
      </c>
      <c r="AE172">
        <f>(Table2[[#This Row],[Close Price]]/Table2[[#This Row],[Current Week Low]])-1</f>
        <v>3.6400194134368791E-2</v>
      </c>
      <c r="AF172">
        <f>(Table2[[#This Row],[Current Week High]]/Table2[[#This Row],[Close Price]])-1</f>
        <v>4.0875033449290887E-2</v>
      </c>
      <c r="AG172">
        <f>(Table2[[#This Row],[Close Price]]/Table2[[#This Row],[Current Month Low]])-1</f>
        <v>3.6400194134368791E-2</v>
      </c>
      <c r="AH172">
        <f>(Table2[[#This Row],[Current Month High]]/Table2[[#This Row],[Close Price]])-1</f>
        <v>5.164570511105171E-2</v>
      </c>
      <c r="AI172">
        <v>5.1645705111051701</v>
      </c>
      <c r="AJ172">
        <v>62.073078174129897</v>
      </c>
      <c r="AK172" t="str">
        <f>IF(AND(Table2[[#This Row],[20D EMA]]&gt;Table2[[#This Row],[50D EMA]],Table2[[#This Row],[50D EMA]]&gt;Table2[[#This Row],[200D EMA]]),"Uptrend","Downtrend/NoTrend")</f>
        <v>Uptrend</v>
      </c>
      <c r="AL172">
        <v>-0.04</v>
      </c>
      <c r="AM172" t="s">
        <v>10212</v>
      </c>
      <c r="AN172">
        <v>2.64</v>
      </c>
      <c r="AO172" t="s">
        <v>10211</v>
      </c>
      <c r="AP172">
        <v>0.25204291888257702</v>
      </c>
      <c r="AQ172">
        <f>(Table2[[#This Row],[Sharpe Ratio]]-AVERAGE(Table2[Sharpe Ratio]))/_xlfn.STDEV.P(Table2[Sharpe Ratio])</f>
        <v>2.2409536341509226</v>
      </c>
      <c r="AR1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1.1353698926354752</v>
      </c>
      <c r="AS172">
        <f>_xlfn.RANK.AVG(Table2[[#This Row],[1Y Return vs Nifty Z-Score]],Table2[1Y Return vs Nifty Z-Score])</f>
        <v>360</v>
      </c>
      <c r="AT172">
        <f>_xlfn.RANK.AVG(Table2[[#This Row],[6M Return vs Nifty Z-Score]],Table2[6M Return vs Nifty Z-Score])</f>
        <v>240</v>
      </c>
      <c r="AU172">
        <f>_xlfn.RANK.AVG(Table2[[#This Row],[Sharpe Ratio Z-Score]],Table2[Sharpe Ratio Z-Score])</f>
        <v>10</v>
      </c>
      <c r="AV172">
        <f>(Table2[[#This Row],[Rank 1Y]]+Table2[[#This Row],[Rank 6M]]+Table2[[#This Row],[Rank Sharpe]])/3</f>
        <v>203.33333333333334</v>
      </c>
    </row>
    <row r="173" spans="1:48" x14ac:dyDescent="0.3">
      <c r="A173" t="s">
        <v>115</v>
      </c>
      <c r="B173" t="s">
        <v>116</v>
      </c>
      <c r="C173" t="s">
        <v>10171</v>
      </c>
      <c r="D173" t="s">
        <v>117</v>
      </c>
      <c r="E173">
        <v>264293.89141007903</v>
      </c>
      <c r="F173">
        <v>9430.75</v>
      </c>
      <c r="G173">
        <v>66.912438184637296</v>
      </c>
      <c r="H173">
        <f>(Table2[[#This Row],[1Y Return vs Nifty]]-AVERAGE(Table2[1Y Return vs Nifty]))/_xlfn.STDEV.P(Table2[1Y Return vs Nifty])</f>
        <v>0.27479353556966679</v>
      </c>
      <c r="I173">
        <v>-8.9292411679220702</v>
      </c>
      <c r="J173">
        <f>(Table2[[#This Row],[1M Return vs Nifty]]-AVERAGE(Table2[1M Return vs Nifty]))/_xlfn.STDEV.P(Table2[1M Return vs Nifty])</f>
        <v>-0.93688933421046816</v>
      </c>
      <c r="K173">
        <v>17.244042989025601</v>
      </c>
      <c r="L173">
        <f>(Table2[[#This Row],[6M Return vs Nifty]]-AVERAGE(Table2[6M Return vs Nifty]))/_xlfn.STDEV.P(Table2[6M Return vs Nifty])</f>
        <v>0.22224026772205788</v>
      </c>
      <c r="M173">
        <v>-1.5811949774391301</v>
      </c>
      <c r="N173">
        <f>(Table2[[#This Row],[1W Return vs Nifty]]-AVERAGE(Table2[1W Return vs Nifty]))/_xlfn.STDEV.P(Table2[1W Return vs Nifty])</f>
        <v>-0.24426320058312759</v>
      </c>
      <c r="O173">
        <v>9511.75</v>
      </c>
      <c r="P173">
        <v>9330.9918789167004</v>
      </c>
      <c r="Q173">
        <v>7876.3436606076402</v>
      </c>
      <c r="R173">
        <v>43.267160704256099</v>
      </c>
      <c r="S173" s="2">
        <f>(Table2[[#This Row],[Close Price]]-Table2[[#This Row],[20D EMA]])/Table2[[#This Row],[20D EMA]]</f>
        <v>-8.5157831103634986E-3</v>
      </c>
      <c r="T173" s="2">
        <f>(Table2[[#This Row],[Close Price]]-Table2[[#This Row],[50D EMA]])/Table2[[#This Row],[50D EMA]]</f>
        <v>1.0691052181569486E-2</v>
      </c>
      <c r="U173" s="2">
        <f>(Table2[[#This Row],[Close Price]]-Table2[[#This Row],[200D EMA]])/Table2[[#This Row],[200D EMA]]</f>
        <v>0.19735125921009408</v>
      </c>
      <c r="V173">
        <v>0.72574248292467303</v>
      </c>
      <c r="W173">
        <v>9412</v>
      </c>
      <c r="X173">
        <v>9554.35</v>
      </c>
      <c r="Y173">
        <v>9383</v>
      </c>
      <c r="Z173">
        <v>9666.15</v>
      </c>
      <c r="AA173">
        <v>9381.1</v>
      </c>
      <c r="AB173">
        <v>9693.9500000000007</v>
      </c>
      <c r="AC173">
        <f>(Table2[[#This Row],[Close Price]]/Table2[[#This Row],[Day Low]])-1</f>
        <v>1.9921376965574833E-3</v>
      </c>
      <c r="AD173">
        <f>(Table2[[#This Row],[Day High]]/Table2[[#This Row],[Close Price]])-1</f>
        <v>1.3106062614320235E-2</v>
      </c>
      <c r="AE173">
        <f>(Table2[[#This Row],[Close Price]]/Table2[[#This Row],[Current Week Low]])-1</f>
        <v>5.0889907279121349E-3</v>
      </c>
      <c r="AF173">
        <f>(Table2[[#This Row],[Current Week High]]/Table2[[#This Row],[Close Price]])-1</f>
        <v>2.4960899186172947E-2</v>
      </c>
      <c r="AG173">
        <f>(Table2[[#This Row],[Close Price]]/Table2[[#This Row],[Current Month Low]])-1</f>
        <v>5.292556310027674E-3</v>
      </c>
      <c r="AH173">
        <f>(Table2[[#This Row],[Current Month High]]/Table2[[#This Row],[Close Price]])-1</f>
        <v>2.7908702913342021E-2</v>
      </c>
      <c r="AI173">
        <v>6.4475253823927003</v>
      </c>
      <c r="AJ173">
        <v>107.680026425897</v>
      </c>
      <c r="AK173" t="str">
        <f>IF(AND(Table2[[#This Row],[20D EMA]]&gt;Table2[[#This Row],[50D EMA]],Table2[[#This Row],[50D EMA]]&gt;Table2[[#This Row],[200D EMA]]),"Uptrend","Downtrend/NoTrend")</f>
        <v>Uptrend</v>
      </c>
      <c r="AL173">
        <v>-0.06</v>
      </c>
      <c r="AM173" t="s">
        <v>10212</v>
      </c>
      <c r="AN173">
        <v>-0.46</v>
      </c>
      <c r="AO173" t="s">
        <v>10212</v>
      </c>
      <c r="AP173">
        <v>0.11080244430462299</v>
      </c>
      <c r="AQ173">
        <f>(Table2[[#This Row],[Sharpe Ratio]]-AVERAGE(Table2[Sharpe Ratio]))/_xlfn.STDEV.P(Table2[Sharpe Ratio])</f>
        <v>0.63849931280016992</v>
      </c>
      <c r="AR1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-4.5619418701701164E-2</v>
      </c>
      <c r="AS173">
        <f>_xlfn.RANK.AVG(Table2[[#This Row],[1Y Return vs Nifty Z-Score]],Table2[1Y Return vs Nifty Z-Score])</f>
        <v>192</v>
      </c>
      <c r="AT173">
        <f>_xlfn.RANK.AVG(Table2[[#This Row],[6M Return vs Nifty Z-Score]],Table2[6M Return vs Nifty Z-Score])</f>
        <v>233</v>
      </c>
      <c r="AU173">
        <f>_xlfn.RANK.AVG(Table2[[#This Row],[Sharpe Ratio Z-Score]],Table2[Sharpe Ratio Z-Score])</f>
        <v>186</v>
      </c>
      <c r="AV173">
        <f>(Table2[[#This Row],[Rank 1Y]]+Table2[[#This Row],[Rank 6M]]+Table2[[#This Row],[Rank Sharpe]])/3</f>
        <v>203.66666666666666</v>
      </c>
    </row>
    <row r="174" spans="1:48" x14ac:dyDescent="0.3">
      <c r="A174" t="s">
        <v>1085</v>
      </c>
      <c r="B174" t="s">
        <v>1086</v>
      </c>
      <c r="C174" t="s">
        <v>10177</v>
      </c>
      <c r="D174" t="s">
        <v>83</v>
      </c>
      <c r="E174">
        <v>11439.63859033</v>
      </c>
      <c r="F174">
        <v>231.9</v>
      </c>
      <c r="G174">
        <v>63.679930513311199</v>
      </c>
      <c r="H174">
        <f>(Table2[[#This Row],[1Y Return vs Nifty]]-AVERAGE(Table2[1Y Return vs Nifty]))/_xlfn.STDEV.P(Table2[1Y Return vs Nifty])</f>
        <v>0.23598679078703147</v>
      </c>
      <c r="I174">
        <v>14.2552847387746</v>
      </c>
      <c r="J174">
        <f>(Table2[[#This Row],[1M Return vs Nifty]]-AVERAGE(Table2[1M Return vs Nifty]))/_xlfn.STDEV.P(Table2[1M Return vs Nifty])</f>
        <v>1.0471550653665966</v>
      </c>
      <c r="K174">
        <v>28.3381457024288</v>
      </c>
      <c r="L174">
        <f>(Table2[[#This Row],[6M Return vs Nifty]]-AVERAGE(Table2[6M Return vs Nifty]))/_xlfn.STDEV.P(Table2[6M Return vs Nifty])</f>
        <v>0.55615367429871987</v>
      </c>
      <c r="M174">
        <v>2.8136809431600001</v>
      </c>
      <c r="N174">
        <f>(Table2[[#This Row],[1W Return vs Nifty]]-AVERAGE(Table2[1W Return vs Nifty]))/_xlfn.STDEV.P(Table2[1W Return vs Nifty])</f>
        <v>0.59750922880298429</v>
      </c>
      <c r="O174">
        <v>217.82</v>
      </c>
      <c r="P174">
        <v>209.781099581505</v>
      </c>
      <c r="Q174">
        <v>181.640635529028</v>
      </c>
      <c r="R174">
        <v>70.498992066038497</v>
      </c>
      <c r="S174" s="2">
        <f>(Table2[[#This Row],[Close Price]]-Table2[[#This Row],[20D EMA]])/Table2[[#This Row],[20D EMA]]</f>
        <v>6.4640528877054515E-2</v>
      </c>
      <c r="T174" s="2">
        <f>(Table2[[#This Row],[Close Price]]-Table2[[#This Row],[50D EMA]])/Table2[[#This Row],[50D EMA]]</f>
        <v>0.10543800400808405</v>
      </c>
      <c r="U174" s="2">
        <f>(Table2[[#This Row],[Close Price]]-Table2[[#This Row],[200D EMA]])/Table2[[#This Row],[200D EMA]]</f>
        <v>0.27669670018821341</v>
      </c>
      <c r="V174">
        <v>2.1506015204782201</v>
      </c>
      <c r="W174">
        <v>230</v>
      </c>
      <c r="X174">
        <v>242.5</v>
      </c>
      <c r="Y174">
        <v>215.05</v>
      </c>
      <c r="Z174">
        <v>242.5</v>
      </c>
      <c r="AA174">
        <v>209.51</v>
      </c>
      <c r="AB174">
        <v>242.5</v>
      </c>
      <c r="AC174">
        <f>(Table2[[#This Row],[Close Price]]/Table2[[#This Row],[Day Low]])-1</f>
        <v>8.2608695652173214E-3</v>
      </c>
      <c r="AD174">
        <f>(Table2[[#This Row],[Day High]]/Table2[[#This Row],[Close Price]])-1</f>
        <v>4.5709357481673152E-2</v>
      </c>
      <c r="AE174">
        <f>(Table2[[#This Row],[Close Price]]/Table2[[#This Row],[Current Week Low]])-1</f>
        <v>7.8353871192745839E-2</v>
      </c>
      <c r="AF174">
        <f>(Table2[[#This Row],[Current Week High]]/Table2[[#This Row],[Close Price]])-1</f>
        <v>4.5709357481673152E-2</v>
      </c>
      <c r="AG174">
        <f>(Table2[[#This Row],[Close Price]]/Table2[[#This Row],[Current Month Low]])-1</f>
        <v>0.10686840723593161</v>
      </c>
      <c r="AH174">
        <f>(Table2[[#This Row],[Current Month High]]/Table2[[#This Row],[Close Price]])-1</f>
        <v>4.5709357481673152E-2</v>
      </c>
      <c r="AI174">
        <v>4.5709357481673099</v>
      </c>
      <c r="AJ174">
        <v>100.692340977931</v>
      </c>
      <c r="AK174" t="str">
        <f>IF(AND(Table2[[#This Row],[20D EMA]]&gt;Table2[[#This Row],[50D EMA]],Table2[[#This Row],[50D EMA]]&gt;Table2[[#This Row],[200D EMA]]),"Uptrend","Downtrend/NoTrend")</f>
        <v>Uptrend</v>
      </c>
      <c r="AL174">
        <v>0.02</v>
      </c>
      <c r="AM174" t="s">
        <v>10211</v>
      </c>
      <c r="AN174">
        <v>11.03</v>
      </c>
      <c r="AO174" t="s">
        <v>10211</v>
      </c>
      <c r="AP174">
        <v>7.7532542706053004E-2</v>
      </c>
      <c r="AQ174">
        <f>(Table2[[#This Row],[Sharpe Ratio]]-AVERAGE(Table2[Sharpe Ratio]))/_xlfn.STDEV.P(Table2[Sharpe Ratio])</f>
        <v>0.26103316687527933</v>
      </c>
      <c r="AR1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2.6978379261306111</v>
      </c>
      <c r="AS174">
        <f>_xlfn.RANK.AVG(Table2[[#This Row],[1Y Return vs Nifty Z-Score]],Table2[1Y Return vs Nifty Z-Score])</f>
        <v>202</v>
      </c>
      <c r="AT174">
        <f>_xlfn.RANK.AVG(Table2[[#This Row],[6M Return vs Nifty Z-Score]],Table2[6M Return vs Nifty Z-Score])</f>
        <v>157</v>
      </c>
      <c r="AU174">
        <f>_xlfn.RANK.AVG(Table2[[#This Row],[Sharpe Ratio Z-Score]],Table2[Sharpe Ratio Z-Score])</f>
        <v>253</v>
      </c>
      <c r="AV174">
        <f>(Table2[[#This Row],[Rank 1Y]]+Table2[[#This Row],[Rank 6M]]+Table2[[#This Row],[Rank Sharpe]])/3</f>
        <v>204</v>
      </c>
    </row>
    <row r="175" spans="1:48" x14ac:dyDescent="0.3">
      <c r="A175" t="s">
        <v>342</v>
      </c>
      <c r="B175" t="s">
        <v>343</v>
      </c>
      <c r="C175" t="s">
        <v>10173</v>
      </c>
      <c r="D175" t="s">
        <v>344</v>
      </c>
      <c r="E175">
        <v>74078.259777900006</v>
      </c>
      <c r="F175">
        <v>5791.05</v>
      </c>
      <c r="G175">
        <v>52.477619814683401</v>
      </c>
      <c r="H175">
        <f>(Table2[[#This Row],[1Y Return vs Nifty]]-AVERAGE(Table2[1Y Return vs Nifty]))/_xlfn.STDEV.P(Table2[1Y Return vs Nifty])</f>
        <v>0.10150135209382846</v>
      </c>
      <c r="I175">
        <v>-11.056931307767099</v>
      </c>
      <c r="J175">
        <f>(Table2[[#This Row],[1M Return vs Nifty]]-AVERAGE(Table2[1M Return vs Nifty]))/_xlfn.STDEV.P(Table2[1M Return vs Nifty])</f>
        <v>-1.1189690421580671</v>
      </c>
      <c r="K175">
        <v>25.424626858144801</v>
      </c>
      <c r="L175">
        <f>(Table2[[#This Row],[6M Return vs Nifty]]-AVERAGE(Table2[6M Return vs Nifty]))/_xlfn.STDEV.P(Table2[6M Return vs Nifty])</f>
        <v>0.46846176918909643</v>
      </c>
      <c r="M175">
        <v>-4.3444060506136699</v>
      </c>
      <c r="N175">
        <f>(Table2[[#This Row],[1W Return vs Nifty]]-AVERAGE(Table2[1W Return vs Nifty]))/_xlfn.STDEV.P(Table2[1W Return vs Nifty])</f>
        <v>-0.77351475170670225</v>
      </c>
      <c r="O175">
        <v>5899.49</v>
      </c>
      <c r="P175">
        <v>5610.0867757608303</v>
      </c>
      <c r="Q175">
        <v>4669.8118971107397</v>
      </c>
      <c r="R175">
        <v>41.623621285080297</v>
      </c>
      <c r="S175" s="2">
        <f>(Table2[[#This Row],[Close Price]]-Table2[[#This Row],[20D EMA]])/Table2[[#This Row],[20D EMA]]</f>
        <v>-1.8381249904652709E-2</v>
      </c>
      <c r="T175" s="2">
        <f>(Table2[[#This Row],[Close Price]]-Table2[[#This Row],[50D EMA]])/Table2[[#This Row],[50D EMA]]</f>
        <v>3.2256760273485785E-2</v>
      </c>
      <c r="U175" s="2">
        <f>(Table2[[#This Row],[Close Price]]-Table2[[#This Row],[200D EMA]])/Table2[[#This Row],[200D EMA]]</f>
        <v>0.24010348330796408</v>
      </c>
      <c r="V175">
        <v>0.49130950294999098</v>
      </c>
      <c r="W175">
        <v>5755.4</v>
      </c>
      <c r="X175">
        <v>6000</v>
      </c>
      <c r="Y175">
        <v>5755.4</v>
      </c>
      <c r="Z175">
        <v>6270.05</v>
      </c>
      <c r="AA175">
        <v>5755.4</v>
      </c>
      <c r="AB175">
        <v>6320.35</v>
      </c>
      <c r="AC175">
        <f>(Table2[[#This Row],[Close Price]]/Table2[[#This Row],[Day Low]])-1</f>
        <v>6.1941828543630173E-3</v>
      </c>
      <c r="AD175">
        <f>(Table2[[#This Row],[Day High]]/Table2[[#This Row],[Close Price]])-1</f>
        <v>3.6081539617167868E-2</v>
      </c>
      <c r="AE175">
        <f>(Table2[[#This Row],[Close Price]]/Table2[[#This Row],[Current Week Low]])-1</f>
        <v>6.1941828543630173E-3</v>
      </c>
      <c r="AF175">
        <f>(Table2[[#This Row],[Current Week High]]/Table2[[#This Row],[Close Price]])-1</f>
        <v>8.2713842912770508E-2</v>
      </c>
      <c r="AG175">
        <f>(Table2[[#This Row],[Close Price]]/Table2[[#This Row],[Current Month Low]])-1</f>
        <v>6.1941828543630173E-3</v>
      </c>
      <c r="AH175">
        <f>(Table2[[#This Row],[Current Month High]]/Table2[[#This Row],[Close Price]])-1</f>
        <v>9.1399659819894508E-2</v>
      </c>
      <c r="AI175">
        <v>11.5514457654483</v>
      </c>
      <c r="AJ175">
        <v>82.019770237777095</v>
      </c>
      <c r="AK175" t="str">
        <f>IF(AND(Table2[[#This Row],[20D EMA]]&gt;Table2[[#This Row],[50D EMA]],Table2[[#This Row],[50D EMA]]&gt;Table2[[#This Row],[200D EMA]]),"Uptrend","Downtrend/NoTrend")</f>
        <v>Uptrend</v>
      </c>
      <c r="AL175">
        <v>0.24</v>
      </c>
      <c r="AM175" t="s">
        <v>10211</v>
      </c>
      <c r="AN175">
        <v>0.4</v>
      </c>
      <c r="AO175" t="s">
        <v>10211</v>
      </c>
      <c r="AP175">
        <v>0.107964093626583</v>
      </c>
      <c r="AQ175">
        <f>(Table2[[#This Row],[Sharpe Ratio]]-AVERAGE(Table2[Sharpe Ratio]))/_xlfn.STDEV.P(Table2[Sharpe Ratio])</f>
        <v>0.60629659383363399</v>
      </c>
      <c r="AR1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-0.71622407874821048</v>
      </c>
      <c r="AS175">
        <f>_xlfn.RANK.AVG(Table2[[#This Row],[1Y Return vs Nifty Z-Score]],Table2[1Y Return vs Nifty Z-Score])</f>
        <v>248</v>
      </c>
      <c r="AT175">
        <f>_xlfn.RANK.AVG(Table2[[#This Row],[6M Return vs Nifty Z-Score]],Table2[6M Return vs Nifty Z-Score])</f>
        <v>172</v>
      </c>
      <c r="AU175">
        <f>_xlfn.RANK.AVG(Table2[[#This Row],[Sharpe Ratio Z-Score]],Table2[Sharpe Ratio Z-Score])</f>
        <v>194</v>
      </c>
      <c r="AV175">
        <f>(Table2[[#This Row],[Rank 1Y]]+Table2[[#This Row],[Rank 6M]]+Table2[[#This Row],[Rank Sharpe]])/3</f>
        <v>204.66666666666666</v>
      </c>
    </row>
    <row r="176" spans="1:48" x14ac:dyDescent="0.3">
      <c r="A176" t="s">
        <v>468</v>
      </c>
      <c r="B176" t="s">
        <v>469</v>
      </c>
      <c r="C176" t="s">
        <v>10166</v>
      </c>
      <c r="D176" t="s">
        <v>21</v>
      </c>
      <c r="E176">
        <v>46374.01891074</v>
      </c>
      <c r="F176">
        <v>1865.55</v>
      </c>
      <c r="G176">
        <v>48.882187673023701</v>
      </c>
      <c r="H176">
        <f>(Table2[[#This Row],[1Y Return vs Nifty]]-AVERAGE(Table2[1Y Return vs Nifty]))/_xlfn.STDEV.P(Table2[1Y Return vs Nifty])</f>
        <v>5.8337644009747509E-2</v>
      </c>
      <c r="I176">
        <v>10.240731696937299</v>
      </c>
      <c r="J176">
        <f>(Table2[[#This Row],[1M Return vs Nifty]]-AVERAGE(Table2[1M Return vs Nifty]))/_xlfn.STDEV.P(Table2[1M Return vs Nifty])</f>
        <v>0.70360473737987128</v>
      </c>
      <c r="K176">
        <v>8.4249607420416393</v>
      </c>
      <c r="L176">
        <f>(Table2[[#This Row],[6M Return vs Nifty]]-AVERAGE(Table2[6M Return vs Nifty]))/_xlfn.STDEV.P(Table2[6M Return vs Nifty])</f>
        <v>-4.3198936515022358E-2</v>
      </c>
      <c r="M176">
        <v>-2.8805357057492502</v>
      </c>
      <c r="N176">
        <f>(Table2[[#This Row],[1W Return vs Nifty]]-AVERAGE(Table2[1W Return vs Nifty]))/_xlfn.STDEV.P(Table2[1W Return vs Nifty])</f>
        <v>-0.49313238852616847</v>
      </c>
      <c r="O176">
        <v>1657.66</v>
      </c>
      <c r="P176">
        <v>1579.1468199584699</v>
      </c>
      <c r="Q176">
        <v>1433.31732497754</v>
      </c>
      <c r="R176">
        <v>64.345131273118099</v>
      </c>
      <c r="S176" s="2">
        <f>(Table2[[#This Row],[Close Price]]-Table2[[#This Row],[20D EMA]])/Table2[[#This Row],[20D EMA]]</f>
        <v>0.12541172496169289</v>
      </c>
      <c r="T176" s="2">
        <f>(Table2[[#This Row],[Close Price]]-Table2[[#This Row],[50D EMA]])/Table2[[#This Row],[50D EMA]]</f>
        <v>0.18136577069449578</v>
      </c>
      <c r="U176" s="2">
        <f>(Table2[[#This Row],[Close Price]]-Table2[[#This Row],[200D EMA]])/Table2[[#This Row],[200D EMA]]</f>
        <v>0.30156104826907959</v>
      </c>
      <c r="V176">
        <v>1.5883764564402001</v>
      </c>
      <c r="W176">
        <v>1702.9</v>
      </c>
      <c r="X176">
        <v>1928.7</v>
      </c>
      <c r="Y176">
        <v>1653.75</v>
      </c>
      <c r="Z176">
        <v>1928.7</v>
      </c>
      <c r="AA176">
        <v>1636</v>
      </c>
      <c r="AB176">
        <v>1928.7</v>
      </c>
      <c r="AC176">
        <f>(Table2[[#This Row],[Close Price]]/Table2[[#This Row],[Day Low]])-1</f>
        <v>9.5513535733160904E-2</v>
      </c>
      <c r="AD176">
        <f>(Table2[[#This Row],[Day High]]/Table2[[#This Row],[Close Price]])-1</f>
        <v>3.3850607059580318E-2</v>
      </c>
      <c r="AE176">
        <f>(Table2[[#This Row],[Close Price]]/Table2[[#This Row],[Current Week Low]])-1</f>
        <v>0.12807256235827658</v>
      </c>
      <c r="AF176">
        <f>(Table2[[#This Row],[Current Week High]]/Table2[[#This Row],[Close Price]])-1</f>
        <v>3.3850607059580318E-2</v>
      </c>
      <c r="AG176">
        <f>(Table2[[#This Row],[Close Price]]/Table2[[#This Row],[Current Month Low]])-1</f>
        <v>0.14031173594132018</v>
      </c>
      <c r="AH176">
        <f>(Table2[[#This Row],[Current Month High]]/Table2[[#This Row],[Close Price]])-1</f>
        <v>3.3850607059580318E-2</v>
      </c>
      <c r="AI176">
        <v>3.38506070595803</v>
      </c>
      <c r="AJ176">
        <v>94.1259105098855</v>
      </c>
      <c r="AK176" t="str">
        <f>IF(AND(Table2[[#This Row],[20D EMA]]&gt;Table2[[#This Row],[50D EMA]],Table2[[#This Row],[50D EMA]]&gt;Table2[[#This Row],[200D EMA]]),"Uptrend","Downtrend/NoTrend")</f>
        <v>Uptrend</v>
      </c>
      <c r="AL176">
        <v>0.17</v>
      </c>
      <c r="AM176" t="s">
        <v>10211</v>
      </c>
      <c r="AN176">
        <v>17.13</v>
      </c>
      <c r="AO176" t="s">
        <v>10211</v>
      </c>
      <c r="AP176">
        <v>0.200207468835083</v>
      </c>
      <c r="AQ176">
        <f>(Table2[[#This Row],[Sharpe Ratio]]-AVERAGE(Table2[Sharpe Ratio]))/_xlfn.STDEV.P(Table2[Sharpe Ratio])</f>
        <v>1.6528506758737407</v>
      </c>
      <c r="AR1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1.8784617322221691</v>
      </c>
      <c r="AS176">
        <f>_xlfn.RANK.AVG(Table2[[#This Row],[1Y Return vs Nifty Z-Score]],Table2[1Y Return vs Nifty Z-Score])</f>
        <v>258</v>
      </c>
      <c r="AT176">
        <f>_xlfn.RANK.AVG(Table2[[#This Row],[6M Return vs Nifty Z-Score]],Table2[6M Return vs Nifty Z-Score])</f>
        <v>321</v>
      </c>
      <c r="AU176">
        <f>_xlfn.RANK.AVG(Table2[[#This Row],[Sharpe Ratio Z-Score]],Table2[Sharpe Ratio Z-Score])</f>
        <v>37</v>
      </c>
      <c r="AV176">
        <f>(Table2[[#This Row],[Rank 1Y]]+Table2[[#This Row],[Rank 6M]]+Table2[[#This Row],[Rank Sharpe]])/3</f>
        <v>205.33333333333334</v>
      </c>
    </row>
    <row r="177" spans="1:48" x14ac:dyDescent="0.3">
      <c r="A177" t="s">
        <v>596</v>
      </c>
      <c r="B177" t="s">
        <v>597</v>
      </c>
      <c r="C177" t="s">
        <v>10167</v>
      </c>
      <c r="D177" t="s">
        <v>598</v>
      </c>
      <c r="E177">
        <v>31577.212618545</v>
      </c>
      <c r="F177">
        <v>2363.8000000000002</v>
      </c>
      <c r="G177">
        <v>186.435443448423</v>
      </c>
      <c r="H177">
        <f>(Table2[[#This Row],[1Y Return vs Nifty]]-AVERAGE(Table2[1Y Return vs Nifty]))/_xlfn.STDEV.P(Table2[1Y Return vs Nifty])</f>
        <v>1.7096853386330468</v>
      </c>
      <c r="I177">
        <v>-17.9880283928395</v>
      </c>
      <c r="J177">
        <f>(Table2[[#This Row],[1M Return vs Nifty]]-AVERAGE(Table2[1M Return vs Nifty]))/_xlfn.STDEV.P(Table2[1M Return vs Nifty])</f>
        <v>-1.7121062238241702</v>
      </c>
      <c r="K177">
        <v>-6.24623085629276</v>
      </c>
      <c r="L177">
        <f>(Table2[[#This Row],[6M Return vs Nifty]]-AVERAGE(Table2[6M Return vs Nifty]))/_xlfn.STDEV.P(Table2[6M Return vs Nifty])</f>
        <v>-0.48477656489051862</v>
      </c>
      <c r="M177">
        <v>-6.1586898480240997</v>
      </c>
      <c r="N177">
        <f>(Table2[[#This Row],[1W Return vs Nifty]]-AVERAGE(Table2[1W Return vs Nifty]))/_xlfn.STDEV.P(Table2[1W Return vs Nifty])</f>
        <v>-1.1210135451501906</v>
      </c>
      <c r="O177">
        <v>2474.4699999999998</v>
      </c>
      <c r="P177">
        <v>2566.2050336088</v>
      </c>
      <c r="Q177">
        <v>2239.87991549358</v>
      </c>
      <c r="R177">
        <v>31.979638970017501</v>
      </c>
      <c r="S177" s="2">
        <f>(Table2[[#This Row],[Close Price]]-Table2[[#This Row],[20D EMA]])/Table2[[#This Row],[20D EMA]]</f>
        <v>-4.472472893185192E-2</v>
      </c>
      <c r="T177" s="2">
        <f>(Table2[[#This Row],[Close Price]]-Table2[[#This Row],[50D EMA]])/Table2[[#This Row],[50D EMA]]</f>
        <v>-7.8873289919536127E-2</v>
      </c>
      <c r="U177" s="2">
        <f>(Table2[[#This Row],[Close Price]]-Table2[[#This Row],[200D EMA]])/Table2[[#This Row],[200D EMA]]</f>
        <v>5.5324432193550481E-2</v>
      </c>
      <c r="V177">
        <v>0.946466906622207</v>
      </c>
      <c r="W177">
        <v>2338.3000000000002</v>
      </c>
      <c r="X177">
        <v>2385</v>
      </c>
      <c r="Y177">
        <v>2245</v>
      </c>
      <c r="Z177">
        <v>2453.9499999999998</v>
      </c>
      <c r="AA177">
        <v>2245</v>
      </c>
      <c r="AB177">
        <v>2619.75</v>
      </c>
      <c r="AC177">
        <f>(Table2[[#This Row],[Close Price]]/Table2[[#This Row],[Day Low]])-1</f>
        <v>1.0905358593850334E-2</v>
      </c>
      <c r="AD177">
        <f>(Table2[[#This Row],[Day High]]/Table2[[#This Row],[Close Price]])-1</f>
        <v>8.9686098654708779E-3</v>
      </c>
      <c r="AE177">
        <f>(Table2[[#This Row],[Close Price]]/Table2[[#This Row],[Current Week Low]])-1</f>
        <v>5.2917594654788402E-2</v>
      </c>
      <c r="AF177">
        <f>(Table2[[#This Row],[Current Week High]]/Table2[[#This Row],[Close Price]])-1</f>
        <v>3.8137744310009047E-2</v>
      </c>
      <c r="AG177">
        <f>(Table2[[#This Row],[Close Price]]/Table2[[#This Row],[Current Month Low]])-1</f>
        <v>5.2917594654788402E-2</v>
      </c>
      <c r="AH177">
        <f>(Table2[[#This Row],[Current Month High]]/Table2[[#This Row],[Close Price]])-1</f>
        <v>0.10827904222015383</v>
      </c>
      <c r="AI177">
        <v>38.112361451899403</v>
      </c>
      <c r="AJ177">
        <v>236.723646723646</v>
      </c>
      <c r="AK177" t="str">
        <f>IF(AND(Table2[[#This Row],[20D EMA]]&gt;Table2[[#This Row],[50D EMA]],Table2[[#This Row],[50D EMA]]&gt;Table2[[#This Row],[200D EMA]]),"Uptrend","Downtrend/NoTrend")</f>
        <v>Downtrend/NoTrend</v>
      </c>
      <c r="AL177">
        <v>-0.31</v>
      </c>
      <c r="AM177" t="s">
        <v>10212</v>
      </c>
      <c r="AN177">
        <v>-6.98</v>
      </c>
      <c r="AO177" t="s">
        <v>10212</v>
      </c>
      <c r="AP177">
        <v>0.16068829589306299</v>
      </c>
      <c r="AQ177">
        <f>(Table2[[#This Row],[Sharpe Ratio]]-AVERAGE(Table2[Sharpe Ratio]))/_xlfn.STDEV.P(Table2[Sharpe Ratio])</f>
        <v>1.2044829565894526</v>
      </c>
      <c r="AR1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7">
        <f>_xlfn.RANK.AVG(Table2[[#This Row],[1Y Return vs Nifty Z-Score]],Table2[1Y Return vs Nifty Z-Score])</f>
        <v>42</v>
      </c>
      <c r="AT177">
        <f>_xlfn.RANK.AVG(Table2[[#This Row],[6M Return vs Nifty Z-Score]],Table2[6M Return vs Nifty Z-Score])</f>
        <v>490</v>
      </c>
      <c r="AU177">
        <f>_xlfn.RANK.AVG(Table2[[#This Row],[Sharpe Ratio Z-Score]],Table2[Sharpe Ratio Z-Score])</f>
        <v>86</v>
      </c>
      <c r="AV177">
        <f>(Table2[[#This Row],[Rank 1Y]]+Table2[[#This Row],[Rank 6M]]+Table2[[#This Row],[Rank Sharpe]])/3</f>
        <v>206</v>
      </c>
    </row>
    <row r="178" spans="1:48" x14ac:dyDescent="0.3">
      <c r="A178" t="s">
        <v>1006</v>
      </c>
      <c r="B178" t="s">
        <v>1007</v>
      </c>
      <c r="C178" t="s">
        <v>637</v>
      </c>
      <c r="D178" t="s">
        <v>481</v>
      </c>
      <c r="E178">
        <v>13318.93788603</v>
      </c>
      <c r="F178">
        <v>2101.35</v>
      </c>
      <c r="G178">
        <v>-11.009817924920799</v>
      </c>
      <c r="H178">
        <f>(Table2[[#This Row],[1Y Return vs Nifty]]-AVERAGE(Table2[1Y Return vs Nifty]))/_xlfn.STDEV.P(Table2[1Y Return vs Nifty])</f>
        <v>-0.66067496541930248</v>
      </c>
      <c r="I178">
        <v>-22.583780669693901</v>
      </c>
      <c r="J178">
        <f>(Table2[[#This Row],[1M Return vs Nifty]]-AVERAGE(Table2[1M Return vs Nifty]))/_xlfn.STDEV.P(Table2[1M Return vs Nifty])</f>
        <v>-2.1053933931815045</v>
      </c>
      <c r="K178">
        <v>77.7489997811373</v>
      </c>
      <c r="L178">
        <f>(Table2[[#This Row],[6M Return vs Nifty]]-AVERAGE(Table2[6M Return vs Nifty]))/_xlfn.STDEV.P(Table2[6M Return vs Nifty])</f>
        <v>2.0433353809680588</v>
      </c>
      <c r="M178">
        <v>-36.891616745846299</v>
      </c>
      <c r="N178">
        <f>(Table2[[#This Row],[1W Return vs Nifty]]-AVERAGE(Table2[1W Return vs Nifty]))/_xlfn.STDEV.P(Table2[1W Return vs Nifty])</f>
        <v>-7.007443788987163</v>
      </c>
      <c r="O178">
        <v>2711.29</v>
      </c>
      <c r="P178">
        <v>1574.3469720583801</v>
      </c>
      <c r="Q178">
        <v>1255.8677477707499</v>
      </c>
      <c r="R178">
        <v>74.152420639453098</v>
      </c>
      <c r="S178" s="2">
        <f>(Table2[[#This Row],[Close Price]]-Table2[[#This Row],[20D EMA]])/Table2[[#This Row],[20D EMA]]</f>
        <v>-0.22496302498072876</v>
      </c>
      <c r="T178" s="2">
        <f>(Table2[[#This Row],[Close Price]]-Table2[[#This Row],[50D EMA]])/Table2[[#This Row],[50D EMA]]</f>
        <v>0.33474388892341167</v>
      </c>
      <c r="U178" s="2">
        <f>(Table2[[#This Row],[Close Price]]-Table2[[#This Row],[200D EMA]])/Table2[[#This Row],[200D EMA]]</f>
        <v>0.67322554761840014</v>
      </c>
      <c r="V178">
        <v>2.0684001247402599</v>
      </c>
      <c r="W178">
        <v>2001.35</v>
      </c>
      <c r="X178">
        <v>2101.35</v>
      </c>
      <c r="Y178">
        <v>1810.7</v>
      </c>
      <c r="Z178">
        <v>3496</v>
      </c>
      <c r="AA178">
        <v>1810.7</v>
      </c>
      <c r="AB178">
        <v>3496</v>
      </c>
      <c r="AC178">
        <f>(Table2[[#This Row],[Close Price]]/Table2[[#This Row],[Day Low]])-1</f>
        <v>4.9966272765882946E-2</v>
      </c>
      <c r="AD178">
        <f>(Table2[[#This Row],[Day High]]/Table2[[#This Row],[Close Price]])-1</f>
        <v>0</v>
      </c>
      <c r="AE178">
        <f>(Table2[[#This Row],[Close Price]]/Table2[[#This Row],[Current Week Low]])-1</f>
        <v>0.16051803170044732</v>
      </c>
      <c r="AF178">
        <f>(Table2[[#This Row],[Current Week High]]/Table2[[#This Row],[Close Price]])-1</f>
        <v>0.66369238822661636</v>
      </c>
      <c r="AG178">
        <f>(Table2[[#This Row],[Close Price]]/Table2[[#This Row],[Current Month Low]])-1</f>
        <v>0.16051803170044732</v>
      </c>
      <c r="AH178">
        <f>(Table2[[#This Row],[Current Month High]]/Table2[[#This Row],[Close Price]])-1</f>
        <v>0.66369238822661636</v>
      </c>
      <c r="AI178">
        <v>0.472028514937128</v>
      </c>
      <c r="AJ178">
        <v>133.90531136443201</v>
      </c>
      <c r="AK178" t="str">
        <f>IF(AND(Table2[[#This Row],[20D EMA]]&gt;Table2[[#This Row],[50D EMA]],Table2[[#This Row],[50D EMA]]&gt;Table2[[#This Row],[200D EMA]]),"Uptrend","Downtrend/NoTrend")</f>
        <v>Uptrend</v>
      </c>
      <c r="AL178">
        <v>-7.0000000000000007E-2</v>
      </c>
      <c r="AM178" t="s">
        <v>10212</v>
      </c>
      <c r="AN178">
        <v>-29.84</v>
      </c>
      <c r="AO178" t="s">
        <v>10212</v>
      </c>
      <c r="AP178">
        <v>0.20557363957699001</v>
      </c>
      <c r="AQ178">
        <f>(Table2[[#This Row],[Sharpe Ratio]]-AVERAGE(Table2[Sharpe Ratio]))/_xlfn.STDEV.P(Table2[Sharpe Ratio])</f>
        <v>1.7137329656010301</v>
      </c>
      <c r="AR1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-6.0164438010188812</v>
      </c>
      <c r="AS178">
        <f>_xlfn.RANK.AVG(Table2[[#This Row],[1Y Return vs Nifty Z-Score]],Table2[1Y Return vs Nifty Z-Score])</f>
        <v>563</v>
      </c>
      <c r="AT178">
        <f>_xlfn.RANK.AVG(Table2[[#This Row],[6M Return vs Nifty Z-Score]],Table2[6M Return vs Nifty Z-Score])</f>
        <v>26</v>
      </c>
      <c r="AU178">
        <f>_xlfn.RANK.AVG(Table2[[#This Row],[Sharpe Ratio Z-Score]],Table2[Sharpe Ratio Z-Score])</f>
        <v>32</v>
      </c>
      <c r="AV178">
        <f>(Table2[[#This Row],[Rank 1Y]]+Table2[[#This Row],[Rank 6M]]+Table2[[#This Row],[Rank Sharpe]])/3</f>
        <v>207</v>
      </c>
    </row>
    <row r="179" spans="1:48" x14ac:dyDescent="0.3">
      <c r="A179" t="s">
        <v>761</v>
      </c>
      <c r="B179" t="s">
        <v>762</v>
      </c>
      <c r="C179" t="s">
        <v>10172</v>
      </c>
      <c r="D179" t="s">
        <v>763</v>
      </c>
      <c r="E179">
        <v>20639.612940020001</v>
      </c>
      <c r="F179">
        <v>2108.5500000000002</v>
      </c>
      <c r="G179">
        <v>64.581161524914606</v>
      </c>
      <c r="H179">
        <f>(Table2[[#This Row],[1Y Return vs Nifty]]-AVERAGE(Table2[1Y Return vs Nifty]))/_xlfn.STDEV.P(Table2[1Y Return vs Nifty])</f>
        <v>0.24680620574704054</v>
      </c>
      <c r="I179">
        <v>11.938922112038201</v>
      </c>
      <c r="J179">
        <f>(Table2[[#This Row],[1M Return vs Nifty]]-AVERAGE(Table2[1M Return vs Nifty]))/_xlfn.STDEV.P(Table2[1M Return vs Nifty])</f>
        <v>0.84892947665017937</v>
      </c>
      <c r="K179">
        <v>32.269475008107896</v>
      </c>
      <c r="L179">
        <f>(Table2[[#This Row],[6M Return vs Nifty]]-AVERAGE(Table2[6M Return vs Nifty]))/_xlfn.STDEV.P(Table2[6M Return vs Nifty])</f>
        <v>0.67447992336508378</v>
      </c>
      <c r="M179">
        <v>4.0426308115814802</v>
      </c>
      <c r="N179">
        <f>(Table2[[#This Row],[1W Return vs Nifty]]-AVERAGE(Table2[1W Return vs Nifty]))/_xlfn.STDEV.P(Table2[1W Return vs Nifty])</f>
        <v>0.83289610548046389</v>
      </c>
      <c r="O179">
        <v>2022.19</v>
      </c>
      <c r="P179">
        <v>1889.1999256234899</v>
      </c>
      <c r="Q179">
        <v>1606.3134232238999</v>
      </c>
      <c r="R179">
        <v>76.936936323337903</v>
      </c>
      <c r="S179" s="2">
        <f>(Table2[[#This Row],[Close Price]]-Table2[[#This Row],[20D EMA]])/Table2[[#This Row],[20D EMA]]</f>
        <v>4.2706174988502626E-2</v>
      </c>
      <c r="T179" s="2">
        <f>(Table2[[#This Row],[Close Price]]-Table2[[#This Row],[50D EMA]])/Table2[[#This Row],[50D EMA]]</f>
        <v>0.11610739096557952</v>
      </c>
      <c r="U179" s="2">
        <f>(Table2[[#This Row],[Close Price]]-Table2[[#This Row],[200D EMA]])/Table2[[#This Row],[200D EMA]]</f>
        <v>0.31266412240277641</v>
      </c>
      <c r="V179">
        <v>0.98523702605799801</v>
      </c>
      <c r="W179">
        <v>2097.5</v>
      </c>
      <c r="X179">
        <v>2168.25</v>
      </c>
      <c r="Y179">
        <v>2067.0500000000002</v>
      </c>
      <c r="Z179">
        <v>2236.6</v>
      </c>
      <c r="AA179">
        <v>1935.05</v>
      </c>
      <c r="AB179">
        <v>2236.6</v>
      </c>
      <c r="AC179">
        <f>(Table2[[#This Row],[Close Price]]/Table2[[#This Row],[Day Low]])-1</f>
        <v>5.2681764004769427E-3</v>
      </c>
      <c r="AD179">
        <f>(Table2[[#This Row],[Day High]]/Table2[[#This Row],[Close Price]])-1</f>
        <v>2.8313295866827737E-2</v>
      </c>
      <c r="AE179">
        <f>(Table2[[#This Row],[Close Price]]/Table2[[#This Row],[Current Week Low]])-1</f>
        <v>2.0076921216225951E-2</v>
      </c>
      <c r="AF179">
        <f>(Table2[[#This Row],[Current Week High]]/Table2[[#This Row],[Close Price]])-1</f>
        <v>6.0728936947191059E-2</v>
      </c>
      <c r="AG179">
        <f>(Table2[[#This Row],[Close Price]]/Table2[[#This Row],[Current Month Low]])-1</f>
        <v>8.9661765845843844E-2</v>
      </c>
      <c r="AH179">
        <f>(Table2[[#This Row],[Current Month High]]/Table2[[#This Row],[Close Price]])-1</f>
        <v>6.0728936947191059E-2</v>
      </c>
      <c r="AI179">
        <v>6.0728936947190997</v>
      </c>
      <c r="AJ179">
        <v>96.144186046511606</v>
      </c>
      <c r="AK179" t="str">
        <f>IF(AND(Table2[[#This Row],[20D EMA]]&gt;Table2[[#This Row],[50D EMA]],Table2[[#This Row],[50D EMA]]&gt;Table2[[#This Row],[200D EMA]]),"Uptrend","Downtrend/NoTrend")</f>
        <v>Uptrend</v>
      </c>
      <c r="AL179">
        <v>0.22</v>
      </c>
      <c r="AM179" t="s">
        <v>10211</v>
      </c>
      <c r="AN179">
        <v>5.15</v>
      </c>
      <c r="AO179" t="s">
        <v>10211</v>
      </c>
      <c r="AP179">
        <v>7.0981994383778002E-2</v>
      </c>
      <c r="AQ179">
        <f>(Table2[[#This Row],[Sharpe Ratio]]-AVERAGE(Table2[Sharpe Ratio]))/_xlfn.STDEV.P(Table2[Sharpe Ratio])</f>
        <v>0.18671343311898289</v>
      </c>
      <c r="AR1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2.7898251443617506</v>
      </c>
      <c r="AS179">
        <f>_xlfn.RANK.AVG(Table2[[#This Row],[1Y Return vs Nifty Z-Score]],Table2[1Y Return vs Nifty Z-Score])</f>
        <v>201</v>
      </c>
      <c r="AT179">
        <f>_xlfn.RANK.AVG(Table2[[#This Row],[6M Return vs Nifty Z-Score]],Table2[6M Return vs Nifty Z-Score])</f>
        <v>138</v>
      </c>
      <c r="AU179">
        <f>_xlfn.RANK.AVG(Table2[[#This Row],[Sharpe Ratio Z-Score]],Table2[Sharpe Ratio Z-Score])</f>
        <v>285</v>
      </c>
      <c r="AV179">
        <f>(Table2[[#This Row],[Rank 1Y]]+Table2[[#This Row],[Rank 6M]]+Table2[[#This Row],[Rank Sharpe]])/3</f>
        <v>208</v>
      </c>
    </row>
    <row r="180" spans="1:48" x14ac:dyDescent="0.3">
      <c r="A180" t="s">
        <v>1228</v>
      </c>
      <c r="B180" t="s">
        <v>1229</v>
      </c>
      <c r="C180" t="s">
        <v>10184</v>
      </c>
      <c r="D180" t="s">
        <v>700</v>
      </c>
      <c r="E180">
        <v>9241.74487692</v>
      </c>
      <c r="F180">
        <v>559.85</v>
      </c>
      <c r="G180">
        <v>52.749963300196498</v>
      </c>
      <c r="H180">
        <f>(Table2[[#This Row],[1Y Return vs Nifty]]-AVERAGE(Table2[1Y Return vs Nifty]))/_xlfn.STDEV.P(Table2[1Y Return vs Nifty])</f>
        <v>0.10477087693649786</v>
      </c>
      <c r="I180">
        <v>21.097348331900001</v>
      </c>
      <c r="J180">
        <f>(Table2[[#This Row],[1M Return vs Nifty]]-AVERAGE(Table2[1M Return vs Nifty]))/_xlfn.STDEV.P(Table2[1M Return vs Nifty])</f>
        <v>1.6326730961480478</v>
      </c>
      <c r="K180">
        <v>30.220169056307601</v>
      </c>
      <c r="L180">
        <f>(Table2[[#This Row],[6M Return vs Nifty]]-AVERAGE(Table2[6M Return vs Nifty]))/_xlfn.STDEV.P(Table2[6M Return vs Nifty])</f>
        <v>0.61279933962064548</v>
      </c>
      <c r="M180">
        <v>-8.7330851878187197</v>
      </c>
      <c r="N180">
        <f>(Table2[[#This Row],[1W Return vs Nifty]]-AVERAGE(Table2[1W Return vs Nifty]))/_xlfn.STDEV.P(Table2[1W Return vs Nifty])</f>
        <v>-1.6141002803688218</v>
      </c>
      <c r="O180">
        <v>536.5</v>
      </c>
      <c r="P180">
        <v>475.89821199275502</v>
      </c>
      <c r="Q180">
        <v>406.93086571935402</v>
      </c>
      <c r="R180">
        <v>47.801773230392698</v>
      </c>
      <c r="S180" s="2">
        <f>(Table2[[#This Row],[Close Price]]-Table2[[#This Row],[20D EMA]])/Table2[[#This Row],[20D EMA]]</f>
        <v>4.3522833178005635E-2</v>
      </c>
      <c r="T180" s="2">
        <f>(Table2[[#This Row],[Close Price]]-Table2[[#This Row],[50D EMA]])/Table2[[#This Row],[50D EMA]]</f>
        <v>0.17640702547653839</v>
      </c>
      <c r="U180" s="2">
        <f>(Table2[[#This Row],[Close Price]]-Table2[[#This Row],[200D EMA]])/Table2[[#This Row],[200D EMA]]</f>
        <v>0.37578652091264314</v>
      </c>
      <c r="V180">
        <v>2.1095509646363002</v>
      </c>
      <c r="W180">
        <v>546.4</v>
      </c>
      <c r="X180">
        <v>575</v>
      </c>
      <c r="Y180">
        <v>542</v>
      </c>
      <c r="Z180">
        <v>591</v>
      </c>
      <c r="AA180">
        <v>531.29999999999995</v>
      </c>
      <c r="AB180">
        <v>638.75</v>
      </c>
      <c r="AC180">
        <f>(Table2[[#This Row],[Close Price]]/Table2[[#This Row],[Day Low]])-1</f>
        <v>2.4615666178623874E-2</v>
      </c>
      <c r="AD180">
        <f>(Table2[[#This Row],[Day High]]/Table2[[#This Row],[Close Price]])-1</f>
        <v>2.7060819862463115E-2</v>
      </c>
      <c r="AE180">
        <f>(Table2[[#This Row],[Close Price]]/Table2[[#This Row],[Current Week Low]])-1</f>
        <v>3.2933579335793439E-2</v>
      </c>
      <c r="AF180">
        <f>(Table2[[#This Row],[Current Week High]]/Table2[[#This Row],[Close Price]])-1</f>
        <v>5.5639903545592562E-2</v>
      </c>
      <c r="AG180">
        <f>(Table2[[#This Row],[Close Price]]/Table2[[#This Row],[Current Month Low]])-1</f>
        <v>5.3736118953510381E-2</v>
      </c>
      <c r="AH180">
        <f>(Table2[[#This Row],[Current Month High]]/Table2[[#This Row],[Close Price]])-1</f>
        <v>0.14093060641243182</v>
      </c>
      <c r="AI180">
        <v>14.093060641243101</v>
      </c>
      <c r="AJ180">
        <v>81.474878444084197</v>
      </c>
      <c r="AK180" t="str">
        <f>IF(AND(Table2[[#This Row],[20D EMA]]&gt;Table2[[#This Row],[50D EMA]],Table2[[#This Row],[50D EMA]]&gt;Table2[[#This Row],[200D EMA]]),"Uptrend","Downtrend/NoTrend")</f>
        <v>Uptrend</v>
      </c>
      <c r="AL180">
        <v>0.38</v>
      </c>
      <c r="AM180" t="s">
        <v>10211</v>
      </c>
      <c r="AN180">
        <v>2.09</v>
      </c>
      <c r="AO180" t="s">
        <v>10211</v>
      </c>
      <c r="AP180">
        <v>9.1485429238673005E-2</v>
      </c>
      <c r="AQ180">
        <f>(Table2[[#This Row],[Sharpe Ratio]]-AVERAGE(Table2[Sharpe Ratio]))/_xlfn.STDEV.P(Table2[Sharpe Ratio])</f>
        <v>0.41933667998881846</v>
      </c>
      <c r="AR1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1.1554797123251881</v>
      </c>
      <c r="AS180">
        <f>_xlfn.RANK.AVG(Table2[[#This Row],[1Y Return vs Nifty Z-Score]],Table2[1Y Return vs Nifty Z-Score])</f>
        <v>246</v>
      </c>
      <c r="AT180">
        <f>_xlfn.RANK.AVG(Table2[[#This Row],[6M Return vs Nifty Z-Score]],Table2[6M Return vs Nifty Z-Score])</f>
        <v>148</v>
      </c>
      <c r="AU180">
        <f>_xlfn.RANK.AVG(Table2[[#This Row],[Sharpe Ratio Z-Score]],Table2[Sharpe Ratio Z-Score])</f>
        <v>231</v>
      </c>
      <c r="AV180">
        <f>(Table2[[#This Row],[Rank 1Y]]+Table2[[#This Row],[Rank 6M]]+Table2[[#This Row],[Rank Sharpe]])/3</f>
        <v>208.33333333333334</v>
      </c>
    </row>
    <row r="181" spans="1:48" x14ac:dyDescent="0.3">
      <c r="A181" t="s">
        <v>219</v>
      </c>
      <c r="B181" t="s">
        <v>220</v>
      </c>
      <c r="C181" t="s">
        <v>10171</v>
      </c>
      <c r="D181" t="s">
        <v>117</v>
      </c>
      <c r="E181">
        <v>117617.31681298</v>
      </c>
      <c r="F181">
        <v>2439.4499999999998</v>
      </c>
      <c r="G181">
        <v>55.830062803427303</v>
      </c>
      <c r="H181">
        <f>(Table2[[#This Row],[1Y Return vs Nifty]]-AVERAGE(Table2[1Y Return vs Nifty]))/_xlfn.STDEV.P(Table2[1Y Return vs Nifty])</f>
        <v>0.14174793854946058</v>
      </c>
      <c r="I181">
        <v>-3.54500615627934</v>
      </c>
      <c r="J181">
        <f>(Table2[[#This Row],[1M Return vs Nifty]]-AVERAGE(Table2[1M Return vs Nifty]))/_xlfn.STDEV.P(Table2[1M Return vs Nifty])</f>
        <v>-0.47612678233223743</v>
      </c>
      <c r="K181">
        <v>5.0453119591593403</v>
      </c>
      <c r="L181">
        <f>(Table2[[#This Row],[6M Return vs Nifty]]-AVERAGE(Table2[6M Return vs Nifty]))/_xlfn.STDEV.P(Table2[6M Return vs Nifty])</f>
        <v>-0.14492055089682387</v>
      </c>
      <c r="M181">
        <v>3.4446550825668001</v>
      </c>
      <c r="N181">
        <f>(Table2[[#This Row],[1W Return vs Nifty]]-AVERAGE(Table2[1W Return vs Nifty]))/_xlfn.STDEV.P(Table2[1W Return vs Nifty])</f>
        <v>0.71836284192065936</v>
      </c>
      <c r="O181">
        <v>2395.7800000000002</v>
      </c>
      <c r="P181">
        <v>2307.75776176503</v>
      </c>
      <c r="Q181">
        <v>2005.87599515688</v>
      </c>
      <c r="R181">
        <v>68.049511883371906</v>
      </c>
      <c r="S181" s="2">
        <f>(Table2[[#This Row],[Close Price]]-Table2[[#This Row],[20D EMA]])/Table2[[#This Row],[20D EMA]]</f>
        <v>1.8227884029418231E-2</v>
      </c>
      <c r="T181" s="2">
        <f>(Table2[[#This Row],[Close Price]]-Table2[[#This Row],[50D EMA]])/Table2[[#This Row],[50D EMA]]</f>
        <v>5.7065018008756865E-2</v>
      </c>
      <c r="U181" s="2">
        <f>(Table2[[#This Row],[Close Price]]-Table2[[#This Row],[200D EMA]])/Table2[[#This Row],[200D EMA]]</f>
        <v>0.2161519485202324</v>
      </c>
      <c r="V181">
        <v>0.87895452778142502</v>
      </c>
      <c r="W181">
        <v>2425.1</v>
      </c>
      <c r="X181">
        <v>2491</v>
      </c>
      <c r="Y181">
        <v>2381.4</v>
      </c>
      <c r="Z181">
        <v>2491.9</v>
      </c>
      <c r="AA181">
        <v>2301.1999999999998</v>
      </c>
      <c r="AB181">
        <v>2491.9</v>
      </c>
      <c r="AC181">
        <f>(Table2[[#This Row],[Close Price]]/Table2[[#This Row],[Day Low]])-1</f>
        <v>5.9172817615769091E-3</v>
      </c>
      <c r="AD181">
        <f>(Table2[[#This Row],[Day High]]/Table2[[#This Row],[Close Price]])-1</f>
        <v>2.1131812498718983E-2</v>
      </c>
      <c r="AE181">
        <f>(Table2[[#This Row],[Close Price]]/Table2[[#This Row],[Current Week Low]])-1</f>
        <v>2.4376417233559877E-2</v>
      </c>
      <c r="AF181">
        <f>(Table2[[#This Row],[Current Week High]]/Table2[[#This Row],[Close Price]])-1</f>
        <v>2.150074811945335E-2</v>
      </c>
      <c r="AG181">
        <f>(Table2[[#This Row],[Close Price]]/Table2[[#This Row],[Current Month Low]])-1</f>
        <v>6.0077350947331798E-2</v>
      </c>
      <c r="AH181">
        <f>(Table2[[#This Row],[Current Month High]]/Table2[[#This Row],[Close Price]])-1</f>
        <v>2.150074811945335E-2</v>
      </c>
      <c r="AI181">
        <v>3.2609809588226999</v>
      </c>
      <c r="AJ181">
        <v>88.374517374517296</v>
      </c>
      <c r="AK181" t="str">
        <f>IF(AND(Table2[[#This Row],[20D EMA]]&gt;Table2[[#This Row],[50D EMA]],Table2[[#This Row],[50D EMA]]&gt;Table2[[#This Row],[200D EMA]]),"Uptrend","Downtrend/NoTrend")</f>
        <v>Uptrend</v>
      </c>
      <c r="AL181">
        <v>0.08</v>
      </c>
      <c r="AM181" t="s">
        <v>10211</v>
      </c>
      <c r="AN181">
        <v>2.64</v>
      </c>
      <c r="AO181" t="s">
        <v>10211</v>
      </c>
      <c r="AP181">
        <v>0.20049510940788001</v>
      </c>
      <c r="AQ181">
        <f>(Table2[[#This Row],[Sharpe Ratio]]-AVERAGE(Table2[Sharpe Ratio]))/_xlfn.STDEV.P(Table2[Sharpe Ratio])</f>
        <v>1.6561141234106573</v>
      </c>
      <c r="AR1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1.895177570651716</v>
      </c>
      <c r="AS181">
        <f>_xlfn.RANK.AVG(Table2[[#This Row],[1Y Return vs Nifty Z-Score]],Table2[1Y Return vs Nifty Z-Score])</f>
        <v>227</v>
      </c>
      <c r="AT181">
        <f>_xlfn.RANK.AVG(Table2[[#This Row],[6M Return vs Nifty Z-Score]],Table2[6M Return vs Nifty Z-Score])</f>
        <v>364</v>
      </c>
      <c r="AU181">
        <f>_xlfn.RANK.AVG(Table2[[#This Row],[Sharpe Ratio Z-Score]],Table2[Sharpe Ratio Z-Score])</f>
        <v>36</v>
      </c>
      <c r="AV181">
        <f>(Table2[[#This Row],[Rank 1Y]]+Table2[[#This Row],[Rank 6M]]+Table2[[#This Row],[Rank Sharpe]])/3</f>
        <v>209</v>
      </c>
    </row>
    <row r="182" spans="1:48" x14ac:dyDescent="0.3">
      <c r="A182" t="s">
        <v>349</v>
      </c>
      <c r="B182" t="s">
        <v>350</v>
      </c>
      <c r="C182" t="s">
        <v>10167</v>
      </c>
      <c r="D182" t="s">
        <v>37</v>
      </c>
      <c r="E182">
        <v>72360.228000000003</v>
      </c>
      <c r="F182">
        <v>402.55</v>
      </c>
      <c r="G182">
        <v>88.865342979340895</v>
      </c>
      <c r="H182">
        <f>(Table2[[#This Row],[1Y Return vs Nifty]]-AVERAGE(Table2[1Y Return vs Nifty]))/_xlfn.STDEV.P(Table2[1Y Return vs Nifty])</f>
        <v>0.53834148664260706</v>
      </c>
      <c r="I182">
        <v>1.39648128705698</v>
      </c>
      <c r="J182">
        <f>(Table2[[#This Row],[1M Return vs Nifty]]-AVERAGE(Table2[1M Return vs Nifty]))/_xlfn.STDEV.P(Table2[1M Return vs Nifty])</f>
        <v>-5.3252899683640074E-2</v>
      </c>
      <c r="K182">
        <v>19.879350356534601</v>
      </c>
      <c r="L182">
        <f>(Table2[[#This Row],[6M Return vs Nifty]]-AVERAGE(Table2[6M Return vs Nifty]))/_xlfn.STDEV.P(Table2[6M Return vs Nifty])</f>
        <v>0.30155848598574742</v>
      </c>
      <c r="M182">
        <v>5.3476732106214202</v>
      </c>
      <c r="N182">
        <f>(Table2[[#This Row],[1W Return vs Nifty]]-AVERAGE(Table2[1W Return vs Nifty]))/_xlfn.STDEV.P(Table2[1W Return vs Nifty])</f>
        <v>1.0828573627580005</v>
      </c>
      <c r="O182">
        <v>394.21</v>
      </c>
      <c r="P182">
        <v>377.142164534583</v>
      </c>
      <c r="Q182">
        <v>325.97726685263598</v>
      </c>
      <c r="R182">
        <v>69.173668407136503</v>
      </c>
      <c r="S182" s="2">
        <f>(Table2[[#This Row],[Close Price]]-Table2[[#This Row],[20D EMA]])/Table2[[#This Row],[20D EMA]]</f>
        <v>2.1156236523680354E-2</v>
      </c>
      <c r="T182" s="2">
        <f>(Table2[[#This Row],[Close Price]]-Table2[[#This Row],[50D EMA]])/Table2[[#This Row],[50D EMA]]</f>
        <v>6.736938442502674E-2</v>
      </c>
      <c r="U182" s="2">
        <f>(Table2[[#This Row],[Close Price]]-Table2[[#This Row],[200D EMA]])/Table2[[#This Row],[200D EMA]]</f>
        <v>0.23490206506326758</v>
      </c>
      <c r="V182">
        <v>1.2694364616970899</v>
      </c>
      <c r="W182">
        <v>401.1</v>
      </c>
      <c r="X182">
        <v>415.85</v>
      </c>
      <c r="Y182">
        <v>393.25</v>
      </c>
      <c r="Z182">
        <v>425.9</v>
      </c>
      <c r="AA182">
        <v>377.05</v>
      </c>
      <c r="AB182">
        <v>425.9</v>
      </c>
      <c r="AC182">
        <f>(Table2[[#This Row],[Close Price]]/Table2[[#This Row],[Day Low]])-1</f>
        <v>3.6150585888805598E-3</v>
      </c>
      <c r="AD182">
        <f>(Table2[[#This Row],[Day High]]/Table2[[#This Row],[Close Price]])-1</f>
        <v>3.3039373990808585E-2</v>
      </c>
      <c r="AE182">
        <f>(Table2[[#This Row],[Close Price]]/Table2[[#This Row],[Current Week Low]])-1</f>
        <v>2.364907819453288E-2</v>
      </c>
      <c r="AF182">
        <f>(Table2[[#This Row],[Current Week High]]/Table2[[#This Row],[Close Price]])-1</f>
        <v>5.8005216743261645E-2</v>
      </c>
      <c r="AG182">
        <f>(Table2[[#This Row],[Close Price]]/Table2[[#This Row],[Current Month Low]])-1</f>
        <v>6.7630287760243935E-2</v>
      </c>
      <c r="AH182">
        <f>(Table2[[#This Row],[Current Month High]]/Table2[[#This Row],[Close Price]])-1</f>
        <v>5.8005216743261645E-2</v>
      </c>
      <c r="AI182">
        <v>16.209166563159801</v>
      </c>
      <c r="AJ182">
        <v>119.91259218792599</v>
      </c>
      <c r="AK182" t="str">
        <f>IF(AND(Table2[[#This Row],[20D EMA]]&gt;Table2[[#This Row],[50D EMA]],Table2[[#This Row],[50D EMA]]&gt;Table2[[#This Row],[200D EMA]]),"Uptrend","Downtrend/NoTrend")</f>
        <v>Uptrend</v>
      </c>
      <c r="AL182">
        <v>0.12</v>
      </c>
      <c r="AM182" t="s">
        <v>10211</v>
      </c>
      <c r="AN182">
        <v>4.4000000000000004</v>
      </c>
      <c r="AO182" t="s">
        <v>10211</v>
      </c>
      <c r="AP182">
        <v>7.3006639732161996E-2</v>
      </c>
      <c r="AQ182">
        <f>(Table2[[#This Row],[Sharpe Ratio]]-AVERAGE(Table2[Sharpe Ratio]))/_xlfn.STDEV.P(Table2[Sharpe Ratio])</f>
        <v>0.20968419767790517</v>
      </c>
      <c r="AR1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2.0791886333806202</v>
      </c>
      <c r="AS182">
        <f>_xlfn.RANK.AVG(Table2[[#This Row],[1Y Return vs Nifty Z-Score]],Table2[1Y Return vs Nifty Z-Score])</f>
        <v>145</v>
      </c>
      <c r="AT182">
        <f>_xlfn.RANK.AVG(Table2[[#This Row],[6M Return vs Nifty Z-Score]],Table2[6M Return vs Nifty Z-Score])</f>
        <v>212</v>
      </c>
      <c r="AU182">
        <f>_xlfn.RANK.AVG(Table2[[#This Row],[Sharpe Ratio Z-Score]],Table2[Sharpe Ratio Z-Score])</f>
        <v>271</v>
      </c>
      <c r="AV182">
        <f>(Table2[[#This Row],[Rank 1Y]]+Table2[[#This Row],[Rank 6M]]+Table2[[#This Row],[Rank Sharpe]])/3</f>
        <v>209.33333333333334</v>
      </c>
    </row>
    <row r="183" spans="1:48" x14ac:dyDescent="0.3">
      <c r="A183" t="s">
        <v>1511</v>
      </c>
      <c r="B183" t="s">
        <v>1512</v>
      </c>
      <c r="C183" t="s">
        <v>10177</v>
      </c>
      <c r="D183" t="s">
        <v>75</v>
      </c>
      <c r="E183">
        <v>6392.6719999999996</v>
      </c>
      <c r="F183">
        <v>926.15</v>
      </c>
      <c r="G183">
        <v>116.97775424096299</v>
      </c>
      <c r="H183">
        <f>(Table2[[#This Row],[1Y Return vs Nifty]]-AVERAGE(Table2[1Y Return vs Nifty]))/_xlfn.STDEV.P(Table2[1Y Return vs Nifty])</f>
        <v>0.87583524689923864</v>
      </c>
      <c r="I183">
        <v>-0.78427560965587995</v>
      </c>
      <c r="J183">
        <f>(Table2[[#This Row],[1M Return vs Nifty]]-AVERAGE(Table2[1M Return vs Nifty]))/_xlfn.STDEV.P(Table2[1M Return vs Nifty])</f>
        <v>-0.23987386080117884</v>
      </c>
      <c r="K183">
        <v>8.8713553197515598</v>
      </c>
      <c r="L183">
        <f>(Table2[[#This Row],[6M Return vs Nifty]]-AVERAGE(Table2[6M Return vs Nifty]))/_xlfn.STDEV.P(Table2[6M Return vs Nifty])</f>
        <v>-2.9763227654999946E-2</v>
      </c>
      <c r="M183">
        <v>3.2643697798700702</v>
      </c>
      <c r="N183">
        <f>(Table2[[#This Row],[1W Return vs Nifty]]-AVERAGE(Table2[1W Return vs Nifty]))/_xlfn.STDEV.P(Table2[1W Return vs Nifty])</f>
        <v>0.68383190180416376</v>
      </c>
      <c r="O183">
        <v>881.52</v>
      </c>
      <c r="P183">
        <v>880.79604641953199</v>
      </c>
      <c r="Q183">
        <v>760.407297399909</v>
      </c>
      <c r="R183">
        <v>63.431095552961899</v>
      </c>
      <c r="S183" s="2">
        <f>(Table2[[#This Row],[Close Price]]-Table2[[#This Row],[20D EMA]])/Table2[[#This Row],[20D EMA]]</f>
        <v>5.0628459932843269E-2</v>
      </c>
      <c r="T183" s="2">
        <f>(Table2[[#This Row],[Close Price]]-Table2[[#This Row],[50D EMA]])/Table2[[#This Row],[50D EMA]]</f>
        <v>5.1492004039792712E-2</v>
      </c>
      <c r="U183" s="2">
        <f>(Table2[[#This Row],[Close Price]]-Table2[[#This Row],[200D EMA]])/Table2[[#This Row],[200D EMA]]</f>
        <v>0.21796569176390287</v>
      </c>
      <c r="V183">
        <v>1.2834499875608301</v>
      </c>
      <c r="W183">
        <v>912</v>
      </c>
      <c r="X183">
        <v>956</v>
      </c>
      <c r="Y183">
        <v>838.05</v>
      </c>
      <c r="Z183">
        <v>956</v>
      </c>
      <c r="AA183">
        <v>838.05</v>
      </c>
      <c r="AB183">
        <v>956</v>
      </c>
      <c r="AC183">
        <f>(Table2[[#This Row],[Close Price]]/Table2[[#This Row],[Day Low]])-1</f>
        <v>1.5515350877193024E-2</v>
      </c>
      <c r="AD183">
        <f>(Table2[[#This Row],[Day High]]/Table2[[#This Row],[Close Price]])-1</f>
        <v>3.2230200291529565E-2</v>
      </c>
      <c r="AE183">
        <f>(Table2[[#This Row],[Close Price]]/Table2[[#This Row],[Current Week Low]])-1</f>
        <v>0.10512499254221108</v>
      </c>
      <c r="AF183">
        <f>(Table2[[#This Row],[Current Week High]]/Table2[[#This Row],[Close Price]])-1</f>
        <v>3.2230200291529565E-2</v>
      </c>
      <c r="AG183">
        <f>(Table2[[#This Row],[Close Price]]/Table2[[#This Row],[Current Month Low]])-1</f>
        <v>0.10512499254221108</v>
      </c>
      <c r="AH183">
        <f>(Table2[[#This Row],[Current Month High]]/Table2[[#This Row],[Close Price]])-1</f>
        <v>3.2230200291529565E-2</v>
      </c>
      <c r="AI183">
        <v>25.789558926739701</v>
      </c>
      <c r="AJ183">
        <v>156.51571804459201</v>
      </c>
      <c r="AK183" t="str">
        <f>IF(AND(Table2[[#This Row],[20D EMA]]&gt;Table2[[#This Row],[50D EMA]],Table2[[#This Row],[50D EMA]]&gt;Table2[[#This Row],[200D EMA]]),"Uptrend","Downtrend/NoTrend")</f>
        <v>Uptrend</v>
      </c>
      <c r="AL183">
        <v>-0.1</v>
      </c>
      <c r="AM183" t="s">
        <v>10212</v>
      </c>
      <c r="AN183">
        <v>4.6500000000000004</v>
      </c>
      <c r="AO183" t="s">
        <v>10211</v>
      </c>
      <c r="AP183">
        <v>9.6340699516908004E-2</v>
      </c>
      <c r="AQ183">
        <f>(Table2[[#This Row],[Sharpe Ratio]]-AVERAGE(Table2[Sharpe Ratio]))/_xlfn.STDEV.P(Table2[Sharpe Ratio])</f>
        <v>0.47442251046292511</v>
      </c>
      <c r="AR1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1.7644525707101488</v>
      </c>
      <c r="AS183">
        <f>_xlfn.RANK.AVG(Table2[[#This Row],[1Y Return vs Nifty Z-Score]],Table2[1Y Return vs Nifty Z-Score])</f>
        <v>96</v>
      </c>
      <c r="AT183">
        <f>_xlfn.RANK.AVG(Table2[[#This Row],[6M Return vs Nifty Z-Score]],Table2[6M Return vs Nifty Z-Score])</f>
        <v>314</v>
      </c>
      <c r="AU183">
        <f>_xlfn.RANK.AVG(Table2[[#This Row],[Sharpe Ratio Z-Score]],Table2[Sharpe Ratio Z-Score])</f>
        <v>219</v>
      </c>
      <c r="AV183">
        <f>(Table2[[#This Row],[Rank 1Y]]+Table2[[#This Row],[Rank 6M]]+Table2[[#This Row],[Rank Sharpe]])/3</f>
        <v>209.66666666666666</v>
      </c>
    </row>
    <row r="184" spans="1:48" x14ac:dyDescent="0.3">
      <c r="A184" t="s">
        <v>191</v>
      </c>
      <c r="B184" t="s">
        <v>192</v>
      </c>
      <c r="C184" t="s">
        <v>10171</v>
      </c>
      <c r="D184" t="s">
        <v>193</v>
      </c>
      <c r="E184">
        <v>134518.74053646499</v>
      </c>
      <c r="F184">
        <v>196.82</v>
      </c>
      <c r="G184">
        <v>86.705853799391306</v>
      </c>
      <c r="H184">
        <f>(Table2[[#This Row],[1Y Return vs Nifty]]-AVERAGE(Table2[1Y Return vs Nifty]))/_xlfn.STDEV.P(Table2[1Y Return vs Nifty])</f>
        <v>0.51241649156508962</v>
      </c>
      <c r="I184">
        <v>16.3940205150239</v>
      </c>
      <c r="J184">
        <f>(Table2[[#This Row],[1M Return vs Nifty]]-AVERAGE(Table2[1M Return vs Nifty]))/_xlfn.STDEV.P(Table2[1M Return vs Nifty])</f>
        <v>1.2301800172728534</v>
      </c>
      <c r="K184">
        <v>71.349032264931793</v>
      </c>
      <c r="L184">
        <f>(Table2[[#This Row],[6M Return vs Nifty]]-AVERAGE(Table2[6M Return vs Nifty]))/_xlfn.STDEV.P(Table2[6M Return vs Nifty])</f>
        <v>1.850707368543554</v>
      </c>
      <c r="M184">
        <v>-4.8638866899016797</v>
      </c>
      <c r="N184">
        <f>(Table2[[#This Row],[1W Return vs Nifty]]-AVERAGE(Table2[1W Return vs Nifty]))/_xlfn.STDEV.P(Table2[1W Return vs Nifty])</f>
        <v>-0.87301346057876206</v>
      </c>
      <c r="O184">
        <v>191.54</v>
      </c>
      <c r="P184">
        <v>169.92222528180699</v>
      </c>
      <c r="Q184">
        <v>129.52360588463199</v>
      </c>
      <c r="R184">
        <v>55.768087591638498</v>
      </c>
      <c r="S184" s="2">
        <f>(Table2[[#This Row],[Close Price]]-Table2[[#This Row],[20D EMA]])/Table2[[#This Row],[20D EMA]]</f>
        <v>2.7566043646235779E-2</v>
      </c>
      <c r="T184" s="2">
        <f>(Table2[[#This Row],[Close Price]]-Table2[[#This Row],[50D EMA]])/Table2[[#This Row],[50D EMA]]</f>
        <v>0.15829462375262845</v>
      </c>
      <c r="U184" s="2">
        <f>(Table2[[#This Row],[Close Price]]-Table2[[#This Row],[200D EMA]])/Table2[[#This Row],[200D EMA]]</f>
        <v>0.51956856555792308</v>
      </c>
      <c r="V184">
        <v>0.87108710979973303</v>
      </c>
      <c r="W184">
        <v>196.47</v>
      </c>
      <c r="X184">
        <v>199.76</v>
      </c>
      <c r="Y184">
        <v>195.7</v>
      </c>
      <c r="Z184">
        <v>206.36</v>
      </c>
      <c r="AA184">
        <v>192.09</v>
      </c>
      <c r="AB184">
        <v>208.88</v>
      </c>
      <c r="AC184">
        <f>(Table2[[#This Row],[Close Price]]/Table2[[#This Row],[Day Low]])-1</f>
        <v>1.7814424594084777E-3</v>
      </c>
      <c r="AD184">
        <f>(Table2[[#This Row],[Day High]]/Table2[[#This Row],[Close Price]])-1</f>
        <v>1.4937506350980678E-2</v>
      </c>
      <c r="AE184">
        <f>(Table2[[#This Row],[Close Price]]/Table2[[#This Row],[Current Week Low]])-1</f>
        <v>5.7230454777721373E-3</v>
      </c>
      <c r="AF184">
        <f>(Table2[[#This Row],[Current Week High]]/Table2[[#This Row],[Close Price]])-1</f>
        <v>4.8470683873590215E-2</v>
      </c>
      <c r="AG184">
        <f>(Table2[[#This Row],[Close Price]]/Table2[[#This Row],[Current Month Low]])-1</f>
        <v>2.4623874225623288E-2</v>
      </c>
      <c r="AH184">
        <f>(Table2[[#This Row],[Current Month High]]/Table2[[#This Row],[Close Price]])-1</f>
        <v>6.1274260745859177E-2</v>
      </c>
      <c r="AI184">
        <v>6.1274260745859097</v>
      </c>
      <c r="AJ184">
        <v>126.751152073732</v>
      </c>
      <c r="AK184" t="str">
        <f>IF(AND(Table2[[#This Row],[20D EMA]]&gt;Table2[[#This Row],[50D EMA]],Table2[[#This Row],[50D EMA]]&gt;Table2[[#This Row],[200D EMA]]),"Uptrend","Downtrend/NoTrend")</f>
        <v>Uptrend</v>
      </c>
      <c r="AL184">
        <v>0.35</v>
      </c>
      <c r="AM184" t="s">
        <v>10211</v>
      </c>
      <c r="AN184">
        <v>1.58</v>
      </c>
      <c r="AO184" t="s">
        <v>10211</v>
      </c>
      <c r="AP184">
        <v>1.9274676772524001E-2</v>
      </c>
      <c r="AQ184">
        <f>(Table2[[#This Row],[Sharpe Ratio]]-AVERAGE(Table2[Sharpe Ratio]))/_xlfn.STDEV.P(Table2[Sharpe Ratio])</f>
        <v>-0.39993578906186006</v>
      </c>
      <c r="AR1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2.3203546277408749</v>
      </c>
      <c r="AS184">
        <f>_xlfn.RANK.AVG(Table2[[#This Row],[1Y Return vs Nifty Z-Score]],Table2[1Y Return vs Nifty Z-Score])</f>
        <v>149</v>
      </c>
      <c r="AT184">
        <f>_xlfn.RANK.AVG(Table2[[#This Row],[6M Return vs Nifty Z-Score]],Table2[6M Return vs Nifty Z-Score])</f>
        <v>39</v>
      </c>
      <c r="AU184">
        <f>_xlfn.RANK.AVG(Table2[[#This Row],[Sharpe Ratio Z-Score]],Table2[Sharpe Ratio Z-Score])</f>
        <v>442</v>
      </c>
      <c r="AV184">
        <f>(Table2[[#This Row],[Rank 1Y]]+Table2[[#This Row],[Rank 6M]]+Table2[[#This Row],[Rank Sharpe]])/3</f>
        <v>210</v>
      </c>
    </row>
    <row r="185" spans="1:48" x14ac:dyDescent="0.3">
      <c r="A185" t="s">
        <v>969</v>
      </c>
      <c r="B185" t="s">
        <v>970</v>
      </c>
      <c r="C185" t="s">
        <v>10166</v>
      </c>
      <c r="D185" t="s">
        <v>21</v>
      </c>
      <c r="E185">
        <v>14332.71291504</v>
      </c>
      <c r="F185">
        <v>2472</v>
      </c>
      <c r="G185">
        <v>152.903762948702</v>
      </c>
      <c r="H185">
        <f>(Table2[[#This Row],[1Y Return vs Nifty]]-AVERAGE(Table2[1Y Return vs Nifty]))/_xlfn.STDEV.P(Table2[1Y Return vs Nifty])</f>
        <v>1.307132429376773</v>
      </c>
      <c r="I185">
        <v>-1.32536676387055</v>
      </c>
      <c r="J185">
        <f>(Table2[[#This Row],[1M Return vs Nifty]]-AVERAGE(Table2[1M Return vs Nifty]))/_xlfn.STDEV.P(Table2[1M Return vs Nifty])</f>
        <v>-0.28617840368899433</v>
      </c>
      <c r="K185">
        <v>58.443711739451103</v>
      </c>
      <c r="L185">
        <f>(Table2[[#This Row],[6M Return vs Nifty]]-AVERAGE(Table2[6M Return vs Nifty]))/_xlfn.STDEV.P(Table2[6M Return vs Nifty])</f>
        <v>1.4622794216469748</v>
      </c>
      <c r="M185">
        <v>-5.0154732801140502</v>
      </c>
      <c r="N185">
        <f>(Table2[[#This Row],[1W Return vs Nifty]]-AVERAGE(Table2[1W Return vs Nifty]))/_xlfn.STDEV.P(Table2[1W Return vs Nifty])</f>
        <v>-0.90204759364890086</v>
      </c>
      <c r="O185">
        <v>2553.31</v>
      </c>
      <c r="P185">
        <v>2351.6279771812701</v>
      </c>
      <c r="Q185">
        <v>1618.4235524365999</v>
      </c>
      <c r="R185">
        <v>40.7916825643956</v>
      </c>
      <c r="S185" s="2">
        <f>(Table2[[#This Row],[Close Price]]-Table2[[#This Row],[20D EMA]])/Table2[[#This Row],[20D EMA]]</f>
        <v>-3.1844938530769841E-2</v>
      </c>
      <c r="T185" s="2">
        <f>(Table2[[#This Row],[Close Price]]-Table2[[#This Row],[50D EMA]])/Table2[[#This Row],[50D EMA]]</f>
        <v>5.1186677479067626E-2</v>
      </c>
      <c r="U185" s="2">
        <f>(Table2[[#This Row],[Close Price]]-Table2[[#This Row],[200D EMA]])/Table2[[#This Row],[200D EMA]]</f>
        <v>0.52741227491302101</v>
      </c>
      <c r="V185">
        <v>0.73267163285672798</v>
      </c>
      <c r="W185">
        <v>2413.9499999999998</v>
      </c>
      <c r="X185">
        <v>2573.75</v>
      </c>
      <c r="Y185">
        <v>2413.9499999999998</v>
      </c>
      <c r="Z185">
        <v>2760</v>
      </c>
      <c r="AA185">
        <v>2413.9499999999998</v>
      </c>
      <c r="AB185">
        <v>2771.95</v>
      </c>
      <c r="AC185">
        <f>(Table2[[#This Row],[Close Price]]/Table2[[#This Row],[Day Low]])-1</f>
        <v>2.4047722612315914E-2</v>
      </c>
      <c r="AD185">
        <f>(Table2[[#This Row],[Day High]]/Table2[[#This Row],[Close Price]])-1</f>
        <v>4.1161003236245941E-2</v>
      </c>
      <c r="AE185">
        <f>(Table2[[#This Row],[Close Price]]/Table2[[#This Row],[Current Week Low]])-1</f>
        <v>2.4047722612315914E-2</v>
      </c>
      <c r="AF185">
        <f>(Table2[[#This Row],[Current Week High]]/Table2[[#This Row],[Close Price]])-1</f>
        <v>0.11650485436893199</v>
      </c>
      <c r="AG185">
        <f>(Table2[[#This Row],[Close Price]]/Table2[[#This Row],[Current Month Low]])-1</f>
        <v>2.4047722612315914E-2</v>
      </c>
      <c r="AH185">
        <f>(Table2[[#This Row],[Current Month High]]/Table2[[#This Row],[Close Price]])-1</f>
        <v>0.12133899676375393</v>
      </c>
      <c r="AI185">
        <v>12.1338996763753</v>
      </c>
      <c r="AJ185">
        <v>234.687246141348</v>
      </c>
      <c r="AK185" t="str">
        <f>IF(AND(Table2[[#This Row],[20D EMA]]&gt;Table2[[#This Row],[50D EMA]],Table2[[#This Row],[50D EMA]]&gt;Table2[[#This Row],[200D EMA]]),"Uptrend","Downtrend/NoTrend")</f>
        <v>Uptrend</v>
      </c>
      <c r="AL185">
        <v>0.3</v>
      </c>
      <c r="AM185" t="s">
        <v>10211</v>
      </c>
      <c r="AN185">
        <v>-5.12</v>
      </c>
      <c r="AO185" t="s">
        <v>10212</v>
      </c>
      <c r="AQ185">
        <f>(Table2[[#This Row],[Sharpe Ratio]]-AVERAGE(Table2[Sharpe Ratio]))/_xlfn.STDEV.P(Table2[Sharpe Ratio])</f>
        <v>-0.61861806961255938</v>
      </c>
      <c r="AR1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0.96256778407329324</v>
      </c>
      <c r="AS185">
        <f>_xlfn.RANK.AVG(Table2[[#This Row],[1Y Return vs Nifty Z-Score]],Table2[1Y Return vs Nifty Z-Score])</f>
        <v>62</v>
      </c>
      <c r="AT185">
        <f>_xlfn.RANK.AVG(Table2[[#This Row],[6M Return vs Nifty Z-Score]],Table2[6M Return vs Nifty Z-Score])</f>
        <v>55</v>
      </c>
      <c r="AU185">
        <f>_xlfn.RANK.AVG(Table2[[#This Row],[Sharpe Ratio Z-Score]],Table2[Sharpe Ratio Z-Score])</f>
        <v>517</v>
      </c>
      <c r="AV185">
        <f>(Table2[[#This Row],[Rank 1Y]]+Table2[[#This Row],[Rank 6M]]+Table2[[#This Row],[Rank Sharpe]])/3</f>
        <v>211.33333333333334</v>
      </c>
    </row>
    <row r="186" spans="1:48" x14ac:dyDescent="0.3">
      <c r="A186" t="s">
        <v>403</v>
      </c>
      <c r="B186" t="s">
        <v>404</v>
      </c>
      <c r="C186" t="s">
        <v>10177</v>
      </c>
      <c r="D186" t="s">
        <v>46</v>
      </c>
      <c r="E186">
        <v>59586.851754800002</v>
      </c>
      <c r="F186">
        <v>97.74</v>
      </c>
      <c r="G186">
        <v>88.647468250691503</v>
      </c>
      <c r="H186">
        <f>(Table2[[#This Row],[1Y Return vs Nifty]]-AVERAGE(Table2[1Y Return vs Nifty]))/_xlfn.STDEV.P(Table2[1Y Return vs Nifty])</f>
        <v>0.53572586748591233</v>
      </c>
      <c r="I186">
        <v>2.7758217195604198</v>
      </c>
      <c r="J186">
        <f>(Table2[[#This Row],[1M Return vs Nifty]]-AVERAGE(Table2[1M Return vs Nifty]))/_xlfn.STDEV.P(Table2[1M Return vs Nifty])</f>
        <v>6.4785859065711326E-2</v>
      </c>
      <c r="K186">
        <v>4.0332473255360997</v>
      </c>
      <c r="L186">
        <f>(Table2[[#This Row],[6M Return vs Nifty]]-AVERAGE(Table2[6M Return vs Nifty]))/_xlfn.STDEV.P(Table2[6M Return vs Nifty])</f>
        <v>-0.1753819553221333</v>
      </c>
      <c r="M186">
        <v>1.5380807201756499</v>
      </c>
      <c r="N186">
        <f>(Table2[[#This Row],[1W Return vs Nifty]]-AVERAGE(Table2[1W Return vs Nifty]))/_xlfn.STDEV.P(Table2[1W Return vs Nifty])</f>
        <v>0.35318717784491727</v>
      </c>
      <c r="O186">
        <v>95.99</v>
      </c>
      <c r="P186">
        <v>91.672862003685594</v>
      </c>
      <c r="Q186">
        <v>78.710492173084006</v>
      </c>
      <c r="R186">
        <v>60.670151956635202</v>
      </c>
      <c r="S186" s="2">
        <f>(Table2[[#This Row],[Close Price]]-Table2[[#This Row],[20D EMA]])/Table2[[#This Row],[20D EMA]]</f>
        <v>1.8231065736014167E-2</v>
      </c>
      <c r="T186" s="2">
        <f>(Table2[[#This Row],[Close Price]]-Table2[[#This Row],[50D EMA]])/Table2[[#This Row],[50D EMA]]</f>
        <v>6.6182486983666758E-2</v>
      </c>
      <c r="U186" s="2">
        <f>(Table2[[#This Row],[Close Price]]-Table2[[#This Row],[200D EMA]])/Table2[[#This Row],[200D EMA]]</f>
        <v>0.24176583453537795</v>
      </c>
      <c r="V186">
        <v>0.533227332257043</v>
      </c>
      <c r="W186">
        <v>97.2</v>
      </c>
      <c r="X186">
        <v>100.57</v>
      </c>
      <c r="Y186">
        <v>94.57</v>
      </c>
      <c r="Z186">
        <v>100.62</v>
      </c>
      <c r="AA186">
        <v>94.57</v>
      </c>
      <c r="AB186">
        <v>100.62</v>
      </c>
      <c r="AC186">
        <f>(Table2[[#This Row],[Close Price]]/Table2[[#This Row],[Day Low]])-1</f>
        <v>5.5555555555555358E-3</v>
      </c>
      <c r="AD186">
        <f>(Table2[[#This Row],[Day High]]/Table2[[#This Row],[Close Price]])-1</f>
        <v>2.8954368733374203E-2</v>
      </c>
      <c r="AE186">
        <f>(Table2[[#This Row],[Close Price]]/Table2[[#This Row],[Current Week Low]])-1</f>
        <v>3.3520143808818847E-2</v>
      </c>
      <c r="AF186">
        <f>(Table2[[#This Row],[Current Week High]]/Table2[[#This Row],[Close Price]])-1</f>
        <v>2.9465930018416353E-2</v>
      </c>
      <c r="AG186">
        <f>(Table2[[#This Row],[Close Price]]/Table2[[#This Row],[Current Month Low]])-1</f>
        <v>3.3520143808818847E-2</v>
      </c>
      <c r="AH186">
        <f>(Table2[[#This Row],[Current Month High]]/Table2[[#This Row],[Close Price]])-1</f>
        <v>2.9465930018416353E-2</v>
      </c>
      <c r="AI186">
        <v>3.59116022099448</v>
      </c>
      <c r="AJ186">
        <v>122.136363636363</v>
      </c>
      <c r="AK186" t="str">
        <f>IF(AND(Table2[[#This Row],[20D EMA]]&gt;Table2[[#This Row],[50D EMA]],Table2[[#This Row],[50D EMA]]&gt;Table2[[#This Row],[200D EMA]]),"Uptrend","Downtrend/NoTrend")</f>
        <v>Uptrend</v>
      </c>
      <c r="AL186">
        <v>0.08</v>
      </c>
      <c r="AM186" t="s">
        <v>10211</v>
      </c>
      <c r="AN186">
        <v>-0.55000000000000004</v>
      </c>
      <c r="AO186" t="s">
        <v>10212</v>
      </c>
      <c r="AP186">
        <v>0.141434968950959</v>
      </c>
      <c r="AQ186">
        <f>(Table2[[#This Row],[Sharpe Ratio]]-AVERAGE(Table2[Sharpe Ratio]))/_xlfn.STDEV.P(Table2[Sharpe Ratio])</f>
        <v>0.98604290212953127</v>
      </c>
      <c r="AR1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1.7643598512039387</v>
      </c>
      <c r="AS186">
        <f>_xlfn.RANK.AVG(Table2[[#This Row],[1Y Return vs Nifty Z-Score]],Table2[1Y Return vs Nifty Z-Score])</f>
        <v>146</v>
      </c>
      <c r="AT186">
        <f>_xlfn.RANK.AVG(Table2[[#This Row],[6M Return vs Nifty Z-Score]],Table2[6M Return vs Nifty Z-Score])</f>
        <v>370</v>
      </c>
      <c r="AU186">
        <f>_xlfn.RANK.AVG(Table2[[#This Row],[Sharpe Ratio Z-Score]],Table2[Sharpe Ratio Z-Score])</f>
        <v>123</v>
      </c>
      <c r="AV186">
        <f>(Table2[[#This Row],[Rank 1Y]]+Table2[[#This Row],[Rank 6M]]+Table2[[#This Row],[Rank Sharpe]])/3</f>
        <v>213</v>
      </c>
    </row>
    <row r="187" spans="1:48" x14ac:dyDescent="0.3">
      <c r="A187" t="s">
        <v>302</v>
      </c>
      <c r="B187" t="s">
        <v>303</v>
      </c>
      <c r="C187" t="s">
        <v>10178</v>
      </c>
      <c r="D187" t="s">
        <v>304</v>
      </c>
      <c r="E187">
        <v>85790.260321289999</v>
      </c>
      <c r="F187">
        <v>594.04999999999995</v>
      </c>
      <c r="G187">
        <v>25.025442270372402</v>
      </c>
      <c r="H187">
        <f>(Table2[[#This Row],[1Y Return vs Nifty]]-AVERAGE(Table2[1Y Return vs Nifty]))/_xlfn.STDEV.P(Table2[1Y Return vs Nifty])</f>
        <v>-0.22806620226641569</v>
      </c>
      <c r="I187">
        <v>-1.6502851986146201</v>
      </c>
      <c r="J187">
        <f>(Table2[[#This Row],[1M Return vs Nifty]]-AVERAGE(Table2[1M Return vs Nifty]))/_xlfn.STDEV.P(Table2[1M Return vs Nifty])</f>
        <v>-0.31398369948704713</v>
      </c>
      <c r="K187">
        <v>16.7978024702577</v>
      </c>
      <c r="L187">
        <f>(Table2[[#This Row],[6M Return vs Nifty]]-AVERAGE(Table2[6M Return vs Nifty]))/_xlfn.STDEV.P(Table2[6M Return vs Nifty])</f>
        <v>0.20880919577116386</v>
      </c>
      <c r="M187">
        <v>-2.8897514775468198</v>
      </c>
      <c r="N187">
        <f>(Table2[[#This Row],[1W Return vs Nifty]]-AVERAGE(Table2[1W Return vs Nifty]))/_xlfn.STDEV.P(Table2[1W Return vs Nifty])</f>
        <v>-0.49489753110467627</v>
      </c>
      <c r="O187">
        <v>608.53</v>
      </c>
      <c r="P187">
        <v>596.54372387730803</v>
      </c>
      <c r="Q187">
        <v>525.23365007172504</v>
      </c>
      <c r="R187">
        <v>39.683837727456002</v>
      </c>
      <c r="S187" s="2">
        <f>(Table2[[#This Row],[Close Price]]-Table2[[#This Row],[20D EMA]])/Table2[[#This Row],[20D EMA]]</f>
        <v>-2.3795047080669842E-2</v>
      </c>
      <c r="T187" s="2">
        <f>(Table2[[#This Row],[Close Price]]-Table2[[#This Row],[50D EMA]])/Table2[[#This Row],[50D EMA]]</f>
        <v>-4.1802868381546473E-3</v>
      </c>
      <c r="U187" s="2">
        <f>(Table2[[#This Row],[Close Price]]-Table2[[#This Row],[200D EMA]])/Table2[[#This Row],[200D EMA]]</f>
        <v>0.13102045141029611</v>
      </c>
      <c r="V187">
        <v>0.72711010594590197</v>
      </c>
      <c r="W187">
        <v>592.29999999999995</v>
      </c>
      <c r="X187">
        <v>605.20000000000005</v>
      </c>
      <c r="Y187">
        <v>592.29999999999995</v>
      </c>
      <c r="Z187">
        <v>624.95000000000005</v>
      </c>
      <c r="AA187">
        <v>592.29999999999995</v>
      </c>
      <c r="AB187">
        <v>626</v>
      </c>
      <c r="AC187">
        <f>(Table2[[#This Row],[Close Price]]/Table2[[#This Row],[Day Low]])-1</f>
        <v>2.9545838257640789E-3</v>
      </c>
      <c r="AD187">
        <f>(Table2[[#This Row],[Day High]]/Table2[[#This Row],[Close Price]])-1</f>
        <v>1.8769463849844348E-2</v>
      </c>
      <c r="AE187">
        <f>(Table2[[#This Row],[Close Price]]/Table2[[#This Row],[Current Week Low]])-1</f>
        <v>2.9545838257640789E-3</v>
      </c>
      <c r="AF187">
        <f>(Table2[[#This Row],[Current Week High]]/Table2[[#This Row],[Close Price]])-1</f>
        <v>5.2015823583873466E-2</v>
      </c>
      <c r="AG187">
        <f>(Table2[[#This Row],[Close Price]]/Table2[[#This Row],[Current Month Low]])-1</f>
        <v>2.9545838257640789E-3</v>
      </c>
      <c r="AH187">
        <f>(Table2[[#This Row],[Current Month High]]/Table2[[#This Row],[Close Price]])-1</f>
        <v>5.378335156973324E-2</v>
      </c>
      <c r="AI187">
        <v>11.598350307213201</v>
      </c>
      <c r="AJ187">
        <v>59.862755651237798</v>
      </c>
      <c r="AK187" t="str">
        <f>IF(AND(Table2[[#This Row],[20D EMA]]&gt;Table2[[#This Row],[50D EMA]],Table2[[#This Row],[50D EMA]]&gt;Table2[[#This Row],[200D EMA]]),"Uptrend","Downtrend/NoTrend")</f>
        <v>Uptrend</v>
      </c>
      <c r="AL187">
        <v>-0.11</v>
      </c>
      <c r="AM187" t="s">
        <v>10212</v>
      </c>
      <c r="AN187">
        <v>-8.6</v>
      </c>
      <c r="AO187" t="s">
        <v>10212</v>
      </c>
      <c r="AP187">
        <v>0.18079867001460601</v>
      </c>
      <c r="AQ187">
        <f>(Table2[[#This Row],[Sharpe Ratio]]-AVERAGE(Table2[Sharpe Ratio]))/_xlfn.STDEV.P(Table2[Sharpe Ratio])</f>
        <v>1.4326467036410151</v>
      </c>
      <c r="AR1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0.60450846655403978</v>
      </c>
      <c r="AS187">
        <f>_xlfn.RANK.AVG(Table2[[#This Row],[1Y Return vs Nifty Z-Score]],Table2[1Y Return vs Nifty Z-Score])</f>
        <v>352</v>
      </c>
      <c r="AT187">
        <f>_xlfn.RANK.AVG(Table2[[#This Row],[6M Return vs Nifty Z-Score]],Table2[6M Return vs Nifty Z-Score])</f>
        <v>238</v>
      </c>
      <c r="AU187">
        <f>_xlfn.RANK.AVG(Table2[[#This Row],[Sharpe Ratio Z-Score]],Table2[Sharpe Ratio Z-Score])</f>
        <v>58</v>
      </c>
      <c r="AV187">
        <f>(Table2[[#This Row],[Rank 1Y]]+Table2[[#This Row],[Rank 6M]]+Table2[[#This Row],[Rank Sharpe]])/3</f>
        <v>216</v>
      </c>
    </row>
    <row r="188" spans="1:48" x14ac:dyDescent="0.3">
      <c r="A188" t="s">
        <v>945</v>
      </c>
      <c r="B188" t="s">
        <v>946</v>
      </c>
      <c r="C188" t="s">
        <v>10175</v>
      </c>
      <c r="D188" t="s">
        <v>130</v>
      </c>
      <c r="E188">
        <v>15456.8071620299</v>
      </c>
      <c r="F188">
        <v>869.1</v>
      </c>
      <c r="G188">
        <v>812.15087906693498</v>
      </c>
      <c r="H188">
        <f>(Table2[[#This Row],[1Y Return vs Nifty]]-AVERAGE(Table2[1Y Return vs Nifty]))/_xlfn.STDEV.P(Table2[1Y Return vs Nifty])</f>
        <v>9.2214940288322875</v>
      </c>
      <c r="I188">
        <v>-11.7908001017654</v>
      </c>
      <c r="J188">
        <f>(Table2[[#This Row],[1M Return vs Nifty]]-AVERAGE(Table2[1M Return vs Nifty]))/_xlfn.STDEV.P(Table2[1M Return vs Nifty])</f>
        <v>-1.1817707693366308</v>
      </c>
      <c r="K188">
        <v>-19.5457130610951</v>
      </c>
      <c r="L188">
        <f>(Table2[[#This Row],[6M Return vs Nifty]]-AVERAGE(Table2[6M Return vs Nifty]))/_xlfn.STDEV.P(Table2[6M Return vs Nifty])</f>
        <v>-0.88506810026147364</v>
      </c>
      <c r="M188">
        <v>-6.7524001796356901</v>
      </c>
      <c r="N188">
        <f>(Table2[[#This Row],[1W Return vs Nifty]]-AVERAGE(Table2[1W Return vs Nifty]))/_xlfn.STDEV.P(Table2[1W Return vs Nifty])</f>
        <v>-1.2347298359446282</v>
      </c>
      <c r="O188">
        <v>900.44</v>
      </c>
      <c r="P188">
        <v>920.11285016456702</v>
      </c>
      <c r="Q188">
        <v>806.93518686485402</v>
      </c>
      <c r="R188">
        <v>34.038955819690699</v>
      </c>
      <c r="S188" s="2">
        <f>(Table2[[#This Row],[Close Price]]-Table2[[#This Row],[20D EMA]])/Table2[[#This Row],[20D EMA]]</f>
        <v>-3.4805206343565404E-2</v>
      </c>
      <c r="T188" s="2">
        <f>(Table2[[#This Row],[Close Price]]-Table2[[#This Row],[50D EMA]])/Table2[[#This Row],[50D EMA]]</f>
        <v>-5.5441949490698972E-2</v>
      </c>
      <c r="U188" s="2">
        <f>(Table2[[#This Row],[Close Price]]-Table2[[#This Row],[200D EMA]])/Table2[[#This Row],[200D EMA]]</f>
        <v>7.703817375553039E-2</v>
      </c>
      <c r="V188">
        <v>0.790820045779414</v>
      </c>
      <c r="W188">
        <v>866.2</v>
      </c>
      <c r="X188">
        <v>881.95</v>
      </c>
      <c r="Y188">
        <v>865.05</v>
      </c>
      <c r="Z188">
        <v>949</v>
      </c>
      <c r="AA188">
        <v>865.05</v>
      </c>
      <c r="AB188">
        <v>962.6</v>
      </c>
      <c r="AC188">
        <f>(Table2[[#This Row],[Close Price]]/Table2[[#This Row],[Day Low]])-1</f>
        <v>3.3479565920111476E-3</v>
      </c>
      <c r="AD188">
        <f>(Table2[[#This Row],[Day High]]/Table2[[#This Row],[Close Price]])-1</f>
        <v>1.4785410194454007E-2</v>
      </c>
      <c r="AE188">
        <f>(Table2[[#This Row],[Close Price]]/Table2[[#This Row],[Current Week Low]])-1</f>
        <v>4.6818102999828248E-3</v>
      </c>
      <c r="AF188">
        <f>(Table2[[#This Row],[Current Week High]]/Table2[[#This Row],[Close Price]])-1</f>
        <v>9.193418478886195E-2</v>
      </c>
      <c r="AG188">
        <f>(Table2[[#This Row],[Close Price]]/Table2[[#This Row],[Current Month Low]])-1</f>
        <v>4.6818102999828248E-3</v>
      </c>
      <c r="AH188">
        <f>(Table2[[#This Row],[Current Month High]]/Table2[[#This Row],[Close Price]])-1</f>
        <v>0.10758255666781724</v>
      </c>
      <c r="AI188">
        <v>51.190887124611599</v>
      </c>
      <c r="AJ188">
        <v>860.33149171270702</v>
      </c>
      <c r="AK188" t="str">
        <f>IF(AND(Table2[[#This Row],[20D EMA]]&gt;Table2[[#This Row],[50D EMA]],Table2[[#This Row],[50D EMA]]&gt;Table2[[#This Row],[200D EMA]]),"Uptrend","Downtrend/NoTrend")</f>
        <v>Downtrend/NoTrend</v>
      </c>
      <c r="AL188">
        <v>-0.21</v>
      </c>
      <c r="AM188" t="s">
        <v>10212</v>
      </c>
      <c r="AN188">
        <v>-1.43</v>
      </c>
      <c r="AO188" t="s">
        <v>10212</v>
      </c>
      <c r="AP188">
        <v>0.207123402316368</v>
      </c>
      <c r="AQ188">
        <f>(Table2[[#This Row],[Sharpe Ratio]]-AVERAGE(Table2[Sharpe Ratio]))/_xlfn.STDEV.P(Table2[Sharpe Ratio])</f>
        <v>1.7313159141588386</v>
      </c>
      <c r="AR1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8">
        <f>_xlfn.RANK.AVG(Table2[[#This Row],[1Y Return vs Nifty Z-Score]],Table2[1Y Return vs Nifty Z-Score])</f>
        <v>1</v>
      </c>
      <c r="AT188">
        <f>_xlfn.RANK.AVG(Table2[[#This Row],[6M Return vs Nifty Z-Score]],Table2[6M Return vs Nifty Z-Score])</f>
        <v>618</v>
      </c>
      <c r="AU188">
        <f>_xlfn.RANK.AVG(Table2[[#This Row],[Sharpe Ratio Z-Score]],Table2[Sharpe Ratio Z-Score])</f>
        <v>30</v>
      </c>
      <c r="AV188">
        <f>(Table2[[#This Row],[Rank 1Y]]+Table2[[#This Row],[Rank 6M]]+Table2[[#This Row],[Rank Sharpe]])/3</f>
        <v>216.33333333333334</v>
      </c>
    </row>
    <row r="189" spans="1:48" x14ac:dyDescent="0.3">
      <c r="A189" t="s">
        <v>1019</v>
      </c>
      <c r="B189" t="s">
        <v>1020</v>
      </c>
      <c r="C189" t="s">
        <v>10177</v>
      </c>
      <c r="D189" t="s">
        <v>75</v>
      </c>
      <c r="E189">
        <v>12873</v>
      </c>
      <c r="F189">
        <v>88.61</v>
      </c>
      <c r="G189">
        <v>140.949988222314</v>
      </c>
      <c r="H189">
        <f>(Table2[[#This Row],[1Y Return vs Nifty]]-AVERAGE(Table2[1Y Return vs Nifty]))/_xlfn.STDEV.P(Table2[1Y Return vs Nifty])</f>
        <v>1.1636255510757694</v>
      </c>
      <c r="I189">
        <v>11.6265647021315</v>
      </c>
      <c r="J189">
        <f>(Table2[[#This Row],[1M Return vs Nifty]]-AVERAGE(Table2[1M Return vs Nifty]))/_xlfn.STDEV.P(Table2[1M Return vs Nifty])</f>
        <v>0.82219910604498248</v>
      </c>
      <c r="K189">
        <v>20.0484891355805</v>
      </c>
      <c r="L189">
        <f>(Table2[[#This Row],[6M Return vs Nifty]]-AVERAGE(Table2[6M Return vs Nifty]))/_xlfn.STDEV.P(Table2[6M Return vs Nifty])</f>
        <v>0.30664927226693089</v>
      </c>
      <c r="M189">
        <v>-1.14549022939718</v>
      </c>
      <c r="N189">
        <f>(Table2[[#This Row],[1W Return vs Nifty]]-AVERAGE(Table2[1W Return vs Nifty]))/_xlfn.STDEV.P(Table2[1W Return vs Nifty])</f>
        <v>-0.16081050456154411</v>
      </c>
      <c r="O189">
        <v>82.1</v>
      </c>
      <c r="P189">
        <v>78.318884429864397</v>
      </c>
      <c r="Q189">
        <v>68.362222379532597</v>
      </c>
      <c r="R189">
        <v>63.828649109814201</v>
      </c>
      <c r="S189" s="2">
        <f>(Table2[[#This Row],[Close Price]]-Table2[[#This Row],[20D EMA]])/Table2[[#This Row],[20D EMA]]</f>
        <v>7.9293544457978149E-2</v>
      </c>
      <c r="T189" s="2">
        <f>(Table2[[#This Row],[Close Price]]-Table2[[#This Row],[50D EMA]])/Table2[[#This Row],[50D EMA]]</f>
        <v>0.13140018074888993</v>
      </c>
      <c r="U189" s="2">
        <f>(Table2[[#This Row],[Close Price]]-Table2[[#This Row],[200D EMA]])/Table2[[#This Row],[200D EMA]]</f>
        <v>0.29618372422207145</v>
      </c>
      <c r="V189">
        <v>2.5786127897703999</v>
      </c>
      <c r="W189">
        <v>86.24</v>
      </c>
      <c r="X189">
        <v>93.85</v>
      </c>
      <c r="Y189">
        <v>80.37</v>
      </c>
      <c r="Z189">
        <v>93.85</v>
      </c>
      <c r="AA189">
        <v>76.959999999999994</v>
      </c>
      <c r="AB189">
        <v>93.85</v>
      </c>
      <c r="AC189">
        <f>(Table2[[#This Row],[Close Price]]/Table2[[#This Row],[Day Low]])-1</f>
        <v>2.7481447124304337E-2</v>
      </c>
      <c r="AD189">
        <f>(Table2[[#This Row],[Day High]]/Table2[[#This Row],[Close Price]])-1</f>
        <v>5.9135537749689604E-2</v>
      </c>
      <c r="AE189">
        <f>(Table2[[#This Row],[Close Price]]/Table2[[#This Row],[Current Week Low]])-1</f>
        <v>0.10252581809132755</v>
      </c>
      <c r="AF189">
        <f>(Table2[[#This Row],[Current Week High]]/Table2[[#This Row],[Close Price]])-1</f>
        <v>5.9135537749689604E-2</v>
      </c>
      <c r="AG189">
        <f>(Table2[[#This Row],[Close Price]]/Table2[[#This Row],[Current Month Low]])-1</f>
        <v>0.15137733887733895</v>
      </c>
      <c r="AH189">
        <f>(Table2[[#This Row],[Current Month High]]/Table2[[#This Row],[Close Price]])-1</f>
        <v>5.9135537749689604E-2</v>
      </c>
      <c r="AI189">
        <v>14.9983071888048</v>
      </c>
      <c r="AJ189">
        <v>176.90625</v>
      </c>
      <c r="AK189" t="str">
        <f>IF(AND(Table2[[#This Row],[20D EMA]]&gt;Table2[[#This Row],[50D EMA]],Table2[[#This Row],[50D EMA]]&gt;Table2[[#This Row],[200D EMA]]),"Uptrend","Downtrend/NoTrend")</f>
        <v>Uptrend</v>
      </c>
      <c r="AL189">
        <v>7.0000000000000007E-2</v>
      </c>
      <c r="AM189" t="s">
        <v>10211</v>
      </c>
      <c r="AN189">
        <v>8.5500000000000007</v>
      </c>
      <c r="AO189" t="s">
        <v>10211</v>
      </c>
      <c r="AP189">
        <v>4.3369048370536997E-2</v>
      </c>
      <c r="AQ189">
        <f>(Table2[[#This Row],[Sharpe Ratio]]-AVERAGE(Table2[Sharpe Ratio]))/_xlfn.STDEV.P(Table2[Sharpe Ratio])</f>
        <v>-0.12657130198519773</v>
      </c>
      <c r="AR1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2.0050921228409408</v>
      </c>
      <c r="AS189">
        <f>_xlfn.RANK.AVG(Table2[[#This Row],[1Y Return vs Nifty Z-Score]],Table2[1Y Return vs Nifty Z-Score])</f>
        <v>74</v>
      </c>
      <c r="AT189">
        <f>_xlfn.RANK.AVG(Table2[[#This Row],[6M Return vs Nifty Z-Score]],Table2[6M Return vs Nifty Z-Score])</f>
        <v>211</v>
      </c>
      <c r="AU189">
        <f>_xlfn.RANK.AVG(Table2[[#This Row],[Sharpe Ratio Z-Score]],Table2[Sharpe Ratio Z-Score])</f>
        <v>369</v>
      </c>
      <c r="AV189">
        <f>(Table2[[#This Row],[Rank 1Y]]+Table2[[#This Row],[Rank 6M]]+Table2[[#This Row],[Rank Sharpe]])/3</f>
        <v>218</v>
      </c>
    </row>
    <row r="190" spans="1:48" x14ac:dyDescent="0.3">
      <c r="A190" t="s">
        <v>460</v>
      </c>
      <c r="B190" t="s">
        <v>461</v>
      </c>
      <c r="C190" t="s">
        <v>10167</v>
      </c>
      <c r="D190" t="s">
        <v>37</v>
      </c>
      <c r="E190">
        <v>47266.288</v>
      </c>
      <c r="F190">
        <v>288.04000000000002</v>
      </c>
      <c r="G190">
        <v>116.966652311651</v>
      </c>
      <c r="H190">
        <f>(Table2[[#This Row],[1Y Return vs Nifty]]-AVERAGE(Table2[1Y Return vs Nifty]))/_xlfn.STDEV.P(Table2[1Y Return vs Nifty])</f>
        <v>0.8757019665543142</v>
      </c>
      <c r="I190">
        <v>13.799450007726501</v>
      </c>
      <c r="J190">
        <f>(Table2[[#This Row],[1M Return vs Nifty]]-AVERAGE(Table2[1M Return vs Nifty]))/_xlfn.STDEV.P(Table2[1M Return vs Nifty])</f>
        <v>1.0081464460440219</v>
      </c>
      <c r="K190">
        <v>21.999996218296399</v>
      </c>
      <c r="L190">
        <f>(Table2[[#This Row],[6M Return vs Nifty]]-AVERAGE(Table2[6M Return vs Nifty]))/_xlfn.STDEV.P(Table2[6M Return vs Nifty])</f>
        <v>0.36538627829454645</v>
      </c>
      <c r="M190">
        <v>9.1938576322326107</v>
      </c>
      <c r="N190">
        <f>(Table2[[#This Row],[1W Return vs Nifty]]-AVERAGE(Table2[1W Return vs Nifty]))/_xlfn.STDEV.P(Table2[1W Return vs Nifty])</f>
        <v>1.8195361821239187</v>
      </c>
      <c r="O190">
        <v>258.36</v>
      </c>
      <c r="P190">
        <v>246.090793233798</v>
      </c>
      <c r="Q190">
        <v>217.194218927826</v>
      </c>
      <c r="R190">
        <v>79.375530275624101</v>
      </c>
      <c r="S190" s="2">
        <f>(Table2[[#This Row],[Close Price]]-Table2[[#This Row],[20D EMA]])/Table2[[#This Row],[20D EMA]]</f>
        <v>0.11487846415853849</v>
      </c>
      <c r="T190" s="2">
        <f>(Table2[[#This Row],[Close Price]]-Table2[[#This Row],[50D EMA]])/Table2[[#This Row],[50D EMA]]</f>
        <v>0.17046231683421117</v>
      </c>
      <c r="U190" s="2">
        <f>(Table2[[#This Row],[Close Price]]-Table2[[#This Row],[200D EMA]])/Table2[[#This Row],[200D EMA]]</f>
        <v>0.32618631113619184</v>
      </c>
      <c r="V190">
        <v>2.0247429153072098</v>
      </c>
      <c r="W190">
        <v>284</v>
      </c>
      <c r="X190">
        <v>291.85000000000002</v>
      </c>
      <c r="Y190">
        <v>261.14999999999998</v>
      </c>
      <c r="Z190">
        <v>292.01</v>
      </c>
      <c r="AA190">
        <v>236.05</v>
      </c>
      <c r="AB190">
        <v>292.01</v>
      </c>
      <c r="AC190">
        <f>(Table2[[#This Row],[Close Price]]/Table2[[#This Row],[Day Low]])-1</f>
        <v>1.422535211267606E-2</v>
      </c>
      <c r="AD190">
        <f>(Table2[[#This Row],[Day High]]/Table2[[#This Row],[Close Price]])-1</f>
        <v>1.3227329537564225E-2</v>
      </c>
      <c r="AE190">
        <f>(Table2[[#This Row],[Close Price]]/Table2[[#This Row],[Current Week Low]])-1</f>
        <v>0.10296764311698281</v>
      </c>
      <c r="AF190">
        <f>(Table2[[#This Row],[Current Week High]]/Table2[[#This Row],[Close Price]])-1</f>
        <v>1.378280794334108E-2</v>
      </c>
      <c r="AG190">
        <f>(Table2[[#This Row],[Close Price]]/Table2[[#This Row],[Current Month Low]])-1</f>
        <v>0.22024994704511758</v>
      </c>
      <c r="AH190">
        <f>(Table2[[#This Row],[Current Month High]]/Table2[[#This Row],[Close Price]])-1</f>
        <v>1.378280794334108E-2</v>
      </c>
      <c r="AI190">
        <v>12.727398972364901</v>
      </c>
      <c r="AJ190">
        <v>150.034722222222</v>
      </c>
      <c r="AK190" t="str">
        <f>IF(AND(Table2[[#This Row],[20D EMA]]&gt;Table2[[#This Row],[50D EMA]],Table2[[#This Row],[50D EMA]]&gt;Table2[[#This Row],[200D EMA]]),"Uptrend","Downtrend/NoTrend")</f>
        <v>Uptrend</v>
      </c>
      <c r="AL190">
        <v>0.16</v>
      </c>
      <c r="AM190" t="s">
        <v>10211</v>
      </c>
      <c r="AN190">
        <v>19.96</v>
      </c>
      <c r="AO190" t="s">
        <v>10211</v>
      </c>
      <c r="AP190">
        <v>4.3794329529413999E-2</v>
      </c>
      <c r="AQ190">
        <f>(Table2[[#This Row],[Sharpe Ratio]]-AVERAGE(Table2[Sharpe Ratio]))/_xlfn.STDEV.P(Table2[Sharpe Ratio])</f>
        <v>-0.12174624292993823</v>
      </c>
      <c r="AR1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3.9470246300868634</v>
      </c>
      <c r="AS190">
        <f>_xlfn.RANK.AVG(Table2[[#This Row],[1Y Return vs Nifty Z-Score]],Table2[1Y Return vs Nifty Z-Score])</f>
        <v>97</v>
      </c>
      <c r="AT190">
        <f>_xlfn.RANK.AVG(Table2[[#This Row],[6M Return vs Nifty Z-Score]],Table2[6M Return vs Nifty Z-Score])</f>
        <v>199</v>
      </c>
      <c r="AU190">
        <f>_xlfn.RANK.AVG(Table2[[#This Row],[Sharpe Ratio Z-Score]],Table2[Sharpe Ratio Z-Score])</f>
        <v>367</v>
      </c>
      <c r="AV190">
        <f>(Table2[[#This Row],[Rank 1Y]]+Table2[[#This Row],[Rank 6M]]+Table2[[#This Row],[Rank Sharpe]])/3</f>
        <v>221</v>
      </c>
    </row>
    <row r="191" spans="1:48" x14ac:dyDescent="0.3">
      <c r="A191" t="s">
        <v>822</v>
      </c>
      <c r="B191" t="s">
        <v>823</v>
      </c>
      <c r="C191" t="s">
        <v>10167</v>
      </c>
      <c r="D191" t="s">
        <v>598</v>
      </c>
      <c r="E191">
        <v>19136.40539892</v>
      </c>
      <c r="F191">
        <v>3771.35</v>
      </c>
      <c r="G191">
        <v>108.09878979802799</v>
      </c>
      <c r="H191">
        <f>(Table2[[#This Row],[1Y Return vs Nifty]]-AVERAGE(Table2[1Y Return vs Nifty]))/_xlfn.STDEV.P(Table2[1Y Return vs Nifty])</f>
        <v>0.76924193232568983</v>
      </c>
      <c r="I191">
        <v>-3.8975695283501799</v>
      </c>
      <c r="J191">
        <f>(Table2[[#This Row],[1M Return vs Nifty]]-AVERAGE(Table2[1M Return vs Nifty]))/_xlfn.STDEV.P(Table2[1M Return vs Nifty])</f>
        <v>-0.50629782773848009</v>
      </c>
      <c r="K191">
        <v>11.344974721949001</v>
      </c>
      <c r="L191">
        <f>(Table2[[#This Row],[6M Return vs Nifty]]-AVERAGE(Table2[6M Return vs Nifty]))/_xlfn.STDEV.P(Table2[6M Return vs Nifty])</f>
        <v>4.4688461003334082E-2</v>
      </c>
      <c r="M191">
        <v>-5.48886231126761</v>
      </c>
      <c r="N191">
        <f>(Table2[[#This Row],[1W Return vs Nifty]]-AVERAGE(Table2[1W Return vs Nifty]))/_xlfn.STDEV.P(Table2[1W Return vs Nifty])</f>
        <v>-0.99271814772100453</v>
      </c>
      <c r="O191">
        <v>3838.02</v>
      </c>
      <c r="P191">
        <v>3799.6524888536201</v>
      </c>
      <c r="Q191">
        <v>3285.3206389880502</v>
      </c>
      <c r="R191">
        <v>38.6347824906534</v>
      </c>
      <c r="S191" s="2">
        <f>(Table2[[#This Row],[Close Price]]-Table2[[#This Row],[20D EMA]])/Table2[[#This Row],[20D EMA]]</f>
        <v>-1.737093605557034E-2</v>
      </c>
      <c r="T191" s="2">
        <f>(Table2[[#This Row],[Close Price]]-Table2[[#This Row],[50D EMA]])/Table2[[#This Row],[50D EMA]]</f>
        <v>-7.4487045688115565E-3</v>
      </c>
      <c r="U191" s="2">
        <f>(Table2[[#This Row],[Close Price]]-Table2[[#This Row],[200D EMA]])/Table2[[#This Row],[200D EMA]]</f>
        <v>0.14793970343231316</v>
      </c>
      <c r="V191">
        <v>0.74187402632141897</v>
      </c>
      <c r="W191">
        <v>3730</v>
      </c>
      <c r="X191">
        <v>3807</v>
      </c>
      <c r="Y191">
        <v>3680</v>
      </c>
      <c r="Z191">
        <v>4036.6</v>
      </c>
      <c r="AA191">
        <v>3680</v>
      </c>
      <c r="AB191">
        <v>4036.6</v>
      </c>
      <c r="AC191">
        <f>(Table2[[#This Row],[Close Price]]/Table2[[#This Row],[Day Low]])-1</f>
        <v>1.1085790884718394E-2</v>
      </c>
      <c r="AD191">
        <f>(Table2[[#This Row],[Day High]]/Table2[[#This Row],[Close Price]])-1</f>
        <v>9.4528484494942333E-3</v>
      </c>
      <c r="AE191">
        <f>(Table2[[#This Row],[Close Price]]/Table2[[#This Row],[Current Week Low]])-1</f>
        <v>2.4823369565217357E-2</v>
      </c>
      <c r="AF191">
        <f>(Table2[[#This Row],[Current Week High]]/Table2[[#This Row],[Close Price]])-1</f>
        <v>7.0332904662786522E-2</v>
      </c>
      <c r="AG191">
        <f>(Table2[[#This Row],[Close Price]]/Table2[[#This Row],[Current Month Low]])-1</f>
        <v>2.4823369565217357E-2</v>
      </c>
      <c r="AH191">
        <f>(Table2[[#This Row],[Current Month High]]/Table2[[#This Row],[Close Price]])-1</f>
        <v>7.0332904662786522E-2</v>
      </c>
      <c r="AI191">
        <v>13.222055762525301</v>
      </c>
      <c r="AJ191">
        <v>145.21131339401799</v>
      </c>
      <c r="AK191" t="str">
        <f>IF(AND(Table2[[#This Row],[20D EMA]]&gt;Table2[[#This Row],[50D EMA]],Table2[[#This Row],[50D EMA]]&gt;Table2[[#This Row],[200D EMA]]),"Uptrend","Downtrend/NoTrend")</f>
        <v>Uptrend</v>
      </c>
      <c r="AL191">
        <v>-0.11</v>
      </c>
      <c r="AM191" t="s">
        <v>10212</v>
      </c>
      <c r="AN191">
        <v>-0.89</v>
      </c>
      <c r="AO191" t="s">
        <v>10212</v>
      </c>
      <c r="AP191">
        <v>7.4092272936402997E-2</v>
      </c>
      <c r="AQ191">
        <f>(Table2[[#This Row],[Sharpe Ratio]]-AVERAGE(Table2[Sharpe Ratio]))/_xlfn.STDEV.P(Table2[Sharpe Ratio])</f>
        <v>0.22200133003487474</v>
      </c>
      <c r="AR1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-0.4630842520955859</v>
      </c>
      <c r="AS191">
        <f>_xlfn.RANK.AVG(Table2[[#This Row],[1Y Return vs Nifty Z-Score]],Table2[1Y Return vs Nifty Z-Score])</f>
        <v>113</v>
      </c>
      <c r="AT191">
        <f>_xlfn.RANK.AVG(Table2[[#This Row],[6M Return vs Nifty Z-Score]],Table2[6M Return vs Nifty Z-Score])</f>
        <v>287</v>
      </c>
      <c r="AU191">
        <f>_xlfn.RANK.AVG(Table2[[#This Row],[Sharpe Ratio Z-Score]],Table2[Sharpe Ratio Z-Score])</f>
        <v>266</v>
      </c>
      <c r="AV191">
        <f>(Table2[[#This Row],[Rank 1Y]]+Table2[[#This Row],[Rank 6M]]+Table2[[#This Row],[Rank Sharpe]])/3</f>
        <v>222</v>
      </c>
    </row>
    <row r="192" spans="1:48" x14ac:dyDescent="0.3">
      <c r="A192" t="s">
        <v>264</v>
      </c>
      <c r="B192" t="s">
        <v>265</v>
      </c>
      <c r="C192" t="s">
        <v>10167</v>
      </c>
      <c r="D192" t="s">
        <v>32</v>
      </c>
      <c r="E192">
        <v>103541.4841329</v>
      </c>
      <c r="F192">
        <v>112.72</v>
      </c>
      <c r="G192">
        <v>43.741359526611603</v>
      </c>
      <c r="H192">
        <f>(Table2[[#This Row],[1Y Return vs Nifty]]-AVERAGE(Table2[1Y Return vs Nifty]))/_xlfn.STDEV.P(Table2[1Y Return vs Nifty])</f>
        <v>-3.378777460448281E-3</v>
      </c>
      <c r="I192">
        <v>-11.528721256554601</v>
      </c>
      <c r="J192">
        <f>(Table2[[#This Row],[1M Return vs Nifty]]-AVERAGE(Table2[1M Return vs Nifty]))/_xlfn.STDEV.P(Table2[1M Return vs Nifty])</f>
        <v>-1.159343048917387</v>
      </c>
      <c r="K192">
        <v>10.015551889511199</v>
      </c>
      <c r="L192">
        <f>(Table2[[#This Row],[6M Return vs Nifty]]-AVERAGE(Table2[6M Return vs Nifty]))/_xlfn.STDEV.P(Table2[6M Return vs Nifty])</f>
        <v>4.6751207424949202E-3</v>
      </c>
      <c r="M192">
        <v>-3.3648264930376501</v>
      </c>
      <c r="N192">
        <f>(Table2[[#This Row],[1W Return vs Nifty]]-AVERAGE(Table2[1W Return vs Nifty]))/_xlfn.STDEV.P(Table2[1W Return vs Nifty])</f>
        <v>-0.58589101013692257</v>
      </c>
      <c r="O192">
        <v>116.82</v>
      </c>
      <c r="P192">
        <v>117.086123092066</v>
      </c>
      <c r="Q192">
        <v>103.11304320885</v>
      </c>
      <c r="R192">
        <v>33.008617983209</v>
      </c>
      <c r="S192" s="2">
        <f>(Table2[[#This Row],[Close Price]]-Table2[[#This Row],[20D EMA]])/Table2[[#This Row],[20D EMA]]</f>
        <v>-3.5096730011984205E-2</v>
      </c>
      <c r="T192" s="2">
        <f>(Table2[[#This Row],[Close Price]]-Table2[[#This Row],[50D EMA]])/Table2[[#This Row],[50D EMA]]</f>
        <v>-3.7289842525854905E-2</v>
      </c>
      <c r="U192" s="2">
        <f>(Table2[[#This Row],[Close Price]]-Table2[[#This Row],[200D EMA]])/Table2[[#This Row],[200D EMA]]</f>
        <v>9.3169171350045557E-2</v>
      </c>
      <c r="V192">
        <v>0.71432646109869102</v>
      </c>
      <c r="W192">
        <v>112.3</v>
      </c>
      <c r="X192">
        <v>114.8</v>
      </c>
      <c r="Y192">
        <v>112.3</v>
      </c>
      <c r="Z192">
        <v>118.08</v>
      </c>
      <c r="AA192">
        <v>112.3</v>
      </c>
      <c r="AB192">
        <v>120.19</v>
      </c>
      <c r="AC192">
        <f>(Table2[[#This Row],[Close Price]]/Table2[[#This Row],[Day Low]])-1</f>
        <v>3.739982190561042E-3</v>
      </c>
      <c r="AD192">
        <f>(Table2[[#This Row],[Day High]]/Table2[[#This Row],[Close Price]])-1</f>
        <v>1.8452803406671325E-2</v>
      </c>
      <c r="AE192">
        <f>(Table2[[#This Row],[Close Price]]/Table2[[#This Row],[Current Week Low]])-1</f>
        <v>3.739982190561042E-3</v>
      </c>
      <c r="AF192">
        <f>(Table2[[#This Row],[Current Week High]]/Table2[[#This Row],[Close Price]])-1</f>
        <v>4.7551454932576398E-2</v>
      </c>
      <c r="AG192">
        <f>(Table2[[#This Row],[Close Price]]/Table2[[#This Row],[Current Month Low]])-1</f>
        <v>3.739982190561042E-3</v>
      </c>
      <c r="AH192">
        <f>(Table2[[#This Row],[Current Month High]]/Table2[[#This Row],[Close Price]])-1</f>
        <v>6.6270404542228434E-2</v>
      </c>
      <c r="AI192">
        <v>14.3541518807664</v>
      </c>
      <c r="AJ192">
        <v>76.538762725137005</v>
      </c>
      <c r="AK192" t="str">
        <f>IF(AND(Table2[[#This Row],[20D EMA]]&gt;Table2[[#This Row],[50D EMA]],Table2[[#This Row],[50D EMA]]&gt;Table2[[#This Row],[200D EMA]]),"Uptrend","Downtrend/NoTrend")</f>
        <v>Downtrend/NoTrend</v>
      </c>
      <c r="AL192">
        <v>-0.13</v>
      </c>
      <c r="AM192" t="s">
        <v>10212</v>
      </c>
      <c r="AN192">
        <v>-5.03</v>
      </c>
      <c r="AO192" t="s">
        <v>10212</v>
      </c>
      <c r="AP192">
        <v>0.15846417839141799</v>
      </c>
      <c r="AQ192">
        <f>(Table2[[#This Row],[Sharpe Ratio]]-AVERAGE(Table2[Sharpe Ratio]))/_xlfn.STDEV.P(Table2[Sharpe Ratio])</f>
        <v>1.1792490658626427</v>
      </c>
      <c r="AR1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2">
        <f>_xlfn.RANK.AVG(Table2[[#This Row],[1Y Return vs Nifty Z-Score]],Table2[1Y Return vs Nifty Z-Score])</f>
        <v>278</v>
      </c>
      <c r="AT192">
        <f>_xlfn.RANK.AVG(Table2[[#This Row],[6M Return vs Nifty Z-Score]],Table2[6M Return vs Nifty Z-Score])</f>
        <v>302</v>
      </c>
      <c r="AU192">
        <f>_xlfn.RANK.AVG(Table2[[#This Row],[Sharpe Ratio Z-Score]],Table2[Sharpe Ratio Z-Score])</f>
        <v>91</v>
      </c>
      <c r="AV192">
        <f>(Table2[[#This Row],[Rank 1Y]]+Table2[[#This Row],[Rank 6M]]+Table2[[#This Row],[Rank Sharpe]])/3</f>
        <v>223.66666666666666</v>
      </c>
    </row>
    <row r="193" spans="1:48" x14ac:dyDescent="0.3">
      <c r="A193" t="s">
        <v>1698</v>
      </c>
      <c r="B193" t="s">
        <v>1699</v>
      </c>
      <c r="C193" t="s">
        <v>637</v>
      </c>
      <c r="D193" t="s">
        <v>637</v>
      </c>
      <c r="E193">
        <v>4608.0001539000004</v>
      </c>
      <c r="F193">
        <v>215.57</v>
      </c>
      <c r="G193">
        <v>62.943593515391903</v>
      </c>
      <c r="H193">
        <f>(Table2[[#This Row],[1Y Return vs Nifty]]-AVERAGE(Table2[1Y Return vs Nifty]))/_xlfn.STDEV.P(Table2[1Y Return vs Nifty])</f>
        <v>0.22714695346638453</v>
      </c>
      <c r="I193">
        <v>27.7476072387926</v>
      </c>
      <c r="J193">
        <f>(Table2[[#This Row],[1M Return vs Nifty]]-AVERAGE(Table2[1M Return vs Nifty]))/_xlfn.STDEV.P(Table2[1M Return vs Nifty])</f>
        <v>2.2017772043388759</v>
      </c>
      <c r="K193">
        <v>23.2861730298868</v>
      </c>
      <c r="L193">
        <f>(Table2[[#This Row],[6M Return vs Nifty]]-AVERAGE(Table2[6M Return vs Nifty]))/_xlfn.STDEV.P(Table2[6M Return vs Nifty])</f>
        <v>0.40409798772366501</v>
      </c>
      <c r="M193">
        <v>3.0337942672470999</v>
      </c>
      <c r="N193">
        <f>(Table2[[#This Row],[1W Return vs Nifty]]-AVERAGE(Table2[1W Return vs Nifty]))/_xlfn.STDEV.P(Table2[1W Return vs Nifty])</f>
        <v>0.63966862781777867</v>
      </c>
      <c r="O193">
        <v>205.22</v>
      </c>
      <c r="P193">
        <v>190.01803189624599</v>
      </c>
      <c r="Q193">
        <v>164.768131411274</v>
      </c>
      <c r="R193">
        <v>74.645654315774195</v>
      </c>
      <c r="S193" s="2">
        <f>(Table2[[#This Row],[Close Price]]-Table2[[#This Row],[20D EMA]])/Table2[[#This Row],[20D EMA]]</f>
        <v>5.0433680927784788E-2</v>
      </c>
      <c r="T193" s="2">
        <f>(Table2[[#This Row],[Close Price]]-Table2[[#This Row],[50D EMA]])/Table2[[#This Row],[50D EMA]]</f>
        <v>0.13447128069248682</v>
      </c>
      <c r="U193" s="2">
        <f>(Table2[[#This Row],[Close Price]]-Table2[[#This Row],[200D EMA]])/Table2[[#This Row],[200D EMA]]</f>
        <v>0.3083233884707996</v>
      </c>
      <c r="V193">
        <v>1.57882479567286</v>
      </c>
      <c r="W193">
        <v>215</v>
      </c>
      <c r="X193">
        <v>224</v>
      </c>
      <c r="Y193">
        <v>208.4</v>
      </c>
      <c r="Z193">
        <v>228.3</v>
      </c>
      <c r="AA193">
        <v>208.1</v>
      </c>
      <c r="AB193">
        <v>228.3</v>
      </c>
      <c r="AC193">
        <f>(Table2[[#This Row],[Close Price]]/Table2[[#This Row],[Day Low]])-1</f>
        <v>2.6511627906975477E-3</v>
      </c>
      <c r="AD193">
        <f>(Table2[[#This Row],[Day High]]/Table2[[#This Row],[Close Price]])-1</f>
        <v>3.9105626942524507E-2</v>
      </c>
      <c r="AE193">
        <f>(Table2[[#This Row],[Close Price]]/Table2[[#This Row],[Current Week Low]])-1</f>
        <v>3.440499040307099E-2</v>
      </c>
      <c r="AF193">
        <f>(Table2[[#This Row],[Current Week High]]/Table2[[#This Row],[Close Price]])-1</f>
        <v>5.9052743888296177E-2</v>
      </c>
      <c r="AG193">
        <f>(Table2[[#This Row],[Close Price]]/Table2[[#This Row],[Current Month Low]])-1</f>
        <v>3.5896203748198019E-2</v>
      </c>
      <c r="AH193">
        <f>(Table2[[#This Row],[Current Month High]]/Table2[[#This Row],[Close Price]])-1</f>
        <v>5.9052743888296177E-2</v>
      </c>
      <c r="AI193">
        <v>5.9052743888296098</v>
      </c>
      <c r="AJ193">
        <v>99.048938134810697</v>
      </c>
      <c r="AK193" t="str">
        <f>IF(AND(Table2[[#This Row],[20D EMA]]&gt;Table2[[#This Row],[50D EMA]],Table2[[#This Row],[50D EMA]]&gt;Table2[[#This Row],[200D EMA]]),"Uptrend","Downtrend/NoTrend")</f>
        <v>Uptrend</v>
      </c>
      <c r="AL193">
        <v>0.14000000000000001</v>
      </c>
      <c r="AM193" t="s">
        <v>10211</v>
      </c>
      <c r="AN193">
        <v>6.97</v>
      </c>
      <c r="AO193" t="s">
        <v>10211</v>
      </c>
      <c r="AP193">
        <v>7.1944847561570005E-2</v>
      </c>
      <c r="AQ193">
        <f>(Table2[[#This Row],[Sharpe Ratio]]-AVERAGE(Table2[Sharpe Ratio]))/_xlfn.STDEV.P(Table2[Sharpe Ratio])</f>
        <v>0.19763755554344783</v>
      </c>
      <c r="AR1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3.670328328890152</v>
      </c>
      <c r="AS193">
        <f>_xlfn.RANK.AVG(Table2[[#This Row],[1Y Return vs Nifty Z-Score]],Table2[1Y Return vs Nifty Z-Score])</f>
        <v>205</v>
      </c>
      <c r="AT193">
        <f>_xlfn.RANK.AVG(Table2[[#This Row],[6M Return vs Nifty Z-Score]],Table2[6M Return vs Nifty Z-Score])</f>
        <v>189</v>
      </c>
      <c r="AU193">
        <f>_xlfn.RANK.AVG(Table2[[#This Row],[Sharpe Ratio Z-Score]],Table2[Sharpe Ratio Z-Score])</f>
        <v>278</v>
      </c>
      <c r="AV193">
        <f>(Table2[[#This Row],[Rank 1Y]]+Table2[[#This Row],[Rank 6M]]+Table2[[#This Row],[Rank Sharpe]])/3</f>
        <v>224</v>
      </c>
    </row>
    <row r="194" spans="1:48" x14ac:dyDescent="0.3">
      <c r="A194" t="s">
        <v>1274</v>
      </c>
      <c r="B194" t="s">
        <v>1275</v>
      </c>
      <c r="C194" t="s">
        <v>10170</v>
      </c>
      <c r="D194" t="s">
        <v>46</v>
      </c>
      <c r="E194">
        <v>8711.6321384099992</v>
      </c>
      <c r="F194">
        <v>5785.05</v>
      </c>
      <c r="G194">
        <v>25.078717424312799</v>
      </c>
      <c r="H194">
        <f>(Table2[[#This Row],[1Y Return vs Nifty]]-AVERAGE(Table2[1Y Return vs Nifty]))/_xlfn.STDEV.P(Table2[1Y Return vs Nifty])</f>
        <v>-0.22742662596453719</v>
      </c>
      <c r="I194">
        <v>5.5359423734706699</v>
      </c>
      <c r="J194">
        <f>(Table2[[#This Row],[1M Return vs Nifty]]-AVERAGE(Table2[1M Return vs Nifty]))/_xlfn.STDEV.P(Table2[1M Return vs Nifty])</f>
        <v>0.30098658827561331</v>
      </c>
      <c r="K194">
        <v>10.285888363989701</v>
      </c>
      <c r="L194">
        <f>(Table2[[#This Row],[6M Return vs Nifty]]-AVERAGE(Table2[6M Return vs Nifty]))/_xlfn.STDEV.P(Table2[6M Return vs Nifty])</f>
        <v>1.2811783566608122E-2</v>
      </c>
      <c r="M194">
        <v>8.3859993891525004</v>
      </c>
      <c r="N194">
        <f>(Table2[[#This Row],[1W Return vs Nifty]]-AVERAGE(Table2[1W Return vs Nifty]))/_xlfn.STDEV.P(Table2[1W Return vs Nifty])</f>
        <v>1.6648030774440408</v>
      </c>
      <c r="O194">
        <v>5115.17</v>
      </c>
      <c r="P194">
        <v>5026.3385349742202</v>
      </c>
      <c r="Q194">
        <v>4618.01365394801</v>
      </c>
      <c r="R194">
        <v>77.890482029428497</v>
      </c>
      <c r="S194" s="2">
        <f>(Table2[[#This Row],[Close Price]]-Table2[[#This Row],[20D EMA]])/Table2[[#This Row],[20D EMA]]</f>
        <v>0.13095947935259242</v>
      </c>
      <c r="T194" s="2">
        <f>(Table2[[#This Row],[Close Price]]-Table2[[#This Row],[50D EMA]])/Table2[[#This Row],[50D EMA]]</f>
        <v>0.15094714765957787</v>
      </c>
      <c r="U194" s="2">
        <f>(Table2[[#This Row],[Close Price]]-Table2[[#This Row],[200D EMA]])/Table2[[#This Row],[200D EMA]]</f>
        <v>0.25271392280407684</v>
      </c>
      <c r="V194">
        <v>1.8720949520893799</v>
      </c>
      <c r="W194">
        <v>5513.25</v>
      </c>
      <c r="X194">
        <v>5825</v>
      </c>
      <c r="Y194">
        <v>4830</v>
      </c>
      <c r="Z194">
        <v>5825</v>
      </c>
      <c r="AA194">
        <v>4830</v>
      </c>
      <c r="AB194">
        <v>5825</v>
      </c>
      <c r="AC194">
        <f>(Table2[[#This Row],[Close Price]]/Table2[[#This Row],[Day Low]])-1</f>
        <v>4.9299415045572115E-2</v>
      </c>
      <c r="AD194">
        <f>(Table2[[#This Row],[Day High]]/Table2[[#This Row],[Close Price]])-1</f>
        <v>6.9057311518483377E-3</v>
      </c>
      <c r="AE194">
        <f>(Table2[[#This Row],[Close Price]]/Table2[[#This Row],[Current Week Low]])-1</f>
        <v>0.19773291925465841</v>
      </c>
      <c r="AF194">
        <f>(Table2[[#This Row],[Current Week High]]/Table2[[#This Row],[Close Price]])-1</f>
        <v>6.9057311518483377E-3</v>
      </c>
      <c r="AG194">
        <f>(Table2[[#This Row],[Close Price]]/Table2[[#This Row],[Current Month Low]])-1</f>
        <v>0.19773291925465841</v>
      </c>
      <c r="AH194">
        <f>(Table2[[#This Row],[Current Month High]]/Table2[[#This Row],[Close Price]])-1</f>
        <v>6.9057311518483377E-3</v>
      </c>
      <c r="AI194">
        <v>0.690573115184833</v>
      </c>
      <c r="AJ194">
        <v>71.920830918735803</v>
      </c>
      <c r="AK194" t="str">
        <f>IF(AND(Table2[[#This Row],[20D EMA]]&gt;Table2[[#This Row],[50D EMA]],Table2[[#This Row],[50D EMA]]&gt;Table2[[#This Row],[200D EMA]]),"Uptrend","Downtrend/NoTrend")</f>
        <v>Uptrend</v>
      </c>
      <c r="AL194">
        <v>0.01</v>
      </c>
      <c r="AM194" t="s">
        <v>10211</v>
      </c>
      <c r="AN194">
        <v>16.18</v>
      </c>
      <c r="AO194" t="s">
        <v>10211</v>
      </c>
      <c r="AP194">
        <v>0.206995045056522</v>
      </c>
      <c r="AQ194">
        <f>(Table2[[#This Row],[Sharpe Ratio]]-AVERAGE(Table2[Sharpe Ratio]))/_xlfn.STDEV.P(Table2[Sharpe Ratio])</f>
        <v>1.7298596273095372</v>
      </c>
      <c r="AR1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3.4810344506312623</v>
      </c>
      <c r="AS194">
        <f>_xlfn.RANK.AVG(Table2[[#This Row],[1Y Return vs Nifty Z-Score]],Table2[1Y Return vs Nifty Z-Score])</f>
        <v>351</v>
      </c>
      <c r="AT194">
        <f>_xlfn.RANK.AVG(Table2[[#This Row],[6M Return vs Nifty Z-Score]],Table2[6M Return vs Nifty Z-Score])</f>
        <v>298</v>
      </c>
      <c r="AU194">
        <f>_xlfn.RANK.AVG(Table2[[#This Row],[Sharpe Ratio Z-Score]],Table2[Sharpe Ratio Z-Score])</f>
        <v>31</v>
      </c>
      <c r="AV194">
        <f>(Table2[[#This Row],[Rank 1Y]]+Table2[[#This Row],[Rank 6M]]+Table2[[#This Row],[Rank Sharpe]])/3</f>
        <v>226.66666666666666</v>
      </c>
    </row>
    <row r="195" spans="1:48" x14ac:dyDescent="0.3">
      <c r="A195" t="s">
        <v>1495</v>
      </c>
      <c r="B195" t="s">
        <v>1496</v>
      </c>
      <c r="C195" t="s">
        <v>10179</v>
      </c>
      <c r="D195" t="s">
        <v>193</v>
      </c>
      <c r="E195">
        <v>6540.5440503199998</v>
      </c>
      <c r="F195">
        <v>1636.8</v>
      </c>
      <c r="G195">
        <v>69.786384731336398</v>
      </c>
      <c r="H195">
        <f>(Table2[[#This Row],[1Y Return vs Nifty]]-AVERAGE(Table2[1Y Return vs Nifty]))/_xlfn.STDEV.P(Table2[1Y Return vs Nifty])</f>
        <v>0.30929569967773679</v>
      </c>
      <c r="I195">
        <v>-1.0817290851088499</v>
      </c>
      <c r="J195">
        <f>(Table2[[#This Row],[1M Return vs Nifty]]-AVERAGE(Table2[1M Return vs Nifty]))/_xlfn.STDEV.P(Table2[1M Return vs Nifty])</f>
        <v>-0.26532880883342369</v>
      </c>
      <c r="K195">
        <v>52.106420105535797</v>
      </c>
      <c r="L195">
        <f>(Table2[[#This Row],[6M Return vs Nifty]]-AVERAGE(Table2[6M Return vs Nifty]))/_xlfn.STDEV.P(Table2[6M Return vs Nifty])</f>
        <v>1.2715378454585828</v>
      </c>
      <c r="M195">
        <v>-5.6752555106750702</v>
      </c>
      <c r="N195">
        <f>(Table2[[#This Row],[1W Return vs Nifty]]-AVERAGE(Table2[1W Return vs Nifty]))/_xlfn.STDEV.P(Table2[1W Return vs Nifty])</f>
        <v>-1.0284189636532273</v>
      </c>
      <c r="O195">
        <v>1611.07</v>
      </c>
      <c r="P195">
        <v>1533.29233592276</v>
      </c>
      <c r="Q195">
        <v>1296.98069945571</v>
      </c>
      <c r="R195">
        <v>46.980177651369502</v>
      </c>
      <c r="S195" s="2">
        <f>(Table2[[#This Row],[Close Price]]-Table2[[#This Row],[20D EMA]])/Table2[[#This Row],[20D EMA]]</f>
        <v>1.5970752357129126E-2</v>
      </c>
      <c r="T195" s="2">
        <f>(Table2[[#This Row],[Close Price]]-Table2[[#This Row],[50D EMA]])/Table2[[#This Row],[50D EMA]]</f>
        <v>6.7506803270458771E-2</v>
      </c>
      <c r="U195" s="2">
        <f>(Table2[[#This Row],[Close Price]]-Table2[[#This Row],[200D EMA]])/Table2[[#This Row],[200D EMA]]</f>
        <v>0.26200798569084205</v>
      </c>
      <c r="V195">
        <v>0.48166065368201999</v>
      </c>
      <c r="W195">
        <v>1614.85</v>
      </c>
      <c r="X195">
        <v>1672.45</v>
      </c>
      <c r="Y195">
        <v>1548.55</v>
      </c>
      <c r="Z195">
        <v>1743.45</v>
      </c>
      <c r="AA195">
        <v>1548.55</v>
      </c>
      <c r="AB195">
        <v>1755</v>
      </c>
      <c r="AC195">
        <f>(Table2[[#This Row],[Close Price]]/Table2[[#This Row],[Day Low]])-1</f>
        <v>1.3592593739356618E-2</v>
      </c>
      <c r="AD195">
        <f>(Table2[[#This Row],[Day High]]/Table2[[#This Row],[Close Price]])-1</f>
        <v>2.1780303030302983E-2</v>
      </c>
      <c r="AE195">
        <f>(Table2[[#This Row],[Close Price]]/Table2[[#This Row],[Current Week Low]])-1</f>
        <v>5.6988795970424055E-2</v>
      </c>
      <c r="AF195">
        <f>(Table2[[#This Row],[Current Week High]]/Table2[[#This Row],[Close Price]])-1</f>
        <v>6.515762463343111E-2</v>
      </c>
      <c r="AG195">
        <f>(Table2[[#This Row],[Close Price]]/Table2[[#This Row],[Current Month Low]])-1</f>
        <v>5.6988795970424055E-2</v>
      </c>
      <c r="AH195">
        <f>(Table2[[#This Row],[Current Month High]]/Table2[[#This Row],[Close Price]])-1</f>
        <v>7.2214076246334358E-2</v>
      </c>
      <c r="AI195">
        <v>7.2214076246334296</v>
      </c>
      <c r="AJ195">
        <v>100.09779951100199</v>
      </c>
      <c r="AK195" t="str">
        <f>IF(AND(Table2[[#This Row],[20D EMA]]&gt;Table2[[#This Row],[50D EMA]],Table2[[#This Row],[50D EMA]]&gt;Table2[[#This Row],[200D EMA]]),"Uptrend","Downtrend/NoTrend")</f>
        <v>Uptrend</v>
      </c>
      <c r="AL195">
        <v>-0.11</v>
      </c>
      <c r="AM195" t="s">
        <v>10212</v>
      </c>
      <c r="AN195">
        <v>-4.5</v>
      </c>
      <c r="AO195" t="s">
        <v>10212</v>
      </c>
      <c r="AP195">
        <v>2.9036814023285999E-2</v>
      </c>
      <c r="AQ195">
        <f>(Table2[[#This Row],[Sharpe Ratio]]-AVERAGE(Table2[Sharpe Ratio]))/_xlfn.STDEV.P(Table2[Sharpe Ratio])</f>
        <v>-0.28917873397657173</v>
      </c>
      <c r="AR1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-2.0929613269031755E-3</v>
      </c>
      <c r="AS195">
        <f>_xlfn.RANK.AVG(Table2[[#This Row],[1Y Return vs Nifty Z-Score]],Table2[1Y Return vs Nifty Z-Score])</f>
        <v>188</v>
      </c>
      <c r="AT195">
        <f>_xlfn.RANK.AVG(Table2[[#This Row],[6M Return vs Nifty Z-Score]],Table2[6M Return vs Nifty Z-Score])</f>
        <v>72</v>
      </c>
      <c r="AU195">
        <f>_xlfn.RANK.AVG(Table2[[#This Row],[Sharpe Ratio Z-Score]],Table2[Sharpe Ratio Z-Score])</f>
        <v>420</v>
      </c>
      <c r="AV195">
        <f>(Table2[[#This Row],[Rank 1Y]]+Table2[[#This Row],[Rank 6M]]+Table2[[#This Row],[Rank Sharpe]])/3</f>
        <v>226.66666666666666</v>
      </c>
    </row>
    <row r="196" spans="1:48" x14ac:dyDescent="0.3">
      <c r="A196" t="s">
        <v>63</v>
      </c>
      <c r="B196" t="s">
        <v>64</v>
      </c>
      <c r="C196" t="s">
        <v>10171</v>
      </c>
      <c r="D196" t="s">
        <v>56</v>
      </c>
      <c r="E196">
        <v>374540.84797184</v>
      </c>
      <c r="F196">
        <v>1016.75</v>
      </c>
      <c r="G196">
        <v>37.207264128903503</v>
      </c>
      <c r="H196">
        <f>(Table2[[#This Row],[1Y Return vs Nifty]]-AVERAGE(Table2[1Y Return vs Nifty]))/_xlfn.STDEV.P(Table2[1Y Return vs Nifty])</f>
        <v>-8.1821583562197625E-2</v>
      </c>
      <c r="I196">
        <v>-2.50422619500277</v>
      </c>
      <c r="J196">
        <f>(Table2[[#This Row],[1M Return vs Nifty]]-AVERAGE(Table2[1M Return vs Nifty]))/_xlfn.STDEV.P(Table2[1M Return vs Nifty])</f>
        <v>-0.38706075347864044</v>
      </c>
      <c r="K196">
        <v>12.6232262051095</v>
      </c>
      <c r="L196">
        <f>(Table2[[#This Row],[6M Return vs Nifty]]-AVERAGE(Table2[6M Return vs Nifty]))/_xlfn.STDEV.P(Table2[6M Return vs Nifty])</f>
        <v>8.3161631680592138E-2</v>
      </c>
      <c r="M196">
        <v>0.92606186324117101</v>
      </c>
      <c r="N196">
        <f>(Table2[[#This Row],[1W Return vs Nifty]]-AVERAGE(Table2[1W Return vs Nifty]))/_xlfn.STDEV.P(Table2[1W Return vs Nifty])</f>
        <v>0.23596416419459884</v>
      </c>
      <c r="O196">
        <v>990.93</v>
      </c>
      <c r="P196">
        <v>978.11781598698894</v>
      </c>
      <c r="Q196">
        <v>866.89193543713805</v>
      </c>
      <c r="R196">
        <v>67.697790085847899</v>
      </c>
      <c r="S196" s="2">
        <f>(Table2[[#This Row],[Close Price]]-Table2[[#This Row],[20D EMA]])/Table2[[#This Row],[20D EMA]]</f>
        <v>2.6056330921457673E-2</v>
      </c>
      <c r="T196" s="2">
        <f>(Table2[[#This Row],[Close Price]]-Table2[[#This Row],[50D EMA]])/Table2[[#This Row],[50D EMA]]</f>
        <v>3.9496452657933126E-2</v>
      </c>
      <c r="U196" s="2">
        <f>(Table2[[#This Row],[Close Price]]-Table2[[#This Row],[200D EMA]])/Table2[[#This Row],[200D EMA]]</f>
        <v>0.17286821855978471</v>
      </c>
      <c r="V196">
        <v>0.991309610374142</v>
      </c>
      <c r="W196">
        <v>1015</v>
      </c>
      <c r="X196">
        <v>1025.9000000000001</v>
      </c>
      <c r="Y196">
        <v>986.05</v>
      </c>
      <c r="Z196">
        <v>1025.9000000000001</v>
      </c>
      <c r="AA196">
        <v>973.5</v>
      </c>
      <c r="AB196">
        <v>1025.9000000000001</v>
      </c>
      <c r="AC196">
        <f>(Table2[[#This Row],[Close Price]]/Table2[[#This Row],[Day Low]])-1</f>
        <v>1.7241379310344307E-3</v>
      </c>
      <c r="AD196">
        <f>(Table2[[#This Row],[Day High]]/Table2[[#This Row],[Close Price]])-1</f>
        <v>8.9992623555448237E-3</v>
      </c>
      <c r="AE196">
        <f>(Table2[[#This Row],[Close Price]]/Table2[[#This Row],[Current Week Low]])-1</f>
        <v>3.1134323817250786E-2</v>
      </c>
      <c r="AF196">
        <f>(Table2[[#This Row],[Current Week High]]/Table2[[#This Row],[Close Price]])-1</f>
        <v>8.9992623555448237E-3</v>
      </c>
      <c r="AG196">
        <f>(Table2[[#This Row],[Close Price]]/Table2[[#This Row],[Current Month Low]])-1</f>
        <v>4.4427324088341047E-2</v>
      </c>
      <c r="AH196">
        <f>(Table2[[#This Row],[Current Month High]]/Table2[[#This Row],[Close Price]])-1</f>
        <v>8.9992623555448237E-3</v>
      </c>
      <c r="AI196">
        <v>4.8045242193262601</v>
      </c>
      <c r="AJ196">
        <v>71.371987190291605</v>
      </c>
      <c r="AK196" t="str">
        <f>IF(AND(Table2[[#This Row],[20D EMA]]&gt;Table2[[#This Row],[50D EMA]],Table2[[#This Row],[50D EMA]]&gt;Table2[[#This Row],[200D EMA]]),"Uptrend","Downtrend/NoTrend")</f>
        <v>Uptrend</v>
      </c>
      <c r="AL196">
        <v>-0.11</v>
      </c>
      <c r="AM196" t="s">
        <v>10212</v>
      </c>
      <c r="AN196">
        <v>6.82</v>
      </c>
      <c r="AO196" t="s">
        <v>10211</v>
      </c>
      <c r="AP196">
        <v>0.15090540975227401</v>
      </c>
      <c r="AQ196">
        <f>(Table2[[#This Row],[Sharpe Ratio]]-AVERAGE(Table2[Sharpe Ratio]))/_xlfn.STDEV.P(Table2[Sharpe Ratio])</f>
        <v>1.0934904934273626</v>
      </c>
      <c r="AR1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0.94373395226171553</v>
      </c>
      <c r="AS196">
        <f>_xlfn.RANK.AVG(Table2[[#This Row],[1Y Return vs Nifty Z-Score]],Table2[1Y Return vs Nifty Z-Score])</f>
        <v>304</v>
      </c>
      <c r="AT196">
        <f>_xlfn.RANK.AVG(Table2[[#This Row],[6M Return vs Nifty Z-Score]],Table2[6M Return vs Nifty Z-Score])</f>
        <v>279</v>
      </c>
      <c r="AU196">
        <f>_xlfn.RANK.AVG(Table2[[#This Row],[Sharpe Ratio Z-Score]],Table2[Sharpe Ratio Z-Score])</f>
        <v>100</v>
      </c>
      <c r="AV196">
        <f>(Table2[[#This Row],[Rank 1Y]]+Table2[[#This Row],[Rank 6M]]+Table2[[#This Row],[Rank Sharpe]])/3</f>
        <v>227.66666666666666</v>
      </c>
    </row>
    <row r="197" spans="1:48" x14ac:dyDescent="0.3">
      <c r="A197" t="s">
        <v>201</v>
      </c>
      <c r="B197" t="s">
        <v>202</v>
      </c>
      <c r="C197" t="s">
        <v>10167</v>
      </c>
      <c r="D197" t="s">
        <v>32</v>
      </c>
      <c r="E197">
        <v>131471.52576252</v>
      </c>
      <c r="F197">
        <v>117.74</v>
      </c>
      <c r="G197">
        <v>65.356920954919602</v>
      </c>
      <c r="H197">
        <f>(Table2[[#This Row],[1Y Return vs Nifty]]-AVERAGE(Table2[1Y Return vs Nifty]))/_xlfn.STDEV.P(Table2[1Y Return vs Nifty])</f>
        <v>0.2561193153430269</v>
      </c>
      <c r="I197">
        <v>-10.5266315953681</v>
      </c>
      <c r="J197">
        <f>(Table2[[#This Row],[1M Return vs Nifty]]-AVERAGE(Table2[1M Return vs Nifty]))/_xlfn.STDEV.P(Table2[1M Return vs Nifty])</f>
        <v>-1.0735879902134742</v>
      </c>
      <c r="K197">
        <v>8.6019575540298803</v>
      </c>
      <c r="L197">
        <f>(Table2[[#This Row],[6M Return vs Nifty]]-AVERAGE(Table2[6M Return vs Nifty]))/_xlfn.STDEV.P(Table2[6M Return vs Nifty])</f>
        <v>-3.7871636960386028E-2</v>
      </c>
      <c r="M197">
        <v>-3.4281258469189102</v>
      </c>
      <c r="N197">
        <f>(Table2[[#This Row],[1W Return vs Nifty]]-AVERAGE(Table2[1W Return vs Nifty]))/_xlfn.STDEV.P(Table2[1W Return vs Nifty])</f>
        <v>-0.59801505000923261</v>
      </c>
      <c r="O197">
        <v>122.37</v>
      </c>
      <c r="P197">
        <v>124.271253092192</v>
      </c>
      <c r="Q197">
        <v>108.862339740517</v>
      </c>
      <c r="R197">
        <v>36.402547270458399</v>
      </c>
      <c r="S197" s="2">
        <f>(Table2[[#This Row],[Close Price]]-Table2[[#This Row],[20D EMA]])/Table2[[#This Row],[20D EMA]]</f>
        <v>-3.7836070932418156E-2</v>
      </c>
      <c r="T197" s="2">
        <f>(Table2[[#This Row],[Close Price]]-Table2[[#This Row],[50D EMA]])/Table2[[#This Row],[50D EMA]]</f>
        <v>-5.2556427409215234E-2</v>
      </c>
      <c r="U197" s="2">
        <f>(Table2[[#This Row],[Close Price]]-Table2[[#This Row],[200D EMA]])/Table2[[#This Row],[200D EMA]]</f>
        <v>8.1549416268690167E-2</v>
      </c>
      <c r="V197">
        <v>0.85860863440454505</v>
      </c>
      <c r="W197">
        <v>117.5</v>
      </c>
      <c r="X197">
        <v>119.8</v>
      </c>
      <c r="Y197">
        <v>117.5</v>
      </c>
      <c r="Z197">
        <v>124.14</v>
      </c>
      <c r="AA197">
        <v>117.5</v>
      </c>
      <c r="AB197">
        <v>124.14</v>
      </c>
      <c r="AC197">
        <f>(Table2[[#This Row],[Close Price]]/Table2[[#This Row],[Day Low]])-1</f>
        <v>2.0425531914893824E-3</v>
      </c>
      <c r="AD197">
        <f>(Table2[[#This Row],[Day High]]/Table2[[#This Row],[Close Price]])-1</f>
        <v>1.7496178019364761E-2</v>
      </c>
      <c r="AE197">
        <f>(Table2[[#This Row],[Close Price]]/Table2[[#This Row],[Current Week Low]])-1</f>
        <v>2.0425531914893824E-3</v>
      </c>
      <c r="AF197">
        <f>(Table2[[#This Row],[Current Week High]]/Table2[[#This Row],[Close Price]])-1</f>
        <v>5.4357057924239838E-2</v>
      </c>
      <c r="AG197">
        <f>(Table2[[#This Row],[Close Price]]/Table2[[#This Row],[Current Month Low]])-1</f>
        <v>2.0425531914893824E-3</v>
      </c>
      <c r="AH197">
        <f>(Table2[[#This Row],[Current Month High]]/Table2[[#This Row],[Close Price]])-1</f>
        <v>5.4357057924239838E-2</v>
      </c>
      <c r="AI197">
        <v>21.369118396466799</v>
      </c>
      <c r="AJ197">
        <v>102.47635425623299</v>
      </c>
      <c r="AK197" t="str">
        <f>IF(AND(Table2[[#This Row],[20D EMA]]&gt;Table2[[#This Row],[50D EMA]],Table2[[#This Row],[50D EMA]]&gt;Table2[[#This Row],[200D EMA]]),"Uptrend","Downtrend/NoTrend")</f>
        <v>Downtrend/NoTrend</v>
      </c>
      <c r="AL197">
        <v>-0.18</v>
      </c>
      <c r="AM197" t="s">
        <v>10212</v>
      </c>
      <c r="AN197">
        <v>-5.32</v>
      </c>
      <c r="AO197" t="s">
        <v>10212</v>
      </c>
      <c r="AP197">
        <v>0.117530181476383</v>
      </c>
      <c r="AQ197">
        <f>(Table2[[#This Row],[Sharpe Ratio]]-AVERAGE(Table2[Sharpe Ratio]))/_xlfn.STDEV.P(Table2[Sharpe Ratio])</f>
        <v>0.71482935584210738</v>
      </c>
      <c r="AR1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7">
        <f>_xlfn.RANK.AVG(Table2[[#This Row],[1Y Return vs Nifty Z-Score]],Table2[1Y Return vs Nifty Z-Score])</f>
        <v>197</v>
      </c>
      <c r="AT197">
        <f>_xlfn.RANK.AVG(Table2[[#This Row],[6M Return vs Nifty Z-Score]],Table2[6M Return vs Nifty Z-Score])</f>
        <v>318</v>
      </c>
      <c r="AU197">
        <f>_xlfn.RANK.AVG(Table2[[#This Row],[Sharpe Ratio Z-Score]],Table2[Sharpe Ratio Z-Score])</f>
        <v>171</v>
      </c>
      <c r="AV197">
        <f>(Table2[[#This Row],[Rank 1Y]]+Table2[[#This Row],[Rank 6M]]+Table2[[#This Row],[Rank Sharpe]])/3</f>
        <v>228.66666666666666</v>
      </c>
    </row>
    <row r="198" spans="1:48" x14ac:dyDescent="0.3">
      <c r="A198" t="s">
        <v>1548</v>
      </c>
      <c r="B198" t="s">
        <v>1549</v>
      </c>
      <c r="C198" t="s">
        <v>10181</v>
      </c>
      <c r="D198" t="s">
        <v>243</v>
      </c>
      <c r="E198">
        <v>6160.6419266599996</v>
      </c>
      <c r="F198">
        <v>1458.1</v>
      </c>
      <c r="G198">
        <v>22.391269081103701</v>
      </c>
      <c r="H198">
        <f>(Table2[[#This Row],[1Y Return vs Nifty]]-AVERAGE(Table2[1Y Return vs Nifty]))/_xlfn.STDEV.P(Table2[1Y Return vs Nifty])</f>
        <v>-0.25968985085849311</v>
      </c>
      <c r="I198">
        <v>6.6646401126738803</v>
      </c>
      <c r="J198">
        <f>(Table2[[#This Row],[1M Return vs Nifty]]-AVERAGE(Table2[1M Return vs Nifty]))/_xlfn.STDEV.P(Table2[1M Return vs Nifty])</f>
        <v>0.39757628941048079</v>
      </c>
      <c r="K198">
        <v>30.0806435416985</v>
      </c>
      <c r="L198">
        <f>(Table2[[#This Row],[6M Return vs Nifty]]-AVERAGE(Table2[6M Return vs Nifty]))/_xlfn.STDEV.P(Table2[6M Return vs Nifty])</f>
        <v>0.60859986165554603</v>
      </c>
      <c r="M198">
        <v>-5.4119550994268204</v>
      </c>
      <c r="N198">
        <f>(Table2[[#This Row],[1W Return vs Nifty]]-AVERAGE(Table2[1W Return vs Nifty]))/_xlfn.STDEV.P(Table2[1W Return vs Nifty])</f>
        <v>-0.97798772717713889</v>
      </c>
      <c r="O198">
        <v>1437.66</v>
      </c>
      <c r="P198">
        <v>1359.1410408316799</v>
      </c>
      <c r="Q198">
        <v>1185.4703366695801</v>
      </c>
      <c r="R198">
        <v>56.299474029807399</v>
      </c>
      <c r="S198" s="2">
        <f>(Table2[[#This Row],[Close Price]]-Table2[[#This Row],[20D EMA]])/Table2[[#This Row],[20D EMA]]</f>
        <v>1.4217547959879126E-2</v>
      </c>
      <c r="T198" s="2">
        <f>(Table2[[#This Row],[Close Price]]-Table2[[#This Row],[50D EMA]])/Table2[[#This Row],[50D EMA]]</f>
        <v>7.2809926413351073E-2</v>
      </c>
      <c r="U198" s="2">
        <f>(Table2[[#This Row],[Close Price]]-Table2[[#This Row],[200D EMA]])/Table2[[#This Row],[200D EMA]]</f>
        <v>0.22997594701216759</v>
      </c>
      <c r="V198">
        <v>1.6134251023117701</v>
      </c>
      <c r="W198">
        <v>1451</v>
      </c>
      <c r="X198">
        <v>1503.45</v>
      </c>
      <c r="Y198">
        <v>1451</v>
      </c>
      <c r="Z198">
        <v>1552</v>
      </c>
      <c r="AA198">
        <v>1341</v>
      </c>
      <c r="AB198">
        <v>1584</v>
      </c>
      <c r="AC198">
        <f>(Table2[[#This Row],[Close Price]]/Table2[[#This Row],[Day Low]])-1</f>
        <v>4.8931771192279871E-3</v>
      </c>
      <c r="AD198">
        <f>(Table2[[#This Row],[Day High]]/Table2[[#This Row],[Close Price]])-1</f>
        <v>3.1102119196214417E-2</v>
      </c>
      <c r="AE198">
        <f>(Table2[[#This Row],[Close Price]]/Table2[[#This Row],[Current Week Low]])-1</f>
        <v>4.8931771192279871E-3</v>
      </c>
      <c r="AF198">
        <f>(Table2[[#This Row],[Current Week High]]/Table2[[#This Row],[Close Price]])-1</f>
        <v>6.439887524861132E-2</v>
      </c>
      <c r="AG198">
        <f>(Table2[[#This Row],[Close Price]]/Table2[[#This Row],[Current Month Low]])-1</f>
        <v>8.7322893363161791E-2</v>
      </c>
      <c r="AH198">
        <f>(Table2[[#This Row],[Current Month High]]/Table2[[#This Row],[Close Price]])-1</f>
        <v>8.6345243810438399E-2</v>
      </c>
      <c r="AI198">
        <v>8.6345243810438301</v>
      </c>
      <c r="AJ198">
        <v>69.143321153065301</v>
      </c>
      <c r="AK198" t="str">
        <f>IF(AND(Table2[[#This Row],[20D EMA]]&gt;Table2[[#This Row],[50D EMA]],Table2[[#This Row],[50D EMA]]&gt;Table2[[#This Row],[200D EMA]]),"Uptrend","Downtrend/NoTrend")</f>
        <v>Uptrend</v>
      </c>
      <c r="AL198">
        <v>0</v>
      </c>
      <c r="AM198" t="s">
        <v>10213</v>
      </c>
      <c r="AN198">
        <v>8.01</v>
      </c>
      <c r="AO198" t="s">
        <v>10211</v>
      </c>
      <c r="AP198">
        <v>0.11517679724594999</v>
      </c>
      <c r="AQ198">
        <f>(Table2[[#This Row],[Sharpe Ratio]]-AVERAGE(Table2[Sharpe Ratio]))/_xlfn.STDEV.P(Table2[Sharpe Ratio])</f>
        <v>0.68812885981839378</v>
      </c>
      <c r="AR1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0.45662743284878871</v>
      </c>
      <c r="AS198">
        <f>_xlfn.RANK.AVG(Table2[[#This Row],[1Y Return vs Nifty Z-Score]],Table2[1Y Return vs Nifty Z-Score])</f>
        <v>362</v>
      </c>
      <c r="AT198">
        <f>_xlfn.RANK.AVG(Table2[[#This Row],[6M Return vs Nifty Z-Score]],Table2[6M Return vs Nifty Z-Score])</f>
        <v>149</v>
      </c>
      <c r="AU198">
        <f>_xlfn.RANK.AVG(Table2[[#This Row],[Sharpe Ratio Z-Score]],Table2[Sharpe Ratio Z-Score])</f>
        <v>177</v>
      </c>
      <c r="AV198">
        <f>(Table2[[#This Row],[Rank 1Y]]+Table2[[#This Row],[Rank 6M]]+Table2[[#This Row],[Rank Sharpe]])/3</f>
        <v>229.33333333333334</v>
      </c>
    </row>
    <row r="199" spans="1:48" x14ac:dyDescent="0.3">
      <c r="A199" t="s">
        <v>158</v>
      </c>
      <c r="B199" t="s">
        <v>159</v>
      </c>
      <c r="C199" t="s">
        <v>10177</v>
      </c>
      <c r="D199" t="s">
        <v>160</v>
      </c>
      <c r="E199">
        <v>166839.99636555999</v>
      </c>
      <c r="F199">
        <v>4331.6499999999996</v>
      </c>
      <c r="G199">
        <v>32.525519206343802</v>
      </c>
      <c r="H199">
        <f>(Table2[[#This Row],[1Y Return vs Nifty]]-AVERAGE(Table2[1Y Return vs Nifty]))/_xlfn.STDEV.P(Table2[1Y Return vs Nifty])</f>
        <v>-0.13802664131311701</v>
      </c>
      <c r="I199">
        <v>-6.0312217563334798</v>
      </c>
      <c r="J199">
        <f>(Table2[[#This Row],[1M Return vs Nifty]]-AVERAGE(Table2[1M Return vs Nifty]))/_xlfn.STDEV.P(Table2[1M Return vs Nifty])</f>
        <v>-0.68888774873197567</v>
      </c>
      <c r="K199">
        <v>29.066884086965199</v>
      </c>
      <c r="L199">
        <f>(Table2[[#This Row],[6M Return vs Nifty]]-AVERAGE(Table2[6M Return vs Nifty]))/_xlfn.STDEV.P(Table2[6M Return vs Nifty])</f>
        <v>0.57808744603041118</v>
      </c>
      <c r="M199">
        <v>-0.28918710349648402</v>
      </c>
      <c r="N199">
        <f>(Table2[[#This Row],[1W Return vs Nifty]]-AVERAGE(Table2[1W Return vs Nifty]))/_xlfn.STDEV.P(Table2[1W Return vs Nifty])</f>
        <v>3.2014893156541518E-3</v>
      </c>
      <c r="O199">
        <v>4277.54</v>
      </c>
      <c r="P199">
        <v>4160.3195210423801</v>
      </c>
      <c r="Q199">
        <v>3461.6859662119</v>
      </c>
      <c r="R199">
        <v>57.735680604876897</v>
      </c>
      <c r="S199" s="2">
        <f>(Table2[[#This Row],[Close Price]]-Table2[[#This Row],[20D EMA]])/Table2[[#This Row],[20D EMA]]</f>
        <v>1.2649794040499837E-2</v>
      </c>
      <c r="T199" s="2">
        <f>(Table2[[#This Row],[Close Price]]-Table2[[#This Row],[50D EMA]])/Table2[[#This Row],[50D EMA]]</f>
        <v>4.1182048179485072E-2</v>
      </c>
      <c r="U199" s="2">
        <f>(Table2[[#This Row],[Close Price]]-Table2[[#This Row],[200D EMA]])/Table2[[#This Row],[200D EMA]]</f>
        <v>0.25131223406151293</v>
      </c>
      <c r="V199">
        <v>0.62277815634043099</v>
      </c>
      <c r="W199">
        <v>4285</v>
      </c>
      <c r="X199">
        <v>4368.8999999999996</v>
      </c>
      <c r="Y199">
        <v>4165.3999999999996</v>
      </c>
      <c r="Z199">
        <v>4368.8999999999996</v>
      </c>
      <c r="AA199">
        <v>4165.3999999999996</v>
      </c>
      <c r="AB199">
        <v>4368.8999999999996</v>
      </c>
      <c r="AC199">
        <f>(Table2[[#This Row],[Close Price]]/Table2[[#This Row],[Day Low]])-1</f>
        <v>1.0886814469078132E-2</v>
      </c>
      <c r="AD199">
        <f>(Table2[[#This Row],[Day High]]/Table2[[#This Row],[Close Price]])-1</f>
        <v>8.5994944189857758E-3</v>
      </c>
      <c r="AE199">
        <f>(Table2[[#This Row],[Close Price]]/Table2[[#This Row],[Current Week Low]])-1</f>
        <v>3.9912133288519724E-2</v>
      </c>
      <c r="AF199">
        <f>(Table2[[#This Row],[Current Week High]]/Table2[[#This Row],[Close Price]])-1</f>
        <v>8.5994944189857758E-3</v>
      </c>
      <c r="AG199">
        <f>(Table2[[#This Row],[Close Price]]/Table2[[#This Row],[Current Month Low]])-1</f>
        <v>3.9912133288519724E-2</v>
      </c>
      <c r="AH199">
        <f>(Table2[[#This Row],[Current Month High]]/Table2[[#This Row],[Close Price]])-1</f>
        <v>8.5994944189857758E-3</v>
      </c>
      <c r="AI199">
        <v>6.4213405976937201</v>
      </c>
      <c r="AJ199">
        <v>85.640816851308202</v>
      </c>
      <c r="AK199" t="str">
        <f>IF(AND(Table2[[#This Row],[20D EMA]]&gt;Table2[[#This Row],[50D EMA]],Table2[[#This Row],[50D EMA]]&gt;Table2[[#This Row],[200D EMA]]),"Uptrend","Downtrend/NoTrend")</f>
        <v>Uptrend</v>
      </c>
      <c r="AL199">
        <v>0.06</v>
      </c>
      <c r="AM199" t="s">
        <v>10211</v>
      </c>
      <c r="AN199">
        <v>2.5</v>
      </c>
      <c r="AO199" t="s">
        <v>10211</v>
      </c>
      <c r="AP199">
        <v>9.537493478846E-2</v>
      </c>
      <c r="AQ199">
        <f>(Table2[[#This Row],[Sharpe Ratio]]-AVERAGE(Table2[Sharpe Ratio]))/_xlfn.STDEV.P(Table2[Sharpe Ratio])</f>
        <v>0.46346535482369305</v>
      </c>
      <c r="AR1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0.21783990012466573</v>
      </c>
      <c r="AS199">
        <f>_xlfn.RANK.AVG(Table2[[#This Row],[1Y Return vs Nifty Z-Score]],Table2[1Y Return vs Nifty Z-Score])</f>
        <v>319</v>
      </c>
      <c r="AT199">
        <f>_xlfn.RANK.AVG(Table2[[#This Row],[6M Return vs Nifty Z-Score]],Table2[6M Return vs Nifty Z-Score])</f>
        <v>154</v>
      </c>
      <c r="AU199">
        <f>_xlfn.RANK.AVG(Table2[[#This Row],[Sharpe Ratio Z-Score]],Table2[Sharpe Ratio Z-Score])</f>
        <v>223</v>
      </c>
      <c r="AV199">
        <f>(Table2[[#This Row],[Rank 1Y]]+Table2[[#This Row],[Rank 6M]]+Table2[[#This Row],[Rank Sharpe]])/3</f>
        <v>232</v>
      </c>
    </row>
    <row r="200" spans="1:48" x14ac:dyDescent="0.3">
      <c r="A200" t="s">
        <v>268</v>
      </c>
      <c r="B200" t="s">
        <v>269</v>
      </c>
      <c r="C200" t="s">
        <v>10175</v>
      </c>
      <c r="D200" t="s">
        <v>130</v>
      </c>
      <c r="E200">
        <v>101701.29925985</v>
      </c>
      <c r="F200">
        <v>1013.9</v>
      </c>
      <c r="G200">
        <v>36.683052571549197</v>
      </c>
      <c r="H200">
        <f>(Table2[[#This Row],[1Y Return vs Nifty]]-AVERAGE(Table2[1Y Return vs Nifty]))/_xlfn.STDEV.P(Table2[1Y Return vs Nifty])</f>
        <v>-8.8114822801444642E-2</v>
      </c>
      <c r="I200">
        <v>-5.4340081803521896</v>
      </c>
      <c r="J200">
        <f>(Table2[[#This Row],[1M Return vs Nifty]]-AVERAGE(Table2[1M Return vs Nifty]))/_xlfn.STDEV.P(Table2[1M Return vs Nifty])</f>
        <v>-0.63778046038173919</v>
      </c>
      <c r="K200">
        <v>25.867058684904801</v>
      </c>
      <c r="L200">
        <f>(Table2[[#This Row],[6M Return vs Nifty]]-AVERAGE(Table2[6M Return vs Nifty]))/_xlfn.STDEV.P(Table2[6M Return vs Nifty])</f>
        <v>0.48177820606261523</v>
      </c>
      <c r="M200">
        <v>-4.1524293204575802</v>
      </c>
      <c r="N200">
        <f>(Table2[[#This Row],[1W Return vs Nifty]]-AVERAGE(Table2[1W Return vs Nifty]))/_xlfn.STDEV.P(Table2[1W Return vs Nifty])</f>
        <v>-0.73674449437778466</v>
      </c>
      <c r="O200">
        <v>1033.6300000000001</v>
      </c>
      <c r="P200">
        <v>1008.51004405744</v>
      </c>
      <c r="Q200">
        <v>852.30277895461097</v>
      </c>
      <c r="R200">
        <v>35.035950976239803</v>
      </c>
      <c r="S200" s="2">
        <f>(Table2[[#This Row],[Close Price]]-Table2[[#This Row],[20D EMA]])/Table2[[#This Row],[20D EMA]]</f>
        <v>-1.9088068264272642E-2</v>
      </c>
      <c r="T200" s="2">
        <f>(Table2[[#This Row],[Close Price]]-Table2[[#This Row],[50D EMA]])/Table2[[#This Row],[50D EMA]]</f>
        <v>5.34447423138698E-3</v>
      </c>
      <c r="U200" s="2">
        <f>(Table2[[#This Row],[Close Price]]-Table2[[#This Row],[200D EMA]])/Table2[[#This Row],[200D EMA]]</f>
        <v>0.18960072058382293</v>
      </c>
      <c r="V200">
        <v>0.77337491265968505</v>
      </c>
      <c r="W200">
        <v>1005.7</v>
      </c>
      <c r="X200">
        <v>1019</v>
      </c>
      <c r="Y200">
        <v>992</v>
      </c>
      <c r="Z200">
        <v>1054.45</v>
      </c>
      <c r="AA200">
        <v>992</v>
      </c>
      <c r="AB200">
        <v>1075.2</v>
      </c>
      <c r="AC200">
        <f>(Table2[[#This Row],[Close Price]]/Table2[[#This Row],[Day Low]])-1</f>
        <v>8.1535249080242345E-3</v>
      </c>
      <c r="AD200">
        <f>(Table2[[#This Row],[Day High]]/Table2[[#This Row],[Close Price]])-1</f>
        <v>5.0300818621165089E-3</v>
      </c>
      <c r="AE200">
        <f>(Table2[[#This Row],[Close Price]]/Table2[[#This Row],[Current Week Low]])-1</f>
        <v>2.2076612903225712E-2</v>
      </c>
      <c r="AF200">
        <f>(Table2[[#This Row],[Current Week High]]/Table2[[#This Row],[Close Price]])-1</f>
        <v>3.9994082256632923E-2</v>
      </c>
      <c r="AG200">
        <f>(Table2[[#This Row],[Close Price]]/Table2[[#This Row],[Current Month Low]])-1</f>
        <v>2.2076612903225712E-2</v>
      </c>
      <c r="AH200">
        <f>(Table2[[#This Row],[Current Month High]]/Table2[[#This Row],[Close Price]])-1</f>
        <v>6.0459611401519009E-2</v>
      </c>
      <c r="AI200">
        <v>8.1960745635664303</v>
      </c>
      <c r="AJ200">
        <v>74.329436038514402</v>
      </c>
      <c r="AK200" t="str">
        <f>IF(AND(Table2[[#This Row],[20D EMA]]&gt;Table2[[#This Row],[50D EMA]],Table2[[#This Row],[50D EMA]]&gt;Table2[[#This Row],[200D EMA]]),"Uptrend","Downtrend/NoTrend")</f>
        <v>Uptrend</v>
      </c>
      <c r="AL200">
        <v>0.02</v>
      </c>
      <c r="AM200" t="s">
        <v>10211</v>
      </c>
      <c r="AN200">
        <v>-3.17</v>
      </c>
      <c r="AO200" t="s">
        <v>10212</v>
      </c>
      <c r="AP200">
        <v>9.4489978880272996E-2</v>
      </c>
      <c r="AQ200">
        <f>(Table2[[#This Row],[Sharpe Ratio]]-AVERAGE(Table2[Sharpe Ratio]))/_xlfn.STDEV.P(Table2[Sharpe Ratio])</f>
        <v>0.45342502167190618</v>
      </c>
      <c r="AR2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-0.52743654982644705</v>
      </c>
      <c r="AS200">
        <f>_xlfn.RANK.AVG(Table2[[#This Row],[1Y Return vs Nifty Z-Score]],Table2[1Y Return vs Nifty Z-Score])</f>
        <v>306</v>
      </c>
      <c r="AT200">
        <f>_xlfn.RANK.AVG(Table2[[#This Row],[6M Return vs Nifty Z-Score]],Table2[6M Return vs Nifty Z-Score])</f>
        <v>166</v>
      </c>
      <c r="AU200">
        <f>_xlfn.RANK.AVG(Table2[[#This Row],[Sharpe Ratio Z-Score]],Table2[Sharpe Ratio Z-Score])</f>
        <v>226</v>
      </c>
      <c r="AV200">
        <f>(Table2[[#This Row],[Rank 1Y]]+Table2[[#This Row],[Rank 6M]]+Table2[[#This Row],[Rank Sharpe]])/3</f>
        <v>232.66666666666666</v>
      </c>
    </row>
    <row r="201" spans="1:48" x14ac:dyDescent="0.3">
      <c r="A201" t="s">
        <v>916</v>
      </c>
      <c r="B201" t="s">
        <v>917</v>
      </c>
      <c r="C201" t="s">
        <v>10169</v>
      </c>
      <c r="D201" t="s">
        <v>256</v>
      </c>
      <c r="E201">
        <v>16224.059907000001</v>
      </c>
      <c r="F201">
        <v>2292.8000000000002</v>
      </c>
      <c r="G201">
        <v>74.650225664279304</v>
      </c>
      <c r="H201">
        <f>(Table2[[#This Row],[1Y Return vs Nifty]]-AVERAGE(Table2[1Y Return vs Nifty]))/_xlfn.STDEV.P(Table2[1Y Return vs Nifty])</f>
        <v>0.36768684764695975</v>
      </c>
      <c r="I201">
        <v>36.994800952711799</v>
      </c>
      <c r="J201">
        <f>(Table2[[#This Row],[1M Return vs Nifty]]-AVERAGE(Table2[1M Return vs Nifty]))/_xlfn.STDEV.P(Table2[1M Return vs Nifty])</f>
        <v>2.9931172116239191</v>
      </c>
      <c r="K201">
        <v>26.9005394835891</v>
      </c>
      <c r="L201">
        <f>(Table2[[#This Row],[6M Return vs Nifty]]-AVERAGE(Table2[6M Return vs Nifty]))/_xlfn.STDEV.P(Table2[6M Return vs Nifty])</f>
        <v>0.51288420021420389</v>
      </c>
      <c r="M201">
        <v>11.354245324129799</v>
      </c>
      <c r="N201">
        <f>(Table2[[#This Row],[1W Return vs Nifty]]-AVERAGE(Table2[1W Return vs Nifty]))/_xlfn.STDEV.P(Table2[1W Return vs Nifty])</f>
        <v>2.233325974755024</v>
      </c>
      <c r="O201">
        <v>2024.32</v>
      </c>
      <c r="P201">
        <v>1820.27798658491</v>
      </c>
      <c r="Q201">
        <v>1560.6112293702099</v>
      </c>
      <c r="R201">
        <v>71.288163986334297</v>
      </c>
      <c r="S201" s="2">
        <f>(Table2[[#This Row],[Close Price]]-Table2[[#This Row],[20D EMA]])/Table2[[#This Row],[20D EMA]]</f>
        <v>0.1326272526082834</v>
      </c>
      <c r="T201" s="2">
        <f>(Table2[[#This Row],[Close Price]]-Table2[[#This Row],[50D EMA]])/Table2[[#This Row],[50D EMA]]</f>
        <v>0.25958783048385153</v>
      </c>
      <c r="U201" s="2">
        <f>(Table2[[#This Row],[Close Price]]-Table2[[#This Row],[200D EMA]])/Table2[[#This Row],[200D EMA]]</f>
        <v>0.46916794961501562</v>
      </c>
      <c r="V201">
        <v>2.8428540926833601</v>
      </c>
      <c r="W201">
        <v>2260</v>
      </c>
      <c r="X201">
        <v>2400</v>
      </c>
      <c r="Y201">
        <v>1989.6</v>
      </c>
      <c r="Z201">
        <v>2408</v>
      </c>
      <c r="AA201">
        <v>1989.6</v>
      </c>
      <c r="AB201">
        <v>2408</v>
      </c>
      <c r="AC201">
        <f>(Table2[[#This Row],[Close Price]]/Table2[[#This Row],[Day Low]])-1</f>
        <v>1.4513274336283244E-2</v>
      </c>
      <c r="AD201">
        <f>(Table2[[#This Row],[Day High]]/Table2[[#This Row],[Close Price]])-1</f>
        <v>4.6755059316119896E-2</v>
      </c>
      <c r="AE201">
        <f>(Table2[[#This Row],[Close Price]]/Table2[[#This Row],[Current Week Low]])-1</f>
        <v>0.15239244069159641</v>
      </c>
      <c r="AF201">
        <f>(Table2[[#This Row],[Current Week High]]/Table2[[#This Row],[Close Price]])-1</f>
        <v>5.0244242847173659E-2</v>
      </c>
      <c r="AG201">
        <f>(Table2[[#This Row],[Close Price]]/Table2[[#This Row],[Current Month Low]])-1</f>
        <v>0.15239244069159641</v>
      </c>
      <c r="AH201">
        <f>(Table2[[#This Row],[Current Month High]]/Table2[[#This Row],[Close Price]])-1</f>
        <v>5.0244242847173659E-2</v>
      </c>
      <c r="AI201">
        <v>5.0244242847173597</v>
      </c>
      <c r="AJ201">
        <v>136.358950569558</v>
      </c>
      <c r="AK201" t="str">
        <f>IF(AND(Table2[[#This Row],[20D EMA]]&gt;Table2[[#This Row],[50D EMA]],Table2[[#This Row],[50D EMA]]&gt;Table2[[#This Row],[200D EMA]]),"Uptrend","Downtrend/NoTrend")</f>
        <v>Uptrend</v>
      </c>
      <c r="AL201">
        <v>0.31</v>
      </c>
      <c r="AM201" t="s">
        <v>10211</v>
      </c>
      <c r="AN201">
        <v>17.670000000000002</v>
      </c>
      <c r="AO201" t="s">
        <v>10211</v>
      </c>
      <c r="AP201">
        <v>4.5306129211689999E-2</v>
      </c>
      <c r="AQ201">
        <f>(Table2[[#This Row],[Sharpe Ratio]]-AVERAGE(Table2[Sharpe Ratio]))/_xlfn.STDEV.P(Table2[Sharpe Ratio])</f>
        <v>-0.10459400706327958</v>
      </c>
      <c r="AR2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6.0024202271768274</v>
      </c>
      <c r="AS201">
        <f>_xlfn.RANK.AVG(Table2[[#This Row],[1Y Return vs Nifty Z-Score]],Table2[1Y Return vs Nifty Z-Score])</f>
        <v>173</v>
      </c>
      <c r="AT201">
        <f>_xlfn.RANK.AVG(Table2[[#This Row],[6M Return vs Nifty Z-Score]],Table2[6M Return vs Nifty Z-Score])</f>
        <v>162</v>
      </c>
      <c r="AU201">
        <f>_xlfn.RANK.AVG(Table2[[#This Row],[Sharpe Ratio Z-Score]],Table2[Sharpe Ratio Z-Score])</f>
        <v>363</v>
      </c>
      <c r="AV201">
        <f>(Table2[[#This Row],[Rank 1Y]]+Table2[[#This Row],[Rank 6M]]+Table2[[#This Row],[Rank Sharpe]])/3</f>
        <v>232.66666666666666</v>
      </c>
    </row>
    <row r="202" spans="1:48" x14ac:dyDescent="0.3">
      <c r="A202" t="s">
        <v>1021</v>
      </c>
      <c r="B202" t="s">
        <v>1022</v>
      </c>
      <c r="C202" t="s">
        <v>10174</v>
      </c>
      <c r="D202" t="s">
        <v>111</v>
      </c>
      <c r="E202">
        <v>12809.114547663001</v>
      </c>
      <c r="F202">
        <v>18.43</v>
      </c>
      <c r="G202">
        <v>178.22606247375001</v>
      </c>
      <c r="H202">
        <f>(Table2[[#This Row],[1Y Return vs Nifty]]-AVERAGE(Table2[1Y Return vs Nifty]))/_xlfn.STDEV.P(Table2[1Y Return vs Nifty])</f>
        <v>1.6111304751338789</v>
      </c>
      <c r="I202">
        <v>-6.1147254391170103</v>
      </c>
      <c r="J202">
        <f>(Table2[[#This Row],[1M Return vs Nifty]]-AVERAGE(Table2[1M Return vs Nifty]))/_xlfn.STDEV.P(Table2[1M Return vs Nifty])</f>
        <v>-0.69603367937715943</v>
      </c>
      <c r="K202">
        <v>-1.55053173555878</v>
      </c>
      <c r="L202">
        <f>(Table2[[#This Row],[6M Return vs Nifty]]-AVERAGE(Table2[6M Return vs Nifty]))/_xlfn.STDEV.P(Table2[6M Return vs Nifty])</f>
        <v>-0.34344409933032388</v>
      </c>
      <c r="M202">
        <v>-2.4457619805572501</v>
      </c>
      <c r="N202">
        <f>(Table2[[#This Row],[1W Return vs Nifty]]-AVERAGE(Table2[1W Return vs Nifty]))/_xlfn.STDEV.P(Table2[1W Return vs Nifty])</f>
        <v>-0.40985801593859666</v>
      </c>
      <c r="O202">
        <v>19.11</v>
      </c>
      <c r="P202">
        <v>18.958809864886199</v>
      </c>
      <c r="Q202">
        <v>16.175189536976401</v>
      </c>
      <c r="R202">
        <v>39.137662166336298</v>
      </c>
      <c r="S202" s="2">
        <f>(Table2[[#This Row],[Close Price]]-Table2[[#This Row],[20D EMA]])/Table2[[#This Row],[20D EMA]]</f>
        <v>-3.5583464154892712E-2</v>
      </c>
      <c r="T202" s="2">
        <f>(Table2[[#This Row],[Close Price]]-Table2[[#This Row],[50D EMA]])/Table2[[#This Row],[50D EMA]]</f>
        <v>-2.7892566498365121E-2</v>
      </c>
      <c r="U202" s="2">
        <f>(Table2[[#This Row],[Close Price]]-Table2[[#This Row],[200D EMA]])/Table2[[#This Row],[200D EMA]]</f>
        <v>0.13939932251607401</v>
      </c>
      <c r="V202">
        <v>0.81249380679940597</v>
      </c>
      <c r="W202">
        <v>18.37</v>
      </c>
      <c r="X202">
        <v>18.87</v>
      </c>
      <c r="Y202">
        <v>18.37</v>
      </c>
      <c r="Z202">
        <v>19.5</v>
      </c>
      <c r="AA202">
        <v>18.3</v>
      </c>
      <c r="AB202">
        <v>20.29</v>
      </c>
      <c r="AC202">
        <f>(Table2[[#This Row],[Close Price]]/Table2[[#This Row],[Day Low]])-1</f>
        <v>3.2661948829613152E-3</v>
      </c>
      <c r="AD202">
        <f>(Table2[[#This Row],[Day High]]/Table2[[#This Row],[Close Price]])-1</f>
        <v>2.3874118285404311E-2</v>
      </c>
      <c r="AE202">
        <f>(Table2[[#This Row],[Close Price]]/Table2[[#This Row],[Current Week Low]])-1</f>
        <v>3.2661948829613152E-3</v>
      </c>
      <c r="AF202">
        <f>(Table2[[#This Row],[Current Week High]]/Table2[[#This Row],[Close Price]])-1</f>
        <v>5.8057514921324049E-2</v>
      </c>
      <c r="AG202">
        <f>(Table2[[#This Row],[Close Price]]/Table2[[#This Row],[Current Month Low]])-1</f>
        <v>7.1038251366120075E-3</v>
      </c>
      <c r="AH202">
        <f>(Table2[[#This Row],[Current Month High]]/Table2[[#This Row],[Close Price]])-1</f>
        <v>0.10092240911557249</v>
      </c>
      <c r="AI202">
        <v>30.222463374932101</v>
      </c>
      <c r="AJ202">
        <v>212.37288135593201</v>
      </c>
      <c r="AK202" t="str">
        <f>IF(AND(Table2[[#This Row],[20D EMA]]&gt;Table2[[#This Row],[50D EMA]],Table2[[#This Row],[50D EMA]]&gt;Table2[[#This Row],[200D EMA]]),"Uptrend","Downtrend/NoTrend")</f>
        <v>Uptrend</v>
      </c>
      <c r="AL202">
        <v>-0.06</v>
      </c>
      <c r="AM202" t="s">
        <v>10212</v>
      </c>
      <c r="AN202">
        <v>-6.4</v>
      </c>
      <c r="AO202" t="s">
        <v>10212</v>
      </c>
      <c r="AP202">
        <v>9.9948529082820994E-2</v>
      </c>
      <c r="AQ202">
        <f>(Table2[[#This Row],[Sharpe Ratio]]-AVERAGE(Table2[Sharpe Ratio]))/_xlfn.STDEV.P(Table2[Sharpe Ratio])</f>
        <v>0.51535540944864322</v>
      </c>
      <c r="AR2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0.67715008993644221</v>
      </c>
      <c r="AS202">
        <f>_xlfn.RANK.AVG(Table2[[#This Row],[1Y Return vs Nifty Z-Score]],Table2[1Y Return vs Nifty Z-Score])</f>
        <v>46</v>
      </c>
      <c r="AT202">
        <f>_xlfn.RANK.AVG(Table2[[#This Row],[6M Return vs Nifty Z-Score]],Table2[6M Return vs Nifty Z-Score])</f>
        <v>443</v>
      </c>
      <c r="AU202">
        <f>_xlfn.RANK.AVG(Table2[[#This Row],[Sharpe Ratio Z-Score]],Table2[Sharpe Ratio Z-Score])</f>
        <v>210</v>
      </c>
      <c r="AV202">
        <f>(Table2[[#This Row],[Rank 1Y]]+Table2[[#This Row],[Rank 6M]]+Table2[[#This Row],[Rank Sharpe]])/3</f>
        <v>233</v>
      </c>
    </row>
    <row r="203" spans="1:48" x14ac:dyDescent="0.3">
      <c r="A203" t="s">
        <v>372</v>
      </c>
      <c r="B203" t="s">
        <v>373</v>
      </c>
      <c r="C203" t="s">
        <v>10167</v>
      </c>
      <c r="D203" t="s">
        <v>148</v>
      </c>
      <c r="E203">
        <v>66687.301462410003</v>
      </c>
      <c r="F203">
        <v>1464.2</v>
      </c>
      <c r="G203">
        <v>72.971601644423103</v>
      </c>
      <c r="H203">
        <f>(Table2[[#This Row],[1Y Return vs Nifty]]-AVERAGE(Table2[1Y Return vs Nifty]))/_xlfn.STDEV.P(Table2[1Y Return vs Nifty])</f>
        <v>0.34753471173637818</v>
      </c>
      <c r="I203">
        <v>6.4946027208427699</v>
      </c>
      <c r="J203">
        <f>(Table2[[#This Row],[1M Return vs Nifty]]-AVERAGE(Table2[1M Return vs Nifty]))/_xlfn.STDEV.P(Table2[1M Return vs Nifty])</f>
        <v>0.38302512988542181</v>
      </c>
      <c r="K203">
        <v>59.9345621574017</v>
      </c>
      <c r="L203">
        <f>(Table2[[#This Row],[6M Return vs Nifty]]-AVERAGE(Table2[6M Return vs Nifty]))/_xlfn.STDEV.P(Table2[6M Return vs Nifty])</f>
        <v>1.507151454529156</v>
      </c>
      <c r="M203">
        <v>3.3611644543548702</v>
      </c>
      <c r="N203">
        <f>(Table2[[#This Row],[1W Return vs Nifty]]-AVERAGE(Table2[1W Return vs Nifty]))/_xlfn.STDEV.P(Table2[1W Return vs Nifty])</f>
        <v>0.70237146691698282</v>
      </c>
      <c r="O203">
        <v>1400.08</v>
      </c>
      <c r="P203">
        <v>1330.98409555835</v>
      </c>
      <c r="Q203">
        <v>1082.2698041841199</v>
      </c>
      <c r="R203">
        <v>64.534815102637694</v>
      </c>
      <c r="S203" s="2">
        <f>(Table2[[#This Row],[Close Price]]-Table2[[#This Row],[20D EMA]])/Table2[[#This Row],[20D EMA]]</f>
        <v>4.579738300668542E-2</v>
      </c>
      <c r="T203" s="2">
        <f>(Table2[[#This Row],[Close Price]]-Table2[[#This Row],[50D EMA]])/Table2[[#This Row],[50D EMA]]</f>
        <v>0.10008827670158282</v>
      </c>
      <c r="U203" s="2">
        <f>(Table2[[#This Row],[Close Price]]-Table2[[#This Row],[200D EMA]])/Table2[[#This Row],[200D EMA]]</f>
        <v>0.35289739613848142</v>
      </c>
      <c r="V203">
        <v>0.67835384047532299</v>
      </c>
      <c r="W203">
        <v>1419.25</v>
      </c>
      <c r="X203">
        <v>1474</v>
      </c>
      <c r="Y203">
        <v>1362.55</v>
      </c>
      <c r="Z203">
        <v>1475</v>
      </c>
      <c r="AA203">
        <v>1362.55</v>
      </c>
      <c r="AB203">
        <v>1543</v>
      </c>
      <c r="AC203">
        <f>(Table2[[#This Row],[Close Price]]/Table2[[#This Row],[Day Low]])-1</f>
        <v>3.1671657565615741E-2</v>
      </c>
      <c r="AD203">
        <f>(Table2[[#This Row],[Day High]]/Table2[[#This Row],[Close Price]])-1</f>
        <v>6.6930747165687698E-3</v>
      </c>
      <c r="AE203">
        <f>(Table2[[#This Row],[Close Price]]/Table2[[#This Row],[Current Week Low]])-1</f>
        <v>7.4602766870940584E-2</v>
      </c>
      <c r="AF203">
        <f>(Table2[[#This Row],[Current Week High]]/Table2[[#This Row],[Close Price]])-1</f>
        <v>7.3760415243819821E-3</v>
      </c>
      <c r="AG203">
        <f>(Table2[[#This Row],[Close Price]]/Table2[[#This Row],[Current Month Low]])-1</f>
        <v>7.4602766870940584E-2</v>
      </c>
      <c r="AH203">
        <f>(Table2[[#This Row],[Current Month High]]/Table2[[#This Row],[Close Price]])-1</f>
        <v>5.3817784455675532E-2</v>
      </c>
      <c r="AI203">
        <v>5.3817784455675302</v>
      </c>
      <c r="AJ203">
        <v>121.412369575079</v>
      </c>
      <c r="AK203" t="str">
        <f>IF(AND(Table2[[#This Row],[20D EMA]]&gt;Table2[[#This Row],[50D EMA]],Table2[[#This Row],[50D EMA]]&gt;Table2[[#This Row],[200D EMA]]),"Uptrend","Downtrend/NoTrend")</f>
        <v>Uptrend</v>
      </c>
      <c r="AL203">
        <v>0.02</v>
      </c>
      <c r="AM203" t="s">
        <v>10211</v>
      </c>
      <c r="AN203">
        <v>8.85</v>
      </c>
      <c r="AO203" t="s">
        <v>10211</v>
      </c>
      <c r="AP203">
        <v>9.8843584167020004E-3</v>
      </c>
      <c r="AQ203">
        <f>(Table2[[#This Row],[Sharpe Ratio]]-AVERAGE(Table2[Sharpe Ratio]))/_xlfn.STDEV.P(Table2[Sharpe Ratio])</f>
        <v>-0.50647434518828505</v>
      </c>
      <c r="AR2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2.4336084178796535</v>
      </c>
      <c r="AS203">
        <f>_xlfn.RANK.AVG(Table2[[#This Row],[1Y Return vs Nifty Z-Score]],Table2[1Y Return vs Nifty Z-Score])</f>
        <v>176</v>
      </c>
      <c r="AT203">
        <f>_xlfn.RANK.AVG(Table2[[#This Row],[6M Return vs Nifty Z-Score]],Table2[6M Return vs Nifty Z-Score])</f>
        <v>50</v>
      </c>
      <c r="AU203">
        <f>_xlfn.RANK.AVG(Table2[[#This Row],[Sharpe Ratio Z-Score]],Table2[Sharpe Ratio Z-Score])</f>
        <v>477</v>
      </c>
      <c r="AV203">
        <f>(Table2[[#This Row],[Rank 1Y]]+Table2[[#This Row],[Rank 6M]]+Table2[[#This Row],[Rank Sharpe]])/3</f>
        <v>234.33333333333334</v>
      </c>
    </row>
    <row r="204" spans="1:48" x14ac:dyDescent="0.3">
      <c r="A204" t="s">
        <v>649</v>
      </c>
      <c r="B204" t="s">
        <v>650</v>
      </c>
      <c r="C204" t="s">
        <v>10167</v>
      </c>
      <c r="D204" t="s">
        <v>413</v>
      </c>
      <c r="E204">
        <v>27784.492164830001</v>
      </c>
      <c r="F204">
        <v>1466</v>
      </c>
      <c r="G204">
        <v>29.489073466083301</v>
      </c>
      <c r="H204">
        <f>(Table2[[#This Row],[1Y Return vs Nifty]]-AVERAGE(Table2[1Y Return vs Nifty]))/_xlfn.STDEV.P(Table2[1Y Return vs Nifty])</f>
        <v>-0.17447963288181736</v>
      </c>
      <c r="I204">
        <v>12.5258857784348</v>
      </c>
      <c r="J204">
        <f>(Table2[[#This Row],[1M Return vs Nifty]]-AVERAGE(Table2[1M Return vs Nifty]))/_xlfn.STDEV.P(Table2[1M Return vs Nifty])</f>
        <v>0.89915961634576913</v>
      </c>
      <c r="K204">
        <v>32.367324904276302</v>
      </c>
      <c r="L204">
        <f>(Table2[[#This Row],[6M Return vs Nifty]]-AVERAGE(Table2[6M Return vs Nifty]))/_xlfn.STDEV.P(Table2[6M Return vs Nifty])</f>
        <v>0.67742503690935363</v>
      </c>
      <c r="M204">
        <v>-8.8853471691937497E-2</v>
      </c>
      <c r="N204">
        <f>(Table2[[#This Row],[1W Return vs Nifty]]-AVERAGE(Table2[1W Return vs Nifty]))/_xlfn.STDEV.P(Table2[1W Return vs Nifty])</f>
        <v>4.1572385554487404E-2</v>
      </c>
      <c r="O204">
        <v>1396.7</v>
      </c>
      <c r="P204">
        <v>1284.2487334704699</v>
      </c>
      <c r="Q204">
        <v>1113.9133668827501</v>
      </c>
      <c r="R204">
        <v>64.579145231025606</v>
      </c>
      <c r="S204" s="2">
        <f>(Table2[[#This Row],[Close Price]]-Table2[[#This Row],[20D EMA]])/Table2[[#This Row],[20D EMA]]</f>
        <v>4.9616954249301889E-2</v>
      </c>
      <c r="T204" s="2">
        <f>(Table2[[#This Row],[Close Price]]-Table2[[#This Row],[50D EMA]])/Table2[[#This Row],[50D EMA]]</f>
        <v>0.14152341504622498</v>
      </c>
      <c r="U204" s="2">
        <f>(Table2[[#This Row],[Close Price]]-Table2[[#This Row],[200D EMA]])/Table2[[#This Row],[200D EMA]]</f>
        <v>0.31608080447275066</v>
      </c>
      <c r="V204">
        <v>3.4147543356207</v>
      </c>
      <c r="W204">
        <v>1460</v>
      </c>
      <c r="X204">
        <v>1491.95</v>
      </c>
      <c r="Y204">
        <v>1430</v>
      </c>
      <c r="Z204">
        <v>1610</v>
      </c>
      <c r="AA204">
        <v>1430</v>
      </c>
      <c r="AB204">
        <v>1649.8</v>
      </c>
      <c r="AC204">
        <f>(Table2[[#This Row],[Close Price]]/Table2[[#This Row],[Day Low]])-1</f>
        <v>4.109589041095818E-3</v>
      </c>
      <c r="AD204">
        <f>(Table2[[#This Row],[Day High]]/Table2[[#This Row],[Close Price]])-1</f>
        <v>1.7701227830832167E-2</v>
      </c>
      <c r="AE204">
        <f>(Table2[[#This Row],[Close Price]]/Table2[[#This Row],[Current Week Low]])-1</f>
        <v>2.5174825174825166E-2</v>
      </c>
      <c r="AF204">
        <f>(Table2[[#This Row],[Current Week High]]/Table2[[#This Row],[Close Price]])-1</f>
        <v>9.8226466575716209E-2</v>
      </c>
      <c r="AG204">
        <f>(Table2[[#This Row],[Close Price]]/Table2[[#This Row],[Current Month Low]])-1</f>
        <v>2.5174825174825166E-2</v>
      </c>
      <c r="AH204">
        <f>(Table2[[#This Row],[Current Month High]]/Table2[[#This Row],[Close Price]])-1</f>
        <v>0.12537517053206004</v>
      </c>
      <c r="AI204">
        <v>12.537517053206001</v>
      </c>
      <c r="AJ204">
        <v>65.631002146650104</v>
      </c>
      <c r="AK204" t="str">
        <f>IF(AND(Table2[[#This Row],[20D EMA]]&gt;Table2[[#This Row],[50D EMA]],Table2[[#This Row],[50D EMA]]&gt;Table2[[#This Row],[200D EMA]]),"Uptrend","Downtrend/NoTrend")</f>
        <v>Uptrend</v>
      </c>
      <c r="AL204">
        <v>0.21</v>
      </c>
      <c r="AM204" t="s">
        <v>10211</v>
      </c>
      <c r="AN204">
        <v>13.84</v>
      </c>
      <c r="AO204" t="s">
        <v>10211</v>
      </c>
      <c r="AP204">
        <v>8.6170216762431001E-2</v>
      </c>
      <c r="AQ204">
        <f>(Table2[[#This Row],[Sharpe Ratio]]-AVERAGE(Table2[Sharpe Ratio]))/_xlfn.STDEV.P(Table2[Sharpe Ratio])</f>
        <v>0.35903254105907789</v>
      </c>
      <c r="AR2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1.8027099469868708</v>
      </c>
      <c r="AS204">
        <f>_xlfn.RANK.AVG(Table2[[#This Row],[1Y Return vs Nifty Z-Score]],Table2[1Y Return vs Nifty Z-Score])</f>
        <v>328</v>
      </c>
      <c r="AT204">
        <f>_xlfn.RANK.AVG(Table2[[#This Row],[6M Return vs Nifty Z-Score]],Table2[6M Return vs Nifty Z-Score])</f>
        <v>137</v>
      </c>
      <c r="AU204">
        <f>_xlfn.RANK.AVG(Table2[[#This Row],[Sharpe Ratio Z-Score]],Table2[Sharpe Ratio Z-Score])</f>
        <v>238</v>
      </c>
      <c r="AV204">
        <f>(Table2[[#This Row],[Rank 1Y]]+Table2[[#This Row],[Rank 6M]]+Table2[[#This Row],[Rank Sharpe]])/3</f>
        <v>234.33333333333334</v>
      </c>
    </row>
    <row r="205" spans="1:48" x14ac:dyDescent="0.3">
      <c r="A205" t="s">
        <v>324</v>
      </c>
      <c r="B205" t="s">
        <v>325</v>
      </c>
      <c r="C205" t="s">
        <v>10171</v>
      </c>
      <c r="D205" t="s">
        <v>130</v>
      </c>
      <c r="E205">
        <v>76389.126852240006</v>
      </c>
      <c r="F205">
        <v>1618.95</v>
      </c>
      <c r="G205">
        <v>63.048551328983599</v>
      </c>
      <c r="H205">
        <f>(Table2[[#This Row],[1Y Return vs Nifty]]-AVERAGE(Table2[1Y Return vs Nifty]))/_xlfn.STDEV.P(Table2[1Y Return vs Nifty])</f>
        <v>0.22840698793470968</v>
      </c>
      <c r="I205">
        <v>-2.98429565674402</v>
      </c>
      <c r="J205">
        <f>(Table2[[#This Row],[1M Return vs Nifty]]-AVERAGE(Table2[1M Return vs Nifty]))/_xlfn.STDEV.P(Table2[1M Return vs Nifty])</f>
        <v>-0.42814328977068455</v>
      </c>
      <c r="K205">
        <v>17.275472496003601</v>
      </c>
      <c r="L205">
        <f>(Table2[[#This Row],[6M Return vs Nifty]]-AVERAGE(Table2[6M Return vs Nifty]))/_xlfn.STDEV.P(Table2[6M Return vs Nifty])</f>
        <v>0.22318624181416447</v>
      </c>
      <c r="M205">
        <v>-2.80727457385755</v>
      </c>
      <c r="N205">
        <f>(Table2[[#This Row],[1W Return vs Nifty]]-AVERAGE(Table2[1W Return vs Nifty]))/_xlfn.STDEV.P(Table2[1W Return vs Nifty])</f>
        <v>-0.47910031979744638</v>
      </c>
      <c r="O205">
        <v>1651.81</v>
      </c>
      <c r="P205">
        <v>1563.19113069426</v>
      </c>
      <c r="Q205">
        <v>1293.8966842449399</v>
      </c>
      <c r="R205">
        <v>37.541025060750798</v>
      </c>
      <c r="S205" s="2">
        <f>(Table2[[#This Row],[Close Price]]-Table2[[#This Row],[20D EMA]])/Table2[[#This Row],[20D EMA]]</f>
        <v>-1.9893329135917508E-2</v>
      </c>
      <c r="T205" s="2">
        <f>(Table2[[#This Row],[Close Price]]-Table2[[#This Row],[50D EMA]])/Table2[[#This Row],[50D EMA]]</f>
        <v>3.566989871608079E-2</v>
      </c>
      <c r="U205" s="2">
        <f>(Table2[[#This Row],[Close Price]]-Table2[[#This Row],[200D EMA]])/Table2[[#This Row],[200D EMA]]</f>
        <v>0.25122045655812669</v>
      </c>
      <c r="V205">
        <v>0.65453854070200701</v>
      </c>
      <c r="W205">
        <v>1613.95</v>
      </c>
      <c r="X205">
        <v>1648.6</v>
      </c>
      <c r="Y205">
        <v>1603</v>
      </c>
      <c r="Z205">
        <v>1693.25</v>
      </c>
      <c r="AA205">
        <v>1603</v>
      </c>
      <c r="AB205">
        <v>1696.8</v>
      </c>
      <c r="AC205">
        <f>(Table2[[#This Row],[Close Price]]/Table2[[#This Row],[Day Low]])-1</f>
        <v>3.0979894048761558E-3</v>
      </c>
      <c r="AD205">
        <f>(Table2[[#This Row],[Day High]]/Table2[[#This Row],[Close Price]])-1</f>
        <v>1.8314339541060543E-2</v>
      </c>
      <c r="AE205">
        <f>(Table2[[#This Row],[Close Price]]/Table2[[#This Row],[Current Week Low]])-1</f>
        <v>9.9500935745477914E-3</v>
      </c>
      <c r="AF205">
        <f>(Table2[[#This Row],[Current Week High]]/Table2[[#This Row],[Close Price]])-1</f>
        <v>4.5893943605423315E-2</v>
      </c>
      <c r="AG205">
        <f>(Table2[[#This Row],[Close Price]]/Table2[[#This Row],[Current Month Low]])-1</f>
        <v>9.9500935745477914E-3</v>
      </c>
      <c r="AH205">
        <f>(Table2[[#This Row],[Current Month High]]/Table2[[#This Row],[Close Price]])-1</f>
        <v>4.808672287593807E-2</v>
      </c>
      <c r="AI205">
        <v>11.4611322153247</v>
      </c>
      <c r="AJ205">
        <v>92.663334523384506</v>
      </c>
      <c r="AK205" t="str">
        <f>IF(AND(Table2[[#This Row],[20D EMA]]&gt;Table2[[#This Row],[50D EMA]],Table2[[#This Row],[50D EMA]]&gt;Table2[[#This Row],[200D EMA]]),"Uptrend","Downtrend/NoTrend")</f>
        <v>Uptrend</v>
      </c>
      <c r="AL205">
        <v>0.15</v>
      </c>
      <c r="AM205" t="s">
        <v>10211</v>
      </c>
      <c r="AN205">
        <v>-3.61</v>
      </c>
      <c r="AO205" t="s">
        <v>10212</v>
      </c>
      <c r="AP205">
        <v>7.3698412953646E-2</v>
      </c>
      <c r="AQ205">
        <f>(Table2[[#This Row],[Sharpe Ratio]]-AVERAGE(Table2[Sharpe Ratio]))/_xlfn.STDEV.P(Table2[Sharpe Ratio])</f>
        <v>0.21753276227296356</v>
      </c>
      <c r="AR2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-0.23811761754629324</v>
      </c>
      <c r="AS205">
        <f>_xlfn.RANK.AVG(Table2[[#This Row],[1Y Return vs Nifty Z-Score]],Table2[1Y Return vs Nifty Z-Score])</f>
        <v>204</v>
      </c>
      <c r="AT205">
        <f>_xlfn.RANK.AVG(Table2[[#This Row],[6M Return vs Nifty Z-Score]],Table2[6M Return vs Nifty Z-Score])</f>
        <v>232</v>
      </c>
      <c r="AU205">
        <f>_xlfn.RANK.AVG(Table2[[#This Row],[Sharpe Ratio Z-Score]],Table2[Sharpe Ratio Z-Score])</f>
        <v>268</v>
      </c>
      <c r="AV205">
        <f>(Table2[[#This Row],[Rank 1Y]]+Table2[[#This Row],[Rank 6M]]+Table2[[#This Row],[Rank Sharpe]])/3</f>
        <v>234.66666666666666</v>
      </c>
    </row>
    <row r="206" spans="1:48" x14ac:dyDescent="0.3">
      <c r="A206" t="s">
        <v>429</v>
      </c>
      <c r="B206" t="s">
        <v>430</v>
      </c>
      <c r="C206" t="s">
        <v>10167</v>
      </c>
      <c r="D206" t="s">
        <v>32</v>
      </c>
      <c r="E206">
        <v>54872.218149672</v>
      </c>
      <c r="F206">
        <v>63.32</v>
      </c>
      <c r="G206">
        <v>76.872441630854595</v>
      </c>
      <c r="H206">
        <f>(Table2[[#This Row],[1Y Return vs Nifty]]-AVERAGE(Table2[1Y Return vs Nifty]))/_xlfn.STDEV.P(Table2[1Y Return vs Nifty])</f>
        <v>0.39436488731002012</v>
      </c>
      <c r="I206">
        <v>-6.6286829689752498</v>
      </c>
      <c r="J206">
        <f>(Table2[[#This Row],[1M Return vs Nifty]]-AVERAGE(Table2[1M Return vs Nifty]))/_xlfn.STDEV.P(Table2[1M Return vs Nifty])</f>
        <v>-0.74001622889486007</v>
      </c>
      <c r="K206">
        <v>10.094040391862601</v>
      </c>
      <c r="L206">
        <f>(Table2[[#This Row],[6M Return vs Nifty]]-AVERAGE(Table2[6M Return vs Nifty]))/_xlfn.STDEV.P(Table2[6M Return vs Nifty])</f>
        <v>7.0374896401249653E-3</v>
      </c>
      <c r="M206">
        <v>0.79604587594906295</v>
      </c>
      <c r="N206">
        <f>(Table2[[#This Row],[1W Return vs Nifty]]-AVERAGE(Table2[1W Return vs Nifty]))/_xlfn.STDEV.P(Table2[1W Return vs Nifty])</f>
        <v>0.21106155591641299</v>
      </c>
      <c r="O206">
        <v>63.38</v>
      </c>
      <c r="P206">
        <v>63.435682905425999</v>
      </c>
      <c r="Q206">
        <v>56.188922350377297</v>
      </c>
      <c r="R206">
        <v>49.731472747106302</v>
      </c>
      <c r="S206" s="2">
        <f>(Table2[[#This Row],[Close Price]]-Table2[[#This Row],[20D EMA]])/Table2[[#This Row],[20D EMA]]</f>
        <v>-9.4667087409280957E-4</v>
      </c>
      <c r="T206" s="2">
        <f>(Table2[[#This Row],[Close Price]]-Table2[[#This Row],[50D EMA]])/Table2[[#This Row],[50D EMA]]</f>
        <v>-1.8236251290691741E-3</v>
      </c>
      <c r="U206" s="2">
        <f>(Table2[[#This Row],[Close Price]]-Table2[[#This Row],[200D EMA]])/Table2[[#This Row],[200D EMA]]</f>
        <v>0.12691251854156302</v>
      </c>
      <c r="V206">
        <v>0.57039851572810596</v>
      </c>
      <c r="W206">
        <v>63.01</v>
      </c>
      <c r="X206">
        <v>64.25</v>
      </c>
      <c r="Y206">
        <v>61.6</v>
      </c>
      <c r="Z206">
        <v>65.58</v>
      </c>
      <c r="AA206">
        <v>61.6</v>
      </c>
      <c r="AB206">
        <v>65.58</v>
      </c>
      <c r="AC206">
        <f>(Table2[[#This Row],[Close Price]]/Table2[[#This Row],[Day Low]])-1</f>
        <v>4.9198539914299122E-3</v>
      </c>
      <c r="AD206">
        <f>(Table2[[#This Row],[Day High]]/Table2[[#This Row],[Close Price]])-1</f>
        <v>1.4687302590018936E-2</v>
      </c>
      <c r="AE206">
        <f>(Table2[[#This Row],[Close Price]]/Table2[[#This Row],[Current Week Low]])-1</f>
        <v>2.7922077922077904E-2</v>
      </c>
      <c r="AF206">
        <f>(Table2[[#This Row],[Current Week High]]/Table2[[#This Row],[Close Price]])-1</f>
        <v>3.5691724573594374E-2</v>
      </c>
      <c r="AG206">
        <f>(Table2[[#This Row],[Close Price]]/Table2[[#This Row],[Current Month Low]])-1</f>
        <v>2.7922077922077904E-2</v>
      </c>
      <c r="AH206">
        <f>(Table2[[#This Row],[Current Month High]]/Table2[[#This Row],[Close Price]])-1</f>
        <v>3.5691724573594374E-2</v>
      </c>
      <c r="AI206">
        <v>21.446620341124401</v>
      </c>
      <c r="AJ206">
        <v>113.918918918918</v>
      </c>
      <c r="AK206" t="str">
        <f>IF(AND(Table2[[#This Row],[20D EMA]]&gt;Table2[[#This Row],[50D EMA]],Table2[[#This Row],[50D EMA]]&gt;Table2[[#This Row],[200D EMA]]),"Uptrend","Downtrend/NoTrend")</f>
        <v>Downtrend/NoTrend</v>
      </c>
      <c r="AL206">
        <v>-0.08</v>
      </c>
      <c r="AM206" t="s">
        <v>10212</v>
      </c>
      <c r="AN206">
        <v>0.68</v>
      </c>
      <c r="AO206" t="s">
        <v>10211</v>
      </c>
      <c r="AP206">
        <v>8.4176689705473998E-2</v>
      </c>
      <c r="AQ206">
        <f>(Table2[[#This Row],[Sharpe Ratio]]-AVERAGE(Table2[Sharpe Ratio]))/_xlfn.STDEV.P(Table2[Sharpe Ratio])</f>
        <v>0.33641483139266598</v>
      </c>
      <c r="AR2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6">
        <f>_xlfn.RANK.AVG(Table2[[#This Row],[1Y Return vs Nifty Z-Score]],Table2[1Y Return vs Nifty Z-Score])</f>
        <v>169</v>
      </c>
      <c r="AT206">
        <f>_xlfn.RANK.AVG(Table2[[#This Row],[6M Return vs Nifty Z-Score]],Table2[6M Return vs Nifty Z-Score])</f>
        <v>300</v>
      </c>
      <c r="AU206">
        <f>_xlfn.RANK.AVG(Table2[[#This Row],[Sharpe Ratio Z-Score]],Table2[Sharpe Ratio Z-Score])</f>
        <v>242</v>
      </c>
      <c r="AV206">
        <f>(Table2[[#This Row],[Rank 1Y]]+Table2[[#This Row],[Rank 6M]]+Table2[[#This Row],[Rank Sharpe]])/3</f>
        <v>237</v>
      </c>
    </row>
    <row r="207" spans="1:48" x14ac:dyDescent="0.3">
      <c r="A207" t="s">
        <v>81</v>
      </c>
      <c r="B207" t="s">
        <v>82</v>
      </c>
      <c r="C207" t="s">
        <v>10177</v>
      </c>
      <c r="D207" t="s">
        <v>83</v>
      </c>
      <c r="E207">
        <v>320532.21735382499</v>
      </c>
      <c r="F207">
        <v>1486.7</v>
      </c>
      <c r="G207">
        <v>78.886557611160299</v>
      </c>
      <c r="H207">
        <f>(Table2[[#This Row],[1Y Return vs Nifty]]-AVERAGE(Table2[1Y Return vs Nifty]))/_xlfn.STDEV.P(Table2[1Y Return vs Nifty])</f>
        <v>0.41854465508093036</v>
      </c>
      <c r="I207">
        <v>0.31988355371448202</v>
      </c>
      <c r="J207">
        <f>(Table2[[#This Row],[1M Return vs Nifty]]-AVERAGE(Table2[1M Return vs Nifty]))/_xlfn.STDEV.P(Table2[1M Return vs Nifty])</f>
        <v>-0.14538407855836416</v>
      </c>
      <c r="K207">
        <v>11.253139358174501</v>
      </c>
      <c r="L207">
        <f>(Table2[[#This Row],[6M Return vs Nifty]]-AVERAGE(Table2[6M Return vs Nifty]))/_xlfn.STDEV.P(Table2[6M Return vs Nifty])</f>
        <v>4.1924374537368456E-2</v>
      </c>
      <c r="M207">
        <v>-2.15464900411938</v>
      </c>
      <c r="N207">
        <f>(Table2[[#This Row],[1W Return vs Nifty]]-AVERAGE(Table2[1W Return vs Nifty]))/_xlfn.STDEV.P(Table2[1W Return vs Nifty])</f>
        <v>-0.35409970061202389</v>
      </c>
      <c r="O207">
        <v>1468.17</v>
      </c>
      <c r="P207">
        <v>1421.0853667732599</v>
      </c>
      <c r="Q207">
        <v>1212.58349852265</v>
      </c>
      <c r="R207">
        <v>54.471845082078097</v>
      </c>
      <c r="S207" s="2">
        <f>(Table2[[#This Row],[Close Price]]-Table2[[#This Row],[20D EMA]])/Table2[[#This Row],[20D EMA]]</f>
        <v>1.2621154226009231E-2</v>
      </c>
      <c r="T207" s="2">
        <f>(Table2[[#This Row],[Close Price]]-Table2[[#This Row],[50D EMA]])/Table2[[#This Row],[50D EMA]]</f>
        <v>4.6172196801748652E-2</v>
      </c>
      <c r="U207" s="2">
        <f>(Table2[[#This Row],[Close Price]]-Table2[[#This Row],[200D EMA]])/Table2[[#This Row],[200D EMA]]</f>
        <v>0.2260598975751523</v>
      </c>
      <c r="V207">
        <v>0.60836451223741494</v>
      </c>
      <c r="W207">
        <v>1481.15</v>
      </c>
      <c r="X207">
        <v>1497</v>
      </c>
      <c r="Y207">
        <v>1460</v>
      </c>
      <c r="Z207">
        <v>1503.95</v>
      </c>
      <c r="AA207">
        <v>1455.05</v>
      </c>
      <c r="AB207">
        <v>1520</v>
      </c>
      <c r="AC207">
        <f>(Table2[[#This Row],[Close Price]]/Table2[[#This Row],[Day Low]])-1</f>
        <v>3.7470884110319957E-3</v>
      </c>
      <c r="AD207">
        <f>(Table2[[#This Row],[Day High]]/Table2[[#This Row],[Close Price]])-1</f>
        <v>6.9280957826056699E-3</v>
      </c>
      <c r="AE207">
        <f>(Table2[[#This Row],[Close Price]]/Table2[[#This Row],[Current Week Low]])-1</f>
        <v>1.8287671232876779E-2</v>
      </c>
      <c r="AF207">
        <f>(Table2[[#This Row],[Current Week High]]/Table2[[#This Row],[Close Price]])-1</f>
        <v>1.1602878859218402E-2</v>
      </c>
      <c r="AG207">
        <f>(Table2[[#This Row],[Close Price]]/Table2[[#This Row],[Current Month Low]])-1</f>
        <v>2.1751829834026459E-2</v>
      </c>
      <c r="AH207">
        <f>(Table2[[#This Row],[Current Month High]]/Table2[[#This Row],[Close Price]])-1</f>
        <v>2.2398600928230206E-2</v>
      </c>
      <c r="AI207">
        <v>9.0603349700679292</v>
      </c>
      <c r="AJ207">
        <v>108.017349937036</v>
      </c>
      <c r="AK207" t="str">
        <f>IF(AND(Table2[[#This Row],[20D EMA]]&gt;Table2[[#This Row],[50D EMA]],Table2[[#This Row],[50D EMA]]&gt;Table2[[#This Row],[200D EMA]]),"Uptrend","Downtrend/NoTrend")</f>
        <v>Uptrend</v>
      </c>
      <c r="AL207">
        <v>0.03</v>
      </c>
      <c r="AM207" t="s">
        <v>10211</v>
      </c>
      <c r="AN207">
        <v>1.29</v>
      </c>
      <c r="AO207" t="s">
        <v>10211</v>
      </c>
      <c r="AP207">
        <v>7.4654648563514003E-2</v>
      </c>
      <c r="AQ207">
        <f>(Table2[[#This Row],[Sharpe Ratio]]-AVERAGE(Table2[Sharpe Ratio]))/_xlfn.STDEV.P(Table2[Sharpe Ratio])</f>
        <v>0.22838180458779045</v>
      </c>
      <c r="AR2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0.18936705503570106</v>
      </c>
      <c r="AS207">
        <f>_xlfn.RANK.AVG(Table2[[#This Row],[1Y Return vs Nifty Z-Score]],Table2[1Y Return vs Nifty Z-Score])</f>
        <v>161</v>
      </c>
      <c r="AT207">
        <f>_xlfn.RANK.AVG(Table2[[#This Row],[6M Return vs Nifty Z-Score]],Table2[6M Return vs Nifty Z-Score])</f>
        <v>288</v>
      </c>
      <c r="AU207">
        <f>_xlfn.RANK.AVG(Table2[[#This Row],[Sharpe Ratio Z-Score]],Table2[Sharpe Ratio Z-Score])</f>
        <v>264</v>
      </c>
      <c r="AV207">
        <f>(Table2[[#This Row],[Rank 1Y]]+Table2[[#This Row],[Rank 6M]]+Table2[[#This Row],[Rank Sharpe]])/3</f>
        <v>237.66666666666666</v>
      </c>
    </row>
    <row r="208" spans="1:48" x14ac:dyDescent="0.3">
      <c r="A208" t="s">
        <v>1347</v>
      </c>
      <c r="B208" t="s">
        <v>1348</v>
      </c>
      <c r="C208" t="s">
        <v>637</v>
      </c>
      <c r="D208" t="s">
        <v>637</v>
      </c>
      <c r="E208">
        <v>7986.5412605000001</v>
      </c>
      <c r="F208">
        <v>398.3</v>
      </c>
      <c r="G208">
        <v>57.1040678843937</v>
      </c>
      <c r="H208">
        <f>(Table2[[#This Row],[1Y Return vs Nifty]]-AVERAGE(Table2[1Y Return vs Nifty]))/_xlfn.STDEV.P(Table2[1Y Return vs Nifty])</f>
        <v>0.15704256274088949</v>
      </c>
      <c r="I208">
        <v>5.5750371819633697</v>
      </c>
      <c r="J208">
        <f>(Table2[[#This Row],[1M Return vs Nifty]]-AVERAGE(Table2[1M Return vs Nifty]))/_xlfn.STDEV.P(Table2[1M Return vs Nifty])</f>
        <v>0.30433217473076163</v>
      </c>
      <c r="K208">
        <v>23.982373794220901</v>
      </c>
      <c r="L208">
        <f>(Table2[[#This Row],[6M Return vs Nifty]]-AVERAGE(Table2[6M Return vs Nifty]))/_xlfn.STDEV.P(Table2[6M Return vs Nifty])</f>
        <v>0.42505243306147666</v>
      </c>
      <c r="M208">
        <v>-3.22948300650937</v>
      </c>
      <c r="N208">
        <f>(Table2[[#This Row],[1W Return vs Nifty]]-AVERAGE(Table2[1W Return vs Nifty]))/_xlfn.STDEV.P(Table2[1W Return vs Nifty])</f>
        <v>-0.55996799945020315</v>
      </c>
      <c r="O208">
        <v>396.71</v>
      </c>
      <c r="P208">
        <v>381.18990839032602</v>
      </c>
      <c r="Q208">
        <v>323.04621180996799</v>
      </c>
      <c r="R208">
        <v>51.337491782525099</v>
      </c>
      <c r="S208" s="2">
        <f>(Table2[[#This Row],[Close Price]]-Table2[[#This Row],[20D EMA]])/Table2[[#This Row],[20D EMA]]</f>
        <v>4.0079655163722415E-3</v>
      </c>
      <c r="T208" s="2">
        <f>(Table2[[#This Row],[Close Price]]-Table2[[#This Row],[50D EMA]])/Table2[[#This Row],[50D EMA]]</f>
        <v>4.4886003624612779E-2</v>
      </c>
      <c r="U208" s="2">
        <f>(Table2[[#This Row],[Close Price]]-Table2[[#This Row],[200D EMA]])/Table2[[#This Row],[200D EMA]]</f>
        <v>0.23295053598802171</v>
      </c>
      <c r="V208">
        <v>2.4860440787384701</v>
      </c>
      <c r="W208">
        <v>396</v>
      </c>
      <c r="X208">
        <v>414</v>
      </c>
      <c r="Y208">
        <v>395.05</v>
      </c>
      <c r="Z208">
        <v>429</v>
      </c>
      <c r="AA208">
        <v>389.65</v>
      </c>
      <c r="AB208">
        <v>450.65</v>
      </c>
      <c r="AC208">
        <f>(Table2[[#This Row],[Close Price]]/Table2[[#This Row],[Day Low]])-1</f>
        <v>5.8080808080809287E-3</v>
      </c>
      <c r="AD208">
        <f>(Table2[[#This Row],[Day High]]/Table2[[#This Row],[Close Price]])-1</f>
        <v>3.9417524479035793E-2</v>
      </c>
      <c r="AE208">
        <f>(Table2[[#This Row],[Close Price]]/Table2[[#This Row],[Current Week Low]])-1</f>
        <v>8.2268067333248762E-3</v>
      </c>
      <c r="AF208">
        <f>(Table2[[#This Row],[Current Week High]]/Table2[[#This Row],[Close Price]])-1</f>
        <v>7.7077579713783484E-2</v>
      </c>
      <c r="AG208">
        <f>(Table2[[#This Row],[Close Price]]/Table2[[#This Row],[Current Month Low]])-1</f>
        <v>2.2199409726677777E-2</v>
      </c>
      <c r="AH208">
        <f>(Table2[[#This Row],[Current Month High]]/Table2[[#This Row],[Close Price]])-1</f>
        <v>0.13143359276926936</v>
      </c>
      <c r="AI208">
        <v>13.143359276926899</v>
      </c>
      <c r="AJ208">
        <v>99.050474762618705</v>
      </c>
      <c r="AK208" t="str">
        <f>IF(AND(Table2[[#This Row],[20D EMA]]&gt;Table2[[#This Row],[50D EMA]],Table2[[#This Row],[50D EMA]]&gt;Table2[[#This Row],[200D EMA]]),"Uptrend","Downtrend/NoTrend")</f>
        <v>Uptrend</v>
      </c>
      <c r="AL208">
        <v>-0.09</v>
      </c>
      <c r="AM208" t="s">
        <v>10212</v>
      </c>
      <c r="AN208">
        <v>2.2599999999999998</v>
      </c>
      <c r="AO208" t="s">
        <v>10211</v>
      </c>
      <c r="AP208">
        <v>6.0105142230641999E-2</v>
      </c>
      <c r="AQ208">
        <f>(Table2[[#This Row],[Sharpe Ratio]]-AVERAGE(Table2[Sharpe Ratio]))/_xlfn.STDEV.P(Table2[Sharpe Ratio])</f>
        <v>6.3309297105080029E-2</v>
      </c>
      <c r="AR2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0.3897684681880047</v>
      </c>
      <c r="AS208">
        <f>_xlfn.RANK.AVG(Table2[[#This Row],[1Y Return vs Nifty Z-Score]],Table2[1Y Return vs Nifty Z-Score])</f>
        <v>223</v>
      </c>
      <c r="AT208">
        <f>_xlfn.RANK.AVG(Table2[[#This Row],[6M Return vs Nifty Z-Score]],Table2[6M Return vs Nifty Z-Score])</f>
        <v>181</v>
      </c>
      <c r="AU208">
        <f>_xlfn.RANK.AVG(Table2[[#This Row],[Sharpe Ratio Z-Score]],Table2[Sharpe Ratio Z-Score])</f>
        <v>312</v>
      </c>
      <c r="AV208">
        <f>(Table2[[#This Row],[Rank 1Y]]+Table2[[#This Row],[Rank 6M]]+Table2[[#This Row],[Rank Sharpe]])/3</f>
        <v>238.66666666666666</v>
      </c>
    </row>
    <row r="209" spans="1:48" x14ac:dyDescent="0.3">
      <c r="A209" t="s">
        <v>664</v>
      </c>
      <c r="B209" t="s">
        <v>665</v>
      </c>
      <c r="C209" t="s">
        <v>10173</v>
      </c>
      <c r="D209" t="s">
        <v>214</v>
      </c>
      <c r="E209">
        <v>26355.978220820001</v>
      </c>
      <c r="F209">
        <v>4142.8999999999996</v>
      </c>
      <c r="G209">
        <v>116.704497349429</v>
      </c>
      <c r="H209">
        <f>(Table2[[#This Row],[1Y Return vs Nifty]]-AVERAGE(Table2[1Y Return vs Nifty]))/_xlfn.STDEV.P(Table2[1Y Return vs Nifty])</f>
        <v>0.87255475647877634</v>
      </c>
      <c r="I209">
        <v>8.2118085824440694</v>
      </c>
      <c r="J209">
        <f>(Table2[[#This Row],[1M Return vs Nifty]]-AVERAGE(Table2[1M Return vs Nifty]))/_xlfn.STDEV.P(Table2[1M Return vs Nifty])</f>
        <v>0.5299771394430931</v>
      </c>
      <c r="K209">
        <v>39.550721320789599</v>
      </c>
      <c r="L209">
        <f>(Table2[[#This Row],[6M Return vs Nifty]]-AVERAGE(Table2[6M Return vs Nifty]))/_xlfn.STDEV.P(Table2[6M Return vs Nifty])</f>
        <v>0.89363291150660829</v>
      </c>
      <c r="M209">
        <v>1.9118653743052401</v>
      </c>
      <c r="N209">
        <f>(Table2[[#This Row],[1W Return vs Nifty]]-AVERAGE(Table2[1W Return vs Nifty]))/_xlfn.STDEV.P(Table2[1W Return vs Nifty])</f>
        <v>0.42478001051151493</v>
      </c>
      <c r="O209">
        <v>3952.02</v>
      </c>
      <c r="P209">
        <v>3575.7707683531798</v>
      </c>
      <c r="Q209">
        <v>2812.30326968283</v>
      </c>
      <c r="R209">
        <v>58.759253076055003</v>
      </c>
      <c r="S209" s="2">
        <f>(Table2[[#This Row],[Close Price]]-Table2[[#This Row],[20D EMA]])/Table2[[#This Row],[20D EMA]]</f>
        <v>4.8299350711787807E-2</v>
      </c>
      <c r="T209" s="2">
        <f>(Table2[[#This Row],[Close Price]]-Table2[[#This Row],[50D EMA]])/Table2[[#This Row],[50D EMA]]</f>
        <v>0.15860335250405636</v>
      </c>
      <c r="U209" s="2">
        <f>(Table2[[#This Row],[Close Price]]-Table2[[#This Row],[200D EMA]])/Table2[[#This Row],[200D EMA]]</f>
        <v>0.47313415471981923</v>
      </c>
      <c r="V209">
        <v>1.0487872140390699</v>
      </c>
      <c r="W209">
        <v>4083.5</v>
      </c>
      <c r="X209">
        <v>4210</v>
      </c>
      <c r="Y209">
        <v>4063</v>
      </c>
      <c r="Z209">
        <v>4574.1499999999996</v>
      </c>
      <c r="AA209">
        <v>3870</v>
      </c>
      <c r="AB209">
        <v>4574.1499999999996</v>
      </c>
      <c r="AC209">
        <f>(Table2[[#This Row],[Close Price]]/Table2[[#This Row],[Day Low]])-1</f>
        <v>1.4546345047140807E-2</v>
      </c>
      <c r="AD209">
        <f>(Table2[[#This Row],[Day High]]/Table2[[#This Row],[Close Price]])-1</f>
        <v>1.6196384175336309E-2</v>
      </c>
      <c r="AE209">
        <f>(Table2[[#This Row],[Close Price]]/Table2[[#This Row],[Current Week Low]])-1</f>
        <v>1.966527196652712E-2</v>
      </c>
      <c r="AF209">
        <f>(Table2[[#This Row],[Current Week High]]/Table2[[#This Row],[Close Price]])-1</f>
        <v>0.10409375075430249</v>
      </c>
      <c r="AG209">
        <f>(Table2[[#This Row],[Close Price]]/Table2[[#This Row],[Current Month Low]])-1</f>
        <v>7.0516795865632975E-2</v>
      </c>
      <c r="AH209">
        <f>(Table2[[#This Row],[Current Month High]]/Table2[[#This Row],[Close Price]])-1</f>
        <v>0.10409375075430249</v>
      </c>
      <c r="AI209">
        <v>10.4093750754302</v>
      </c>
      <c r="AJ209">
        <v>148.77799795832499</v>
      </c>
      <c r="AK209" t="str">
        <f>IF(AND(Table2[[#This Row],[20D EMA]]&gt;Table2[[#This Row],[50D EMA]],Table2[[#This Row],[50D EMA]]&gt;Table2[[#This Row],[200D EMA]]),"Uptrend","Downtrend/NoTrend")</f>
        <v>Uptrend</v>
      </c>
      <c r="AL209">
        <v>0.44</v>
      </c>
      <c r="AM209" t="s">
        <v>10211</v>
      </c>
      <c r="AN209">
        <v>3.19</v>
      </c>
      <c r="AO209" t="s">
        <v>10211</v>
      </c>
      <c r="AQ209">
        <f>(Table2[[#This Row],[Sharpe Ratio]]-AVERAGE(Table2[Sharpe Ratio]))/_xlfn.STDEV.P(Table2[Sharpe Ratio])</f>
        <v>-0.61861806961255938</v>
      </c>
      <c r="AR2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2.1023267483274335</v>
      </c>
      <c r="AS209">
        <f>_xlfn.RANK.AVG(Table2[[#This Row],[1Y Return vs Nifty Z-Score]],Table2[1Y Return vs Nifty Z-Score])</f>
        <v>99</v>
      </c>
      <c r="AT209">
        <f>_xlfn.RANK.AVG(Table2[[#This Row],[6M Return vs Nifty Z-Score]],Table2[6M Return vs Nifty Z-Score])</f>
        <v>102</v>
      </c>
      <c r="AU209">
        <f>_xlfn.RANK.AVG(Table2[[#This Row],[Sharpe Ratio Z-Score]],Table2[Sharpe Ratio Z-Score])</f>
        <v>517</v>
      </c>
      <c r="AV209">
        <f>(Table2[[#This Row],[Rank 1Y]]+Table2[[#This Row],[Rank 6M]]+Table2[[#This Row],[Rank Sharpe]])/3</f>
        <v>239.33333333333334</v>
      </c>
    </row>
    <row r="210" spans="1:48" x14ac:dyDescent="0.3">
      <c r="A210" t="s">
        <v>1286</v>
      </c>
      <c r="B210" t="s">
        <v>1287</v>
      </c>
      <c r="C210" t="s">
        <v>10177</v>
      </c>
      <c r="D210" t="s">
        <v>299</v>
      </c>
      <c r="E210">
        <v>8582.4556044300007</v>
      </c>
      <c r="F210">
        <v>533.4</v>
      </c>
      <c r="G210">
        <v>13.4144770616644</v>
      </c>
      <c r="H210">
        <f>(Table2[[#This Row],[1Y Return vs Nifty]]-AVERAGE(Table2[1Y Return vs Nifty]))/_xlfn.STDEV.P(Table2[1Y Return vs Nifty])</f>
        <v>-0.36745760032287972</v>
      </c>
      <c r="I210">
        <v>3.2191898143280202</v>
      </c>
      <c r="J210">
        <f>(Table2[[#This Row],[1M Return vs Nifty]]-AVERAGE(Table2[1M Return vs Nifty]))/_xlfn.STDEV.P(Table2[1M Return vs Nifty])</f>
        <v>0.10272763061260017</v>
      </c>
      <c r="K210">
        <v>33.154097624160698</v>
      </c>
      <c r="L210">
        <f>(Table2[[#This Row],[6M Return vs Nifty]]-AVERAGE(Table2[6M Return vs Nifty]))/_xlfn.STDEV.P(Table2[6M Return vs Nifty])</f>
        <v>0.70110554229901345</v>
      </c>
      <c r="M210">
        <v>2.9143223180599098</v>
      </c>
      <c r="N210">
        <f>(Table2[[#This Row],[1W Return vs Nifty]]-AVERAGE(Table2[1W Return vs Nifty]))/_xlfn.STDEV.P(Table2[1W Return vs Nifty])</f>
        <v>0.61678557156596869</v>
      </c>
      <c r="O210">
        <v>499.77</v>
      </c>
      <c r="P210">
        <v>467.56586013928597</v>
      </c>
      <c r="Q210">
        <v>408.73527448804799</v>
      </c>
      <c r="R210">
        <v>76.733905267447895</v>
      </c>
      <c r="S210" s="2">
        <f>(Table2[[#This Row],[Close Price]]-Table2[[#This Row],[20D EMA]])/Table2[[#This Row],[20D EMA]]</f>
        <v>6.7290953838765821E-2</v>
      </c>
      <c r="T210" s="2">
        <f>(Table2[[#This Row],[Close Price]]-Table2[[#This Row],[50D EMA]])/Table2[[#This Row],[50D EMA]]</f>
        <v>0.14080185375617946</v>
      </c>
      <c r="U210" s="2">
        <f>(Table2[[#This Row],[Close Price]]-Table2[[#This Row],[200D EMA]])/Table2[[#This Row],[200D EMA]]</f>
        <v>0.30500114204260431</v>
      </c>
      <c r="V210">
        <v>0.81471094892429297</v>
      </c>
      <c r="W210">
        <v>526.54999999999995</v>
      </c>
      <c r="X210">
        <v>536.9</v>
      </c>
      <c r="Y210">
        <v>496</v>
      </c>
      <c r="Z210">
        <v>536.9</v>
      </c>
      <c r="AA210">
        <v>496</v>
      </c>
      <c r="AB210">
        <v>536.9</v>
      </c>
      <c r="AC210">
        <f>(Table2[[#This Row],[Close Price]]/Table2[[#This Row],[Day Low]])-1</f>
        <v>1.3009210901149038E-2</v>
      </c>
      <c r="AD210">
        <f>(Table2[[#This Row],[Day High]]/Table2[[#This Row],[Close Price]])-1</f>
        <v>6.5616797900263091E-3</v>
      </c>
      <c r="AE210">
        <f>(Table2[[#This Row],[Close Price]]/Table2[[#This Row],[Current Week Low]])-1</f>
        <v>7.5403225806451646E-2</v>
      </c>
      <c r="AF210">
        <f>(Table2[[#This Row],[Current Week High]]/Table2[[#This Row],[Close Price]])-1</f>
        <v>6.5616797900263091E-3</v>
      </c>
      <c r="AG210">
        <f>(Table2[[#This Row],[Close Price]]/Table2[[#This Row],[Current Month Low]])-1</f>
        <v>7.5403225806451646E-2</v>
      </c>
      <c r="AH210">
        <f>(Table2[[#This Row],[Current Month High]]/Table2[[#This Row],[Close Price]])-1</f>
        <v>6.5616797900263091E-3</v>
      </c>
      <c r="AI210">
        <v>0.65616797900263002</v>
      </c>
      <c r="AJ210">
        <v>56.284793436858997</v>
      </c>
      <c r="AK210" t="str">
        <f>IF(AND(Table2[[#This Row],[20D EMA]]&gt;Table2[[#This Row],[50D EMA]],Table2[[#This Row],[50D EMA]]&gt;Table2[[#This Row],[200D EMA]]),"Uptrend","Downtrend/NoTrend")</f>
        <v>Uptrend</v>
      </c>
      <c r="AL210">
        <v>0.14000000000000001</v>
      </c>
      <c r="AM210" t="s">
        <v>10211</v>
      </c>
      <c r="AN210">
        <v>9.98</v>
      </c>
      <c r="AO210" t="s">
        <v>10211</v>
      </c>
      <c r="AP210">
        <v>0.120553549999767</v>
      </c>
      <c r="AQ210">
        <f>(Table2[[#This Row],[Sharpe Ratio]]-AVERAGE(Table2[Sharpe Ratio]))/_xlfn.STDEV.P(Table2[Sharpe Ratio])</f>
        <v>0.74913120854976434</v>
      </c>
      <c r="AR2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1.802292352704467</v>
      </c>
      <c r="AS210">
        <f>_xlfn.RANK.AVG(Table2[[#This Row],[1Y Return vs Nifty Z-Score]],Table2[1Y Return vs Nifty Z-Score])</f>
        <v>421</v>
      </c>
      <c r="AT210">
        <f>_xlfn.RANK.AVG(Table2[[#This Row],[6M Return vs Nifty Z-Score]],Table2[6M Return vs Nifty Z-Score])</f>
        <v>134</v>
      </c>
      <c r="AU210">
        <f>_xlfn.RANK.AVG(Table2[[#This Row],[Sharpe Ratio Z-Score]],Table2[Sharpe Ratio Z-Score])</f>
        <v>164</v>
      </c>
      <c r="AV210">
        <f>(Table2[[#This Row],[Rank 1Y]]+Table2[[#This Row],[Rank 6M]]+Table2[[#This Row],[Rank Sharpe]])/3</f>
        <v>239.66666666666666</v>
      </c>
    </row>
    <row r="211" spans="1:48" x14ac:dyDescent="0.3">
      <c r="A211" t="s">
        <v>181</v>
      </c>
      <c r="B211" t="s">
        <v>182</v>
      </c>
      <c r="C211" t="s">
        <v>10180</v>
      </c>
      <c r="D211" t="s">
        <v>140</v>
      </c>
      <c r="E211">
        <v>146485.66960674</v>
      </c>
      <c r="F211">
        <v>1395.8</v>
      </c>
      <c r="G211">
        <v>77.871342489425203</v>
      </c>
      <c r="H211">
        <f>(Table2[[#This Row],[1Y Return vs Nifty]]-AVERAGE(Table2[1Y Return vs Nifty]))/_xlfn.STDEV.P(Table2[1Y Return vs Nifty])</f>
        <v>0.40635684359385543</v>
      </c>
      <c r="I211">
        <v>-5.8343447538519202</v>
      </c>
      <c r="J211">
        <f>(Table2[[#This Row],[1M Return vs Nifty]]-AVERAGE(Table2[1M Return vs Nifty]))/_xlfn.STDEV.P(Table2[1M Return vs Nifty])</f>
        <v>-0.67203975642231906</v>
      </c>
      <c r="K211">
        <v>3.63176209323988</v>
      </c>
      <c r="L211">
        <f>(Table2[[#This Row],[6M Return vs Nifty]]-AVERAGE(Table2[6M Return vs Nifty]))/_xlfn.STDEV.P(Table2[6M Return vs Nifty])</f>
        <v>-0.1874659701423935</v>
      </c>
      <c r="M211">
        <v>-3.8878486528601899</v>
      </c>
      <c r="N211">
        <f>(Table2[[#This Row],[1W Return vs Nifty]]-AVERAGE(Table2[1W Return vs Nifty]))/_xlfn.STDEV.P(Table2[1W Return vs Nifty])</f>
        <v>-0.68606804403975263</v>
      </c>
      <c r="O211">
        <v>1488.38</v>
      </c>
      <c r="P211">
        <v>1407.9934227845499</v>
      </c>
      <c r="Q211">
        <v>1135.4444240467899</v>
      </c>
      <c r="R211">
        <v>40.703538665458296</v>
      </c>
      <c r="S211" s="2">
        <f>(Table2[[#This Row],[Close Price]]-Table2[[#This Row],[20D EMA]])/Table2[[#This Row],[20D EMA]]</f>
        <v>-6.2201857052634507E-2</v>
      </c>
      <c r="T211" s="2">
        <f>(Table2[[#This Row],[Close Price]]-Table2[[#This Row],[50D EMA]])/Table2[[#This Row],[50D EMA]]</f>
        <v>-8.6601418637562728E-3</v>
      </c>
      <c r="U211" s="2">
        <f>(Table2[[#This Row],[Close Price]]-Table2[[#This Row],[200D EMA]])/Table2[[#This Row],[200D EMA]]</f>
        <v>0.22929838787290677</v>
      </c>
      <c r="V211">
        <v>0.54940660611173497</v>
      </c>
      <c r="W211">
        <v>1387.9</v>
      </c>
      <c r="X211">
        <v>1479.85</v>
      </c>
      <c r="Y211">
        <v>1387.9</v>
      </c>
      <c r="Z211">
        <v>1595</v>
      </c>
      <c r="AA211">
        <v>1387.9</v>
      </c>
      <c r="AB211">
        <v>1595</v>
      </c>
      <c r="AC211">
        <f>(Table2[[#This Row],[Close Price]]/Table2[[#This Row],[Day Low]])-1</f>
        <v>5.6920527415518229E-3</v>
      </c>
      <c r="AD211">
        <f>(Table2[[#This Row],[Day High]]/Table2[[#This Row],[Close Price]])-1</f>
        <v>6.0216363375841686E-2</v>
      </c>
      <c r="AE211">
        <f>(Table2[[#This Row],[Close Price]]/Table2[[#This Row],[Current Week Low]])-1</f>
        <v>5.6920527415518229E-3</v>
      </c>
      <c r="AF211">
        <f>(Table2[[#This Row],[Current Week High]]/Table2[[#This Row],[Close Price]])-1</f>
        <v>0.14271385585327412</v>
      </c>
      <c r="AG211">
        <f>(Table2[[#This Row],[Close Price]]/Table2[[#This Row],[Current Month Low]])-1</f>
        <v>5.6920527415518229E-3</v>
      </c>
      <c r="AH211">
        <f>(Table2[[#This Row],[Current Month High]]/Table2[[#This Row],[Close Price]])-1</f>
        <v>0.14271385585327412</v>
      </c>
      <c r="AI211">
        <v>18.208196016621201</v>
      </c>
      <c r="AJ211">
        <v>117.736526012011</v>
      </c>
      <c r="AK211" t="str">
        <f>IF(AND(Table2[[#This Row],[20D EMA]]&gt;Table2[[#This Row],[50D EMA]],Table2[[#This Row],[50D EMA]]&gt;Table2[[#This Row],[200D EMA]]),"Uptrend","Downtrend/NoTrend")</f>
        <v>Uptrend</v>
      </c>
      <c r="AL211">
        <v>-0.01</v>
      </c>
      <c r="AM211" t="s">
        <v>10212</v>
      </c>
      <c r="AN211">
        <v>-2.72</v>
      </c>
      <c r="AO211" t="s">
        <v>10212</v>
      </c>
      <c r="AP211">
        <v>0.1139969036399</v>
      </c>
      <c r="AQ211">
        <f>(Table2[[#This Row],[Sharpe Ratio]]-AVERAGE(Table2[Sharpe Ratio]))/_xlfn.STDEV.P(Table2[Sharpe Ratio])</f>
        <v>0.67474228905389677</v>
      </c>
      <c r="AR2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-0.46447463795671307</v>
      </c>
      <c r="AS211">
        <f>_xlfn.RANK.AVG(Table2[[#This Row],[1Y Return vs Nifty Z-Score]],Table2[1Y Return vs Nifty Z-Score])</f>
        <v>163</v>
      </c>
      <c r="AT211">
        <f>_xlfn.RANK.AVG(Table2[[#This Row],[6M Return vs Nifty Z-Score]],Table2[6M Return vs Nifty Z-Score])</f>
        <v>377</v>
      </c>
      <c r="AU211">
        <f>_xlfn.RANK.AVG(Table2[[#This Row],[Sharpe Ratio Z-Score]],Table2[Sharpe Ratio Z-Score])</f>
        <v>180</v>
      </c>
      <c r="AV211">
        <f>(Table2[[#This Row],[Rank 1Y]]+Table2[[#This Row],[Rank 6M]]+Table2[[#This Row],[Rank Sharpe]])/3</f>
        <v>240</v>
      </c>
    </row>
    <row r="212" spans="1:48" x14ac:dyDescent="0.3">
      <c r="A212" t="s">
        <v>1368</v>
      </c>
      <c r="B212" t="s">
        <v>1369</v>
      </c>
      <c r="C212" t="s">
        <v>10181</v>
      </c>
      <c r="D212" t="s">
        <v>371</v>
      </c>
      <c r="E212">
        <v>7662.6278308800001</v>
      </c>
      <c r="F212">
        <v>1700</v>
      </c>
      <c r="G212">
        <v>92.331879923974199</v>
      </c>
      <c r="H212">
        <f>(Table2[[#This Row],[1Y Return vs Nifty]]-AVERAGE(Table2[1Y Return vs Nifty]))/_xlfn.STDEV.P(Table2[1Y Return vs Nifty])</f>
        <v>0.57995778834028366</v>
      </c>
      <c r="I212">
        <v>-0.15143405125383499</v>
      </c>
      <c r="J212">
        <f>(Table2[[#This Row],[1M Return vs Nifty]]-AVERAGE(Table2[1M Return vs Nifty]))/_xlfn.STDEV.P(Table2[1M Return vs Nifty])</f>
        <v>-0.1857176639127821</v>
      </c>
      <c r="K212">
        <v>24.2863092435949</v>
      </c>
      <c r="L212">
        <f>(Table2[[#This Row],[6M Return vs Nifty]]-AVERAGE(Table2[6M Return vs Nifty]))/_xlfn.STDEV.P(Table2[6M Return vs Nifty])</f>
        <v>0.43420036722989475</v>
      </c>
      <c r="M212">
        <v>-0.34132819493539102</v>
      </c>
      <c r="N212">
        <f>(Table2[[#This Row],[1W Return vs Nifty]]-AVERAGE(Table2[1W Return vs Nifty]))/_xlfn.STDEV.P(Table2[1W Return vs Nifty])</f>
        <v>-6.7853530899873536E-3</v>
      </c>
      <c r="O212">
        <v>1657.89</v>
      </c>
      <c r="P212">
        <v>1515.2772416615501</v>
      </c>
      <c r="Q212">
        <v>1199.25463987747</v>
      </c>
      <c r="R212">
        <v>48.615745690241297</v>
      </c>
      <c r="S212" s="2">
        <f>(Table2[[#This Row],[Close Price]]-Table2[[#This Row],[20D EMA]])/Table2[[#This Row],[20D EMA]]</f>
        <v>2.5399755110411364E-2</v>
      </c>
      <c r="T212" s="2">
        <f>(Table2[[#This Row],[Close Price]]-Table2[[#This Row],[50D EMA]])/Table2[[#This Row],[50D EMA]]</f>
        <v>0.1219069047297876</v>
      </c>
      <c r="U212" s="2">
        <f>(Table2[[#This Row],[Close Price]]-Table2[[#This Row],[200D EMA]])/Table2[[#This Row],[200D EMA]]</f>
        <v>0.41754715259946129</v>
      </c>
      <c r="V212">
        <v>0.95005398215593095</v>
      </c>
      <c r="W212">
        <v>1670</v>
      </c>
      <c r="X212">
        <v>1721.8</v>
      </c>
      <c r="Y212">
        <v>1670</v>
      </c>
      <c r="Z212">
        <v>1803.95</v>
      </c>
      <c r="AA212">
        <v>1603.7</v>
      </c>
      <c r="AB212">
        <v>1803.95</v>
      </c>
      <c r="AC212">
        <f>(Table2[[#This Row],[Close Price]]/Table2[[#This Row],[Day Low]])-1</f>
        <v>1.7964071856287456E-2</v>
      </c>
      <c r="AD212">
        <f>(Table2[[#This Row],[Day High]]/Table2[[#This Row],[Close Price]])-1</f>
        <v>1.2823529411764678E-2</v>
      </c>
      <c r="AE212">
        <f>(Table2[[#This Row],[Close Price]]/Table2[[#This Row],[Current Week Low]])-1</f>
        <v>1.7964071856287456E-2</v>
      </c>
      <c r="AF212">
        <f>(Table2[[#This Row],[Current Week High]]/Table2[[#This Row],[Close Price]])-1</f>
        <v>6.1147058823529443E-2</v>
      </c>
      <c r="AG212">
        <f>(Table2[[#This Row],[Close Price]]/Table2[[#This Row],[Current Month Low]])-1</f>
        <v>6.0048637525721649E-2</v>
      </c>
      <c r="AH212">
        <f>(Table2[[#This Row],[Current Month High]]/Table2[[#This Row],[Close Price]])-1</f>
        <v>6.1147058823529443E-2</v>
      </c>
      <c r="AI212">
        <v>6.1147058823529399</v>
      </c>
      <c r="AJ212">
        <v>141.700433639013</v>
      </c>
      <c r="AK212" t="str">
        <f>IF(AND(Table2[[#This Row],[20D EMA]]&gt;Table2[[#This Row],[50D EMA]],Table2[[#This Row],[50D EMA]]&gt;Table2[[#This Row],[200D EMA]]),"Uptrend","Downtrend/NoTrend")</f>
        <v>Uptrend</v>
      </c>
      <c r="AL212">
        <v>0.17</v>
      </c>
      <c r="AM212" t="s">
        <v>10211</v>
      </c>
      <c r="AN212">
        <v>2.0699999999999998</v>
      </c>
      <c r="AO212" t="s">
        <v>10211</v>
      </c>
      <c r="AP212">
        <v>3.3588666109147E-2</v>
      </c>
      <c r="AQ212">
        <f>(Table2[[#This Row],[Sharpe Ratio]]-AVERAGE(Table2[Sharpe Ratio]))/_xlfn.STDEV.P(Table2[Sharpe Ratio])</f>
        <v>-0.23753535719712321</v>
      </c>
      <c r="AR2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0.58411978137028575</v>
      </c>
      <c r="AS212">
        <f>_xlfn.RANK.AVG(Table2[[#This Row],[1Y Return vs Nifty Z-Score]],Table2[1Y Return vs Nifty Z-Score])</f>
        <v>140</v>
      </c>
      <c r="AT212">
        <f>_xlfn.RANK.AVG(Table2[[#This Row],[6M Return vs Nifty Z-Score]],Table2[6M Return vs Nifty Z-Score])</f>
        <v>178</v>
      </c>
      <c r="AU212">
        <f>_xlfn.RANK.AVG(Table2[[#This Row],[Sharpe Ratio Z-Score]],Table2[Sharpe Ratio Z-Score])</f>
        <v>408</v>
      </c>
      <c r="AV212">
        <f>(Table2[[#This Row],[Rank 1Y]]+Table2[[#This Row],[Rank 6M]]+Table2[[#This Row],[Rank Sharpe]])/3</f>
        <v>242</v>
      </c>
    </row>
    <row r="213" spans="1:48" x14ac:dyDescent="0.3">
      <c r="A213" t="s">
        <v>766</v>
      </c>
      <c r="B213" t="s">
        <v>767</v>
      </c>
      <c r="C213" t="s">
        <v>10179</v>
      </c>
      <c r="D213" t="s">
        <v>214</v>
      </c>
      <c r="E213">
        <v>20573.982396300002</v>
      </c>
      <c r="F213">
        <v>466.45</v>
      </c>
      <c r="G213">
        <v>33.862522654259301</v>
      </c>
      <c r="H213">
        <f>(Table2[[#This Row],[1Y Return vs Nifty]]-AVERAGE(Table2[1Y Return vs Nifty]))/_xlfn.STDEV.P(Table2[1Y Return vs Nifty])</f>
        <v>-0.12197571217317928</v>
      </c>
      <c r="I213">
        <v>13.083861028698101</v>
      </c>
      <c r="J213">
        <f>(Table2[[#This Row],[1M Return vs Nifty]]-AVERAGE(Table2[1M Return vs Nifty]))/_xlfn.STDEV.P(Table2[1M Return vs Nifty])</f>
        <v>0.94690903657729308</v>
      </c>
      <c r="K213">
        <v>46.692702978284501</v>
      </c>
      <c r="L213">
        <f>(Table2[[#This Row],[6M Return vs Nifty]]-AVERAGE(Table2[6M Return vs Nifty]))/_xlfn.STDEV.P(Table2[6M Return vs Nifty])</f>
        <v>1.1085942731028902</v>
      </c>
      <c r="M213">
        <v>1.81750838491862</v>
      </c>
      <c r="N213">
        <f>(Table2[[#This Row],[1W Return vs Nifty]]-AVERAGE(Table2[1W Return vs Nifty]))/_xlfn.STDEV.P(Table2[1W Return vs Nifty])</f>
        <v>0.40670734734183278</v>
      </c>
      <c r="O213">
        <v>444.11</v>
      </c>
      <c r="P213">
        <v>407.63572438894198</v>
      </c>
      <c r="Q213">
        <v>343.50472205028802</v>
      </c>
      <c r="R213">
        <v>74.735218290232297</v>
      </c>
      <c r="S213" s="2">
        <f>(Table2[[#This Row],[Close Price]]-Table2[[#This Row],[20D EMA]])/Table2[[#This Row],[20D EMA]]</f>
        <v>5.0302852896804785E-2</v>
      </c>
      <c r="T213" s="2">
        <f>(Table2[[#This Row],[Close Price]]-Table2[[#This Row],[50D EMA]])/Table2[[#This Row],[50D EMA]]</f>
        <v>0.14428145545688456</v>
      </c>
      <c r="U213" s="2">
        <f>(Table2[[#This Row],[Close Price]]-Table2[[#This Row],[200D EMA]])/Table2[[#This Row],[200D EMA]]</f>
        <v>0.35791437513838065</v>
      </c>
      <c r="V213">
        <v>0.81954120242504003</v>
      </c>
      <c r="W213">
        <v>461.2</v>
      </c>
      <c r="X213">
        <v>477.8</v>
      </c>
      <c r="Y213">
        <v>445</v>
      </c>
      <c r="Z213">
        <v>527.54999999999995</v>
      </c>
      <c r="AA213">
        <v>431</v>
      </c>
      <c r="AB213">
        <v>527.54999999999995</v>
      </c>
      <c r="AC213">
        <f>(Table2[[#This Row],[Close Price]]/Table2[[#This Row],[Day Low]])-1</f>
        <v>1.138334778837824E-2</v>
      </c>
      <c r="AD213">
        <f>(Table2[[#This Row],[Day High]]/Table2[[#This Row],[Close Price]])-1</f>
        <v>2.4332725908457586E-2</v>
      </c>
      <c r="AE213">
        <f>(Table2[[#This Row],[Close Price]]/Table2[[#This Row],[Current Week Low]])-1</f>
        <v>4.8202247191011294E-2</v>
      </c>
      <c r="AF213">
        <f>(Table2[[#This Row],[Current Week High]]/Table2[[#This Row],[Close Price]])-1</f>
        <v>0.13098938793011028</v>
      </c>
      <c r="AG213">
        <f>(Table2[[#This Row],[Close Price]]/Table2[[#This Row],[Current Month Low]])-1</f>
        <v>8.2250580046403732E-2</v>
      </c>
      <c r="AH213">
        <f>(Table2[[#This Row],[Current Month High]]/Table2[[#This Row],[Close Price]])-1</f>
        <v>0.13098938793011028</v>
      </c>
      <c r="AI213">
        <v>13.098938793011</v>
      </c>
      <c r="AJ213">
        <v>68.8506787330316</v>
      </c>
      <c r="AK213" t="str">
        <f>IF(AND(Table2[[#This Row],[20D EMA]]&gt;Table2[[#This Row],[50D EMA]],Table2[[#This Row],[50D EMA]]&gt;Table2[[#This Row],[200D EMA]]),"Uptrend","Downtrend/NoTrend")</f>
        <v>Uptrend</v>
      </c>
      <c r="AL213">
        <v>0.24</v>
      </c>
      <c r="AM213" t="s">
        <v>10211</v>
      </c>
      <c r="AN213">
        <v>7.4</v>
      </c>
      <c r="AO213" t="s">
        <v>10211</v>
      </c>
      <c r="AP213">
        <v>5.2620780731091998E-2</v>
      </c>
      <c r="AQ213">
        <f>(Table2[[#This Row],[Sharpe Ratio]]-AVERAGE(Table2[Sharpe Ratio]))/_xlfn.STDEV.P(Table2[Sharpe Ratio])</f>
        <v>-2.1605083587443619E-2</v>
      </c>
      <c r="AR2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2.3186298612613934</v>
      </c>
      <c r="AS213">
        <f>_xlfn.RANK.AVG(Table2[[#This Row],[1Y Return vs Nifty Z-Score]],Table2[1Y Return vs Nifty Z-Score])</f>
        <v>314</v>
      </c>
      <c r="AT213">
        <f>_xlfn.RANK.AVG(Table2[[#This Row],[6M Return vs Nifty Z-Score]],Table2[6M Return vs Nifty Z-Score])</f>
        <v>80</v>
      </c>
      <c r="AU213">
        <f>_xlfn.RANK.AVG(Table2[[#This Row],[Sharpe Ratio Z-Score]],Table2[Sharpe Ratio Z-Score])</f>
        <v>340</v>
      </c>
      <c r="AV213">
        <f>(Table2[[#This Row],[Rank 1Y]]+Table2[[#This Row],[Rank 6M]]+Table2[[#This Row],[Rank Sharpe]])/3</f>
        <v>244.66666666666666</v>
      </c>
    </row>
    <row r="214" spans="1:48" x14ac:dyDescent="0.3">
      <c r="A214" t="s">
        <v>1497</v>
      </c>
      <c r="B214" t="s">
        <v>1498</v>
      </c>
      <c r="C214" t="s">
        <v>10172</v>
      </c>
      <c r="D214" t="s">
        <v>62</v>
      </c>
      <c r="E214">
        <v>6533.89951802</v>
      </c>
      <c r="F214">
        <v>658.6</v>
      </c>
      <c r="G214">
        <v>91.858112430271106</v>
      </c>
      <c r="H214">
        <f>(Table2[[#This Row],[1Y Return vs Nifty]]-AVERAGE(Table2[1Y Return vs Nifty]))/_xlfn.STDEV.P(Table2[1Y Return vs Nifty])</f>
        <v>0.57427013773467739</v>
      </c>
      <c r="I214">
        <v>18.824632825146601</v>
      </c>
      <c r="J214">
        <f>(Table2[[#This Row],[1M Return vs Nifty]]-AVERAGE(Table2[1M Return vs Nifty]))/_xlfn.STDEV.P(Table2[1M Return vs Nifty])</f>
        <v>1.4381826635572483</v>
      </c>
      <c r="K214">
        <v>87.847541998683297</v>
      </c>
      <c r="L214">
        <f>(Table2[[#This Row],[6M Return vs Nifty]]-AVERAGE(Table2[6M Return vs Nifty]))/_xlfn.STDEV.P(Table2[6M Return vs Nifty])</f>
        <v>2.3472841292742319</v>
      </c>
      <c r="M214">
        <v>7.5803548669589098</v>
      </c>
      <c r="N214">
        <f>(Table2[[#This Row],[1W Return vs Nifty]]-AVERAGE(Table2[1W Return vs Nifty]))/_xlfn.STDEV.P(Table2[1W Return vs Nifty])</f>
        <v>1.5104939777286472</v>
      </c>
      <c r="O214">
        <v>604.07000000000005</v>
      </c>
      <c r="P214">
        <v>556.87939784417995</v>
      </c>
      <c r="Q214">
        <v>453.49980186558702</v>
      </c>
      <c r="R214">
        <v>75.519525671132698</v>
      </c>
      <c r="S214" s="2">
        <f>(Table2[[#This Row],[Close Price]]-Table2[[#This Row],[20D EMA]])/Table2[[#This Row],[20D EMA]]</f>
        <v>9.0270995083351221E-2</v>
      </c>
      <c r="T214" s="2">
        <f>(Table2[[#This Row],[Close Price]]-Table2[[#This Row],[50D EMA]])/Table2[[#This Row],[50D EMA]]</f>
        <v>0.18266181609448309</v>
      </c>
      <c r="U214" s="2">
        <f>(Table2[[#This Row],[Close Price]]-Table2[[#This Row],[200D EMA]])/Table2[[#This Row],[200D EMA]]</f>
        <v>0.45226083295004998</v>
      </c>
      <c r="V214">
        <v>1.3925364876653099</v>
      </c>
      <c r="W214">
        <v>650</v>
      </c>
      <c r="X214">
        <v>671.75</v>
      </c>
      <c r="Y214">
        <v>628.04999999999995</v>
      </c>
      <c r="Z214">
        <v>685</v>
      </c>
      <c r="AA214">
        <v>559</v>
      </c>
      <c r="AB214">
        <v>685</v>
      </c>
      <c r="AC214">
        <f>(Table2[[#This Row],[Close Price]]/Table2[[#This Row],[Day Low]])-1</f>
        <v>1.3230769230769157E-2</v>
      </c>
      <c r="AD214">
        <f>(Table2[[#This Row],[Day High]]/Table2[[#This Row],[Close Price]])-1</f>
        <v>1.9966595809292498E-2</v>
      </c>
      <c r="AE214">
        <f>(Table2[[#This Row],[Close Price]]/Table2[[#This Row],[Current Week Low]])-1</f>
        <v>4.8642623994904932E-2</v>
      </c>
      <c r="AF214">
        <f>(Table2[[#This Row],[Current Week High]]/Table2[[#This Row],[Close Price]])-1</f>
        <v>4.0085028849073723E-2</v>
      </c>
      <c r="AG214">
        <f>(Table2[[#This Row],[Close Price]]/Table2[[#This Row],[Current Month Low]])-1</f>
        <v>0.178175313059034</v>
      </c>
      <c r="AH214">
        <f>(Table2[[#This Row],[Current Month High]]/Table2[[#This Row],[Close Price]])-1</f>
        <v>4.0085028849073723E-2</v>
      </c>
      <c r="AI214">
        <v>4.0085028849073696</v>
      </c>
      <c r="AJ214">
        <v>123.216403999322</v>
      </c>
      <c r="AK214" t="str">
        <f>IF(AND(Table2[[#This Row],[20D EMA]]&gt;Table2[[#This Row],[50D EMA]],Table2[[#This Row],[50D EMA]]&gt;Table2[[#This Row],[200D EMA]]),"Uptrend","Downtrend/NoTrend")</f>
        <v>Uptrend</v>
      </c>
      <c r="AL214">
        <v>0.12</v>
      </c>
      <c r="AM214" t="s">
        <v>10211</v>
      </c>
      <c r="AN214">
        <v>11.97</v>
      </c>
      <c r="AO214" t="s">
        <v>10211</v>
      </c>
      <c r="AP214">
        <v>-1.5207892519959999E-2</v>
      </c>
      <c r="AQ214">
        <f>(Table2[[#This Row],[Sharpe Ratio]]-AVERAGE(Table2[Sharpe Ratio]))/_xlfn.STDEV.P(Table2[Sharpe Ratio])</f>
        <v>-0.79116034660552792</v>
      </c>
      <c r="AR2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5.0790705616892771</v>
      </c>
      <c r="AS214">
        <f>_xlfn.RANK.AVG(Table2[[#This Row],[1Y Return vs Nifty Z-Score]],Table2[1Y Return vs Nifty Z-Score])</f>
        <v>141</v>
      </c>
      <c r="AT214">
        <f>_xlfn.RANK.AVG(Table2[[#This Row],[6M Return vs Nifty Z-Score]],Table2[6M Return vs Nifty Z-Score])</f>
        <v>17</v>
      </c>
      <c r="AU214">
        <f>_xlfn.RANK.AVG(Table2[[#This Row],[Sharpe Ratio Z-Score]],Table2[Sharpe Ratio Z-Score])</f>
        <v>577</v>
      </c>
      <c r="AV214">
        <f>(Table2[[#This Row],[Rank 1Y]]+Table2[[#This Row],[Rank 6M]]+Table2[[#This Row],[Rank Sharpe]])/3</f>
        <v>245</v>
      </c>
    </row>
    <row r="215" spans="1:48" x14ac:dyDescent="0.3">
      <c r="A215" t="s">
        <v>482</v>
      </c>
      <c r="B215" t="s">
        <v>483</v>
      </c>
      <c r="C215" t="s">
        <v>10167</v>
      </c>
      <c r="D215" t="s">
        <v>484</v>
      </c>
      <c r="E215">
        <v>43496.231724999998</v>
      </c>
      <c r="F215">
        <v>779.7</v>
      </c>
      <c r="G215">
        <v>72.121196909362695</v>
      </c>
      <c r="H215">
        <f>(Table2[[#This Row],[1Y Return vs Nifty]]-AVERAGE(Table2[1Y Return vs Nifty]))/_xlfn.STDEV.P(Table2[1Y Return vs Nifty])</f>
        <v>0.3373254739337358</v>
      </c>
      <c r="I215">
        <v>10.4831941971295</v>
      </c>
      <c r="J215">
        <f>(Table2[[#This Row],[1M Return vs Nifty]]-AVERAGE(Table2[1M Return vs Nifty]))/_xlfn.STDEV.P(Table2[1M Return vs Nifty])</f>
        <v>0.72435376487992631</v>
      </c>
      <c r="K215">
        <v>23.973769957325899</v>
      </c>
      <c r="L215">
        <f>(Table2[[#This Row],[6M Return vs Nifty]]-AVERAGE(Table2[6M Return vs Nifty]))/_xlfn.STDEV.P(Table2[6M Return vs Nifty])</f>
        <v>0.4247934723720494</v>
      </c>
      <c r="M215">
        <v>-1.05874305065083</v>
      </c>
      <c r="N215">
        <f>(Table2[[#This Row],[1W Return vs Nifty]]-AVERAGE(Table2[1W Return vs Nifty]))/_xlfn.STDEV.P(Table2[1W Return vs Nifty])</f>
        <v>-0.14419538624763462</v>
      </c>
      <c r="O215">
        <v>764.59</v>
      </c>
      <c r="P215">
        <v>718.30630086737699</v>
      </c>
      <c r="Q215">
        <v>608.14102150502401</v>
      </c>
      <c r="R215">
        <v>60.539371093911299</v>
      </c>
      <c r="S215" s="2">
        <f>(Table2[[#This Row],[Close Price]]-Table2[[#This Row],[20D EMA]])/Table2[[#This Row],[20D EMA]]</f>
        <v>1.9762225506480616E-2</v>
      </c>
      <c r="T215" s="2">
        <f>(Table2[[#This Row],[Close Price]]-Table2[[#This Row],[50D EMA]])/Table2[[#This Row],[50D EMA]]</f>
        <v>8.5470082969463401E-2</v>
      </c>
      <c r="U215" s="2">
        <f>(Table2[[#This Row],[Close Price]]-Table2[[#This Row],[200D EMA]])/Table2[[#This Row],[200D EMA]]</f>
        <v>0.28210394041566678</v>
      </c>
      <c r="V215">
        <v>0.71785836277354298</v>
      </c>
      <c r="W215">
        <v>776.3</v>
      </c>
      <c r="X215">
        <v>796</v>
      </c>
      <c r="Y215">
        <v>751.7</v>
      </c>
      <c r="Z215">
        <v>800</v>
      </c>
      <c r="AA215">
        <v>751.7</v>
      </c>
      <c r="AB215">
        <v>821.25</v>
      </c>
      <c r="AC215">
        <f>(Table2[[#This Row],[Close Price]]/Table2[[#This Row],[Day Low]])-1</f>
        <v>4.3797500966122893E-3</v>
      </c>
      <c r="AD215">
        <f>(Table2[[#This Row],[Day High]]/Table2[[#This Row],[Close Price]])-1</f>
        <v>2.090547646530716E-2</v>
      </c>
      <c r="AE215">
        <f>(Table2[[#This Row],[Close Price]]/Table2[[#This Row],[Current Week Low]])-1</f>
        <v>3.7248902487694524E-2</v>
      </c>
      <c r="AF215">
        <f>(Table2[[#This Row],[Current Week High]]/Table2[[#This Row],[Close Price]])-1</f>
        <v>2.6035654739002156E-2</v>
      </c>
      <c r="AG215">
        <f>(Table2[[#This Row],[Close Price]]/Table2[[#This Row],[Current Month Low]])-1</f>
        <v>3.7248902487694524E-2</v>
      </c>
      <c r="AH215">
        <f>(Table2[[#This Row],[Current Month High]]/Table2[[#This Row],[Close Price]])-1</f>
        <v>5.3289726818006811E-2</v>
      </c>
      <c r="AI215">
        <v>5.3289726818006802</v>
      </c>
      <c r="AJ215">
        <v>103.73660830938</v>
      </c>
      <c r="AK215" t="str">
        <f>IF(AND(Table2[[#This Row],[20D EMA]]&gt;Table2[[#This Row],[50D EMA]],Table2[[#This Row],[50D EMA]]&gt;Table2[[#This Row],[200D EMA]]),"Uptrend","Downtrend/NoTrend")</f>
        <v>Uptrend</v>
      </c>
      <c r="AL215">
        <v>0.05</v>
      </c>
      <c r="AM215" t="s">
        <v>10211</v>
      </c>
      <c r="AN215">
        <v>0.12</v>
      </c>
      <c r="AO215" t="s">
        <v>10211</v>
      </c>
      <c r="AP215">
        <v>4.148563380669E-2</v>
      </c>
      <c r="AQ215">
        <f>(Table2[[#This Row],[Sharpe Ratio]]-AVERAGE(Table2[Sharpe Ratio]))/_xlfn.STDEV.P(Table2[Sharpe Ratio])</f>
        <v>-0.1479397221618505</v>
      </c>
      <c r="AR2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1.1943376027762265</v>
      </c>
      <c r="AS215">
        <f>_xlfn.RANK.AVG(Table2[[#This Row],[1Y Return vs Nifty Z-Score]],Table2[1Y Return vs Nifty Z-Score])</f>
        <v>180</v>
      </c>
      <c r="AT215">
        <f>_xlfn.RANK.AVG(Table2[[#This Row],[6M Return vs Nifty Z-Score]],Table2[6M Return vs Nifty Z-Score])</f>
        <v>182</v>
      </c>
      <c r="AU215">
        <f>_xlfn.RANK.AVG(Table2[[#This Row],[Sharpe Ratio Z-Score]],Table2[Sharpe Ratio Z-Score])</f>
        <v>378</v>
      </c>
      <c r="AV215">
        <f>(Table2[[#This Row],[Rank 1Y]]+Table2[[#This Row],[Rank 6M]]+Table2[[#This Row],[Rank Sharpe]])/3</f>
        <v>246.66666666666666</v>
      </c>
    </row>
    <row r="216" spans="1:48" x14ac:dyDescent="0.3">
      <c r="A216" t="s">
        <v>694</v>
      </c>
      <c r="B216" t="s">
        <v>695</v>
      </c>
      <c r="C216" t="s">
        <v>10165</v>
      </c>
      <c r="D216" t="s">
        <v>243</v>
      </c>
      <c r="E216">
        <v>24691.462071792001</v>
      </c>
      <c r="F216">
        <v>251.58</v>
      </c>
      <c r="G216">
        <v>61.204227282299399</v>
      </c>
      <c r="H216">
        <f>(Table2[[#This Row],[1Y Return vs Nifty]]-AVERAGE(Table2[1Y Return vs Nifty]))/_xlfn.STDEV.P(Table2[1Y Return vs Nifty])</f>
        <v>0.20626559807474709</v>
      </c>
      <c r="I216">
        <v>18.829891889625699</v>
      </c>
      <c r="J216">
        <f>(Table2[[#This Row],[1M Return vs Nifty]]-AVERAGE(Table2[1M Return vs Nifty]))/_xlfn.STDEV.P(Table2[1M Return vs Nifty])</f>
        <v>1.4386327144864224</v>
      </c>
      <c r="K216">
        <v>29.626051806218399</v>
      </c>
      <c r="L216">
        <f>(Table2[[#This Row],[6M Return vs Nifty]]-AVERAGE(Table2[6M Return vs Nifty]))/_xlfn.STDEV.P(Table2[6M Return vs Nifty])</f>
        <v>0.59491743244814665</v>
      </c>
      <c r="M216">
        <v>-0.52150258741010702</v>
      </c>
      <c r="N216">
        <f>(Table2[[#This Row],[1W Return vs Nifty]]-AVERAGE(Table2[1W Return vs Nifty]))/_xlfn.STDEV.P(Table2[1W Return vs Nifty])</f>
        <v>-4.1295050020391862E-2</v>
      </c>
      <c r="O216">
        <v>229.87</v>
      </c>
      <c r="P216">
        <v>214.347373672332</v>
      </c>
      <c r="Q216">
        <v>186.34089472096801</v>
      </c>
      <c r="R216">
        <v>74.997788084186993</v>
      </c>
      <c r="S216" s="2">
        <f>(Table2[[#This Row],[Close Price]]-Table2[[#This Row],[20D EMA]])/Table2[[#This Row],[20D EMA]]</f>
        <v>9.4444686126941346E-2</v>
      </c>
      <c r="T216" s="2">
        <f>(Table2[[#This Row],[Close Price]]-Table2[[#This Row],[50D EMA]])/Table2[[#This Row],[50D EMA]]</f>
        <v>0.173702274442535</v>
      </c>
      <c r="U216" s="2">
        <f>(Table2[[#This Row],[Close Price]]-Table2[[#This Row],[200D EMA]])/Table2[[#This Row],[200D EMA]]</f>
        <v>0.35010621461661884</v>
      </c>
      <c r="V216">
        <v>3.4470638906043498</v>
      </c>
      <c r="W216">
        <v>249.35</v>
      </c>
      <c r="X216">
        <v>256.89999999999998</v>
      </c>
      <c r="Y216">
        <v>239.5</v>
      </c>
      <c r="Z216">
        <v>260.2</v>
      </c>
      <c r="AA216">
        <v>202.01</v>
      </c>
      <c r="AB216">
        <v>260.2</v>
      </c>
      <c r="AC216">
        <f>(Table2[[#This Row],[Close Price]]/Table2[[#This Row],[Day Low]])-1</f>
        <v>8.9432524563866078E-3</v>
      </c>
      <c r="AD216">
        <f>(Table2[[#This Row],[Day High]]/Table2[[#This Row],[Close Price]])-1</f>
        <v>2.1146355036171238E-2</v>
      </c>
      <c r="AE216">
        <f>(Table2[[#This Row],[Close Price]]/Table2[[#This Row],[Current Week Low]])-1</f>
        <v>5.0438413361169054E-2</v>
      </c>
      <c r="AF216">
        <f>(Table2[[#This Row],[Current Week High]]/Table2[[#This Row],[Close Price]])-1</f>
        <v>3.4263454964623463E-2</v>
      </c>
      <c r="AG216">
        <f>(Table2[[#This Row],[Close Price]]/Table2[[#This Row],[Current Month Low]])-1</f>
        <v>0.24538389188654031</v>
      </c>
      <c r="AH216">
        <f>(Table2[[#This Row],[Current Month High]]/Table2[[#This Row],[Close Price]])-1</f>
        <v>3.4263454964623463E-2</v>
      </c>
      <c r="AI216">
        <v>3.4263454964623401</v>
      </c>
      <c r="AJ216">
        <v>95.098875533152395</v>
      </c>
      <c r="AK216" t="str">
        <f>IF(AND(Table2[[#This Row],[20D EMA]]&gt;Table2[[#This Row],[50D EMA]],Table2[[#This Row],[50D EMA]]&gt;Table2[[#This Row],[200D EMA]]),"Uptrend","Downtrend/NoTrend")</f>
        <v>Uptrend</v>
      </c>
      <c r="AL216">
        <v>0.03</v>
      </c>
      <c r="AM216" t="s">
        <v>10211</v>
      </c>
      <c r="AN216">
        <v>22.44</v>
      </c>
      <c r="AO216" t="s">
        <v>10211</v>
      </c>
      <c r="AP216">
        <v>3.9091748639412997E-2</v>
      </c>
      <c r="AQ216">
        <f>(Table2[[#This Row],[Sharpe Ratio]]-AVERAGE(Table2[Sharpe Ratio]))/_xlfn.STDEV.P(Table2[Sharpe Ratio])</f>
        <v>-0.17509972458030224</v>
      </c>
      <c r="AR2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2.0234209704086221</v>
      </c>
      <c r="AS216">
        <f>_xlfn.RANK.AVG(Table2[[#This Row],[1Y Return vs Nifty Z-Score]],Table2[1Y Return vs Nifty Z-Score])</f>
        <v>210</v>
      </c>
      <c r="AT216">
        <f>_xlfn.RANK.AVG(Table2[[#This Row],[6M Return vs Nifty Z-Score]],Table2[6M Return vs Nifty Z-Score])</f>
        <v>152</v>
      </c>
      <c r="AU216">
        <f>_xlfn.RANK.AVG(Table2[[#This Row],[Sharpe Ratio Z-Score]],Table2[Sharpe Ratio Z-Score])</f>
        <v>383</v>
      </c>
      <c r="AV216">
        <f>(Table2[[#This Row],[Rank 1Y]]+Table2[[#This Row],[Rank 6M]]+Table2[[#This Row],[Rank Sharpe]])/3</f>
        <v>248.33333333333334</v>
      </c>
    </row>
    <row r="217" spans="1:48" x14ac:dyDescent="0.3">
      <c r="A217" t="s">
        <v>994</v>
      </c>
      <c r="B217" t="s">
        <v>995</v>
      </c>
      <c r="C217" t="s">
        <v>10173</v>
      </c>
      <c r="D217" t="s">
        <v>46</v>
      </c>
      <c r="E217">
        <v>13593.89692304</v>
      </c>
      <c r="F217">
        <v>723.75</v>
      </c>
      <c r="G217">
        <v>50.489079027924703</v>
      </c>
      <c r="H217">
        <f>(Table2[[#This Row],[1Y Return vs Nifty]]-AVERAGE(Table2[1Y Return vs Nifty]))/_xlfn.STDEV.P(Table2[1Y Return vs Nifty])</f>
        <v>7.7628618399758653E-2</v>
      </c>
      <c r="I217">
        <v>13.0547121657271</v>
      </c>
      <c r="J217">
        <f>(Table2[[#This Row],[1M Return vs Nifty]]-AVERAGE(Table2[1M Return vs Nifty]))/_xlfn.STDEV.P(Table2[1M Return vs Nifty])</f>
        <v>0.94441458667720035</v>
      </c>
      <c r="K217">
        <v>23.5985186003916</v>
      </c>
      <c r="L217">
        <f>(Table2[[#This Row],[6M Return vs Nifty]]-AVERAGE(Table2[6M Return vs Nifty]))/_xlfn.STDEV.P(Table2[6M Return vs Nifty])</f>
        <v>0.41349905207025556</v>
      </c>
      <c r="M217">
        <v>0.27588487523451199</v>
      </c>
      <c r="N217">
        <f>(Table2[[#This Row],[1W Return vs Nifty]]-AVERAGE(Table2[1W Return vs Nifty]))/_xlfn.STDEV.P(Table2[1W Return vs Nifty])</f>
        <v>0.11143253403865587</v>
      </c>
      <c r="O217">
        <v>701.37</v>
      </c>
      <c r="P217">
        <v>637.64371423830698</v>
      </c>
      <c r="Q217">
        <v>550.88591952881995</v>
      </c>
      <c r="R217">
        <v>63.795621923240901</v>
      </c>
      <c r="S217" s="2">
        <f>(Table2[[#This Row],[Close Price]]-Table2[[#This Row],[20D EMA]])/Table2[[#This Row],[20D EMA]]</f>
        <v>3.1908978142777697E-2</v>
      </c>
      <c r="T217" s="2">
        <f>(Table2[[#This Row],[Close Price]]-Table2[[#This Row],[50D EMA]])/Table2[[#This Row],[50D EMA]]</f>
        <v>0.13503824132344927</v>
      </c>
      <c r="U217" s="2">
        <f>(Table2[[#This Row],[Close Price]]-Table2[[#This Row],[200D EMA]])/Table2[[#This Row],[200D EMA]]</f>
        <v>0.31379288223418922</v>
      </c>
      <c r="V217">
        <v>1.0041033713169001</v>
      </c>
      <c r="W217">
        <v>718</v>
      </c>
      <c r="X217">
        <v>739.6</v>
      </c>
      <c r="Y217">
        <v>711.9</v>
      </c>
      <c r="Z217">
        <v>755.95</v>
      </c>
      <c r="AA217">
        <v>711.9</v>
      </c>
      <c r="AB217">
        <v>757.95</v>
      </c>
      <c r="AC217">
        <f>(Table2[[#This Row],[Close Price]]/Table2[[#This Row],[Day Low]])-1</f>
        <v>8.0083565459609929E-3</v>
      </c>
      <c r="AD217">
        <f>(Table2[[#This Row],[Day High]]/Table2[[#This Row],[Close Price]])-1</f>
        <v>2.189982728842832E-2</v>
      </c>
      <c r="AE217">
        <f>(Table2[[#This Row],[Close Price]]/Table2[[#This Row],[Current Week Low]])-1</f>
        <v>1.6645596291614106E-2</v>
      </c>
      <c r="AF217">
        <f>(Table2[[#This Row],[Current Week High]]/Table2[[#This Row],[Close Price]])-1</f>
        <v>4.449050086355788E-2</v>
      </c>
      <c r="AG217">
        <f>(Table2[[#This Row],[Close Price]]/Table2[[#This Row],[Current Month Low]])-1</f>
        <v>1.6645596291614106E-2</v>
      </c>
      <c r="AH217">
        <f>(Table2[[#This Row],[Current Month High]]/Table2[[#This Row],[Close Price]])-1</f>
        <v>4.7253886010362844E-2</v>
      </c>
      <c r="AI217">
        <v>4.72538860103628</v>
      </c>
      <c r="AJ217">
        <v>83.529859262076798</v>
      </c>
      <c r="AK217" t="str">
        <f>IF(AND(Table2[[#This Row],[20D EMA]]&gt;Table2[[#This Row],[50D EMA]],Table2[[#This Row],[50D EMA]]&gt;Table2[[#This Row],[200D EMA]]),"Uptrend","Downtrend/NoTrend")</f>
        <v>Uptrend</v>
      </c>
      <c r="AL217">
        <v>0.28000000000000003</v>
      </c>
      <c r="AM217" t="s">
        <v>10211</v>
      </c>
      <c r="AN217">
        <v>4.8899999999999997</v>
      </c>
      <c r="AO217" t="s">
        <v>10211</v>
      </c>
      <c r="AP217">
        <v>6.4071964337669998E-2</v>
      </c>
      <c r="AQ217">
        <f>(Table2[[#This Row],[Sharpe Ratio]]-AVERAGE(Table2[Sharpe Ratio]))/_xlfn.STDEV.P(Table2[Sharpe Ratio])</f>
        <v>0.10831517269726608</v>
      </c>
      <c r="AR2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1.6552899638831364</v>
      </c>
      <c r="AS217">
        <f>_xlfn.RANK.AVG(Table2[[#This Row],[1Y Return vs Nifty Z-Score]],Table2[1Y Return vs Nifty Z-Score])</f>
        <v>253</v>
      </c>
      <c r="AT217">
        <f>_xlfn.RANK.AVG(Table2[[#This Row],[6M Return vs Nifty Z-Score]],Table2[6M Return vs Nifty Z-Score])</f>
        <v>187</v>
      </c>
      <c r="AU217">
        <f>_xlfn.RANK.AVG(Table2[[#This Row],[Sharpe Ratio Z-Score]],Table2[Sharpe Ratio Z-Score])</f>
        <v>305</v>
      </c>
      <c r="AV217">
        <f>(Table2[[#This Row],[Rank 1Y]]+Table2[[#This Row],[Rank 6M]]+Table2[[#This Row],[Rank Sharpe]])/3</f>
        <v>248.33333333333334</v>
      </c>
    </row>
    <row r="218" spans="1:48" x14ac:dyDescent="0.3">
      <c r="A218" t="s">
        <v>123</v>
      </c>
      <c r="B218" t="s">
        <v>124</v>
      </c>
      <c r="C218" t="s">
        <v>10165</v>
      </c>
      <c r="D218" t="s">
        <v>18</v>
      </c>
      <c r="E218">
        <v>246330.882353052</v>
      </c>
      <c r="F218">
        <v>167.04</v>
      </c>
      <c r="G218">
        <v>44.221048080584602</v>
      </c>
      <c r="H218">
        <f>(Table2[[#This Row],[1Y Return vs Nifty]]-AVERAGE(Table2[1Y Return vs Nifty]))/_xlfn.STDEV.P(Table2[1Y Return vs Nifty])</f>
        <v>2.3799563715877327E-3</v>
      </c>
      <c r="I218">
        <v>-1.7024862895535899</v>
      </c>
      <c r="J218">
        <f>(Table2[[#This Row],[1M Return vs Nifty]]-AVERAGE(Table2[1M Return vs Nifty]))/_xlfn.STDEV.P(Table2[1M Return vs Nifty])</f>
        <v>-0.31845087222743773</v>
      </c>
      <c r="K218">
        <v>11.549166871661299</v>
      </c>
      <c r="L218">
        <f>(Table2[[#This Row],[6M Return vs Nifty]]-AVERAGE(Table2[6M Return vs Nifty]))/_xlfn.STDEV.P(Table2[6M Return vs Nifty])</f>
        <v>5.0834293439541073E-2</v>
      </c>
      <c r="M218">
        <v>1.3089493613529599</v>
      </c>
      <c r="N218">
        <f>(Table2[[#This Row],[1W Return vs Nifty]]-AVERAGE(Table2[1W Return vs Nifty]))/_xlfn.STDEV.P(Table2[1W Return vs Nifty])</f>
        <v>0.30930050981392931</v>
      </c>
      <c r="O218">
        <v>168.75</v>
      </c>
      <c r="P218">
        <v>167.236283177822</v>
      </c>
      <c r="Q218">
        <v>147.45951249661201</v>
      </c>
      <c r="R218">
        <v>75.149379546505997</v>
      </c>
      <c r="S218" s="2">
        <f>(Table2[[#This Row],[Close Price]]-Table2[[#This Row],[20D EMA]])/Table2[[#This Row],[20D EMA]]</f>
        <v>-1.0133333333333381E-2</v>
      </c>
      <c r="T218" s="2">
        <f>(Table2[[#This Row],[Close Price]]-Table2[[#This Row],[50D EMA]])/Table2[[#This Row],[50D EMA]]</f>
        <v>-1.1736877553856131E-3</v>
      </c>
      <c r="U218" s="2">
        <f>(Table2[[#This Row],[Close Price]]-Table2[[#This Row],[200D EMA]])/Table2[[#This Row],[200D EMA]]</f>
        <v>0.13278551632155886</v>
      </c>
      <c r="V218">
        <v>1.10469993430578</v>
      </c>
      <c r="W218">
        <v>166.11</v>
      </c>
      <c r="X218">
        <v>169.25</v>
      </c>
      <c r="Y218">
        <v>166.11</v>
      </c>
      <c r="Z218">
        <v>175.8</v>
      </c>
      <c r="AA218">
        <v>165.62</v>
      </c>
      <c r="AB218">
        <v>175.8</v>
      </c>
      <c r="AC218">
        <f>(Table2[[#This Row],[Close Price]]/Table2[[#This Row],[Day Low]])-1</f>
        <v>5.5986996568537784E-3</v>
      </c>
      <c r="AD218">
        <f>(Table2[[#This Row],[Day High]]/Table2[[#This Row],[Close Price]])-1</f>
        <v>1.3230363984674476E-2</v>
      </c>
      <c r="AE218">
        <f>(Table2[[#This Row],[Close Price]]/Table2[[#This Row],[Current Week Low]])-1</f>
        <v>5.5986996568537784E-3</v>
      </c>
      <c r="AF218">
        <f>(Table2[[#This Row],[Current Week High]]/Table2[[#This Row],[Close Price]])-1</f>
        <v>5.2442528735632266E-2</v>
      </c>
      <c r="AG218">
        <f>(Table2[[#This Row],[Close Price]]/Table2[[#This Row],[Current Month Low]])-1</f>
        <v>8.5738437386788657E-3</v>
      </c>
      <c r="AH218">
        <f>(Table2[[#This Row],[Current Month High]]/Table2[[#This Row],[Close Price]])-1</f>
        <v>5.2442528735632266E-2</v>
      </c>
      <c r="AI218">
        <v>17.816091954023001</v>
      </c>
      <c r="AJ218">
        <v>95.368421052631504</v>
      </c>
      <c r="AK218" t="str">
        <f>IF(AND(Table2[[#This Row],[20D EMA]]&gt;Table2[[#This Row],[50D EMA]],Table2[[#This Row],[50D EMA]]&gt;Table2[[#This Row],[200D EMA]]),"Uptrend","Downtrend/NoTrend")</f>
        <v>Uptrend</v>
      </c>
      <c r="AL218">
        <v>-0.09</v>
      </c>
      <c r="AM218" t="s">
        <v>10212</v>
      </c>
      <c r="AN218">
        <v>1.69</v>
      </c>
      <c r="AO218" t="s">
        <v>10211</v>
      </c>
      <c r="AP218">
        <v>0.10919571034268399</v>
      </c>
      <c r="AQ218">
        <f>(Table2[[#This Row],[Sharpe Ratio]]-AVERAGE(Table2[Sharpe Ratio]))/_xlfn.STDEV.P(Table2[Sharpe Ratio])</f>
        <v>0.62026999299461294</v>
      </c>
      <c r="AR2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0.66433388039223329</v>
      </c>
      <c r="AS218">
        <f>_xlfn.RANK.AVG(Table2[[#This Row],[1Y Return vs Nifty Z-Score]],Table2[1Y Return vs Nifty Z-Score])</f>
        <v>276</v>
      </c>
      <c r="AT218">
        <f>_xlfn.RANK.AVG(Table2[[#This Row],[6M Return vs Nifty Z-Score]],Table2[6M Return vs Nifty Z-Score])</f>
        <v>286</v>
      </c>
      <c r="AU218">
        <f>_xlfn.RANK.AVG(Table2[[#This Row],[Sharpe Ratio Z-Score]],Table2[Sharpe Ratio Z-Score])</f>
        <v>189</v>
      </c>
      <c r="AV218">
        <f>(Table2[[#This Row],[Rank 1Y]]+Table2[[#This Row],[Rank 6M]]+Table2[[#This Row],[Rank Sharpe]])/3</f>
        <v>250.33333333333334</v>
      </c>
    </row>
    <row r="219" spans="1:48" x14ac:dyDescent="0.3">
      <c r="A219" t="s">
        <v>1077</v>
      </c>
      <c r="B219" t="s">
        <v>1078</v>
      </c>
      <c r="C219" t="s">
        <v>10171</v>
      </c>
      <c r="D219" t="s">
        <v>193</v>
      </c>
      <c r="E219">
        <v>11524.05902078</v>
      </c>
      <c r="F219">
        <v>482.9</v>
      </c>
      <c r="G219">
        <v>36.810225879336798</v>
      </c>
      <c r="H219">
        <f>(Table2[[#This Row],[1Y Return vs Nifty]]-AVERAGE(Table2[1Y Return vs Nifty]))/_xlfn.STDEV.P(Table2[1Y Return vs Nifty])</f>
        <v>-8.6588087956465179E-2</v>
      </c>
      <c r="I219">
        <v>5.5208503491082697</v>
      </c>
      <c r="J219">
        <f>(Table2[[#This Row],[1M Return vs Nifty]]-AVERAGE(Table2[1M Return vs Nifty]))/_xlfn.STDEV.P(Table2[1M Return vs Nifty])</f>
        <v>0.29969506967674253</v>
      </c>
      <c r="K219">
        <v>11.247544644198801</v>
      </c>
      <c r="L219">
        <f>(Table2[[#This Row],[6M Return vs Nifty]]-AVERAGE(Table2[6M Return vs Nifty]))/_xlfn.STDEV.P(Table2[6M Return vs Nifty])</f>
        <v>4.1755983271241894E-2</v>
      </c>
      <c r="M219">
        <v>-2.1516059267197498</v>
      </c>
      <c r="N219">
        <f>(Table2[[#This Row],[1W Return vs Nifty]]-AVERAGE(Table2[1W Return vs Nifty]))/_xlfn.STDEV.P(Table2[1W Return vs Nifty])</f>
        <v>-0.3535168448723453</v>
      </c>
      <c r="O219">
        <v>480.95</v>
      </c>
      <c r="P219">
        <v>458.01837717962002</v>
      </c>
      <c r="Q219">
        <v>400.948539729684</v>
      </c>
      <c r="R219">
        <v>53.974050243053398</v>
      </c>
      <c r="S219" s="2">
        <f>(Table2[[#This Row],[Close Price]]-Table2[[#This Row],[20D EMA]])/Table2[[#This Row],[20D EMA]]</f>
        <v>4.0544755172055068E-3</v>
      </c>
      <c r="T219" s="2">
        <f>(Table2[[#This Row],[Close Price]]-Table2[[#This Row],[50D EMA]])/Table2[[#This Row],[50D EMA]]</f>
        <v>5.432450761822203E-2</v>
      </c>
      <c r="U219" s="2">
        <f>(Table2[[#This Row],[Close Price]]-Table2[[#This Row],[200D EMA]])/Table2[[#This Row],[200D EMA]]</f>
        <v>0.20439396119403985</v>
      </c>
      <c r="V219">
        <v>0.62631105298975898</v>
      </c>
      <c r="W219">
        <v>480.4</v>
      </c>
      <c r="X219">
        <v>493.55</v>
      </c>
      <c r="Y219">
        <v>480.4</v>
      </c>
      <c r="Z219">
        <v>512.4</v>
      </c>
      <c r="AA219">
        <v>478</v>
      </c>
      <c r="AB219">
        <v>512.4</v>
      </c>
      <c r="AC219">
        <f>(Table2[[#This Row],[Close Price]]/Table2[[#This Row],[Day Low]])-1</f>
        <v>5.2039966694421569E-3</v>
      </c>
      <c r="AD219">
        <f>(Table2[[#This Row],[Day High]]/Table2[[#This Row],[Close Price]])-1</f>
        <v>2.2054255539449175E-2</v>
      </c>
      <c r="AE219">
        <f>(Table2[[#This Row],[Close Price]]/Table2[[#This Row],[Current Week Low]])-1</f>
        <v>5.2039966694421569E-3</v>
      </c>
      <c r="AF219">
        <f>(Table2[[#This Row],[Current Week High]]/Table2[[#This Row],[Close Price]])-1</f>
        <v>6.1089252433216057E-2</v>
      </c>
      <c r="AG219">
        <f>(Table2[[#This Row],[Close Price]]/Table2[[#This Row],[Current Month Low]])-1</f>
        <v>1.0251046025104626E-2</v>
      </c>
      <c r="AH219">
        <f>(Table2[[#This Row],[Current Month High]]/Table2[[#This Row],[Close Price]])-1</f>
        <v>6.1089252433216057E-2</v>
      </c>
      <c r="AI219">
        <v>6.1089252433216004</v>
      </c>
      <c r="AJ219">
        <v>72.464285714285694</v>
      </c>
      <c r="AK219" t="str">
        <f>IF(AND(Table2[[#This Row],[20D EMA]]&gt;Table2[[#This Row],[50D EMA]],Table2[[#This Row],[50D EMA]]&gt;Table2[[#This Row],[200D EMA]]),"Uptrend","Downtrend/NoTrend")</f>
        <v>Uptrend</v>
      </c>
      <c r="AL219">
        <v>0.01</v>
      </c>
      <c r="AM219" t="s">
        <v>10211</v>
      </c>
      <c r="AN219">
        <v>1.01</v>
      </c>
      <c r="AO219" t="s">
        <v>10211</v>
      </c>
      <c r="AP219">
        <v>0.123362119961429</v>
      </c>
      <c r="AQ219">
        <f>(Table2[[#This Row],[Sharpe Ratio]]-AVERAGE(Table2[Sharpe Ratio]))/_xlfn.STDEV.P(Table2[Sharpe Ratio])</f>
        <v>0.78099604818110657</v>
      </c>
      <c r="AR2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0.68234216830028038</v>
      </c>
      <c r="AS219">
        <f>_xlfn.RANK.AVG(Table2[[#This Row],[1Y Return vs Nifty Z-Score]],Table2[1Y Return vs Nifty Z-Score])</f>
        <v>305</v>
      </c>
      <c r="AT219">
        <f>_xlfn.RANK.AVG(Table2[[#This Row],[6M Return vs Nifty Z-Score]],Table2[6M Return vs Nifty Z-Score])</f>
        <v>289</v>
      </c>
      <c r="AU219">
        <f>_xlfn.RANK.AVG(Table2[[#This Row],[Sharpe Ratio Z-Score]],Table2[Sharpe Ratio Z-Score])</f>
        <v>158</v>
      </c>
      <c r="AV219">
        <f>(Table2[[#This Row],[Rank 1Y]]+Table2[[#This Row],[Rank 6M]]+Table2[[#This Row],[Rank Sharpe]])/3</f>
        <v>250.66666666666666</v>
      </c>
    </row>
    <row r="220" spans="1:48" x14ac:dyDescent="0.3">
      <c r="A220" t="s">
        <v>1178</v>
      </c>
      <c r="B220" t="s">
        <v>1179</v>
      </c>
      <c r="C220" t="s">
        <v>10173</v>
      </c>
      <c r="D220" t="s">
        <v>163</v>
      </c>
      <c r="E220">
        <v>9950.5640999999996</v>
      </c>
      <c r="F220">
        <v>516.65</v>
      </c>
      <c r="G220">
        <v>40.757680058654401</v>
      </c>
      <c r="H220">
        <f>(Table2[[#This Row],[1Y Return vs Nifty]]-AVERAGE(Table2[1Y Return vs Nifty]))/_xlfn.STDEV.P(Table2[1Y Return vs Nifty])</f>
        <v>-3.9198301928492052E-2</v>
      </c>
      <c r="I220">
        <v>17.328828436949301</v>
      </c>
      <c r="J220">
        <f>(Table2[[#This Row],[1M Return vs Nifty]]-AVERAGE(Table2[1M Return vs Nifty]))/_xlfn.STDEV.P(Table2[1M Return vs Nifty])</f>
        <v>1.3101773581561815</v>
      </c>
      <c r="K220">
        <v>16.9466527208183</v>
      </c>
      <c r="L220">
        <f>(Table2[[#This Row],[6M Return vs Nifty]]-AVERAGE(Table2[6M Return vs Nifty]))/_xlfn.STDEV.P(Table2[6M Return vs Nifty])</f>
        <v>0.21328933224713423</v>
      </c>
      <c r="M220">
        <v>11.531431507236499</v>
      </c>
      <c r="N220">
        <f>(Table2[[#This Row],[1W Return vs Nifty]]-AVERAGE(Table2[1W Return vs Nifty]))/_xlfn.STDEV.P(Table2[1W Return vs Nifty])</f>
        <v>2.2672633250925611</v>
      </c>
      <c r="O220">
        <v>484.46</v>
      </c>
      <c r="P220">
        <v>460.44981606210803</v>
      </c>
      <c r="Q220">
        <v>414.38362301342403</v>
      </c>
      <c r="R220">
        <v>78.381503393020694</v>
      </c>
      <c r="S220" s="2">
        <f>(Table2[[#This Row],[Close Price]]-Table2[[#This Row],[20D EMA]])/Table2[[#This Row],[20D EMA]]</f>
        <v>6.6445114147710857E-2</v>
      </c>
      <c r="T220" s="2">
        <f>(Table2[[#This Row],[Close Price]]-Table2[[#This Row],[50D EMA]])/Table2[[#This Row],[50D EMA]]</f>
        <v>0.12205496012254104</v>
      </c>
      <c r="U220" s="2">
        <f>(Table2[[#This Row],[Close Price]]-Table2[[#This Row],[200D EMA]])/Table2[[#This Row],[200D EMA]]</f>
        <v>0.24679155088921798</v>
      </c>
      <c r="V220">
        <v>1.8751759081359001</v>
      </c>
      <c r="W220">
        <v>512.79999999999995</v>
      </c>
      <c r="X220">
        <v>536.85</v>
      </c>
      <c r="Y220">
        <v>495</v>
      </c>
      <c r="Z220">
        <v>541</v>
      </c>
      <c r="AA220">
        <v>458.05</v>
      </c>
      <c r="AB220">
        <v>541</v>
      </c>
      <c r="AC220">
        <f>(Table2[[#This Row],[Close Price]]/Table2[[#This Row],[Day Low]])-1</f>
        <v>7.5078003120125913E-3</v>
      </c>
      <c r="AD220">
        <f>(Table2[[#This Row],[Day High]]/Table2[[#This Row],[Close Price]])-1</f>
        <v>3.9098035420497501E-2</v>
      </c>
      <c r="AE220">
        <f>(Table2[[#This Row],[Close Price]]/Table2[[#This Row],[Current Week Low]])-1</f>
        <v>4.373737373737363E-2</v>
      </c>
      <c r="AF220">
        <f>(Table2[[#This Row],[Current Week High]]/Table2[[#This Row],[Close Price]])-1</f>
        <v>4.7130552598470876E-2</v>
      </c>
      <c r="AG220">
        <f>(Table2[[#This Row],[Close Price]]/Table2[[#This Row],[Current Month Low]])-1</f>
        <v>0.12793363169959604</v>
      </c>
      <c r="AH220">
        <f>(Table2[[#This Row],[Current Month High]]/Table2[[#This Row],[Close Price]])-1</f>
        <v>4.7130552598470876E-2</v>
      </c>
      <c r="AI220">
        <v>5.9711603600116101</v>
      </c>
      <c r="AJ220">
        <v>69.950657894736807</v>
      </c>
      <c r="AK220" t="str">
        <f>IF(AND(Table2[[#This Row],[20D EMA]]&gt;Table2[[#This Row],[50D EMA]],Table2[[#This Row],[50D EMA]]&gt;Table2[[#This Row],[200D EMA]]),"Uptrend","Downtrend/NoTrend")</f>
        <v>Uptrend</v>
      </c>
      <c r="AL220">
        <v>0.1</v>
      </c>
      <c r="AM220" t="s">
        <v>10211</v>
      </c>
      <c r="AN220">
        <v>9.09</v>
      </c>
      <c r="AO220" t="s">
        <v>10211</v>
      </c>
      <c r="AP220">
        <v>9.4518228638321003E-2</v>
      </c>
      <c r="AQ220">
        <f>(Table2[[#This Row],[Sharpe Ratio]]-AVERAGE(Table2[Sharpe Ratio]))/_xlfn.STDEV.P(Table2[Sharpe Ratio])</f>
        <v>0.453745531405369</v>
      </c>
      <c r="AR2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4.2052772449727538</v>
      </c>
      <c r="AS220">
        <f>_xlfn.RANK.AVG(Table2[[#This Row],[1Y Return vs Nifty Z-Score]],Table2[1Y Return vs Nifty Z-Score])</f>
        <v>292</v>
      </c>
      <c r="AT220">
        <f>_xlfn.RANK.AVG(Table2[[#This Row],[6M Return vs Nifty Z-Score]],Table2[6M Return vs Nifty Z-Score])</f>
        <v>236</v>
      </c>
      <c r="AU220">
        <f>_xlfn.RANK.AVG(Table2[[#This Row],[Sharpe Ratio Z-Score]],Table2[Sharpe Ratio Z-Score])</f>
        <v>225</v>
      </c>
      <c r="AV220">
        <f>(Table2[[#This Row],[Rank 1Y]]+Table2[[#This Row],[Rank 6M]]+Table2[[#This Row],[Rank Sharpe]])/3</f>
        <v>251</v>
      </c>
    </row>
    <row r="221" spans="1:48" x14ac:dyDescent="0.3">
      <c r="A221" t="s">
        <v>587</v>
      </c>
      <c r="B221" t="s">
        <v>588</v>
      </c>
      <c r="C221" t="s">
        <v>10173</v>
      </c>
      <c r="D221" t="s">
        <v>246</v>
      </c>
      <c r="E221">
        <v>32091.857166319998</v>
      </c>
      <c r="F221">
        <v>1690.55</v>
      </c>
      <c r="G221">
        <v>15.0961846854235</v>
      </c>
      <c r="H221">
        <f>(Table2[[#This Row],[1Y Return vs Nifty]]-AVERAGE(Table2[1Y Return vs Nifty]))/_xlfn.STDEV.P(Table2[1Y Return vs Nifty])</f>
        <v>-0.34726844527983575</v>
      </c>
      <c r="I221">
        <v>-3.6551766225198801</v>
      </c>
      <c r="J221">
        <f>(Table2[[#This Row],[1M Return vs Nifty]]-AVERAGE(Table2[1M Return vs Nifty]))/_xlfn.STDEV.P(Table2[1M Return vs Nifty])</f>
        <v>-0.48555475586178037</v>
      </c>
      <c r="K221">
        <v>33.270314784720199</v>
      </c>
      <c r="L221">
        <f>(Table2[[#This Row],[6M Return vs Nifty]]-AVERAGE(Table2[6M Return vs Nifty]))/_xlfn.STDEV.P(Table2[6M Return vs Nifty])</f>
        <v>0.70460347890439634</v>
      </c>
      <c r="M221">
        <v>-2.8095946245980201</v>
      </c>
      <c r="N221">
        <f>(Table2[[#This Row],[1W Return vs Nifty]]-AVERAGE(Table2[1W Return vs Nifty]))/_xlfn.STDEV.P(Table2[1W Return vs Nifty])</f>
        <v>-0.47954469064736066</v>
      </c>
      <c r="O221">
        <v>1686.38</v>
      </c>
      <c r="P221">
        <v>1613.4406372000699</v>
      </c>
      <c r="Q221">
        <v>1349.17572768794</v>
      </c>
      <c r="R221">
        <v>47.906111387720799</v>
      </c>
      <c r="S221" s="2">
        <f>(Table2[[#This Row],[Close Price]]-Table2[[#This Row],[20D EMA]])/Table2[[#This Row],[20D EMA]]</f>
        <v>2.4727522859615539E-3</v>
      </c>
      <c r="T221" s="2">
        <f>(Table2[[#This Row],[Close Price]]-Table2[[#This Row],[50D EMA]])/Table2[[#This Row],[50D EMA]]</f>
        <v>4.7791880917133704E-2</v>
      </c>
      <c r="U221" s="2">
        <f>(Table2[[#This Row],[Close Price]]-Table2[[#This Row],[200D EMA]])/Table2[[#This Row],[200D EMA]]</f>
        <v>0.25302432092894772</v>
      </c>
      <c r="V221">
        <v>1.4109010220513201</v>
      </c>
      <c r="W221">
        <v>1684.35</v>
      </c>
      <c r="X221">
        <v>1720.5</v>
      </c>
      <c r="Y221">
        <v>1656.25</v>
      </c>
      <c r="Z221">
        <v>1790</v>
      </c>
      <c r="AA221">
        <v>1656.25</v>
      </c>
      <c r="AB221">
        <v>1790</v>
      </c>
      <c r="AC221">
        <f>(Table2[[#This Row],[Close Price]]/Table2[[#This Row],[Day Low]])-1</f>
        <v>3.6809451717279007E-3</v>
      </c>
      <c r="AD221">
        <f>(Table2[[#This Row],[Day High]]/Table2[[#This Row],[Close Price]])-1</f>
        <v>1.7716127887373867E-2</v>
      </c>
      <c r="AE221">
        <f>(Table2[[#This Row],[Close Price]]/Table2[[#This Row],[Current Week Low]])-1</f>
        <v>2.0709433962264212E-2</v>
      </c>
      <c r="AF221">
        <f>(Table2[[#This Row],[Current Week High]]/Table2[[#This Row],[Close Price]])-1</f>
        <v>5.8827008961580551E-2</v>
      </c>
      <c r="AG221">
        <f>(Table2[[#This Row],[Close Price]]/Table2[[#This Row],[Current Month Low]])-1</f>
        <v>2.0709433962264212E-2</v>
      </c>
      <c r="AH221">
        <f>(Table2[[#This Row],[Current Month High]]/Table2[[#This Row],[Close Price]])-1</f>
        <v>5.8827008961580551E-2</v>
      </c>
      <c r="AI221">
        <v>8.9083434385259306</v>
      </c>
      <c r="AJ221">
        <v>64.835218408736296</v>
      </c>
      <c r="AK221" t="str">
        <f>IF(AND(Table2[[#This Row],[20D EMA]]&gt;Table2[[#This Row],[50D EMA]],Table2[[#This Row],[50D EMA]]&gt;Table2[[#This Row],[200D EMA]]),"Uptrend","Downtrend/NoTrend")</f>
        <v>Uptrend</v>
      </c>
      <c r="AL221">
        <v>0.15</v>
      </c>
      <c r="AM221" t="s">
        <v>10211</v>
      </c>
      <c r="AN221">
        <v>0.06</v>
      </c>
      <c r="AO221" t="s">
        <v>10211</v>
      </c>
      <c r="AP221">
        <v>0.10004154846083101</v>
      </c>
      <c r="AQ221">
        <f>(Table2[[#This Row],[Sharpe Ratio]]-AVERAGE(Table2[Sharpe Ratio]))/_xlfn.STDEV.P(Table2[Sharpe Ratio])</f>
        <v>0.51641076772825056</v>
      </c>
      <c r="AR2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-9.1353645156329877E-2</v>
      </c>
      <c r="AS221">
        <f>_xlfn.RANK.AVG(Table2[[#This Row],[1Y Return vs Nifty Z-Score]],Table2[1Y Return vs Nifty Z-Score])</f>
        <v>412</v>
      </c>
      <c r="AT221">
        <f>_xlfn.RANK.AVG(Table2[[#This Row],[6M Return vs Nifty Z-Score]],Table2[6M Return vs Nifty Z-Score])</f>
        <v>133</v>
      </c>
      <c r="AU221">
        <f>_xlfn.RANK.AVG(Table2[[#This Row],[Sharpe Ratio Z-Score]],Table2[Sharpe Ratio Z-Score])</f>
        <v>209</v>
      </c>
      <c r="AV221">
        <f>(Table2[[#This Row],[Rank 1Y]]+Table2[[#This Row],[Rank 6M]]+Table2[[#This Row],[Rank Sharpe]])/3</f>
        <v>251.33333333333334</v>
      </c>
    </row>
    <row r="222" spans="1:48" x14ac:dyDescent="0.3">
      <c r="A222" t="s">
        <v>836</v>
      </c>
      <c r="B222" t="s">
        <v>837</v>
      </c>
      <c r="C222" t="s">
        <v>10178</v>
      </c>
      <c r="D222" t="s">
        <v>304</v>
      </c>
      <c r="E222">
        <v>18238.635162375002</v>
      </c>
      <c r="F222">
        <v>822.2</v>
      </c>
      <c r="G222">
        <v>52.902292162915899</v>
      </c>
      <c r="H222">
        <f>(Table2[[#This Row],[1Y Return vs Nifty]]-AVERAGE(Table2[1Y Return vs Nifty]))/_xlfn.STDEV.P(Table2[1Y Return vs Nifty])</f>
        <v>0.10659960803310678</v>
      </c>
      <c r="I222">
        <v>-6.4415773973259096</v>
      </c>
      <c r="J222">
        <f>(Table2[[#This Row],[1M Return vs Nifty]]-AVERAGE(Table2[1M Return vs Nifty]))/_xlfn.STDEV.P(Table2[1M Return vs Nifty])</f>
        <v>-0.72400443883046584</v>
      </c>
      <c r="K222">
        <v>-2.1514364539553901</v>
      </c>
      <c r="L222">
        <f>(Table2[[#This Row],[6M Return vs Nifty]]-AVERAGE(Table2[6M Return vs Nifty]))/_xlfn.STDEV.P(Table2[6M Return vs Nifty])</f>
        <v>-0.36153029762244798</v>
      </c>
      <c r="M222">
        <v>-2.73184131817924</v>
      </c>
      <c r="N222">
        <f>(Table2[[#This Row],[1W Return vs Nifty]]-AVERAGE(Table2[1W Return vs Nifty]))/_xlfn.STDEV.P(Table2[1W Return vs Nifty])</f>
        <v>-0.46465221340353968</v>
      </c>
      <c r="O222">
        <v>832.22</v>
      </c>
      <c r="P222">
        <v>823.36766500657802</v>
      </c>
      <c r="Q222">
        <v>735.30252816235497</v>
      </c>
      <c r="R222">
        <v>48.9227954981924</v>
      </c>
      <c r="S222" s="2">
        <f>(Table2[[#This Row],[Close Price]]-Table2[[#This Row],[20D EMA]])/Table2[[#This Row],[20D EMA]]</f>
        <v>-1.2040085554300523E-2</v>
      </c>
      <c r="T222" s="2">
        <f>(Table2[[#This Row],[Close Price]]-Table2[[#This Row],[50D EMA]])/Table2[[#This Row],[50D EMA]]</f>
        <v>-1.418157472298415E-3</v>
      </c>
      <c r="U222" s="2">
        <f>(Table2[[#This Row],[Close Price]]-Table2[[#This Row],[200D EMA]])/Table2[[#This Row],[200D EMA]]</f>
        <v>0.11817920992984549</v>
      </c>
      <c r="V222">
        <v>0.82553739123810599</v>
      </c>
      <c r="W222">
        <v>820.55</v>
      </c>
      <c r="X222">
        <v>840.4</v>
      </c>
      <c r="Y222">
        <v>820.55</v>
      </c>
      <c r="Z222">
        <v>870</v>
      </c>
      <c r="AA222">
        <v>803.25</v>
      </c>
      <c r="AB222">
        <v>909.9</v>
      </c>
      <c r="AC222">
        <f>(Table2[[#This Row],[Close Price]]/Table2[[#This Row],[Day Low]])-1</f>
        <v>2.0108463835233348E-3</v>
      </c>
      <c r="AD222">
        <f>(Table2[[#This Row],[Day High]]/Table2[[#This Row],[Close Price]])-1</f>
        <v>2.2135733398199964E-2</v>
      </c>
      <c r="AE222">
        <f>(Table2[[#This Row],[Close Price]]/Table2[[#This Row],[Current Week Low]])-1</f>
        <v>2.0108463835233348E-3</v>
      </c>
      <c r="AF222">
        <f>(Table2[[#This Row],[Current Week High]]/Table2[[#This Row],[Close Price]])-1</f>
        <v>5.8136706397470039E-2</v>
      </c>
      <c r="AG222">
        <f>(Table2[[#This Row],[Close Price]]/Table2[[#This Row],[Current Month Low]])-1</f>
        <v>2.3591658885776523E-2</v>
      </c>
      <c r="AH222">
        <f>(Table2[[#This Row],[Current Month High]]/Table2[[#This Row],[Close Price]])-1</f>
        <v>0.1066650450012161</v>
      </c>
      <c r="AI222">
        <v>16.516662612503001</v>
      </c>
      <c r="AJ222">
        <v>84.225857046829503</v>
      </c>
      <c r="AK222" t="str">
        <f>IF(AND(Table2[[#This Row],[20D EMA]]&gt;Table2[[#This Row],[50D EMA]],Table2[[#This Row],[50D EMA]]&gt;Table2[[#This Row],[200D EMA]]),"Uptrend","Downtrend/NoTrend")</f>
        <v>Uptrend</v>
      </c>
      <c r="AL222">
        <v>-0.15</v>
      </c>
      <c r="AM222" t="s">
        <v>10212</v>
      </c>
      <c r="AN222">
        <v>1.01</v>
      </c>
      <c r="AO222" t="s">
        <v>10211</v>
      </c>
      <c r="AP222">
        <v>0.17912526608326901</v>
      </c>
      <c r="AQ222">
        <f>(Table2[[#This Row],[Sharpe Ratio]]-AVERAGE(Table2[Sharpe Ratio]))/_xlfn.STDEV.P(Table2[Sharpe Ratio])</f>
        <v>1.4136609747332842</v>
      </c>
      <c r="AR2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-2.9926367090062411E-2</v>
      </c>
      <c r="AS222">
        <f>_xlfn.RANK.AVG(Table2[[#This Row],[1Y Return vs Nifty Z-Score]],Table2[1Y Return vs Nifty Z-Score])</f>
        <v>243</v>
      </c>
      <c r="AT222">
        <f>_xlfn.RANK.AVG(Table2[[#This Row],[6M Return vs Nifty Z-Score]],Table2[6M Return vs Nifty Z-Score])</f>
        <v>449</v>
      </c>
      <c r="AU222">
        <f>_xlfn.RANK.AVG(Table2[[#This Row],[Sharpe Ratio Z-Score]],Table2[Sharpe Ratio Z-Score])</f>
        <v>62</v>
      </c>
      <c r="AV222">
        <f>(Table2[[#This Row],[Rank 1Y]]+Table2[[#This Row],[Rank 6M]]+Table2[[#This Row],[Rank Sharpe]])/3</f>
        <v>251.33333333333334</v>
      </c>
    </row>
    <row r="223" spans="1:48" x14ac:dyDescent="0.3">
      <c r="A223" t="s">
        <v>910</v>
      </c>
      <c r="B223" t="s">
        <v>911</v>
      </c>
      <c r="C223" t="s">
        <v>10166</v>
      </c>
      <c r="D223" t="s">
        <v>21</v>
      </c>
      <c r="E223">
        <v>16276.149929699999</v>
      </c>
      <c r="F223">
        <v>769.7</v>
      </c>
      <c r="G223">
        <v>54.7407483657868</v>
      </c>
      <c r="H223">
        <f>(Table2[[#This Row],[1Y Return vs Nifty]]-AVERAGE(Table2[1Y Return vs Nifty]))/_xlfn.STDEV.P(Table2[1Y Return vs Nifty])</f>
        <v>0.12867055353827109</v>
      </c>
      <c r="I223">
        <v>-3.0167429307194902</v>
      </c>
      <c r="J223">
        <f>(Table2[[#This Row],[1M Return vs Nifty]]-AVERAGE(Table2[1M Return vs Nifty]))/_xlfn.STDEV.P(Table2[1M Return vs Nifty])</f>
        <v>-0.43092000526064766</v>
      </c>
      <c r="K223">
        <v>23.184526449956898</v>
      </c>
      <c r="L223">
        <f>(Table2[[#This Row],[6M Return vs Nifty]]-AVERAGE(Table2[6M Return vs Nifty]))/_xlfn.STDEV.P(Table2[6M Return vs Nifty])</f>
        <v>0.40103860052957901</v>
      </c>
      <c r="M223">
        <v>-6.0703630376436797</v>
      </c>
      <c r="N223">
        <f>(Table2[[#This Row],[1W Return vs Nifty]]-AVERAGE(Table2[1W Return vs Nifty]))/_xlfn.STDEV.P(Table2[1W Return vs Nifty])</f>
        <v>-1.1040958721379985</v>
      </c>
      <c r="O223">
        <v>727.95</v>
      </c>
      <c r="P223">
        <v>682.295361400508</v>
      </c>
      <c r="Q223">
        <v>582.36759195896104</v>
      </c>
      <c r="R223">
        <v>39.11958795372</v>
      </c>
      <c r="S223" s="2">
        <f>(Table2[[#This Row],[Close Price]]-Table2[[#This Row],[20D EMA]])/Table2[[#This Row],[20D EMA]]</f>
        <v>5.7352840167593927E-2</v>
      </c>
      <c r="T223" s="2">
        <f>(Table2[[#This Row],[Close Price]]-Table2[[#This Row],[50D EMA]])/Table2[[#This Row],[50D EMA]]</f>
        <v>0.12810381477617205</v>
      </c>
      <c r="U223" s="2">
        <f>(Table2[[#This Row],[Close Price]]-Table2[[#This Row],[200D EMA]])/Table2[[#This Row],[200D EMA]]</f>
        <v>0.32167382015694335</v>
      </c>
      <c r="V223">
        <v>0.83547939005810901</v>
      </c>
      <c r="W223">
        <v>720.55</v>
      </c>
      <c r="X223">
        <v>788</v>
      </c>
      <c r="Y223">
        <v>714.45</v>
      </c>
      <c r="Z223">
        <v>788</v>
      </c>
      <c r="AA223">
        <v>714.45</v>
      </c>
      <c r="AB223">
        <v>788</v>
      </c>
      <c r="AC223">
        <f>(Table2[[#This Row],[Close Price]]/Table2[[#This Row],[Day Low]])-1</f>
        <v>6.8211782666019127E-2</v>
      </c>
      <c r="AD223">
        <f>(Table2[[#This Row],[Day High]]/Table2[[#This Row],[Close Price]])-1</f>
        <v>2.3775496946862429E-2</v>
      </c>
      <c r="AE223">
        <f>(Table2[[#This Row],[Close Price]]/Table2[[#This Row],[Current Week Low]])-1</f>
        <v>7.7332213590874055E-2</v>
      </c>
      <c r="AF223">
        <f>(Table2[[#This Row],[Current Week High]]/Table2[[#This Row],[Close Price]])-1</f>
        <v>2.3775496946862429E-2</v>
      </c>
      <c r="AG223">
        <f>(Table2[[#This Row],[Close Price]]/Table2[[#This Row],[Current Month Low]])-1</f>
        <v>7.7332213590874055E-2</v>
      </c>
      <c r="AH223">
        <f>(Table2[[#This Row],[Current Month High]]/Table2[[#This Row],[Close Price]])-1</f>
        <v>2.3775496946862429E-2</v>
      </c>
      <c r="AI223">
        <v>2.3775496946862398</v>
      </c>
      <c r="AJ223">
        <v>101.228758169934</v>
      </c>
      <c r="AK223" t="str">
        <f>IF(AND(Table2[[#This Row],[20D EMA]]&gt;Table2[[#This Row],[50D EMA]],Table2[[#This Row],[50D EMA]]&gt;Table2[[#This Row],[200D EMA]]),"Uptrend","Downtrend/NoTrend")</f>
        <v>Uptrend</v>
      </c>
      <c r="AL223">
        <v>0.14000000000000001</v>
      </c>
      <c r="AM223" t="s">
        <v>10211</v>
      </c>
      <c r="AN223">
        <v>2.46</v>
      </c>
      <c r="AO223" t="s">
        <v>10211</v>
      </c>
      <c r="AP223">
        <v>5.5435487390454001E-2</v>
      </c>
      <c r="AQ223">
        <f>(Table2[[#This Row],[Sharpe Ratio]]-AVERAGE(Table2[Sharpe Ratio]))/_xlfn.STDEV.P(Table2[Sharpe Ratio])</f>
        <v>1.0329380404603941E-2</v>
      </c>
      <c r="AR2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-0.99497734292619211</v>
      </c>
      <c r="AS223">
        <f>_xlfn.RANK.AVG(Table2[[#This Row],[1Y Return vs Nifty Z-Score]],Table2[1Y Return vs Nifty Z-Score])</f>
        <v>236</v>
      </c>
      <c r="AT223">
        <f>_xlfn.RANK.AVG(Table2[[#This Row],[6M Return vs Nifty Z-Score]],Table2[6M Return vs Nifty Z-Score])</f>
        <v>190</v>
      </c>
      <c r="AU223">
        <f>_xlfn.RANK.AVG(Table2[[#This Row],[Sharpe Ratio Z-Score]],Table2[Sharpe Ratio Z-Score])</f>
        <v>331</v>
      </c>
      <c r="AV223">
        <f>(Table2[[#This Row],[Rank 1Y]]+Table2[[#This Row],[Rank 6M]]+Table2[[#This Row],[Rank Sharpe]])/3</f>
        <v>252.33333333333334</v>
      </c>
    </row>
    <row r="224" spans="1:48" x14ac:dyDescent="0.3">
      <c r="A224" t="s">
        <v>666</v>
      </c>
      <c r="B224" t="s">
        <v>667</v>
      </c>
      <c r="C224" t="s">
        <v>10171</v>
      </c>
      <c r="D224" t="s">
        <v>193</v>
      </c>
      <c r="E224">
        <v>26159.813012359999</v>
      </c>
      <c r="F224">
        <v>2123</v>
      </c>
      <c r="G224">
        <v>29.494570731537401</v>
      </c>
      <c r="H224">
        <f>(Table2[[#This Row],[1Y Return vs Nifty]]-AVERAGE(Table2[1Y Return vs Nifty]))/_xlfn.STDEV.P(Table2[1Y Return vs Nifty])</f>
        <v>-0.17441363737641702</v>
      </c>
      <c r="I224">
        <v>1.1004657526396899</v>
      </c>
      <c r="J224">
        <f>(Table2[[#This Row],[1M Return vs Nifty]]-AVERAGE(Table2[1M Return vs Nifty]))/_xlfn.STDEV.P(Table2[1M Return vs Nifty])</f>
        <v>-7.8584794138242528E-2</v>
      </c>
      <c r="K224">
        <v>1.0577811443484</v>
      </c>
      <c r="L224">
        <f>(Table2[[#This Row],[6M Return vs Nifty]]-AVERAGE(Table2[6M Return vs Nifty]))/_xlfn.STDEV.P(Table2[6M Return vs Nifty])</f>
        <v>-0.2649383687050465</v>
      </c>
      <c r="M224">
        <v>0.24890884028336599</v>
      </c>
      <c r="N224">
        <f>(Table2[[#This Row],[1W Return vs Nifty]]-AVERAGE(Table2[1W Return vs Nifty]))/_xlfn.STDEV.P(Table2[1W Return vs Nifty])</f>
        <v>0.10626567998264075</v>
      </c>
      <c r="O224">
        <v>2138.59</v>
      </c>
      <c r="P224">
        <v>2052.1462361418799</v>
      </c>
      <c r="Q224">
        <v>1755.3645489585101</v>
      </c>
      <c r="R224">
        <v>58.560821312109901</v>
      </c>
      <c r="S224" s="2">
        <f>(Table2[[#This Row],[Close Price]]-Table2[[#This Row],[20D EMA]])/Table2[[#This Row],[20D EMA]]</f>
        <v>-7.2898498543433497E-3</v>
      </c>
      <c r="T224" s="2">
        <f>(Table2[[#This Row],[Close Price]]-Table2[[#This Row],[50D EMA]])/Table2[[#This Row],[50D EMA]]</f>
        <v>3.4526664138384289E-2</v>
      </c>
      <c r="U224" s="2">
        <f>(Table2[[#This Row],[Close Price]]-Table2[[#This Row],[200D EMA]])/Table2[[#This Row],[200D EMA]]</f>
        <v>0.20943538552126664</v>
      </c>
      <c r="V224">
        <v>1.29109249864953</v>
      </c>
      <c r="W224">
        <v>2029.95</v>
      </c>
      <c r="X224">
        <v>2229.6999999999998</v>
      </c>
      <c r="Y224">
        <v>2029.95</v>
      </c>
      <c r="Z224">
        <v>2338.75</v>
      </c>
      <c r="AA224">
        <v>2029.95</v>
      </c>
      <c r="AB224">
        <v>2338.75</v>
      </c>
      <c r="AC224">
        <f>(Table2[[#This Row],[Close Price]]/Table2[[#This Row],[Day Low]])-1</f>
        <v>4.5838567452400225E-2</v>
      </c>
      <c r="AD224">
        <f>(Table2[[#This Row],[Day High]]/Table2[[#This Row],[Close Price]])-1</f>
        <v>5.0259067357512954E-2</v>
      </c>
      <c r="AE224">
        <f>(Table2[[#This Row],[Close Price]]/Table2[[#This Row],[Current Week Low]])-1</f>
        <v>4.5838567452400225E-2</v>
      </c>
      <c r="AF224">
        <f>(Table2[[#This Row],[Current Week High]]/Table2[[#This Row],[Close Price]])-1</f>
        <v>0.10162505887894491</v>
      </c>
      <c r="AG224">
        <f>(Table2[[#This Row],[Close Price]]/Table2[[#This Row],[Current Month Low]])-1</f>
        <v>4.5838567452400225E-2</v>
      </c>
      <c r="AH224">
        <f>(Table2[[#This Row],[Current Month High]]/Table2[[#This Row],[Close Price]])-1</f>
        <v>0.10162505887894491</v>
      </c>
      <c r="AI224">
        <v>14.38294865756</v>
      </c>
      <c r="AJ224">
        <v>90.685768177123094</v>
      </c>
      <c r="AK224" t="str">
        <f>IF(AND(Table2[[#This Row],[20D EMA]]&gt;Table2[[#This Row],[50D EMA]],Table2[[#This Row],[50D EMA]]&gt;Table2[[#This Row],[200D EMA]]),"Uptrend","Downtrend/NoTrend")</f>
        <v>Uptrend</v>
      </c>
      <c r="AL224">
        <v>0.02</v>
      </c>
      <c r="AM224" t="s">
        <v>10211</v>
      </c>
      <c r="AN224">
        <v>0.02</v>
      </c>
      <c r="AO224" t="s">
        <v>10211</v>
      </c>
      <c r="AP224">
        <v>0.21990056827936699</v>
      </c>
      <c r="AQ224">
        <f>(Table2[[#This Row],[Sharpe Ratio]]-AVERAGE(Table2[Sharpe Ratio]))/_xlfn.STDEV.P(Table2[Sharpe Ratio])</f>
        <v>1.8762802020034177</v>
      </c>
      <c r="AR2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1.4646090817663524</v>
      </c>
      <c r="AS224">
        <f>_xlfn.RANK.AVG(Table2[[#This Row],[1Y Return vs Nifty Z-Score]],Table2[1Y Return vs Nifty Z-Score])</f>
        <v>327</v>
      </c>
      <c r="AT224">
        <f>_xlfn.RANK.AVG(Table2[[#This Row],[6M Return vs Nifty Z-Score]],Table2[6M Return vs Nifty Z-Score])</f>
        <v>414</v>
      </c>
      <c r="AU224">
        <f>_xlfn.RANK.AVG(Table2[[#This Row],[Sharpe Ratio Z-Score]],Table2[Sharpe Ratio Z-Score])</f>
        <v>20</v>
      </c>
      <c r="AV224">
        <f>(Table2[[#This Row],[Rank 1Y]]+Table2[[#This Row],[Rank 6M]]+Table2[[#This Row],[Rank Sharpe]])/3</f>
        <v>253.66666666666666</v>
      </c>
    </row>
    <row r="225" spans="1:48" x14ac:dyDescent="0.3">
      <c r="A225" t="s">
        <v>161</v>
      </c>
      <c r="B225" t="s">
        <v>162</v>
      </c>
      <c r="C225" t="s">
        <v>10175</v>
      </c>
      <c r="D225" t="s">
        <v>163</v>
      </c>
      <c r="E225">
        <v>166116.27084734</v>
      </c>
      <c r="F225">
        <v>449.7</v>
      </c>
      <c r="G225">
        <v>35.564467892308897</v>
      </c>
      <c r="H225">
        <f>(Table2[[#This Row],[1Y Return vs Nifty]]-AVERAGE(Table2[1Y Return vs Nifty]))/_xlfn.STDEV.P(Table2[1Y Return vs Nifty])</f>
        <v>-0.10154360150167784</v>
      </c>
      <c r="I225">
        <v>-5.3343916315874003</v>
      </c>
      <c r="J225">
        <f>(Table2[[#This Row],[1M Return vs Nifty]]-AVERAGE(Table2[1M Return vs Nifty]))/_xlfn.STDEV.P(Table2[1M Return vs Nifty])</f>
        <v>-0.62925565135707473</v>
      </c>
      <c r="K225">
        <v>53.087435038652799</v>
      </c>
      <c r="L225">
        <f>(Table2[[#This Row],[6M Return vs Nifty]]-AVERAGE(Table2[6M Return vs Nifty]))/_xlfn.STDEV.P(Table2[6M Return vs Nifty])</f>
        <v>1.3010647073132078</v>
      </c>
      <c r="M225">
        <v>-5.1204805677117697</v>
      </c>
      <c r="N225">
        <f>(Table2[[#This Row],[1W Return vs Nifty]]-AVERAGE(Table2[1W Return vs Nifty]))/_xlfn.STDEV.P(Table2[1W Return vs Nifty])</f>
        <v>-0.92216016137125156</v>
      </c>
      <c r="O225">
        <v>456.19</v>
      </c>
      <c r="P225">
        <v>433.872288563719</v>
      </c>
      <c r="Q225">
        <v>345.10633216243599</v>
      </c>
      <c r="R225">
        <v>38.100808209175099</v>
      </c>
      <c r="S225" s="2">
        <f>(Table2[[#This Row],[Close Price]]-Table2[[#This Row],[20D EMA]])/Table2[[#This Row],[20D EMA]]</f>
        <v>-1.4226528420175823E-2</v>
      </c>
      <c r="T225" s="2">
        <f>(Table2[[#This Row],[Close Price]]-Table2[[#This Row],[50D EMA]])/Table2[[#This Row],[50D EMA]]</f>
        <v>3.6480116046767333E-2</v>
      </c>
      <c r="U225" s="2">
        <f>(Table2[[#This Row],[Close Price]]-Table2[[#This Row],[200D EMA]])/Table2[[#This Row],[200D EMA]]</f>
        <v>0.3030766407042727</v>
      </c>
      <c r="V225">
        <v>0.60839769386334497</v>
      </c>
      <c r="W225">
        <v>445.1</v>
      </c>
      <c r="X225">
        <v>454.4</v>
      </c>
      <c r="Y225">
        <v>441.65</v>
      </c>
      <c r="Z225">
        <v>477.5</v>
      </c>
      <c r="AA225">
        <v>441.65</v>
      </c>
      <c r="AB225">
        <v>479.6</v>
      </c>
      <c r="AC225">
        <f>(Table2[[#This Row],[Close Price]]/Table2[[#This Row],[Day Low]])-1</f>
        <v>1.0334756234553932E-2</v>
      </c>
      <c r="AD225">
        <f>(Table2[[#This Row],[Day High]]/Table2[[#This Row],[Close Price]])-1</f>
        <v>1.0451412052479458E-2</v>
      </c>
      <c r="AE225">
        <f>(Table2[[#This Row],[Close Price]]/Table2[[#This Row],[Current Week Low]])-1</f>
        <v>1.8227102909543769E-2</v>
      </c>
      <c r="AF225">
        <f>(Table2[[#This Row],[Current Week High]]/Table2[[#This Row],[Close Price]])-1</f>
        <v>6.1818990438069932E-2</v>
      </c>
      <c r="AG225">
        <f>(Table2[[#This Row],[Close Price]]/Table2[[#This Row],[Current Month Low]])-1</f>
        <v>1.8227102909543769E-2</v>
      </c>
      <c r="AH225">
        <f>(Table2[[#This Row],[Current Month High]]/Table2[[#This Row],[Close Price]])-1</f>
        <v>6.6488770291305288E-2</v>
      </c>
      <c r="AI225">
        <v>12.6862352679564</v>
      </c>
      <c r="AJ225">
        <v>116.20192307692299</v>
      </c>
      <c r="AK225" t="str">
        <f>IF(AND(Table2[[#This Row],[20D EMA]]&gt;Table2[[#This Row],[50D EMA]],Table2[[#This Row],[50D EMA]]&gt;Table2[[#This Row],[200D EMA]]),"Uptrend","Downtrend/NoTrend")</f>
        <v>Uptrend</v>
      </c>
      <c r="AL225">
        <v>0.1</v>
      </c>
      <c r="AM225" t="s">
        <v>10211</v>
      </c>
      <c r="AN225">
        <v>1.72</v>
      </c>
      <c r="AO225" t="s">
        <v>10211</v>
      </c>
      <c r="AP225">
        <v>3.7363448011864003E-2</v>
      </c>
      <c r="AQ225">
        <f>(Table2[[#This Row],[Sharpe Ratio]]-AVERAGE(Table2[Sharpe Ratio]))/_xlfn.STDEV.P(Table2[Sharpe Ratio])</f>
        <v>-0.19470828804261583</v>
      </c>
      <c r="AR2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-0.54660299495941223</v>
      </c>
      <c r="AS225">
        <f>_xlfn.RANK.AVG(Table2[[#This Row],[1Y Return vs Nifty Z-Score]],Table2[1Y Return vs Nifty Z-Score])</f>
        <v>308</v>
      </c>
      <c r="AT225">
        <f>_xlfn.RANK.AVG(Table2[[#This Row],[6M Return vs Nifty Z-Score]],Table2[6M Return vs Nifty Z-Score])</f>
        <v>67</v>
      </c>
      <c r="AU225">
        <f>_xlfn.RANK.AVG(Table2[[#This Row],[Sharpe Ratio Z-Score]],Table2[Sharpe Ratio Z-Score])</f>
        <v>393</v>
      </c>
      <c r="AV225">
        <f>(Table2[[#This Row],[Rank 1Y]]+Table2[[#This Row],[Rank 6M]]+Table2[[#This Row],[Rank Sharpe]])/3</f>
        <v>256</v>
      </c>
    </row>
    <row r="226" spans="1:48" x14ac:dyDescent="0.3">
      <c r="A226" t="s">
        <v>1566</v>
      </c>
      <c r="B226" t="s">
        <v>1567</v>
      </c>
      <c r="C226" t="s">
        <v>10167</v>
      </c>
      <c r="D226" t="s">
        <v>413</v>
      </c>
      <c r="E226">
        <v>5909.5983235049998</v>
      </c>
      <c r="F226">
        <v>189.6</v>
      </c>
      <c r="G226">
        <v>174.55034425257699</v>
      </c>
      <c r="H226">
        <f>(Table2[[#This Row],[1Y Return vs Nifty]]-AVERAGE(Table2[1Y Return vs Nifty]))/_xlfn.STDEV.P(Table2[1Y Return vs Nifty])</f>
        <v>1.5670029204903886</v>
      </c>
      <c r="I226">
        <v>-18.954954088768599</v>
      </c>
      <c r="J226">
        <f>(Table2[[#This Row],[1M Return vs Nifty]]-AVERAGE(Table2[1M Return vs Nifty]))/_xlfn.STDEV.P(Table2[1M Return vs Nifty])</f>
        <v>-1.7948520828309815</v>
      </c>
      <c r="K226">
        <v>8.7008738502162206</v>
      </c>
      <c r="L226">
        <f>(Table2[[#This Row],[6M Return vs Nifty]]-AVERAGE(Table2[6M Return vs Nifty]))/_xlfn.STDEV.P(Table2[6M Return vs Nifty])</f>
        <v>-3.4894426610095793E-2</v>
      </c>
      <c r="M226">
        <v>-8.5557066453086001</v>
      </c>
      <c r="N226">
        <f>(Table2[[#This Row],[1W Return vs Nifty]]-AVERAGE(Table2[1W Return vs Nifty]))/_xlfn.STDEV.P(Table2[1W Return vs Nifty])</f>
        <v>-1.5801260864786435</v>
      </c>
      <c r="O226">
        <v>201.73</v>
      </c>
      <c r="P226">
        <v>191.258270504313</v>
      </c>
      <c r="Q226">
        <v>149.171284361093</v>
      </c>
      <c r="R226">
        <v>34.873278284034299</v>
      </c>
      <c r="S226" s="2">
        <f>(Table2[[#This Row],[Close Price]]-Table2[[#This Row],[20D EMA]])/Table2[[#This Row],[20D EMA]]</f>
        <v>-6.0129876567689464E-2</v>
      </c>
      <c r="T226" s="2">
        <f>(Table2[[#This Row],[Close Price]]-Table2[[#This Row],[50D EMA]])/Table2[[#This Row],[50D EMA]]</f>
        <v>-8.6703205039994017E-3</v>
      </c>
      <c r="U226" s="2">
        <f>(Table2[[#This Row],[Close Price]]-Table2[[#This Row],[200D EMA]])/Table2[[#This Row],[200D EMA]]</f>
        <v>0.27102210597746684</v>
      </c>
      <c r="V226">
        <v>0.79461654630150802</v>
      </c>
      <c r="W226">
        <v>188.9</v>
      </c>
      <c r="X226">
        <v>195.5</v>
      </c>
      <c r="Y226">
        <v>187</v>
      </c>
      <c r="Z226">
        <v>207.83</v>
      </c>
      <c r="AA226">
        <v>187</v>
      </c>
      <c r="AB226">
        <v>218.75</v>
      </c>
      <c r="AC226">
        <f>(Table2[[#This Row],[Close Price]]/Table2[[#This Row],[Day Low]])-1</f>
        <v>3.7056643726838256E-3</v>
      </c>
      <c r="AD226">
        <f>(Table2[[#This Row],[Day High]]/Table2[[#This Row],[Close Price]])-1</f>
        <v>3.1118143459915704E-2</v>
      </c>
      <c r="AE226">
        <f>(Table2[[#This Row],[Close Price]]/Table2[[#This Row],[Current Week Low]])-1</f>
        <v>1.3903743315508033E-2</v>
      </c>
      <c r="AF226">
        <f>(Table2[[#This Row],[Current Week High]]/Table2[[#This Row],[Close Price]])-1</f>
        <v>9.614978902953597E-2</v>
      </c>
      <c r="AG226">
        <f>(Table2[[#This Row],[Close Price]]/Table2[[#This Row],[Current Month Low]])-1</f>
        <v>1.3903743315508033E-2</v>
      </c>
      <c r="AH226">
        <f>(Table2[[#This Row],[Current Month High]]/Table2[[#This Row],[Close Price]])-1</f>
        <v>0.15374472573839659</v>
      </c>
      <c r="AI226">
        <v>26.5295358649789</v>
      </c>
      <c r="AJ226">
        <v>204.33386837881201</v>
      </c>
      <c r="AK226" t="str">
        <f>IF(AND(Table2[[#This Row],[20D EMA]]&gt;Table2[[#This Row],[50D EMA]],Table2[[#This Row],[50D EMA]]&gt;Table2[[#This Row],[200D EMA]]),"Uptrend","Downtrend/NoTrend")</f>
        <v>Uptrend</v>
      </c>
      <c r="AL226">
        <v>0.2</v>
      </c>
      <c r="AM226" t="s">
        <v>10211</v>
      </c>
      <c r="AN226">
        <v>-16.95</v>
      </c>
      <c r="AO226" t="s">
        <v>10212</v>
      </c>
      <c r="AP226">
        <v>3.4831012990631002E-2</v>
      </c>
      <c r="AQ226">
        <f>(Table2[[#This Row],[Sharpe Ratio]]-AVERAGE(Table2[Sharpe Ratio]))/_xlfn.STDEV.P(Table2[Sharpe Ratio])</f>
        <v>-0.22344021814580334</v>
      </c>
      <c r="AR2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-2.0663098935751356</v>
      </c>
      <c r="AS226">
        <f>_xlfn.RANK.AVG(Table2[[#This Row],[1Y Return vs Nifty Z-Score]],Table2[1Y Return vs Nifty Z-Score])</f>
        <v>49</v>
      </c>
      <c r="AT226">
        <f>_xlfn.RANK.AVG(Table2[[#This Row],[6M Return vs Nifty Z-Score]],Table2[6M Return vs Nifty Z-Score])</f>
        <v>317</v>
      </c>
      <c r="AU226">
        <f>_xlfn.RANK.AVG(Table2[[#This Row],[Sharpe Ratio Z-Score]],Table2[Sharpe Ratio Z-Score])</f>
        <v>403</v>
      </c>
      <c r="AV226">
        <f>(Table2[[#This Row],[Rank 1Y]]+Table2[[#This Row],[Rank 6M]]+Table2[[#This Row],[Rank Sharpe]])/3</f>
        <v>256.33333333333331</v>
      </c>
    </row>
    <row r="227" spans="1:48" x14ac:dyDescent="0.3">
      <c r="A227" t="s">
        <v>1652</v>
      </c>
      <c r="B227" t="s">
        <v>1653</v>
      </c>
      <c r="C227" t="s">
        <v>10171</v>
      </c>
      <c r="D227" t="s">
        <v>193</v>
      </c>
      <c r="E227">
        <v>5025.9731287499999</v>
      </c>
      <c r="F227">
        <v>699.5</v>
      </c>
      <c r="G227">
        <v>97.653056189370105</v>
      </c>
      <c r="H227">
        <f>(Table2[[#This Row],[1Y Return vs Nifty]]-AVERAGE(Table2[1Y Return vs Nifty]))/_xlfn.STDEV.P(Table2[1Y Return vs Nifty])</f>
        <v>0.64383931632747715</v>
      </c>
      <c r="I227">
        <v>6.7845705440479396</v>
      </c>
      <c r="J227">
        <f>(Table2[[#This Row],[1M Return vs Nifty]]-AVERAGE(Table2[1M Return vs Nifty]))/_xlfn.STDEV.P(Table2[1M Return vs Nifty])</f>
        <v>0.40783948399397818</v>
      </c>
      <c r="K227">
        <v>-10.643074120929199</v>
      </c>
      <c r="L227">
        <f>(Table2[[#This Row],[6M Return vs Nifty]]-AVERAGE(Table2[6M Return vs Nifty]))/_xlfn.STDEV.P(Table2[6M Return vs Nifty])</f>
        <v>-0.61711398330153255</v>
      </c>
      <c r="M227">
        <v>2.0614706987095799</v>
      </c>
      <c r="N227">
        <f>(Table2[[#This Row],[1W Return vs Nifty]]-AVERAGE(Table2[1W Return vs Nifty]))/_xlfn.STDEV.P(Table2[1W Return vs Nifty])</f>
        <v>0.45343466189374793</v>
      </c>
      <c r="O227">
        <v>668.32</v>
      </c>
      <c r="P227">
        <v>644.16089716296597</v>
      </c>
      <c r="Q227">
        <v>580.90232507096698</v>
      </c>
      <c r="R227">
        <v>64.655643945487796</v>
      </c>
      <c r="S227" s="2">
        <f>(Table2[[#This Row],[Close Price]]-Table2[[#This Row],[20D EMA]])/Table2[[#This Row],[20D EMA]]</f>
        <v>4.6654297342590301E-2</v>
      </c>
      <c r="T227" s="2">
        <f>(Table2[[#This Row],[Close Price]]-Table2[[#This Row],[50D EMA]])/Table2[[#This Row],[50D EMA]]</f>
        <v>8.5908820421668378E-2</v>
      </c>
      <c r="U227" s="2">
        <f>(Table2[[#This Row],[Close Price]]-Table2[[#This Row],[200D EMA]])/Table2[[#This Row],[200D EMA]]</f>
        <v>0.20416112969515884</v>
      </c>
      <c r="V227">
        <v>1.8137588352851199</v>
      </c>
      <c r="W227">
        <v>692.35</v>
      </c>
      <c r="X227">
        <v>719.35</v>
      </c>
      <c r="Y227">
        <v>658</v>
      </c>
      <c r="Z227">
        <v>719.35</v>
      </c>
      <c r="AA227">
        <v>658</v>
      </c>
      <c r="AB227">
        <v>744.15</v>
      </c>
      <c r="AC227">
        <f>(Table2[[#This Row],[Close Price]]/Table2[[#This Row],[Day Low]])-1</f>
        <v>1.0327146674369958E-2</v>
      </c>
      <c r="AD227">
        <f>(Table2[[#This Row],[Day High]]/Table2[[#This Row],[Close Price]])-1</f>
        <v>2.8377412437455396E-2</v>
      </c>
      <c r="AE227">
        <f>(Table2[[#This Row],[Close Price]]/Table2[[#This Row],[Current Week Low]])-1</f>
        <v>6.3069908814589626E-2</v>
      </c>
      <c r="AF227">
        <f>(Table2[[#This Row],[Current Week High]]/Table2[[#This Row],[Close Price]])-1</f>
        <v>2.8377412437455396E-2</v>
      </c>
      <c r="AG227">
        <f>(Table2[[#This Row],[Close Price]]/Table2[[#This Row],[Current Month Low]])-1</f>
        <v>6.3069908814589626E-2</v>
      </c>
      <c r="AH227">
        <f>(Table2[[#This Row],[Current Month High]]/Table2[[#This Row],[Close Price]])-1</f>
        <v>6.3831308077197946E-2</v>
      </c>
      <c r="AI227">
        <v>6.3831308077197901</v>
      </c>
      <c r="AJ227">
        <v>125.608772778584</v>
      </c>
      <c r="AK227" t="str">
        <f>IF(AND(Table2[[#This Row],[20D EMA]]&gt;Table2[[#This Row],[50D EMA]],Table2[[#This Row],[50D EMA]]&gt;Table2[[#This Row],[200D EMA]]),"Uptrend","Downtrend/NoTrend")</f>
        <v>Uptrend</v>
      </c>
      <c r="AL227">
        <v>-0.02</v>
      </c>
      <c r="AM227" t="s">
        <v>10212</v>
      </c>
      <c r="AN227">
        <v>-1.56</v>
      </c>
      <c r="AO227" t="s">
        <v>10212</v>
      </c>
      <c r="AP227">
        <v>0.14538630747048301</v>
      </c>
      <c r="AQ227">
        <f>(Table2[[#This Row],[Sharpe Ratio]]-AVERAGE(Table2[Sharpe Ratio]))/_xlfn.STDEV.P(Table2[Sharpe Ratio])</f>
        <v>1.0308731075267543</v>
      </c>
      <c r="AR2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1.918872586440425</v>
      </c>
      <c r="AS227">
        <f>_xlfn.RANK.AVG(Table2[[#This Row],[1Y Return vs Nifty Z-Score]],Table2[1Y Return vs Nifty Z-Score])</f>
        <v>125</v>
      </c>
      <c r="AT227">
        <f>_xlfn.RANK.AVG(Table2[[#This Row],[6M Return vs Nifty Z-Score]],Table2[6M Return vs Nifty Z-Score])</f>
        <v>536</v>
      </c>
      <c r="AU227">
        <f>_xlfn.RANK.AVG(Table2[[#This Row],[Sharpe Ratio Z-Score]],Table2[Sharpe Ratio Z-Score])</f>
        <v>109</v>
      </c>
      <c r="AV227">
        <f>(Table2[[#This Row],[Rank 1Y]]+Table2[[#This Row],[Rank 6M]]+Table2[[#This Row],[Rank Sharpe]])/3</f>
        <v>256.66666666666669</v>
      </c>
    </row>
    <row r="228" spans="1:48" x14ac:dyDescent="0.3">
      <c r="A228" t="s">
        <v>932</v>
      </c>
      <c r="B228" t="s">
        <v>933</v>
      </c>
      <c r="C228" t="s">
        <v>10167</v>
      </c>
      <c r="D228" t="s">
        <v>24</v>
      </c>
      <c r="E228">
        <v>15719.39766217</v>
      </c>
      <c r="F228">
        <v>199.56</v>
      </c>
      <c r="G228">
        <v>32.420088250455102</v>
      </c>
      <c r="H228">
        <f>(Table2[[#This Row],[1Y Return vs Nifty]]-AVERAGE(Table2[1Y Return vs Nifty]))/_xlfn.STDEV.P(Table2[1Y Return vs Nifty])</f>
        <v>-0.13929235592646658</v>
      </c>
      <c r="I228">
        <v>-12.402767452916599</v>
      </c>
      <c r="J228">
        <f>(Table2[[#This Row],[1M Return vs Nifty]]-AVERAGE(Table2[1M Return vs Nifty]))/_xlfn.STDEV.P(Table2[1M Return vs Nifty])</f>
        <v>-1.234140630193904</v>
      </c>
      <c r="K228">
        <v>6.5937497726836201</v>
      </c>
      <c r="L228">
        <f>(Table2[[#This Row],[6M Return vs Nifty]]-AVERAGE(Table2[6M Return vs Nifty]))/_xlfn.STDEV.P(Table2[6M Return vs Nifty])</f>
        <v>-9.8315236475013973E-2</v>
      </c>
      <c r="M228">
        <v>-5.7894197666225997</v>
      </c>
      <c r="N228">
        <f>(Table2[[#This Row],[1W Return vs Nifty]]-AVERAGE(Table2[1W Return vs Nifty]))/_xlfn.STDEV.P(Table2[1W Return vs Nifty])</f>
        <v>-1.0502854110374595</v>
      </c>
      <c r="O228">
        <v>201.63</v>
      </c>
      <c r="P228">
        <v>199.55440307171901</v>
      </c>
      <c r="Q228">
        <v>176.28888093917499</v>
      </c>
      <c r="R228">
        <v>35.475799060894197</v>
      </c>
      <c r="S228" s="2">
        <f>(Table2[[#This Row],[Close Price]]-Table2[[#This Row],[20D EMA]])/Table2[[#This Row],[20D EMA]]</f>
        <v>-1.0266329415265552E-2</v>
      </c>
      <c r="T228" s="2">
        <f>(Table2[[#This Row],[Close Price]]-Table2[[#This Row],[50D EMA]])/Table2[[#This Row],[50D EMA]]</f>
        <v>2.8047129979800517E-5</v>
      </c>
      <c r="U228" s="2">
        <f>(Table2[[#This Row],[Close Price]]-Table2[[#This Row],[200D EMA]])/Table2[[#This Row],[200D EMA]]</f>
        <v>0.13200559749910862</v>
      </c>
      <c r="V228">
        <v>0.71687281396325298</v>
      </c>
      <c r="W228">
        <v>193.01</v>
      </c>
      <c r="X228">
        <v>201.7</v>
      </c>
      <c r="Y228">
        <v>191.15</v>
      </c>
      <c r="Z228">
        <v>204.5</v>
      </c>
      <c r="AA228">
        <v>191.15</v>
      </c>
      <c r="AB228">
        <v>212.07</v>
      </c>
      <c r="AC228">
        <f>(Table2[[#This Row],[Close Price]]/Table2[[#This Row],[Day Low]])-1</f>
        <v>3.3936065488834766E-2</v>
      </c>
      <c r="AD228">
        <f>(Table2[[#This Row],[Day High]]/Table2[[#This Row],[Close Price]])-1</f>
        <v>1.0723591902184637E-2</v>
      </c>
      <c r="AE228">
        <f>(Table2[[#This Row],[Close Price]]/Table2[[#This Row],[Current Week Low]])-1</f>
        <v>4.3996861103845042E-2</v>
      </c>
      <c r="AF228">
        <f>(Table2[[#This Row],[Current Week High]]/Table2[[#This Row],[Close Price]])-1</f>
        <v>2.4754459811585416E-2</v>
      </c>
      <c r="AG228">
        <f>(Table2[[#This Row],[Close Price]]/Table2[[#This Row],[Current Month Low]])-1</f>
        <v>4.3996861103845042E-2</v>
      </c>
      <c r="AH228">
        <f>(Table2[[#This Row],[Current Month High]]/Table2[[#This Row],[Close Price]])-1</f>
        <v>6.2687913409500862E-2</v>
      </c>
      <c r="AI228">
        <v>10.1924233313289</v>
      </c>
      <c r="AJ228">
        <v>72.629757785467106</v>
      </c>
      <c r="AK228" t="str">
        <f>IF(AND(Table2[[#This Row],[20D EMA]]&gt;Table2[[#This Row],[50D EMA]],Table2[[#This Row],[50D EMA]]&gt;Table2[[#This Row],[200D EMA]]),"Uptrend","Downtrend/NoTrend")</f>
        <v>Uptrend</v>
      </c>
      <c r="AL228">
        <v>-0.03</v>
      </c>
      <c r="AM228" t="s">
        <v>10212</v>
      </c>
      <c r="AN228">
        <v>-1.59</v>
      </c>
      <c r="AO228" t="s">
        <v>10212</v>
      </c>
      <c r="AP228">
        <v>0.14692582301955801</v>
      </c>
      <c r="AQ228">
        <f>(Table2[[#This Row],[Sharpe Ratio]]-AVERAGE(Table2[Sharpe Ratio]))/_xlfn.STDEV.P(Table2[Sharpe Ratio])</f>
        <v>1.0483397958239555</v>
      </c>
      <c r="AR2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-1.4736938378088884</v>
      </c>
      <c r="AS228">
        <f>_xlfn.RANK.AVG(Table2[[#This Row],[1Y Return vs Nifty Z-Score]],Table2[1Y Return vs Nifty Z-Score])</f>
        <v>320</v>
      </c>
      <c r="AT228">
        <f>_xlfn.RANK.AVG(Table2[[#This Row],[6M Return vs Nifty Z-Score]],Table2[6M Return vs Nifty Z-Score])</f>
        <v>348</v>
      </c>
      <c r="AU228">
        <f>_xlfn.RANK.AVG(Table2[[#This Row],[Sharpe Ratio Z-Score]],Table2[Sharpe Ratio Z-Score])</f>
        <v>106</v>
      </c>
      <c r="AV228">
        <f>(Table2[[#This Row],[Rank 1Y]]+Table2[[#This Row],[Rank 6M]]+Table2[[#This Row],[Rank Sharpe]])/3</f>
        <v>258</v>
      </c>
    </row>
    <row r="229" spans="1:48" x14ac:dyDescent="0.3">
      <c r="A229" t="s">
        <v>1637</v>
      </c>
      <c r="B229" t="s">
        <v>1638</v>
      </c>
      <c r="C229" t="s">
        <v>10182</v>
      </c>
      <c r="D229" t="s">
        <v>108</v>
      </c>
      <c r="E229">
        <v>5107.0298607900004</v>
      </c>
      <c r="F229">
        <v>302</v>
      </c>
      <c r="G229">
        <v>93.074707486243</v>
      </c>
      <c r="H229">
        <f>(Table2[[#This Row],[1Y Return vs Nifty]]-AVERAGE(Table2[1Y Return vs Nifty]))/_xlfn.STDEV.P(Table2[1Y Return vs Nifty])</f>
        <v>0.58887554587019753</v>
      </c>
      <c r="I229">
        <v>6.2145276134999401</v>
      </c>
      <c r="J229">
        <f>(Table2[[#This Row],[1M Return vs Nifty]]-AVERAGE(Table2[1M Return vs Nifty]))/_xlfn.STDEV.P(Table2[1M Return vs Nifty])</f>
        <v>0.35905735713816966</v>
      </c>
      <c r="K229">
        <v>5.8519337565414302</v>
      </c>
      <c r="L229">
        <f>(Table2[[#This Row],[6M Return vs Nifty]]-AVERAGE(Table2[6M Return vs Nifty]))/_xlfn.STDEV.P(Table2[6M Return vs Nifty])</f>
        <v>-0.12064262242069378</v>
      </c>
      <c r="M229">
        <v>6.89798075417007</v>
      </c>
      <c r="N229">
        <f>(Table2[[#This Row],[1W Return vs Nifty]]-AVERAGE(Table2[1W Return vs Nifty]))/_xlfn.STDEV.P(Table2[1W Return vs Nifty])</f>
        <v>1.3797954722304195</v>
      </c>
      <c r="O229">
        <v>281.60000000000002</v>
      </c>
      <c r="P229">
        <v>274.35947852885198</v>
      </c>
      <c r="Q229">
        <v>234.45903720900401</v>
      </c>
      <c r="R229">
        <v>74.307106264630804</v>
      </c>
      <c r="S229" s="2">
        <f>(Table2[[#This Row],[Close Price]]-Table2[[#This Row],[20D EMA]])/Table2[[#This Row],[20D EMA]]</f>
        <v>7.2443181818181726E-2</v>
      </c>
      <c r="T229" s="2">
        <f>(Table2[[#This Row],[Close Price]]-Table2[[#This Row],[50D EMA]])/Table2[[#This Row],[50D EMA]]</f>
        <v>0.10074564078981259</v>
      </c>
      <c r="U229" s="2">
        <f>(Table2[[#This Row],[Close Price]]-Table2[[#This Row],[200D EMA]])/Table2[[#This Row],[200D EMA]]</f>
        <v>0.2880714840212702</v>
      </c>
      <c r="V229">
        <v>1.06627462706563</v>
      </c>
      <c r="W229">
        <v>299</v>
      </c>
      <c r="X229">
        <v>311.5</v>
      </c>
      <c r="Y229">
        <v>283.55</v>
      </c>
      <c r="Z229">
        <v>311.5</v>
      </c>
      <c r="AA229">
        <v>268.2</v>
      </c>
      <c r="AB229">
        <v>311.5</v>
      </c>
      <c r="AC229">
        <f>(Table2[[#This Row],[Close Price]]/Table2[[#This Row],[Day Low]])-1</f>
        <v>1.0033444816053505E-2</v>
      </c>
      <c r="AD229">
        <f>(Table2[[#This Row],[Day High]]/Table2[[#This Row],[Close Price]])-1</f>
        <v>3.14569536423841E-2</v>
      </c>
      <c r="AE229">
        <f>(Table2[[#This Row],[Close Price]]/Table2[[#This Row],[Current Week Low]])-1</f>
        <v>6.5067889261153145E-2</v>
      </c>
      <c r="AF229">
        <f>(Table2[[#This Row],[Current Week High]]/Table2[[#This Row],[Close Price]])-1</f>
        <v>3.14569536423841E-2</v>
      </c>
      <c r="AG229">
        <f>(Table2[[#This Row],[Close Price]]/Table2[[#This Row],[Current Month Low]])-1</f>
        <v>0.12602535421327365</v>
      </c>
      <c r="AH229">
        <f>(Table2[[#This Row],[Current Month High]]/Table2[[#This Row],[Close Price]])-1</f>
        <v>3.14569536423841E-2</v>
      </c>
      <c r="AI229">
        <v>6.1092715231787897</v>
      </c>
      <c r="AJ229">
        <v>133.38485316846899</v>
      </c>
      <c r="AK229" t="str">
        <f>IF(AND(Table2[[#This Row],[20D EMA]]&gt;Table2[[#This Row],[50D EMA]],Table2[[#This Row],[50D EMA]]&gt;Table2[[#This Row],[200D EMA]]),"Uptrend","Downtrend/NoTrend")</f>
        <v>Uptrend</v>
      </c>
      <c r="AL229">
        <v>0</v>
      </c>
      <c r="AM229">
        <v>0</v>
      </c>
      <c r="AN229">
        <v>10.36</v>
      </c>
      <c r="AO229" t="s">
        <v>10211</v>
      </c>
      <c r="AP229">
        <v>7.1413802439508997E-2</v>
      </c>
      <c r="AQ229">
        <f>(Table2[[#This Row],[Sharpe Ratio]]-AVERAGE(Table2[Sharpe Ratio]))/_xlfn.STDEV.P(Table2[Sharpe Ratio])</f>
        <v>0.19161254356850416</v>
      </c>
      <c r="AR2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2.398698296386597</v>
      </c>
      <c r="AS229">
        <f>_xlfn.RANK.AVG(Table2[[#This Row],[1Y Return vs Nifty Z-Score]],Table2[1Y Return vs Nifty Z-Score])</f>
        <v>136</v>
      </c>
      <c r="AT229">
        <f>_xlfn.RANK.AVG(Table2[[#This Row],[6M Return vs Nifty Z-Score]],Table2[6M Return vs Nifty Z-Score])</f>
        <v>359</v>
      </c>
      <c r="AU229">
        <f>_xlfn.RANK.AVG(Table2[[#This Row],[Sharpe Ratio Z-Score]],Table2[Sharpe Ratio Z-Score])</f>
        <v>281</v>
      </c>
      <c r="AV229">
        <f>(Table2[[#This Row],[Rank 1Y]]+Table2[[#This Row],[Rank 6M]]+Table2[[#This Row],[Rank Sharpe]])/3</f>
        <v>258.66666666666669</v>
      </c>
    </row>
    <row r="230" spans="1:48" x14ac:dyDescent="0.3">
      <c r="A230" t="s">
        <v>984</v>
      </c>
      <c r="B230" t="s">
        <v>985</v>
      </c>
      <c r="C230" t="s">
        <v>10181</v>
      </c>
      <c r="D230" t="s">
        <v>986</v>
      </c>
      <c r="E230">
        <v>13879.212852335</v>
      </c>
      <c r="F230">
        <v>797.15</v>
      </c>
      <c r="G230">
        <v>47.155550933551602</v>
      </c>
      <c r="H230">
        <f>(Table2[[#This Row],[1Y Return vs Nifty]]-AVERAGE(Table2[1Y Return vs Nifty]))/_xlfn.STDEV.P(Table2[1Y Return vs Nifty])</f>
        <v>3.7609108119366373E-2</v>
      </c>
      <c r="I230">
        <v>4.7852833516654902</v>
      </c>
      <c r="J230">
        <f>(Table2[[#This Row],[1M Return vs Nifty]]-AVERAGE(Table2[1M Return vs Nifty]))/_xlfn.STDEV.P(Table2[1M Return vs Nifty])</f>
        <v>0.23674801664390357</v>
      </c>
      <c r="K230">
        <v>24.157439537053399</v>
      </c>
      <c r="L230">
        <f>(Table2[[#This Row],[6M Return vs Nifty]]-AVERAGE(Table2[6M Return vs Nifty]))/_xlfn.STDEV.P(Table2[6M Return vs Nifty])</f>
        <v>0.43032161075652808</v>
      </c>
      <c r="M230">
        <v>1.4401769645456</v>
      </c>
      <c r="N230">
        <f>(Table2[[#This Row],[1W Return vs Nifty]]-AVERAGE(Table2[1W Return vs Nifty]))/_xlfn.STDEV.P(Table2[1W Return vs Nifty])</f>
        <v>0.33443518490776591</v>
      </c>
      <c r="O230">
        <v>758.97</v>
      </c>
      <c r="P230">
        <v>713.74209414076097</v>
      </c>
      <c r="Q230">
        <v>618.39159124820003</v>
      </c>
      <c r="R230">
        <v>63.5924396446418</v>
      </c>
      <c r="S230" s="2">
        <f>(Table2[[#This Row],[Close Price]]-Table2[[#This Row],[20D EMA]])/Table2[[#This Row],[20D EMA]]</f>
        <v>5.0305018643688089E-2</v>
      </c>
      <c r="T230" s="2">
        <f>(Table2[[#This Row],[Close Price]]-Table2[[#This Row],[50D EMA]])/Table2[[#This Row],[50D EMA]]</f>
        <v>0.11686000663818166</v>
      </c>
      <c r="U230" s="2">
        <f>(Table2[[#This Row],[Close Price]]-Table2[[#This Row],[200D EMA]])/Table2[[#This Row],[200D EMA]]</f>
        <v>0.2890699215217058</v>
      </c>
      <c r="V230">
        <v>0.86463259449443597</v>
      </c>
      <c r="W230">
        <v>785.1</v>
      </c>
      <c r="X230">
        <v>807.6</v>
      </c>
      <c r="Y230">
        <v>746.35</v>
      </c>
      <c r="Z230">
        <v>807.6</v>
      </c>
      <c r="AA230">
        <v>746.35</v>
      </c>
      <c r="AB230">
        <v>807.6</v>
      </c>
      <c r="AC230">
        <f>(Table2[[#This Row],[Close Price]]/Table2[[#This Row],[Day Low]])-1</f>
        <v>1.5348363265826004E-2</v>
      </c>
      <c r="AD230">
        <f>(Table2[[#This Row],[Day High]]/Table2[[#This Row],[Close Price]])-1</f>
        <v>1.3109201530452363E-2</v>
      </c>
      <c r="AE230">
        <f>(Table2[[#This Row],[Close Price]]/Table2[[#This Row],[Current Week Low]])-1</f>
        <v>6.8064580960675247E-2</v>
      </c>
      <c r="AF230">
        <f>(Table2[[#This Row],[Current Week High]]/Table2[[#This Row],[Close Price]])-1</f>
        <v>1.3109201530452363E-2</v>
      </c>
      <c r="AG230">
        <f>(Table2[[#This Row],[Close Price]]/Table2[[#This Row],[Current Month Low]])-1</f>
        <v>6.8064580960675247E-2</v>
      </c>
      <c r="AH230">
        <f>(Table2[[#This Row],[Current Month High]]/Table2[[#This Row],[Close Price]])-1</f>
        <v>1.3109201530452363E-2</v>
      </c>
      <c r="AI230">
        <v>4.4972715298249897</v>
      </c>
      <c r="AJ230">
        <v>76.224162705869304</v>
      </c>
      <c r="AK230" t="str">
        <f>IF(AND(Table2[[#This Row],[20D EMA]]&gt;Table2[[#This Row],[50D EMA]],Table2[[#This Row],[50D EMA]]&gt;Table2[[#This Row],[200D EMA]]),"Uptrend","Downtrend/NoTrend")</f>
        <v>Uptrend</v>
      </c>
      <c r="AL230">
        <v>0.15</v>
      </c>
      <c r="AM230" t="s">
        <v>10211</v>
      </c>
      <c r="AN230">
        <v>4.68</v>
      </c>
      <c r="AO230" t="s">
        <v>10211</v>
      </c>
      <c r="AP230">
        <v>5.4550890003062999E-2</v>
      </c>
      <c r="AQ230">
        <f>(Table2[[#This Row],[Sharpe Ratio]]-AVERAGE(Table2[Sharpe Ratio]))/_xlfn.STDEV.P(Table2[Sharpe Ratio])</f>
        <v>2.9311487720421814E-4</v>
      </c>
      <c r="AR2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1.0394070353047682</v>
      </c>
      <c r="AS230">
        <f>_xlfn.RANK.AVG(Table2[[#This Row],[1Y Return vs Nifty Z-Score]],Table2[1Y Return vs Nifty Z-Score])</f>
        <v>263</v>
      </c>
      <c r="AT230">
        <f>_xlfn.RANK.AVG(Table2[[#This Row],[6M Return vs Nifty Z-Score]],Table2[6M Return vs Nifty Z-Score])</f>
        <v>180</v>
      </c>
      <c r="AU230">
        <f>_xlfn.RANK.AVG(Table2[[#This Row],[Sharpe Ratio Z-Score]],Table2[Sharpe Ratio Z-Score])</f>
        <v>335</v>
      </c>
      <c r="AV230">
        <f>(Table2[[#This Row],[Rank 1Y]]+Table2[[#This Row],[Rank 6M]]+Table2[[#This Row],[Rank Sharpe]])/3</f>
        <v>259.33333333333331</v>
      </c>
    </row>
    <row r="231" spans="1:48" x14ac:dyDescent="0.3">
      <c r="A231" t="s">
        <v>672</v>
      </c>
      <c r="B231" t="s">
        <v>673</v>
      </c>
      <c r="C231" t="s">
        <v>10167</v>
      </c>
      <c r="D231" t="s">
        <v>598</v>
      </c>
      <c r="E231">
        <v>25523.08</v>
      </c>
      <c r="F231">
        <v>2418.9</v>
      </c>
      <c r="G231">
        <v>72.520660668617595</v>
      </c>
      <c r="H231">
        <f>(Table2[[#This Row],[1Y Return vs Nifty]]-AVERAGE(Table2[1Y Return vs Nifty]))/_xlfn.STDEV.P(Table2[1Y Return vs Nifty])</f>
        <v>0.34212109693962256</v>
      </c>
      <c r="I231">
        <v>11.4651941519034</v>
      </c>
      <c r="J231">
        <f>(Table2[[#This Row],[1M Return vs Nifty]]-AVERAGE(Table2[1M Return vs Nifty]))/_xlfn.STDEV.P(Table2[1M Return vs Nifty])</f>
        <v>0.80838962217952837</v>
      </c>
      <c r="K231">
        <v>18.636897389137399</v>
      </c>
      <c r="L231">
        <f>(Table2[[#This Row],[6M Return vs Nifty]]-AVERAGE(Table2[6M Return vs Nifty]))/_xlfn.STDEV.P(Table2[6M Return vs Nifty])</f>
        <v>0.26416278904906232</v>
      </c>
      <c r="M231">
        <v>4.3164018308410697</v>
      </c>
      <c r="N231">
        <f>(Table2[[#This Row],[1W Return vs Nifty]]-AVERAGE(Table2[1W Return vs Nifty]))/_xlfn.STDEV.P(Table2[1W Return vs Nifty])</f>
        <v>0.88533282955212778</v>
      </c>
      <c r="O231">
        <v>2257.41</v>
      </c>
      <c r="P231">
        <v>2151.29965217578</v>
      </c>
      <c r="Q231">
        <v>1860.3554324281399</v>
      </c>
      <c r="R231">
        <v>76.079041328708996</v>
      </c>
      <c r="S231" s="2">
        <f>(Table2[[#This Row],[Close Price]]-Table2[[#This Row],[20D EMA]])/Table2[[#This Row],[20D EMA]]</f>
        <v>7.1537735723683452E-2</v>
      </c>
      <c r="T231" s="2">
        <f>(Table2[[#This Row],[Close Price]]-Table2[[#This Row],[50D EMA]])/Table2[[#This Row],[50D EMA]]</f>
        <v>0.1243900855715635</v>
      </c>
      <c r="U231" s="2">
        <f>(Table2[[#This Row],[Close Price]]-Table2[[#This Row],[200D EMA]])/Table2[[#This Row],[200D EMA]]</f>
        <v>0.30023540546918315</v>
      </c>
      <c r="V231">
        <v>2.1819398162404098</v>
      </c>
      <c r="W231">
        <v>2406</v>
      </c>
      <c r="X231">
        <v>2495</v>
      </c>
      <c r="Y231">
        <v>2260</v>
      </c>
      <c r="Z231">
        <v>2495</v>
      </c>
      <c r="AA231">
        <v>2260</v>
      </c>
      <c r="AB231">
        <v>2538.65</v>
      </c>
      <c r="AC231">
        <f>(Table2[[#This Row],[Close Price]]/Table2[[#This Row],[Day Low]])-1</f>
        <v>5.3615960099751003E-3</v>
      </c>
      <c r="AD231">
        <f>(Table2[[#This Row],[Day High]]/Table2[[#This Row],[Close Price]])-1</f>
        <v>3.1460581255942754E-2</v>
      </c>
      <c r="AE231">
        <f>(Table2[[#This Row],[Close Price]]/Table2[[#This Row],[Current Week Low]])-1</f>
        <v>7.030973451327438E-2</v>
      </c>
      <c r="AF231">
        <f>(Table2[[#This Row],[Current Week High]]/Table2[[#This Row],[Close Price]])-1</f>
        <v>3.1460581255942754E-2</v>
      </c>
      <c r="AG231">
        <f>(Table2[[#This Row],[Close Price]]/Table2[[#This Row],[Current Month Low]])-1</f>
        <v>7.030973451327438E-2</v>
      </c>
      <c r="AH231">
        <f>(Table2[[#This Row],[Current Month High]]/Table2[[#This Row],[Close Price]])-1</f>
        <v>4.9505973789739199E-2</v>
      </c>
      <c r="AI231">
        <v>4.9505973789739199</v>
      </c>
      <c r="AJ231">
        <v>118.44042082449</v>
      </c>
      <c r="AK231" t="str">
        <f>IF(AND(Table2[[#This Row],[20D EMA]]&gt;Table2[[#This Row],[50D EMA]],Table2[[#This Row],[50D EMA]]&gt;Table2[[#This Row],[200D EMA]]),"Uptrend","Downtrend/NoTrend")</f>
        <v>Uptrend</v>
      </c>
      <c r="AL231">
        <v>0.06</v>
      </c>
      <c r="AM231" t="s">
        <v>10211</v>
      </c>
      <c r="AN231">
        <v>19.91</v>
      </c>
      <c r="AO231" t="s">
        <v>10211</v>
      </c>
      <c r="AP231">
        <v>3.9355785594887997E-2</v>
      </c>
      <c r="AQ231">
        <f>(Table2[[#This Row],[Sharpe Ratio]]-AVERAGE(Table2[Sharpe Ratio]))/_xlfn.STDEV.P(Table2[Sharpe Ratio])</f>
        <v>-0.1721040736412813</v>
      </c>
      <c r="AR2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2.1279022640790597</v>
      </c>
      <c r="AS231">
        <f>_xlfn.RANK.AVG(Table2[[#This Row],[1Y Return vs Nifty Z-Score]],Table2[1Y Return vs Nifty Z-Score])</f>
        <v>177</v>
      </c>
      <c r="AT231">
        <f>_xlfn.RANK.AVG(Table2[[#This Row],[6M Return vs Nifty Z-Score]],Table2[6M Return vs Nifty Z-Score])</f>
        <v>222</v>
      </c>
      <c r="AU231">
        <f>_xlfn.RANK.AVG(Table2[[#This Row],[Sharpe Ratio Z-Score]],Table2[Sharpe Ratio Z-Score])</f>
        <v>382</v>
      </c>
      <c r="AV231">
        <f>(Table2[[#This Row],[Rank 1Y]]+Table2[[#This Row],[Rank 6M]]+Table2[[#This Row],[Rank Sharpe]])/3</f>
        <v>260.33333333333331</v>
      </c>
    </row>
    <row r="232" spans="1:48" x14ac:dyDescent="0.3">
      <c r="A232" t="s">
        <v>449</v>
      </c>
      <c r="B232" t="s">
        <v>450</v>
      </c>
      <c r="C232" t="s">
        <v>10179</v>
      </c>
      <c r="D232" t="s">
        <v>330</v>
      </c>
      <c r="E232">
        <v>50056.243467200002</v>
      </c>
      <c r="F232">
        <v>1520</v>
      </c>
      <c r="G232">
        <v>72.981448575988495</v>
      </c>
      <c r="H232">
        <f>(Table2[[#This Row],[1Y Return vs Nifty]]-AVERAGE(Table2[1Y Return vs Nifty]))/_xlfn.STDEV.P(Table2[1Y Return vs Nifty])</f>
        <v>0.34765292564304262</v>
      </c>
      <c r="I232">
        <v>-1.3933746807507399</v>
      </c>
      <c r="J232">
        <f>(Table2[[#This Row],[1M Return vs Nifty]]-AVERAGE(Table2[1M Return vs Nifty]))/_xlfn.STDEV.P(Table2[1M Return vs Nifty])</f>
        <v>-0.2919982650549785</v>
      </c>
      <c r="K232">
        <v>31.907009610927901</v>
      </c>
      <c r="L232">
        <f>(Table2[[#This Row],[6M Return vs Nifty]]-AVERAGE(Table2[6M Return vs Nifty]))/_xlfn.STDEV.P(Table2[6M Return vs Nifty])</f>
        <v>0.66357033845630953</v>
      </c>
      <c r="M232">
        <v>4.1364982024214099</v>
      </c>
      <c r="N232">
        <f>(Table2[[#This Row],[1W Return vs Nifty]]-AVERAGE(Table2[1W Return vs Nifty]))/_xlfn.STDEV.P(Table2[1W Return vs Nifty])</f>
        <v>0.85087499340699524</v>
      </c>
      <c r="O232">
        <v>1471.34</v>
      </c>
      <c r="P232">
        <v>1411.6543505165</v>
      </c>
      <c r="Q232">
        <v>1174.7338213271801</v>
      </c>
      <c r="R232">
        <v>70.372366977461098</v>
      </c>
      <c r="S232" s="2">
        <f>(Table2[[#This Row],[Close Price]]-Table2[[#This Row],[20D EMA]])/Table2[[#This Row],[20D EMA]]</f>
        <v>3.307189364796722E-2</v>
      </c>
      <c r="T232" s="2">
        <f>(Table2[[#This Row],[Close Price]]-Table2[[#This Row],[50D EMA]])/Table2[[#This Row],[50D EMA]]</f>
        <v>7.6750834539530285E-2</v>
      </c>
      <c r="U232" s="2">
        <f>(Table2[[#This Row],[Close Price]]-Table2[[#This Row],[200D EMA]])/Table2[[#This Row],[200D EMA]]</f>
        <v>0.29391013726219978</v>
      </c>
      <c r="V232">
        <v>0.582615454409253</v>
      </c>
      <c r="W232">
        <v>1503.15</v>
      </c>
      <c r="X232">
        <v>1528.5</v>
      </c>
      <c r="Y232">
        <v>1439.05</v>
      </c>
      <c r="Z232">
        <v>1528.5</v>
      </c>
      <c r="AA232">
        <v>1416.5</v>
      </c>
      <c r="AB232">
        <v>1528.5</v>
      </c>
      <c r="AC232">
        <f>(Table2[[#This Row],[Close Price]]/Table2[[#This Row],[Day Low]])-1</f>
        <v>1.12097927685193E-2</v>
      </c>
      <c r="AD232">
        <f>(Table2[[#This Row],[Day High]]/Table2[[#This Row],[Close Price]])-1</f>
        <v>5.5921052631577872E-3</v>
      </c>
      <c r="AE232">
        <f>(Table2[[#This Row],[Close Price]]/Table2[[#This Row],[Current Week Low]])-1</f>
        <v>5.6252388728675218E-2</v>
      </c>
      <c r="AF232">
        <f>(Table2[[#This Row],[Current Week High]]/Table2[[#This Row],[Close Price]])-1</f>
        <v>5.5921052631577872E-3</v>
      </c>
      <c r="AG232">
        <f>(Table2[[#This Row],[Close Price]]/Table2[[#This Row],[Current Month Low]])-1</f>
        <v>7.3067419696434932E-2</v>
      </c>
      <c r="AH232">
        <f>(Table2[[#This Row],[Current Month High]]/Table2[[#This Row],[Close Price]])-1</f>
        <v>5.5921052631577872E-3</v>
      </c>
      <c r="AI232">
        <v>2.6315789473684199</v>
      </c>
      <c r="AJ232">
        <v>104.02684563758299</v>
      </c>
      <c r="AK232" t="str">
        <f>IF(AND(Table2[[#This Row],[20D EMA]]&gt;Table2[[#This Row],[50D EMA]],Table2[[#This Row],[50D EMA]]&gt;Table2[[#This Row],[200D EMA]]),"Uptrend","Downtrend/NoTrend")</f>
        <v>Uptrend</v>
      </c>
      <c r="AL232">
        <v>-0.02</v>
      </c>
      <c r="AM232" t="s">
        <v>10212</v>
      </c>
      <c r="AN232">
        <v>1.65</v>
      </c>
      <c r="AO232" t="s">
        <v>10211</v>
      </c>
      <c r="AP232">
        <v>1.3294788535027E-2</v>
      </c>
      <c r="AQ232">
        <f>(Table2[[#This Row],[Sharpe Ratio]]-AVERAGE(Table2[Sharpe Ratio]))/_xlfn.STDEV.P(Table2[Sharpe Ratio])</f>
        <v>-0.46778105633390393</v>
      </c>
      <c r="AR2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1.102318936117465</v>
      </c>
      <c r="AS232">
        <f>_xlfn.RANK.AVG(Table2[[#This Row],[1Y Return vs Nifty Z-Score]],Table2[1Y Return vs Nifty Z-Score])</f>
        <v>175</v>
      </c>
      <c r="AT232">
        <f>_xlfn.RANK.AVG(Table2[[#This Row],[6M Return vs Nifty Z-Score]],Table2[6M Return vs Nifty Z-Score])</f>
        <v>139</v>
      </c>
      <c r="AU232">
        <f>_xlfn.RANK.AVG(Table2[[#This Row],[Sharpe Ratio Z-Score]],Table2[Sharpe Ratio Z-Score])</f>
        <v>468</v>
      </c>
      <c r="AV232">
        <f>(Table2[[#This Row],[Rank 1Y]]+Table2[[#This Row],[Rank 6M]]+Table2[[#This Row],[Rank Sharpe]])/3</f>
        <v>260.66666666666669</v>
      </c>
    </row>
    <row r="233" spans="1:48" x14ac:dyDescent="0.3">
      <c r="A233" t="s">
        <v>794</v>
      </c>
      <c r="B233" t="s">
        <v>795</v>
      </c>
      <c r="C233" t="s">
        <v>10173</v>
      </c>
      <c r="D233" t="s">
        <v>387</v>
      </c>
      <c r="E233">
        <v>19817.826005250001</v>
      </c>
      <c r="F233">
        <v>315.2</v>
      </c>
      <c r="G233">
        <v>56.375580000689403</v>
      </c>
      <c r="H233">
        <f>(Table2[[#This Row],[1Y Return vs Nifty]]-AVERAGE(Table2[1Y Return vs Nifty]))/_xlfn.STDEV.P(Table2[1Y Return vs Nifty])</f>
        <v>0.14829695522665975</v>
      </c>
      <c r="I233">
        <v>-11.383598268399201</v>
      </c>
      <c r="J233">
        <f>(Table2[[#This Row],[1M Return vs Nifty]]-AVERAGE(Table2[1M Return vs Nifty]))/_xlfn.STDEV.P(Table2[1M Return vs Nifty])</f>
        <v>-1.1469239702155687</v>
      </c>
      <c r="K233">
        <v>18.715963868343199</v>
      </c>
      <c r="L233">
        <f>(Table2[[#This Row],[6M Return vs Nifty]]-AVERAGE(Table2[6M Return vs Nifty]))/_xlfn.STDEV.P(Table2[6M Return vs Nifty])</f>
        <v>0.26654255405572075</v>
      </c>
      <c r="M233">
        <v>-2.92971458181654</v>
      </c>
      <c r="N233">
        <f>(Table2[[#This Row],[1W Return vs Nifty]]-AVERAGE(Table2[1W Return vs Nifty]))/_xlfn.STDEV.P(Table2[1W Return vs Nifty])</f>
        <v>-0.50255186309827371</v>
      </c>
      <c r="O233">
        <v>323.57</v>
      </c>
      <c r="P233">
        <v>311.741806030406</v>
      </c>
      <c r="Q233">
        <v>257.95867772512702</v>
      </c>
      <c r="R233">
        <v>42.722498841587502</v>
      </c>
      <c r="S233" s="2">
        <f>(Table2[[#This Row],[Close Price]]-Table2[[#This Row],[20D EMA]])/Table2[[#This Row],[20D EMA]]</f>
        <v>-2.5867663874895711E-2</v>
      </c>
      <c r="T233" s="2">
        <f>(Table2[[#This Row],[Close Price]]-Table2[[#This Row],[50D EMA]])/Table2[[#This Row],[50D EMA]]</f>
        <v>1.1093135096730319E-2</v>
      </c>
      <c r="U233" s="2">
        <f>(Table2[[#This Row],[Close Price]]-Table2[[#This Row],[200D EMA]])/Table2[[#This Row],[200D EMA]]</f>
        <v>0.22190113075345966</v>
      </c>
      <c r="V233">
        <v>0.38744554795476199</v>
      </c>
      <c r="W233">
        <v>315</v>
      </c>
      <c r="X233">
        <v>326.2</v>
      </c>
      <c r="Y233">
        <v>310.7</v>
      </c>
      <c r="Z233">
        <v>326.2</v>
      </c>
      <c r="AA233">
        <v>310.7</v>
      </c>
      <c r="AB233">
        <v>334.2</v>
      </c>
      <c r="AC233">
        <f>(Table2[[#This Row],[Close Price]]/Table2[[#This Row],[Day Low]])-1</f>
        <v>6.3492063492054385E-4</v>
      </c>
      <c r="AD233">
        <f>(Table2[[#This Row],[Day High]]/Table2[[#This Row],[Close Price]])-1</f>
        <v>3.4898477157360386E-2</v>
      </c>
      <c r="AE233">
        <f>(Table2[[#This Row],[Close Price]]/Table2[[#This Row],[Current Week Low]])-1</f>
        <v>1.4483424525265631E-2</v>
      </c>
      <c r="AF233">
        <f>(Table2[[#This Row],[Current Week High]]/Table2[[#This Row],[Close Price]])-1</f>
        <v>3.4898477157360386E-2</v>
      </c>
      <c r="AG233">
        <f>(Table2[[#This Row],[Close Price]]/Table2[[#This Row],[Current Month Low]])-1</f>
        <v>1.4483424525265631E-2</v>
      </c>
      <c r="AH233">
        <f>(Table2[[#This Row],[Current Month High]]/Table2[[#This Row],[Close Price]])-1</f>
        <v>6.0279187817258828E-2</v>
      </c>
      <c r="AI233">
        <v>12.912436548223299</v>
      </c>
      <c r="AJ233">
        <v>84.813837584286105</v>
      </c>
      <c r="AK233" t="str">
        <f>IF(AND(Table2[[#This Row],[20D EMA]]&gt;Table2[[#This Row],[50D EMA]],Table2[[#This Row],[50D EMA]]&gt;Table2[[#This Row],[200D EMA]]),"Uptrend","Downtrend/NoTrend")</f>
        <v>Uptrend</v>
      </c>
      <c r="AL233">
        <v>0.05</v>
      </c>
      <c r="AM233" t="s">
        <v>10211</v>
      </c>
      <c r="AN233">
        <v>-5.52</v>
      </c>
      <c r="AO233" t="s">
        <v>10212</v>
      </c>
      <c r="AP233">
        <v>5.3895827316554998E-2</v>
      </c>
      <c r="AQ233">
        <f>(Table2[[#This Row],[Sharpe Ratio]]-AVERAGE(Table2[Sharpe Ratio]))/_xlfn.STDEV.P(Table2[Sharpe Ratio])</f>
        <v>-7.138947609749694E-3</v>
      </c>
      <c r="AR2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-1.2417752716412116</v>
      </c>
      <c r="AS233">
        <f>_xlfn.RANK.AVG(Table2[[#This Row],[1Y Return vs Nifty Z-Score]],Table2[1Y Return vs Nifty Z-Score])</f>
        <v>225</v>
      </c>
      <c r="AT233">
        <f>_xlfn.RANK.AVG(Table2[[#This Row],[6M Return vs Nifty Z-Score]],Table2[6M Return vs Nifty Z-Score])</f>
        <v>221</v>
      </c>
      <c r="AU233">
        <f>_xlfn.RANK.AVG(Table2[[#This Row],[Sharpe Ratio Z-Score]],Table2[Sharpe Ratio Z-Score])</f>
        <v>336</v>
      </c>
      <c r="AV233">
        <f>(Table2[[#This Row],[Rank 1Y]]+Table2[[#This Row],[Rank 6M]]+Table2[[#This Row],[Rank Sharpe]])/3</f>
        <v>260.66666666666669</v>
      </c>
    </row>
    <row r="234" spans="1:48" x14ac:dyDescent="0.3">
      <c r="A234" t="s">
        <v>505</v>
      </c>
      <c r="B234" t="s">
        <v>506</v>
      </c>
      <c r="C234" t="s">
        <v>10167</v>
      </c>
      <c r="D234" t="s">
        <v>253</v>
      </c>
      <c r="E234">
        <v>42026.105072639999</v>
      </c>
      <c r="F234">
        <v>663.15</v>
      </c>
      <c r="G234">
        <v>97.366663922149797</v>
      </c>
      <c r="H234">
        <f>(Table2[[#This Row],[1Y Return vs Nifty]]-AVERAGE(Table2[1Y Return vs Nifty]))/_xlfn.STDEV.P(Table2[1Y Return vs Nifty])</f>
        <v>0.64040113373000795</v>
      </c>
      <c r="I234">
        <v>3.4097736086405601</v>
      </c>
      <c r="J234">
        <f>(Table2[[#This Row],[1M Return vs Nifty]]-AVERAGE(Table2[1M Return vs Nifty]))/_xlfn.STDEV.P(Table2[1M Return vs Nifty])</f>
        <v>0.11903707387133522</v>
      </c>
      <c r="K234">
        <v>16.957268055453799</v>
      </c>
      <c r="L234">
        <f>(Table2[[#This Row],[6M Return vs Nifty]]-AVERAGE(Table2[6M Return vs Nifty]))/_xlfn.STDEV.P(Table2[6M Return vs Nifty])</f>
        <v>0.21360883555818691</v>
      </c>
      <c r="M234">
        <v>1.0423958678099801</v>
      </c>
      <c r="N234">
        <f>(Table2[[#This Row],[1W Return vs Nifty]]-AVERAGE(Table2[1W Return vs Nifty]))/_xlfn.STDEV.P(Table2[1W Return vs Nifty])</f>
        <v>0.25824619431679435</v>
      </c>
      <c r="O234">
        <v>652.49</v>
      </c>
      <c r="P234">
        <v>621.63804939090403</v>
      </c>
      <c r="Q234">
        <v>510.296132197894</v>
      </c>
      <c r="R234">
        <v>57.644013491817901</v>
      </c>
      <c r="S234" s="2">
        <f>(Table2[[#This Row],[Close Price]]-Table2[[#This Row],[20D EMA]])/Table2[[#This Row],[20D EMA]]</f>
        <v>1.6337415132798922E-2</v>
      </c>
      <c r="T234" s="2">
        <f>(Table2[[#This Row],[Close Price]]-Table2[[#This Row],[50D EMA]])/Table2[[#This Row],[50D EMA]]</f>
        <v>6.6778329688426188E-2</v>
      </c>
      <c r="U234" s="2">
        <f>(Table2[[#This Row],[Close Price]]-Table2[[#This Row],[200D EMA]])/Table2[[#This Row],[200D EMA]]</f>
        <v>0.29953953823586676</v>
      </c>
      <c r="V234">
        <v>0.71286040903130399</v>
      </c>
      <c r="W234">
        <v>659.5</v>
      </c>
      <c r="X234">
        <v>674</v>
      </c>
      <c r="Y234">
        <v>652.04999999999995</v>
      </c>
      <c r="Z234">
        <v>685.9</v>
      </c>
      <c r="AA234">
        <v>643.04999999999995</v>
      </c>
      <c r="AB234">
        <v>685.9</v>
      </c>
      <c r="AC234">
        <f>(Table2[[#This Row],[Close Price]]/Table2[[#This Row],[Day Low]])-1</f>
        <v>5.5344958301744018E-3</v>
      </c>
      <c r="AD234">
        <f>(Table2[[#This Row],[Day High]]/Table2[[#This Row],[Close Price]])-1</f>
        <v>1.6361305888562105E-2</v>
      </c>
      <c r="AE234">
        <f>(Table2[[#This Row],[Close Price]]/Table2[[#This Row],[Current Week Low]])-1</f>
        <v>1.7023234414538901E-2</v>
      </c>
      <c r="AF234">
        <f>(Table2[[#This Row],[Current Week High]]/Table2[[#This Row],[Close Price]])-1</f>
        <v>3.4305963959888386E-2</v>
      </c>
      <c r="AG234">
        <f>(Table2[[#This Row],[Close Price]]/Table2[[#This Row],[Current Month Low]])-1</f>
        <v>3.1257289479822647E-2</v>
      </c>
      <c r="AH234">
        <f>(Table2[[#This Row],[Current Month High]]/Table2[[#This Row],[Close Price]])-1</f>
        <v>3.4305963959888386E-2</v>
      </c>
      <c r="AI234">
        <v>3.4305963959888301</v>
      </c>
      <c r="AJ234">
        <v>128.47545219638201</v>
      </c>
      <c r="AK234" t="str">
        <f>IF(AND(Table2[[#This Row],[20D EMA]]&gt;Table2[[#This Row],[50D EMA]],Table2[[#This Row],[50D EMA]]&gt;Table2[[#This Row],[200D EMA]]),"Uptrend","Downtrend/NoTrend")</f>
        <v>Uptrend</v>
      </c>
      <c r="AL234">
        <v>0.03</v>
      </c>
      <c r="AM234" t="s">
        <v>10211</v>
      </c>
      <c r="AN234">
        <v>0.41</v>
      </c>
      <c r="AO234" t="s">
        <v>10211</v>
      </c>
      <c r="AP234">
        <v>2.7647723867332E-2</v>
      </c>
      <c r="AQ234">
        <f>(Table2[[#This Row],[Sharpe Ratio]]-AVERAGE(Table2[Sharpe Ratio]))/_xlfn.STDEV.P(Table2[Sharpe Ratio])</f>
        <v>-0.30493875977516616</v>
      </c>
      <c r="AR2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0.92635447770115831</v>
      </c>
      <c r="AS234">
        <f>_xlfn.RANK.AVG(Table2[[#This Row],[1Y Return vs Nifty Z-Score]],Table2[1Y Return vs Nifty Z-Score])</f>
        <v>126</v>
      </c>
      <c r="AT234">
        <f>_xlfn.RANK.AVG(Table2[[#This Row],[6M Return vs Nifty Z-Score]],Table2[6M Return vs Nifty Z-Score])</f>
        <v>235</v>
      </c>
      <c r="AU234">
        <f>_xlfn.RANK.AVG(Table2[[#This Row],[Sharpe Ratio Z-Score]],Table2[Sharpe Ratio Z-Score])</f>
        <v>423</v>
      </c>
      <c r="AV234">
        <f>(Table2[[#This Row],[Rank 1Y]]+Table2[[#This Row],[Rank 6M]]+Table2[[#This Row],[Rank Sharpe]])/3</f>
        <v>261.33333333333331</v>
      </c>
    </row>
    <row r="235" spans="1:48" x14ac:dyDescent="0.3">
      <c r="A235" t="s">
        <v>1087</v>
      </c>
      <c r="B235" t="s">
        <v>1088</v>
      </c>
      <c r="C235" t="s">
        <v>10180</v>
      </c>
      <c r="D235" t="s">
        <v>140</v>
      </c>
      <c r="E235">
        <v>11437.545494331</v>
      </c>
      <c r="F235">
        <v>207.78</v>
      </c>
      <c r="G235">
        <v>143.26700937417399</v>
      </c>
      <c r="H235">
        <f>(Table2[[#This Row],[1Y Return vs Nifty]]-AVERAGE(Table2[1Y Return vs Nifty]))/_xlfn.STDEV.P(Table2[1Y Return vs Nifty])</f>
        <v>1.1914417413647505</v>
      </c>
      <c r="I235">
        <v>2.1135615418055198</v>
      </c>
      <c r="J235">
        <f>(Table2[[#This Row],[1M Return vs Nifty]]-AVERAGE(Table2[1M Return vs Nifty]))/_xlfn.STDEV.P(Table2[1M Return vs Nifty])</f>
        <v>8.1121275421352813E-3</v>
      </c>
      <c r="K235">
        <v>-18.5884567837332</v>
      </c>
      <c r="L235">
        <f>(Table2[[#This Row],[6M Return vs Nifty]]-AVERAGE(Table2[6M Return vs Nifty]))/_xlfn.STDEV.P(Table2[6M Return vs Nifty])</f>
        <v>-0.85625633307325055</v>
      </c>
      <c r="M235">
        <v>5.1249005715024998</v>
      </c>
      <c r="N235">
        <f>(Table2[[#This Row],[1W Return vs Nifty]]-AVERAGE(Table2[1W Return vs Nifty]))/_xlfn.STDEV.P(Table2[1W Return vs Nifty])</f>
        <v>1.0401886119172885</v>
      </c>
      <c r="O235">
        <v>205.09</v>
      </c>
      <c r="P235">
        <v>205.81484501652699</v>
      </c>
      <c r="Q235">
        <v>196.96186953877501</v>
      </c>
      <c r="R235">
        <v>55.883605787614897</v>
      </c>
      <c r="S235" s="2">
        <f>(Table2[[#This Row],[Close Price]]-Table2[[#This Row],[20D EMA]])/Table2[[#This Row],[20D EMA]]</f>
        <v>1.3116192890925924E-2</v>
      </c>
      <c r="T235" s="2">
        <f>(Table2[[#This Row],[Close Price]]-Table2[[#This Row],[50D EMA]])/Table2[[#This Row],[50D EMA]]</f>
        <v>9.5481692941790028E-3</v>
      </c>
      <c r="U235" s="2">
        <f>(Table2[[#This Row],[Close Price]]-Table2[[#This Row],[200D EMA]])/Table2[[#This Row],[200D EMA]]</f>
        <v>5.4924998866825232E-2</v>
      </c>
      <c r="V235">
        <v>1.417669311564</v>
      </c>
      <c r="W235">
        <v>205.81</v>
      </c>
      <c r="X235">
        <v>218.5</v>
      </c>
      <c r="Y235">
        <v>202.6</v>
      </c>
      <c r="Z235">
        <v>228.95</v>
      </c>
      <c r="AA235">
        <v>185.4</v>
      </c>
      <c r="AB235">
        <v>228.95</v>
      </c>
      <c r="AC235">
        <f>(Table2[[#This Row],[Close Price]]/Table2[[#This Row],[Day Low]])-1</f>
        <v>9.5719352801126867E-3</v>
      </c>
      <c r="AD235">
        <f>(Table2[[#This Row],[Day High]]/Table2[[#This Row],[Close Price]])-1</f>
        <v>5.1593031090576558E-2</v>
      </c>
      <c r="AE235">
        <f>(Table2[[#This Row],[Close Price]]/Table2[[#This Row],[Current Week Low]])-1</f>
        <v>2.5567620927936963E-2</v>
      </c>
      <c r="AF235">
        <f>(Table2[[#This Row],[Current Week High]]/Table2[[#This Row],[Close Price]])-1</f>
        <v>0.10188661083838668</v>
      </c>
      <c r="AG235">
        <f>(Table2[[#This Row],[Close Price]]/Table2[[#This Row],[Current Month Low]])-1</f>
        <v>0.12071197411003243</v>
      </c>
      <c r="AH235">
        <f>(Table2[[#This Row],[Current Month High]]/Table2[[#This Row],[Close Price]])-1</f>
        <v>0.10188661083838668</v>
      </c>
      <c r="AI235">
        <v>37.116180575608801</v>
      </c>
      <c r="AJ235">
        <v>192.85412262156399</v>
      </c>
      <c r="AK235" t="str">
        <f>IF(AND(Table2[[#This Row],[20D EMA]]&gt;Table2[[#This Row],[50D EMA]],Table2[[#This Row],[50D EMA]]&gt;Table2[[#This Row],[200D EMA]]),"Uptrend","Downtrend/NoTrend")</f>
        <v>Downtrend/NoTrend</v>
      </c>
      <c r="AL235">
        <v>-0.16</v>
      </c>
      <c r="AM235" t="s">
        <v>10212</v>
      </c>
      <c r="AN235">
        <v>7.99</v>
      </c>
      <c r="AO235" t="s">
        <v>10211</v>
      </c>
      <c r="AP235">
        <v>0.14756736932563599</v>
      </c>
      <c r="AQ235">
        <f>(Table2[[#This Row],[Sharpe Ratio]]-AVERAGE(Table2[Sharpe Ratio]))/_xlfn.STDEV.P(Table2[Sharpe Ratio])</f>
        <v>1.0556185072102862</v>
      </c>
      <c r="AR2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5">
        <f>_xlfn.RANK.AVG(Table2[[#This Row],[1Y Return vs Nifty Z-Score]],Table2[1Y Return vs Nifty Z-Score])</f>
        <v>73</v>
      </c>
      <c r="AT235">
        <f>_xlfn.RANK.AVG(Table2[[#This Row],[6M Return vs Nifty Z-Score]],Table2[6M Return vs Nifty Z-Score])</f>
        <v>606</v>
      </c>
      <c r="AU235">
        <f>_xlfn.RANK.AVG(Table2[[#This Row],[Sharpe Ratio Z-Score]],Table2[Sharpe Ratio Z-Score])</f>
        <v>105</v>
      </c>
      <c r="AV235">
        <f>(Table2[[#This Row],[Rank 1Y]]+Table2[[#This Row],[Rank 6M]]+Table2[[#This Row],[Rank Sharpe]])/3</f>
        <v>261.33333333333331</v>
      </c>
    </row>
    <row r="236" spans="1:48" x14ac:dyDescent="0.3">
      <c r="A236" t="s">
        <v>1320</v>
      </c>
      <c r="B236" t="s">
        <v>1321</v>
      </c>
      <c r="C236" t="s">
        <v>10169</v>
      </c>
      <c r="D236" t="s">
        <v>122</v>
      </c>
      <c r="E236">
        <v>8324.7311825899997</v>
      </c>
      <c r="F236">
        <v>1412.7</v>
      </c>
      <c r="G236">
        <v>45.417471935564997</v>
      </c>
      <c r="H236">
        <f>(Table2[[#This Row],[1Y Return vs Nifty]]-AVERAGE(Table2[1Y Return vs Nifty]))/_xlfn.STDEV.P(Table2[1Y Return vs Nifty])</f>
        <v>1.6743206180375916E-2</v>
      </c>
      <c r="I236">
        <v>-4.8825619673992504</v>
      </c>
      <c r="J236">
        <f>(Table2[[#This Row],[1M Return vs Nifty]]-AVERAGE(Table2[1M Return vs Nifty]))/_xlfn.STDEV.P(Table2[1M Return vs Nifty])</f>
        <v>-0.59058977057077189</v>
      </c>
      <c r="K236">
        <v>6.5208361126405299</v>
      </c>
      <c r="L236">
        <f>(Table2[[#This Row],[6M Return vs Nifty]]-AVERAGE(Table2[6M Return vs Nifty]))/_xlfn.STDEV.P(Table2[6M Return vs Nifty])</f>
        <v>-0.10050981220952079</v>
      </c>
      <c r="M236">
        <v>0.40625450826262799</v>
      </c>
      <c r="N236">
        <f>(Table2[[#This Row],[1W Return vs Nifty]]-AVERAGE(Table2[1W Return vs Nifty]))/_xlfn.STDEV.P(Table2[1W Return vs Nifty])</f>
        <v>0.13640287784242194</v>
      </c>
      <c r="O236">
        <v>1399.29</v>
      </c>
      <c r="P236">
        <v>1341.46535888006</v>
      </c>
      <c r="Q236">
        <v>1163.3397571457001</v>
      </c>
      <c r="R236">
        <v>54.509124596134598</v>
      </c>
      <c r="S236" s="2">
        <f>(Table2[[#This Row],[Close Price]]-Table2[[#This Row],[20D EMA]])/Table2[[#This Row],[20D EMA]]</f>
        <v>9.5834315974530522E-3</v>
      </c>
      <c r="T236" s="2">
        <f>(Table2[[#This Row],[Close Price]]-Table2[[#This Row],[50D EMA]])/Table2[[#This Row],[50D EMA]]</f>
        <v>5.3102110053301156E-2</v>
      </c>
      <c r="U236" s="2">
        <f>(Table2[[#This Row],[Close Price]]-Table2[[#This Row],[200D EMA]])/Table2[[#This Row],[200D EMA]]</f>
        <v>0.21434859534596765</v>
      </c>
      <c r="V236">
        <v>0.61321553570419696</v>
      </c>
      <c r="W236">
        <v>1403.65</v>
      </c>
      <c r="X236">
        <v>1427.95</v>
      </c>
      <c r="Y236">
        <v>1380</v>
      </c>
      <c r="Z236">
        <v>1466.35</v>
      </c>
      <c r="AA236">
        <v>1371.9</v>
      </c>
      <c r="AB236">
        <v>1466.35</v>
      </c>
      <c r="AC236">
        <f>(Table2[[#This Row],[Close Price]]/Table2[[#This Row],[Day Low]])-1</f>
        <v>6.4474762227051396E-3</v>
      </c>
      <c r="AD236">
        <f>(Table2[[#This Row],[Day High]]/Table2[[#This Row],[Close Price]])-1</f>
        <v>1.0794931691088028E-2</v>
      </c>
      <c r="AE236">
        <f>(Table2[[#This Row],[Close Price]]/Table2[[#This Row],[Current Week Low]])-1</f>
        <v>2.3695652173913118E-2</v>
      </c>
      <c r="AF236">
        <f>(Table2[[#This Row],[Current Week High]]/Table2[[#This Row],[Close Price]])-1</f>
        <v>3.7976923621434011E-2</v>
      </c>
      <c r="AG236">
        <f>(Table2[[#This Row],[Close Price]]/Table2[[#This Row],[Current Month Low]])-1</f>
        <v>2.9739776951672736E-2</v>
      </c>
      <c r="AH236">
        <f>(Table2[[#This Row],[Current Month High]]/Table2[[#This Row],[Close Price]])-1</f>
        <v>3.7976923621434011E-2</v>
      </c>
      <c r="AI236">
        <v>10.8480215190769</v>
      </c>
      <c r="AJ236">
        <v>76.5764639710018</v>
      </c>
      <c r="AK236" t="str">
        <f>IF(AND(Table2[[#This Row],[20D EMA]]&gt;Table2[[#This Row],[50D EMA]],Table2[[#This Row],[50D EMA]]&gt;Table2[[#This Row],[200D EMA]]),"Uptrend","Downtrend/NoTrend")</f>
        <v>Uptrend</v>
      </c>
      <c r="AL236">
        <v>0.1</v>
      </c>
      <c r="AM236" t="s">
        <v>10211</v>
      </c>
      <c r="AN236">
        <v>1.93</v>
      </c>
      <c r="AO236" t="s">
        <v>10211</v>
      </c>
      <c r="AP236">
        <v>0.12021023164623799</v>
      </c>
      <c r="AQ236">
        <f>(Table2[[#This Row],[Sharpe Ratio]]-AVERAGE(Table2[Sharpe Ratio]))/_xlfn.STDEV.P(Table2[Sharpe Ratio])</f>
        <v>0.74523606460568237</v>
      </c>
      <c r="AR2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0.20728256584818758</v>
      </c>
      <c r="AS236">
        <f>_xlfn.RANK.AVG(Table2[[#This Row],[1Y Return vs Nifty Z-Score]],Table2[1Y Return vs Nifty Z-Score])</f>
        <v>275</v>
      </c>
      <c r="AT236">
        <f>_xlfn.RANK.AVG(Table2[[#This Row],[6M Return vs Nifty Z-Score]],Table2[6M Return vs Nifty Z-Score])</f>
        <v>351</v>
      </c>
      <c r="AU236">
        <f>_xlfn.RANK.AVG(Table2[[#This Row],[Sharpe Ratio Z-Score]],Table2[Sharpe Ratio Z-Score])</f>
        <v>165</v>
      </c>
      <c r="AV236">
        <f>(Table2[[#This Row],[Rank 1Y]]+Table2[[#This Row],[Rank 6M]]+Table2[[#This Row],[Rank Sharpe]])/3</f>
        <v>263.66666666666669</v>
      </c>
    </row>
    <row r="237" spans="1:48" x14ac:dyDescent="0.3">
      <c r="A237" t="s">
        <v>850</v>
      </c>
      <c r="B237" t="s">
        <v>851</v>
      </c>
      <c r="C237" t="s">
        <v>10168</v>
      </c>
      <c r="D237" t="s">
        <v>630</v>
      </c>
      <c r="E237">
        <v>17892.167288920002</v>
      </c>
      <c r="F237">
        <v>120.65</v>
      </c>
      <c r="G237">
        <v>59.9300096322428</v>
      </c>
      <c r="H237">
        <f>(Table2[[#This Row],[1Y Return vs Nifty]]-AVERAGE(Table2[1Y Return vs Nifty]))/_xlfn.STDEV.P(Table2[1Y Return vs Nifty])</f>
        <v>0.19096842195915562</v>
      </c>
      <c r="I237">
        <v>10.6981632237088</v>
      </c>
      <c r="J237">
        <f>(Table2[[#This Row],[1M Return vs Nifty]]-AVERAGE(Table2[1M Return vs Nifty]))/_xlfn.STDEV.P(Table2[1M Return vs Nifty])</f>
        <v>0.74275000446591677</v>
      </c>
      <c r="K237">
        <v>25.6614525057647</v>
      </c>
      <c r="L237">
        <f>(Table2[[#This Row],[6M Return vs Nifty]]-AVERAGE(Table2[6M Return vs Nifty]))/_xlfn.STDEV.P(Table2[6M Return vs Nifty])</f>
        <v>0.47558981377317494</v>
      </c>
      <c r="M237">
        <v>-1.86221427140899</v>
      </c>
      <c r="N237">
        <f>(Table2[[#This Row],[1W Return vs Nifty]]-AVERAGE(Table2[1W Return vs Nifty]))/_xlfn.STDEV.P(Table2[1W Return vs Nifty])</f>
        <v>-0.29808822273691132</v>
      </c>
      <c r="O237">
        <v>118.99</v>
      </c>
      <c r="P237">
        <v>111.208167424648</v>
      </c>
      <c r="Q237">
        <v>94.951560929902698</v>
      </c>
      <c r="R237">
        <v>56.778069786734498</v>
      </c>
      <c r="S237" s="2">
        <f>(Table2[[#This Row],[Close Price]]-Table2[[#This Row],[20D EMA]])/Table2[[#This Row],[20D EMA]]</f>
        <v>1.3950752164047491E-2</v>
      </c>
      <c r="T237" s="2">
        <f>(Table2[[#This Row],[Close Price]]-Table2[[#This Row],[50D EMA]])/Table2[[#This Row],[50D EMA]]</f>
        <v>8.4902330413362578E-2</v>
      </c>
      <c r="U237" s="2">
        <f>(Table2[[#This Row],[Close Price]]-Table2[[#This Row],[200D EMA]])/Table2[[#This Row],[200D EMA]]</f>
        <v>0.27064788423087638</v>
      </c>
      <c r="V237">
        <v>1.48533622220654</v>
      </c>
      <c r="W237">
        <v>120</v>
      </c>
      <c r="X237">
        <v>125.49</v>
      </c>
      <c r="Y237">
        <v>120</v>
      </c>
      <c r="Z237">
        <v>135.4</v>
      </c>
      <c r="AA237">
        <v>111.8</v>
      </c>
      <c r="AB237">
        <v>135.4</v>
      </c>
      <c r="AC237">
        <f>(Table2[[#This Row],[Close Price]]/Table2[[#This Row],[Day Low]])-1</f>
        <v>5.4166666666666252E-3</v>
      </c>
      <c r="AD237">
        <f>(Table2[[#This Row],[Day High]]/Table2[[#This Row],[Close Price]])-1</f>
        <v>4.0116038126813081E-2</v>
      </c>
      <c r="AE237">
        <f>(Table2[[#This Row],[Close Price]]/Table2[[#This Row],[Current Week Low]])-1</f>
        <v>5.4166666666666252E-3</v>
      </c>
      <c r="AF237">
        <f>(Table2[[#This Row],[Current Week High]]/Table2[[#This Row],[Close Price]])-1</f>
        <v>0.12225445503522581</v>
      </c>
      <c r="AG237">
        <f>(Table2[[#This Row],[Close Price]]/Table2[[#This Row],[Current Month Low]])-1</f>
        <v>7.915921288014327E-2</v>
      </c>
      <c r="AH237">
        <f>(Table2[[#This Row],[Current Month High]]/Table2[[#This Row],[Close Price]])-1</f>
        <v>0.12225445503522581</v>
      </c>
      <c r="AI237">
        <v>12.225445503522501</v>
      </c>
      <c r="AJ237">
        <v>96.178861788617894</v>
      </c>
      <c r="AK237" t="str">
        <f>IF(AND(Table2[[#This Row],[20D EMA]]&gt;Table2[[#This Row],[50D EMA]],Table2[[#This Row],[50D EMA]]&gt;Table2[[#This Row],[200D EMA]]),"Uptrend","Downtrend/NoTrend")</f>
        <v>Uptrend</v>
      </c>
      <c r="AL237">
        <v>0.14000000000000001</v>
      </c>
      <c r="AM237" t="s">
        <v>10211</v>
      </c>
      <c r="AN237">
        <v>4.68</v>
      </c>
      <c r="AO237" t="s">
        <v>10211</v>
      </c>
      <c r="AP237">
        <v>3.3027390207666998E-2</v>
      </c>
      <c r="AQ237">
        <f>(Table2[[#This Row],[Sharpe Ratio]]-AVERAGE(Table2[Sharpe Ratio]))/_xlfn.STDEV.P(Table2[Sharpe Ratio])</f>
        <v>-0.24390335473100475</v>
      </c>
      <c r="AR2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0.86731666273033126</v>
      </c>
      <c r="AS237">
        <f>_xlfn.RANK.AVG(Table2[[#This Row],[1Y Return vs Nifty Z-Score]],Table2[1Y Return vs Nifty Z-Score])</f>
        <v>214</v>
      </c>
      <c r="AT237">
        <f>_xlfn.RANK.AVG(Table2[[#This Row],[6M Return vs Nifty Z-Score]],Table2[6M Return vs Nifty Z-Score])</f>
        <v>168</v>
      </c>
      <c r="AU237">
        <f>_xlfn.RANK.AVG(Table2[[#This Row],[Sharpe Ratio Z-Score]],Table2[Sharpe Ratio Z-Score])</f>
        <v>411</v>
      </c>
      <c r="AV237">
        <f>(Table2[[#This Row],[Rank 1Y]]+Table2[[#This Row],[Rank 6M]]+Table2[[#This Row],[Rank Sharpe]])/3</f>
        <v>264.33333333333331</v>
      </c>
    </row>
    <row r="238" spans="1:48" x14ac:dyDescent="0.3">
      <c r="A238" t="s">
        <v>846</v>
      </c>
      <c r="B238" t="s">
        <v>847</v>
      </c>
      <c r="C238" t="s">
        <v>10173</v>
      </c>
      <c r="D238" t="s">
        <v>387</v>
      </c>
      <c r="E238">
        <v>17931.759076139999</v>
      </c>
      <c r="F238">
        <v>563.79999999999995</v>
      </c>
      <c r="G238">
        <v>44.059036618412698</v>
      </c>
      <c r="H238">
        <f>(Table2[[#This Row],[1Y Return vs Nifty]]-AVERAGE(Table2[1Y Return vs Nifty]))/_xlfn.STDEV.P(Table2[1Y Return vs Nifty])</f>
        <v>4.3498420024948656E-4</v>
      </c>
      <c r="I238">
        <v>-3.6980505207140002</v>
      </c>
      <c r="J238">
        <f>(Table2[[#This Row],[1M Return vs Nifty]]-AVERAGE(Table2[1M Return vs Nifty]))/_xlfn.STDEV.P(Table2[1M Return vs Nifty])</f>
        <v>-0.48922374257914564</v>
      </c>
      <c r="K238">
        <v>3.4692925266912802</v>
      </c>
      <c r="L238">
        <f>(Table2[[#This Row],[6M Return vs Nifty]]-AVERAGE(Table2[6M Return vs Nifty]))/_xlfn.STDEV.P(Table2[6M Return vs Nifty])</f>
        <v>-0.19235602460040158</v>
      </c>
      <c r="M238">
        <v>0.69583965810441895</v>
      </c>
      <c r="N238">
        <f>(Table2[[#This Row],[1W Return vs Nifty]]-AVERAGE(Table2[1W Return vs Nifty]))/_xlfn.STDEV.P(Table2[1W Return vs Nifty])</f>
        <v>0.19186856094713048</v>
      </c>
      <c r="O238">
        <v>555.54</v>
      </c>
      <c r="P238">
        <v>544.39226626591403</v>
      </c>
      <c r="Q238">
        <v>470.42725520769</v>
      </c>
      <c r="R238">
        <v>58.810622044576299</v>
      </c>
      <c r="S238" s="2">
        <f>(Table2[[#This Row],[Close Price]]-Table2[[#This Row],[20D EMA]])/Table2[[#This Row],[20D EMA]]</f>
        <v>1.4868416315656822E-2</v>
      </c>
      <c r="T238" s="2">
        <f>(Table2[[#This Row],[Close Price]]-Table2[[#This Row],[50D EMA]])/Table2[[#This Row],[50D EMA]]</f>
        <v>3.5650274511074734E-2</v>
      </c>
      <c r="U238" s="2">
        <f>(Table2[[#This Row],[Close Price]]-Table2[[#This Row],[200D EMA]])/Table2[[#This Row],[200D EMA]]</f>
        <v>0.19848498095861095</v>
      </c>
      <c r="V238">
        <v>0.69233681846529604</v>
      </c>
      <c r="W238">
        <v>560.1</v>
      </c>
      <c r="X238">
        <v>574.4</v>
      </c>
      <c r="Y238">
        <v>545</v>
      </c>
      <c r="Z238">
        <v>583.25</v>
      </c>
      <c r="AA238">
        <v>537.95000000000005</v>
      </c>
      <c r="AB238">
        <v>583.25</v>
      </c>
      <c r="AC238">
        <f>(Table2[[#This Row],[Close Price]]/Table2[[#This Row],[Day Low]])-1</f>
        <v>6.6059632208532726E-3</v>
      </c>
      <c r="AD238">
        <f>(Table2[[#This Row],[Day High]]/Table2[[#This Row],[Close Price]])-1</f>
        <v>1.880099326002127E-2</v>
      </c>
      <c r="AE238">
        <f>(Table2[[#This Row],[Close Price]]/Table2[[#This Row],[Current Week Low]])-1</f>
        <v>3.4495412844036677E-2</v>
      </c>
      <c r="AF238">
        <f>(Table2[[#This Row],[Current Week High]]/Table2[[#This Row],[Close Price]])-1</f>
        <v>3.4498048953529814E-2</v>
      </c>
      <c r="AG238">
        <f>(Table2[[#This Row],[Close Price]]/Table2[[#This Row],[Current Month Low]])-1</f>
        <v>4.8052793010502581E-2</v>
      </c>
      <c r="AH238">
        <f>(Table2[[#This Row],[Current Month High]]/Table2[[#This Row],[Close Price]])-1</f>
        <v>3.4498048953529814E-2</v>
      </c>
      <c r="AI238">
        <v>6.0659808442710297</v>
      </c>
      <c r="AJ238">
        <v>87.745587745587699</v>
      </c>
      <c r="AK238" t="str">
        <f>IF(AND(Table2[[#This Row],[20D EMA]]&gt;Table2[[#This Row],[50D EMA]],Table2[[#This Row],[50D EMA]]&gt;Table2[[#This Row],[200D EMA]]),"Uptrend","Downtrend/NoTrend")</f>
        <v>Uptrend</v>
      </c>
      <c r="AL238">
        <v>-0.01</v>
      </c>
      <c r="AM238" t="s">
        <v>10212</v>
      </c>
      <c r="AN238">
        <v>2.25</v>
      </c>
      <c r="AO238" t="s">
        <v>10211</v>
      </c>
      <c r="AP238">
        <v>0.13733601556729499</v>
      </c>
      <c r="AQ238">
        <f>(Table2[[#This Row],[Sharpe Ratio]]-AVERAGE(Table2[Sharpe Ratio]))/_xlfn.STDEV.P(Table2[Sharpe Ratio])</f>
        <v>0.93953792129953262</v>
      </c>
      <c r="AR2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0.45026169926736537</v>
      </c>
      <c r="AS238">
        <f>_xlfn.RANK.AVG(Table2[[#This Row],[1Y Return vs Nifty Z-Score]],Table2[1Y Return vs Nifty Z-Score])</f>
        <v>277</v>
      </c>
      <c r="AT238">
        <f>_xlfn.RANK.AVG(Table2[[#This Row],[6M Return vs Nifty Z-Score]],Table2[6M Return vs Nifty Z-Score])</f>
        <v>379</v>
      </c>
      <c r="AU238">
        <f>_xlfn.RANK.AVG(Table2[[#This Row],[Sharpe Ratio Z-Score]],Table2[Sharpe Ratio Z-Score])</f>
        <v>138</v>
      </c>
      <c r="AV238">
        <f>(Table2[[#This Row],[Rank 1Y]]+Table2[[#This Row],[Rank 6M]]+Table2[[#This Row],[Rank Sharpe]])/3</f>
        <v>264.66666666666669</v>
      </c>
    </row>
    <row r="239" spans="1:48" x14ac:dyDescent="0.3">
      <c r="A239" t="s">
        <v>462</v>
      </c>
      <c r="B239" t="s">
        <v>463</v>
      </c>
      <c r="C239" t="s">
        <v>10181</v>
      </c>
      <c r="D239" t="s">
        <v>371</v>
      </c>
      <c r="E239">
        <v>47212.860322385</v>
      </c>
      <c r="F239">
        <v>1602</v>
      </c>
      <c r="G239">
        <v>40.594731777211003</v>
      </c>
      <c r="H239">
        <f>(Table2[[#This Row],[1Y Return vs Nifty]]-AVERAGE(Table2[1Y Return vs Nifty]))/_xlfn.STDEV.P(Table2[1Y Return vs Nifty])</f>
        <v>-4.1154520757247022E-2</v>
      </c>
      <c r="I239">
        <v>4.7676357417163802</v>
      </c>
      <c r="J239">
        <f>(Table2[[#This Row],[1M Return vs Nifty]]-AVERAGE(Table2[1M Return vs Nifty]))/_xlfn.STDEV.P(Table2[1M Return vs Nifty])</f>
        <v>0.23523780065646607</v>
      </c>
      <c r="K239">
        <v>23.743686128725301</v>
      </c>
      <c r="L239">
        <f>(Table2[[#This Row],[6M Return vs Nifty]]-AVERAGE(Table2[6M Return vs Nifty]))/_xlfn.STDEV.P(Table2[6M Return vs Nifty])</f>
        <v>0.41786834494255409</v>
      </c>
      <c r="M239">
        <v>0.73165900532705896</v>
      </c>
      <c r="N239">
        <f>(Table2[[#This Row],[1W Return vs Nifty]]-AVERAGE(Table2[1W Return vs Nifty]))/_xlfn.STDEV.P(Table2[1W Return vs Nifty])</f>
        <v>0.19872921855734943</v>
      </c>
      <c r="O239">
        <v>1556.86</v>
      </c>
      <c r="P239">
        <v>1438.18327631221</v>
      </c>
      <c r="Q239">
        <v>1227.9171527042899</v>
      </c>
      <c r="R239">
        <v>62.630325911492697</v>
      </c>
      <c r="S239" s="2">
        <f>(Table2[[#This Row],[Close Price]]-Table2[[#This Row],[20D EMA]])/Table2[[#This Row],[20D EMA]]</f>
        <v>2.8994257672494701E-2</v>
      </c>
      <c r="T239" s="2">
        <f>(Table2[[#This Row],[Close Price]]-Table2[[#This Row],[50D EMA]])/Table2[[#This Row],[50D EMA]]</f>
        <v>0.11390531817881303</v>
      </c>
      <c r="U239" s="2">
        <f>(Table2[[#This Row],[Close Price]]-Table2[[#This Row],[200D EMA]])/Table2[[#This Row],[200D EMA]]</f>
        <v>0.30464827897537938</v>
      </c>
      <c r="V239">
        <v>0.58206099187174198</v>
      </c>
      <c r="W239">
        <v>1597.45</v>
      </c>
      <c r="X239">
        <v>1631.75</v>
      </c>
      <c r="Y239">
        <v>1571.5</v>
      </c>
      <c r="Z239">
        <v>1638.8</v>
      </c>
      <c r="AA239">
        <v>1562.05</v>
      </c>
      <c r="AB239">
        <v>1638.8</v>
      </c>
      <c r="AC239">
        <f>(Table2[[#This Row],[Close Price]]/Table2[[#This Row],[Day Low]])-1</f>
        <v>2.8482894613288678E-3</v>
      </c>
      <c r="AD239">
        <f>(Table2[[#This Row],[Day High]]/Table2[[#This Row],[Close Price]])-1</f>
        <v>1.8570536828963702E-2</v>
      </c>
      <c r="AE239">
        <f>(Table2[[#This Row],[Close Price]]/Table2[[#This Row],[Current Week Low]])-1</f>
        <v>1.9408208717785591E-2</v>
      </c>
      <c r="AF239">
        <f>(Table2[[#This Row],[Current Week High]]/Table2[[#This Row],[Close Price]])-1</f>
        <v>2.2971285892634086E-2</v>
      </c>
      <c r="AG239">
        <f>(Table2[[#This Row],[Close Price]]/Table2[[#This Row],[Current Month Low]])-1</f>
        <v>2.5575365705323261E-2</v>
      </c>
      <c r="AH239">
        <f>(Table2[[#This Row],[Current Month High]]/Table2[[#This Row],[Close Price]])-1</f>
        <v>2.2971285892634086E-2</v>
      </c>
      <c r="AI239">
        <v>5.3963795255930203</v>
      </c>
      <c r="AJ239">
        <v>73.894165535956503</v>
      </c>
      <c r="AK239" t="str">
        <f>IF(AND(Table2[[#This Row],[20D EMA]]&gt;Table2[[#This Row],[50D EMA]],Table2[[#This Row],[50D EMA]]&gt;Table2[[#This Row],[200D EMA]]),"Uptrend","Downtrend/NoTrend")</f>
        <v>Uptrend</v>
      </c>
      <c r="AL239">
        <v>0.36</v>
      </c>
      <c r="AM239" t="s">
        <v>10211</v>
      </c>
      <c r="AN239">
        <v>2.7</v>
      </c>
      <c r="AO239" t="s">
        <v>10211</v>
      </c>
      <c r="AP239">
        <v>5.6549334156523003E-2</v>
      </c>
      <c r="AQ239">
        <f>(Table2[[#This Row],[Sharpe Ratio]]-AVERAGE(Table2[Sharpe Ratio]))/_xlfn.STDEV.P(Table2[Sharpe Ratio])</f>
        <v>2.2966611828127016E-2</v>
      </c>
      <c r="AR2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0.8336474552272497</v>
      </c>
      <c r="AS239">
        <f>_xlfn.RANK.AVG(Table2[[#This Row],[1Y Return vs Nifty Z-Score]],Table2[1Y Return vs Nifty Z-Score])</f>
        <v>293</v>
      </c>
      <c r="AT239">
        <f>_xlfn.RANK.AVG(Table2[[#This Row],[6M Return vs Nifty Z-Score]],Table2[6M Return vs Nifty Z-Score])</f>
        <v>185</v>
      </c>
      <c r="AU239">
        <f>_xlfn.RANK.AVG(Table2[[#This Row],[Sharpe Ratio Z-Score]],Table2[Sharpe Ratio Z-Score])</f>
        <v>324</v>
      </c>
      <c r="AV239">
        <f>(Table2[[#This Row],[Rank 1Y]]+Table2[[#This Row],[Rank 6M]]+Table2[[#This Row],[Rank Sharpe]])/3</f>
        <v>267.33333333333331</v>
      </c>
    </row>
    <row r="240" spans="1:48" x14ac:dyDescent="0.3">
      <c r="A240" t="s">
        <v>1907</v>
      </c>
      <c r="B240" t="s">
        <v>1908</v>
      </c>
      <c r="C240" t="s">
        <v>10168</v>
      </c>
      <c r="D240" t="s">
        <v>905</v>
      </c>
      <c r="E240">
        <v>3499.5027089800001</v>
      </c>
      <c r="F240">
        <v>398.4</v>
      </c>
      <c r="G240">
        <v>37.548580584147103</v>
      </c>
      <c r="H240">
        <f>(Table2[[#This Row],[1Y Return vs Nifty]]-AVERAGE(Table2[1Y Return vs Nifty]))/_xlfn.STDEV.P(Table2[1Y Return vs Nifty])</f>
        <v>-7.7724027758619779E-2</v>
      </c>
      <c r="I240">
        <v>44.321325187510602</v>
      </c>
      <c r="J240">
        <f>(Table2[[#This Row],[1M Return vs Nifty]]-AVERAGE(Table2[1M Return vs Nifty]))/_xlfn.STDEV.P(Table2[1M Return vs Nifty])</f>
        <v>3.6200935593360608</v>
      </c>
      <c r="K240">
        <v>16.1930807179906</v>
      </c>
      <c r="L240">
        <f>(Table2[[#This Row],[6M Return vs Nifty]]-AVERAGE(Table2[6M Return vs Nifty]))/_xlfn.STDEV.P(Table2[6M Return vs Nifty])</f>
        <v>0.19060811132595112</v>
      </c>
      <c r="M240">
        <v>7.6950093939712696</v>
      </c>
      <c r="N240">
        <f>(Table2[[#This Row],[1W Return vs Nifty]]-AVERAGE(Table2[1W Return vs Nifty]))/_xlfn.STDEV.P(Table2[1W Return vs Nifty])</f>
        <v>1.5324543291667723</v>
      </c>
      <c r="O240">
        <v>347.64</v>
      </c>
      <c r="P240">
        <v>312.67581818909099</v>
      </c>
      <c r="Q240">
        <v>291.545940759985</v>
      </c>
      <c r="R240">
        <v>79.324498409986205</v>
      </c>
      <c r="S240" s="2">
        <f>(Table2[[#This Row],[Close Price]]-Table2[[#This Row],[20D EMA]])/Table2[[#This Row],[20D EMA]]</f>
        <v>0.14601311701760439</v>
      </c>
      <c r="T240" s="2">
        <f>(Table2[[#This Row],[Close Price]]-Table2[[#This Row],[50D EMA]])/Table2[[#This Row],[50D EMA]]</f>
        <v>0.27416313262532893</v>
      </c>
      <c r="U240" s="2">
        <f>(Table2[[#This Row],[Close Price]]-Table2[[#This Row],[200D EMA]])/Table2[[#This Row],[200D EMA]]</f>
        <v>0.36650847877172987</v>
      </c>
      <c r="V240">
        <v>3.1399593810683299</v>
      </c>
      <c r="W240">
        <v>391</v>
      </c>
      <c r="X240">
        <v>412.8</v>
      </c>
      <c r="Y240">
        <v>366.5</v>
      </c>
      <c r="Z240">
        <v>431.5</v>
      </c>
      <c r="AA240">
        <v>314.05</v>
      </c>
      <c r="AB240">
        <v>431.5</v>
      </c>
      <c r="AC240">
        <f>(Table2[[#This Row],[Close Price]]/Table2[[#This Row],[Day Low]])-1</f>
        <v>1.892583120204594E-2</v>
      </c>
      <c r="AD240">
        <f>(Table2[[#This Row],[Day High]]/Table2[[#This Row],[Close Price]])-1</f>
        <v>3.6144578313253017E-2</v>
      </c>
      <c r="AE240">
        <f>(Table2[[#This Row],[Close Price]]/Table2[[#This Row],[Current Week Low]])-1</f>
        <v>8.7039563437926182E-2</v>
      </c>
      <c r="AF240">
        <f>(Table2[[#This Row],[Current Week High]]/Table2[[#This Row],[Close Price]])-1</f>
        <v>8.308232931726911E-2</v>
      </c>
      <c r="AG240">
        <f>(Table2[[#This Row],[Close Price]]/Table2[[#This Row],[Current Month Low]])-1</f>
        <v>0.26858780448973074</v>
      </c>
      <c r="AH240">
        <f>(Table2[[#This Row],[Current Month High]]/Table2[[#This Row],[Close Price]])-1</f>
        <v>8.308232931726911E-2</v>
      </c>
      <c r="AI240">
        <v>8.3082329317269092</v>
      </c>
      <c r="AJ240">
        <v>97.276553602376794</v>
      </c>
      <c r="AK240" t="str">
        <f>IF(AND(Table2[[#This Row],[20D EMA]]&gt;Table2[[#This Row],[50D EMA]],Table2[[#This Row],[50D EMA]]&gt;Table2[[#This Row],[200D EMA]]),"Uptrend","Downtrend/NoTrend")</f>
        <v>Uptrend</v>
      </c>
      <c r="AL240">
        <v>0.28999999999999998</v>
      </c>
      <c r="AM240" t="s">
        <v>10211</v>
      </c>
      <c r="AN240">
        <v>20.53</v>
      </c>
      <c r="AO240" t="s">
        <v>10211</v>
      </c>
      <c r="AP240">
        <v>7.7304238367763997E-2</v>
      </c>
      <c r="AQ240">
        <f>(Table2[[#This Row],[Sharpe Ratio]]-AVERAGE(Table2[Sharpe Ratio]))/_xlfn.STDEV.P(Table2[Sharpe Ratio])</f>
        <v>0.25844292300525873</v>
      </c>
      <c r="AR2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5.5238748950754228</v>
      </c>
      <c r="AS240">
        <f>_xlfn.RANK.AVG(Table2[[#This Row],[1Y Return vs Nifty Z-Score]],Table2[1Y Return vs Nifty Z-Score])</f>
        <v>302</v>
      </c>
      <c r="AT240">
        <f>_xlfn.RANK.AVG(Table2[[#This Row],[6M Return vs Nifty Z-Score]],Table2[6M Return vs Nifty Z-Score])</f>
        <v>247</v>
      </c>
      <c r="AU240">
        <f>_xlfn.RANK.AVG(Table2[[#This Row],[Sharpe Ratio Z-Score]],Table2[Sharpe Ratio Z-Score])</f>
        <v>255</v>
      </c>
      <c r="AV240">
        <f>(Table2[[#This Row],[Rank 1Y]]+Table2[[#This Row],[Rank 6M]]+Table2[[#This Row],[Rank Sharpe]])/3</f>
        <v>268</v>
      </c>
    </row>
    <row r="241" spans="1:48" x14ac:dyDescent="0.3">
      <c r="A241" t="s">
        <v>247</v>
      </c>
      <c r="B241" t="s">
        <v>248</v>
      </c>
      <c r="C241" t="s">
        <v>10171</v>
      </c>
      <c r="D241" t="s">
        <v>117</v>
      </c>
      <c r="E241">
        <v>110486.92966374999</v>
      </c>
      <c r="F241">
        <v>5546.9</v>
      </c>
      <c r="G241">
        <v>53.759387208473903</v>
      </c>
      <c r="H241">
        <f>(Table2[[#This Row],[1Y Return vs Nifty]]-AVERAGE(Table2[1Y Return vs Nifty]))/_xlfn.STDEV.P(Table2[1Y Return vs Nifty])</f>
        <v>0.11688916402781405</v>
      </c>
      <c r="I241">
        <v>-9.9757880086424997</v>
      </c>
      <c r="J241">
        <f>(Table2[[#This Row],[1M Return vs Nifty]]-AVERAGE(Table2[1M Return vs Nifty]))/_xlfn.STDEV.P(Table2[1M Return vs Nifty])</f>
        <v>-1.0264488708851729</v>
      </c>
      <c r="K241">
        <v>14.6407269639751</v>
      </c>
      <c r="L241">
        <f>(Table2[[#This Row],[6M Return vs Nifty]]-AVERAGE(Table2[6M Return vs Nifty]))/_xlfn.STDEV.P(Table2[6M Return vs Nifty])</f>
        <v>0.14388493383191678</v>
      </c>
      <c r="M241">
        <v>-1.3694518030285701</v>
      </c>
      <c r="N241">
        <f>(Table2[[#This Row],[1W Return vs Nifty]]-AVERAGE(Table2[1W Return vs Nifty]))/_xlfn.STDEV.P(Table2[1W Return vs Nifty])</f>
        <v>-0.20370697793891562</v>
      </c>
      <c r="O241">
        <v>5525.66</v>
      </c>
      <c r="P241">
        <v>5318.80372596298</v>
      </c>
      <c r="Q241">
        <v>4479.4834935414001</v>
      </c>
      <c r="R241">
        <v>47.398399380933903</v>
      </c>
      <c r="S241" s="2">
        <f>(Table2[[#This Row],[Close Price]]-Table2[[#This Row],[20D EMA]])/Table2[[#This Row],[20D EMA]]</f>
        <v>3.8438847124144053E-3</v>
      </c>
      <c r="T241" s="2">
        <f>(Table2[[#This Row],[Close Price]]-Table2[[#This Row],[50D EMA]])/Table2[[#This Row],[50D EMA]]</f>
        <v>4.2884882727219326E-2</v>
      </c>
      <c r="U241" s="2">
        <f>(Table2[[#This Row],[Close Price]]-Table2[[#This Row],[200D EMA]])/Table2[[#This Row],[200D EMA]]</f>
        <v>0.23829008589888095</v>
      </c>
      <c r="V241">
        <v>0.69539061063169505</v>
      </c>
      <c r="W241">
        <v>5505.15</v>
      </c>
      <c r="X241">
        <v>5600</v>
      </c>
      <c r="Y241">
        <v>5470.6</v>
      </c>
      <c r="Z241">
        <v>5650</v>
      </c>
      <c r="AA241">
        <v>5382.6</v>
      </c>
      <c r="AB241">
        <v>5728.3</v>
      </c>
      <c r="AC241">
        <f>(Table2[[#This Row],[Close Price]]/Table2[[#This Row],[Day Low]])-1</f>
        <v>7.5838078889767235E-3</v>
      </c>
      <c r="AD241">
        <f>(Table2[[#This Row],[Day High]]/Table2[[#This Row],[Close Price]])-1</f>
        <v>9.5729146009484456E-3</v>
      </c>
      <c r="AE241">
        <f>(Table2[[#This Row],[Close Price]]/Table2[[#This Row],[Current Week Low]])-1</f>
        <v>1.394728183380245E-2</v>
      </c>
      <c r="AF241">
        <f>(Table2[[#This Row],[Current Week High]]/Table2[[#This Row],[Close Price]])-1</f>
        <v>1.8586958481313864E-2</v>
      </c>
      <c r="AG241">
        <f>(Table2[[#This Row],[Close Price]]/Table2[[#This Row],[Current Month Low]])-1</f>
        <v>3.0524281945528031E-2</v>
      </c>
      <c r="AH241">
        <f>(Table2[[#This Row],[Current Month High]]/Table2[[#This Row],[Close Price]])-1</f>
        <v>3.2702951197966623E-2</v>
      </c>
      <c r="AI241">
        <v>6.2674647100182197</v>
      </c>
      <c r="AJ241">
        <v>91.934256055363306</v>
      </c>
      <c r="AK241" t="str">
        <f>IF(AND(Table2[[#This Row],[20D EMA]]&gt;Table2[[#This Row],[50D EMA]],Table2[[#This Row],[50D EMA]]&gt;Table2[[#This Row],[200D EMA]]),"Uptrend","Downtrend/NoTrend")</f>
        <v>Uptrend</v>
      </c>
      <c r="AL241">
        <v>0.1</v>
      </c>
      <c r="AM241" t="s">
        <v>10211</v>
      </c>
      <c r="AN241">
        <v>1.72</v>
      </c>
      <c r="AO241" t="s">
        <v>10211</v>
      </c>
      <c r="AP241">
        <v>6.1114551954111002E-2</v>
      </c>
      <c r="AQ241">
        <f>(Table2[[#This Row],[Sharpe Ratio]]-AVERAGE(Table2[Sharpe Ratio]))/_xlfn.STDEV.P(Table2[Sharpe Ratio])</f>
        <v>7.4761630285209754E-2</v>
      </c>
      <c r="AR2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-0.89462012067914798</v>
      </c>
      <c r="AS241">
        <f>_xlfn.RANK.AVG(Table2[[#This Row],[1Y Return vs Nifty Z-Score]],Table2[1Y Return vs Nifty Z-Score])</f>
        <v>238</v>
      </c>
      <c r="AT241">
        <f>_xlfn.RANK.AVG(Table2[[#This Row],[6M Return vs Nifty Z-Score]],Table2[6M Return vs Nifty Z-Score])</f>
        <v>259</v>
      </c>
      <c r="AU241">
        <f>_xlfn.RANK.AVG(Table2[[#This Row],[Sharpe Ratio Z-Score]],Table2[Sharpe Ratio Z-Score])</f>
        <v>308</v>
      </c>
      <c r="AV241">
        <f>(Table2[[#This Row],[Rank 1Y]]+Table2[[#This Row],[Rank 6M]]+Table2[[#This Row],[Rank Sharpe]])/3</f>
        <v>268.33333333333331</v>
      </c>
    </row>
    <row r="242" spans="1:48" x14ac:dyDescent="0.3">
      <c r="A242" t="s">
        <v>351</v>
      </c>
      <c r="B242" t="s">
        <v>352</v>
      </c>
      <c r="C242" t="s">
        <v>10175</v>
      </c>
      <c r="D242" t="s">
        <v>353</v>
      </c>
      <c r="E242">
        <v>72148.585421149997</v>
      </c>
      <c r="F242">
        <v>246.26</v>
      </c>
      <c r="G242">
        <v>94.198321723135606</v>
      </c>
      <c r="H242">
        <f>(Table2[[#This Row],[1Y Return vs Nifty]]-AVERAGE(Table2[1Y Return vs Nifty]))/_xlfn.STDEV.P(Table2[1Y Return vs Nifty])</f>
        <v>0.60236470517274576</v>
      </c>
      <c r="I242">
        <v>-9.0380234721500194</v>
      </c>
      <c r="J242">
        <f>(Table2[[#This Row],[1M Return vs Nifty]]-AVERAGE(Table2[1M Return vs Nifty]))/_xlfn.STDEV.P(Table2[1M Return vs Nifty])</f>
        <v>-0.94619851406366562</v>
      </c>
      <c r="K242">
        <v>4.6078116203128499</v>
      </c>
      <c r="L242">
        <f>(Table2[[#This Row],[6M Return vs Nifty]]-AVERAGE(Table2[6M Return vs Nifty]))/_xlfn.STDEV.P(Table2[6M Return vs Nifty])</f>
        <v>-0.1580885584677455</v>
      </c>
      <c r="M242">
        <v>-2.30219105395705</v>
      </c>
      <c r="N242">
        <f>(Table2[[#This Row],[1W Return vs Nifty]]-AVERAGE(Table2[1W Return vs Nifty]))/_xlfn.STDEV.P(Table2[1W Return vs Nifty])</f>
        <v>-0.3823591627611922</v>
      </c>
      <c r="O242">
        <v>252.04</v>
      </c>
      <c r="P242">
        <v>252.288653696578</v>
      </c>
      <c r="Q242">
        <v>217.93914870477201</v>
      </c>
      <c r="R242">
        <v>39.5686280881771</v>
      </c>
      <c r="S242" s="2">
        <f>(Table2[[#This Row],[Close Price]]-Table2[[#This Row],[20D EMA]])/Table2[[#This Row],[20D EMA]]</f>
        <v>-2.2932867798762108E-2</v>
      </c>
      <c r="T242" s="2">
        <f>(Table2[[#This Row],[Close Price]]-Table2[[#This Row],[50D EMA]])/Table2[[#This Row],[50D EMA]]</f>
        <v>-2.3895857416673733E-2</v>
      </c>
      <c r="U242" s="2">
        <f>(Table2[[#This Row],[Close Price]]-Table2[[#This Row],[200D EMA]])/Table2[[#This Row],[200D EMA]]</f>
        <v>0.12994843498077713</v>
      </c>
      <c r="V242">
        <v>0.94171168516186798</v>
      </c>
      <c r="W242">
        <v>244.2</v>
      </c>
      <c r="X242">
        <v>248.88</v>
      </c>
      <c r="Y242">
        <v>239.57</v>
      </c>
      <c r="Z242">
        <v>254.19</v>
      </c>
      <c r="AA242">
        <v>239.57</v>
      </c>
      <c r="AB242">
        <v>255.4</v>
      </c>
      <c r="AC242">
        <f>(Table2[[#This Row],[Close Price]]/Table2[[#This Row],[Day Low]])-1</f>
        <v>8.435708435708511E-3</v>
      </c>
      <c r="AD242">
        <f>(Table2[[#This Row],[Day High]]/Table2[[#This Row],[Close Price]])-1</f>
        <v>1.0639161861447199E-2</v>
      </c>
      <c r="AE242">
        <f>(Table2[[#This Row],[Close Price]]/Table2[[#This Row],[Current Week Low]])-1</f>
        <v>2.7925032349626511E-2</v>
      </c>
      <c r="AF242">
        <f>(Table2[[#This Row],[Current Week High]]/Table2[[#This Row],[Close Price]])-1</f>
        <v>3.2201738000487312E-2</v>
      </c>
      <c r="AG242">
        <f>(Table2[[#This Row],[Close Price]]/Table2[[#This Row],[Current Month Low]])-1</f>
        <v>2.7925032349626511E-2</v>
      </c>
      <c r="AH242">
        <f>(Table2[[#This Row],[Current Month High]]/Table2[[#This Row],[Close Price]])-1</f>
        <v>3.7115244051002971E-2</v>
      </c>
      <c r="AI242">
        <v>16.279541947535101</v>
      </c>
      <c r="AJ242">
        <v>127.80758556891701</v>
      </c>
      <c r="AK242" t="str">
        <f>IF(AND(Table2[[#This Row],[20D EMA]]&gt;Table2[[#This Row],[50D EMA]],Table2[[#This Row],[50D EMA]]&gt;Table2[[#This Row],[200D EMA]]),"Uptrend","Downtrend/NoTrend")</f>
        <v>Downtrend/NoTrend</v>
      </c>
      <c r="AL242">
        <v>-7.0000000000000007E-2</v>
      </c>
      <c r="AM242" t="s">
        <v>10212</v>
      </c>
      <c r="AN242">
        <v>-1.2</v>
      </c>
      <c r="AO242" t="s">
        <v>10212</v>
      </c>
      <c r="AP242">
        <v>6.0394013788078002E-2</v>
      </c>
      <c r="AQ242">
        <f>(Table2[[#This Row],[Sharpe Ratio]]-AVERAGE(Table2[Sharpe Ratio]))/_xlfn.STDEV.P(Table2[Sharpe Ratio])</f>
        <v>6.6586710869879856E-2</v>
      </c>
      <c r="AR2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2">
        <f>_xlfn.RANK.AVG(Table2[[#This Row],[1Y Return vs Nifty Z-Score]],Table2[1Y Return vs Nifty Z-Score])</f>
        <v>131</v>
      </c>
      <c r="AT242">
        <f>_xlfn.RANK.AVG(Table2[[#This Row],[6M Return vs Nifty Z-Score]],Table2[6M Return vs Nifty Z-Score])</f>
        <v>368</v>
      </c>
      <c r="AU242">
        <f>_xlfn.RANK.AVG(Table2[[#This Row],[Sharpe Ratio Z-Score]],Table2[Sharpe Ratio Z-Score])</f>
        <v>310</v>
      </c>
      <c r="AV242">
        <f>(Table2[[#This Row],[Rank 1Y]]+Table2[[#This Row],[Rank 6M]]+Table2[[#This Row],[Rank Sharpe]])/3</f>
        <v>269.66666666666669</v>
      </c>
    </row>
    <row r="243" spans="1:48" x14ac:dyDescent="0.3">
      <c r="A243" t="s">
        <v>1619</v>
      </c>
      <c r="B243" t="s">
        <v>1620</v>
      </c>
      <c r="C243" t="s">
        <v>10173</v>
      </c>
      <c r="D243" t="s">
        <v>1621</v>
      </c>
      <c r="E243">
        <v>5258.0221549440002</v>
      </c>
      <c r="F243">
        <v>74.959999999999994</v>
      </c>
      <c r="G243">
        <v>51.439007191062402</v>
      </c>
      <c r="H243">
        <f>(Table2[[#This Row],[1Y Return vs Nifty]]-AVERAGE(Table2[1Y Return vs Nifty]))/_xlfn.STDEV.P(Table2[1Y Return vs Nifty])</f>
        <v>8.9032650048537193E-2</v>
      </c>
      <c r="I243">
        <v>-2.59187142393343</v>
      </c>
      <c r="J243">
        <f>(Table2[[#This Row],[1M Return vs Nifty]]-AVERAGE(Table2[1M Return vs Nifty]))/_xlfn.STDEV.P(Table2[1M Return vs Nifty])</f>
        <v>-0.39456110204342598</v>
      </c>
      <c r="K243">
        <v>11.0762409700553</v>
      </c>
      <c r="L243">
        <f>(Table2[[#This Row],[6M Return vs Nifty]]-AVERAGE(Table2[6M Return vs Nifty]))/_xlfn.STDEV.P(Table2[6M Return vs Nifty])</f>
        <v>3.6600037371872458E-2</v>
      </c>
      <c r="M243">
        <v>5.6415034721601502</v>
      </c>
      <c r="N243">
        <f>(Table2[[#This Row],[1W Return vs Nifty]]-AVERAGE(Table2[1W Return vs Nifty]))/_xlfn.STDEV.P(Table2[1W Return vs Nifty])</f>
        <v>1.1391361332059486</v>
      </c>
      <c r="O243">
        <v>74.31</v>
      </c>
      <c r="P243">
        <v>70.428491773623804</v>
      </c>
      <c r="Q243">
        <v>61.976670841999102</v>
      </c>
      <c r="R243">
        <v>63.101892426246401</v>
      </c>
      <c r="S243" s="2">
        <f>(Table2[[#This Row],[Close Price]]-Table2[[#This Row],[20D EMA]])/Table2[[#This Row],[20D EMA]]</f>
        <v>8.7471403579597821E-3</v>
      </c>
      <c r="T243" s="2">
        <f>(Table2[[#This Row],[Close Price]]-Table2[[#This Row],[50D EMA]])/Table2[[#This Row],[50D EMA]]</f>
        <v>6.4341974565374493E-2</v>
      </c>
      <c r="U243" s="2">
        <f>(Table2[[#This Row],[Close Price]]-Table2[[#This Row],[200D EMA]])/Table2[[#This Row],[200D EMA]]</f>
        <v>0.20948736002777696</v>
      </c>
      <c r="V243">
        <v>0.80359048919882403</v>
      </c>
      <c r="W243">
        <v>74.75</v>
      </c>
      <c r="X243">
        <v>78.19</v>
      </c>
      <c r="Y243">
        <v>69.69</v>
      </c>
      <c r="Z243">
        <v>79.59</v>
      </c>
      <c r="AA243">
        <v>69.69</v>
      </c>
      <c r="AB243">
        <v>79.59</v>
      </c>
      <c r="AC243">
        <f>(Table2[[#This Row],[Close Price]]/Table2[[#This Row],[Day Low]])-1</f>
        <v>2.8093645484950081E-3</v>
      </c>
      <c r="AD243">
        <f>(Table2[[#This Row],[Day High]]/Table2[[#This Row],[Close Price]])-1</f>
        <v>4.3089647812166509E-2</v>
      </c>
      <c r="AE243">
        <f>(Table2[[#This Row],[Close Price]]/Table2[[#This Row],[Current Week Low]])-1</f>
        <v>7.5620605538814667E-2</v>
      </c>
      <c r="AF243">
        <f>(Table2[[#This Row],[Current Week High]]/Table2[[#This Row],[Close Price]])-1</f>
        <v>6.1766275346851751E-2</v>
      </c>
      <c r="AG243">
        <f>(Table2[[#This Row],[Close Price]]/Table2[[#This Row],[Current Month Low]])-1</f>
        <v>7.5620605538814667E-2</v>
      </c>
      <c r="AH243">
        <f>(Table2[[#This Row],[Current Month High]]/Table2[[#This Row],[Close Price]])-1</f>
        <v>6.1766275346851751E-2</v>
      </c>
      <c r="AI243">
        <v>12.313233724653101</v>
      </c>
      <c r="AJ243">
        <v>86.236024844720404</v>
      </c>
      <c r="AK243" t="str">
        <f>IF(AND(Table2[[#This Row],[20D EMA]]&gt;Table2[[#This Row],[50D EMA]],Table2[[#This Row],[50D EMA]]&gt;Table2[[#This Row],[200D EMA]]),"Uptrend","Downtrend/NoTrend")</f>
        <v>Uptrend</v>
      </c>
      <c r="AL243">
        <v>0.13</v>
      </c>
      <c r="AM243" t="s">
        <v>10211</v>
      </c>
      <c r="AN243">
        <v>-1.54</v>
      </c>
      <c r="AO243" t="s">
        <v>10212</v>
      </c>
      <c r="AP243">
        <v>7.4158156594673993E-2</v>
      </c>
      <c r="AQ243">
        <f>(Table2[[#This Row],[Sharpe Ratio]]-AVERAGE(Table2[Sharpe Ratio]))/_xlfn.STDEV.P(Table2[Sharpe Ratio])</f>
        <v>0.22274881798560719</v>
      </c>
      <c r="AR2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1.0929565365685396</v>
      </c>
      <c r="AS243">
        <f>_xlfn.RANK.AVG(Table2[[#This Row],[1Y Return vs Nifty Z-Score]],Table2[1Y Return vs Nifty Z-Score])</f>
        <v>252</v>
      </c>
      <c r="AT243">
        <f>_xlfn.RANK.AVG(Table2[[#This Row],[6M Return vs Nifty Z-Score]],Table2[6M Return vs Nifty Z-Score])</f>
        <v>292</v>
      </c>
      <c r="AU243">
        <f>_xlfn.RANK.AVG(Table2[[#This Row],[Sharpe Ratio Z-Score]],Table2[Sharpe Ratio Z-Score])</f>
        <v>265</v>
      </c>
      <c r="AV243">
        <f>(Table2[[#This Row],[Rank 1Y]]+Table2[[#This Row],[Rank 6M]]+Table2[[#This Row],[Rank Sharpe]])/3</f>
        <v>269.66666666666669</v>
      </c>
    </row>
    <row r="244" spans="1:48" x14ac:dyDescent="0.3">
      <c r="A244" t="s">
        <v>727</v>
      </c>
      <c r="B244" t="s">
        <v>728</v>
      </c>
      <c r="C244" t="s">
        <v>10170</v>
      </c>
      <c r="D244" t="s">
        <v>46</v>
      </c>
      <c r="E244">
        <v>22367.97363185</v>
      </c>
      <c r="F244">
        <v>871.2</v>
      </c>
      <c r="G244">
        <v>22.1148402180281</v>
      </c>
      <c r="H244">
        <f>(Table2[[#This Row],[1Y Return vs Nifty]]-AVERAGE(Table2[1Y Return vs Nifty]))/_xlfn.STDEV.P(Table2[1Y Return vs Nifty])</f>
        <v>-0.2630084212783208</v>
      </c>
      <c r="I244">
        <v>0.86040320933257497</v>
      </c>
      <c r="J244">
        <f>(Table2[[#This Row],[1M Return vs Nifty]]-AVERAGE(Table2[1M Return vs Nifty]))/_xlfn.STDEV.P(Table2[1M Return vs Nifty])</f>
        <v>-9.9128442367820244E-2</v>
      </c>
      <c r="K244">
        <v>30.921566448595801</v>
      </c>
      <c r="L244">
        <f>(Table2[[#This Row],[6M Return vs Nifty]]-AVERAGE(Table2[6M Return vs Nifty]))/_xlfn.STDEV.P(Table2[6M Return vs Nifty])</f>
        <v>0.63391019452015784</v>
      </c>
      <c r="M244">
        <v>-6.9463925579510502</v>
      </c>
      <c r="N244">
        <f>(Table2[[#This Row],[1W Return vs Nifty]]-AVERAGE(Table2[1W Return vs Nifty]))/_xlfn.STDEV.P(Table2[1W Return vs Nifty])</f>
        <v>-1.2718861603840788</v>
      </c>
      <c r="O244">
        <v>874.84</v>
      </c>
      <c r="P244">
        <v>828.96120222636102</v>
      </c>
      <c r="Q244">
        <v>714.03418822619199</v>
      </c>
      <c r="R244">
        <v>42.032808620226596</v>
      </c>
      <c r="S244" s="2">
        <f>(Table2[[#This Row],[Close Price]]-Table2[[#This Row],[20D EMA]])/Table2[[#This Row],[20D EMA]]</f>
        <v>-4.1607608248365258E-3</v>
      </c>
      <c r="T244" s="2">
        <f>(Table2[[#This Row],[Close Price]]-Table2[[#This Row],[50D EMA]])/Table2[[#This Row],[50D EMA]]</f>
        <v>5.0953889832476194E-2</v>
      </c>
      <c r="U244" s="2">
        <f>(Table2[[#This Row],[Close Price]]-Table2[[#This Row],[200D EMA]])/Table2[[#This Row],[200D EMA]]</f>
        <v>0.22010964511971101</v>
      </c>
      <c r="V244">
        <v>1.30925683822948</v>
      </c>
      <c r="W244">
        <v>867.35</v>
      </c>
      <c r="X244">
        <v>884.5</v>
      </c>
      <c r="Y244">
        <v>855</v>
      </c>
      <c r="Z244">
        <v>910.55</v>
      </c>
      <c r="AA244">
        <v>855</v>
      </c>
      <c r="AB244">
        <v>968.8</v>
      </c>
      <c r="AC244">
        <f>(Table2[[#This Row],[Close Price]]/Table2[[#This Row],[Day Low]])-1</f>
        <v>4.4388078630310801E-3</v>
      </c>
      <c r="AD244">
        <f>(Table2[[#This Row],[Day High]]/Table2[[#This Row],[Close Price]])-1</f>
        <v>1.5266299357208357E-2</v>
      </c>
      <c r="AE244">
        <f>(Table2[[#This Row],[Close Price]]/Table2[[#This Row],[Current Week Low]])-1</f>
        <v>1.8947368421052602E-2</v>
      </c>
      <c r="AF244">
        <f>(Table2[[#This Row],[Current Week High]]/Table2[[#This Row],[Close Price]])-1</f>
        <v>4.5167584940312144E-2</v>
      </c>
      <c r="AG244">
        <f>(Table2[[#This Row],[Close Price]]/Table2[[#This Row],[Current Month Low]])-1</f>
        <v>1.8947368421052602E-2</v>
      </c>
      <c r="AH244">
        <f>(Table2[[#This Row],[Current Month High]]/Table2[[#This Row],[Close Price]])-1</f>
        <v>0.11202938475665736</v>
      </c>
      <c r="AI244">
        <v>11.2029384756657</v>
      </c>
      <c r="AJ244">
        <v>58.3856013089719</v>
      </c>
      <c r="AK244" t="str">
        <f>IF(AND(Table2[[#This Row],[20D EMA]]&gt;Table2[[#This Row],[50D EMA]],Table2[[#This Row],[50D EMA]]&gt;Table2[[#This Row],[200D EMA]]),"Uptrend","Downtrend/NoTrend")</f>
        <v>Uptrend</v>
      </c>
      <c r="AL244">
        <v>0.08</v>
      </c>
      <c r="AM244" t="s">
        <v>10211</v>
      </c>
      <c r="AN244">
        <v>0.9</v>
      </c>
      <c r="AO244" t="s">
        <v>10211</v>
      </c>
      <c r="AP244">
        <v>6.4296572569642996E-2</v>
      </c>
      <c r="AQ244">
        <f>(Table2[[#This Row],[Sharpe Ratio]]-AVERAGE(Table2[Sharpe Ratio]))/_xlfn.STDEV.P(Table2[Sharpe Ratio])</f>
        <v>0.11086348211785947</v>
      </c>
      <c r="AR2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-0.88924934739220252</v>
      </c>
      <c r="AS244">
        <f>_xlfn.RANK.AVG(Table2[[#This Row],[1Y Return vs Nifty Z-Score]],Table2[1Y Return vs Nifty Z-Score])</f>
        <v>366</v>
      </c>
      <c r="AT244">
        <f>_xlfn.RANK.AVG(Table2[[#This Row],[6M Return vs Nifty Z-Score]],Table2[6M Return vs Nifty Z-Score])</f>
        <v>146</v>
      </c>
      <c r="AU244">
        <f>_xlfn.RANK.AVG(Table2[[#This Row],[Sharpe Ratio Z-Score]],Table2[Sharpe Ratio Z-Score])</f>
        <v>304</v>
      </c>
      <c r="AV244">
        <f>(Table2[[#This Row],[Rank 1Y]]+Table2[[#This Row],[Rank 6M]]+Table2[[#This Row],[Rank Sharpe]])/3</f>
        <v>272</v>
      </c>
    </row>
    <row r="245" spans="1:48" x14ac:dyDescent="0.3">
      <c r="A245" t="s">
        <v>1525</v>
      </c>
      <c r="B245" t="s">
        <v>1526</v>
      </c>
      <c r="C245" t="s">
        <v>10177</v>
      </c>
      <c r="D245" t="s">
        <v>140</v>
      </c>
      <c r="E245">
        <v>6292.5150000000003</v>
      </c>
      <c r="F245">
        <v>225.99</v>
      </c>
      <c r="G245">
        <v>93.7538327595243</v>
      </c>
      <c r="H245">
        <f>(Table2[[#This Row],[1Y Return vs Nifty]]-AVERAGE(Table2[1Y Return vs Nifty]))/_xlfn.STDEV.P(Table2[1Y Return vs Nifty])</f>
        <v>0.5970285477607864</v>
      </c>
      <c r="I245">
        <v>6.4428743113827398</v>
      </c>
      <c r="J245">
        <f>(Table2[[#This Row],[1M Return vs Nifty]]-AVERAGE(Table2[1M Return vs Nifty]))/_xlfn.STDEV.P(Table2[1M Return vs Nifty])</f>
        <v>0.37859840744558287</v>
      </c>
      <c r="K245">
        <v>16.530084525525101</v>
      </c>
      <c r="L245">
        <f>(Table2[[#This Row],[6M Return vs Nifty]]-AVERAGE(Table2[6M Return vs Nifty]))/_xlfn.STDEV.P(Table2[6M Return vs Nifty])</f>
        <v>0.20075134618776641</v>
      </c>
      <c r="M245">
        <v>14.834421224204</v>
      </c>
      <c r="N245">
        <f>(Table2[[#This Row],[1W Return vs Nifty]]-AVERAGE(Table2[1W Return vs Nifty]))/_xlfn.STDEV.P(Table2[1W Return vs Nifty])</f>
        <v>2.8999013627803345</v>
      </c>
      <c r="O245">
        <v>202.16</v>
      </c>
      <c r="P245">
        <v>199.75412226707101</v>
      </c>
      <c r="Q245">
        <v>179.719801715209</v>
      </c>
      <c r="R245">
        <v>81.968578808644196</v>
      </c>
      <c r="S245" s="2">
        <f>(Table2[[#This Row],[Close Price]]-Table2[[#This Row],[20D EMA]])/Table2[[#This Row],[20D EMA]]</f>
        <v>0.11787692916501787</v>
      </c>
      <c r="T245" s="2">
        <f>(Table2[[#This Row],[Close Price]]-Table2[[#This Row],[50D EMA]])/Table2[[#This Row],[50D EMA]]</f>
        <v>0.13134085762621539</v>
      </c>
      <c r="U245" s="2">
        <f>(Table2[[#This Row],[Close Price]]-Table2[[#This Row],[200D EMA]])/Table2[[#This Row],[200D EMA]]</f>
        <v>0.25745743008392902</v>
      </c>
      <c r="V245">
        <v>2.14367425522593</v>
      </c>
      <c r="W245">
        <v>221</v>
      </c>
      <c r="X245">
        <v>233</v>
      </c>
      <c r="Y245">
        <v>201.08</v>
      </c>
      <c r="Z245">
        <v>233</v>
      </c>
      <c r="AA245">
        <v>188.14</v>
      </c>
      <c r="AB245">
        <v>233</v>
      </c>
      <c r="AC245">
        <f>(Table2[[#This Row],[Close Price]]/Table2[[#This Row],[Day Low]])-1</f>
        <v>2.2579185520362088E-2</v>
      </c>
      <c r="AD245">
        <f>(Table2[[#This Row],[Day High]]/Table2[[#This Row],[Close Price]])-1</f>
        <v>3.1019071640338014E-2</v>
      </c>
      <c r="AE245">
        <f>(Table2[[#This Row],[Close Price]]/Table2[[#This Row],[Current Week Low]])-1</f>
        <v>0.12388104237119557</v>
      </c>
      <c r="AF245">
        <f>(Table2[[#This Row],[Current Week High]]/Table2[[#This Row],[Close Price]])-1</f>
        <v>3.1019071640338014E-2</v>
      </c>
      <c r="AG245">
        <f>(Table2[[#This Row],[Close Price]]/Table2[[#This Row],[Current Month Low]])-1</f>
        <v>0.20117997236100793</v>
      </c>
      <c r="AH245">
        <f>(Table2[[#This Row],[Current Month High]]/Table2[[#This Row],[Close Price]])-1</f>
        <v>3.1019071640338014E-2</v>
      </c>
      <c r="AI245">
        <v>17.239700871719901</v>
      </c>
      <c r="AJ245">
        <v>129.89827060020301</v>
      </c>
      <c r="AK245" t="str">
        <f>IF(AND(Table2[[#This Row],[20D EMA]]&gt;Table2[[#This Row],[50D EMA]],Table2[[#This Row],[50D EMA]]&gt;Table2[[#This Row],[200D EMA]]),"Uptrend","Downtrend/NoTrend")</f>
        <v>Uptrend</v>
      </c>
      <c r="AL245">
        <v>-7.0000000000000007E-2</v>
      </c>
      <c r="AM245" t="s">
        <v>10212</v>
      </c>
      <c r="AN245">
        <v>17.5</v>
      </c>
      <c r="AO245" t="s">
        <v>10211</v>
      </c>
      <c r="AP245">
        <v>1.973565289547E-2</v>
      </c>
      <c r="AQ245">
        <f>(Table2[[#This Row],[Sharpe Ratio]]-AVERAGE(Table2[Sharpe Ratio]))/_xlfn.STDEV.P(Table2[Sharpe Ratio])</f>
        <v>-0.39470575013384285</v>
      </c>
      <c r="AR2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3.6815739140406274</v>
      </c>
      <c r="AS245">
        <f>_xlfn.RANK.AVG(Table2[[#This Row],[1Y Return vs Nifty Z-Score]],Table2[1Y Return vs Nifty Z-Score])</f>
        <v>133</v>
      </c>
      <c r="AT245">
        <f>_xlfn.RANK.AVG(Table2[[#This Row],[6M Return vs Nifty Z-Score]],Table2[6M Return vs Nifty Z-Score])</f>
        <v>243</v>
      </c>
      <c r="AU245">
        <f>_xlfn.RANK.AVG(Table2[[#This Row],[Sharpe Ratio Z-Score]],Table2[Sharpe Ratio Z-Score])</f>
        <v>441</v>
      </c>
      <c r="AV245">
        <f>(Table2[[#This Row],[Rank 1Y]]+Table2[[#This Row],[Rank 6M]]+Table2[[#This Row],[Rank Sharpe]])/3</f>
        <v>272.33333333333331</v>
      </c>
    </row>
    <row r="246" spans="1:48" x14ac:dyDescent="0.3">
      <c r="A246" t="s">
        <v>144</v>
      </c>
      <c r="B246" t="s">
        <v>145</v>
      </c>
      <c r="C246" t="s">
        <v>10176</v>
      </c>
      <c r="D246" t="s">
        <v>78</v>
      </c>
      <c r="E246">
        <v>192561.17993109999</v>
      </c>
      <c r="F246">
        <v>2843.75</v>
      </c>
      <c r="G246">
        <v>34.188415267359197</v>
      </c>
      <c r="H246">
        <f>(Table2[[#This Row],[1Y Return vs Nifty]]-AVERAGE(Table2[1Y Return vs Nifty]))/_xlfn.STDEV.P(Table2[1Y Return vs Nifty])</f>
        <v>-0.11806332193346004</v>
      </c>
      <c r="I246">
        <v>9.7731201613975696</v>
      </c>
      <c r="J246">
        <f>(Table2[[#This Row],[1M Return vs Nifty]]-AVERAGE(Table2[1M Return vs Nifty]))/_xlfn.STDEV.P(Table2[1M Return vs Nifty])</f>
        <v>0.66358830348776165</v>
      </c>
      <c r="K246">
        <v>22.766135774771101</v>
      </c>
      <c r="L246">
        <f>(Table2[[#This Row],[6M Return vs Nifty]]-AVERAGE(Table2[6M Return vs Nifty]))/_xlfn.STDEV.P(Table2[6M Return vs Nifty])</f>
        <v>0.3884457609606416</v>
      </c>
      <c r="M246">
        <v>1.8602732081712501</v>
      </c>
      <c r="N246">
        <f>(Table2[[#This Row],[1W Return vs Nifty]]-AVERAGE(Table2[1W Return vs Nifty]))/_xlfn.STDEV.P(Table2[1W Return vs Nifty])</f>
        <v>0.41489830649790532</v>
      </c>
      <c r="O246">
        <v>2669.05</v>
      </c>
      <c r="P246">
        <v>2529.4481531826</v>
      </c>
      <c r="Q246">
        <v>2236.14747687814</v>
      </c>
      <c r="R246">
        <v>87.220295541675497</v>
      </c>
      <c r="S246" s="2">
        <f>(Table2[[#This Row],[Close Price]]-Table2[[#This Row],[20D EMA]])/Table2[[#This Row],[20D EMA]]</f>
        <v>6.5454000487064609E-2</v>
      </c>
      <c r="T246" s="2">
        <f>(Table2[[#This Row],[Close Price]]-Table2[[#This Row],[50D EMA]])/Table2[[#This Row],[50D EMA]]</f>
        <v>0.12425708209197307</v>
      </c>
      <c r="U246" s="2">
        <f>(Table2[[#This Row],[Close Price]]-Table2[[#This Row],[200D EMA]])/Table2[[#This Row],[200D EMA]]</f>
        <v>0.27171844853905924</v>
      </c>
      <c r="V246">
        <v>0.94032483571539005</v>
      </c>
      <c r="W246">
        <v>2801.6</v>
      </c>
      <c r="X246">
        <v>2850</v>
      </c>
      <c r="Y246">
        <v>2713.85</v>
      </c>
      <c r="Z246">
        <v>2850</v>
      </c>
      <c r="AA246">
        <v>2662.05</v>
      </c>
      <c r="AB246">
        <v>2850</v>
      </c>
      <c r="AC246">
        <f>(Table2[[#This Row],[Close Price]]/Table2[[#This Row],[Day Low]])-1</f>
        <v>1.5044974300399749E-2</v>
      </c>
      <c r="AD246">
        <f>(Table2[[#This Row],[Day High]]/Table2[[#This Row],[Close Price]])-1</f>
        <v>2.19780219780219E-3</v>
      </c>
      <c r="AE246">
        <f>(Table2[[#This Row],[Close Price]]/Table2[[#This Row],[Current Week Low]])-1</f>
        <v>4.7865578421799393E-2</v>
      </c>
      <c r="AF246">
        <f>(Table2[[#This Row],[Current Week High]]/Table2[[#This Row],[Close Price]])-1</f>
        <v>2.19780219780219E-3</v>
      </c>
      <c r="AG246">
        <f>(Table2[[#This Row],[Close Price]]/Table2[[#This Row],[Current Month Low]])-1</f>
        <v>6.8255667624574912E-2</v>
      </c>
      <c r="AH246">
        <f>(Table2[[#This Row],[Current Month High]]/Table2[[#This Row],[Close Price]])-1</f>
        <v>2.19780219780219E-3</v>
      </c>
      <c r="AI246">
        <v>0.219780219780219</v>
      </c>
      <c r="AJ246">
        <v>63.740277595744701</v>
      </c>
      <c r="AK246" t="str">
        <f>IF(AND(Table2[[#This Row],[20D EMA]]&gt;Table2[[#This Row],[50D EMA]],Table2[[#This Row],[50D EMA]]&gt;Table2[[#This Row],[200D EMA]]),"Uptrend","Downtrend/NoTrend")</f>
        <v>Uptrend</v>
      </c>
      <c r="AL246">
        <v>0.11</v>
      </c>
      <c r="AM246" t="s">
        <v>10211</v>
      </c>
      <c r="AN246">
        <v>11.42</v>
      </c>
      <c r="AO246" t="s">
        <v>10211</v>
      </c>
      <c r="AP246">
        <v>5.9722627568717997E-2</v>
      </c>
      <c r="AQ246">
        <f>(Table2[[#This Row],[Sharpe Ratio]]-AVERAGE(Table2[Sharpe Ratio]))/_xlfn.STDEV.P(Table2[Sharpe Ratio])</f>
        <v>5.8969448525473124E-2</v>
      </c>
      <c r="AR2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1.4078384975383216</v>
      </c>
      <c r="AS246">
        <f>_xlfn.RANK.AVG(Table2[[#This Row],[1Y Return vs Nifty Z-Score]],Table2[1Y Return vs Nifty Z-Score])</f>
        <v>311</v>
      </c>
      <c r="AT246">
        <f>_xlfn.RANK.AVG(Table2[[#This Row],[6M Return vs Nifty Z-Score]],Table2[6M Return vs Nifty Z-Score])</f>
        <v>194</v>
      </c>
      <c r="AU246">
        <f>_xlfn.RANK.AVG(Table2[[#This Row],[Sharpe Ratio Z-Score]],Table2[Sharpe Ratio Z-Score])</f>
        <v>313</v>
      </c>
      <c r="AV246">
        <f>(Table2[[#This Row],[Rank 1Y]]+Table2[[#This Row],[Rank 6M]]+Table2[[#This Row],[Rank Sharpe]])/3</f>
        <v>272.66666666666669</v>
      </c>
    </row>
    <row r="247" spans="1:48" x14ac:dyDescent="0.3">
      <c r="A247" t="s">
        <v>30</v>
      </c>
      <c r="B247" t="s">
        <v>31</v>
      </c>
      <c r="C247" t="s">
        <v>10167</v>
      </c>
      <c r="D247" t="s">
        <v>32</v>
      </c>
      <c r="E247">
        <v>764571.50438577996</v>
      </c>
      <c r="F247">
        <v>859.7</v>
      </c>
      <c r="G247">
        <v>19.495290410930501</v>
      </c>
      <c r="H247">
        <f>(Table2[[#This Row],[1Y Return vs Nifty]]-AVERAGE(Table2[1Y Return vs Nifty]))/_xlfn.STDEV.P(Table2[1Y Return vs Nifty])</f>
        <v>-0.29445651394989519</v>
      </c>
      <c r="I247">
        <v>-2.3587692724927098</v>
      </c>
      <c r="J247">
        <f>(Table2[[#This Row],[1M Return vs Nifty]]-AVERAGE(Table2[1M Return vs Nifty]))/_xlfn.STDEV.P(Table2[1M Return vs Nifty])</f>
        <v>-0.37461309793255737</v>
      </c>
      <c r="K247">
        <v>23.7751615747902</v>
      </c>
      <c r="L247">
        <f>(Table2[[#This Row],[6M Return vs Nifty]]-AVERAGE(Table2[6M Return vs Nifty]))/_xlfn.STDEV.P(Table2[6M Return vs Nifty])</f>
        <v>0.41881570172214772</v>
      </c>
      <c r="M247">
        <v>0.95924389631316198</v>
      </c>
      <c r="N247">
        <f>(Table2[[#This Row],[1W Return vs Nifty]]-AVERAGE(Table2[1W Return vs Nifty]))/_xlfn.STDEV.P(Table2[1W Return vs Nifty])</f>
        <v>0.24231968391702421</v>
      </c>
      <c r="O247">
        <v>846.02</v>
      </c>
      <c r="P247">
        <v>827.912203173953</v>
      </c>
      <c r="Q247">
        <v>732.292842774718</v>
      </c>
      <c r="R247">
        <v>57.826209660160899</v>
      </c>
      <c r="S247" s="2">
        <f>(Table2[[#This Row],[Close Price]]-Table2[[#This Row],[20D EMA]])/Table2[[#This Row],[20D EMA]]</f>
        <v>1.6169830500461058E-2</v>
      </c>
      <c r="T247" s="2">
        <f>(Table2[[#This Row],[Close Price]]-Table2[[#This Row],[50D EMA]])/Table2[[#This Row],[50D EMA]]</f>
        <v>3.839513018914651E-2</v>
      </c>
      <c r="U247" s="2">
        <f>(Table2[[#This Row],[Close Price]]-Table2[[#This Row],[200D EMA]])/Table2[[#This Row],[200D EMA]]</f>
        <v>0.17398388975444007</v>
      </c>
      <c r="V247">
        <v>0.76265748783193898</v>
      </c>
      <c r="W247">
        <v>855.3</v>
      </c>
      <c r="X247">
        <v>863</v>
      </c>
      <c r="Y247">
        <v>843.5</v>
      </c>
      <c r="Z247">
        <v>869.95</v>
      </c>
      <c r="AA247">
        <v>823.15</v>
      </c>
      <c r="AB247">
        <v>869.95</v>
      </c>
      <c r="AC247">
        <f>(Table2[[#This Row],[Close Price]]/Table2[[#This Row],[Day Low]])-1</f>
        <v>5.1443937799604544E-3</v>
      </c>
      <c r="AD247">
        <f>(Table2[[#This Row],[Day High]]/Table2[[#This Row],[Close Price]])-1</f>
        <v>3.8385483308129853E-3</v>
      </c>
      <c r="AE247">
        <f>(Table2[[#This Row],[Close Price]]/Table2[[#This Row],[Current Week Low]])-1</f>
        <v>1.9205690574985335E-2</v>
      </c>
      <c r="AF247">
        <f>(Table2[[#This Row],[Current Week High]]/Table2[[#This Row],[Close Price]])-1</f>
        <v>1.1922763754798282E-2</v>
      </c>
      <c r="AG247">
        <f>(Table2[[#This Row],[Close Price]]/Table2[[#This Row],[Current Month Low]])-1</f>
        <v>4.4402599769179485E-2</v>
      </c>
      <c r="AH247">
        <f>(Table2[[#This Row],[Current Month High]]/Table2[[#This Row],[Close Price]])-1</f>
        <v>1.1922763754798282E-2</v>
      </c>
      <c r="AI247">
        <v>6.0835175061067801</v>
      </c>
      <c r="AJ247">
        <v>58.265832106038197</v>
      </c>
      <c r="AK247" t="str">
        <f>IF(AND(Table2[[#This Row],[20D EMA]]&gt;Table2[[#This Row],[50D EMA]],Table2[[#This Row],[50D EMA]]&gt;Table2[[#This Row],[200D EMA]]),"Uptrend","Downtrend/NoTrend")</f>
        <v>Uptrend</v>
      </c>
      <c r="AL247">
        <v>0.03</v>
      </c>
      <c r="AM247" t="s">
        <v>10211</v>
      </c>
      <c r="AN247">
        <v>1.7</v>
      </c>
      <c r="AO247" t="s">
        <v>10211</v>
      </c>
      <c r="AP247">
        <v>8.2374161340308005E-2</v>
      </c>
      <c r="AQ247">
        <f>(Table2[[#This Row],[Sharpe Ratio]]-AVERAGE(Table2[Sharpe Ratio]))/_xlfn.STDEV.P(Table2[Sharpe Ratio])</f>
        <v>0.31596411160608429</v>
      </c>
      <c r="AR2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0.30802988536280362</v>
      </c>
      <c r="AS247">
        <f>_xlfn.RANK.AVG(Table2[[#This Row],[1Y Return vs Nifty Z-Score]],Table2[1Y Return vs Nifty Z-Score])</f>
        <v>392</v>
      </c>
      <c r="AT247">
        <f>_xlfn.RANK.AVG(Table2[[#This Row],[6M Return vs Nifty Z-Score]],Table2[6M Return vs Nifty Z-Score])</f>
        <v>184</v>
      </c>
      <c r="AU247">
        <f>_xlfn.RANK.AVG(Table2[[#This Row],[Sharpe Ratio Z-Score]],Table2[Sharpe Ratio Z-Score])</f>
        <v>244</v>
      </c>
      <c r="AV247">
        <f>(Table2[[#This Row],[Rank 1Y]]+Table2[[#This Row],[Rank 6M]]+Table2[[#This Row],[Rank Sharpe]])/3</f>
        <v>273.33333333333331</v>
      </c>
    </row>
    <row r="248" spans="1:48" x14ac:dyDescent="0.3">
      <c r="A248" t="s">
        <v>792</v>
      </c>
      <c r="B248" t="s">
        <v>793</v>
      </c>
      <c r="C248" t="s">
        <v>10181</v>
      </c>
      <c r="D248" t="s">
        <v>371</v>
      </c>
      <c r="E248">
        <v>19888.380023079899</v>
      </c>
      <c r="F248">
        <v>504.95</v>
      </c>
      <c r="G248">
        <v>59.960760864322701</v>
      </c>
      <c r="H248">
        <f>(Table2[[#This Row],[1Y Return vs Nifty]]-AVERAGE(Table2[1Y Return vs Nifty]))/_xlfn.STDEV.P(Table2[1Y Return vs Nifty])</f>
        <v>0.19133759516349536</v>
      </c>
      <c r="I248">
        <v>11.2241950981106</v>
      </c>
      <c r="J248">
        <f>(Table2[[#This Row],[1M Return vs Nifty]]-AVERAGE(Table2[1M Return vs Nifty]))/_xlfn.STDEV.P(Table2[1M Return vs Nifty])</f>
        <v>0.78776583091007391</v>
      </c>
      <c r="K248">
        <v>19.673248716566199</v>
      </c>
      <c r="L248">
        <f>(Table2[[#This Row],[6M Return vs Nifty]]-AVERAGE(Table2[6M Return vs Nifty]))/_xlfn.STDEV.P(Table2[6M Return vs Nifty])</f>
        <v>0.29535518117771264</v>
      </c>
      <c r="M248">
        <v>-5.11696535288233</v>
      </c>
      <c r="N248">
        <f>(Table2[[#This Row],[1W Return vs Nifty]]-AVERAGE(Table2[1W Return vs Nifty]))/_xlfn.STDEV.P(Table2[1W Return vs Nifty])</f>
        <v>-0.92148687480292724</v>
      </c>
      <c r="O248">
        <v>495.03</v>
      </c>
      <c r="P248">
        <v>456.57624870706599</v>
      </c>
      <c r="Q248">
        <v>382.908270937525</v>
      </c>
      <c r="R248">
        <v>45.855664532589302</v>
      </c>
      <c r="S248" s="2">
        <f>(Table2[[#This Row],[Close Price]]-Table2[[#This Row],[20D EMA]])/Table2[[#This Row],[20D EMA]]</f>
        <v>2.0039189544068071E-2</v>
      </c>
      <c r="T248" s="2">
        <f>(Table2[[#This Row],[Close Price]]-Table2[[#This Row],[50D EMA]])/Table2[[#This Row],[50D EMA]]</f>
        <v>0.10594889994807864</v>
      </c>
      <c r="U248" s="2">
        <f>(Table2[[#This Row],[Close Price]]-Table2[[#This Row],[200D EMA]])/Table2[[#This Row],[200D EMA]]</f>
        <v>0.31872314683530878</v>
      </c>
      <c r="V248">
        <v>1.07928839510424</v>
      </c>
      <c r="W248">
        <v>492.55</v>
      </c>
      <c r="X248">
        <v>512.9</v>
      </c>
      <c r="Y248">
        <v>485.05</v>
      </c>
      <c r="Z248">
        <v>542.70000000000005</v>
      </c>
      <c r="AA248">
        <v>485.05</v>
      </c>
      <c r="AB248">
        <v>542.70000000000005</v>
      </c>
      <c r="AC248">
        <f>(Table2[[#This Row],[Close Price]]/Table2[[#This Row],[Day Low]])-1</f>
        <v>2.5175109125977091E-2</v>
      </c>
      <c r="AD248">
        <f>(Table2[[#This Row],[Day High]]/Table2[[#This Row],[Close Price]])-1</f>
        <v>1.5744133082483458E-2</v>
      </c>
      <c r="AE248">
        <f>(Table2[[#This Row],[Close Price]]/Table2[[#This Row],[Current Week Low]])-1</f>
        <v>4.1026698278527896E-2</v>
      </c>
      <c r="AF248">
        <f>(Table2[[#This Row],[Current Week High]]/Table2[[#This Row],[Close Price]])-1</f>
        <v>7.4759877215565984E-2</v>
      </c>
      <c r="AG248">
        <f>(Table2[[#This Row],[Close Price]]/Table2[[#This Row],[Current Month Low]])-1</f>
        <v>4.1026698278527896E-2</v>
      </c>
      <c r="AH248">
        <f>(Table2[[#This Row],[Current Month High]]/Table2[[#This Row],[Close Price]])-1</f>
        <v>7.4759877215565984E-2</v>
      </c>
      <c r="AI248">
        <v>13.743935043073501</v>
      </c>
      <c r="AJ248">
        <v>101.939612077584</v>
      </c>
      <c r="AK248" t="str">
        <f>IF(AND(Table2[[#This Row],[20D EMA]]&gt;Table2[[#This Row],[50D EMA]],Table2[[#This Row],[50D EMA]]&gt;Table2[[#This Row],[200D EMA]]),"Uptrend","Downtrend/NoTrend")</f>
        <v>Uptrend</v>
      </c>
      <c r="AL248">
        <v>0.16</v>
      </c>
      <c r="AM248" t="s">
        <v>10211</v>
      </c>
      <c r="AN248">
        <v>-3</v>
      </c>
      <c r="AO248" t="s">
        <v>10212</v>
      </c>
      <c r="AP248">
        <v>3.6635387380793E-2</v>
      </c>
      <c r="AQ248">
        <f>(Table2[[#This Row],[Sharpe Ratio]]-AVERAGE(Table2[Sharpe Ratio]))/_xlfn.STDEV.P(Table2[Sharpe Ratio])</f>
        <v>-0.20296855414517107</v>
      </c>
      <c r="AR2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0.15000317830318366</v>
      </c>
      <c r="AS248">
        <f>_xlfn.RANK.AVG(Table2[[#This Row],[1Y Return vs Nifty Z-Score]],Table2[1Y Return vs Nifty Z-Score])</f>
        <v>213</v>
      </c>
      <c r="AT248">
        <f>_xlfn.RANK.AVG(Table2[[#This Row],[6M Return vs Nifty Z-Score]],Table2[6M Return vs Nifty Z-Score])</f>
        <v>213</v>
      </c>
      <c r="AU248">
        <f>_xlfn.RANK.AVG(Table2[[#This Row],[Sharpe Ratio Z-Score]],Table2[Sharpe Ratio Z-Score])</f>
        <v>396</v>
      </c>
      <c r="AV248">
        <f>(Table2[[#This Row],[Rank 1Y]]+Table2[[#This Row],[Rank 6M]]+Table2[[#This Row],[Rank Sharpe]])/3</f>
        <v>274</v>
      </c>
    </row>
    <row r="249" spans="1:48" x14ac:dyDescent="0.3">
      <c r="A249" t="s">
        <v>1200</v>
      </c>
      <c r="B249" t="s">
        <v>1201</v>
      </c>
      <c r="C249" t="s">
        <v>10166</v>
      </c>
      <c r="D249" t="s">
        <v>299</v>
      </c>
      <c r="E249">
        <v>9555.7203649799994</v>
      </c>
      <c r="F249">
        <v>824.15</v>
      </c>
      <c r="G249">
        <v>62.6231926579947</v>
      </c>
      <c r="H249">
        <f>(Table2[[#This Row],[1Y Return vs Nifty]]-AVERAGE(Table2[1Y Return vs Nifty]))/_xlfn.STDEV.P(Table2[1Y Return vs Nifty])</f>
        <v>0.22330049258666448</v>
      </c>
      <c r="I249">
        <v>4.2003009678606897</v>
      </c>
      <c r="J249">
        <f>(Table2[[#This Row],[1M Return vs Nifty]]-AVERAGE(Table2[1M Return vs Nifty]))/_xlfn.STDEV.P(Table2[1M Return vs Nifty])</f>
        <v>0.18668742764976259</v>
      </c>
      <c r="K249">
        <v>0.71745023694989696</v>
      </c>
      <c r="L249">
        <f>(Table2[[#This Row],[6M Return vs Nifty]]-AVERAGE(Table2[6M Return vs Nifty]))/_xlfn.STDEV.P(Table2[6M Return vs Nifty])</f>
        <v>-0.27518174354918479</v>
      </c>
      <c r="M249">
        <v>-0.18569322849285699</v>
      </c>
      <c r="N249">
        <f>(Table2[[#This Row],[1W Return vs Nifty]]-AVERAGE(Table2[1W Return vs Nifty]))/_xlfn.STDEV.P(Table2[1W Return vs Nifty])</f>
        <v>2.3024185601584642E-2</v>
      </c>
      <c r="O249">
        <v>774.07</v>
      </c>
      <c r="P249">
        <v>749.259076148855</v>
      </c>
      <c r="Q249">
        <v>691.60109982772303</v>
      </c>
      <c r="R249">
        <v>72.036265468948699</v>
      </c>
      <c r="S249" s="2">
        <f>(Table2[[#This Row],[Close Price]]-Table2[[#This Row],[20D EMA]])/Table2[[#This Row],[20D EMA]]</f>
        <v>6.4696991228183398E-2</v>
      </c>
      <c r="T249" s="2">
        <f>(Table2[[#This Row],[Close Price]]-Table2[[#This Row],[50D EMA]])/Table2[[#This Row],[50D EMA]]</f>
        <v>9.9953308855569245E-2</v>
      </c>
      <c r="U249" s="2">
        <f>(Table2[[#This Row],[Close Price]]-Table2[[#This Row],[200D EMA]])/Table2[[#This Row],[200D EMA]]</f>
        <v>0.19165513213512053</v>
      </c>
      <c r="V249">
        <v>0.98847180678324298</v>
      </c>
      <c r="W249">
        <v>809.05</v>
      </c>
      <c r="X249">
        <v>844</v>
      </c>
      <c r="Y249">
        <v>766</v>
      </c>
      <c r="Z249">
        <v>844</v>
      </c>
      <c r="AA249">
        <v>742.85</v>
      </c>
      <c r="AB249">
        <v>844</v>
      </c>
      <c r="AC249">
        <f>(Table2[[#This Row],[Close Price]]/Table2[[#This Row],[Day Low]])-1</f>
        <v>1.8663865026883331E-2</v>
      </c>
      <c r="AD249">
        <f>(Table2[[#This Row],[Day High]]/Table2[[#This Row],[Close Price]])-1</f>
        <v>2.4085421343202018E-2</v>
      </c>
      <c r="AE249">
        <f>(Table2[[#This Row],[Close Price]]/Table2[[#This Row],[Current Week Low]])-1</f>
        <v>7.5913838120104327E-2</v>
      </c>
      <c r="AF249">
        <f>(Table2[[#This Row],[Current Week High]]/Table2[[#This Row],[Close Price]])-1</f>
        <v>2.4085421343202018E-2</v>
      </c>
      <c r="AG249">
        <f>(Table2[[#This Row],[Close Price]]/Table2[[#This Row],[Current Month Low]])-1</f>
        <v>0.10944336003230792</v>
      </c>
      <c r="AH249">
        <f>(Table2[[#This Row],[Current Month High]]/Table2[[#This Row],[Close Price]])-1</f>
        <v>2.4085421343202018E-2</v>
      </c>
      <c r="AI249">
        <v>11.8364375417096</v>
      </c>
      <c r="AJ249">
        <v>98.590361445783103</v>
      </c>
      <c r="AK249" t="str">
        <f>IF(AND(Table2[[#This Row],[20D EMA]]&gt;Table2[[#This Row],[50D EMA]],Table2[[#This Row],[50D EMA]]&gt;Table2[[#This Row],[200D EMA]]),"Uptrend","Downtrend/NoTrend")</f>
        <v>Uptrend</v>
      </c>
      <c r="AL249">
        <v>0</v>
      </c>
      <c r="AM249" t="s">
        <v>10213</v>
      </c>
      <c r="AN249">
        <v>12.04</v>
      </c>
      <c r="AO249" t="s">
        <v>10211</v>
      </c>
      <c r="AP249">
        <v>0.100317052451714</v>
      </c>
      <c r="AQ249">
        <f>(Table2[[#This Row],[Sharpe Ratio]]-AVERAGE(Table2[Sharpe Ratio]))/_xlfn.STDEV.P(Table2[Sharpe Ratio])</f>
        <v>0.51953651877134954</v>
      </c>
      <c r="AR2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0.6773668810601764</v>
      </c>
      <c r="AS249">
        <f>_xlfn.RANK.AVG(Table2[[#This Row],[1Y Return vs Nifty Z-Score]],Table2[1Y Return vs Nifty Z-Score])</f>
        <v>206</v>
      </c>
      <c r="AT249">
        <f>_xlfn.RANK.AVG(Table2[[#This Row],[6M Return vs Nifty Z-Score]],Table2[6M Return vs Nifty Z-Score])</f>
        <v>416</v>
      </c>
      <c r="AU249">
        <f>_xlfn.RANK.AVG(Table2[[#This Row],[Sharpe Ratio Z-Score]],Table2[Sharpe Ratio Z-Score])</f>
        <v>208</v>
      </c>
      <c r="AV249">
        <f>(Table2[[#This Row],[Rank 1Y]]+Table2[[#This Row],[Rank 6M]]+Table2[[#This Row],[Rank Sharpe]])/3</f>
        <v>276.66666666666669</v>
      </c>
    </row>
    <row r="250" spans="1:48" x14ac:dyDescent="0.3">
      <c r="A250" t="s">
        <v>1466</v>
      </c>
      <c r="B250" t="s">
        <v>1467</v>
      </c>
      <c r="C250" t="s">
        <v>10169</v>
      </c>
      <c r="D250" t="s">
        <v>122</v>
      </c>
      <c r="E250">
        <v>6740.2294118250002</v>
      </c>
      <c r="F250">
        <v>1122.75</v>
      </c>
      <c r="G250">
        <v>55.228635467146297</v>
      </c>
      <c r="H250">
        <f>(Table2[[#This Row],[1Y Return vs Nifty]]-AVERAGE(Table2[1Y Return vs Nifty]))/_xlfn.STDEV.P(Table2[1Y Return vs Nifty])</f>
        <v>0.13452771217493742</v>
      </c>
      <c r="I250">
        <v>3.8291871797551398</v>
      </c>
      <c r="J250">
        <f>(Table2[[#This Row],[1M Return vs Nifty]]-AVERAGE(Table2[1M Return vs Nifty]))/_xlfn.STDEV.P(Table2[1M Return vs Nifty])</f>
        <v>0.15492890751181276</v>
      </c>
      <c r="K250">
        <v>15.407757842794201</v>
      </c>
      <c r="L250">
        <f>(Table2[[#This Row],[6M Return vs Nifty]]-AVERAGE(Table2[6M Return vs Nifty]))/_xlfn.STDEV.P(Table2[6M Return vs Nifty])</f>
        <v>0.16697124376724365</v>
      </c>
      <c r="M250">
        <v>0.28554688799363298</v>
      </c>
      <c r="N250">
        <f>(Table2[[#This Row],[1W Return vs Nifty]]-AVERAGE(Table2[1W Return vs Nifty]))/_xlfn.STDEV.P(Table2[1W Return vs Nifty])</f>
        <v>0.11328314736652798</v>
      </c>
      <c r="O250">
        <v>1064.44</v>
      </c>
      <c r="P250">
        <v>1008.80551331852</v>
      </c>
      <c r="Q250">
        <v>886.86695998930702</v>
      </c>
      <c r="R250">
        <v>67.155726695491794</v>
      </c>
      <c r="S250" s="2">
        <f>(Table2[[#This Row],[Close Price]]-Table2[[#This Row],[20D EMA]])/Table2[[#This Row],[20D EMA]]</f>
        <v>5.4779978204501846E-2</v>
      </c>
      <c r="T250" s="2">
        <f>(Table2[[#This Row],[Close Price]]-Table2[[#This Row],[50D EMA]])/Table2[[#This Row],[50D EMA]]</f>
        <v>0.11294990479052154</v>
      </c>
      <c r="U250" s="2">
        <f>(Table2[[#This Row],[Close Price]]-Table2[[#This Row],[200D EMA]])/Table2[[#This Row],[200D EMA]]</f>
        <v>0.26597342177854616</v>
      </c>
      <c r="V250">
        <v>1.0243066448785401</v>
      </c>
      <c r="W250">
        <v>1115</v>
      </c>
      <c r="X250">
        <v>1145.5</v>
      </c>
      <c r="Y250">
        <v>1075.25</v>
      </c>
      <c r="Z250">
        <v>1153.3499999999999</v>
      </c>
      <c r="AA250">
        <v>1010</v>
      </c>
      <c r="AB250">
        <v>1160</v>
      </c>
      <c r="AC250">
        <f>(Table2[[#This Row],[Close Price]]/Table2[[#This Row],[Day Low]])-1</f>
        <v>6.9506726457400081E-3</v>
      </c>
      <c r="AD250">
        <f>(Table2[[#This Row],[Day High]]/Table2[[#This Row],[Close Price]])-1</f>
        <v>2.026274771765757E-2</v>
      </c>
      <c r="AE250">
        <f>(Table2[[#This Row],[Close Price]]/Table2[[#This Row],[Current Week Low]])-1</f>
        <v>4.4175773076028824E-2</v>
      </c>
      <c r="AF250">
        <f>(Table2[[#This Row],[Current Week High]]/Table2[[#This Row],[Close Price]])-1</f>
        <v>2.7254509018036055E-2</v>
      </c>
      <c r="AG250">
        <f>(Table2[[#This Row],[Close Price]]/Table2[[#This Row],[Current Month Low]])-1</f>
        <v>0.11163366336633662</v>
      </c>
      <c r="AH250">
        <f>(Table2[[#This Row],[Current Month High]]/Table2[[#This Row],[Close Price]])-1</f>
        <v>3.3177466043197601E-2</v>
      </c>
      <c r="AI250">
        <v>3.3177466043197601</v>
      </c>
      <c r="AJ250">
        <v>82.590665148804604</v>
      </c>
      <c r="AK250" t="str">
        <f>IF(AND(Table2[[#This Row],[20D EMA]]&gt;Table2[[#This Row],[50D EMA]],Table2[[#This Row],[50D EMA]]&gt;Table2[[#This Row],[200D EMA]]),"Uptrend","Downtrend/NoTrend")</f>
        <v>Uptrend</v>
      </c>
      <c r="AL250">
        <v>0.04</v>
      </c>
      <c r="AM250" t="s">
        <v>10211</v>
      </c>
      <c r="AN250">
        <v>7.56</v>
      </c>
      <c r="AO250" t="s">
        <v>10211</v>
      </c>
      <c r="AP250">
        <v>5.1352597994183E-2</v>
      </c>
      <c r="AQ250">
        <f>(Table2[[#This Row],[Sharpe Ratio]]-AVERAGE(Table2[Sharpe Ratio]))/_xlfn.STDEV.P(Table2[Sharpe Ratio])</f>
        <v>-3.5993345260273292E-2</v>
      </c>
      <c r="AR2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0.53371766556024847</v>
      </c>
      <c r="AS250">
        <f>_xlfn.RANK.AVG(Table2[[#This Row],[1Y Return vs Nifty Z-Score]],Table2[1Y Return vs Nifty Z-Score])</f>
        <v>231</v>
      </c>
      <c r="AT250">
        <f>_xlfn.RANK.AVG(Table2[[#This Row],[6M Return vs Nifty Z-Score]],Table2[6M Return vs Nifty Z-Score])</f>
        <v>253</v>
      </c>
      <c r="AU250">
        <f>_xlfn.RANK.AVG(Table2[[#This Row],[Sharpe Ratio Z-Score]],Table2[Sharpe Ratio Z-Score])</f>
        <v>346</v>
      </c>
      <c r="AV250">
        <f>(Table2[[#This Row],[Rank 1Y]]+Table2[[#This Row],[Rank 6M]]+Table2[[#This Row],[Rank Sharpe]])/3</f>
        <v>276.66666666666669</v>
      </c>
    </row>
    <row r="251" spans="1:48" x14ac:dyDescent="0.3">
      <c r="A251" t="s">
        <v>1000</v>
      </c>
      <c r="B251" t="s">
        <v>1001</v>
      </c>
      <c r="C251" t="s">
        <v>10175</v>
      </c>
      <c r="D251" t="s">
        <v>101</v>
      </c>
      <c r="E251">
        <v>13448.22</v>
      </c>
      <c r="F251">
        <v>417.35</v>
      </c>
      <c r="G251">
        <v>117.87657026537001</v>
      </c>
      <c r="H251">
        <f>(Table2[[#This Row],[1Y Return vs Nifty]]-AVERAGE(Table2[1Y Return vs Nifty]))/_xlfn.STDEV.P(Table2[1Y Return vs Nifty])</f>
        <v>0.88662566957173816</v>
      </c>
      <c r="I251">
        <v>3.31046758472477</v>
      </c>
      <c r="J251">
        <f>(Table2[[#This Row],[1M Return vs Nifty]]-AVERAGE(Table2[1M Return vs Nifty]))/_xlfn.STDEV.P(Table2[1M Return vs Nifty])</f>
        <v>0.11053883839361602</v>
      </c>
      <c r="K251">
        <v>-22.675261109396001</v>
      </c>
      <c r="L251">
        <f>(Table2[[#This Row],[6M Return vs Nifty]]-AVERAGE(Table2[6M Return vs Nifty]))/_xlfn.STDEV.P(Table2[6M Return vs Nifty])</f>
        <v>-0.97926211277868203</v>
      </c>
      <c r="M251">
        <v>5.2541080855859699</v>
      </c>
      <c r="N251">
        <f>(Table2[[#This Row],[1W Return vs Nifty]]-AVERAGE(Table2[1W Return vs Nifty]))/_xlfn.STDEV.P(Table2[1W Return vs Nifty])</f>
        <v>1.0649363693033846</v>
      </c>
      <c r="O251">
        <v>405.11</v>
      </c>
      <c r="P251">
        <v>400.957957241472</v>
      </c>
      <c r="Q251">
        <v>371.086610945198</v>
      </c>
      <c r="R251">
        <v>70.0940933619502</v>
      </c>
      <c r="S251" s="2">
        <f>(Table2[[#This Row],[Close Price]]-Table2[[#This Row],[20D EMA]])/Table2[[#This Row],[20D EMA]]</f>
        <v>3.0214015946286216E-2</v>
      </c>
      <c r="T251" s="2">
        <f>(Table2[[#This Row],[Close Price]]-Table2[[#This Row],[50D EMA]])/Table2[[#This Row],[50D EMA]]</f>
        <v>4.088219840130549E-2</v>
      </c>
      <c r="U251" s="2">
        <f>(Table2[[#This Row],[Close Price]]-Table2[[#This Row],[200D EMA]])/Table2[[#This Row],[200D EMA]]</f>
        <v>0.12467005731347765</v>
      </c>
      <c r="V251">
        <v>1.33645929586542</v>
      </c>
      <c r="W251">
        <v>416</v>
      </c>
      <c r="X251">
        <v>426.25</v>
      </c>
      <c r="Y251">
        <v>402</v>
      </c>
      <c r="Z251">
        <v>439.9</v>
      </c>
      <c r="AA251">
        <v>387.45</v>
      </c>
      <c r="AB251">
        <v>439.9</v>
      </c>
      <c r="AC251">
        <f>(Table2[[#This Row],[Close Price]]/Table2[[#This Row],[Day Low]])-1</f>
        <v>3.2451923076923794E-3</v>
      </c>
      <c r="AD251">
        <f>(Table2[[#This Row],[Day High]]/Table2[[#This Row],[Close Price]])-1</f>
        <v>2.1325026955792525E-2</v>
      </c>
      <c r="AE251">
        <f>(Table2[[#This Row],[Close Price]]/Table2[[#This Row],[Current Week Low]])-1</f>
        <v>3.8184079601990106E-2</v>
      </c>
      <c r="AF251">
        <f>(Table2[[#This Row],[Current Week High]]/Table2[[#This Row],[Close Price]])-1</f>
        <v>5.4031388522822521E-2</v>
      </c>
      <c r="AG251">
        <f>(Table2[[#This Row],[Close Price]]/Table2[[#This Row],[Current Month Low]])-1</f>
        <v>7.7171247902955376E-2</v>
      </c>
      <c r="AH251">
        <f>(Table2[[#This Row],[Current Month High]]/Table2[[#This Row],[Close Price]])-1</f>
        <v>5.4031388522822521E-2</v>
      </c>
      <c r="AI251">
        <v>21.241164490235999</v>
      </c>
      <c r="AJ251">
        <v>149.91017964071801</v>
      </c>
      <c r="AK251" t="str">
        <f>IF(AND(Table2[[#This Row],[20D EMA]]&gt;Table2[[#This Row],[50D EMA]],Table2[[#This Row],[50D EMA]]&gt;Table2[[#This Row],[200D EMA]]),"Uptrend","Downtrend/NoTrend")</f>
        <v>Uptrend</v>
      </c>
      <c r="AL251">
        <v>-0.06</v>
      </c>
      <c r="AM251" t="s">
        <v>10212</v>
      </c>
      <c r="AN251">
        <v>4.03</v>
      </c>
      <c r="AO251" t="s">
        <v>10211</v>
      </c>
      <c r="AP251">
        <v>0.15463437045939499</v>
      </c>
      <c r="AQ251">
        <f>(Table2[[#This Row],[Sharpe Ratio]]-AVERAGE(Table2[Sharpe Ratio]))/_xlfn.STDEV.P(Table2[Sharpe Ratio])</f>
        <v>1.1357976947953043</v>
      </c>
      <c r="AR2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2.2186364592853609</v>
      </c>
      <c r="AS251">
        <f>_xlfn.RANK.AVG(Table2[[#This Row],[1Y Return vs Nifty Z-Score]],Table2[1Y Return vs Nifty Z-Score])</f>
        <v>95</v>
      </c>
      <c r="AT251">
        <f>_xlfn.RANK.AVG(Table2[[#This Row],[6M Return vs Nifty Z-Score]],Table2[6M Return vs Nifty Z-Score])</f>
        <v>644</v>
      </c>
      <c r="AU251">
        <f>_xlfn.RANK.AVG(Table2[[#This Row],[Sharpe Ratio Z-Score]],Table2[Sharpe Ratio Z-Score])</f>
        <v>94</v>
      </c>
      <c r="AV251">
        <f>(Table2[[#This Row],[Rank 1Y]]+Table2[[#This Row],[Rank 6M]]+Table2[[#This Row],[Rank Sharpe]])/3</f>
        <v>277.66666666666669</v>
      </c>
    </row>
    <row r="252" spans="1:48" x14ac:dyDescent="0.3">
      <c r="A252" t="s">
        <v>1859</v>
      </c>
      <c r="B252" t="s">
        <v>1860</v>
      </c>
      <c r="C252" t="s">
        <v>10166</v>
      </c>
      <c r="D252" t="s">
        <v>299</v>
      </c>
      <c r="E252">
        <v>3683.3273332799999</v>
      </c>
      <c r="F252">
        <v>1356.95</v>
      </c>
      <c r="G252">
        <v>41.985380313288303</v>
      </c>
      <c r="H252">
        <f>(Table2[[#This Row],[1Y Return vs Nifty]]-AVERAGE(Table2[1Y Return vs Nifty]))/_xlfn.STDEV.P(Table2[1Y Return vs Nifty])</f>
        <v>-2.445957419900479E-2</v>
      </c>
      <c r="I252">
        <v>-4.6092697287900499</v>
      </c>
      <c r="J252">
        <f>(Table2[[#This Row],[1M Return vs Nifty]]-AVERAGE(Table2[1M Return vs Nifty]))/_xlfn.STDEV.P(Table2[1M Return vs Nifty])</f>
        <v>-0.56720245018119053</v>
      </c>
      <c r="K252">
        <v>16.231269975717101</v>
      </c>
      <c r="L252">
        <f>(Table2[[#This Row],[6M Return vs Nifty]]-AVERAGE(Table2[6M Return vs Nifty]))/_xlfn.STDEV.P(Table2[6M Return vs Nifty])</f>
        <v>0.19175754228684205</v>
      </c>
      <c r="M252">
        <v>-3.5578264635307102</v>
      </c>
      <c r="N252">
        <f>(Table2[[#This Row],[1W Return vs Nifty]]-AVERAGE(Table2[1W Return vs Nifty]))/_xlfn.STDEV.P(Table2[1W Return vs Nifty])</f>
        <v>-0.6228572537734991</v>
      </c>
      <c r="O252">
        <v>1356.86</v>
      </c>
      <c r="P252">
        <v>1329.1108019639</v>
      </c>
      <c r="Q252">
        <v>1158.16476881535</v>
      </c>
      <c r="R252">
        <v>37.5060485766016</v>
      </c>
      <c r="S252" s="2">
        <f>(Table2[[#This Row],[Close Price]]-Table2[[#This Row],[20D EMA]])/Table2[[#This Row],[20D EMA]]</f>
        <v>6.632961396175399E-5</v>
      </c>
      <c r="T252" s="2">
        <f>(Table2[[#This Row],[Close Price]]-Table2[[#This Row],[50D EMA]])/Table2[[#This Row],[50D EMA]]</f>
        <v>2.0945731533416695E-2</v>
      </c>
      <c r="U252" s="2">
        <f>(Table2[[#This Row],[Close Price]]-Table2[[#This Row],[200D EMA]])/Table2[[#This Row],[200D EMA]]</f>
        <v>0.17163812657501323</v>
      </c>
      <c r="V252">
        <v>1.8453245579195501</v>
      </c>
      <c r="W252">
        <v>1349</v>
      </c>
      <c r="X252">
        <v>1368.9</v>
      </c>
      <c r="Y252">
        <v>1345</v>
      </c>
      <c r="Z252">
        <v>1378.85</v>
      </c>
      <c r="AA252">
        <v>1345</v>
      </c>
      <c r="AB252">
        <v>1415</v>
      </c>
      <c r="AC252">
        <f>(Table2[[#This Row],[Close Price]]/Table2[[#This Row],[Day Low]])-1</f>
        <v>5.8932542624166029E-3</v>
      </c>
      <c r="AD252">
        <f>(Table2[[#This Row],[Day High]]/Table2[[#This Row],[Close Price]])-1</f>
        <v>8.8065146099709501E-3</v>
      </c>
      <c r="AE252">
        <f>(Table2[[#This Row],[Close Price]]/Table2[[#This Row],[Current Week Low]])-1</f>
        <v>8.8847583643123507E-3</v>
      </c>
      <c r="AF252">
        <f>(Table2[[#This Row],[Current Week High]]/Table2[[#This Row],[Close Price]])-1</f>
        <v>1.6139135561369145E-2</v>
      </c>
      <c r="AG252">
        <f>(Table2[[#This Row],[Close Price]]/Table2[[#This Row],[Current Month Low]])-1</f>
        <v>8.8847583643123507E-3</v>
      </c>
      <c r="AH252">
        <f>(Table2[[#This Row],[Current Month High]]/Table2[[#This Row],[Close Price]])-1</f>
        <v>4.2779763440067731E-2</v>
      </c>
      <c r="AI252">
        <v>4.2779763440067704</v>
      </c>
      <c r="AJ252">
        <v>79.0053426554976</v>
      </c>
      <c r="AK252" t="str">
        <f>IF(AND(Table2[[#This Row],[20D EMA]]&gt;Table2[[#This Row],[50D EMA]],Table2[[#This Row],[50D EMA]]&gt;Table2[[#This Row],[200D EMA]]),"Uptrend","Downtrend/NoTrend")</f>
        <v>Uptrend</v>
      </c>
      <c r="AL252">
        <v>-7.0000000000000007E-2</v>
      </c>
      <c r="AM252" t="s">
        <v>10212</v>
      </c>
      <c r="AN252">
        <v>0.24</v>
      </c>
      <c r="AO252" t="s">
        <v>10211</v>
      </c>
      <c r="AP252">
        <v>6.5202576034548002E-2</v>
      </c>
      <c r="AQ252">
        <f>(Table2[[#This Row],[Sharpe Ratio]]-AVERAGE(Table2[Sharpe Ratio]))/_xlfn.STDEV.P(Table2[Sharpe Ratio])</f>
        <v>0.12114261189163039</v>
      </c>
      <c r="AR2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-0.90161912397522204</v>
      </c>
      <c r="AS252">
        <f>_xlfn.RANK.AVG(Table2[[#This Row],[1Y Return vs Nifty Z-Score]],Table2[1Y Return vs Nifty Z-Score])</f>
        <v>288</v>
      </c>
      <c r="AT252">
        <f>_xlfn.RANK.AVG(Table2[[#This Row],[6M Return vs Nifty Z-Score]],Table2[6M Return vs Nifty Z-Score])</f>
        <v>246</v>
      </c>
      <c r="AU252">
        <f>_xlfn.RANK.AVG(Table2[[#This Row],[Sharpe Ratio Z-Score]],Table2[Sharpe Ratio Z-Score])</f>
        <v>301</v>
      </c>
      <c r="AV252">
        <f>(Table2[[#This Row],[Rank 1Y]]+Table2[[#This Row],[Rank 6M]]+Table2[[#This Row],[Rank Sharpe]])/3</f>
        <v>278.33333333333331</v>
      </c>
    </row>
    <row r="253" spans="1:48" x14ac:dyDescent="0.3">
      <c r="A253" t="s">
        <v>1789</v>
      </c>
      <c r="B253" t="s">
        <v>1790</v>
      </c>
      <c r="C253" t="s">
        <v>10165</v>
      </c>
      <c r="D253" t="s">
        <v>243</v>
      </c>
      <c r="E253">
        <v>4071.2886616000001</v>
      </c>
      <c r="F253">
        <v>2366.75</v>
      </c>
      <c r="G253">
        <v>94.820564599444097</v>
      </c>
      <c r="H253">
        <f>(Table2[[#This Row],[1Y Return vs Nifty]]-AVERAGE(Table2[1Y Return vs Nifty]))/_xlfn.STDEV.P(Table2[1Y Return vs Nifty])</f>
        <v>0.60983482526183752</v>
      </c>
      <c r="I253">
        <v>20.184520962876999</v>
      </c>
      <c r="J253">
        <f>(Table2[[#This Row],[1M Return vs Nifty]]-AVERAGE(Table2[1M Return vs Nifty]))/_xlfn.STDEV.P(Table2[1M Return vs Nifty])</f>
        <v>1.5545567681895092</v>
      </c>
      <c r="K253">
        <v>59.792885608511</v>
      </c>
      <c r="L253">
        <f>(Table2[[#This Row],[6M Return vs Nifty]]-AVERAGE(Table2[6M Return vs Nifty]))/_xlfn.STDEV.P(Table2[6M Return vs Nifty])</f>
        <v>1.5028872341325874</v>
      </c>
      <c r="M253">
        <v>0.96155409289162697</v>
      </c>
      <c r="N253">
        <f>(Table2[[#This Row],[1W Return vs Nifty]]-AVERAGE(Table2[1W Return vs Nifty]))/_xlfn.STDEV.P(Table2[1W Return vs Nifty])</f>
        <v>0.24276216735031053</v>
      </c>
      <c r="O253">
        <v>2229.88</v>
      </c>
      <c r="P253">
        <v>2029.4870370154999</v>
      </c>
      <c r="Q253">
        <v>1634.6259374175499</v>
      </c>
      <c r="R253">
        <v>70.480436785783496</v>
      </c>
      <c r="S253" s="2">
        <f>(Table2[[#This Row],[Close Price]]-Table2[[#This Row],[20D EMA]])/Table2[[#This Row],[20D EMA]]</f>
        <v>6.1379984573160837E-2</v>
      </c>
      <c r="T253" s="2">
        <f>(Table2[[#This Row],[Close Price]]-Table2[[#This Row],[50D EMA]])/Table2[[#This Row],[50D EMA]]</f>
        <v>0.16618138319349327</v>
      </c>
      <c r="U253" s="2">
        <f>(Table2[[#This Row],[Close Price]]-Table2[[#This Row],[200D EMA]])/Table2[[#This Row],[200D EMA]]</f>
        <v>0.44788477034635221</v>
      </c>
      <c r="V253">
        <v>0.97635038576253397</v>
      </c>
      <c r="W253">
        <v>2355</v>
      </c>
      <c r="X253">
        <v>2440</v>
      </c>
      <c r="Y253">
        <v>2274</v>
      </c>
      <c r="Z253">
        <v>2471</v>
      </c>
      <c r="AA253">
        <v>2274</v>
      </c>
      <c r="AB253">
        <v>2471</v>
      </c>
      <c r="AC253">
        <f>(Table2[[#This Row],[Close Price]]/Table2[[#This Row],[Day Low]])-1</f>
        <v>4.9893842887474005E-3</v>
      </c>
      <c r="AD253">
        <f>(Table2[[#This Row],[Day High]]/Table2[[#This Row],[Close Price]])-1</f>
        <v>3.0949614450195506E-2</v>
      </c>
      <c r="AE253">
        <f>(Table2[[#This Row],[Close Price]]/Table2[[#This Row],[Current Week Low]])-1</f>
        <v>4.0787159190853073E-2</v>
      </c>
      <c r="AF253">
        <f>(Table2[[#This Row],[Current Week High]]/Table2[[#This Row],[Close Price]])-1</f>
        <v>4.4047744797718336E-2</v>
      </c>
      <c r="AG253">
        <f>(Table2[[#This Row],[Close Price]]/Table2[[#This Row],[Current Month Low]])-1</f>
        <v>4.0787159190853073E-2</v>
      </c>
      <c r="AH253">
        <f>(Table2[[#This Row],[Current Month High]]/Table2[[#This Row],[Close Price]])-1</f>
        <v>4.4047744797718336E-2</v>
      </c>
      <c r="AI253">
        <v>4.40477447977183</v>
      </c>
      <c r="AJ253">
        <v>127.79114533204999</v>
      </c>
      <c r="AK253" t="str">
        <f>IF(AND(Table2[[#This Row],[20D EMA]]&gt;Table2[[#This Row],[50D EMA]],Table2[[#This Row],[50D EMA]]&gt;Table2[[#This Row],[200D EMA]]),"Uptrend","Downtrend/NoTrend")</f>
        <v>Uptrend</v>
      </c>
      <c r="AL253">
        <v>0.23</v>
      </c>
      <c r="AM253" t="s">
        <v>10211</v>
      </c>
      <c r="AN253">
        <v>9.34</v>
      </c>
      <c r="AO253" t="s">
        <v>10211</v>
      </c>
      <c r="AP253">
        <v>-6.2517762148753001E-2</v>
      </c>
      <c r="AQ253">
        <f>(Table2[[#This Row],[Sharpe Ratio]]-AVERAGE(Table2[Sharpe Ratio]))/_xlfn.STDEV.P(Table2[Sharpe Ratio])</f>
        <v>-1.3279179952592619</v>
      </c>
      <c r="AR2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2.5821229996749828</v>
      </c>
      <c r="AS253">
        <f>_xlfn.RANK.AVG(Table2[[#This Row],[1Y Return vs Nifty Z-Score]],Table2[1Y Return vs Nifty Z-Score])</f>
        <v>129</v>
      </c>
      <c r="AT253">
        <f>_xlfn.RANK.AVG(Table2[[#This Row],[6M Return vs Nifty Z-Score]],Table2[6M Return vs Nifty Z-Score])</f>
        <v>51</v>
      </c>
      <c r="AU253">
        <f>_xlfn.RANK.AVG(Table2[[#This Row],[Sharpe Ratio Z-Score]],Table2[Sharpe Ratio Z-Score])</f>
        <v>656</v>
      </c>
      <c r="AV253">
        <f>(Table2[[#This Row],[Rank 1Y]]+Table2[[#This Row],[Rank 6M]]+Table2[[#This Row],[Rank Sharpe]])/3</f>
        <v>278.66666666666669</v>
      </c>
    </row>
    <row r="254" spans="1:48" x14ac:dyDescent="0.3">
      <c r="A254" t="s">
        <v>1529</v>
      </c>
      <c r="B254" t="s">
        <v>1530</v>
      </c>
      <c r="C254" t="s">
        <v>10181</v>
      </c>
      <c r="D254" t="s">
        <v>166</v>
      </c>
      <c r="E254">
        <v>6241.1827237500002</v>
      </c>
      <c r="F254">
        <v>898.9</v>
      </c>
      <c r="G254">
        <v>58.6901078487397</v>
      </c>
      <c r="H254">
        <f>(Table2[[#This Row],[1Y Return vs Nifty]]-AVERAGE(Table2[1Y Return vs Nifty]))/_xlfn.STDEV.P(Table2[1Y Return vs Nifty])</f>
        <v>0.17608321302531263</v>
      </c>
      <c r="I254">
        <v>4.3554435772115401</v>
      </c>
      <c r="J254">
        <f>(Table2[[#This Row],[1M Return vs Nifty]]-AVERAGE(Table2[1M Return vs Nifty]))/_xlfn.STDEV.P(Table2[1M Return vs Nifty])</f>
        <v>0.19996394779328724</v>
      </c>
      <c r="K254">
        <v>59.276627505281503</v>
      </c>
      <c r="L254">
        <f>(Table2[[#This Row],[6M Return vs Nifty]]-AVERAGE(Table2[6M Return vs Nifty]))/_xlfn.STDEV.P(Table2[6M Return vs Nifty])</f>
        <v>1.4873487533400938</v>
      </c>
      <c r="M254">
        <v>-3.8944885588393601</v>
      </c>
      <c r="N254">
        <f>(Table2[[#This Row],[1W Return vs Nifty]]-AVERAGE(Table2[1W Return vs Nifty]))/_xlfn.STDEV.P(Table2[1W Return vs Nifty])</f>
        <v>-0.6873398182349657</v>
      </c>
      <c r="O254">
        <v>882.33</v>
      </c>
      <c r="P254">
        <v>822.39546168515403</v>
      </c>
      <c r="Q254">
        <v>655.74940908933104</v>
      </c>
      <c r="R254">
        <v>55.721998072818899</v>
      </c>
      <c r="S254" s="2">
        <f>(Table2[[#This Row],[Close Price]]-Table2[[#This Row],[20D EMA]])/Table2[[#This Row],[20D EMA]]</f>
        <v>1.8779821608695086E-2</v>
      </c>
      <c r="T254" s="2">
        <f>(Table2[[#This Row],[Close Price]]-Table2[[#This Row],[50D EMA]])/Table2[[#This Row],[50D EMA]]</f>
        <v>9.3026459749768114E-2</v>
      </c>
      <c r="U254" s="2">
        <f>(Table2[[#This Row],[Close Price]]-Table2[[#This Row],[200D EMA]])/Table2[[#This Row],[200D EMA]]</f>
        <v>0.3707980328161381</v>
      </c>
      <c r="V254">
        <v>0.76695765625023304</v>
      </c>
      <c r="W254">
        <v>890.6</v>
      </c>
      <c r="X254">
        <v>917.25</v>
      </c>
      <c r="Y254">
        <v>852.3</v>
      </c>
      <c r="Z254">
        <v>928.45</v>
      </c>
      <c r="AA254">
        <v>852.3</v>
      </c>
      <c r="AB254">
        <v>964</v>
      </c>
      <c r="AC254">
        <f>(Table2[[#This Row],[Close Price]]/Table2[[#This Row],[Day Low]])-1</f>
        <v>9.3195598472939345E-3</v>
      </c>
      <c r="AD254">
        <f>(Table2[[#This Row],[Day High]]/Table2[[#This Row],[Close Price]])-1</f>
        <v>2.0413839136722789E-2</v>
      </c>
      <c r="AE254">
        <f>(Table2[[#This Row],[Close Price]]/Table2[[#This Row],[Current Week Low]])-1</f>
        <v>5.4675583714654419E-2</v>
      </c>
      <c r="AF254">
        <f>(Table2[[#This Row],[Current Week High]]/Table2[[#This Row],[Close Price]])-1</f>
        <v>3.2873512070308308E-2</v>
      </c>
      <c r="AG254">
        <f>(Table2[[#This Row],[Close Price]]/Table2[[#This Row],[Current Month Low]])-1</f>
        <v>5.4675583714654419E-2</v>
      </c>
      <c r="AH254">
        <f>(Table2[[#This Row],[Current Month High]]/Table2[[#This Row],[Close Price]])-1</f>
        <v>7.2421848926465637E-2</v>
      </c>
      <c r="AI254">
        <v>7.2421848926465602</v>
      </c>
      <c r="AJ254">
        <v>105.650880805307</v>
      </c>
      <c r="AK254" t="str">
        <f>IF(AND(Table2[[#This Row],[20D EMA]]&gt;Table2[[#This Row],[50D EMA]],Table2[[#This Row],[50D EMA]]&gt;Table2[[#This Row],[200D EMA]]),"Uptrend","Downtrend/NoTrend")</f>
        <v>Uptrend</v>
      </c>
      <c r="AL254">
        <v>0.12</v>
      </c>
      <c r="AM254" t="s">
        <v>10211</v>
      </c>
      <c r="AN254">
        <v>-0.66</v>
      </c>
      <c r="AO254" t="s">
        <v>10212</v>
      </c>
      <c r="AP254">
        <v>-1.1687888914196001E-2</v>
      </c>
      <c r="AQ254">
        <f>(Table2[[#This Row],[Sharpe Ratio]]-AVERAGE(Table2[Sharpe Ratio]))/_xlfn.STDEV.P(Table2[Sharpe Ratio])</f>
        <v>-0.75122388359036352</v>
      </c>
      <c r="AR2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0.42483221233336432</v>
      </c>
      <c r="AS254">
        <f>_xlfn.RANK.AVG(Table2[[#This Row],[1Y Return vs Nifty Z-Score]],Table2[1Y Return vs Nifty Z-Score])</f>
        <v>217</v>
      </c>
      <c r="AT254">
        <f>_xlfn.RANK.AVG(Table2[[#This Row],[6M Return vs Nifty Z-Score]],Table2[6M Return vs Nifty Z-Score])</f>
        <v>54</v>
      </c>
      <c r="AU254">
        <f>_xlfn.RANK.AVG(Table2[[#This Row],[Sharpe Ratio Z-Score]],Table2[Sharpe Ratio Z-Score])</f>
        <v>566</v>
      </c>
      <c r="AV254">
        <f>(Table2[[#This Row],[Rank 1Y]]+Table2[[#This Row],[Rank 6M]]+Table2[[#This Row],[Rank Sharpe]])/3</f>
        <v>279</v>
      </c>
    </row>
    <row r="255" spans="1:48" x14ac:dyDescent="0.3">
      <c r="A255" t="s">
        <v>300</v>
      </c>
      <c r="B255" t="s">
        <v>301</v>
      </c>
      <c r="C255" t="s">
        <v>10172</v>
      </c>
      <c r="D255" t="s">
        <v>290</v>
      </c>
      <c r="E255">
        <v>87214.559931879994</v>
      </c>
      <c r="F255">
        <v>900.5</v>
      </c>
      <c r="G255">
        <v>19.9731258489611</v>
      </c>
      <c r="H255">
        <f>(Table2[[#This Row],[1Y Return vs Nifty]]-AVERAGE(Table2[1Y Return vs Nifty]))/_xlfn.STDEV.P(Table2[1Y Return vs Nifty])</f>
        <v>-0.28872002705576044</v>
      </c>
      <c r="I255">
        <v>5.2039117087283504</v>
      </c>
      <c r="J255">
        <f>(Table2[[#This Row],[1M Return vs Nifty]]-AVERAGE(Table2[1M Return vs Nifty]))/_xlfn.STDEV.P(Table2[1M Return vs Nifty])</f>
        <v>0.27257265462344532</v>
      </c>
      <c r="K255">
        <v>10.2001603848447</v>
      </c>
      <c r="L255">
        <f>(Table2[[#This Row],[6M Return vs Nifty]]-AVERAGE(Table2[6M Return vs Nifty]))/_xlfn.STDEV.P(Table2[6M Return vs Nifty])</f>
        <v>1.0231518871505181E-2</v>
      </c>
      <c r="M255">
        <v>-3.1023187879953098</v>
      </c>
      <c r="N255">
        <f>(Table2[[#This Row],[1W Return vs Nifty]]-AVERAGE(Table2[1W Return vs Nifty]))/_xlfn.STDEV.P(Table2[1W Return vs Nifty])</f>
        <v>-0.53561160462052293</v>
      </c>
      <c r="O255">
        <v>900.92</v>
      </c>
      <c r="P255">
        <v>867.12423392315998</v>
      </c>
      <c r="Q255">
        <v>759.16316533107897</v>
      </c>
      <c r="R255">
        <v>43.842610181949098</v>
      </c>
      <c r="S255" s="2">
        <f>(Table2[[#This Row],[Close Price]]-Table2[[#This Row],[20D EMA]])/Table2[[#This Row],[20D EMA]]</f>
        <v>-4.6619011676947908E-4</v>
      </c>
      <c r="T255" s="2">
        <f>(Table2[[#This Row],[Close Price]]-Table2[[#This Row],[50D EMA]])/Table2[[#This Row],[50D EMA]]</f>
        <v>3.8490177959664321E-2</v>
      </c>
      <c r="U255" s="2">
        <f>(Table2[[#This Row],[Close Price]]-Table2[[#This Row],[200D EMA]])/Table2[[#This Row],[200D EMA]]</f>
        <v>0.18617451573441735</v>
      </c>
      <c r="V255">
        <v>0.81654559234337998</v>
      </c>
      <c r="W255">
        <v>893</v>
      </c>
      <c r="X255">
        <v>906.95</v>
      </c>
      <c r="Y255">
        <v>886.15</v>
      </c>
      <c r="Z255">
        <v>965.6</v>
      </c>
      <c r="AA255">
        <v>886.15</v>
      </c>
      <c r="AB255">
        <v>965.6</v>
      </c>
      <c r="AC255">
        <f>(Table2[[#This Row],[Close Price]]/Table2[[#This Row],[Day Low]])-1</f>
        <v>8.3986562150055732E-3</v>
      </c>
      <c r="AD255">
        <f>(Table2[[#This Row],[Day High]]/Table2[[#This Row],[Close Price]])-1</f>
        <v>7.1626873958912096E-3</v>
      </c>
      <c r="AE255">
        <f>(Table2[[#This Row],[Close Price]]/Table2[[#This Row],[Current Week Low]])-1</f>
        <v>1.6193646673813733E-2</v>
      </c>
      <c r="AF255">
        <f>(Table2[[#This Row],[Current Week High]]/Table2[[#This Row],[Close Price]])-1</f>
        <v>7.229317046085515E-2</v>
      </c>
      <c r="AG255">
        <f>(Table2[[#This Row],[Close Price]]/Table2[[#This Row],[Current Month Low]])-1</f>
        <v>1.6193646673813733E-2</v>
      </c>
      <c r="AH255">
        <f>(Table2[[#This Row],[Current Month High]]/Table2[[#This Row],[Close Price]])-1</f>
        <v>7.229317046085515E-2</v>
      </c>
      <c r="AI255">
        <v>8.8173237090505197</v>
      </c>
      <c r="AJ255">
        <v>77.089478859390297</v>
      </c>
      <c r="AK255" t="str">
        <f>IF(AND(Table2[[#This Row],[20D EMA]]&gt;Table2[[#This Row],[50D EMA]],Table2[[#This Row],[50D EMA]]&gt;Table2[[#This Row],[200D EMA]]),"Uptrend","Downtrend/NoTrend")</f>
        <v>Uptrend</v>
      </c>
      <c r="AL255">
        <v>0</v>
      </c>
      <c r="AM255" t="s">
        <v>10213</v>
      </c>
      <c r="AN255">
        <v>2.39</v>
      </c>
      <c r="AO255" t="s">
        <v>10211</v>
      </c>
      <c r="AP255">
        <v>0.12744540254085401</v>
      </c>
      <c r="AQ255">
        <f>(Table2[[#This Row],[Sharpe Ratio]]-AVERAGE(Table2[Sharpe Ratio]))/_xlfn.STDEV.P(Table2[Sharpe Ratio])</f>
        <v>0.82732323473473479</v>
      </c>
      <c r="AR2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0.28579577655340194</v>
      </c>
      <c r="AS255">
        <f>_xlfn.RANK.AVG(Table2[[#This Row],[1Y Return vs Nifty Z-Score]],Table2[1Y Return vs Nifty Z-Score])</f>
        <v>388</v>
      </c>
      <c r="AT255">
        <f>_xlfn.RANK.AVG(Table2[[#This Row],[6M Return vs Nifty Z-Score]],Table2[6M Return vs Nifty Z-Score])</f>
        <v>299</v>
      </c>
      <c r="AU255">
        <f>_xlfn.RANK.AVG(Table2[[#This Row],[Sharpe Ratio Z-Score]],Table2[Sharpe Ratio Z-Score])</f>
        <v>152</v>
      </c>
      <c r="AV255">
        <f>(Table2[[#This Row],[Rank 1Y]]+Table2[[#This Row],[Rank 6M]]+Table2[[#This Row],[Rank Sharpe]])/3</f>
        <v>279.66666666666669</v>
      </c>
    </row>
    <row r="256" spans="1:48" x14ac:dyDescent="0.3">
      <c r="A256" t="s">
        <v>1184</v>
      </c>
      <c r="B256" t="s">
        <v>1185</v>
      </c>
      <c r="C256" t="s">
        <v>10175</v>
      </c>
      <c r="D256" t="s">
        <v>130</v>
      </c>
      <c r="E256">
        <v>9893.1041552499992</v>
      </c>
      <c r="F256">
        <v>274.01</v>
      </c>
      <c r="G256">
        <v>41.991522788888702</v>
      </c>
      <c r="H256">
        <f>(Table2[[#This Row],[1Y Return vs Nifty]]-AVERAGE(Table2[1Y Return vs Nifty]))/_xlfn.STDEV.P(Table2[1Y Return vs Nifty])</f>
        <v>-2.4385832847956285E-2</v>
      </c>
      <c r="I256">
        <v>18.182699609000899</v>
      </c>
      <c r="J256">
        <f>(Table2[[#This Row],[1M Return vs Nifty]]-AVERAGE(Table2[1M Return vs Nifty]))/_xlfn.STDEV.P(Table2[1M Return vs Nifty])</f>
        <v>1.3832484368440552</v>
      </c>
      <c r="K256">
        <v>-1.1763316612680901</v>
      </c>
      <c r="L256">
        <f>(Table2[[#This Row],[6M Return vs Nifty]]-AVERAGE(Table2[6M Return vs Nifty]))/_xlfn.STDEV.P(Table2[6M Return vs Nifty])</f>
        <v>-0.33218132082758955</v>
      </c>
      <c r="M256">
        <v>15.3939548072231</v>
      </c>
      <c r="N256">
        <f>(Table2[[#This Row],[1W Return vs Nifty]]-AVERAGE(Table2[1W Return vs Nifty]))/_xlfn.STDEV.P(Table2[1W Return vs Nifty])</f>
        <v>3.0070716110445663</v>
      </c>
      <c r="O256">
        <v>248.77</v>
      </c>
      <c r="P256">
        <v>241.67304232324801</v>
      </c>
      <c r="Q256">
        <v>223.290560291312</v>
      </c>
      <c r="R256">
        <v>90.725439781406394</v>
      </c>
      <c r="S256" s="2">
        <f>(Table2[[#This Row],[Close Price]]-Table2[[#This Row],[20D EMA]])/Table2[[#This Row],[20D EMA]]</f>
        <v>0.10145917916147437</v>
      </c>
      <c r="T256" s="2">
        <f>(Table2[[#This Row],[Close Price]]-Table2[[#This Row],[50D EMA]])/Table2[[#This Row],[50D EMA]]</f>
        <v>0.13380457069555948</v>
      </c>
      <c r="U256" s="2">
        <f>(Table2[[#This Row],[Close Price]]-Table2[[#This Row],[200D EMA]])/Table2[[#This Row],[200D EMA]]</f>
        <v>0.22714547199181992</v>
      </c>
      <c r="V256">
        <v>1.5702344767397001</v>
      </c>
      <c r="W256">
        <v>270.81</v>
      </c>
      <c r="X256">
        <v>282.85000000000002</v>
      </c>
      <c r="Y256">
        <v>244.4</v>
      </c>
      <c r="Z256">
        <v>290</v>
      </c>
      <c r="AA256">
        <v>229.92</v>
      </c>
      <c r="AB256">
        <v>290</v>
      </c>
      <c r="AC256">
        <f>(Table2[[#This Row],[Close Price]]/Table2[[#This Row],[Day Low]])-1</f>
        <v>1.1816402643920032E-2</v>
      </c>
      <c r="AD256">
        <f>(Table2[[#This Row],[Day High]]/Table2[[#This Row],[Close Price]])-1</f>
        <v>3.2261596292106232E-2</v>
      </c>
      <c r="AE256">
        <f>(Table2[[#This Row],[Close Price]]/Table2[[#This Row],[Current Week Low]])-1</f>
        <v>0.12115384615384617</v>
      </c>
      <c r="AF256">
        <f>(Table2[[#This Row],[Current Week High]]/Table2[[#This Row],[Close Price]])-1</f>
        <v>5.8355534469545001E-2</v>
      </c>
      <c r="AG256">
        <f>(Table2[[#This Row],[Close Price]]/Table2[[#This Row],[Current Month Low]])-1</f>
        <v>0.19176235212247739</v>
      </c>
      <c r="AH256">
        <f>(Table2[[#This Row],[Current Month High]]/Table2[[#This Row],[Close Price]])-1</f>
        <v>5.8355534469545001E-2</v>
      </c>
      <c r="AI256">
        <v>5.8355534469545001</v>
      </c>
      <c r="AJ256">
        <v>74.974457215836395</v>
      </c>
      <c r="AK256" t="str">
        <f>IF(AND(Table2[[#This Row],[20D EMA]]&gt;Table2[[#This Row],[50D EMA]],Table2[[#This Row],[50D EMA]]&gt;Table2[[#This Row],[200D EMA]]),"Uptrend","Downtrend/NoTrend")</f>
        <v>Uptrend</v>
      </c>
      <c r="AL256">
        <v>0.11</v>
      </c>
      <c r="AM256" t="s">
        <v>10211</v>
      </c>
      <c r="AN256">
        <v>16.579999999999998</v>
      </c>
      <c r="AO256" t="s">
        <v>10211</v>
      </c>
      <c r="AP256">
        <v>0.143052155339461</v>
      </c>
      <c r="AQ256">
        <f>(Table2[[#This Row],[Sharpe Ratio]]-AVERAGE(Table2[Sharpe Ratio]))/_xlfn.STDEV.P(Table2[Sharpe Ratio])</f>
        <v>1.0043908107189659</v>
      </c>
      <c r="AR2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5.0381437049320414</v>
      </c>
      <c r="AS256">
        <f>_xlfn.RANK.AVG(Table2[[#This Row],[1Y Return vs Nifty Z-Score]],Table2[1Y Return vs Nifty Z-Score])</f>
        <v>287</v>
      </c>
      <c r="AT256">
        <f>_xlfn.RANK.AVG(Table2[[#This Row],[6M Return vs Nifty Z-Score]],Table2[6M Return vs Nifty Z-Score])</f>
        <v>434</v>
      </c>
      <c r="AU256">
        <f>_xlfn.RANK.AVG(Table2[[#This Row],[Sharpe Ratio Z-Score]],Table2[Sharpe Ratio Z-Score])</f>
        <v>118</v>
      </c>
      <c r="AV256">
        <f>(Table2[[#This Row],[Rank 1Y]]+Table2[[#This Row],[Rank 6M]]+Table2[[#This Row],[Rank Sharpe]])/3</f>
        <v>279.66666666666669</v>
      </c>
    </row>
    <row r="257" spans="1:48" x14ac:dyDescent="0.3">
      <c r="A257" t="s">
        <v>628</v>
      </c>
      <c r="B257" t="s">
        <v>629</v>
      </c>
      <c r="C257" t="s">
        <v>10168</v>
      </c>
      <c r="D257" t="s">
        <v>630</v>
      </c>
      <c r="E257">
        <v>29648.16647199</v>
      </c>
      <c r="F257">
        <v>319.10000000000002</v>
      </c>
      <c r="G257">
        <v>169.06092626315899</v>
      </c>
      <c r="H257">
        <f>(Table2[[#This Row],[1Y Return vs Nifty]]-AVERAGE(Table2[1Y Return vs Nifty]))/_xlfn.STDEV.P(Table2[1Y Return vs Nifty])</f>
        <v>1.5011016250935674</v>
      </c>
      <c r="I257">
        <v>-2.5476585419381998</v>
      </c>
      <c r="J257">
        <f>(Table2[[#This Row],[1M Return vs Nifty]]-AVERAGE(Table2[1M Return vs Nifty]))/_xlfn.STDEV.P(Table2[1M Return vs Nifty])</f>
        <v>-0.39077753013581756</v>
      </c>
      <c r="K257">
        <v>-7.6117252498213102</v>
      </c>
      <c r="L257">
        <f>(Table2[[#This Row],[6M Return vs Nifty]]-AVERAGE(Table2[6M Return vs Nifty]))/_xlfn.STDEV.P(Table2[6M Return vs Nifty])</f>
        <v>-0.52587559708656928</v>
      </c>
      <c r="M257">
        <v>-1.31038262001881</v>
      </c>
      <c r="N257">
        <f>(Table2[[#This Row],[1W Return vs Nifty]]-AVERAGE(Table2[1W Return vs Nifty]))/_xlfn.STDEV.P(Table2[1W Return vs Nifty])</f>
        <v>-0.19239316371928683</v>
      </c>
      <c r="O257">
        <v>308.23</v>
      </c>
      <c r="P257">
        <v>302.19786023078399</v>
      </c>
      <c r="Q257">
        <v>270.25857019089898</v>
      </c>
      <c r="R257">
        <v>51.137116922073503</v>
      </c>
      <c r="S257" s="2">
        <f>(Table2[[#This Row],[Close Price]]-Table2[[#This Row],[20D EMA]])/Table2[[#This Row],[20D EMA]]</f>
        <v>3.5265872887129755E-2</v>
      </c>
      <c r="T257" s="2">
        <f>(Table2[[#This Row],[Close Price]]-Table2[[#This Row],[50D EMA]])/Table2[[#This Row],[50D EMA]]</f>
        <v>5.5930706313764511E-2</v>
      </c>
      <c r="U257" s="2">
        <f>(Table2[[#This Row],[Close Price]]-Table2[[#This Row],[200D EMA]])/Table2[[#This Row],[200D EMA]]</f>
        <v>0.18072111376376174</v>
      </c>
      <c r="V257">
        <v>0.72218761740660298</v>
      </c>
      <c r="W257">
        <v>306.60000000000002</v>
      </c>
      <c r="X257">
        <v>341.5</v>
      </c>
      <c r="Y257">
        <v>300.05</v>
      </c>
      <c r="Z257">
        <v>341.5</v>
      </c>
      <c r="AA257">
        <v>300.05</v>
      </c>
      <c r="AB257">
        <v>341.5</v>
      </c>
      <c r="AC257">
        <f>(Table2[[#This Row],[Close Price]]/Table2[[#This Row],[Day Low]])-1</f>
        <v>4.0769732550554494E-2</v>
      </c>
      <c r="AD257">
        <f>(Table2[[#This Row],[Day High]]/Table2[[#This Row],[Close Price]])-1</f>
        <v>7.0197430272641803E-2</v>
      </c>
      <c r="AE257">
        <f>(Table2[[#This Row],[Close Price]]/Table2[[#This Row],[Current Week Low]])-1</f>
        <v>6.3489418430261679E-2</v>
      </c>
      <c r="AF257">
        <f>(Table2[[#This Row],[Current Week High]]/Table2[[#This Row],[Close Price]])-1</f>
        <v>7.0197430272641803E-2</v>
      </c>
      <c r="AG257">
        <f>(Table2[[#This Row],[Close Price]]/Table2[[#This Row],[Current Month Low]])-1</f>
        <v>6.3489418430261679E-2</v>
      </c>
      <c r="AH257">
        <f>(Table2[[#This Row],[Current Month High]]/Table2[[#This Row],[Close Price]])-1</f>
        <v>7.0197430272641803E-2</v>
      </c>
      <c r="AI257">
        <v>20.432466311500999</v>
      </c>
      <c r="AJ257">
        <v>199.90601503759399</v>
      </c>
      <c r="AK257" t="str">
        <f>IF(AND(Table2[[#This Row],[20D EMA]]&gt;Table2[[#This Row],[50D EMA]],Table2[[#This Row],[50D EMA]]&gt;Table2[[#This Row],[200D EMA]]),"Uptrend","Downtrend/NoTrend")</f>
        <v>Uptrend</v>
      </c>
      <c r="AL257">
        <v>-0.02</v>
      </c>
      <c r="AM257" t="s">
        <v>10212</v>
      </c>
      <c r="AN257">
        <v>3.57</v>
      </c>
      <c r="AO257" t="s">
        <v>10211</v>
      </c>
      <c r="AP257">
        <v>6.6922834429329003E-2</v>
      </c>
      <c r="AQ257">
        <f>(Table2[[#This Row],[Sharpe Ratio]]-AVERAGE(Table2[Sharpe Ratio]))/_xlfn.STDEV.P(Table2[Sharpe Ratio])</f>
        <v>0.14065993160323523</v>
      </c>
      <c r="AR2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0.53271526575512895</v>
      </c>
      <c r="AS257">
        <f>_xlfn.RANK.AVG(Table2[[#This Row],[1Y Return vs Nifty Z-Score]],Table2[1Y Return vs Nifty Z-Score])</f>
        <v>51</v>
      </c>
      <c r="AT257">
        <f>_xlfn.RANK.AVG(Table2[[#This Row],[6M Return vs Nifty Z-Score]],Table2[6M Return vs Nifty Z-Score])</f>
        <v>501</v>
      </c>
      <c r="AU257">
        <f>_xlfn.RANK.AVG(Table2[[#This Row],[Sharpe Ratio Z-Score]],Table2[Sharpe Ratio Z-Score])</f>
        <v>295</v>
      </c>
      <c r="AV257">
        <f>(Table2[[#This Row],[Rank 1Y]]+Table2[[#This Row],[Rank 6M]]+Table2[[#This Row],[Rank Sharpe]])/3</f>
        <v>282.33333333333331</v>
      </c>
    </row>
    <row r="258" spans="1:48" x14ac:dyDescent="0.3">
      <c r="A258" t="s">
        <v>1014</v>
      </c>
      <c r="B258" t="s">
        <v>1015</v>
      </c>
      <c r="C258" t="s">
        <v>10167</v>
      </c>
      <c r="D258" t="s">
        <v>613</v>
      </c>
      <c r="E258">
        <v>13010.893678695</v>
      </c>
      <c r="F258">
        <v>749.75</v>
      </c>
      <c r="G258">
        <v>71.4995074469564</v>
      </c>
      <c r="H258">
        <f>(Table2[[#This Row],[1Y Return vs Nifty]]-AVERAGE(Table2[1Y Return vs Nifty]))/_xlfn.STDEV.P(Table2[1Y Return vs Nifty])</f>
        <v>0.32986199766246138</v>
      </c>
      <c r="I258">
        <v>-1.3626272154477601</v>
      </c>
      <c r="J258">
        <f>(Table2[[#This Row],[1M Return vs Nifty]]-AVERAGE(Table2[1M Return vs Nifty]))/_xlfn.STDEV.P(Table2[1M Return vs Nifty])</f>
        <v>-0.28936701278865778</v>
      </c>
      <c r="K258">
        <v>29.645931186798101</v>
      </c>
      <c r="L258">
        <f>(Table2[[#This Row],[6M Return vs Nifty]]-AVERAGE(Table2[6M Return vs Nifty]))/_xlfn.STDEV.P(Table2[6M Return vs Nifty])</f>
        <v>0.59551576760525515</v>
      </c>
      <c r="M258">
        <v>-0.12638096452941899</v>
      </c>
      <c r="N258">
        <f>(Table2[[#This Row],[1W Return vs Nifty]]-AVERAGE(Table2[1W Return vs Nifty]))/_xlfn.STDEV.P(Table2[1W Return vs Nifty])</f>
        <v>3.4384558324482173E-2</v>
      </c>
      <c r="O258">
        <v>736.65</v>
      </c>
      <c r="P258">
        <v>718.74143898704801</v>
      </c>
      <c r="Q258">
        <v>610.45751961676297</v>
      </c>
      <c r="R258">
        <v>66.313634798078397</v>
      </c>
      <c r="S258" s="2">
        <f>(Table2[[#This Row],[Close Price]]-Table2[[#This Row],[20D EMA]])/Table2[[#This Row],[20D EMA]]</f>
        <v>1.7783207764881591E-2</v>
      </c>
      <c r="T258" s="2">
        <f>(Table2[[#This Row],[Close Price]]-Table2[[#This Row],[50D EMA]])/Table2[[#This Row],[50D EMA]]</f>
        <v>4.3142859630653313E-2</v>
      </c>
      <c r="U258" s="2">
        <f>(Table2[[#This Row],[Close Price]]-Table2[[#This Row],[200D EMA]])/Table2[[#This Row],[200D EMA]]</f>
        <v>0.22817718826804359</v>
      </c>
      <c r="V258">
        <v>0.76527033621271701</v>
      </c>
      <c r="W258">
        <v>740</v>
      </c>
      <c r="X258">
        <v>763.65</v>
      </c>
      <c r="Y258">
        <v>740</v>
      </c>
      <c r="Z258">
        <v>791.4</v>
      </c>
      <c r="AA258">
        <v>705.2</v>
      </c>
      <c r="AB258">
        <v>791.4</v>
      </c>
      <c r="AC258">
        <f>(Table2[[#This Row],[Close Price]]/Table2[[#This Row],[Day Low]])-1</f>
        <v>1.3175675675675569E-2</v>
      </c>
      <c r="AD258">
        <f>(Table2[[#This Row],[Day High]]/Table2[[#This Row],[Close Price]])-1</f>
        <v>1.8539513171057065E-2</v>
      </c>
      <c r="AE258">
        <f>(Table2[[#This Row],[Close Price]]/Table2[[#This Row],[Current Week Low]])-1</f>
        <v>1.3175675675675569E-2</v>
      </c>
      <c r="AF258">
        <f>(Table2[[#This Row],[Current Week High]]/Table2[[#This Row],[Close Price]])-1</f>
        <v>5.5551850616872178E-2</v>
      </c>
      <c r="AG258">
        <f>(Table2[[#This Row],[Close Price]]/Table2[[#This Row],[Current Month Low]])-1</f>
        <v>6.317356778218941E-2</v>
      </c>
      <c r="AH258">
        <f>(Table2[[#This Row],[Current Month High]]/Table2[[#This Row],[Close Price]])-1</f>
        <v>5.5551850616872178E-2</v>
      </c>
      <c r="AI258">
        <v>9.6365455151717203</v>
      </c>
      <c r="AJ258">
        <v>108.931308346105</v>
      </c>
      <c r="AK258" t="str">
        <f>IF(AND(Table2[[#This Row],[20D EMA]]&gt;Table2[[#This Row],[50D EMA]],Table2[[#This Row],[50D EMA]]&gt;Table2[[#This Row],[200D EMA]]),"Uptrend","Downtrend/NoTrend")</f>
        <v>Uptrend</v>
      </c>
      <c r="AL258">
        <v>0.04</v>
      </c>
      <c r="AM258" t="s">
        <v>10211</v>
      </c>
      <c r="AN258">
        <v>7.63</v>
      </c>
      <c r="AO258" t="s">
        <v>10211</v>
      </c>
      <c r="AQ258">
        <f>(Table2[[#This Row],[Sharpe Ratio]]-AVERAGE(Table2[Sharpe Ratio]))/_xlfn.STDEV.P(Table2[Sharpe Ratio])</f>
        <v>-0.61861806961255938</v>
      </c>
      <c r="AR2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5.1777241190981593E-2</v>
      </c>
      <c r="AS258">
        <f>_xlfn.RANK.AVG(Table2[[#This Row],[1Y Return vs Nifty Z-Score]],Table2[1Y Return vs Nifty Z-Score])</f>
        <v>183</v>
      </c>
      <c r="AT258">
        <f>_xlfn.RANK.AVG(Table2[[#This Row],[6M Return vs Nifty Z-Score]],Table2[6M Return vs Nifty Z-Score])</f>
        <v>151</v>
      </c>
      <c r="AU258">
        <f>_xlfn.RANK.AVG(Table2[[#This Row],[Sharpe Ratio Z-Score]],Table2[Sharpe Ratio Z-Score])</f>
        <v>517</v>
      </c>
      <c r="AV258">
        <f>(Table2[[#This Row],[Rank 1Y]]+Table2[[#This Row],[Rank 6M]]+Table2[[#This Row],[Rank Sharpe]])/3</f>
        <v>283.66666666666669</v>
      </c>
    </row>
    <row r="259" spans="1:48" x14ac:dyDescent="0.3">
      <c r="A259" t="s">
        <v>1054</v>
      </c>
      <c r="B259" t="s">
        <v>1055</v>
      </c>
      <c r="C259" t="s">
        <v>10171</v>
      </c>
      <c r="D259" t="s">
        <v>400</v>
      </c>
      <c r="E259">
        <v>12003.71587916</v>
      </c>
      <c r="F259">
        <v>451.1</v>
      </c>
      <c r="G259">
        <v>52.2160587268447</v>
      </c>
      <c r="H259">
        <f>(Table2[[#This Row],[1Y Return vs Nifty]]-AVERAGE(Table2[1Y Return vs Nifty]))/_xlfn.STDEV.P(Table2[1Y Return vs Nifty])</f>
        <v>9.8361271570319334E-2</v>
      </c>
      <c r="I259">
        <v>7.4425086263483102</v>
      </c>
      <c r="J259">
        <f>(Table2[[#This Row],[1M Return vs Nifty]]-AVERAGE(Table2[1M Return vs Nifty]))/_xlfn.STDEV.P(Table2[1M Return vs Nifty])</f>
        <v>0.46414334686828762</v>
      </c>
      <c r="K259">
        <v>-0.43075719838575</v>
      </c>
      <c r="L259">
        <f>(Table2[[#This Row],[6M Return vs Nifty]]-AVERAGE(Table2[6M Return vs Nifty]))/_xlfn.STDEV.P(Table2[6M Return vs Nifty])</f>
        <v>-0.30974081210065735</v>
      </c>
      <c r="M259">
        <v>-0.47927470489006202</v>
      </c>
      <c r="N259">
        <f>(Table2[[#This Row],[1W Return vs Nifty]]-AVERAGE(Table2[1W Return vs Nifty]))/_xlfn.STDEV.P(Table2[1W Return vs Nifty])</f>
        <v>-3.3206933791644321E-2</v>
      </c>
      <c r="O259">
        <v>435.36</v>
      </c>
      <c r="P259">
        <v>423.49795087046601</v>
      </c>
      <c r="Q259">
        <v>389.51857110141998</v>
      </c>
      <c r="R259">
        <v>72.4754349436854</v>
      </c>
      <c r="S259" s="2">
        <f>(Table2[[#This Row],[Close Price]]-Table2[[#This Row],[20D EMA]])/Table2[[#This Row],[20D EMA]]</f>
        <v>3.6153987504593921E-2</v>
      </c>
      <c r="T259" s="2">
        <f>(Table2[[#This Row],[Close Price]]-Table2[[#This Row],[50D EMA]])/Table2[[#This Row],[50D EMA]]</f>
        <v>6.5176346362007698E-2</v>
      </c>
      <c r="U259" s="2">
        <f>(Table2[[#This Row],[Close Price]]-Table2[[#This Row],[200D EMA]])/Table2[[#This Row],[200D EMA]]</f>
        <v>0.15809625899080926</v>
      </c>
      <c r="V259">
        <v>2.69679882201434</v>
      </c>
      <c r="W259">
        <v>450</v>
      </c>
      <c r="X259">
        <v>463.9</v>
      </c>
      <c r="Y259">
        <v>440</v>
      </c>
      <c r="Z259">
        <v>470</v>
      </c>
      <c r="AA259">
        <v>433.25</v>
      </c>
      <c r="AB259">
        <v>470</v>
      </c>
      <c r="AC259">
        <f>(Table2[[#This Row],[Close Price]]/Table2[[#This Row],[Day Low]])-1</f>
        <v>2.4444444444444713E-3</v>
      </c>
      <c r="AD259">
        <f>(Table2[[#This Row],[Day High]]/Table2[[#This Row],[Close Price]])-1</f>
        <v>2.8375083130126155E-2</v>
      </c>
      <c r="AE259">
        <f>(Table2[[#This Row],[Close Price]]/Table2[[#This Row],[Current Week Low]])-1</f>
        <v>2.5227272727272876E-2</v>
      </c>
      <c r="AF259">
        <f>(Table2[[#This Row],[Current Week High]]/Table2[[#This Row],[Close Price]])-1</f>
        <v>4.1897583684327167E-2</v>
      </c>
      <c r="AG259">
        <f>(Table2[[#This Row],[Close Price]]/Table2[[#This Row],[Current Month Low]])-1</f>
        <v>4.1200230813618122E-2</v>
      </c>
      <c r="AH259">
        <f>(Table2[[#This Row],[Current Month High]]/Table2[[#This Row],[Close Price]])-1</f>
        <v>4.1897583684327167E-2</v>
      </c>
      <c r="AI259">
        <v>22.799822655730399</v>
      </c>
      <c r="AJ259">
        <v>87.567567567567494</v>
      </c>
      <c r="AK259" t="str">
        <f>IF(AND(Table2[[#This Row],[20D EMA]]&gt;Table2[[#This Row],[50D EMA]],Table2[[#This Row],[50D EMA]]&gt;Table2[[#This Row],[200D EMA]]),"Uptrend","Downtrend/NoTrend")</f>
        <v>Uptrend</v>
      </c>
      <c r="AL259">
        <v>-0.03</v>
      </c>
      <c r="AM259" t="s">
        <v>10212</v>
      </c>
      <c r="AN259">
        <v>13.6</v>
      </c>
      <c r="AO259" t="s">
        <v>10211</v>
      </c>
      <c r="AP259">
        <v>0.114858839454894</v>
      </c>
      <c r="AQ259">
        <f>(Table2[[#This Row],[Sharpe Ratio]]-AVERAGE(Table2[Sharpe Ratio]))/_xlfn.STDEV.P(Table2[Sharpe Ratio])</f>
        <v>0.6845214460242437</v>
      </c>
      <c r="AR2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0.90407831857054899</v>
      </c>
      <c r="AS259">
        <f>_xlfn.RANK.AVG(Table2[[#This Row],[1Y Return vs Nifty Z-Score]],Table2[1Y Return vs Nifty Z-Score])</f>
        <v>249</v>
      </c>
      <c r="AT259">
        <f>_xlfn.RANK.AVG(Table2[[#This Row],[6M Return vs Nifty Z-Score]],Table2[6M Return vs Nifty Z-Score])</f>
        <v>428</v>
      </c>
      <c r="AU259">
        <f>_xlfn.RANK.AVG(Table2[[#This Row],[Sharpe Ratio Z-Score]],Table2[Sharpe Ratio Z-Score])</f>
        <v>179</v>
      </c>
      <c r="AV259">
        <f>(Table2[[#This Row],[Rank 1Y]]+Table2[[#This Row],[Rank 6M]]+Table2[[#This Row],[Rank Sharpe]])/3</f>
        <v>285.33333333333331</v>
      </c>
    </row>
    <row r="260" spans="1:48" x14ac:dyDescent="0.3">
      <c r="A260" t="s">
        <v>464</v>
      </c>
      <c r="B260" t="s">
        <v>465</v>
      </c>
      <c r="C260" t="s">
        <v>10167</v>
      </c>
      <c r="D260" t="s">
        <v>24</v>
      </c>
      <c r="E260">
        <v>47160.785489376001</v>
      </c>
      <c r="F260">
        <v>195.48</v>
      </c>
      <c r="G260">
        <v>19.206901847682499</v>
      </c>
      <c r="H260">
        <f>(Table2[[#This Row],[1Y Return vs Nifty]]-AVERAGE(Table2[1Y Return vs Nifty]))/_xlfn.STDEV.P(Table2[1Y Return vs Nifty])</f>
        <v>-0.2979186623839018</v>
      </c>
      <c r="I260">
        <v>10.433785240745101</v>
      </c>
      <c r="J260">
        <f>(Table2[[#This Row],[1M Return vs Nifty]]-AVERAGE(Table2[1M Return vs Nifty]))/_xlfn.STDEV.P(Table2[1M Return vs Nifty])</f>
        <v>0.72012553249777977</v>
      </c>
      <c r="K260">
        <v>17.461464127116901</v>
      </c>
      <c r="L260">
        <f>(Table2[[#This Row],[6M Return vs Nifty]]-AVERAGE(Table2[6M Return vs Nifty]))/_xlfn.STDEV.P(Table2[6M Return vs Nifty])</f>
        <v>0.22878426995074919</v>
      </c>
      <c r="M260">
        <v>5.3863229160391404</v>
      </c>
      <c r="N260">
        <f>(Table2[[#This Row],[1W Return vs Nifty]]-AVERAGE(Table2[1W Return vs Nifty]))/_xlfn.STDEV.P(Table2[1W Return vs Nifty])</f>
        <v>1.0902601329413499</v>
      </c>
      <c r="O260">
        <v>181.58</v>
      </c>
      <c r="P260">
        <v>172.594697045462</v>
      </c>
      <c r="Q260">
        <v>156.58210720718199</v>
      </c>
      <c r="R260">
        <v>84.912554435275695</v>
      </c>
      <c r="S260" s="2">
        <f>(Table2[[#This Row],[Close Price]]-Table2[[#This Row],[20D EMA]])/Table2[[#This Row],[20D EMA]]</f>
        <v>7.6550280867936873E-2</v>
      </c>
      <c r="T260" s="2">
        <f>(Table2[[#This Row],[Close Price]]-Table2[[#This Row],[50D EMA]])/Table2[[#This Row],[50D EMA]]</f>
        <v>0.13259563211556799</v>
      </c>
      <c r="U260" s="2">
        <f>(Table2[[#This Row],[Close Price]]-Table2[[#This Row],[200D EMA]])/Table2[[#This Row],[200D EMA]]</f>
        <v>0.24841850379079494</v>
      </c>
      <c r="V260">
        <v>0.98494342276473101</v>
      </c>
      <c r="W260">
        <v>193.71</v>
      </c>
      <c r="X260">
        <v>197.19</v>
      </c>
      <c r="Y260">
        <v>184.5</v>
      </c>
      <c r="Z260">
        <v>197.19</v>
      </c>
      <c r="AA260">
        <v>173.91</v>
      </c>
      <c r="AB260">
        <v>197.19</v>
      </c>
      <c r="AC260">
        <f>(Table2[[#This Row],[Close Price]]/Table2[[#This Row],[Day Low]])-1</f>
        <v>9.1373702958028602E-3</v>
      </c>
      <c r="AD260">
        <f>(Table2[[#This Row],[Day High]]/Table2[[#This Row],[Close Price]])-1</f>
        <v>8.7476979742173722E-3</v>
      </c>
      <c r="AE260">
        <f>(Table2[[#This Row],[Close Price]]/Table2[[#This Row],[Current Week Low]])-1</f>
        <v>5.9512195121951272E-2</v>
      </c>
      <c r="AF260">
        <f>(Table2[[#This Row],[Current Week High]]/Table2[[#This Row],[Close Price]])-1</f>
        <v>8.7476979742173722E-3</v>
      </c>
      <c r="AG260">
        <f>(Table2[[#This Row],[Close Price]]/Table2[[#This Row],[Current Month Low]])-1</f>
        <v>0.12402967051923408</v>
      </c>
      <c r="AH260">
        <f>(Table2[[#This Row],[Current Month High]]/Table2[[#This Row],[Close Price]])-1</f>
        <v>8.7476979742173722E-3</v>
      </c>
      <c r="AI260">
        <v>0.87476979742173699</v>
      </c>
      <c r="AJ260">
        <v>54.590747330960802</v>
      </c>
      <c r="AK260" t="str">
        <f>IF(AND(Table2[[#This Row],[20D EMA]]&gt;Table2[[#This Row],[50D EMA]],Table2[[#This Row],[50D EMA]]&gt;Table2[[#This Row],[200D EMA]]),"Uptrend","Downtrend/NoTrend")</f>
        <v>Uptrend</v>
      </c>
      <c r="AL260">
        <v>0.17</v>
      </c>
      <c r="AM260" t="s">
        <v>10211</v>
      </c>
      <c r="AN260">
        <v>10.33</v>
      </c>
      <c r="AO260" t="s">
        <v>10211</v>
      </c>
      <c r="AP260">
        <v>8.7563919789841002E-2</v>
      </c>
      <c r="AQ260">
        <f>(Table2[[#This Row],[Sharpe Ratio]]-AVERAGE(Table2[Sharpe Ratio]))/_xlfn.STDEV.P(Table2[Sharpe Ratio])</f>
        <v>0.37484490253425934</v>
      </c>
      <c r="AR2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2.1160961755402363</v>
      </c>
      <c r="AS260">
        <f>_xlfn.RANK.AVG(Table2[[#This Row],[1Y Return vs Nifty Z-Score]],Table2[1Y Return vs Nifty Z-Score])</f>
        <v>395</v>
      </c>
      <c r="AT260">
        <f>_xlfn.RANK.AVG(Table2[[#This Row],[6M Return vs Nifty Z-Score]],Table2[6M Return vs Nifty Z-Score])</f>
        <v>229</v>
      </c>
      <c r="AU260">
        <f>_xlfn.RANK.AVG(Table2[[#This Row],[Sharpe Ratio Z-Score]],Table2[Sharpe Ratio Z-Score])</f>
        <v>235</v>
      </c>
      <c r="AV260">
        <f>(Table2[[#This Row],[Rank 1Y]]+Table2[[#This Row],[Rank 6M]]+Table2[[#This Row],[Rank Sharpe]])/3</f>
        <v>286.33333333333331</v>
      </c>
    </row>
    <row r="261" spans="1:48" x14ac:dyDescent="0.3">
      <c r="A261" t="s">
        <v>1270</v>
      </c>
      <c r="B261" t="s">
        <v>1271</v>
      </c>
      <c r="C261" t="s">
        <v>10172</v>
      </c>
      <c r="D261" t="s">
        <v>62</v>
      </c>
      <c r="E261">
        <v>8717.0578180560005</v>
      </c>
      <c r="F261">
        <v>189.16</v>
      </c>
      <c r="G261">
        <v>59.6874861727986</v>
      </c>
      <c r="H261">
        <f>(Table2[[#This Row],[1Y Return vs Nifty]]-AVERAGE(Table2[1Y Return vs Nifty]))/_xlfn.STDEV.P(Table2[1Y Return vs Nifty])</f>
        <v>0.18805689105145265</v>
      </c>
      <c r="I261">
        <v>18.220118865848001</v>
      </c>
      <c r="J261">
        <f>(Table2[[#This Row],[1M Return vs Nifty]]-AVERAGE(Table2[1M Return vs Nifty]))/_xlfn.STDEV.P(Table2[1M Return vs Nifty])</f>
        <v>1.3864506359005555</v>
      </c>
      <c r="K261">
        <v>4.0325711362336296</v>
      </c>
      <c r="L261">
        <f>(Table2[[#This Row],[6M Return vs Nifty]]-AVERAGE(Table2[6M Return vs Nifty]))/_xlfn.STDEV.P(Table2[6M Return vs Nifty])</f>
        <v>-0.17540230745689456</v>
      </c>
      <c r="M261">
        <v>15.523380503487401</v>
      </c>
      <c r="N261">
        <f>(Table2[[#This Row],[1W Return vs Nifty]]-AVERAGE(Table2[1W Return vs Nifty]))/_xlfn.STDEV.P(Table2[1W Return vs Nifty])</f>
        <v>3.0318611579482106</v>
      </c>
      <c r="O261">
        <v>174.02</v>
      </c>
      <c r="P261">
        <v>166.44795752277699</v>
      </c>
      <c r="Q261">
        <v>148.16617524321299</v>
      </c>
      <c r="R261">
        <v>85.047818779298098</v>
      </c>
      <c r="S261" s="2">
        <f>(Table2[[#This Row],[Close Price]]-Table2[[#This Row],[20D EMA]])/Table2[[#This Row],[20D EMA]]</f>
        <v>8.700149408114001E-2</v>
      </c>
      <c r="T261" s="2">
        <f>(Table2[[#This Row],[Close Price]]-Table2[[#This Row],[50D EMA]])/Table2[[#This Row],[50D EMA]]</f>
        <v>0.13645131376343297</v>
      </c>
      <c r="U261" s="2">
        <f>(Table2[[#This Row],[Close Price]]-Table2[[#This Row],[200D EMA]])/Table2[[#This Row],[200D EMA]]</f>
        <v>0.27667465053677831</v>
      </c>
      <c r="V261">
        <v>1.4869168900235701</v>
      </c>
      <c r="W261">
        <v>187</v>
      </c>
      <c r="X261">
        <v>193.5</v>
      </c>
      <c r="Y261">
        <v>183.22</v>
      </c>
      <c r="Z261">
        <v>197</v>
      </c>
      <c r="AA261">
        <v>160</v>
      </c>
      <c r="AB261">
        <v>197</v>
      </c>
      <c r="AC261">
        <f>(Table2[[#This Row],[Close Price]]/Table2[[#This Row],[Day Low]])-1</f>
        <v>1.1550802139037364E-2</v>
      </c>
      <c r="AD261">
        <f>(Table2[[#This Row],[Day High]]/Table2[[#This Row],[Close Price]])-1</f>
        <v>2.2943539860435624E-2</v>
      </c>
      <c r="AE261">
        <f>(Table2[[#This Row],[Close Price]]/Table2[[#This Row],[Current Week Low]])-1</f>
        <v>3.2420041480187844E-2</v>
      </c>
      <c r="AF261">
        <f>(Table2[[#This Row],[Current Week High]]/Table2[[#This Row],[Close Price]])-1</f>
        <v>4.1446394586593271E-2</v>
      </c>
      <c r="AG261">
        <f>(Table2[[#This Row],[Close Price]]/Table2[[#This Row],[Current Month Low]])-1</f>
        <v>0.18225000000000002</v>
      </c>
      <c r="AH261">
        <f>(Table2[[#This Row],[Current Month High]]/Table2[[#This Row],[Close Price]])-1</f>
        <v>4.1446394586593271E-2</v>
      </c>
      <c r="AI261">
        <v>4.14463945865932</v>
      </c>
      <c r="AJ261">
        <v>101.234042553191</v>
      </c>
      <c r="AK261" t="str">
        <f>IF(AND(Table2[[#This Row],[20D EMA]]&gt;Table2[[#This Row],[50D EMA]],Table2[[#This Row],[50D EMA]]&gt;Table2[[#This Row],[200D EMA]]),"Uptrend","Downtrend/NoTrend")</f>
        <v>Uptrend</v>
      </c>
      <c r="AL261">
        <v>0.01</v>
      </c>
      <c r="AM261" t="s">
        <v>10211</v>
      </c>
      <c r="AN261">
        <v>16.739999999999998</v>
      </c>
      <c r="AO261" t="s">
        <v>10211</v>
      </c>
      <c r="AP261">
        <v>7.2448709961690005E-2</v>
      </c>
      <c r="AQ261">
        <f>(Table2[[#This Row],[Sharpe Ratio]]-AVERAGE(Table2[Sharpe Ratio]))/_xlfn.STDEV.P(Table2[Sharpe Ratio])</f>
        <v>0.20335416392253414</v>
      </c>
      <c r="AR2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4.6343205413658577</v>
      </c>
      <c r="AS261">
        <f>_xlfn.RANK.AVG(Table2[[#This Row],[1Y Return vs Nifty Z-Score]],Table2[1Y Return vs Nifty Z-Score])</f>
        <v>215</v>
      </c>
      <c r="AT261">
        <f>_xlfn.RANK.AVG(Table2[[#This Row],[6M Return vs Nifty Z-Score]],Table2[6M Return vs Nifty Z-Score])</f>
        <v>371</v>
      </c>
      <c r="AU261">
        <f>_xlfn.RANK.AVG(Table2[[#This Row],[Sharpe Ratio Z-Score]],Table2[Sharpe Ratio Z-Score])</f>
        <v>275</v>
      </c>
      <c r="AV261">
        <f>(Table2[[#This Row],[Rank 1Y]]+Table2[[#This Row],[Rank 6M]]+Table2[[#This Row],[Rank Sharpe]])/3</f>
        <v>287</v>
      </c>
    </row>
    <row r="262" spans="1:48" x14ac:dyDescent="0.3">
      <c r="A262" t="s">
        <v>953</v>
      </c>
      <c r="B262" t="s">
        <v>954</v>
      </c>
      <c r="C262" t="s">
        <v>10178</v>
      </c>
      <c r="D262" t="s">
        <v>896</v>
      </c>
      <c r="E262">
        <v>15334.6336672</v>
      </c>
      <c r="F262">
        <v>372.4</v>
      </c>
      <c r="G262">
        <v>42.909170392717499</v>
      </c>
      <c r="H262">
        <f>(Table2[[#This Row],[1Y Return vs Nifty]]-AVERAGE(Table2[1Y Return vs Nifty]))/_xlfn.STDEV.P(Table2[1Y Return vs Nifty])</f>
        <v>-1.3369334208813985E-2</v>
      </c>
      <c r="I262">
        <v>9.5988105295815593</v>
      </c>
      <c r="J262">
        <f>(Table2[[#This Row],[1M Return vs Nifty]]-AVERAGE(Table2[1M Return vs Nifty]))/_xlfn.STDEV.P(Table2[1M Return vs Nifty])</f>
        <v>0.64867154175673991</v>
      </c>
      <c r="K262">
        <v>-12.377540020205499</v>
      </c>
      <c r="L262">
        <f>(Table2[[#This Row],[6M Return vs Nifty]]-AVERAGE(Table2[6M Return vs Nifty]))/_xlfn.STDEV.P(Table2[6M Return vs Nifty])</f>
        <v>-0.66931842308184009</v>
      </c>
      <c r="M262">
        <v>-0.74902359830864595</v>
      </c>
      <c r="N262">
        <f>(Table2[[#This Row],[1W Return vs Nifty]]-AVERAGE(Table2[1W Return vs Nifty]))/_xlfn.STDEV.P(Table2[1W Return vs Nifty])</f>
        <v>-8.4873280109385621E-2</v>
      </c>
      <c r="O262">
        <v>363.66</v>
      </c>
      <c r="P262">
        <v>349.68276271615503</v>
      </c>
      <c r="Q262">
        <v>318.86247371876902</v>
      </c>
      <c r="R262">
        <v>55.614212357195498</v>
      </c>
      <c r="S262" s="2">
        <f>(Table2[[#This Row],[Close Price]]-Table2[[#This Row],[20D EMA]])/Table2[[#This Row],[20D EMA]]</f>
        <v>2.4033437826541142E-2</v>
      </c>
      <c r="T262" s="2">
        <f>(Table2[[#This Row],[Close Price]]-Table2[[#This Row],[50D EMA]])/Table2[[#This Row],[50D EMA]]</f>
        <v>6.4965276261801388E-2</v>
      </c>
      <c r="U262" s="2">
        <f>(Table2[[#This Row],[Close Price]]-Table2[[#This Row],[200D EMA]])/Table2[[#This Row],[200D EMA]]</f>
        <v>0.1679016212125673</v>
      </c>
      <c r="V262">
        <v>1.8472632926483901</v>
      </c>
      <c r="W262">
        <v>367.15</v>
      </c>
      <c r="X262">
        <v>378.9</v>
      </c>
      <c r="Y262">
        <v>365.1</v>
      </c>
      <c r="Z262">
        <v>400</v>
      </c>
      <c r="AA262">
        <v>348</v>
      </c>
      <c r="AB262">
        <v>400</v>
      </c>
      <c r="AC262">
        <f>(Table2[[#This Row],[Close Price]]/Table2[[#This Row],[Day Low]])-1</f>
        <v>1.4299332697807365E-2</v>
      </c>
      <c r="AD262">
        <f>(Table2[[#This Row],[Day High]]/Table2[[#This Row],[Close Price]])-1</f>
        <v>1.7454350161117071E-2</v>
      </c>
      <c r="AE262">
        <f>(Table2[[#This Row],[Close Price]]/Table2[[#This Row],[Current Week Low]])-1</f>
        <v>1.9994522048753627E-2</v>
      </c>
      <c r="AF262">
        <f>(Table2[[#This Row],[Current Week High]]/Table2[[#This Row],[Close Price]])-1</f>
        <v>7.4113856068743322E-2</v>
      </c>
      <c r="AG262">
        <f>(Table2[[#This Row],[Close Price]]/Table2[[#This Row],[Current Month Low]])-1</f>
        <v>7.0114942528735513E-2</v>
      </c>
      <c r="AH262">
        <f>(Table2[[#This Row],[Current Month High]]/Table2[[#This Row],[Close Price]])-1</f>
        <v>7.4113856068743322E-2</v>
      </c>
      <c r="AI262">
        <v>15.453813104189001</v>
      </c>
      <c r="AJ262">
        <v>75.660377358490507</v>
      </c>
      <c r="AK262" t="str">
        <f>IF(AND(Table2[[#This Row],[20D EMA]]&gt;Table2[[#This Row],[50D EMA]],Table2[[#This Row],[50D EMA]]&gt;Table2[[#This Row],[200D EMA]]),"Uptrend","Downtrend/NoTrend")</f>
        <v>Uptrend</v>
      </c>
      <c r="AL262">
        <v>0.01</v>
      </c>
      <c r="AM262" t="s">
        <v>10211</v>
      </c>
      <c r="AN262">
        <v>2.4500000000000002</v>
      </c>
      <c r="AO262" t="s">
        <v>10211</v>
      </c>
      <c r="AP262">
        <v>0.20901968847135899</v>
      </c>
      <c r="AQ262">
        <f>(Table2[[#This Row],[Sharpe Ratio]]-AVERAGE(Table2[Sharpe Ratio]))/_xlfn.STDEV.P(Table2[Sharpe Ratio])</f>
        <v>1.752830369931258</v>
      </c>
      <c r="AR2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1.6339408742879584</v>
      </c>
      <c r="AS262">
        <f>_xlfn.RANK.AVG(Table2[[#This Row],[1Y Return vs Nifty Z-Score]],Table2[1Y Return vs Nifty Z-Score])</f>
        <v>282</v>
      </c>
      <c r="AT262">
        <f>_xlfn.RANK.AVG(Table2[[#This Row],[6M Return vs Nifty Z-Score]],Table2[6M Return vs Nifty Z-Score])</f>
        <v>554</v>
      </c>
      <c r="AU262">
        <f>_xlfn.RANK.AVG(Table2[[#This Row],[Sharpe Ratio Z-Score]],Table2[Sharpe Ratio Z-Score])</f>
        <v>29</v>
      </c>
      <c r="AV262">
        <f>(Table2[[#This Row],[Rank 1Y]]+Table2[[#This Row],[Rank 6M]]+Table2[[#This Row],[Rank Sharpe]])/3</f>
        <v>288.33333333333331</v>
      </c>
    </row>
    <row r="263" spans="1:48" x14ac:dyDescent="0.3">
      <c r="A263" t="s">
        <v>1062</v>
      </c>
      <c r="B263" t="s">
        <v>1063</v>
      </c>
      <c r="C263" t="s">
        <v>10173</v>
      </c>
      <c r="D263" t="s">
        <v>130</v>
      </c>
      <c r="E263">
        <v>11810.276597550001</v>
      </c>
      <c r="F263">
        <v>383.3</v>
      </c>
      <c r="G263">
        <v>1.3433390709014099</v>
      </c>
      <c r="H263">
        <f>(Table2[[#This Row],[1Y Return vs Nifty]]-AVERAGE(Table2[1Y Return vs Nifty]))/_xlfn.STDEV.P(Table2[1Y Return vs Nifty])</f>
        <v>-0.51237344241006666</v>
      </c>
      <c r="I263">
        <v>-1.0994191254010499</v>
      </c>
      <c r="J263">
        <f>(Table2[[#This Row],[1M Return vs Nifty]]-AVERAGE(Table2[1M Return vs Nifty]))/_xlfn.STDEV.P(Table2[1M Return vs Nifty])</f>
        <v>-0.26684265584980343</v>
      </c>
      <c r="K263">
        <v>7.7032309839701698</v>
      </c>
      <c r="L263">
        <f>(Table2[[#This Row],[6M Return vs Nifty]]-AVERAGE(Table2[6M Return vs Nifty]))/_xlfn.STDEV.P(Table2[6M Return vs Nifty])</f>
        <v>-6.4921760647003682E-2</v>
      </c>
      <c r="M263">
        <v>-7.1513263034282497</v>
      </c>
      <c r="N263">
        <f>(Table2[[#This Row],[1W Return vs Nifty]]-AVERAGE(Table2[1W Return vs Nifty]))/_xlfn.STDEV.P(Table2[1W Return vs Nifty])</f>
        <v>-1.3111381392590638</v>
      </c>
      <c r="O263">
        <v>390.97</v>
      </c>
      <c r="P263">
        <v>374.20581445800599</v>
      </c>
      <c r="Q263">
        <v>334.09965031060898</v>
      </c>
      <c r="R263">
        <v>40.773694016915599</v>
      </c>
      <c r="S263" s="2">
        <f>(Table2[[#This Row],[Close Price]]-Table2[[#This Row],[20D EMA]])/Table2[[#This Row],[20D EMA]]</f>
        <v>-1.9617873494130023E-2</v>
      </c>
      <c r="T263" s="2">
        <f>(Table2[[#This Row],[Close Price]]-Table2[[#This Row],[50D EMA]])/Table2[[#This Row],[50D EMA]]</f>
        <v>2.4302630238832345E-2</v>
      </c>
      <c r="U263" s="2">
        <f>(Table2[[#This Row],[Close Price]]-Table2[[#This Row],[200D EMA]])/Table2[[#This Row],[200D EMA]]</f>
        <v>0.14726249980701858</v>
      </c>
      <c r="V263">
        <v>0.79485360734228405</v>
      </c>
      <c r="W263">
        <v>380.55</v>
      </c>
      <c r="X263">
        <v>394</v>
      </c>
      <c r="Y263">
        <v>377.15</v>
      </c>
      <c r="Z263">
        <v>414.95</v>
      </c>
      <c r="AA263">
        <v>377.15</v>
      </c>
      <c r="AB263">
        <v>427.8</v>
      </c>
      <c r="AC263">
        <f>(Table2[[#This Row],[Close Price]]/Table2[[#This Row],[Day Low]])-1</f>
        <v>7.226382866903247E-3</v>
      </c>
      <c r="AD263">
        <f>(Table2[[#This Row],[Day High]]/Table2[[#This Row],[Close Price]])-1</f>
        <v>2.7915470910513829E-2</v>
      </c>
      <c r="AE263">
        <f>(Table2[[#This Row],[Close Price]]/Table2[[#This Row],[Current Week Low]])-1</f>
        <v>1.6306509346414089E-2</v>
      </c>
      <c r="AF263">
        <f>(Table2[[#This Row],[Current Week High]]/Table2[[#This Row],[Close Price]])-1</f>
        <v>8.2572397599791181E-2</v>
      </c>
      <c r="AG263">
        <f>(Table2[[#This Row],[Close Price]]/Table2[[#This Row],[Current Month Low]])-1</f>
        <v>1.6306509346414089E-2</v>
      </c>
      <c r="AH263">
        <f>(Table2[[#This Row],[Current Month High]]/Table2[[#This Row],[Close Price]])-1</f>
        <v>0.11609705191755815</v>
      </c>
      <c r="AI263">
        <v>11.609705191755801</v>
      </c>
      <c r="AJ263">
        <v>51.621835443037902</v>
      </c>
      <c r="AK263" t="str">
        <f>IF(AND(Table2[[#This Row],[20D EMA]]&gt;Table2[[#This Row],[50D EMA]],Table2[[#This Row],[50D EMA]]&gt;Table2[[#This Row],[200D EMA]]),"Uptrend","Downtrend/NoTrend")</f>
        <v>Uptrend</v>
      </c>
      <c r="AL263">
        <v>0</v>
      </c>
      <c r="AM263" t="s">
        <v>10213</v>
      </c>
      <c r="AN263">
        <v>-0.99</v>
      </c>
      <c r="AO263" t="s">
        <v>10212</v>
      </c>
      <c r="AP263">
        <v>0.19942541026653099</v>
      </c>
      <c r="AQ263">
        <f>(Table2[[#This Row],[Sharpe Ratio]]-AVERAGE(Table2[Sharpe Ratio]))/_xlfn.STDEV.P(Table2[Sharpe Ratio])</f>
        <v>1.6439777721507085</v>
      </c>
      <c r="AR2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-0.51129822601522912</v>
      </c>
      <c r="AS263">
        <f>_xlfn.RANK.AVG(Table2[[#This Row],[1Y Return vs Nifty Z-Score]],Table2[1Y Return vs Nifty Z-Score])</f>
        <v>497</v>
      </c>
      <c r="AT263">
        <f>_xlfn.RANK.AVG(Table2[[#This Row],[6M Return vs Nifty Z-Score]],Table2[6M Return vs Nifty Z-Score])</f>
        <v>332</v>
      </c>
      <c r="AU263">
        <f>_xlfn.RANK.AVG(Table2[[#This Row],[Sharpe Ratio Z-Score]],Table2[Sharpe Ratio Z-Score])</f>
        <v>38</v>
      </c>
      <c r="AV263">
        <f>(Table2[[#This Row],[Rank 1Y]]+Table2[[#This Row],[Rank 6M]]+Table2[[#This Row],[Rank Sharpe]])/3</f>
        <v>289</v>
      </c>
    </row>
    <row r="264" spans="1:48" x14ac:dyDescent="0.3">
      <c r="A264" t="s">
        <v>574</v>
      </c>
      <c r="B264" t="s">
        <v>575</v>
      </c>
      <c r="C264" t="s">
        <v>10169</v>
      </c>
      <c r="D264" t="s">
        <v>180</v>
      </c>
      <c r="E264">
        <v>33400.980000000003</v>
      </c>
      <c r="F264">
        <v>763.55</v>
      </c>
      <c r="G264">
        <v>53.130058291967003</v>
      </c>
      <c r="H264">
        <f>(Table2[[#This Row],[1Y Return vs Nifty]]-AVERAGE(Table2[1Y Return vs Nifty]))/_xlfn.STDEV.P(Table2[1Y Return vs Nifty])</f>
        <v>0.10933397495158928</v>
      </c>
      <c r="I264">
        <v>2.1299161856239799</v>
      </c>
      <c r="J264">
        <f>(Table2[[#This Row],[1M Return vs Nifty]]-AVERAGE(Table2[1M Return vs Nifty]))/_xlfn.STDEV.P(Table2[1M Return vs Nifty])</f>
        <v>9.5116963582360641E-3</v>
      </c>
      <c r="K264">
        <v>33.597571296110097</v>
      </c>
      <c r="L264">
        <f>(Table2[[#This Row],[6M Return vs Nifty]]-AVERAGE(Table2[6M Return vs Nifty]))/_xlfn.STDEV.P(Table2[6M Return vs Nifty])</f>
        <v>0.71445333692045521</v>
      </c>
      <c r="M264">
        <v>2.96536521525594</v>
      </c>
      <c r="N264">
        <f>(Table2[[#This Row],[1W Return vs Nifty]]-AVERAGE(Table2[1W Return vs Nifty]))/_xlfn.STDEV.P(Table2[1W Return vs Nifty])</f>
        <v>0.62656207136980169</v>
      </c>
      <c r="O264">
        <v>725.19</v>
      </c>
      <c r="P264">
        <v>656.19278236471996</v>
      </c>
      <c r="Q264">
        <v>543.59044952601903</v>
      </c>
      <c r="R264">
        <v>67.063185546448693</v>
      </c>
      <c r="S264" s="2">
        <f>(Table2[[#This Row],[Close Price]]-Table2[[#This Row],[20D EMA]])/Table2[[#This Row],[20D EMA]]</f>
        <v>5.2896482301189894E-2</v>
      </c>
      <c r="T264" s="2">
        <f>(Table2[[#This Row],[Close Price]]-Table2[[#This Row],[50D EMA]])/Table2[[#This Row],[50D EMA]]</f>
        <v>0.16360621530824693</v>
      </c>
      <c r="U264" s="2">
        <f>(Table2[[#This Row],[Close Price]]-Table2[[#This Row],[200D EMA]])/Table2[[#This Row],[200D EMA]]</f>
        <v>0.40464204377721052</v>
      </c>
      <c r="V264">
        <v>1.3204201947853</v>
      </c>
      <c r="W264">
        <v>753</v>
      </c>
      <c r="X264">
        <v>769.45</v>
      </c>
      <c r="Y264">
        <v>720.85</v>
      </c>
      <c r="Z264">
        <v>806.05</v>
      </c>
      <c r="AA264">
        <v>690.1</v>
      </c>
      <c r="AB264">
        <v>806.05</v>
      </c>
      <c r="AC264">
        <f>(Table2[[#This Row],[Close Price]]/Table2[[#This Row],[Day Low]])-1</f>
        <v>1.4010624169986663E-2</v>
      </c>
      <c r="AD264">
        <f>(Table2[[#This Row],[Day High]]/Table2[[#This Row],[Close Price]])-1</f>
        <v>7.7270643703752917E-3</v>
      </c>
      <c r="AE264">
        <f>(Table2[[#This Row],[Close Price]]/Table2[[#This Row],[Current Week Low]])-1</f>
        <v>5.9235624609835558E-2</v>
      </c>
      <c r="AF264">
        <f>(Table2[[#This Row],[Current Week High]]/Table2[[#This Row],[Close Price]])-1</f>
        <v>5.5661056905245143E-2</v>
      </c>
      <c r="AG264">
        <f>(Table2[[#This Row],[Close Price]]/Table2[[#This Row],[Current Month Low]])-1</f>
        <v>0.10643385016664242</v>
      </c>
      <c r="AH264">
        <f>(Table2[[#This Row],[Current Month High]]/Table2[[#This Row],[Close Price]])-1</f>
        <v>5.5661056905245143E-2</v>
      </c>
      <c r="AI264">
        <v>5.5661056905245099</v>
      </c>
      <c r="AJ264">
        <v>86.231707317073102</v>
      </c>
      <c r="AK264" t="str">
        <f>IF(AND(Table2[[#This Row],[20D EMA]]&gt;Table2[[#This Row],[50D EMA]],Table2[[#This Row],[50D EMA]]&gt;Table2[[#This Row],[200D EMA]]),"Uptrend","Downtrend/NoTrend")</f>
        <v>Uptrend</v>
      </c>
      <c r="AL264">
        <v>0.54</v>
      </c>
      <c r="AM264" t="s">
        <v>10211</v>
      </c>
      <c r="AN264">
        <v>8.33</v>
      </c>
      <c r="AO264" t="s">
        <v>10211</v>
      </c>
      <c r="AP264">
        <v>1.6420591754450001E-3</v>
      </c>
      <c r="AQ264">
        <f>(Table2[[#This Row],[Sharpe Ratio]]-AVERAGE(Table2[Sharpe Ratio]))/_xlfn.STDEV.P(Table2[Sharpe Ratio])</f>
        <v>-0.59998796496678941</v>
      </c>
      <c r="AR2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0.85987311463329275</v>
      </c>
      <c r="AS264">
        <f>_xlfn.RANK.AVG(Table2[[#This Row],[1Y Return vs Nifty Z-Score]],Table2[1Y Return vs Nifty Z-Score])</f>
        <v>241</v>
      </c>
      <c r="AT264">
        <f>_xlfn.RANK.AVG(Table2[[#This Row],[6M Return vs Nifty Z-Score]],Table2[6M Return vs Nifty Z-Score])</f>
        <v>132</v>
      </c>
      <c r="AU264">
        <f>_xlfn.RANK.AVG(Table2[[#This Row],[Sharpe Ratio Z-Score]],Table2[Sharpe Ratio Z-Score])</f>
        <v>496</v>
      </c>
      <c r="AV264">
        <f>(Table2[[#This Row],[Rank 1Y]]+Table2[[#This Row],[Rank 6M]]+Table2[[#This Row],[Rank Sharpe]])/3</f>
        <v>289.66666666666669</v>
      </c>
    </row>
    <row r="265" spans="1:48" x14ac:dyDescent="0.3">
      <c r="A265" t="s">
        <v>1515</v>
      </c>
      <c r="B265" t="s">
        <v>1516</v>
      </c>
      <c r="C265" t="s">
        <v>10176</v>
      </c>
      <c r="D265" t="s">
        <v>78</v>
      </c>
      <c r="E265">
        <v>6380.6375301999997</v>
      </c>
      <c r="F265">
        <v>309.2</v>
      </c>
      <c r="G265">
        <v>93.590848394469006</v>
      </c>
      <c r="H265">
        <f>(Table2[[#This Row],[1Y Return vs Nifty]]-AVERAGE(Table2[1Y Return vs Nifty]))/_xlfn.STDEV.P(Table2[1Y Return vs Nifty])</f>
        <v>0.59507189574279884</v>
      </c>
      <c r="I265">
        <v>33.089966171720398</v>
      </c>
      <c r="J265">
        <f>(Table2[[#This Row],[1M Return vs Nifty]]-AVERAGE(Table2[1M Return vs Nifty]))/_xlfn.STDEV.P(Table2[1M Return vs Nifty])</f>
        <v>2.6589561591323538</v>
      </c>
      <c r="K265">
        <v>-2.8445574407621401</v>
      </c>
      <c r="L265">
        <f>(Table2[[#This Row],[6M Return vs Nifty]]-AVERAGE(Table2[6M Return vs Nifty]))/_xlfn.STDEV.P(Table2[6M Return vs Nifty])</f>
        <v>-0.38239204695480317</v>
      </c>
      <c r="M265">
        <v>0.47273242131306598</v>
      </c>
      <c r="N265">
        <f>(Table2[[#This Row],[1W Return vs Nifty]]-AVERAGE(Table2[1W Return vs Nifty]))/_xlfn.STDEV.P(Table2[1W Return vs Nifty])</f>
        <v>0.14913572295113145</v>
      </c>
      <c r="O265">
        <v>281.19</v>
      </c>
      <c r="P265">
        <v>253.31557964109601</v>
      </c>
      <c r="Q265">
        <v>224.610914205385</v>
      </c>
      <c r="R265">
        <v>71.470731883237804</v>
      </c>
      <c r="S265" s="2">
        <f>(Table2[[#This Row],[Close Price]]-Table2[[#This Row],[20D EMA]])/Table2[[#This Row],[20D EMA]]</f>
        <v>9.9612361748284042E-2</v>
      </c>
      <c r="T265" s="2">
        <f>(Table2[[#This Row],[Close Price]]-Table2[[#This Row],[50D EMA]])/Table2[[#This Row],[50D EMA]]</f>
        <v>0.22061185671281039</v>
      </c>
      <c r="U265" s="2">
        <f>(Table2[[#This Row],[Close Price]]-Table2[[#This Row],[200D EMA]])/Table2[[#This Row],[200D EMA]]</f>
        <v>0.37660274031593333</v>
      </c>
      <c r="V265">
        <v>2.3933126903562898</v>
      </c>
      <c r="W265">
        <v>303.7</v>
      </c>
      <c r="X265">
        <v>315</v>
      </c>
      <c r="Y265">
        <v>289.05</v>
      </c>
      <c r="Z265">
        <v>318</v>
      </c>
      <c r="AA265">
        <v>267.39999999999998</v>
      </c>
      <c r="AB265">
        <v>330</v>
      </c>
      <c r="AC265">
        <f>(Table2[[#This Row],[Close Price]]/Table2[[#This Row],[Day Low]])-1</f>
        <v>1.8109976950938522E-2</v>
      </c>
      <c r="AD265">
        <f>(Table2[[#This Row],[Day High]]/Table2[[#This Row],[Close Price]])-1</f>
        <v>1.8758085381630041E-2</v>
      </c>
      <c r="AE265">
        <f>(Table2[[#This Row],[Close Price]]/Table2[[#This Row],[Current Week Low]])-1</f>
        <v>6.9711122643141277E-2</v>
      </c>
      <c r="AF265">
        <f>(Table2[[#This Row],[Current Week High]]/Table2[[#This Row],[Close Price]])-1</f>
        <v>2.8460543337645472E-2</v>
      </c>
      <c r="AG265">
        <f>(Table2[[#This Row],[Close Price]]/Table2[[#This Row],[Current Month Low]])-1</f>
        <v>0.15632011967090498</v>
      </c>
      <c r="AH265">
        <f>(Table2[[#This Row],[Current Month High]]/Table2[[#This Row],[Close Price]])-1</f>
        <v>6.7270375161707641E-2</v>
      </c>
      <c r="AI265">
        <v>6.7270375161707596</v>
      </c>
      <c r="AJ265">
        <v>125.775830595107</v>
      </c>
      <c r="AK265" t="str">
        <f>IF(AND(Table2[[#This Row],[20D EMA]]&gt;Table2[[#This Row],[50D EMA]],Table2[[#This Row],[50D EMA]]&gt;Table2[[#This Row],[200D EMA]]),"Uptrend","Downtrend/NoTrend")</f>
        <v>Uptrend</v>
      </c>
      <c r="AL265">
        <v>0.23</v>
      </c>
      <c r="AM265" t="s">
        <v>10211</v>
      </c>
      <c r="AN265">
        <v>22.31</v>
      </c>
      <c r="AO265" t="s">
        <v>10211</v>
      </c>
      <c r="AP265">
        <v>7.1010479245664004E-2</v>
      </c>
      <c r="AQ265">
        <f>(Table2[[#This Row],[Sharpe Ratio]]-AVERAGE(Table2[Sharpe Ratio]))/_xlfn.STDEV.P(Table2[Sharpe Ratio])</f>
        <v>0.18703661024054594</v>
      </c>
      <c r="AR2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3.2078083411120271</v>
      </c>
      <c r="AS265">
        <f>_xlfn.RANK.AVG(Table2[[#This Row],[1Y Return vs Nifty Z-Score]],Table2[1Y Return vs Nifty Z-Score])</f>
        <v>134</v>
      </c>
      <c r="AT265">
        <f>_xlfn.RANK.AVG(Table2[[#This Row],[6M Return vs Nifty Z-Score]],Table2[6M Return vs Nifty Z-Score])</f>
        <v>453</v>
      </c>
      <c r="AU265">
        <f>_xlfn.RANK.AVG(Table2[[#This Row],[Sharpe Ratio Z-Score]],Table2[Sharpe Ratio Z-Score])</f>
        <v>284</v>
      </c>
      <c r="AV265">
        <f>(Table2[[#This Row],[Rank 1Y]]+Table2[[#This Row],[Rank 6M]]+Table2[[#This Row],[Rank Sharpe]])/3</f>
        <v>290.33333333333331</v>
      </c>
    </row>
    <row r="266" spans="1:48" x14ac:dyDescent="0.3">
      <c r="A266" t="s">
        <v>951</v>
      </c>
      <c r="B266" t="s">
        <v>952</v>
      </c>
      <c r="C266" t="s">
        <v>10179</v>
      </c>
      <c r="D266" t="s">
        <v>330</v>
      </c>
      <c r="E266">
        <v>15335.70166465</v>
      </c>
      <c r="F266">
        <v>4555.8</v>
      </c>
      <c r="G266">
        <v>77.811509402666303</v>
      </c>
      <c r="H266">
        <f>(Table2[[#This Row],[1Y Return vs Nifty]]-AVERAGE(Table2[1Y Return vs Nifty]))/_xlfn.STDEV.P(Table2[1Y Return vs Nifty])</f>
        <v>0.40563853831402374</v>
      </c>
      <c r="I266">
        <v>13.0697008591429</v>
      </c>
      <c r="J266">
        <f>(Table2[[#This Row],[1M Return vs Nifty]]-AVERAGE(Table2[1M Return vs Nifty]))/_xlfn.STDEV.P(Table2[1M Return vs Nifty])</f>
        <v>0.94569726260287068</v>
      </c>
      <c r="K266">
        <v>13.249527486656101</v>
      </c>
      <c r="L266">
        <f>(Table2[[#This Row],[6M Return vs Nifty]]-AVERAGE(Table2[6M Return vs Nifty]))/_xlfn.STDEV.P(Table2[6M Return vs Nifty])</f>
        <v>0.10201222283402507</v>
      </c>
      <c r="M266">
        <v>0.38200702990507701</v>
      </c>
      <c r="N266">
        <f>(Table2[[#This Row],[1W Return vs Nifty]]-AVERAGE(Table2[1W Return vs Nifty]))/_xlfn.STDEV.P(Table2[1W Return vs Nifty])</f>
        <v>0.13175863779280972</v>
      </c>
      <c r="O266">
        <v>4343.3599999999997</v>
      </c>
      <c r="P266">
        <v>4095.6082227844699</v>
      </c>
      <c r="Q266">
        <v>3587.2772156667802</v>
      </c>
      <c r="R266">
        <v>74.969993227009297</v>
      </c>
      <c r="S266" s="2">
        <f>(Table2[[#This Row],[Close Price]]-Table2[[#This Row],[20D EMA]])/Table2[[#This Row],[20D EMA]]</f>
        <v>4.8911441833051031E-2</v>
      </c>
      <c r="T266" s="2">
        <f>(Table2[[#This Row],[Close Price]]-Table2[[#This Row],[50D EMA]])/Table2[[#This Row],[50D EMA]]</f>
        <v>0.11236225541676956</v>
      </c>
      <c r="U266" s="2">
        <f>(Table2[[#This Row],[Close Price]]-Table2[[#This Row],[200D EMA]])/Table2[[#This Row],[200D EMA]]</f>
        <v>0.26998827414379156</v>
      </c>
      <c r="V266">
        <v>1.05692941142031</v>
      </c>
      <c r="W266">
        <v>4535.05</v>
      </c>
      <c r="X266">
        <v>4616.8</v>
      </c>
      <c r="Y266">
        <v>4468</v>
      </c>
      <c r="Z266">
        <v>4888</v>
      </c>
      <c r="AA266">
        <v>4416.1499999999996</v>
      </c>
      <c r="AB266">
        <v>4888</v>
      </c>
      <c r="AC266">
        <f>(Table2[[#This Row],[Close Price]]/Table2[[#This Row],[Day Low]])-1</f>
        <v>4.5754732582883317E-3</v>
      </c>
      <c r="AD266">
        <f>(Table2[[#This Row],[Day High]]/Table2[[#This Row],[Close Price]])-1</f>
        <v>1.3389525440098415E-2</v>
      </c>
      <c r="AE266">
        <f>(Table2[[#This Row],[Close Price]]/Table2[[#This Row],[Current Week Low]])-1</f>
        <v>1.9650850492390459E-2</v>
      </c>
      <c r="AF266">
        <f>(Table2[[#This Row],[Current Week High]]/Table2[[#This Row],[Close Price]])-1</f>
        <v>7.2918038544273145E-2</v>
      </c>
      <c r="AG266">
        <f>(Table2[[#This Row],[Close Price]]/Table2[[#This Row],[Current Month Low]])-1</f>
        <v>3.1622567168234861E-2</v>
      </c>
      <c r="AH266">
        <f>(Table2[[#This Row],[Current Month High]]/Table2[[#This Row],[Close Price]])-1</f>
        <v>7.2918038544273145E-2</v>
      </c>
      <c r="AI266">
        <v>7.29180385442731</v>
      </c>
      <c r="AJ266">
        <v>109.84799631506201</v>
      </c>
      <c r="AK266" t="str">
        <f>IF(AND(Table2[[#This Row],[20D EMA]]&gt;Table2[[#This Row],[50D EMA]],Table2[[#This Row],[50D EMA]]&gt;Table2[[#This Row],[200D EMA]]),"Uptrend","Downtrend/NoTrend")</f>
        <v>Uptrend</v>
      </c>
      <c r="AL266">
        <v>0.09</v>
      </c>
      <c r="AM266" t="s">
        <v>10211</v>
      </c>
      <c r="AN266">
        <v>6.87</v>
      </c>
      <c r="AO266" t="s">
        <v>10211</v>
      </c>
      <c r="AP266">
        <v>2.1960840392125001E-2</v>
      </c>
      <c r="AQ266">
        <f>(Table2[[#This Row],[Sharpe Ratio]]-AVERAGE(Table2[Sharpe Ratio]))/_xlfn.STDEV.P(Table2[Sharpe Ratio])</f>
        <v>-0.36945971969897307</v>
      </c>
      <c r="AR2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1.2156469418447562</v>
      </c>
      <c r="AS266">
        <f>_xlfn.RANK.AVG(Table2[[#This Row],[1Y Return vs Nifty Z-Score]],Table2[1Y Return vs Nifty Z-Score])</f>
        <v>164</v>
      </c>
      <c r="AT266">
        <f>_xlfn.RANK.AVG(Table2[[#This Row],[6M Return vs Nifty Z-Score]],Table2[6M Return vs Nifty Z-Score])</f>
        <v>275</v>
      </c>
      <c r="AU266">
        <f>_xlfn.RANK.AVG(Table2[[#This Row],[Sharpe Ratio Z-Score]],Table2[Sharpe Ratio Z-Score])</f>
        <v>436</v>
      </c>
      <c r="AV266">
        <f>(Table2[[#This Row],[Rank 1Y]]+Table2[[#This Row],[Rank 6M]]+Table2[[#This Row],[Rank Sharpe]])/3</f>
        <v>291.66666666666669</v>
      </c>
    </row>
    <row r="267" spans="1:48" x14ac:dyDescent="0.3">
      <c r="A267" t="s">
        <v>1392</v>
      </c>
      <c r="B267" t="s">
        <v>1393</v>
      </c>
      <c r="C267" t="s">
        <v>10171</v>
      </c>
      <c r="D267" t="s">
        <v>193</v>
      </c>
      <c r="E267">
        <v>7461.4884103199902</v>
      </c>
      <c r="F267">
        <v>1375.25</v>
      </c>
      <c r="G267">
        <v>25.358060409002501</v>
      </c>
      <c r="H267">
        <f>(Table2[[#This Row],[1Y Return vs Nifty]]-AVERAGE(Table2[1Y Return vs Nifty]))/_xlfn.STDEV.P(Table2[1Y Return vs Nifty])</f>
        <v>-0.22407307107282498</v>
      </c>
      <c r="I267">
        <v>10.170853688806901</v>
      </c>
      <c r="J267">
        <f>(Table2[[#This Row],[1M Return vs Nifty]]-AVERAGE(Table2[1M Return vs Nifty]))/_xlfn.STDEV.P(Table2[1M Return vs Nifty])</f>
        <v>0.69762484064863495</v>
      </c>
      <c r="K267">
        <v>20.842732799611401</v>
      </c>
      <c r="L267">
        <f>(Table2[[#This Row],[6M Return vs Nifty]]-AVERAGE(Table2[6M Return vs Nifty]))/_xlfn.STDEV.P(Table2[6M Return vs Nifty])</f>
        <v>0.3305546402231947</v>
      </c>
      <c r="M267">
        <v>2.1633188283287402E-2</v>
      </c>
      <c r="N267">
        <f>(Table2[[#This Row],[1W Return vs Nifty]]-AVERAGE(Table2[1W Return vs Nifty]))/_xlfn.STDEV.P(Table2[1W Return vs Nifty])</f>
        <v>6.273444470300224E-2</v>
      </c>
      <c r="O267">
        <v>1305.26</v>
      </c>
      <c r="P267">
        <v>1199.9362715091299</v>
      </c>
      <c r="Q267">
        <v>1039.0329848542201</v>
      </c>
      <c r="R267">
        <v>71.1875050541409</v>
      </c>
      <c r="S267" s="2">
        <f>(Table2[[#This Row],[Close Price]]-Table2[[#This Row],[20D EMA]])/Table2[[#This Row],[20D EMA]]</f>
        <v>5.3621500697179116E-2</v>
      </c>
      <c r="T267" s="2">
        <f>(Table2[[#This Row],[Close Price]]-Table2[[#This Row],[50D EMA]])/Table2[[#This Row],[50D EMA]]</f>
        <v>0.14610253282066585</v>
      </c>
      <c r="U267" s="2">
        <f>(Table2[[#This Row],[Close Price]]-Table2[[#This Row],[200D EMA]])/Table2[[#This Row],[200D EMA]]</f>
        <v>0.32358646938716029</v>
      </c>
      <c r="V267">
        <v>0.85544479026666098</v>
      </c>
      <c r="W267">
        <v>1355.8</v>
      </c>
      <c r="X267">
        <v>1406.9</v>
      </c>
      <c r="Y267">
        <v>1324.05</v>
      </c>
      <c r="Z267">
        <v>1430.9</v>
      </c>
      <c r="AA267">
        <v>1296.8</v>
      </c>
      <c r="AB267">
        <v>1430.9</v>
      </c>
      <c r="AC267">
        <f>(Table2[[#This Row],[Close Price]]/Table2[[#This Row],[Day Low]])-1</f>
        <v>1.4345773712937104E-2</v>
      </c>
      <c r="AD267">
        <f>(Table2[[#This Row],[Day High]]/Table2[[#This Row],[Close Price]])-1</f>
        <v>2.3013997455008317E-2</v>
      </c>
      <c r="AE267">
        <f>(Table2[[#This Row],[Close Price]]/Table2[[#This Row],[Current Week Low]])-1</f>
        <v>3.866923454552329E-2</v>
      </c>
      <c r="AF267">
        <f>(Table2[[#This Row],[Current Week High]]/Table2[[#This Row],[Close Price]])-1</f>
        <v>4.0465369932739526E-2</v>
      </c>
      <c r="AG267">
        <f>(Table2[[#This Row],[Close Price]]/Table2[[#This Row],[Current Month Low]])-1</f>
        <v>6.0495064774830354E-2</v>
      </c>
      <c r="AH267">
        <f>(Table2[[#This Row],[Current Month High]]/Table2[[#This Row],[Close Price]])-1</f>
        <v>4.0465369932739526E-2</v>
      </c>
      <c r="AI267">
        <v>4.0465369932739499</v>
      </c>
      <c r="AJ267">
        <v>67.611212675198004</v>
      </c>
      <c r="AK267" t="str">
        <f>IF(AND(Table2[[#This Row],[20D EMA]]&gt;Table2[[#This Row],[50D EMA]],Table2[[#This Row],[50D EMA]]&gt;Table2[[#This Row],[200D EMA]]),"Uptrend","Downtrend/NoTrend")</f>
        <v>Uptrend</v>
      </c>
      <c r="AL267">
        <v>0.18</v>
      </c>
      <c r="AM267" t="s">
        <v>10211</v>
      </c>
      <c r="AN267">
        <v>6.63</v>
      </c>
      <c r="AO267" t="s">
        <v>10211</v>
      </c>
      <c r="AP267">
        <v>5.8434802891656E-2</v>
      </c>
      <c r="AQ267">
        <f>(Table2[[#This Row],[Sharpe Ratio]]-AVERAGE(Table2[Sharpe Ratio]))/_xlfn.STDEV.P(Table2[Sharpe Ratio])</f>
        <v>4.4358337758062472E-2</v>
      </c>
      <c r="AR2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0.9111991922600694</v>
      </c>
      <c r="AS267">
        <f>_xlfn.RANK.AVG(Table2[[#This Row],[1Y Return vs Nifty Z-Score]],Table2[1Y Return vs Nifty Z-Score])</f>
        <v>348</v>
      </c>
      <c r="AT267">
        <f>_xlfn.RANK.AVG(Table2[[#This Row],[6M Return vs Nifty Z-Score]],Table2[6M Return vs Nifty Z-Score])</f>
        <v>209</v>
      </c>
      <c r="AU267">
        <f>_xlfn.RANK.AVG(Table2[[#This Row],[Sharpe Ratio Z-Score]],Table2[Sharpe Ratio Z-Score])</f>
        <v>319</v>
      </c>
      <c r="AV267">
        <f>(Table2[[#This Row],[Rank 1Y]]+Table2[[#This Row],[Rank 6M]]+Table2[[#This Row],[Rank Sharpe]])/3</f>
        <v>292</v>
      </c>
    </row>
    <row r="268" spans="1:48" x14ac:dyDescent="0.3">
      <c r="A268" t="s">
        <v>1483</v>
      </c>
      <c r="B268" t="s">
        <v>1484</v>
      </c>
      <c r="C268" t="s">
        <v>10174</v>
      </c>
      <c r="D268" t="s">
        <v>931</v>
      </c>
      <c r="E268">
        <v>6630.8823987209998</v>
      </c>
      <c r="F268">
        <v>228.23</v>
      </c>
      <c r="G268">
        <v>77.465761424359002</v>
      </c>
      <c r="H268">
        <f>(Table2[[#This Row],[1Y Return vs Nifty]]-AVERAGE(Table2[1Y Return vs Nifty]))/_xlfn.STDEV.P(Table2[1Y Return vs Nifty])</f>
        <v>0.40148778140405511</v>
      </c>
      <c r="I268">
        <v>1.81903581022125</v>
      </c>
      <c r="J268">
        <f>(Table2[[#This Row],[1M Return vs Nifty]]-AVERAGE(Table2[1M Return vs Nifty]))/_xlfn.STDEV.P(Table2[1M Return vs Nifty])</f>
        <v>-1.7092275197552513E-2</v>
      </c>
      <c r="K268">
        <v>4.9961171195763002E-2</v>
      </c>
      <c r="L268">
        <f>(Table2[[#This Row],[6M Return vs Nifty]]-AVERAGE(Table2[6M Return vs Nifty]))/_xlfn.STDEV.P(Table2[6M Return vs Nifty])</f>
        <v>-0.29527201615224646</v>
      </c>
      <c r="M268">
        <v>4.1701089598282497</v>
      </c>
      <c r="N268">
        <f>(Table2[[#This Row],[1W Return vs Nifty]]-AVERAGE(Table2[1W Return vs Nifty]))/_xlfn.STDEV.P(Table2[1W Return vs Nifty])</f>
        <v>0.85731262883220782</v>
      </c>
      <c r="O268">
        <v>215.04</v>
      </c>
      <c r="P268">
        <v>212.700358309141</v>
      </c>
      <c r="Q268">
        <v>189.363746788707</v>
      </c>
      <c r="R268">
        <v>71.121428431892497</v>
      </c>
      <c r="S268" s="2">
        <f>(Table2[[#This Row],[Close Price]]-Table2[[#This Row],[20D EMA]])/Table2[[#This Row],[20D EMA]]</f>
        <v>6.1337425595238089E-2</v>
      </c>
      <c r="T268" s="2">
        <f>(Table2[[#This Row],[Close Price]]-Table2[[#This Row],[50D EMA]])/Table2[[#This Row],[50D EMA]]</f>
        <v>7.3011826657518111E-2</v>
      </c>
      <c r="U268" s="2">
        <f>(Table2[[#This Row],[Close Price]]-Table2[[#This Row],[200D EMA]])/Table2[[#This Row],[200D EMA]]</f>
        <v>0.20524653673366602</v>
      </c>
      <c r="V268">
        <v>1.09240478021646</v>
      </c>
      <c r="W268">
        <v>225.1</v>
      </c>
      <c r="X268">
        <v>235</v>
      </c>
      <c r="Y268">
        <v>211.2</v>
      </c>
      <c r="Z268">
        <v>235</v>
      </c>
      <c r="AA268">
        <v>204.5</v>
      </c>
      <c r="AB268">
        <v>235</v>
      </c>
      <c r="AC268">
        <f>(Table2[[#This Row],[Close Price]]/Table2[[#This Row],[Day Low]])-1</f>
        <v>1.390493114171476E-2</v>
      </c>
      <c r="AD268">
        <f>(Table2[[#This Row],[Day High]]/Table2[[#This Row],[Close Price]])-1</f>
        <v>2.9663059194672048E-2</v>
      </c>
      <c r="AE268">
        <f>(Table2[[#This Row],[Close Price]]/Table2[[#This Row],[Current Week Low]])-1</f>
        <v>8.0634469696969635E-2</v>
      </c>
      <c r="AF268">
        <f>(Table2[[#This Row],[Current Week High]]/Table2[[#This Row],[Close Price]])-1</f>
        <v>2.9663059194672048E-2</v>
      </c>
      <c r="AG268">
        <f>(Table2[[#This Row],[Close Price]]/Table2[[#This Row],[Current Month Low]])-1</f>
        <v>0.11603911980440085</v>
      </c>
      <c r="AH268">
        <f>(Table2[[#This Row],[Current Month High]]/Table2[[#This Row],[Close Price]])-1</f>
        <v>2.9663059194672048E-2</v>
      </c>
      <c r="AI268">
        <v>11.554133987644001</v>
      </c>
      <c r="AJ268">
        <v>109.00183150183101</v>
      </c>
      <c r="AK268" t="str">
        <f>IF(AND(Table2[[#This Row],[20D EMA]]&gt;Table2[[#This Row],[50D EMA]],Table2[[#This Row],[50D EMA]]&gt;Table2[[#This Row],[200D EMA]]),"Uptrend","Downtrend/NoTrend")</f>
        <v>Uptrend</v>
      </c>
      <c r="AL268">
        <v>-0.09</v>
      </c>
      <c r="AM268" t="s">
        <v>10212</v>
      </c>
      <c r="AN268">
        <v>8.6199999999999992</v>
      </c>
      <c r="AO268" t="s">
        <v>10211</v>
      </c>
      <c r="AP268">
        <v>7.0415030053704003E-2</v>
      </c>
      <c r="AQ268">
        <f>(Table2[[#This Row],[Sharpe Ratio]]-AVERAGE(Table2[Sharpe Ratio]))/_xlfn.STDEV.P(Table2[Sharpe Ratio])</f>
        <v>0.18028089709491726</v>
      </c>
      <c r="AR2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1.1267170159813813</v>
      </c>
      <c r="AS268">
        <f>_xlfn.RANK.AVG(Table2[[#This Row],[1Y Return vs Nifty Z-Score]],Table2[1Y Return vs Nifty Z-Score])</f>
        <v>167</v>
      </c>
      <c r="AT268">
        <f>_xlfn.RANK.AVG(Table2[[#This Row],[6M Return vs Nifty Z-Score]],Table2[6M Return vs Nifty Z-Score])</f>
        <v>424</v>
      </c>
      <c r="AU268">
        <f>_xlfn.RANK.AVG(Table2[[#This Row],[Sharpe Ratio Z-Score]],Table2[Sharpe Ratio Z-Score])</f>
        <v>287</v>
      </c>
      <c r="AV268">
        <f>(Table2[[#This Row],[Rank 1Y]]+Table2[[#This Row],[Rank 6M]]+Table2[[#This Row],[Rank Sharpe]])/3</f>
        <v>292.66666666666669</v>
      </c>
    </row>
    <row r="269" spans="1:48" x14ac:dyDescent="0.3">
      <c r="A269" t="s">
        <v>1238</v>
      </c>
      <c r="B269" t="s">
        <v>1239</v>
      </c>
      <c r="C269" t="s">
        <v>10169</v>
      </c>
      <c r="D269" t="s">
        <v>986</v>
      </c>
      <c r="E269">
        <v>9083.1711821600002</v>
      </c>
      <c r="F269">
        <v>426.1</v>
      </c>
      <c r="G269">
        <v>27.647131774527601</v>
      </c>
      <c r="H269">
        <f>(Table2[[#This Row],[1Y Return vs Nifty]]-AVERAGE(Table2[1Y Return vs Nifty]))/_xlfn.STDEV.P(Table2[1Y Return vs Nifty])</f>
        <v>-0.19659242220719395</v>
      </c>
      <c r="I269">
        <v>7.65624550735558</v>
      </c>
      <c r="J269">
        <f>(Table2[[#This Row],[1M Return vs Nifty]]-AVERAGE(Table2[1M Return vs Nifty]))/_xlfn.STDEV.P(Table2[1M Return vs Nifty])</f>
        <v>0.48243414407725949</v>
      </c>
      <c r="K269">
        <v>15.607768751600901</v>
      </c>
      <c r="L269">
        <f>(Table2[[#This Row],[6M Return vs Nifty]]-AVERAGE(Table2[6M Return vs Nifty]))/_xlfn.STDEV.P(Table2[6M Return vs Nifty])</f>
        <v>0.17299122804514763</v>
      </c>
      <c r="M269">
        <v>4.4346724853211903</v>
      </c>
      <c r="N269">
        <f>(Table2[[#This Row],[1W Return vs Nifty]]-AVERAGE(Table2[1W Return vs Nifty]))/_xlfn.STDEV.P(Table2[1W Return vs Nifty])</f>
        <v>0.90798579585777139</v>
      </c>
      <c r="O269">
        <v>395.54</v>
      </c>
      <c r="P269">
        <v>374.82490076064897</v>
      </c>
      <c r="Q269">
        <v>347.37726029690498</v>
      </c>
      <c r="R269">
        <v>74.948770035998507</v>
      </c>
      <c r="S269" s="2">
        <f>(Table2[[#This Row],[Close Price]]-Table2[[#This Row],[20D EMA]])/Table2[[#This Row],[20D EMA]]</f>
        <v>7.7261465338524557E-2</v>
      </c>
      <c r="T269" s="2">
        <f>(Table2[[#This Row],[Close Price]]-Table2[[#This Row],[50D EMA]])/Table2[[#This Row],[50D EMA]]</f>
        <v>0.13679747299417994</v>
      </c>
      <c r="U269" s="2">
        <f>(Table2[[#This Row],[Close Price]]-Table2[[#This Row],[200D EMA]])/Table2[[#This Row],[200D EMA]]</f>
        <v>0.22662030219194643</v>
      </c>
      <c r="V269">
        <v>0.980532438760779</v>
      </c>
      <c r="W269">
        <v>416.4</v>
      </c>
      <c r="X269">
        <v>433.65</v>
      </c>
      <c r="Y269">
        <v>392.15</v>
      </c>
      <c r="Z269">
        <v>433.65</v>
      </c>
      <c r="AA269">
        <v>388</v>
      </c>
      <c r="AB269">
        <v>433.65</v>
      </c>
      <c r="AC269">
        <f>(Table2[[#This Row],[Close Price]]/Table2[[#This Row],[Day Low]])-1</f>
        <v>2.3294908741594789E-2</v>
      </c>
      <c r="AD269">
        <f>(Table2[[#This Row],[Day High]]/Table2[[#This Row],[Close Price]])-1</f>
        <v>1.7718845341468947E-2</v>
      </c>
      <c r="AE269">
        <f>(Table2[[#This Row],[Close Price]]/Table2[[#This Row],[Current Week Low]])-1</f>
        <v>8.6574015045263408E-2</v>
      </c>
      <c r="AF269">
        <f>(Table2[[#This Row],[Current Week High]]/Table2[[#This Row],[Close Price]])-1</f>
        <v>1.7718845341468947E-2</v>
      </c>
      <c r="AG269">
        <f>(Table2[[#This Row],[Close Price]]/Table2[[#This Row],[Current Month Low]])-1</f>
        <v>9.8195876288659889E-2</v>
      </c>
      <c r="AH269">
        <f>(Table2[[#This Row],[Current Month High]]/Table2[[#This Row],[Close Price]])-1</f>
        <v>1.7718845341468947E-2</v>
      </c>
      <c r="AI269">
        <v>1.7718845341468901</v>
      </c>
      <c r="AJ269">
        <v>59.2897196261682</v>
      </c>
      <c r="AK269" t="str">
        <f>IF(AND(Table2[[#This Row],[20D EMA]]&gt;Table2[[#This Row],[50D EMA]],Table2[[#This Row],[50D EMA]]&gt;Table2[[#This Row],[200D EMA]]),"Uptrend","Downtrend/NoTrend")</f>
        <v>Uptrend</v>
      </c>
      <c r="AL269">
        <v>0.08</v>
      </c>
      <c r="AM269" t="s">
        <v>10211</v>
      </c>
      <c r="AN269">
        <v>7.87</v>
      </c>
      <c r="AO269" t="s">
        <v>10211</v>
      </c>
      <c r="AP269">
        <v>7.0053423398535E-2</v>
      </c>
      <c r="AQ269">
        <f>(Table2[[#This Row],[Sharpe Ratio]]-AVERAGE(Table2[Sharpe Ratio]))/_xlfn.STDEV.P(Table2[Sharpe Ratio])</f>
        <v>0.17617826186279797</v>
      </c>
      <c r="AR2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1.5429970076357824</v>
      </c>
      <c r="AS269">
        <f>_xlfn.RANK.AVG(Table2[[#This Row],[1Y Return vs Nifty Z-Score]],Table2[1Y Return vs Nifty Z-Score])</f>
        <v>339</v>
      </c>
      <c r="AT269">
        <f>_xlfn.RANK.AVG(Table2[[#This Row],[6M Return vs Nifty Z-Score]],Table2[6M Return vs Nifty Z-Score])</f>
        <v>252</v>
      </c>
      <c r="AU269">
        <f>_xlfn.RANK.AVG(Table2[[#This Row],[Sharpe Ratio Z-Score]],Table2[Sharpe Ratio Z-Score])</f>
        <v>291</v>
      </c>
      <c r="AV269">
        <f>(Table2[[#This Row],[Rank 1Y]]+Table2[[#This Row],[Rank 6M]]+Table2[[#This Row],[Rank Sharpe]])/3</f>
        <v>294</v>
      </c>
    </row>
    <row r="270" spans="1:48" x14ac:dyDescent="0.3">
      <c r="A270" t="s">
        <v>311</v>
      </c>
      <c r="B270" t="s">
        <v>312</v>
      </c>
      <c r="C270" t="s">
        <v>10172</v>
      </c>
      <c r="D270" t="s">
        <v>62</v>
      </c>
      <c r="E270">
        <v>82853.606138689996</v>
      </c>
      <c r="F270">
        <v>1797.75</v>
      </c>
      <c r="G270">
        <v>64.746288659048204</v>
      </c>
      <c r="H270">
        <f>(Table2[[#This Row],[1Y Return vs Nifty]]-AVERAGE(Table2[1Y Return vs Nifty]))/_xlfn.STDEV.P(Table2[1Y Return vs Nifty])</f>
        <v>0.24878858203274995</v>
      </c>
      <c r="I270">
        <v>7.2755971898726299</v>
      </c>
      <c r="J270">
        <f>(Table2[[#This Row],[1M Return vs Nifty]]-AVERAGE(Table2[1M Return vs Nifty]))/_xlfn.STDEV.P(Table2[1M Return vs Nifty])</f>
        <v>0.44985969482823085</v>
      </c>
      <c r="K270">
        <v>16.7076076822609</v>
      </c>
      <c r="L270">
        <f>(Table2[[#This Row],[6M Return vs Nifty]]-AVERAGE(Table2[6M Return vs Nifty]))/_xlfn.STDEV.P(Table2[6M Return vs Nifty])</f>
        <v>0.20609448781383752</v>
      </c>
      <c r="M270">
        <v>2.11912961444613</v>
      </c>
      <c r="N270">
        <f>(Table2[[#This Row],[1W Return vs Nifty]]-AVERAGE(Table2[1W Return vs Nifty]))/_xlfn.STDEV.P(Table2[1W Return vs Nifty])</f>
        <v>0.46447836061293912</v>
      </c>
      <c r="O270">
        <v>1701.05</v>
      </c>
      <c r="P270">
        <v>1650.8370243826</v>
      </c>
      <c r="Q270">
        <v>1460.4042575224601</v>
      </c>
      <c r="R270">
        <v>85.798255731771107</v>
      </c>
      <c r="S270" s="2">
        <f>(Table2[[#This Row],[Close Price]]-Table2[[#This Row],[20D EMA]])/Table2[[#This Row],[20D EMA]]</f>
        <v>5.6847241409717558E-2</v>
      </c>
      <c r="T270" s="2">
        <f>(Table2[[#This Row],[Close Price]]-Table2[[#This Row],[50D EMA]])/Table2[[#This Row],[50D EMA]]</f>
        <v>8.8993021992794394E-2</v>
      </c>
      <c r="U270" s="2">
        <f>(Table2[[#This Row],[Close Price]]-Table2[[#This Row],[200D EMA]])/Table2[[#This Row],[200D EMA]]</f>
        <v>0.23099476788012019</v>
      </c>
      <c r="V270">
        <v>1.2091950050101401</v>
      </c>
      <c r="W270">
        <v>1794.5</v>
      </c>
      <c r="X270">
        <v>1825</v>
      </c>
      <c r="Y270">
        <v>1760.25</v>
      </c>
      <c r="Z270">
        <v>1834.5</v>
      </c>
      <c r="AA270">
        <v>1598.25</v>
      </c>
      <c r="AB270">
        <v>1834.5</v>
      </c>
      <c r="AC270">
        <f>(Table2[[#This Row],[Close Price]]/Table2[[#This Row],[Day Low]])-1</f>
        <v>1.8110894399554489E-3</v>
      </c>
      <c r="AD270">
        <f>(Table2[[#This Row],[Day High]]/Table2[[#This Row],[Close Price]])-1</f>
        <v>1.5157836184119144E-2</v>
      </c>
      <c r="AE270">
        <f>(Table2[[#This Row],[Close Price]]/Table2[[#This Row],[Current Week Low]])-1</f>
        <v>2.1303792074989447E-2</v>
      </c>
      <c r="AF270">
        <f>(Table2[[#This Row],[Current Week High]]/Table2[[#This Row],[Close Price]])-1</f>
        <v>2.0442219440967913E-2</v>
      </c>
      <c r="AG270">
        <f>(Table2[[#This Row],[Close Price]]/Table2[[#This Row],[Current Month Low]])-1</f>
        <v>0.12482402627874234</v>
      </c>
      <c r="AH270">
        <f>(Table2[[#This Row],[Current Month High]]/Table2[[#This Row],[Close Price]])-1</f>
        <v>2.0442219440967913E-2</v>
      </c>
      <c r="AI270">
        <v>2.0442219440967899</v>
      </c>
      <c r="AJ270">
        <v>96.464674061526694</v>
      </c>
      <c r="AK270" t="str">
        <f>IF(AND(Table2[[#This Row],[20D EMA]]&gt;Table2[[#This Row],[50D EMA]],Table2[[#This Row],[50D EMA]]&gt;Table2[[#This Row],[200D EMA]]),"Uptrend","Downtrend/NoTrend")</f>
        <v>Uptrend</v>
      </c>
      <c r="AL270">
        <v>0.03</v>
      </c>
      <c r="AM270" t="s">
        <v>10211</v>
      </c>
      <c r="AN270">
        <v>13.52</v>
      </c>
      <c r="AO270" t="s">
        <v>10211</v>
      </c>
      <c r="AP270">
        <v>1.8369254999836E-2</v>
      </c>
      <c r="AQ270">
        <f>(Table2[[#This Row],[Sharpe Ratio]]-AVERAGE(Table2[Sharpe Ratio]))/_xlfn.STDEV.P(Table2[Sharpe Ratio])</f>
        <v>-0.41020831920326906</v>
      </c>
      <c r="AR2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0.95901280608448836</v>
      </c>
      <c r="AS270">
        <f>_xlfn.RANK.AVG(Table2[[#This Row],[1Y Return vs Nifty Z-Score]],Table2[1Y Return vs Nifty Z-Score])</f>
        <v>199</v>
      </c>
      <c r="AT270">
        <f>_xlfn.RANK.AVG(Table2[[#This Row],[6M Return vs Nifty Z-Score]],Table2[6M Return vs Nifty Z-Score])</f>
        <v>241</v>
      </c>
      <c r="AU270">
        <f>_xlfn.RANK.AVG(Table2[[#This Row],[Sharpe Ratio Z-Score]],Table2[Sharpe Ratio Z-Score])</f>
        <v>445</v>
      </c>
      <c r="AV270">
        <f>(Table2[[#This Row],[Rank 1Y]]+Table2[[#This Row],[Rank 6M]]+Table2[[#This Row],[Rank Sharpe]])/3</f>
        <v>295</v>
      </c>
    </row>
    <row r="271" spans="1:48" x14ac:dyDescent="0.3">
      <c r="A271" t="s">
        <v>1060</v>
      </c>
      <c r="B271" t="s">
        <v>1061</v>
      </c>
      <c r="C271" t="s">
        <v>10178</v>
      </c>
      <c r="D271" t="s">
        <v>304</v>
      </c>
      <c r="E271">
        <v>11897.348382458</v>
      </c>
      <c r="F271">
        <v>147.79</v>
      </c>
      <c r="G271">
        <v>33.026226514867503</v>
      </c>
      <c r="H271">
        <f>(Table2[[#This Row],[1Y Return vs Nifty]]-AVERAGE(Table2[1Y Return vs Nifty]))/_xlfn.STDEV.P(Table2[1Y Return vs Nifty])</f>
        <v>-0.13201557414534498</v>
      </c>
      <c r="I271">
        <v>0.16812544607558599</v>
      </c>
      <c r="J271">
        <f>(Table2[[#This Row],[1M Return vs Nifty]]-AVERAGE(Table2[1M Return vs Nifty]))/_xlfn.STDEV.P(Table2[1M Return vs Nifty])</f>
        <v>-0.15837096579354354</v>
      </c>
      <c r="K271">
        <v>-1.45390883785645</v>
      </c>
      <c r="L271">
        <f>(Table2[[#This Row],[6M Return vs Nifty]]-AVERAGE(Table2[6M Return vs Nifty]))/_xlfn.STDEV.P(Table2[6M Return vs Nifty])</f>
        <v>-0.34053591632908714</v>
      </c>
      <c r="M271">
        <v>2.1553708046387001</v>
      </c>
      <c r="N271">
        <f>(Table2[[#This Row],[1W Return vs Nifty]]-AVERAGE(Table2[1W Return vs Nifty]))/_xlfn.STDEV.P(Table2[1W Return vs Nifty])</f>
        <v>0.47141981590391924</v>
      </c>
      <c r="O271">
        <v>146.66999999999999</v>
      </c>
      <c r="P271">
        <v>144.64344271134499</v>
      </c>
      <c r="Q271">
        <v>131.50998254747699</v>
      </c>
      <c r="R271">
        <v>60.164761558805999</v>
      </c>
      <c r="S271" s="2">
        <f>(Table2[[#This Row],[Close Price]]-Table2[[#This Row],[20D EMA]])/Table2[[#This Row],[20D EMA]]</f>
        <v>7.6361900865889731E-3</v>
      </c>
      <c r="T271" s="2">
        <f>(Table2[[#This Row],[Close Price]]-Table2[[#This Row],[50D EMA]])/Table2[[#This Row],[50D EMA]]</f>
        <v>2.1753888248735701E-2</v>
      </c>
      <c r="U271" s="2">
        <f>(Table2[[#This Row],[Close Price]]-Table2[[#This Row],[200D EMA]])/Table2[[#This Row],[200D EMA]]</f>
        <v>0.12379301659967659</v>
      </c>
      <c r="V271">
        <v>0.623816443713752</v>
      </c>
      <c r="W271">
        <v>147.35</v>
      </c>
      <c r="X271">
        <v>151.16999999999999</v>
      </c>
      <c r="Y271">
        <v>145.5</v>
      </c>
      <c r="Z271">
        <v>152.34</v>
      </c>
      <c r="AA271">
        <v>144</v>
      </c>
      <c r="AB271">
        <v>152.34</v>
      </c>
      <c r="AC271">
        <f>(Table2[[#This Row],[Close Price]]/Table2[[#This Row],[Day Low]])-1</f>
        <v>2.9860875466576342E-3</v>
      </c>
      <c r="AD271">
        <f>(Table2[[#This Row],[Day High]]/Table2[[#This Row],[Close Price]])-1</f>
        <v>2.2870288923472426E-2</v>
      </c>
      <c r="AE271">
        <f>(Table2[[#This Row],[Close Price]]/Table2[[#This Row],[Current Week Low]])-1</f>
        <v>1.573883161512013E-2</v>
      </c>
      <c r="AF271">
        <f>(Table2[[#This Row],[Current Week High]]/Table2[[#This Row],[Close Price]])-1</f>
        <v>3.07869273969823E-2</v>
      </c>
      <c r="AG271">
        <f>(Table2[[#This Row],[Close Price]]/Table2[[#This Row],[Current Month Low]])-1</f>
        <v>2.631944444444434E-2</v>
      </c>
      <c r="AH271">
        <f>(Table2[[#This Row],[Current Month High]]/Table2[[#This Row],[Close Price]])-1</f>
        <v>3.07869273969823E-2</v>
      </c>
      <c r="AI271">
        <v>6.9084511807294202</v>
      </c>
      <c r="AJ271">
        <v>63.847006651884698</v>
      </c>
      <c r="AK271" t="str">
        <f>IF(AND(Table2[[#This Row],[20D EMA]]&gt;Table2[[#This Row],[50D EMA]],Table2[[#This Row],[50D EMA]]&gt;Table2[[#This Row],[200D EMA]]),"Uptrend","Downtrend/NoTrend")</f>
        <v>Uptrend</v>
      </c>
      <c r="AL271">
        <v>-0.01</v>
      </c>
      <c r="AM271" t="s">
        <v>10212</v>
      </c>
      <c r="AN271">
        <v>-0.45</v>
      </c>
      <c r="AO271" t="s">
        <v>10212</v>
      </c>
      <c r="AP271">
        <v>0.13885510428136499</v>
      </c>
      <c r="AQ271">
        <f>(Table2[[#This Row],[Sharpe Ratio]]-AVERAGE(Table2[Sharpe Ratio]))/_xlfn.STDEV.P(Table2[Sharpe Ratio])</f>
        <v>0.95677285541916479</v>
      </c>
      <c r="AR2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0.79727021505510831</v>
      </c>
      <c r="AS271">
        <f>_xlfn.RANK.AVG(Table2[[#This Row],[1Y Return vs Nifty Z-Score]],Table2[1Y Return vs Nifty Z-Score])</f>
        <v>317</v>
      </c>
      <c r="AT271">
        <f>_xlfn.RANK.AVG(Table2[[#This Row],[6M Return vs Nifty Z-Score]],Table2[6M Return vs Nifty Z-Score])</f>
        <v>440</v>
      </c>
      <c r="AU271">
        <f>_xlfn.RANK.AVG(Table2[[#This Row],[Sharpe Ratio Z-Score]],Table2[Sharpe Ratio Z-Score])</f>
        <v>133</v>
      </c>
      <c r="AV271">
        <f>(Table2[[#This Row],[Rank 1Y]]+Table2[[#This Row],[Rank 6M]]+Table2[[#This Row],[Rank Sharpe]])/3</f>
        <v>296.66666666666669</v>
      </c>
    </row>
    <row r="272" spans="1:48" x14ac:dyDescent="0.3">
      <c r="A272" t="s">
        <v>1141</v>
      </c>
      <c r="B272" t="s">
        <v>1142</v>
      </c>
      <c r="C272" t="s">
        <v>10179</v>
      </c>
      <c r="D272" t="s">
        <v>481</v>
      </c>
      <c r="E272">
        <v>10505.920912019999</v>
      </c>
      <c r="F272">
        <v>2129.35</v>
      </c>
      <c r="G272">
        <v>12.317833007036899</v>
      </c>
      <c r="H272">
        <f>(Table2[[#This Row],[1Y Return vs Nifty]]-AVERAGE(Table2[1Y Return vs Nifty]))/_xlfn.STDEV.P(Table2[1Y Return vs Nifty])</f>
        <v>-0.38062297849748594</v>
      </c>
      <c r="I272">
        <v>0.960127933938698</v>
      </c>
      <c r="J272">
        <f>(Table2[[#This Row],[1M Return vs Nifty]]-AVERAGE(Table2[1M Return vs Nifty]))/_xlfn.STDEV.P(Table2[1M Return vs Nifty])</f>
        <v>-9.0594376062112722E-2</v>
      </c>
      <c r="K272">
        <v>-8.59501330878647E-2</v>
      </c>
      <c r="L272">
        <f>(Table2[[#This Row],[6M Return vs Nifty]]-AVERAGE(Table2[6M Return vs Nifty]))/_xlfn.STDEV.P(Table2[6M Return vs Nifty])</f>
        <v>-0.29936271260404651</v>
      </c>
      <c r="M272">
        <v>-0.14123237016756901</v>
      </c>
      <c r="N272">
        <f>(Table2[[#This Row],[1W Return vs Nifty]]-AVERAGE(Table2[1W Return vs Nifty]))/_xlfn.STDEV.P(Table2[1W Return vs Nifty])</f>
        <v>3.153999478510474E-2</v>
      </c>
      <c r="O272">
        <v>2105.5700000000002</v>
      </c>
      <c r="P272">
        <v>2063.50799428354</v>
      </c>
      <c r="Q272">
        <v>1929.5641355421001</v>
      </c>
      <c r="R272">
        <v>59.442289536796601</v>
      </c>
      <c r="S272" s="2">
        <f>(Table2[[#This Row],[Close Price]]-Table2[[#This Row],[20D EMA]])/Table2[[#This Row],[20D EMA]]</f>
        <v>1.1293853920790922E-2</v>
      </c>
      <c r="T272" s="2">
        <f>(Table2[[#This Row],[Close Price]]-Table2[[#This Row],[50D EMA]])/Table2[[#This Row],[50D EMA]]</f>
        <v>3.190780258611043E-2</v>
      </c>
      <c r="U272" s="2">
        <f>(Table2[[#This Row],[Close Price]]-Table2[[#This Row],[200D EMA]])/Table2[[#This Row],[200D EMA]]</f>
        <v>0.10353937491783403</v>
      </c>
      <c r="V272">
        <v>0.84177064339707397</v>
      </c>
      <c r="W272">
        <v>2110</v>
      </c>
      <c r="X272">
        <v>2170</v>
      </c>
      <c r="Y272">
        <v>2060.85</v>
      </c>
      <c r="Z272">
        <v>2188</v>
      </c>
      <c r="AA272">
        <v>2035</v>
      </c>
      <c r="AB272">
        <v>2200</v>
      </c>
      <c r="AC272">
        <f>(Table2[[#This Row],[Close Price]]/Table2[[#This Row],[Day Low]])-1</f>
        <v>9.1706161137439235E-3</v>
      </c>
      <c r="AD272">
        <f>(Table2[[#This Row],[Day High]]/Table2[[#This Row],[Close Price]])-1</f>
        <v>1.9090332730645532E-2</v>
      </c>
      <c r="AE272">
        <f>(Table2[[#This Row],[Close Price]]/Table2[[#This Row],[Current Week Low]])-1</f>
        <v>3.3238712181866692E-2</v>
      </c>
      <c r="AF272">
        <f>(Table2[[#This Row],[Current Week High]]/Table2[[#This Row],[Close Price]])-1</f>
        <v>2.7543616596614084E-2</v>
      </c>
      <c r="AG272">
        <f>(Table2[[#This Row],[Close Price]]/Table2[[#This Row],[Current Month Low]])-1</f>
        <v>4.6363636363636385E-2</v>
      </c>
      <c r="AH272">
        <f>(Table2[[#This Row],[Current Month High]]/Table2[[#This Row],[Close Price]])-1</f>
        <v>3.3179139173926453E-2</v>
      </c>
      <c r="AI272">
        <v>8.7186230539836096</v>
      </c>
      <c r="AJ272">
        <v>52.096428571428497</v>
      </c>
      <c r="AK272" t="str">
        <f>IF(AND(Table2[[#This Row],[20D EMA]]&gt;Table2[[#This Row],[50D EMA]],Table2[[#This Row],[50D EMA]]&gt;Table2[[#This Row],[200D EMA]]),"Uptrend","Downtrend/NoTrend")</f>
        <v>Uptrend</v>
      </c>
      <c r="AL272">
        <v>-7.0000000000000007E-2</v>
      </c>
      <c r="AM272" t="s">
        <v>10212</v>
      </c>
      <c r="AN272">
        <v>1.57</v>
      </c>
      <c r="AO272" t="s">
        <v>10211</v>
      </c>
      <c r="AP272">
        <v>0.191446376867489</v>
      </c>
      <c r="AQ272">
        <f>(Table2[[#This Row],[Sharpe Ratio]]-AVERAGE(Table2[Sharpe Ratio]))/_xlfn.STDEV.P(Table2[Sharpe Ratio])</f>
        <v>1.5534510545883153</v>
      </c>
      <c r="AR2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0.81441098220977493</v>
      </c>
      <c r="AS272">
        <f>_xlfn.RANK.AVG(Table2[[#This Row],[1Y Return vs Nifty Z-Score]],Table2[1Y Return vs Nifty Z-Score])</f>
        <v>425</v>
      </c>
      <c r="AT272">
        <f>_xlfn.RANK.AVG(Table2[[#This Row],[6M Return vs Nifty Z-Score]],Table2[6M Return vs Nifty Z-Score])</f>
        <v>425</v>
      </c>
      <c r="AU272">
        <f>_xlfn.RANK.AVG(Table2[[#This Row],[Sharpe Ratio Z-Score]],Table2[Sharpe Ratio Z-Score])</f>
        <v>45</v>
      </c>
      <c r="AV272">
        <f>(Table2[[#This Row],[Rank 1Y]]+Table2[[#This Row],[Rank 6M]]+Table2[[#This Row],[Rank Sharpe]])/3</f>
        <v>298.33333333333331</v>
      </c>
    </row>
    <row r="273" spans="1:48" x14ac:dyDescent="0.3">
      <c r="A273" t="s">
        <v>1159</v>
      </c>
      <c r="B273" t="s">
        <v>1160</v>
      </c>
      <c r="C273" t="s">
        <v>10171</v>
      </c>
      <c r="D273" t="s">
        <v>193</v>
      </c>
      <c r="E273">
        <v>10169.462783999999</v>
      </c>
      <c r="F273">
        <v>656.95</v>
      </c>
      <c r="G273">
        <v>58.550102939836201</v>
      </c>
      <c r="H273">
        <f>(Table2[[#This Row],[1Y Return vs Nifty]]-AVERAGE(Table2[1Y Return vs Nifty]))/_xlfn.STDEV.P(Table2[1Y Return vs Nifty])</f>
        <v>0.17440243286310955</v>
      </c>
      <c r="I273">
        <v>-4.3295719379627498</v>
      </c>
      <c r="J273">
        <f>(Table2[[#This Row],[1M Return vs Nifty]]-AVERAGE(Table2[1M Return vs Nifty]))/_xlfn.STDEV.P(Table2[1M Return vs Nifty])</f>
        <v>-0.54326696676012587</v>
      </c>
      <c r="K273">
        <v>6.8017878392417401</v>
      </c>
      <c r="L273">
        <f>(Table2[[#This Row],[6M Return vs Nifty]]-AVERAGE(Table2[6M Return vs Nifty]))/_xlfn.STDEV.P(Table2[6M Return vs Nifty])</f>
        <v>-9.205364855784795E-2</v>
      </c>
      <c r="M273">
        <v>-1.7148183669203101</v>
      </c>
      <c r="N273">
        <f>(Table2[[#This Row],[1W Return vs Nifty]]-AVERAGE(Table2[1W Return vs Nifty]))/_xlfn.STDEV.P(Table2[1W Return vs Nifty])</f>
        <v>-0.2698567525328367</v>
      </c>
      <c r="O273">
        <v>657.34</v>
      </c>
      <c r="P273">
        <v>614.45105266913902</v>
      </c>
      <c r="Q273">
        <v>529.34247234530301</v>
      </c>
      <c r="R273">
        <v>50.8634587120332</v>
      </c>
      <c r="S273" s="2">
        <f>(Table2[[#This Row],[Close Price]]-Table2[[#This Row],[20D EMA]])/Table2[[#This Row],[20D EMA]]</f>
        <v>-5.9330027078830796E-4</v>
      </c>
      <c r="T273" s="2">
        <f>(Table2[[#This Row],[Close Price]]-Table2[[#This Row],[50D EMA]])/Table2[[#This Row],[50D EMA]]</f>
        <v>6.916571653063025E-2</v>
      </c>
      <c r="U273" s="2">
        <f>(Table2[[#This Row],[Close Price]]-Table2[[#This Row],[200D EMA]])/Table2[[#This Row],[200D EMA]]</f>
        <v>0.2410679934472659</v>
      </c>
      <c r="V273">
        <v>0.48384120619481602</v>
      </c>
      <c r="W273">
        <v>649.79999999999995</v>
      </c>
      <c r="X273">
        <v>669.6</v>
      </c>
      <c r="Y273">
        <v>649.79999999999995</v>
      </c>
      <c r="Z273">
        <v>684.8</v>
      </c>
      <c r="AA273">
        <v>649.6</v>
      </c>
      <c r="AB273">
        <v>693.3</v>
      </c>
      <c r="AC273">
        <f>(Table2[[#This Row],[Close Price]]/Table2[[#This Row],[Day Low]])-1</f>
        <v>1.1003385657125442E-2</v>
      </c>
      <c r="AD273">
        <f>(Table2[[#This Row],[Day High]]/Table2[[#This Row],[Close Price]])-1</f>
        <v>1.9255651115001049E-2</v>
      </c>
      <c r="AE273">
        <f>(Table2[[#This Row],[Close Price]]/Table2[[#This Row],[Current Week Low]])-1</f>
        <v>1.1003385657125442E-2</v>
      </c>
      <c r="AF273">
        <f>(Table2[[#This Row],[Current Week High]]/Table2[[#This Row],[Close Price]])-1</f>
        <v>4.2392876170180172E-2</v>
      </c>
      <c r="AG273">
        <f>(Table2[[#This Row],[Close Price]]/Table2[[#This Row],[Current Month Low]])-1</f>
        <v>1.1314655172413923E-2</v>
      </c>
      <c r="AH273">
        <f>(Table2[[#This Row],[Current Month High]]/Table2[[#This Row],[Close Price]])-1</f>
        <v>5.5331455970773824E-2</v>
      </c>
      <c r="AI273">
        <v>7.7403150924727697</v>
      </c>
      <c r="AJ273">
        <v>105.296875</v>
      </c>
      <c r="AK273" t="str">
        <f>IF(AND(Table2[[#This Row],[20D EMA]]&gt;Table2[[#This Row],[50D EMA]],Table2[[#This Row],[50D EMA]]&gt;Table2[[#This Row],[200D EMA]]),"Uptrend","Downtrend/NoTrend")</f>
        <v>Uptrend</v>
      </c>
      <c r="AL273">
        <v>0.1</v>
      </c>
      <c r="AM273" t="s">
        <v>10211</v>
      </c>
      <c r="AN273">
        <v>-0.13</v>
      </c>
      <c r="AO273" t="s">
        <v>10212</v>
      </c>
      <c r="AP273">
        <v>5.5321505918365002E-2</v>
      </c>
      <c r="AQ273">
        <f>(Table2[[#This Row],[Sharpe Ratio]]-AVERAGE(Table2[Sharpe Ratio]))/_xlfn.STDEV.P(Table2[Sharpe Ratio])</f>
        <v>9.0361951257472949E-3</v>
      </c>
      <c r="AR2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-0.72173873986195369</v>
      </c>
      <c r="AS273">
        <f>_xlfn.RANK.AVG(Table2[[#This Row],[1Y Return vs Nifty Z-Score]],Table2[1Y Return vs Nifty Z-Score])</f>
        <v>218</v>
      </c>
      <c r="AT273">
        <f>_xlfn.RANK.AVG(Table2[[#This Row],[6M Return vs Nifty Z-Score]],Table2[6M Return vs Nifty Z-Score])</f>
        <v>345</v>
      </c>
      <c r="AU273">
        <f>_xlfn.RANK.AVG(Table2[[#This Row],[Sharpe Ratio Z-Score]],Table2[Sharpe Ratio Z-Score])</f>
        <v>332</v>
      </c>
      <c r="AV273">
        <f>(Table2[[#This Row],[Rank 1Y]]+Table2[[#This Row],[Rank 6M]]+Table2[[#This Row],[Rank Sharpe]])/3</f>
        <v>298.33333333333331</v>
      </c>
    </row>
    <row r="274" spans="1:48" x14ac:dyDescent="0.3">
      <c r="A274" t="s">
        <v>1236</v>
      </c>
      <c r="B274" t="s">
        <v>1237</v>
      </c>
      <c r="C274" t="s">
        <v>10165</v>
      </c>
      <c r="D274" t="s">
        <v>1116</v>
      </c>
      <c r="E274">
        <v>9110.41438905</v>
      </c>
      <c r="F274">
        <v>555.15</v>
      </c>
      <c r="G274">
        <v>144.072993750866</v>
      </c>
      <c r="H274">
        <f>(Table2[[#This Row],[1Y Return vs Nifty]]-AVERAGE(Table2[1Y Return vs Nifty]))/_xlfn.STDEV.P(Table2[1Y Return vs Nifty])</f>
        <v>1.2011177060291274</v>
      </c>
      <c r="I274">
        <v>1.4509499985145</v>
      </c>
      <c r="J274">
        <f>(Table2[[#This Row],[1M Return vs Nifty]]-AVERAGE(Table2[1M Return vs Nifty]))/_xlfn.STDEV.P(Table2[1M Return vs Nifty])</f>
        <v>-4.8591672520558127E-2</v>
      </c>
      <c r="K274">
        <v>9.5184978622759093</v>
      </c>
      <c r="L274">
        <f>(Table2[[#This Row],[6M Return vs Nifty]]-AVERAGE(Table2[6M Return vs Nifty]))/_xlfn.STDEV.P(Table2[6M Return vs Nifty])</f>
        <v>-1.0285350399192494E-2</v>
      </c>
      <c r="M274">
        <v>-1.0903934507031701</v>
      </c>
      <c r="N274">
        <f>(Table2[[#This Row],[1W Return vs Nifty]]-AVERAGE(Table2[1W Return vs Nifty]))/_xlfn.STDEV.P(Table2[1W Return vs Nifty])</f>
        <v>-0.15025754468496966</v>
      </c>
      <c r="O274">
        <v>559.96</v>
      </c>
      <c r="P274">
        <v>537.32902076448295</v>
      </c>
      <c r="Q274">
        <v>432.72737783425902</v>
      </c>
      <c r="R274">
        <v>49.2940309123059</v>
      </c>
      <c r="S274" s="2">
        <f>(Table2[[#This Row],[Close Price]]-Table2[[#This Row],[20D EMA]])/Table2[[#This Row],[20D EMA]]</f>
        <v>-8.5898992785199985E-3</v>
      </c>
      <c r="T274" s="2">
        <f>(Table2[[#This Row],[Close Price]]-Table2[[#This Row],[50D EMA]])/Table2[[#This Row],[50D EMA]]</f>
        <v>3.3165860295731459E-2</v>
      </c>
      <c r="U274" s="2">
        <f>(Table2[[#This Row],[Close Price]]-Table2[[#This Row],[200D EMA]])/Table2[[#This Row],[200D EMA]]</f>
        <v>0.28290935225418218</v>
      </c>
      <c r="V274">
        <v>0.64742323833832105</v>
      </c>
      <c r="W274">
        <v>551</v>
      </c>
      <c r="X274">
        <v>567</v>
      </c>
      <c r="Y274">
        <v>548.15</v>
      </c>
      <c r="Z274">
        <v>593.4</v>
      </c>
      <c r="AA274">
        <v>542.75</v>
      </c>
      <c r="AB274">
        <v>593.4</v>
      </c>
      <c r="AC274">
        <f>(Table2[[#This Row],[Close Price]]/Table2[[#This Row],[Day Low]])-1</f>
        <v>7.5317604355715773E-3</v>
      </c>
      <c r="AD274">
        <f>(Table2[[#This Row],[Day High]]/Table2[[#This Row],[Close Price]])-1</f>
        <v>2.1345582275060782E-2</v>
      </c>
      <c r="AE274">
        <f>(Table2[[#This Row],[Close Price]]/Table2[[#This Row],[Current Week Low]])-1</f>
        <v>1.2770227127611111E-2</v>
      </c>
      <c r="AF274">
        <f>(Table2[[#This Row],[Current Week High]]/Table2[[#This Row],[Close Price]])-1</f>
        <v>6.8900297216968331E-2</v>
      </c>
      <c r="AG274">
        <f>(Table2[[#This Row],[Close Price]]/Table2[[#This Row],[Current Month Low]])-1</f>
        <v>2.2846614463380988E-2</v>
      </c>
      <c r="AH274">
        <f>(Table2[[#This Row],[Current Month High]]/Table2[[#This Row],[Close Price]])-1</f>
        <v>6.8900297216968331E-2</v>
      </c>
      <c r="AI274">
        <v>14.347473655768701</v>
      </c>
      <c r="AJ274">
        <v>182.74691227027699</v>
      </c>
      <c r="AK274" t="str">
        <f>IF(AND(Table2[[#This Row],[20D EMA]]&gt;Table2[[#This Row],[50D EMA]],Table2[[#This Row],[50D EMA]]&gt;Table2[[#This Row],[200D EMA]]),"Uptrend","Downtrend/NoTrend")</f>
        <v>Uptrend</v>
      </c>
      <c r="AL274">
        <v>-0.04</v>
      </c>
      <c r="AM274" t="s">
        <v>10212</v>
      </c>
      <c r="AN274">
        <v>-4.59</v>
      </c>
      <c r="AO274" t="s">
        <v>10212</v>
      </c>
      <c r="AQ274">
        <f>(Table2[[#This Row],[Sharpe Ratio]]-AVERAGE(Table2[Sharpe Ratio]))/_xlfn.STDEV.P(Table2[Sharpe Ratio])</f>
        <v>-0.61861806961255938</v>
      </c>
      <c r="AR2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0.37336506881184761</v>
      </c>
      <c r="AS274">
        <f>_xlfn.RANK.AVG(Table2[[#This Row],[1Y Return vs Nifty Z-Score]],Table2[1Y Return vs Nifty Z-Score])</f>
        <v>72</v>
      </c>
      <c r="AT274">
        <f>_xlfn.RANK.AVG(Table2[[#This Row],[6M Return vs Nifty Z-Score]],Table2[6M Return vs Nifty Z-Score])</f>
        <v>307</v>
      </c>
      <c r="AU274">
        <f>_xlfn.RANK.AVG(Table2[[#This Row],[Sharpe Ratio Z-Score]],Table2[Sharpe Ratio Z-Score])</f>
        <v>517</v>
      </c>
      <c r="AV274">
        <f>(Table2[[#This Row],[Rank 1Y]]+Table2[[#This Row],[Rank 6M]]+Table2[[#This Row],[Rank Sharpe]])/3</f>
        <v>298.66666666666669</v>
      </c>
    </row>
    <row r="275" spans="1:48" x14ac:dyDescent="0.3">
      <c r="A275" t="s">
        <v>965</v>
      </c>
      <c r="B275" t="s">
        <v>966</v>
      </c>
      <c r="C275" t="s">
        <v>10166</v>
      </c>
      <c r="D275" t="s">
        <v>299</v>
      </c>
      <c r="E275">
        <v>14612.341653359999</v>
      </c>
      <c r="F275">
        <v>1082.6500000000001</v>
      </c>
      <c r="G275">
        <v>54.794616019861799</v>
      </c>
      <c r="H275">
        <f>(Table2[[#This Row],[1Y Return vs Nifty]]-AVERAGE(Table2[1Y Return vs Nifty]))/_xlfn.STDEV.P(Table2[1Y Return vs Nifty])</f>
        <v>0.1293172428941142</v>
      </c>
      <c r="I275">
        <v>-1.81764733889645</v>
      </c>
      <c r="J275">
        <f>(Table2[[#This Row],[1M Return vs Nifty]]-AVERAGE(Table2[1M Return vs Nifty]))/_xlfn.STDEV.P(Table2[1M Return vs Nifty])</f>
        <v>-0.32830592106119993</v>
      </c>
      <c r="K275">
        <v>20.6541638078468</v>
      </c>
      <c r="L275">
        <f>(Table2[[#This Row],[6M Return vs Nifty]]-AVERAGE(Table2[6M Return vs Nifty]))/_xlfn.STDEV.P(Table2[6M Return vs Nifty])</f>
        <v>0.32487903796481887</v>
      </c>
      <c r="M275">
        <v>-4.0371796591685101</v>
      </c>
      <c r="N275">
        <f>(Table2[[#This Row],[1W Return vs Nifty]]-AVERAGE(Table2[1W Return vs Nifty]))/_xlfn.STDEV.P(Table2[1W Return vs Nifty])</f>
        <v>-0.71467015391358291</v>
      </c>
      <c r="O275">
        <v>1057.92</v>
      </c>
      <c r="P275">
        <v>1024.36324964248</v>
      </c>
      <c r="Q275">
        <v>909.20491365450903</v>
      </c>
      <c r="R275">
        <v>49.0281623461279</v>
      </c>
      <c r="S275" s="2">
        <f>(Table2[[#This Row],[Close Price]]-Table2[[#This Row],[20D EMA]])/Table2[[#This Row],[20D EMA]]</f>
        <v>2.3376058681185738E-2</v>
      </c>
      <c r="T275" s="2">
        <f>(Table2[[#This Row],[Close Price]]-Table2[[#This Row],[50D EMA]])/Table2[[#This Row],[50D EMA]]</f>
        <v>5.6900470002084841E-2</v>
      </c>
      <c r="U275" s="2">
        <f>(Table2[[#This Row],[Close Price]]-Table2[[#This Row],[200D EMA]])/Table2[[#This Row],[200D EMA]]</f>
        <v>0.19076567200713446</v>
      </c>
      <c r="V275">
        <v>0.76841292107694703</v>
      </c>
      <c r="W275">
        <v>1069</v>
      </c>
      <c r="X275">
        <v>1115</v>
      </c>
      <c r="Y275">
        <v>1059</v>
      </c>
      <c r="Z275">
        <v>1115</v>
      </c>
      <c r="AA275">
        <v>1059</v>
      </c>
      <c r="AB275">
        <v>1143.1500000000001</v>
      </c>
      <c r="AC275">
        <f>(Table2[[#This Row],[Close Price]]/Table2[[#This Row],[Day Low]])-1</f>
        <v>1.2768942937324779E-2</v>
      </c>
      <c r="AD275">
        <f>(Table2[[#This Row],[Day High]]/Table2[[#This Row],[Close Price]])-1</f>
        <v>2.9880386089687239E-2</v>
      </c>
      <c r="AE275">
        <f>(Table2[[#This Row],[Close Price]]/Table2[[#This Row],[Current Week Low]])-1</f>
        <v>2.2332389046270107E-2</v>
      </c>
      <c r="AF275">
        <f>(Table2[[#This Row],[Current Week High]]/Table2[[#This Row],[Close Price]])-1</f>
        <v>2.9880386089687239E-2</v>
      </c>
      <c r="AG275">
        <f>(Table2[[#This Row],[Close Price]]/Table2[[#This Row],[Current Month Low]])-1</f>
        <v>2.2332389046270107E-2</v>
      </c>
      <c r="AH275">
        <f>(Table2[[#This Row],[Current Month High]]/Table2[[#This Row],[Close Price]])-1</f>
        <v>5.5881402115180334E-2</v>
      </c>
      <c r="AI275">
        <v>10.746778737357401</v>
      </c>
      <c r="AJ275">
        <v>89.274475524475505</v>
      </c>
      <c r="AK275" t="str">
        <f>IF(AND(Table2[[#This Row],[20D EMA]]&gt;Table2[[#This Row],[50D EMA]],Table2[[#This Row],[50D EMA]]&gt;Table2[[#This Row],[200D EMA]]),"Uptrend","Downtrend/NoTrend")</f>
        <v>Uptrend</v>
      </c>
      <c r="AL275">
        <v>-0.1</v>
      </c>
      <c r="AM275" t="s">
        <v>10212</v>
      </c>
      <c r="AN275">
        <v>2.37</v>
      </c>
      <c r="AO275" t="s">
        <v>10211</v>
      </c>
      <c r="AP275">
        <v>1.566787837618E-2</v>
      </c>
      <c r="AQ275">
        <f>(Table2[[#This Row],[Sharpe Ratio]]-AVERAGE(Table2[Sharpe Ratio]))/_xlfn.STDEV.P(Table2[Sharpe Ratio])</f>
        <v>-0.44085698883645041</v>
      </c>
      <c r="AR2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-1.0296367829523003</v>
      </c>
      <c r="AS275">
        <f>_xlfn.RANK.AVG(Table2[[#This Row],[1Y Return vs Nifty Z-Score]],Table2[1Y Return vs Nifty Z-Score])</f>
        <v>235</v>
      </c>
      <c r="AT275">
        <f>_xlfn.RANK.AVG(Table2[[#This Row],[6M Return vs Nifty Z-Score]],Table2[6M Return vs Nifty Z-Score])</f>
        <v>210</v>
      </c>
      <c r="AU275">
        <f>_xlfn.RANK.AVG(Table2[[#This Row],[Sharpe Ratio Z-Score]],Table2[Sharpe Ratio Z-Score])</f>
        <v>455</v>
      </c>
      <c r="AV275">
        <f>(Table2[[#This Row],[Rank 1Y]]+Table2[[#This Row],[Rank 6M]]+Table2[[#This Row],[Rank Sharpe]])/3</f>
        <v>300</v>
      </c>
    </row>
    <row r="276" spans="1:48" x14ac:dyDescent="0.3">
      <c r="A276" t="s">
        <v>1308</v>
      </c>
      <c r="B276" t="s">
        <v>1309</v>
      </c>
      <c r="C276" t="s">
        <v>10185</v>
      </c>
      <c r="D276" t="s">
        <v>1310</v>
      </c>
      <c r="E276">
        <v>8377.0955152499992</v>
      </c>
      <c r="F276">
        <v>670.15</v>
      </c>
      <c r="G276">
        <v>3.0705289879863198</v>
      </c>
      <c r="H276">
        <f>(Table2[[#This Row],[1Y Return vs Nifty]]-AVERAGE(Table2[1Y Return vs Nifty]))/_xlfn.STDEV.P(Table2[1Y Return vs Nifty])</f>
        <v>-0.49163826553855794</v>
      </c>
      <c r="I276">
        <v>21.831662660607599</v>
      </c>
      <c r="J276">
        <f>(Table2[[#This Row],[1M Return vs Nifty]]-AVERAGE(Table2[1M Return vs Nifty]))/_xlfn.STDEV.P(Table2[1M Return vs Nifty])</f>
        <v>1.6955129505088689</v>
      </c>
      <c r="K276">
        <v>8.1887531355591801</v>
      </c>
      <c r="L276">
        <f>(Table2[[#This Row],[6M Return vs Nifty]]-AVERAGE(Table2[6M Return vs Nifty]))/_xlfn.STDEV.P(Table2[6M Return vs Nifty])</f>
        <v>-5.0308379124075209E-2</v>
      </c>
      <c r="M276">
        <v>2.1911809568158298</v>
      </c>
      <c r="N276">
        <f>(Table2[[#This Row],[1W Return vs Nifty]]-AVERAGE(Table2[1W Return vs Nifty]))/_xlfn.STDEV.P(Table2[1W Return vs Nifty])</f>
        <v>0.47827871234136848</v>
      </c>
      <c r="O276">
        <v>610.58000000000004</v>
      </c>
      <c r="P276">
        <v>568.684484855199</v>
      </c>
      <c r="Q276">
        <v>523.58034751285595</v>
      </c>
      <c r="R276">
        <v>76.385127896668394</v>
      </c>
      <c r="S276" s="2">
        <f>(Table2[[#This Row],[Close Price]]-Table2[[#This Row],[20D EMA]])/Table2[[#This Row],[20D EMA]]</f>
        <v>9.7562972911002549E-2</v>
      </c>
      <c r="T276" s="2">
        <f>(Table2[[#This Row],[Close Price]]-Table2[[#This Row],[50D EMA]])/Table2[[#This Row],[50D EMA]]</f>
        <v>0.1784214583779907</v>
      </c>
      <c r="U276" s="2">
        <f>(Table2[[#This Row],[Close Price]]-Table2[[#This Row],[200D EMA]])/Table2[[#This Row],[200D EMA]]</f>
        <v>0.27993726881344638</v>
      </c>
      <c r="V276">
        <v>2.5213142852386601</v>
      </c>
      <c r="W276">
        <v>665</v>
      </c>
      <c r="X276">
        <v>690</v>
      </c>
      <c r="Y276">
        <v>630.5</v>
      </c>
      <c r="Z276">
        <v>710</v>
      </c>
      <c r="AA276">
        <v>585.04999999999995</v>
      </c>
      <c r="AB276">
        <v>710</v>
      </c>
      <c r="AC276">
        <f>(Table2[[#This Row],[Close Price]]/Table2[[#This Row],[Day Low]])-1</f>
        <v>7.7443609022556092E-3</v>
      </c>
      <c r="AD276">
        <f>(Table2[[#This Row],[Day High]]/Table2[[#This Row],[Close Price]])-1</f>
        <v>2.962023427590843E-2</v>
      </c>
      <c r="AE276">
        <f>(Table2[[#This Row],[Close Price]]/Table2[[#This Row],[Current Week Low]])-1</f>
        <v>6.2886597938144329E-2</v>
      </c>
      <c r="AF276">
        <f>(Table2[[#This Row],[Current Week High]]/Table2[[#This Row],[Close Price]])-1</f>
        <v>5.9464299037528923E-2</v>
      </c>
      <c r="AG276">
        <f>(Table2[[#This Row],[Close Price]]/Table2[[#This Row],[Current Month Low]])-1</f>
        <v>0.14545765319203485</v>
      </c>
      <c r="AH276">
        <f>(Table2[[#This Row],[Current Month High]]/Table2[[#This Row],[Close Price]])-1</f>
        <v>5.9464299037528923E-2</v>
      </c>
      <c r="AI276">
        <v>5.9464299037528896</v>
      </c>
      <c r="AJ276">
        <v>64.676250153581506</v>
      </c>
      <c r="AK276" t="str">
        <f>IF(AND(Table2[[#This Row],[20D EMA]]&gt;Table2[[#This Row],[50D EMA]],Table2[[#This Row],[50D EMA]]&gt;Table2[[#This Row],[200D EMA]]),"Uptrend","Downtrend/NoTrend")</f>
        <v>Uptrend</v>
      </c>
      <c r="AL276">
        <v>0.12</v>
      </c>
      <c r="AM276" t="s">
        <v>10211</v>
      </c>
      <c r="AN276">
        <v>23.63</v>
      </c>
      <c r="AO276" t="s">
        <v>10211</v>
      </c>
      <c r="AP276">
        <v>0.154627129472521</v>
      </c>
      <c r="AQ276">
        <f>(Table2[[#This Row],[Sharpe Ratio]]-AVERAGE(Table2[Sharpe Ratio]))/_xlfn.STDEV.P(Table2[Sharpe Ratio])</f>
        <v>1.1357155416395481</v>
      </c>
      <c r="AR2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2.7675605598271527</v>
      </c>
      <c r="AS276">
        <f>_xlfn.RANK.AVG(Table2[[#This Row],[1Y Return vs Nifty Z-Score]],Table2[1Y Return vs Nifty Z-Score])</f>
        <v>483</v>
      </c>
      <c r="AT276">
        <f>_xlfn.RANK.AVG(Table2[[#This Row],[6M Return vs Nifty Z-Score]],Table2[6M Return vs Nifty Z-Score])</f>
        <v>324</v>
      </c>
      <c r="AU276">
        <f>_xlfn.RANK.AVG(Table2[[#This Row],[Sharpe Ratio Z-Score]],Table2[Sharpe Ratio Z-Score])</f>
        <v>95</v>
      </c>
      <c r="AV276">
        <f>(Table2[[#This Row],[Rank 1Y]]+Table2[[#This Row],[Rank 6M]]+Table2[[#This Row],[Rank Sharpe]])/3</f>
        <v>300.66666666666669</v>
      </c>
    </row>
    <row r="277" spans="1:48" x14ac:dyDescent="0.3">
      <c r="A277" t="s">
        <v>1012</v>
      </c>
      <c r="B277" t="s">
        <v>1013</v>
      </c>
      <c r="C277" t="s">
        <v>10166</v>
      </c>
      <c r="D277" t="s">
        <v>299</v>
      </c>
      <c r="E277">
        <v>13108.401206050001</v>
      </c>
      <c r="F277">
        <v>2424.4499999999998</v>
      </c>
      <c r="G277">
        <v>54.885584341808602</v>
      </c>
      <c r="H277">
        <f>(Table2[[#This Row],[1Y Return vs Nifty]]-AVERAGE(Table2[1Y Return vs Nifty]))/_xlfn.STDEV.P(Table2[1Y Return vs Nifty])</f>
        <v>0.13040933139382874</v>
      </c>
      <c r="I277">
        <v>16.585321341719698</v>
      </c>
      <c r="J277">
        <f>(Table2[[#This Row],[1M Return vs Nifty]]-AVERAGE(Table2[1M Return vs Nifty]))/_xlfn.STDEV.P(Table2[1M Return vs Nifty])</f>
        <v>1.2465508214621526</v>
      </c>
      <c r="K277">
        <v>8.0234047348098798</v>
      </c>
      <c r="L277">
        <f>(Table2[[#This Row],[6M Return vs Nifty]]-AVERAGE(Table2[6M Return vs Nifty]))/_xlfn.STDEV.P(Table2[6M Return vs Nifty])</f>
        <v>-5.5285081539088746E-2</v>
      </c>
      <c r="M277">
        <v>-1.9827943536641199</v>
      </c>
      <c r="N277">
        <f>(Table2[[#This Row],[1W Return vs Nifty]]-AVERAGE(Table2[1W Return vs Nifty]))/_xlfn.STDEV.P(Table2[1W Return vs Nifty])</f>
        <v>-0.32118352522309412</v>
      </c>
      <c r="O277">
        <v>2313.06</v>
      </c>
      <c r="P277">
        <v>2160.9430023642599</v>
      </c>
      <c r="Q277">
        <v>1933.2023823729901</v>
      </c>
      <c r="R277">
        <v>63.6101767769349</v>
      </c>
      <c r="S277" s="2">
        <f>(Table2[[#This Row],[Close Price]]-Table2[[#This Row],[20D EMA]])/Table2[[#This Row],[20D EMA]]</f>
        <v>4.8156986848590128E-2</v>
      </c>
      <c r="T277" s="2">
        <f>(Table2[[#This Row],[Close Price]]-Table2[[#This Row],[50D EMA]])/Table2[[#This Row],[50D EMA]]</f>
        <v>0.12194074408600335</v>
      </c>
      <c r="U277" s="2">
        <f>(Table2[[#This Row],[Close Price]]-Table2[[#This Row],[200D EMA]])/Table2[[#This Row],[200D EMA]]</f>
        <v>0.25411080707649825</v>
      </c>
      <c r="V277">
        <v>0.64572109550720203</v>
      </c>
      <c r="W277">
        <v>2390</v>
      </c>
      <c r="X277">
        <v>2458</v>
      </c>
      <c r="Y277">
        <v>2304</v>
      </c>
      <c r="Z277">
        <v>2472.9499999999998</v>
      </c>
      <c r="AA277">
        <v>2304</v>
      </c>
      <c r="AB277">
        <v>2498.8000000000002</v>
      </c>
      <c r="AC277">
        <f>(Table2[[#This Row],[Close Price]]/Table2[[#This Row],[Day Low]])-1</f>
        <v>1.4414225941422609E-2</v>
      </c>
      <c r="AD277">
        <f>(Table2[[#This Row],[Day High]]/Table2[[#This Row],[Close Price]])-1</f>
        <v>1.3838190104972448E-2</v>
      </c>
      <c r="AE277">
        <f>(Table2[[#This Row],[Close Price]]/Table2[[#This Row],[Current Week Low]])-1</f>
        <v>5.2278645833333304E-2</v>
      </c>
      <c r="AF277">
        <f>(Table2[[#This Row],[Current Week High]]/Table2[[#This Row],[Close Price]])-1</f>
        <v>2.0004537111509846E-2</v>
      </c>
      <c r="AG277">
        <f>(Table2[[#This Row],[Close Price]]/Table2[[#This Row],[Current Month Low]])-1</f>
        <v>5.2278645833333304E-2</v>
      </c>
      <c r="AH277">
        <f>(Table2[[#This Row],[Current Month High]]/Table2[[#This Row],[Close Price]])-1</f>
        <v>3.0666749159603324E-2</v>
      </c>
      <c r="AI277">
        <v>13.3391078388912</v>
      </c>
      <c r="AJ277">
        <v>85.001907668828594</v>
      </c>
      <c r="AK277" t="str">
        <f>IF(AND(Table2[[#This Row],[20D EMA]]&gt;Table2[[#This Row],[50D EMA]],Table2[[#This Row],[50D EMA]]&gt;Table2[[#This Row],[200D EMA]]),"Uptrend","Downtrend/NoTrend")</f>
        <v>Uptrend</v>
      </c>
      <c r="AL277">
        <v>0.03</v>
      </c>
      <c r="AM277" t="s">
        <v>10211</v>
      </c>
      <c r="AN277">
        <v>6.51</v>
      </c>
      <c r="AO277" t="s">
        <v>10211</v>
      </c>
      <c r="AP277">
        <v>5.1140253643768001E-2</v>
      </c>
      <c r="AQ277">
        <f>(Table2[[#This Row],[Sharpe Ratio]]-AVERAGE(Table2[Sharpe Ratio]))/_xlfn.STDEV.P(Table2[Sharpe Ratio])</f>
        <v>-3.8402513899459145E-2</v>
      </c>
      <c r="AR2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0.96208903219433917</v>
      </c>
      <c r="AS277">
        <f>_xlfn.RANK.AVG(Table2[[#This Row],[1Y Return vs Nifty Z-Score]],Table2[1Y Return vs Nifty Z-Score])</f>
        <v>233</v>
      </c>
      <c r="AT277">
        <f>_xlfn.RANK.AVG(Table2[[#This Row],[6M Return vs Nifty Z-Score]],Table2[6M Return vs Nifty Z-Score])</f>
        <v>329</v>
      </c>
      <c r="AU277">
        <f>_xlfn.RANK.AVG(Table2[[#This Row],[Sharpe Ratio Z-Score]],Table2[Sharpe Ratio Z-Score])</f>
        <v>348</v>
      </c>
      <c r="AV277">
        <f>(Table2[[#This Row],[Rank 1Y]]+Table2[[#This Row],[Rank 6M]]+Table2[[#This Row],[Rank Sharpe]])/3</f>
        <v>303.33333333333331</v>
      </c>
    </row>
    <row r="278" spans="1:48" x14ac:dyDescent="0.3">
      <c r="A278" t="s">
        <v>998</v>
      </c>
      <c r="B278" t="s">
        <v>999</v>
      </c>
      <c r="C278" t="s">
        <v>10170</v>
      </c>
      <c r="D278" t="s">
        <v>46</v>
      </c>
      <c r="E278">
        <v>13459.327291725</v>
      </c>
      <c r="F278">
        <v>523</v>
      </c>
      <c r="G278">
        <v>24.797732019479501</v>
      </c>
      <c r="H278">
        <f>(Table2[[#This Row],[1Y Return vs Nifty]]-AVERAGE(Table2[1Y Return vs Nifty]))/_xlfn.STDEV.P(Table2[1Y Return vs Nifty])</f>
        <v>-0.23079989835913542</v>
      </c>
      <c r="I278">
        <v>3.4324559921898099</v>
      </c>
      <c r="J278">
        <f>(Table2[[#This Row],[1M Return vs Nifty]]-AVERAGE(Table2[1M Return vs Nifty]))/_xlfn.STDEV.P(Table2[1M Return vs Nifty])</f>
        <v>0.12097814681934617</v>
      </c>
      <c r="K278">
        <v>26.449975187103799</v>
      </c>
      <c r="L278">
        <f>(Table2[[#This Row],[6M Return vs Nifty]]-AVERAGE(Table2[6M Return vs Nifty]))/_xlfn.STDEV.P(Table2[6M Return vs Nifty])</f>
        <v>0.49932298999217656</v>
      </c>
      <c r="M278">
        <v>5.97136382643306</v>
      </c>
      <c r="N278">
        <f>(Table2[[#This Row],[1W Return vs Nifty]]-AVERAGE(Table2[1W Return vs Nifty]))/_xlfn.STDEV.P(Table2[1W Return vs Nifty])</f>
        <v>1.2023159263994316</v>
      </c>
      <c r="O278">
        <v>498.61</v>
      </c>
      <c r="P278">
        <v>483.42506088126498</v>
      </c>
      <c r="Q278">
        <v>423.72195107741601</v>
      </c>
      <c r="R278">
        <v>72.341680821163393</v>
      </c>
      <c r="S278" s="2">
        <f>(Table2[[#This Row],[Close Price]]-Table2[[#This Row],[20D EMA]])/Table2[[#This Row],[20D EMA]]</f>
        <v>4.8915986442309593E-2</v>
      </c>
      <c r="T278" s="2">
        <f>(Table2[[#This Row],[Close Price]]-Table2[[#This Row],[50D EMA]])/Table2[[#This Row],[50D EMA]]</f>
        <v>8.1863648207627981E-2</v>
      </c>
      <c r="U278" s="2">
        <f>(Table2[[#This Row],[Close Price]]-Table2[[#This Row],[200D EMA]])/Table2[[#This Row],[200D EMA]]</f>
        <v>0.2342999900527821</v>
      </c>
      <c r="V278">
        <v>0.81713571277124897</v>
      </c>
      <c r="W278">
        <v>507.6</v>
      </c>
      <c r="X278">
        <v>538.85</v>
      </c>
      <c r="Y278">
        <v>484</v>
      </c>
      <c r="Z278">
        <v>539.5</v>
      </c>
      <c r="AA278">
        <v>474</v>
      </c>
      <c r="AB278">
        <v>539.5</v>
      </c>
      <c r="AC278">
        <f>(Table2[[#This Row],[Close Price]]/Table2[[#This Row],[Day Low]])-1</f>
        <v>3.0338849487785646E-2</v>
      </c>
      <c r="AD278">
        <f>(Table2[[#This Row],[Day High]]/Table2[[#This Row],[Close Price]])-1</f>
        <v>3.0305927342256345E-2</v>
      </c>
      <c r="AE278">
        <f>(Table2[[#This Row],[Close Price]]/Table2[[#This Row],[Current Week Low]])-1</f>
        <v>8.0578512396694224E-2</v>
      </c>
      <c r="AF278">
        <f>(Table2[[#This Row],[Current Week High]]/Table2[[#This Row],[Close Price]])-1</f>
        <v>3.1548757170172026E-2</v>
      </c>
      <c r="AG278">
        <f>(Table2[[#This Row],[Close Price]]/Table2[[#This Row],[Current Month Low]])-1</f>
        <v>0.1033755274261603</v>
      </c>
      <c r="AH278">
        <f>(Table2[[#This Row],[Current Month High]]/Table2[[#This Row],[Close Price]])-1</f>
        <v>3.1548757170172026E-2</v>
      </c>
      <c r="AI278">
        <v>9.9043977055449197</v>
      </c>
      <c r="AJ278">
        <v>68.655272492744203</v>
      </c>
      <c r="AK278" t="str">
        <f>IF(AND(Table2[[#This Row],[20D EMA]]&gt;Table2[[#This Row],[50D EMA]],Table2[[#This Row],[50D EMA]]&gt;Table2[[#This Row],[200D EMA]]),"Uptrend","Downtrend/NoTrend")</f>
        <v>Uptrend</v>
      </c>
      <c r="AL278">
        <v>0.08</v>
      </c>
      <c r="AM278" t="s">
        <v>10211</v>
      </c>
      <c r="AN278">
        <v>7.21</v>
      </c>
      <c r="AO278" t="s">
        <v>10211</v>
      </c>
      <c r="AP278">
        <v>3.6798592504766997E-2</v>
      </c>
      <c r="AQ278">
        <f>(Table2[[#This Row],[Sharpe Ratio]]-AVERAGE(Table2[Sharpe Ratio]))/_xlfn.STDEV.P(Table2[Sharpe Ratio])</f>
        <v>-0.20111689825856913</v>
      </c>
      <c r="AR2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1.3907002665932497</v>
      </c>
      <c r="AS278">
        <f>_xlfn.RANK.AVG(Table2[[#This Row],[1Y Return vs Nifty Z-Score]],Table2[1Y Return vs Nifty Z-Score])</f>
        <v>354</v>
      </c>
      <c r="AT278">
        <f>_xlfn.RANK.AVG(Table2[[#This Row],[6M Return vs Nifty Z-Score]],Table2[6M Return vs Nifty Z-Score])</f>
        <v>164</v>
      </c>
      <c r="AU278">
        <f>_xlfn.RANK.AVG(Table2[[#This Row],[Sharpe Ratio Z-Score]],Table2[Sharpe Ratio Z-Score])</f>
        <v>395</v>
      </c>
      <c r="AV278">
        <f>(Table2[[#This Row],[Rank 1Y]]+Table2[[#This Row],[Rank 6M]]+Table2[[#This Row],[Rank Sharpe]])/3</f>
        <v>304.33333333333331</v>
      </c>
    </row>
    <row r="279" spans="1:48" x14ac:dyDescent="0.3">
      <c r="A279" t="s">
        <v>1282</v>
      </c>
      <c r="B279" t="s">
        <v>1283</v>
      </c>
      <c r="C279" t="s">
        <v>10172</v>
      </c>
      <c r="D279" t="s">
        <v>62</v>
      </c>
      <c r="E279">
        <v>8589.1573397299999</v>
      </c>
      <c r="F279">
        <v>915.9</v>
      </c>
      <c r="G279">
        <v>80.394079805050893</v>
      </c>
      <c r="H279">
        <f>(Table2[[#This Row],[1Y Return vs Nifty]]-AVERAGE(Table2[1Y Return vs Nifty]))/_xlfn.STDEV.P(Table2[1Y Return vs Nifty])</f>
        <v>0.43664268762433683</v>
      </c>
      <c r="I279">
        <v>-5.4715873581061203</v>
      </c>
      <c r="J279">
        <f>(Table2[[#This Row],[1M Return vs Nifty]]-AVERAGE(Table2[1M Return vs Nifty]))/_xlfn.STDEV.P(Table2[1M Return vs Nifty])</f>
        <v>-0.64099634486708301</v>
      </c>
      <c r="K279">
        <v>23.628477615328698</v>
      </c>
      <c r="L279">
        <f>(Table2[[#This Row],[6M Return vs Nifty]]-AVERAGE(Table2[6M Return vs Nifty]))/_xlfn.STDEV.P(Table2[6M Return vs Nifty])</f>
        <v>0.41440076688160682</v>
      </c>
      <c r="M279">
        <v>-2.7192100511986799</v>
      </c>
      <c r="N279">
        <f>(Table2[[#This Row],[1W Return vs Nifty]]-AVERAGE(Table2[1W Return vs Nifty]))/_xlfn.STDEV.P(Table2[1W Return vs Nifty])</f>
        <v>-0.46223288405623897</v>
      </c>
      <c r="O279">
        <v>933.26</v>
      </c>
      <c r="P279">
        <v>904.08340809185097</v>
      </c>
      <c r="Q279">
        <v>745.66079252539805</v>
      </c>
      <c r="R279">
        <v>45.4435795998223</v>
      </c>
      <c r="S279" s="2">
        <f>(Table2[[#This Row],[Close Price]]-Table2[[#This Row],[20D EMA]])/Table2[[#This Row],[20D EMA]]</f>
        <v>-1.8601461543406996E-2</v>
      </c>
      <c r="T279" s="2">
        <f>(Table2[[#This Row],[Close Price]]-Table2[[#This Row],[50D EMA]])/Table2[[#This Row],[50D EMA]]</f>
        <v>1.3070245291957059E-2</v>
      </c>
      <c r="U279" s="2">
        <f>(Table2[[#This Row],[Close Price]]-Table2[[#This Row],[200D EMA]])/Table2[[#This Row],[200D EMA]]</f>
        <v>0.22830650234141603</v>
      </c>
      <c r="V279">
        <v>0.39532676019578</v>
      </c>
      <c r="W279">
        <v>910</v>
      </c>
      <c r="X279">
        <v>944.75</v>
      </c>
      <c r="Y279">
        <v>910</v>
      </c>
      <c r="Z279">
        <v>954.6</v>
      </c>
      <c r="AA279">
        <v>910</v>
      </c>
      <c r="AB279">
        <v>965</v>
      </c>
      <c r="AC279">
        <f>(Table2[[#This Row],[Close Price]]/Table2[[#This Row],[Day Low]])-1</f>
        <v>6.4835164835164161E-3</v>
      </c>
      <c r="AD279">
        <f>(Table2[[#This Row],[Day High]]/Table2[[#This Row],[Close Price]])-1</f>
        <v>3.1499071951086366E-2</v>
      </c>
      <c r="AE279">
        <f>(Table2[[#This Row],[Close Price]]/Table2[[#This Row],[Current Week Low]])-1</f>
        <v>6.4835164835164161E-3</v>
      </c>
      <c r="AF279">
        <f>(Table2[[#This Row],[Current Week High]]/Table2[[#This Row],[Close Price]])-1</f>
        <v>4.2253521126760507E-2</v>
      </c>
      <c r="AG279">
        <f>(Table2[[#This Row],[Close Price]]/Table2[[#This Row],[Current Month Low]])-1</f>
        <v>6.4835164835164161E-3</v>
      </c>
      <c r="AH279">
        <f>(Table2[[#This Row],[Current Month High]]/Table2[[#This Row],[Close Price]])-1</f>
        <v>5.3608472540670471E-2</v>
      </c>
      <c r="AI279">
        <v>8.5107544491756801</v>
      </c>
      <c r="AJ279">
        <v>122.251880611502</v>
      </c>
      <c r="AK279" t="str">
        <f>IF(AND(Table2[[#This Row],[20D EMA]]&gt;Table2[[#This Row],[50D EMA]],Table2[[#This Row],[50D EMA]]&gt;Table2[[#This Row],[200D EMA]]),"Uptrend","Downtrend/NoTrend")</f>
        <v>Uptrend</v>
      </c>
      <c r="AL279">
        <v>-0.06</v>
      </c>
      <c r="AM279" t="s">
        <v>10212</v>
      </c>
      <c r="AN279">
        <v>-4.03</v>
      </c>
      <c r="AO279" t="s">
        <v>10212</v>
      </c>
      <c r="AP279">
        <v>-1.2970747297959001E-2</v>
      </c>
      <c r="AQ279">
        <f>(Table2[[#This Row],[Sharpe Ratio]]-AVERAGE(Table2[Sharpe Ratio]))/_xlfn.STDEV.P(Table2[Sharpe Ratio])</f>
        <v>-0.76577864890735092</v>
      </c>
      <c r="AR2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-1.0179644233247291</v>
      </c>
      <c r="AS279">
        <f>_xlfn.RANK.AVG(Table2[[#This Row],[1Y Return vs Nifty Z-Score]],Table2[1Y Return vs Nifty Z-Score])</f>
        <v>157</v>
      </c>
      <c r="AT279">
        <f>_xlfn.RANK.AVG(Table2[[#This Row],[6M Return vs Nifty Z-Score]],Table2[6M Return vs Nifty Z-Score])</f>
        <v>186</v>
      </c>
      <c r="AU279">
        <f>_xlfn.RANK.AVG(Table2[[#This Row],[Sharpe Ratio Z-Score]],Table2[Sharpe Ratio Z-Score])</f>
        <v>571</v>
      </c>
      <c r="AV279">
        <f>(Table2[[#This Row],[Rank 1Y]]+Table2[[#This Row],[Rank 6M]]+Table2[[#This Row],[Rank Sharpe]])/3</f>
        <v>304.66666666666669</v>
      </c>
    </row>
    <row r="280" spans="1:48" x14ac:dyDescent="0.3">
      <c r="A280" t="s">
        <v>1990</v>
      </c>
      <c r="B280" t="s">
        <v>1991</v>
      </c>
      <c r="C280" t="s">
        <v>10181</v>
      </c>
      <c r="D280" t="s">
        <v>243</v>
      </c>
      <c r="E280">
        <v>3148.9466305999999</v>
      </c>
      <c r="F280">
        <v>304.25</v>
      </c>
      <c r="G280">
        <v>32.020249163252998</v>
      </c>
      <c r="H280">
        <f>(Table2[[#This Row],[1Y Return vs Nifty]]-AVERAGE(Table2[1Y Return vs Nifty]))/_xlfn.STDEV.P(Table2[1Y Return vs Nifty])</f>
        <v>-0.14409248480127554</v>
      </c>
      <c r="I280">
        <v>2.1790427837219499</v>
      </c>
      <c r="J280">
        <f>(Table2[[#This Row],[1M Return vs Nifty]]-AVERAGE(Table2[1M Return vs Nifty]))/_xlfn.STDEV.P(Table2[1M Return vs Nifty])</f>
        <v>1.3715765581769226E-2</v>
      </c>
      <c r="K280">
        <v>15.338200210837</v>
      </c>
      <c r="L280">
        <f>(Table2[[#This Row],[6M Return vs Nifty]]-AVERAGE(Table2[6M Return vs Nifty]))/_xlfn.STDEV.P(Table2[6M Return vs Nifty])</f>
        <v>0.16487767870477363</v>
      </c>
      <c r="M280">
        <v>-3.22041394482798</v>
      </c>
      <c r="N280">
        <f>(Table2[[#This Row],[1W Return vs Nifty]]-AVERAGE(Table2[1W Return vs Nifty]))/_xlfn.STDEV.P(Table2[1W Return vs Nifty])</f>
        <v>-0.55823095698945602</v>
      </c>
      <c r="O280">
        <v>304.95</v>
      </c>
      <c r="P280">
        <v>288.34732644656299</v>
      </c>
      <c r="Q280">
        <v>250.56074190286</v>
      </c>
      <c r="R280">
        <v>48.006306301475597</v>
      </c>
      <c r="S280" s="2">
        <f>(Table2[[#This Row],[Close Price]]-Table2[[#This Row],[20D EMA]])/Table2[[#This Row],[20D EMA]]</f>
        <v>-2.2954582718478066E-3</v>
      </c>
      <c r="T280" s="2">
        <f>(Table2[[#This Row],[Close Price]]-Table2[[#This Row],[50D EMA]])/Table2[[#This Row],[50D EMA]]</f>
        <v>5.515110457035613E-2</v>
      </c>
      <c r="U280" s="2">
        <f>(Table2[[#This Row],[Close Price]]-Table2[[#This Row],[200D EMA]])/Table2[[#This Row],[200D EMA]]</f>
        <v>0.21427641732460551</v>
      </c>
      <c r="V280">
        <v>0.79187966405764598</v>
      </c>
      <c r="W280">
        <v>303.05</v>
      </c>
      <c r="X280">
        <v>312.14999999999998</v>
      </c>
      <c r="Y280">
        <v>300.25</v>
      </c>
      <c r="Z280">
        <v>332.95</v>
      </c>
      <c r="AA280">
        <v>298.05</v>
      </c>
      <c r="AB280">
        <v>332.95</v>
      </c>
      <c r="AC280">
        <f>(Table2[[#This Row],[Close Price]]/Table2[[#This Row],[Day Low]])-1</f>
        <v>3.9597426167299332E-3</v>
      </c>
      <c r="AD280">
        <f>(Table2[[#This Row],[Day High]]/Table2[[#This Row],[Close Price]])-1</f>
        <v>2.596548890714856E-2</v>
      </c>
      <c r="AE280">
        <f>(Table2[[#This Row],[Close Price]]/Table2[[#This Row],[Current Week Low]])-1</f>
        <v>1.3322231473771762E-2</v>
      </c>
      <c r="AF280">
        <f>(Table2[[#This Row],[Current Week High]]/Table2[[#This Row],[Close Price]])-1</f>
        <v>9.4330320460147776E-2</v>
      </c>
      <c r="AG280">
        <f>(Table2[[#This Row],[Close Price]]/Table2[[#This Row],[Current Month Low]])-1</f>
        <v>2.0801878879382674E-2</v>
      </c>
      <c r="AH280">
        <f>(Table2[[#This Row],[Current Month High]]/Table2[[#This Row],[Close Price]])-1</f>
        <v>9.4330320460147776E-2</v>
      </c>
      <c r="AI280">
        <v>9.4330320460147696</v>
      </c>
      <c r="AJ280">
        <v>64.637445887445807</v>
      </c>
      <c r="AK280" t="str">
        <f>IF(AND(Table2[[#This Row],[20D EMA]]&gt;Table2[[#This Row],[50D EMA]],Table2[[#This Row],[50D EMA]]&gt;Table2[[#This Row],[200D EMA]]),"Uptrend","Downtrend/NoTrend")</f>
        <v>Uptrend</v>
      </c>
      <c r="AL280">
        <v>0.01</v>
      </c>
      <c r="AM280" t="s">
        <v>10211</v>
      </c>
      <c r="AN280">
        <v>1.03</v>
      </c>
      <c r="AO280" t="s">
        <v>10211</v>
      </c>
      <c r="AP280">
        <v>5.1404668308481997E-2</v>
      </c>
      <c r="AQ280">
        <f>(Table2[[#This Row],[Sharpe Ratio]]-AVERAGE(Table2[Sharpe Ratio]))/_xlfn.STDEV.P(Table2[Sharpe Ratio])</f>
        <v>-3.5402577632142246E-2</v>
      </c>
      <c r="AR2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-0.55913257513633097</v>
      </c>
      <c r="AS280">
        <f>_xlfn.RANK.AVG(Table2[[#This Row],[1Y Return vs Nifty Z-Score]],Table2[1Y Return vs Nifty Z-Score])</f>
        <v>321</v>
      </c>
      <c r="AT280">
        <f>_xlfn.RANK.AVG(Table2[[#This Row],[6M Return vs Nifty Z-Score]],Table2[6M Return vs Nifty Z-Score])</f>
        <v>254</v>
      </c>
      <c r="AU280">
        <f>_xlfn.RANK.AVG(Table2[[#This Row],[Sharpe Ratio Z-Score]],Table2[Sharpe Ratio Z-Score])</f>
        <v>345</v>
      </c>
      <c r="AV280">
        <f>(Table2[[#This Row],[Rank 1Y]]+Table2[[#This Row],[Rank 6M]]+Table2[[#This Row],[Rank Sharpe]])/3</f>
        <v>306.66666666666669</v>
      </c>
    </row>
    <row r="281" spans="1:48" x14ac:dyDescent="0.3">
      <c r="A281" t="s">
        <v>441</v>
      </c>
      <c r="B281" t="s">
        <v>442</v>
      </c>
      <c r="C281" t="s">
        <v>10165</v>
      </c>
      <c r="D281" t="s">
        <v>443</v>
      </c>
      <c r="E281">
        <v>51247.503006519997</v>
      </c>
      <c r="F281">
        <v>339.05</v>
      </c>
      <c r="G281">
        <v>21.267823927374199</v>
      </c>
      <c r="H281">
        <f>(Table2[[#This Row],[1Y Return vs Nifty]]-AVERAGE(Table2[1Y Return vs Nifty]))/_xlfn.STDEV.P(Table2[1Y Return vs Nifty])</f>
        <v>-0.27317698029202792</v>
      </c>
      <c r="I281">
        <v>1.74303549762357</v>
      </c>
      <c r="J281">
        <f>(Table2[[#This Row],[1M Return vs Nifty]]-AVERAGE(Table2[1M Return vs Nifty]))/_xlfn.STDEV.P(Table2[1M Return vs Nifty])</f>
        <v>-2.3596095684646424E-2</v>
      </c>
      <c r="K281">
        <v>35.792212529776798</v>
      </c>
      <c r="L281">
        <f>(Table2[[#This Row],[6M Return vs Nifty]]-AVERAGE(Table2[6M Return vs Nifty]))/_xlfn.STDEV.P(Table2[6M Return vs Nifty])</f>
        <v>0.78050826262994122</v>
      </c>
      <c r="M281">
        <v>1.1769926913833499</v>
      </c>
      <c r="N281">
        <f>(Table2[[#This Row],[1W Return vs Nifty]]-AVERAGE(Table2[1W Return vs Nifty]))/_xlfn.STDEV.P(Table2[1W Return vs Nifty])</f>
        <v>0.28402619293654235</v>
      </c>
      <c r="O281">
        <v>328.35</v>
      </c>
      <c r="P281">
        <v>315.45663995166097</v>
      </c>
      <c r="Q281">
        <v>275.968359492753</v>
      </c>
      <c r="R281">
        <v>69.443237542660896</v>
      </c>
      <c r="S281" s="2">
        <f>(Table2[[#This Row],[Close Price]]-Table2[[#This Row],[20D EMA]])/Table2[[#This Row],[20D EMA]]</f>
        <v>3.2587178315821495E-2</v>
      </c>
      <c r="T281" s="2">
        <f>(Table2[[#This Row],[Close Price]]-Table2[[#This Row],[50D EMA]])/Table2[[#This Row],[50D EMA]]</f>
        <v>7.4791134692724706E-2</v>
      </c>
      <c r="U281" s="2">
        <f>(Table2[[#This Row],[Close Price]]-Table2[[#This Row],[200D EMA]])/Table2[[#This Row],[200D EMA]]</f>
        <v>0.22858287313514852</v>
      </c>
      <c r="V281">
        <v>0.65039074824144405</v>
      </c>
      <c r="W281">
        <v>335.65</v>
      </c>
      <c r="X281">
        <v>342.55</v>
      </c>
      <c r="Y281">
        <v>321.2</v>
      </c>
      <c r="Z281">
        <v>343</v>
      </c>
      <c r="AA281">
        <v>321.2</v>
      </c>
      <c r="AB281">
        <v>343</v>
      </c>
      <c r="AC281">
        <f>(Table2[[#This Row],[Close Price]]/Table2[[#This Row],[Day Low]])-1</f>
        <v>1.0129599284969482E-2</v>
      </c>
      <c r="AD281">
        <f>(Table2[[#This Row],[Day High]]/Table2[[#This Row],[Close Price]])-1</f>
        <v>1.0322961215160076E-2</v>
      </c>
      <c r="AE281">
        <f>(Table2[[#This Row],[Close Price]]/Table2[[#This Row],[Current Week Low]])-1</f>
        <v>5.5572851805728574E-2</v>
      </c>
      <c r="AF281">
        <f>(Table2[[#This Row],[Current Week High]]/Table2[[#This Row],[Close Price]])-1</f>
        <v>1.1650199085680546E-2</v>
      </c>
      <c r="AG281">
        <f>(Table2[[#This Row],[Close Price]]/Table2[[#This Row],[Current Month Low]])-1</f>
        <v>5.5572851805728574E-2</v>
      </c>
      <c r="AH281">
        <f>(Table2[[#This Row],[Current Month High]]/Table2[[#This Row],[Close Price]])-1</f>
        <v>1.1650199085680546E-2</v>
      </c>
      <c r="AI281">
        <v>1.1650199085680499</v>
      </c>
      <c r="AJ281">
        <v>76.864893062076106</v>
      </c>
      <c r="AK281" t="str">
        <f>IF(AND(Table2[[#This Row],[20D EMA]]&gt;Table2[[#This Row],[50D EMA]],Table2[[#This Row],[50D EMA]]&gt;Table2[[#This Row],[200D EMA]]),"Uptrend","Downtrend/NoTrend")</f>
        <v>Uptrend</v>
      </c>
      <c r="AL281">
        <v>0.05</v>
      </c>
      <c r="AM281" t="s">
        <v>10211</v>
      </c>
      <c r="AN281">
        <v>7.72</v>
      </c>
      <c r="AO281" t="s">
        <v>10211</v>
      </c>
      <c r="AP281">
        <v>2.8330506687600999E-2</v>
      </c>
      <c r="AQ281">
        <f>(Table2[[#This Row],[Sharpe Ratio]]-AVERAGE(Table2[Sharpe Ratio]))/_xlfn.STDEV.P(Table2[Sharpe Ratio])</f>
        <v>-0.2971921964465345</v>
      </c>
      <c r="AR2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0.47056918314327484</v>
      </c>
      <c r="AS281">
        <f>_xlfn.RANK.AVG(Table2[[#This Row],[1Y Return vs Nifty Z-Score]],Table2[1Y Return vs Nifty Z-Score])</f>
        <v>376</v>
      </c>
      <c r="AT281">
        <f>_xlfn.RANK.AVG(Table2[[#This Row],[6M Return vs Nifty Z-Score]],Table2[6M Return vs Nifty Z-Score])</f>
        <v>124</v>
      </c>
      <c r="AU281">
        <f>_xlfn.RANK.AVG(Table2[[#This Row],[Sharpe Ratio Z-Score]],Table2[Sharpe Ratio Z-Score])</f>
        <v>422</v>
      </c>
      <c r="AV281">
        <f>(Table2[[#This Row],[Rank 1Y]]+Table2[[#This Row],[Rank 6M]]+Table2[[#This Row],[Rank Sharpe]])/3</f>
        <v>307.33333333333331</v>
      </c>
    </row>
    <row r="282" spans="1:48" x14ac:dyDescent="0.3">
      <c r="A282" t="s">
        <v>1647</v>
      </c>
      <c r="B282" t="s">
        <v>1648</v>
      </c>
      <c r="C282" t="s">
        <v>10169</v>
      </c>
      <c r="D282" t="s">
        <v>1649</v>
      </c>
      <c r="E282">
        <v>5068.0872703499999</v>
      </c>
      <c r="F282">
        <v>974.05</v>
      </c>
      <c r="G282">
        <v>47.566529115520702</v>
      </c>
      <c r="H282">
        <f>(Table2[[#This Row],[1Y Return vs Nifty]]-AVERAGE(Table2[1Y Return vs Nifty]))/_xlfn.STDEV.P(Table2[1Y Return vs Nifty])</f>
        <v>4.2542963516023033E-2</v>
      </c>
      <c r="I282">
        <v>2.8386308417457502</v>
      </c>
      <c r="J282">
        <f>(Table2[[#This Row],[1M Return vs Nifty]]-AVERAGE(Table2[1M Return vs Nifty]))/_xlfn.STDEV.P(Table2[1M Return vs Nifty])</f>
        <v>7.0160827163642636E-2</v>
      </c>
      <c r="K282">
        <v>36.981963042540102</v>
      </c>
      <c r="L282">
        <f>(Table2[[#This Row],[6M Return vs Nifty]]-AVERAGE(Table2[6M Return vs Nifty]))/_xlfn.STDEV.P(Table2[6M Return vs Nifty])</f>
        <v>0.81631770634576006</v>
      </c>
      <c r="M282">
        <v>3.3182404458338701</v>
      </c>
      <c r="N282">
        <f>(Table2[[#This Row],[1W Return vs Nifty]]-AVERAGE(Table2[1W Return vs Nifty]))/_xlfn.STDEV.P(Table2[1W Return vs Nifty])</f>
        <v>0.69415001821524414</v>
      </c>
      <c r="O282">
        <v>960.54</v>
      </c>
      <c r="P282">
        <v>904.72735286315799</v>
      </c>
      <c r="Q282">
        <v>747.02957228229695</v>
      </c>
      <c r="R282">
        <v>67.275724215777103</v>
      </c>
      <c r="S282" s="2">
        <f>(Table2[[#This Row],[Close Price]]-Table2[[#This Row],[20D EMA]])/Table2[[#This Row],[20D EMA]]</f>
        <v>1.4065005101297177E-2</v>
      </c>
      <c r="T282" s="2">
        <f>(Table2[[#This Row],[Close Price]]-Table2[[#This Row],[50D EMA]])/Table2[[#This Row],[50D EMA]]</f>
        <v>7.6622694027608518E-2</v>
      </c>
      <c r="U282" s="2">
        <f>(Table2[[#This Row],[Close Price]]-Table2[[#This Row],[200D EMA]])/Table2[[#This Row],[200D EMA]]</f>
        <v>0.30389751107726382</v>
      </c>
      <c r="V282">
        <v>0.49932739702942902</v>
      </c>
      <c r="W282">
        <v>968</v>
      </c>
      <c r="X282">
        <v>1012.4</v>
      </c>
      <c r="Y282">
        <v>968</v>
      </c>
      <c r="Z282">
        <v>1018.95</v>
      </c>
      <c r="AA282">
        <v>921.45</v>
      </c>
      <c r="AB282">
        <v>1018.95</v>
      </c>
      <c r="AC282">
        <f>(Table2[[#This Row],[Close Price]]/Table2[[#This Row],[Day Low]])-1</f>
        <v>6.2499999999998668E-3</v>
      </c>
      <c r="AD282">
        <f>(Table2[[#This Row],[Day High]]/Table2[[#This Row],[Close Price]])-1</f>
        <v>3.9371695498177761E-2</v>
      </c>
      <c r="AE282">
        <f>(Table2[[#This Row],[Close Price]]/Table2[[#This Row],[Current Week Low]])-1</f>
        <v>6.2499999999998668E-3</v>
      </c>
      <c r="AF282">
        <f>(Table2[[#This Row],[Current Week High]]/Table2[[#This Row],[Close Price]])-1</f>
        <v>4.6096196293824887E-2</v>
      </c>
      <c r="AG282">
        <f>(Table2[[#This Row],[Close Price]]/Table2[[#This Row],[Current Month Low]])-1</f>
        <v>5.7083943784252966E-2</v>
      </c>
      <c r="AH282">
        <f>(Table2[[#This Row],[Current Month High]]/Table2[[#This Row],[Close Price]])-1</f>
        <v>4.6096196293824887E-2</v>
      </c>
      <c r="AI282">
        <v>6.72450079564703</v>
      </c>
      <c r="AJ282">
        <v>82.065420560747597</v>
      </c>
      <c r="AK282" t="str">
        <f>IF(AND(Table2[[#This Row],[20D EMA]]&gt;Table2[[#This Row],[50D EMA]],Table2[[#This Row],[50D EMA]]&gt;Table2[[#This Row],[200D EMA]]),"Uptrend","Downtrend/NoTrend")</f>
        <v>Uptrend</v>
      </c>
      <c r="AL282">
        <v>0.12</v>
      </c>
      <c r="AM282" t="s">
        <v>10211</v>
      </c>
      <c r="AN282">
        <v>3.08</v>
      </c>
      <c r="AO282" t="s">
        <v>10211</v>
      </c>
      <c r="AP282">
        <v>-1.273313680592E-3</v>
      </c>
      <c r="AQ282">
        <f>(Table2[[#This Row],[Sharpe Ratio]]-AVERAGE(Table2[Sharpe Ratio]))/_xlfn.STDEV.P(Table2[Sharpe Ratio])</f>
        <v>-0.63306454478900409</v>
      </c>
      <c r="AR2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0.99010697045166574</v>
      </c>
      <c r="AS282">
        <f>_xlfn.RANK.AVG(Table2[[#This Row],[1Y Return vs Nifty Z-Score]],Table2[1Y Return vs Nifty Z-Score])</f>
        <v>262</v>
      </c>
      <c r="AT282">
        <f>_xlfn.RANK.AVG(Table2[[#This Row],[6M Return vs Nifty Z-Score]],Table2[6M Return vs Nifty Z-Score])</f>
        <v>119</v>
      </c>
      <c r="AU282">
        <f>_xlfn.RANK.AVG(Table2[[#This Row],[Sharpe Ratio Z-Score]],Table2[Sharpe Ratio Z-Score])</f>
        <v>542</v>
      </c>
      <c r="AV282">
        <f>(Table2[[#This Row],[Rank 1Y]]+Table2[[#This Row],[Rank 6M]]+Table2[[#This Row],[Rank Sharpe]])/3</f>
        <v>307.66666666666669</v>
      </c>
    </row>
    <row r="283" spans="1:48" x14ac:dyDescent="0.3">
      <c r="A283" t="s">
        <v>156</v>
      </c>
      <c r="B283" t="s">
        <v>157</v>
      </c>
      <c r="C283" t="s">
        <v>10176</v>
      </c>
      <c r="D283" t="s">
        <v>78</v>
      </c>
      <c r="E283">
        <v>167283.03100836999</v>
      </c>
      <c r="F283">
        <v>676.5</v>
      </c>
      <c r="G283">
        <v>34.0771472641391</v>
      </c>
      <c r="H283">
        <f>(Table2[[#This Row],[1Y Return vs Nifty]]-AVERAGE(Table2[1Y Return vs Nifty]))/_xlfn.STDEV.P(Table2[1Y Return vs Nifty])</f>
        <v>-0.11939911118517259</v>
      </c>
      <c r="I283">
        <v>0.48405135023679602</v>
      </c>
      <c r="J283">
        <f>(Table2[[#This Row],[1M Return vs Nifty]]-AVERAGE(Table2[1M Return vs Nifty]))/_xlfn.STDEV.P(Table2[1M Return vs Nifty])</f>
        <v>-0.13133521689124145</v>
      </c>
      <c r="K283">
        <v>15.1563025297948</v>
      </c>
      <c r="L283">
        <f>(Table2[[#This Row],[6M Return vs Nifty]]-AVERAGE(Table2[6M Return vs Nifty]))/_xlfn.STDEV.P(Table2[6M Return vs Nifty])</f>
        <v>0.15940287142253926</v>
      </c>
      <c r="M283">
        <v>-1.17302470099732</v>
      </c>
      <c r="N283">
        <f>(Table2[[#This Row],[1W Return vs Nifty]]-AVERAGE(Table2[1W Return vs Nifty]))/_xlfn.STDEV.P(Table2[1W Return vs Nifty])</f>
        <v>-0.16608431876459742</v>
      </c>
      <c r="O283">
        <v>669.74</v>
      </c>
      <c r="P283">
        <v>649.14329485642497</v>
      </c>
      <c r="Q283">
        <v>573.61033456223095</v>
      </c>
      <c r="R283">
        <v>54.510992720024298</v>
      </c>
      <c r="S283" s="2">
        <f>(Table2[[#This Row],[Close Price]]-Table2[[#This Row],[20D EMA]])/Table2[[#This Row],[20D EMA]]</f>
        <v>1.0093469107414803E-2</v>
      </c>
      <c r="T283" s="2">
        <f>(Table2[[#This Row],[Close Price]]-Table2[[#This Row],[50D EMA]])/Table2[[#This Row],[50D EMA]]</f>
        <v>4.2142783204170163E-2</v>
      </c>
      <c r="U283" s="2">
        <f>(Table2[[#This Row],[Close Price]]-Table2[[#This Row],[200D EMA]])/Table2[[#This Row],[200D EMA]]</f>
        <v>0.17937205667030492</v>
      </c>
      <c r="V283">
        <v>1.05099095540848</v>
      </c>
      <c r="W283">
        <v>673.75</v>
      </c>
      <c r="X283">
        <v>682.45</v>
      </c>
      <c r="Y283">
        <v>656.2</v>
      </c>
      <c r="Z283">
        <v>688.55</v>
      </c>
      <c r="AA283">
        <v>656.2</v>
      </c>
      <c r="AB283">
        <v>706.95</v>
      </c>
      <c r="AC283">
        <f>(Table2[[#This Row],[Close Price]]/Table2[[#This Row],[Day Low]])-1</f>
        <v>4.0816326530612734E-3</v>
      </c>
      <c r="AD283">
        <f>(Table2[[#This Row],[Day High]]/Table2[[#This Row],[Close Price]])-1</f>
        <v>8.7952697708795213E-3</v>
      </c>
      <c r="AE283">
        <f>(Table2[[#This Row],[Close Price]]/Table2[[#This Row],[Current Week Low]])-1</f>
        <v>3.0935690338311339E-2</v>
      </c>
      <c r="AF283">
        <f>(Table2[[#This Row],[Current Week High]]/Table2[[#This Row],[Close Price]])-1</f>
        <v>1.7812269031781236E-2</v>
      </c>
      <c r="AG283">
        <f>(Table2[[#This Row],[Close Price]]/Table2[[#This Row],[Current Month Low]])-1</f>
        <v>3.0935690338311339E-2</v>
      </c>
      <c r="AH283">
        <f>(Table2[[#This Row],[Current Month High]]/Table2[[#This Row],[Close Price]])-1</f>
        <v>4.501108647450125E-2</v>
      </c>
      <c r="AI283">
        <v>4.5011086474501196</v>
      </c>
      <c r="AJ283">
        <v>67.429773542878294</v>
      </c>
      <c r="AK283" t="str">
        <f>IF(AND(Table2[[#This Row],[20D EMA]]&gt;Table2[[#This Row],[50D EMA]],Table2[[#This Row],[50D EMA]]&gt;Table2[[#This Row],[200D EMA]]),"Uptrend","Downtrend/NoTrend")</f>
        <v>Uptrend</v>
      </c>
      <c r="AL283">
        <v>-0.04</v>
      </c>
      <c r="AM283" t="s">
        <v>10212</v>
      </c>
      <c r="AN283">
        <v>2.96</v>
      </c>
      <c r="AO283" t="s">
        <v>10211</v>
      </c>
      <c r="AP283">
        <v>4.7141011338679997E-2</v>
      </c>
      <c r="AQ283">
        <f>(Table2[[#This Row],[Sharpe Ratio]]-AVERAGE(Table2[Sharpe Ratio]))/_xlfn.STDEV.P(Table2[Sharpe Ratio])</f>
        <v>-8.3776215262802795E-2</v>
      </c>
      <c r="AR2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-0.34119199068127498</v>
      </c>
      <c r="AS283">
        <f>_xlfn.RANK.AVG(Table2[[#This Row],[1Y Return vs Nifty Z-Score]],Table2[1Y Return vs Nifty Z-Score])</f>
        <v>313</v>
      </c>
      <c r="AT283">
        <f>_xlfn.RANK.AVG(Table2[[#This Row],[6M Return vs Nifty Z-Score]],Table2[6M Return vs Nifty Z-Score])</f>
        <v>256</v>
      </c>
      <c r="AU283">
        <f>_xlfn.RANK.AVG(Table2[[#This Row],[Sharpe Ratio Z-Score]],Table2[Sharpe Ratio Z-Score])</f>
        <v>359</v>
      </c>
      <c r="AV283">
        <f>(Table2[[#This Row],[Rank 1Y]]+Table2[[#This Row],[Rank 6M]]+Table2[[#This Row],[Rank Sharpe]])/3</f>
        <v>309.33333333333331</v>
      </c>
    </row>
    <row r="284" spans="1:48" x14ac:dyDescent="0.3">
      <c r="A284" t="s">
        <v>380</v>
      </c>
      <c r="B284" t="s">
        <v>381</v>
      </c>
      <c r="C284" t="s">
        <v>10171</v>
      </c>
      <c r="D284" t="s">
        <v>193</v>
      </c>
      <c r="E284">
        <v>64765.988701200004</v>
      </c>
      <c r="F284">
        <v>3995.1</v>
      </c>
      <c r="G284">
        <v>4.3554869881537197</v>
      </c>
      <c r="H284">
        <f>(Table2[[#This Row],[1Y Return vs Nifty]]-AVERAGE(Table2[1Y Return vs Nifty]))/_xlfn.STDEV.P(Table2[1Y Return vs Nifty])</f>
        <v>-0.47621214989118338</v>
      </c>
      <c r="I284">
        <v>-12.396326679575999</v>
      </c>
      <c r="J284">
        <f>(Table2[[#This Row],[1M Return vs Nifty]]-AVERAGE(Table2[1M Return vs Nifty]))/_xlfn.STDEV.P(Table2[1M Return vs Nifty])</f>
        <v>-1.233589453071422</v>
      </c>
      <c r="K284">
        <v>7.1265970531661198</v>
      </c>
      <c r="L284">
        <f>(Table2[[#This Row],[6M Return vs Nifty]]-AVERAGE(Table2[6M Return vs Nifty]))/_xlfn.STDEV.P(Table2[6M Return vs Nifty])</f>
        <v>-8.2277449985434792E-2</v>
      </c>
      <c r="M284">
        <v>-12.3646945052816</v>
      </c>
      <c r="N284">
        <f>(Table2[[#This Row],[1W Return vs Nifty]]-AVERAGE(Table2[1W Return vs Nifty]))/_xlfn.STDEV.P(Table2[1W Return vs Nifty])</f>
        <v>-2.3096804635120187</v>
      </c>
      <c r="O284">
        <v>4432.03</v>
      </c>
      <c r="P284">
        <v>4262.3974907269703</v>
      </c>
      <c r="Q284">
        <v>3572.2137357165798</v>
      </c>
      <c r="R284">
        <v>21.460913384252098</v>
      </c>
      <c r="S284" s="2">
        <f>(Table2[[#This Row],[Close Price]]-Table2[[#This Row],[20D EMA]])/Table2[[#This Row],[20D EMA]]</f>
        <v>-9.8584621493988056E-2</v>
      </c>
      <c r="T284" s="2">
        <f>(Table2[[#This Row],[Close Price]]-Table2[[#This Row],[50D EMA]])/Table2[[#This Row],[50D EMA]]</f>
        <v>-6.271059686678393E-2</v>
      </c>
      <c r="U284" s="2">
        <f>(Table2[[#This Row],[Close Price]]-Table2[[#This Row],[200D EMA]])/Table2[[#This Row],[200D EMA]]</f>
        <v>0.11838212816193371</v>
      </c>
      <c r="V284">
        <v>1.0552477049267699</v>
      </c>
      <c r="W284">
        <v>3970.05</v>
      </c>
      <c r="X284">
        <v>4194.3</v>
      </c>
      <c r="Y284">
        <v>3970.05</v>
      </c>
      <c r="Z284">
        <v>4647.6000000000004</v>
      </c>
      <c r="AA284">
        <v>3970.05</v>
      </c>
      <c r="AB284">
        <v>4747</v>
      </c>
      <c r="AC284">
        <f>(Table2[[#This Row],[Close Price]]/Table2[[#This Row],[Day Low]])-1</f>
        <v>6.3097442097705958E-3</v>
      </c>
      <c r="AD284">
        <f>(Table2[[#This Row],[Day High]]/Table2[[#This Row],[Close Price]])-1</f>
        <v>4.9861079822782983E-2</v>
      </c>
      <c r="AE284">
        <f>(Table2[[#This Row],[Close Price]]/Table2[[#This Row],[Current Week Low]])-1</f>
        <v>6.3097442097705958E-3</v>
      </c>
      <c r="AF284">
        <f>(Table2[[#This Row],[Current Week High]]/Table2[[#This Row],[Close Price]])-1</f>
        <v>0.16332507321468803</v>
      </c>
      <c r="AG284">
        <f>(Table2[[#This Row],[Close Price]]/Table2[[#This Row],[Current Month Low]])-1</f>
        <v>6.3097442097705958E-3</v>
      </c>
      <c r="AH284">
        <f>(Table2[[#This Row],[Current Month High]]/Table2[[#This Row],[Close Price]])-1</f>
        <v>0.18820555180095622</v>
      </c>
      <c r="AI284">
        <v>23.9268103426697</v>
      </c>
      <c r="AJ284">
        <v>52.940050532118498</v>
      </c>
      <c r="AK284" t="str">
        <f>IF(AND(Table2[[#This Row],[20D EMA]]&gt;Table2[[#This Row],[50D EMA]],Table2[[#This Row],[50D EMA]]&gt;Table2[[#This Row],[200D EMA]]),"Uptrend","Downtrend/NoTrend")</f>
        <v>Uptrend</v>
      </c>
      <c r="AL284">
        <v>0.06</v>
      </c>
      <c r="AM284" t="s">
        <v>10211</v>
      </c>
      <c r="AN284">
        <v>-15.03</v>
      </c>
      <c r="AO284" t="s">
        <v>10212</v>
      </c>
      <c r="AP284">
        <v>0.140964105141336</v>
      </c>
      <c r="AQ284">
        <f>(Table2[[#This Row],[Sharpe Ratio]]-AVERAGE(Table2[Sharpe Ratio]))/_xlfn.STDEV.P(Table2[Sharpe Ratio])</f>
        <v>0.98070068171606484</v>
      </c>
      <c r="AR2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-3.121058834743994</v>
      </c>
      <c r="AS284">
        <f>_xlfn.RANK.AVG(Table2[[#This Row],[1Y Return vs Nifty Z-Score]],Table2[1Y Return vs Nifty Z-Score])</f>
        <v>467</v>
      </c>
      <c r="AT284">
        <f>_xlfn.RANK.AVG(Table2[[#This Row],[6M Return vs Nifty Z-Score]],Table2[6M Return vs Nifty Z-Score])</f>
        <v>337</v>
      </c>
      <c r="AU284">
        <f>_xlfn.RANK.AVG(Table2[[#This Row],[Sharpe Ratio Z-Score]],Table2[Sharpe Ratio Z-Score])</f>
        <v>124</v>
      </c>
      <c r="AV284">
        <f>(Table2[[#This Row],[Rank 1Y]]+Table2[[#This Row],[Rank 6M]]+Table2[[#This Row],[Rank Sharpe]])/3</f>
        <v>309.33333333333331</v>
      </c>
    </row>
    <row r="285" spans="1:48" x14ac:dyDescent="0.3">
      <c r="A285" t="s">
        <v>1374</v>
      </c>
      <c r="B285" t="s">
        <v>1375</v>
      </c>
      <c r="C285" t="s">
        <v>10179</v>
      </c>
      <c r="D285" t="s">
        <v>98</v>
      </c>
      <c r="E285">
        <v>7613.8433914050001</v>
      </c>
      <c r="F285">
        <v>966.6</v>
      </c>
      <c r="G285">
        <v>112.087970702121</v>
      </c>
      <c r="H285">
        <f>(Table2[[#This Row],[1Y Return vs Nifty]]-AVERAGE(Table2[1Y Return vs Nifty]))/_xlfn.STDEV.P(Table2[1Y Return vs Nifty])</f>
        <v>0.81713265401217272</v>
      </c>
      <c r="I285">
        <v>-4.5585282923428396</v>
      </c>
      <c r="J285">
        <f>(Table2[[#This Row],[1M Return vs Nifty]]-AVERAGE(Table2[1M Return vs Nifty]))/_xlfn.STDEV.P(Table2[1M Return vs Nifty])</f>
        <v>-0.56286018917422709</v>
      </c>
      <c r="K285">
        <v>9.7056875822223603</v>
      </c>
      <c r="L285">
        <f>(Table2[[#This Row],[6M Return vs Nifty]]-AVERAGE(Table2[6M Return vs Nifty]))/_xlfn.STDEV.P(Table2[6M Return vs Nifty])</f>
        <v>-4.6512618497926428E-3</v>
      </c>
      <c r="M285">
        <v>-9.6644455960194602</v>
      </c>
      <c r="N285">
        <f>(Table2[[#This Row],[1W Return vs Nifty]]-AVERAGE(Table2[1W Return vs Nifty]))/_xlfn.STDEV.P(Table2[1W Return vs Nifty])</f>
        <v>-1.7924883685900475</v>
      </c>
      <c r="O285">
        <v>1025.26</v>
      </c>
      <c r="P285">
        <v>974.52565308929002</v>
      </c>
      <c r="Q285">
        <v>784.82085042553399</v>
      </c>
      <c r="R285">
        <v>26.833973735196199</v>
      </c>
      <c r="S285" s="2">
        <f>(Table2[[#This Row],[Close Price]]-Table2[[#This Row],[20D EMA]])/Table2[[#This Row],[20D EMA]]</f>
        <v>-5.7214755281587079E-2</v>
      </c>
      <c r="T285" s="2">
        <f>(Table2[[#This Row],[Close Price]]-Table2[[#This Row],[50D EMA]])/Table2[[#This Row],[50D EMA]]</f>
        <v>-8.1328316644772962E-3</v>
      </c>
      <c r="U285" s="2">
        <f>(Table2[[#This Row],[Close Price]]-Table2[[#This Row],[200D EMA]])/Table2[[#This Row],[200D EMA]]</f>
        <v>0.2316186547234371</v>
      </c>
      <c r="V285">
        <v>0.495015016341456</v>
      </c>
      <c r="W285">
        <v>963.9</v>
      </c>
      <c r="X285">
        <v>985.95</v>
      </c>
      <c r="Y285">
        <v>963.9</v>
      </c>
      <c r="Z285">
        <v>1098</v>
      </c>
      <c r="AA285">
        <v>963.9</v>
      </c>
      <c r="AB285">
        <v>1151</v>
      </c>
      <c r="AC285">
        <f>(Table2[[#This Row],[Close Price]]/Table2[[#This Row],[Day Low]])-1</f>
        <v>2.8011204481792618E-3</v>
      </c>
      <c r="AD285">
        <f>(Table2[[#This Row],[Day High]]/Table2[[#This Row],[Close Price]])-1</f>
        <v>2.001862197392934E-2</v>
      </c>
      <c r="AE285">
        <f>(Table2[[#This Row],[Close Price]]/Table2[[#This Row],[Current Week Low]])-1</f>
        <v>2.8011204481792618E-3</v>
      </c>
      <c r="AF285">
        <f>(Table2[[#This Row],[Current Week High]]/Table2[[#This Row],[Close Price]])-1</f>
        <v>0.13594040968342647</v>
      </c>
      <c r="AG285">
        <f>(Table2[[#This Row],[Close Price]]/Table2[[#This Row],[Current Month Low]])-1</f>
        <v>2.8011204481792618E-3</v>
      </c>
      <c r="AH285">
        <f>(Table2[[#This Row],[Current Month High]]/Table2[[#This Row],[Close Price]])-1</f>
        <v>0.19077177736395612</v>
      </c>
      <c r="AI285">
        <v>21.767018415063099</v>
      </c>
      <c r="AJ285">
        <v>169.66104059143501</v>
      </c>
      <c r="AK285" t="str">
        <f>IF(AND(Table2[[#This Row],[20D EMA]]&gt;Table2[[#This Row],[50D EMA]],Table2[[#This Row],[50D EMA]]&gt;Table2[[#This Row],[200D EMA]]),"Uptrend","Downtrend/NoTrend")</f>
        <v>Uptrend</v>
      </c>
      <c r="AL285">
        <v>-0.09</v>
      </c>
      <c r="AM285" t="s">
        <v>10212</v>
      </c>
      <c r="AN285">
        <v>-13.2</v>
      </c>
      <c r="AO285" t="s">
        <v>10212</v>
      </c>
      <c r="AQ285">
        <f>(Table2[[#This Row],[Sharpe Ratio]]-AVERAGE(Table2[Sharpe Ratio]))/_xlfn.STDEV.P(Table2[Sharpe Ratio])</f>
        <v>-0.61861806961255938</v>
      </c>
      <c r="AR2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-2.161485235214454</v>
      </c>
      <c r="AS285">
        <f>_xlfn.RANK.AVG(Table2[[#This Row],[1Y Return vs Nifty Z-Score]],Table2[1Y Return vs Nifty Z-Score])</f>
        <v>106</v>
      </c>
      <c r="AT285">
        <f>_xlfn.RANK.AVG(Table2[[#This Row],[6M Return vs Nifty Z-Score]],Table2[6M Return vs Nifty Z-Score])</f>
        <v>305</v>
      </c>
      <c r="AU285">
        <f>_xlfn.RANK.AVG(Table2[[#This Row],[Sharpe Ratio Z-Score]],Table2[Sharpe Ratio Z-Score])</f>
        <v>517</v>
      </c>
      <c r="AV285">
        <f>(Table2[[#This Row],[Rank 1Y]]+Table2[[#This Row],[Rank 6M]]+Table2[[#This Row],[Rank Sharpe]])/3</f>
        <v>309.33333333333331</v>
      </c>
    </row>
    <row r="286" spans="1:48" x14ac:dyDescent="0.3">
      <c r="A286" t="s">
        <v>60</v>
      </c>
      <c r="B286" t="s">
        <v>61</v>
      </c>
      <c r="C286" t="s">
        <v>10172</v>
      </c>
      <c r="D286" t="s">
        <v>62</v>
      </c>
      <c r="E286">
        <v>379514.80887975002</v>
      </c>
      <c r="F286">
        <v>1577.3</v>
      </c>
      <c r="G286">
        <v>19.813490530787401</v>
      </c>
      <c r="H286">
        <f>(Table2[[#This Row],[1Y Return vs Nifty]]-AVERAGE(Table2[1Y Return vs Nifty]))/_xlfn.STDEV.P(Table2[1Y Return vs Nifty])</f>
        <v>-0.29063647325807374</v>
      </c>
      <c r="I286">
        <v>0.12057680363836799</v>
      </c>
      <c r="J286">
        <f>(Table2[[#This Row],[1M Return vs Nifty]]-AVERAGE(Table2[1M Return vs Nifty]))/_xlfn.STDEV.P(Table2[1M Return vs Nifty])</f>
        <v>-0.1624399995152038</v>
      </c>
      <c r="K286">
        <v>7.0464068959454904</v>
      </c>
      <c r="L286">
        <f>(Table2[[#This Row],[6M Return vs Nifty]]-AVERAGE(Table2[6M Return vs Nifty]))/_xlfn.STDEV.P(Table2[6M Return vs Nifty])</f>
        <v>-8.4691035767285233E-2</v>
      </c>
      <c r="M286">
        <v>0.37570638801186201</v>
      </c>
      <c r="N286">
        <f>(Table2[[#This Row],[1W Return vs Nifty]]-AVERAGE(Table2[1W Return vs Nifty]))/_xlfn.STDEV.P(Table2[1W Return vs Nifty])</f>
        <v>0.13055184453425955</v>
      </c>
      <c r="O286">
        <v>1542.74</v>
      </c>
      <c r="P286">
        <v>1524.5954579771001</v>
      </c>
      <c r="Q286">
        <v>1406.4966306860199</v>
      </c>
      <c r="R286">
        <v>67.316603429769899</v>
      </c>
      <c r="S286" s="2">
        <f>(Table2[[#This Row],[Close Price]]-Table2[[#This Row],[20D EMA]])/Table2[[#This Row],[20D EMA]]</f>
        <v>2.2401700869880827E-2</v>
      </c>
      <c r="T286" s="2">
        <f>(Table2[[#This Row],[Close Price]]-Table2[[#This Row],[50D EMA]])/Table2[[#This Row],[50D EMA]]</f>
        <v>3.4569525802490959E-2</v>
      </c>
      <c r="U286" s="2">
        <f>(Table2[[#This Row],[Close Price]]-Table2[[#This Row],[200D EMA]])/Table2[[#This Row],[200D EMA]]</f>
        <v>0.12143887556322874</v>
      </c>
      <c r="V286">
        <v>0.65025924673637803</v>
      </c>
      <c r="W286">
        <v>1550</v>
      </c>
      <c r="X286">
        <v>1587.35</v>
      </c>
      <c r="Y286">
        <v>1549.8</v>
      </c>
      <c r="Z286">
        <v>1602.5</v>
      </c>
      <c r="AA286">
        <v>1498.3</v>
      </c>
      <c r="AB286">
        <v>1602.5</v>
      </c>
      <c r="AC286">
        <f>(Table2[[#This Row],[Close Price]]/Table2[[#This Row],[Day Low]])-1</f>
        <v>1.7612903225806331E-2</v>
      </c>
      <c r="AD286">
        <f>(Table2[[#This Row],[Day High]]/Table2[[#This Row],[Close Price]])-1</f>
        <v>6.3716477524884407E-3</v>
      </c>
      <c r="AE286">
        <f>(Table2[[#This Row],[Close Price]]/Table2[[#This Row],[Current Week Low]])-1</f>
        <v>1.7744225061298247E-2</v>
      </c>
      <c r="AF286">
        <f>(Table2[[#This Row],[Current Week High]]/Table2[[#This Row],[Close Price]])-1</f>
        <v>1.5976668991314336E-2</v>
      </c>
      <c r="AG286">
        <f>(Table2[[#This Row],[Close Price]]/Table2[[#This Row],[Current Month Low]])-1</f>
        <v>5.2726423279717105E-2</v>
      </c>
      <c r="AH286">
        <f>(Table2[[#This Row],[Current Month High]]/Table2[[#This Row],[Close Price]])-1</f>
        <v>1.5976668991314336E-2</v>
      </c>
      <c r="AI286">
        <v>3.90223800164837</v>
      </c>
      <c r="AJ286">
        <v>48.263382995722999</v>
      </c>
      <c r="AK286" t="str">
        <f>IF(AND(Table2[[#This Row],[20D EMA]]&gt;Table2[[#This Row],[50D EMA]],Table2[[#This Row],[50D EMA]]&gt;Table2[[#This Row],[200D EMA]]),"Uptrend","Downtrend/NoTrend")</f>
        <v>Uptrend</v>
      </c>
      <c r="AL286">
        <v>-0.04</v>
      </c>
      <c r="AM286" t="s">
        <v>10212</v>
      </c>
      <c r="AN286">
        <v>3.69</v>
      </c>
      <c r="AO286" t="s">
        <v>10211</v>
      </c>
      <c r="AP286">
        <v>0.10523662435886599</v>
      </c>
      <c r="AQ286">
        <f>(Table2[[#This Row],[Sharpe Ratio]]-AVERAGE(Table2[Sharpe Ratio]))/_xlfn.STDEV.P(Table2[Sharpe Ratio])</f>
        <v>0.5753518881643519</v>
      </c>
      <c r="AR2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0.16813622415804869</v>
      </c>
      <c r="AS286">
        <f>_xlfn.RANK.AVG(Table2[[#This Row],[1Y Return vs Nifty Z-Score]],Table2[1Y Return vs Nifty Z-Score])</f>
        <v>391</v>
      </c>
      <c r="AT286">
        <f>_xlfn.RANK.AVG(Table2[[#This Row],[6M Return vs Nifty Z-Score]],Table2[6M Return vs Nifty Z-Score])</f>
        <v>338</v>
      </c>
      <c r="AU286">
        <f>_xlfn.RANK.AVG(Table2[[#This Row],[Sharpe Ratio Z-Score]],Table2[Sharpe Ratio Z-Score])</f>
        <v>200</v>
      </c>
      <c r="AV286">
        <f>(Table2[[#This Row],[Rank 1Y]]+Table2[[#This Row],[Rank 6M]]+Table2[[#This Row],[Rank Sharpe]])/3</f>
        <v>309.66666666666669</v>
      </c>
    </row>
    <row r="287" spans="1:48" x14ac:dyDescent="0.3">
      <c r="A287" t="s">
        <v>1316</v>
      </c>
      <c r="B287" t="s">
        <v>1317</v>
      </c>
      <c r="C287" t="s">
        <v>10180</v>
      </c>
      <c r="D287" t="s">
        <v>140</v>
      </c>
      <c r="E287">
        <v>8369.5015495649895</v>
      </c>
      <c r="F287">
        <v>583.9</v>
      </c>
      <c r="G287">
        <v>50.430186195411501</v>
      </c>
      <c r="H287">
        <f>(Table2[[#This Row],[1Y Return vs Nifty]]-AVERAGE(Table2[1Y Return vs Nifty]))/_xlfn.STDEV.P(Table2[1Y Return vs Nifty])</f>
        <v>7.6921601014729918E-2</v>
      </c>
      <c r="I287">
        <v>2.7662664197702398</v>
      </c>
      <c r="J287">
        <f>(Table2[[#This Row],[1M Return vs Nifty]]-AVERAGE(Table2[1M Return vs Nifty]))/_xlfn.STDEV.P(Table2[1M Return vs Nifty])</f>
        <v>6.3968152500941303E-2</v>
      </c>
      <c r="K287">
        <v>14.6261062118641</v>
      </c>
      <c r="L287">
        <f>(Table2[[#This Row],[6M Return vs Nifty]]-AVERAGE(Table2[6M Return vs Nifty]))/_xlfn.STDEV.P(Table2[6M Return vs Nifty])</f>
        <v>0.1434448743453394</v>
      </c>
      <c r="M287">
        <v>5.5945990709408902</v>
      </c>
      <c r="N287">
        <f>(Table2[[#This Row],[1W Return vs Nifty]]-AVERAGE(Table2[1W Return vs Nifty]))/_xlfn.STDEV.P(Table2[1W Return vs Nifty])</f>
        <v>1.1301523001065481</v>
      </c>
      <c r="O287">
        <v>557.25</v>
      </c>
      <c r="P287">
        <v>521.83587994274797</v>
      </c>
      <c r="Q287">
        <v>461.21625449056</v>
      </c>
      <c r="R287">
        <v>60.508809427439303</v>
      </c>
      <c r="S287" s="2">
        <f>(Table2[[#This Row],[Close Price]]-Table2[[#This Row],[20D EMA]])/Table2[[#This Row],[20D EMA]]</f>
        <v>4.7824136384028673E-2</v>
      </c>
      <c r="T287" s="2">
        <f>(Table2[[#This Row],[Close Price]]-Table2[[#This Row],[50D EMA]])/Table2[[#This Row],[50D EMA]]</f>
        <v>0.11893417536575146</v>
      </c>
      <c r="U287" s="2">
        <f>(Table2[[#This Row],[Close Price]]-Table2[[#This Row],[200D EMA]])/Table2[[#This Row],[200D EMA]]</f>
        <v>0.26600048093480844</v>
      </c>
      <c r="V287">
        <v>0.87385648187448495</v>
      </c>
      <c r="W287">
        <v>569.85</v>
      </c>
      <c r="X287">
        <v>593.95000000000005</v>
      </c>
      <c r="Y287">
        <v>517.6</v>
      </c>
      <c r="Z287">
        <v>593.95000000000005</v>
      </c>
      <c r="AA287">
        <v>517.6</v>
      </c>
      <c r="AB287">
        <v>593.95000000000005</v>
      </c>
      <c r="AC287">
        <f>(Table2[[#This Row],[Close Price]]/Table2[[#This Row],[Day Low]])-1</f>
        <v>2.4655611125734778E-2</v>
      </c>
      <c r="AD287">
        <f>(Table2[[#This Row],[Day High]]/Table2[[#This Row],[Close Price]])-1</f>
        <v>1.7211851344408391E-2</v>
      </c>
      <c r="AE287">
        <f>(Table2[[#This Row],[Close Price]]/Table2[[#This Row],[Current Week Low]])-1</f>
        <v>0.12809119010819159</v>
      </c>
      <c r="AF287">
        <f>(Table2[[#This Row],[Current Week High]]/Table2[[#This Row],[Close Price]])-1</f>
        <v>1.7211851344408391E-2</v>
      </c>
      <c r="AG287">
        <f>(Table2[[#This Row],[Close Price]]/Table2[[#This Row],[Current Month Low]])-1</f>
        <v>0.12809119010819159</v>
      </c>
      <c r="AH287">
        <f>(Table2[[#This Row],[Current Month High]]/Table2[[#This Row],[Close Price]])-1</f>
        <v>1.7211851344408391E-2</v>
      </c>
      <c r="AI287">
        <v>6.0798081863332598</v>
      </c>
      <c r="AJ287">
        <v>81.617418351477397</v>
      </c>
      <c r="AK287" t="str">
        <f>IF(AND(Table2[[#This Row],[20D EMA]]&gt;Table2[[#This Row],[50D EMA]],Table2[[#This Row],[50D EMA]]&gt;Table2[[#This Row],[200D EMA]]),"Uptrend","Downtrend/NoTrend")</f>
        <v>Uptrend</v>
      </c>
      <c r="AL287">
        <v>0.17</v>
      </c>
      <c r="AM287" t="s">
        <v>10211</v>
      </c>
      <c r="AN287">
        <v>0.27</v>
      </c>
      <c r="AO287" t="s">
        <v>10211</v>
      </c>
      <c r="AP287">
        <v>3.0722457459264E-2</v>
      </c>
      <c r="AQ287">
        <f>(Table2[[#This Row],[Sharpe Ratio]]-AVERAGE(Table2[Sharpe Ratio]))/_xlfn.STDEV.P(Table2[Sharpe Ratio])</f>
        <v>-0.27005414085756008</v>
      </c>
      <c r="AR2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1.1444327871099986</v>
      </c>
      <c r="AS287">
        <f>_xlfn.RANK.AVG(Table2[[#This Row],[1Y Return vs Nifty Z-Score]],Table2[1Y Return vs Nifty Z-Score])</f>
        <v>254</v>
      </c>
      <c r="AT287">
        <f>_xlfn.RANK.AVG(Table2[[#This Row],[6M Return vs Nifty Z-Score]],Table2[6M Return vs Nifty Z-Score])</f>
        <v>260</v>
      </c>
      <c r="AU287">
        <f>_xlfn.RANK.AVG(Table2[[#This Row],[Sharpe Ratio Z-Score]],Table2[Sharpe Ratio Z-Score])</f>
        <v>415</v>
      </c>
      <c r="AV287">
        <f>(Table2[[#This Row],[Rank 1Y]]+Table2[[#This Row],[Rank 6M]]+Table2[[#This Row],[Rank Sharpe]])/3</f>
        <v>309.66666666666669</v>
      </c>
    </row>
    <row r="288" spans="1:48" x14ac:dyDescent="0.3">
      <c r="A288" t="s">
        <v>1460</v>
      </c>
      <c r="B288" t="s">
        <v>1461</v>
      </c>
      <c r="C288" t="s">
        <v>637</v>
      </c>
      <c r="D288" t="s">
        <v>481</v>
      </c>
      <c r="E288">
        <v>6784.4862412800003</v>
      </c>
      <c r="F288">
        <v>921.85</v>
      </c>
      <c r="G288">
        <v>48.738079192663498</v>
      </c>
      <c r="H288">
        <f>(Table2[[#This Row],[1Y Return vs Nifty]]-AVERAGE(Table2[1Y Return vs Nifty]))/_xlfn.STDEV.P(Table2[1Y Return vs Nifty])</f>
        <v>5.6607599849927283E-2</v>
      </c>
      <c r="I288">
        <v>10.675809974299399</v>
      </c>
      <c r="J288">
        <f>(Table2[[#This Row],[1M Return vs Nifty]]-AVERAGE(Table2[1M Return vs Nifty]))/_xlfn.STDEV.P(Table2[1M Return vs Nifty])</f>
        <v>0.74083709757786798</v>
      </c>
      <c r="K288">
        <v>-11.293135591370399</v>
      </c>
      <c r="L288">
        <f>(Table2[[#This Row],[6M Return vs Nifty]]-AVERAGE(Table2[6M Return vs Nifty]))/_xlfn.STDEV.P(Table2[6M Return vs Nifty])</f>
        <v>-0.6366797152662288</v>
      </c>
      <c r="M288">
        <v>-2.1583172339571299</v>
      </c>
      <c r="N288">
        <f>(Table2[[#This Row],[1W Return vs Nifty]]-AVERAGE(Table2[1W Return vs Nifty]))/_xlfn.STDEV.P(Table2[1W Return vs Nifty])</f>
        <v>-0.35480229490543652</v>
      </c>
      <c r="O288">
        <v>916.89</v>
      </c>
      <c r="P288">
        <v>878.376811773653</v>
      </c>
      <c r="Q288">
        <v>803.54188859217095</v>
      </c>
      <c r="R288">
        <v>58.922881297787498</v>
      </c>
      <c r="S288" s="2">
        <f>(Table2[[#This Row],[Close Price]]-Table2[[#This Row],[20D EMA]])/Table2[[#This Row],[20D EMA]]</f>
        <v>5.4095911178004301E-3</v>
      </c>
      <c r="T288" s="2">
        <f>(Table2[[#This Row],[Close Price]]-Table2[[#This Row],[50D EMA]])/Table2[[#This Row],[50D EMA]]</f>
        <v>4.9492641021071863E-2</v>
      </c>
      <c r="U288" s="2">
        <f>(Table2[[#This Row],[Close Price]]-Table2[[#This Row],[200D EMA]])/Table2[[#This Row],[200D EMA]]</f>
        <v>0.14723328439679526</v>
      </c>
      <c r="V288">
        <v>2.4302548593494899</v>
      </c>
      <c r="W288">
        <v>920.6</v>
      </c>
      <c r="X288">
        <v>966.75</v>
      </c>
      <c r="Y288">
        <v>901</v>
      </c>
      <c r="Z288">
        <v>968.4</v>
      </c>
      <c r="AA288">
        <v>901</v>
      </c>
      <c r="AB288">
        <v>994.7</v>
      </c>
      <c r="AC288">
        <f>(Table2[[#This Row],[Close Price]]/Table2[[#This Row],[Day Low]])-1</f>
        <v>1.3578101238322926E-3</v>
      </c>
      <c r="AD288">
        <f>(Table2[[#This Row],[Day High]]/Table2[[#This Row],[Close Price]])-1</f>
        <v>4.8706405597439995E-2</v>
      </c>
      <c r="AE288">
        <f>(Table2[[#This Row],[Close Price]]/Table2[[#This Row],[Current Week Low]])-1</f>
        <v>2.3140954495005639E-2</v>
      </c>
      <c r="AF288">
        <f>(Table2[[#This Row],[Current Week High]]/Table2[[#This Row],[Close Price]])-1</f>
        <v>5.0496284645007217E-2</v>
      </c>
      <c r="AG288">
        <f>(Table2[[#This Row],[Close Price]]/Table2[[#This Row],[Current Month Low]])-1</f>
        <v>2.3140954495005639E-2</v>
      </c>
      <c r="AH288">
        <f>(Table2[[#This Row],[Current Month High]]/Table2[[#This Row],[Close Price]])-1</f>
        <v>7.9025871888051213E-2</v>
      </c>
      <c r="AI288">
        <v>10.967077073276499</v>
      </c>
      <c r="AJ288">
        <v>91.235349030183599</v>
      </c>
      <c r="AK288" t="str">
        <f>IF(AND(Table2[[#This Row],[20D EMA]]&gt;Table2[[#This Row],[50D EMA]],Table2[[#This Row],[50D EMA]]&gt;Table2[[#This Row],[200D EMA]]),"Uptrend","Downtrend/NoTrend")</f>
        <v>Uptrend</v>
      </c>
      <c r="AL288">
        <v>0.05</v>
      </c>
      <c r="AM288" t="s">
        <v>10211</v>
      </c>
      <c r="AN288">
        <v>-1.47</v>
      </c>
      <c r="AO288" t="s">
        <v>10212</v>
      </c>
      <c r="AP288">
        <v>0.14053962726522101</v>
      </c>
      <c r="AQ288">
        <f>(Table2[[#This Row],[Sharpe Ratio]]-AVERAGE(Table2[Sharpe Ratio]))/_xlfn.STDEV.P(Table2[Sharpe Ratio])</f>
        <v>0.97588473636519557</v>
      </c>
      <c r="AR2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0.78184742362132531</v>
      </c>
      <c r="AS288">
        <f>_xlfn.RANK.AVG(Table2[[#This Row],[1Y Return vs Nifty Z-Score]],Table2[1Y Return vs Nifty Z-Score])</f>
        <v>259</v>
      </c>
      <c r="AT288">
        <f>_xlfn.RANK.AVG(Table2[[#This Row],[6M Return vs Nifty Z-Score]],Table2[6M Return vs Nifty Z-Score])</f>
        <v>543</v>
      </c>
      <c r="AU288">
        <f>_xlfn.RANK.AVG(Table2[[#This Row],[Sharpe Ratio Z-Score]],Table2[Sharpe Ratio Z-Score])</f>
        <v>127</v>
      </c>
      <c r="AV288">
        <f>(Table2[[#This Row],[Rank 1Y]]+Table2[[#This Row],[Rank 6M]]+Table2[[#This Row],[Rank Sharpe]])/3</f>
        <v>309.66666666666669</v>
      </c>
    </row>
    <row r="289" spans="1:48" x14ac:dyDescent="0.3">
      <c r="A289" t="s">
        <v>212</v>
      </c>
      <c r="B289" t="s">
        <v>213</v>
      </c>
      <c r="C289" t="s">
        <v>10179</v>
      </c>
      <c r="D289" t="s">
        <v>214</v>
      </c>
      <c r="E289">
        <v>120368.46144</v>
      </c>
      <c r="F289">
        <v>1908.45</v>
      </c>
      <c r="G289">
        <v>21.4595887747452</v>
      </c>
      <c r="H289">
        <f>(Table2[[#This Row],[1Y Return vs Nifty]]-AVERAGE(Table2[1Y Return vs Nifty]))/_xlfn.STDEV.P(Table2[1Y Return vs Nifty])</f>
        <v>-0.27087481421947085</v>
      </c>
      <c r="I289">
        <v>-0.53488304984570101</v>
      </c>
      <c r="J289">
        <f>(Table2[[#This Row],[1M Return vs Nifty]]-AVERAGE(Table2[1M Return vs Nifty]))/_xlfn.STDEV.P(Table2[1M Return vs Nifty])</f>
        <v>-0.21853178490198383</v>
      </c>
      <c r="K289">
        <v>21.3571816948131</v>
      </c>
      <c r="L289">
        <f>(Table2[[#This Row],[6M Return vs Nifty]]-AVERAGE(Table2[6M Return vs Nifty]))/_xlfn.STDEV.P(Table2[6M Return vs Nifty])</f>
        <v>0.34603866696641783</v>
      </c>
      <c r="M289">
        <v>1.2025121340533</v>
      </c>
      <c r="N289">
        <f>(Table2[[#This Row],[1W Return vs Nifty]]-AVERAGE(Table2[1W Return vs Nifty]))/_xlfn.STDEV.P(Table2[1W Return vs Nifty])</f>
        <v>0.28891405863308633</v>
      </c>
      <c r="O289">
        <v>1877.63</v>
      </c>
      <c r="P289">
        <v>1807.6731854177301</v>
      </c>
      <c r="Q289">
        <v>1568.41806873824</v>
      </c>
      <c r="R289">
        <v>64.4775740454877</v>
      </c>
      <c r="S289" s="2">
        <f>(Table2[[#This Row],[Close Price]]-Table2[[#This Row],[20D EMA]])/Table2[[#This Row],[20D EMA]]</f>
        <v>1.6414309528501321E-2</v>
      </c>
      <c r="T289" s="2">
        <f>(Table2[[#This Row],[Close Price]]-Table2[[#This Row],[50D EMA]])/Table2[[#This Row],[50D EMA]]</f>
        <v>5.57494658853291E-2</v>
      </c>
      <c r="U289" s="2">
        <f>(Table2[[#This Row],[Close Price]]-Table2[[#This Row],[200D EMA]])/Table2[[#This Row],[200D EMA]]</f>
        <v>0.21679929480492963</v>
      </c>
      <c r="V289">
        <v>0.68299241285244905</v>
      </c>
      <c r="W289">
        <v>1897.85</v>
      </c>
      <c r="X289">
        <v>1929</v>
      </c>
      <c r="Y289">
        <v>1866</v>
      </c>
      <c r="Z289">
        <v>1949.7</v>
      </c>
      <c r="AA289">
        <v>1806.75</v>
      </c>
      <c r="AB289">
        <v>1949.7</v>
      </c>
      <c r="AC289">
        <f>(Table2[[#This Row],[Close Price]]/Table2[[#This Row],[Day Low]])-1</f>
        <v>5.5852675395844376E-3</v>
      </c>
      <c r="AD289">
        <f>(Table2[[#This Row],[Day High]]/Table2[[#This Row],[Close Price]])-1</f>
        <v>1.0767900652361773E-2</v>
      </c>
      <c r="AE289">
        <f>(Table2[[#This Row],[Close Price]]/Table2[[#This Row],[Current Week Low]])-1</f>
        <v>2.2749196141479189E-2</v>
      </c>
      <c r="AF289">
        <f>(Table2[[#This Row],[Current Week High]]/Table2[[#This Row],[Close Price]])-1</f>
        <v>2.1614399119704419E-2</v>
      </c>
      <c r="AG289">
        <f>(Table2[[#This Row],[Close Price]]/Table2[[#This Row],[Current Month Low]])-1</f>
        <v>5.6288916562889257E-2</v>
      </c>
      <c r="AH289">
        <f>(Table2[[#This Row],[Current Month High]]/Table2[[#This Row],[Close Price]])-1</f>
        <v>2.1614399119704419E-2</v>
      </c>
      <c r="AI289">
        <v>4.03206790851213</v>
      </c>
      <c r="AJ289">
        <v>54.799853996836603</v>
      </c>
      <c r="AK289" t="str">
        <f>IF(AND(Table2[[#This Row],[20D EMA]]&gt;Table2[[#This Row],[50D EMA]],Table2[[#This Row],[50D EMA]]&gt;Table2[[#This Row],[200D EMA]]),"Uptrend","Downtrend/NoTrend")</f>
        <v>Uptrend</v>
      </c>
      <c r="AL289">
        <v>0.11</v>
      </c>
      <c r="AM289" t="s">
        <v>10211</v>
      </c>
      <c r="AN289">
        <v>-0.51</v>
      </c>
      <c r="AO289" t="s">
        <v>10212</v>
      </c>
      <c r="AP289">
        <v>4.7922172282198999E-2</v>
      </c>
      <c r="AQ289">
        <f>(Table2[[#This Row],[Sharpe Ratio]]-AVERAGE(Table2[Sharpe Ratio]))/_xlfn.STDEV.P(Table2[Sharpe Ratio])</f>
        <v>-7.491349561142148E-2</v>
      </c>
      <c r="AR2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7.0632630866628021E-2</v>
      </c>
      <c r="AS289">
        <f>_xlfn.RANK.AVG(Table2[[#This Row],[1Y Return vs Nifty Z-Score]],Table2[1Y Return vs Nifty Z-Score])</f>
        <v>374</v>
      </c>
      <c r="AT289">
        <f>_xlfn.RANK.AVG(Table2[[#This Row],[6M Return vs Nifty Z-Score]],Table2[6M Return vs Nifty Z-Score])</f>
        <v>202</v>
      </c>
      <c r="AU289">
        <f>_xlfn.RANK.AVG(Table2[[#This Row],[Sharpe Ratio Z-Score]],Table2[Sharpe Ratio Z-Score])</f>
        <v>354</v>
      </c>
      <c r="AV289">
        <f>(Table2[[#This Row],[Rank 1Y]]+Table2[[#This Row],[Rank 6M]]+Table2[[#This Row],[Rank Sharpe]])/3</f>
        <v>310</v>
      </c>
    </row>
    <row r="290" spans="1:48" x14ac:dyDescent="0.3">
      <c r="A290" t="s">
        <v>844</v>
      </c>
      <c r="B290" t="s">
        <v>845</v>
      </c>
      <c r="C290" t="s">
        <v>10169</v>
      </c>
      <c r="D290" t="s">
        <v>40</v>
      </c>
      <c r="E290">
        <v>17943.65038906</v>
      </c>
      <c r="F290">
        <v>488.3</v>
      </c>
      <c r="G290">
        <v>81.120275242397895</v>
      </c>
      <c r="H290">
        <f>(Table2[[#This Row],[1Y Return vs Nifty]]-AVERAGE(Table2[1Y Return vs Nifty]))/_xlfn.STDEV.P(Table2[1Y Return vs Nifty])</f>
        <v>0.44536077397241292</v>
      </c>
      <c r="I290">
        <v>2.4577871853587601</v>
      </c>
      <c r="J290">
        <f>(Table2[[#This Row],[1M Return vs Nifty]]-AVERAGE(Table2[1M Return vs Nifty]))/_xlfn.STDEV.P(Table2[1M Return vs Nifty])</f>
        <v>3.7569661546975545E-2</v>
      </c>
      <c r="K290">
        <v>-15.321938580655999</v>
      </c>
      <c r="L290">
        <f>(Table2[[#This Row],[6M Return vs Nifty]]-AVERAGE(Table2[6M Return vs Nifty]))/_xlfn.STDEV.P(Table2[6M Return vs Nifty])</f>
        <v>-0.75793975452594475</v>
      </c>
      <c r="M290">
        <v>2.9188696085881398</v>
      </c>
      <c r="N290">
        <f>(Table2[[#This Row],[1W Return vs Nifty]]-AVERAGE(Table2[1W Return vs Nifty]))/_xlfn.STDEV.P(Table2[1W Return vs Nifty])</f>
        <v>0.6176565367227167</v>
      </c>
      <c r="O290">
        <v>465.08</v>
      </c>
      <c r="P290">
        <v>450.31414779774798</v>
      </c>
      <c r="Q290">
        <v>419.00576465371</v>
      </c>
      <c r="R290">
        <v>64.309220324683693</v>
      </c>
      <c r="S290" s="2">
        <f>(Table2[[#This Row],[Close Price]]-Table2[[#This Row],[20D EMA]])/Table2[[#This Row],[20D EMA]]</f>
        <v>4.9926894297755285E-2</v>
      </c>
      <c r="T290" s="2">
        <f>(Table2[[#This Row],[Close Price]]-Table2[[#This Row],[50D EMA]])/Table2[[#This Row],[50D EMA]]</f>
        <v>8.4354116760534961E-2</v>
      </c>
      <c r="U290" s="2">
        <f>(Table2[[#This Row],[Close Price]]-Table2[[#This Row],[200D EMA]])/Table2[[#This Row],[200D EMA]]</f>
        <v>0.16537776133834023</v>
      </c>
      <c r="V290">
        <v>1.2794057505912799</v>
      </c>
      <c r="W290">
        <v>478.1</v>
      </c>
      <c r="X290">
        <v>492</v>
      </c>
      <c r="Y290">
        <v>470</v>
      </c>
      <c r="Z290">
        <v>511.95</v>
      </c>
      <c r="AA290">
        <v>430.2</v>
      </c>
      <c r="AB290">
        <v>511.95</v>
      </c>
      <c r="AC290">
        <f>(Table2[[#This Row],[Close Price]]/Table2[[#This Row],[Day Low]])-1</f>
        <v>2.1334448860071076E-2</v>
      </c>
      <c r="AD290">
        <f>(Table2[[#This Row],[Day High]]/Table2[[#This Row],[Close Price]])-1</f>
        <v>7.5773090313331348E-3</v>
      </c>
      <c r="AE290">
        <f>(Table2[[#This Row],[Close Price]]/Table2[[#This Row],[Current Week Low]])-1</f>
        <v>3.8936170212765964E-2</v>
      </c>
      <c r="AF290">
        <f>(Table2[[#This Row],[Current Week High]]/Table2[[#This Row],[Close Price]])-1</f>
        <v>4.8433340159737881E-2</v>
      </c>
      <c r="AG290">
        <f>(Table2[[#This Row],[Close Price]]/Table2[[#This Row],[Current Month Low]])-1</f>
        <v>0.13505346350534642</v>
      </c>
      <c r="AH290">
        <f>(Table2[[#This Row],[Current Month High]]/Table2[[#This Row],[Close Price]])-1</f>
        <v>4.8433340159737881E-2</v>
      </c>
      <c r="AI290">
        <v>13.4548433340159</v>
      </c>
      <c r="AJ290">
        <v>114.025860179706</v>
      </c>
      <c r="AK290" t="str">
        <f>IF(AND(Table2[[#This Row],[20D EMA]]&gt;Table2[[#This Row],[50D EMA]],Table2[[#This Row],[50D EMA]]&gt;Table2[[#This Row],[200D EMA]]),"Uptrend","Downtrend/NoTrend")</f>
        <v>Uptrend</v>
      </c>
      <c r="AL290">
        <v>0.05</v>
      </c>
      <c r="AM290" t="s">
        <v>10211</v>
      </c>
      <c r="AN290">
        <v>15.79</v>
      </c>
      <c r="AO290" t="s">
        <v>10211</v>
      </c>
      <c r="AP290">
        <v>0.105905434532149</v>
      </c>
      <c r="AQ290">
        <f>(Table2[[#This Row],[Sharpe Ratio]]-AVERAGE(Table2[Sharpe Ratio]))/_xlfn.STDEV.P(Table2[Sharpe Ratio])</f>
        <v>0.58293992378617487</v>
      </c>
      <c r="AR2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0.92558714150233534</v>
      </c>
      <c r="AS290">
        <f>_xlfn.RANK.AVG(Table2[[#This Row],[1Y Return vs Nifty Z-Score]],Table2[1Y Return vs Nifty Z-Score])</f>
        <v>156</v>
      </c>
      <c r="AT290">
        <f>_xlfn.RANK.AVG(Table2[[#This Row],[6M Return vs Nifty Z-Score]],Table2[6M Return vs Nifty Z-Score])</f>
        <v>581</v>
      </c>
      <c r="AU290">
        <f>_xlfn.RANK.AVG(Table2[[#This Row],[Sharpe Ratio Z-Score]],Table2[Sharpe Ratio Z-Score])</f>
        <v>198</v>
      </c>
      <c r="AV290">
        <f>(Table2[[#This Row],[Rank 1Y]]+Table2[[#This Row],[Rank 6M]]+Table2[[#This Row],[Rank Sharpe]])/3</f>
        <v>311.66666666666669</v>
      </c>
    </row>
    <row r="291" spans="1:48" x14ac:dyDescent="0.3">
      <c r="A291" t="s">
        <v>262</v>
      </c>
      <c r="B291" t="s">
        <v>263</v>
      </c>
      <c r="C291" t="s">
        <v>10167</v>
      </c>
      <c r="D291" t="s">
        <v>32</v>
      </c>
      <c r="E291">
        <v>104412.457492545</v>
      </c>
      <c r="F291">
        <v>136.11000000000001</v>
      </c>
      <c r="G291">
        <v>38.980709351229301</v>
      </c>
      <c r="H291">
        <f>(Table2[[#This Row],[1Y Return vs Nifty]]-AVERAGE(Table2[1Y Return vs Nifty]))/_xlfn.STDEV.P(Table2[1Y Return vs Nifty])</f>
        <v>-6.0531104736961633E-2</v>
      </c>
      <c r="I291">
        <v>-12.1852417563186</v>
      </c>
      <c r="J291">
        <f>(Table2[[#This Row],[1M Return vs Nifty]]-AVERAGE(Table2[1M Return vs Nifty]))/_xlfn.STDEV.P(Table2[1M Return vs Nifty])</f>
        <v>-1.2155256004177419</v>
      </c>
      <c r="K291">
        <v>-8.1674351239040295</v>
      </c>
      <c r="L291">
        <f>(Table2[[#This Row],[6M Return vs Nifty]]-AVERAGE(Table2[6M Return vs Nifty]))/_xlfn.STDEV.P(Table2[6M Return vs Nifty])</f>
        <v>-0.54260150831317677</v>
      </c>
      <c r="M291">
        <v>0.19711381073374401</v>
      </c>
      <c r="N291">
        <f>(Table2[[#This Row],[1W Return vs Nifty]]-AVERAGE(Table2[1W Return vs Nifty]))/_xlfn.STDEV.P(Table2[1W Return vs Nifty])</f>
        <v>9.6345120530721778E-2</v>
      </c>
      <c r="O291">
        <v>139.33000000000001</v>
      </c>
      <c r="P291">
        <v>142.897340491016</v>
      </c>
      <c r="Q291">
        <v>130.576888969903</v>
      </c>
      <c r="R291">
        <v>44.162705041035302</v>
      </c>
      <c r="S291" s="2">
        <f>(Table2[[#This Row],[Close Price]]-Table2[[#This Row],[20D EMA]])/Table2[[#This Row],[20D EMA]]</f>
        <v>-2.311060073207492E-2</v>
      </c>
      <c r="T291" s="2">
        <f>(Table2[[#This Row],[Close Price]]-Table2[[#This Row],[50D EMA]])/Table2[[#This Row],[50D EMA]]</f>
        <v>-4.7498018281471828E-2</v>
      </c>
      <c r="U291" s="2">
        <f>(Table2[[#This Row],[Close Price]]-Table2[[#This Row],[200D EMA]])/Table2[[#This Row],[200D EMA]]</f>
        <v>4.2374351799516062E-2</v>
      </c>
      <c r="V291">
        <v>0.69899148305557302</v>
      </c>
      <c r="W291">
        <v>135.80000000000001</v>
      </c>
      <c r="X291">
        <v>139.05000000000001</v>
      </c>
      <c r="Y291">
        <v>133</v>
      </c>
      <c r="Z291">
        <v>141.07</v>
      </c>
      <c r="AA291">
        <v>133</v>
      </c>
      <c r="AB291">
        <v>141.07</v>
      </c>
      <c r="AC291">
        <f>(Table2[[#This Row],[Close Price]]/Table2[[#This Row],[Day Low]])-1</f>
        <v>2.2827687776141303E-3</v>
      </c>
      <c r="AD291">
        <f>(Table2[[#This Row],[Day High]]/Table2[[#This Row],[Close Price]])-1</f>
        <v>2.1600176327970066E-2</v>
      </c>
      <c r="AE291">
        <f>(Table2[[#This Row],[Close Price]]/Table2[[#This Row],[Current Week Low]])-1</f>
        <v>2.3383458646616617E-2</v>
      </c>
      <c r="AF291">
        <f>(Table2[[#This Row],[Current Week High]]/Table2[[#This Row],[Close Price]])-1</f>
        <v>3.6441113805010472E-2</v>
      </c>
      <c r="AG291">
        <f>(Table2[[#This Row],[Close Price]]/Table2[[#This Row],[Current Month Low]])-1</f>
        <v>2.3383458646616617E-2</v>
      </c>
      <c r="AH291">
        <f>(Table2[[#This Row],[Current Month High]]/Table2[[#This Row],[Close Price]])-1</f>
        <v>3.6441113805010472E-2</v>
      </c>
      <c r="AI291">
        <v>26.7357284549261</v>
      </c>
      <c r="AJ291">
        <v>70.457107075766999</v>
      </c>
      <c r="AK291" t="str">
        <f>IF(AND(Table2[[#This Row],[20D EMA]]&gt;Table2[[#This Row],[50D EMA]],Table2[[#This Row],[50D EMA]]&gt;Table2[[#This Row],[200D EMA]]),"Uptrend","Downtrend/NoTrend")</f>
        <v>Downtrend/NoTrend</v>
      </c>
      <c r="AL291">
        <v>-0.15</v>
      </c>
      <c r="AM291" t="s">
        <v>10212</v>
      </c>
      <c r="AN291">
        <v>-3.1</v>
      </c>
      <c r="AO291" t="s">
        <v>10212</v>
      </c>
      <c r="AP291">
        <v>0.13892665272750401</v>
      </c>
      <c r="AQ291">
        <f>(Table2[[#This Row],[Sharpe Ratio]]-AVERAGE(Table2[Sharpe Ratio]))/_xlfn.STDEV.P(Table2[Sharpe Ratio])</f>
        <v>0.9575846136424645</v>
      </c>
      <c r="AR2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1">
        <f>_xlfn.RANK.AVG(Table2[[#This Row],[1Y Return vs Nifty Z-Score]],Table2[1Y Return vs Nifty Z-Score])</f>
        <v>299</v>
      </c>
      <c r="AT291">
        <f>_xlfn.RANK.AVG(Table2[[#This Row],[6M Return vs Nifty Z-Score]],Table2[6M Return vs Nifty Z-Score])</f>
        <v>507</v>
      </c>
      <c r="AU291">
        <f>_xlfn.RANK.AVG(Table2[[#This Row],[Sharpe Ratio Z-Score]],Table2[Sharpe Ratio Z-Score])</f>
        <v>132</v>
      </c>
      <c r="AV291">
        <f>(Table2[[#This Row],[Rank 1Y]]+Table2[[#This Row],[Rank 6M]]+Table2[[#This Row],[Rank Sharpe]])/3</f>
        <v>312.66666666666669</v>
      </c>
    </row>
    <row r="292" spans="1:48" x14ac:dyDescent="0.3">
      <c r="A292" t="s">
        <v>1812</v>
      </c>
      <c r="B292" t="s">
        <v>1813</v>
      </c>
      <c r="C292" t="s">
        <v>10179</v>
      </c>
      <c r="D292" t="s">
        <v>926</v>
      </c>
      <c r="E292">
        <v>3931.1926366500002</v>
      </c>
      <c r="F292">
        <v>313.64999999999998</v>
      </c>
      <c r="G292">
        <v>47.702875873052399</v>
      </c>
      <c r="H292">
        <f>(Table2[[#This Row],[1Y Return vs Nifty]]-AVERAGE(Table2[1Y Return vs Nifty]))/_xlfn.STDEV.P(Table2[1Y Return vs Nifty])</f>
        <v>4.4179827016273224E-2</v>
      </c>
      <c r="I292">
        <v>3.7081576862910799</v>
      </c>
      <c r="J292">
        <f>(Table2[[#This Row],[1M Return vs Nifty]]-AVERAGE(Table2[1M Return vs Nifty]))/_xlfn.STDEV.P(Table2[1M Return vs Nifty])</f>
        <v>0.14457165933441277</v>
      </c>
      <c r="K292">
        <v>14.2313491036074</v>
      </c>
      <c r="L292">
        <f>(Table2[[#This Row],[6M Return vs Nifty]]-AVERAGE(Table2[6M Return vs Nifty]))/_xlfn.STDEV.P(Table2[6M Return vs Nifty])</f>
        <v>0.1315633644843304</v>
      </c>
      <c r="M292">
        <v>-5.3140372342779898</v>
      </c>
      <c r="N292">
        <f>(Table2[[#This Row],[1W Return vs Nifty]]-AVERAGE(Table2[1W Return vs Nifty]))/_xlfn.STDEV.P(Table2[1W Return vs Nifty])</f>
        <v>-0.95923303177372543</v>
      </c>
      <c r="O292">
        <v>315.58</v>
      </c>
      <c r="P292">
        <v>293.18544694023001</v>
      </c>
      <c r="Q292">
        <v>245.016927270156</v>
      </c>
      <c r="R292">
        <v>45.337607143028102</v>
      </c>
      <c r="S292" s="2">
        <f>(Table2[[#This Row],[Close Price]]-Table2[[#This Row],[20D EMA]])/Table2[[#This Row],[20D EMA]]</f>
        <v>-6.1157234298751728E-3</v>
      </c>
      <c r="T292" s="2">
        <f>(Table2[[#This Row],[Close Price]]-Table2[[#This Row],[50D EMA]])/Table2[[#This Row],[50D EMA]]</f>
        <v>6.9800712393279049E-2</v>
      </c>
      <c r="U292" s="2">
        <f>(Table2[[#This Row],[Close Price]]-Table2[[#This Row],[200D EMA]])/Table2[[#This Row],[200D EMA]]</f>
        <v>0.28011563729296568</v>
      </c>
      <c r="V292">
        <v>0.73347669037582897</v>
      </c>
      <c r="W292">
        <v>311.7</v>
      </c>
      <c r="X292">
        <v>320.39999999999998</v>
      </c>
      <c r="Y292">
        <v>311.7</v>
      </c>
      <c r="Z292">
        <v>345</v>
      </c>
      <c r="AA292">
        <v>311.7</v>
      </c>
      <c r="AB292">
        <v>345</v>
      </c>
      <c r="AC292">
        <f>(Table2[[#This Row],[Close Price]]/Table2[[#This Row],[Day Low]])-1</f>
        <v>6.2560153994224432E-3</v>
      </c>
      <c r="AD292">
        <f>(Table2[[#This Row],[Day High]]/Table2[[#This Row],[Close Price]])-1</f>
        <v>2.1520803443328518E-2</v>
      </c>
      <c r="AE292">
        <f>(Table2[[#This Row],[Close Price]]/Table2[[#This Row],[Current Week Low]])-1</f>
        <v>6.2560153994224432E-3</v>
      </c>
      <c r="AF292">
        <f>(Table2[[#This Row],[Current Week High]]/Table2[[#This Row],[Close Price]])-1</f>
        <v>9.9952175992348291E-2</v>
      </c>
      <c r="AG292">
        <f>(Table2[[#This Row],[Close Price]]/Table2[[#This Row],[Current Month Low]])-1</f>
        <v>6.2560153994224432E-3</v>
      </c>
      <c r="AH292">
        <f>(Table2[[#This Row],[Current Month High]]/Table2[[#This Row],[Close Price]])-1</f>
        <v>9.9952175992348291E-2</v>
      </c>
      <c r="AI292">
        <v>9.9952175992348202</v>
      </c>
      <c r="AJ292">
        <v>110.715485387974</v>
      </c>
      <c r="AK292" t="str">
        <f>IF(AND(Table2[[#This Row],[20D EMA]]&gt;Table2[[#This Row],[50D EMA]],Table2[[#This Row],[50D EMA]]&gt;Table2[[#This Row],[200D EMA]]),"Uptrend","Downtrend/NoTrend")</f>
        <v>Uptrend</v>
      </c>
      <c r="AL292">
        <v>0.1</v>
      </c>
      <c r="AM292" t="s">
        <v>10211</v>
      </c>
      <c r="AN292">
        <v>-2.4300000000000002</v>
      </c>
      <c r="AO292" t="s">
        <v>10212</v>
      </c>
      <c r="AP292">
        <v>2.9953010123818E-2</v>
      </c>
      <c r="AQ292">
        <f>(Table2[[#This Row],[Sharpe Ratio]]-AVERAGE(Table2[Sharpe Ratio]))/_xlfn.STDEV.P(Table2[Sharpe Ratio])</f>
        <v>-0.27878396289633228</v>
      </c>
      <c r="AR2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-0.91770214383504134</v>
      </c>
      <c r="AS292">
        <f>_xlfn.RANK.AVG(Table2[[#This Row],[1Y Return vs Nifty Z-Score]],Table2[1Y Return vs Nifty Z-Score])</f>
        <v>261</v>
      </c>
      <c r="AT292">
        <f>_xlfn.RANK.AVG(Table2[[#This Row],[6M Return vs Nifty Z-Score]],Table2[6M Return vs Nifty Z-Score])</f>
        <v>262</v>
      </c>
      <c r="AU292">
        <f>_xlfn.RANK.AVG(Table2[[#This Row],[Sharpe Ratio Z-Score]],Table2[Sharpe Ratio Z-Score])</f>
        <v>418</v>
      </c>
      <c r="AV292">
        <f>(Table2[[#This Row],[Rank 1Y]]+Table2[[#This Row],[Rank 6M]]+Table2[[#This Row],[Rank Sharpe]])/3</f>
        <v>313.66666666666669</v>
      </c>
    </row>
    <row r="293" spans="1:48" x14ac:dyDescent="0.3">
      <c r="A293" t="s">
        <v>285</v>
      </c>
      <c r="B293" t="s">
        <v>286</v>
      </c>
      <c r="C293" t="s">
        <v>10167</v>
      </c>
      <c r="D293" t="s">
        <v>287</v>
      </c>
      <c r="E293">
        <v>92373.887085424998</v>
      </c>
      <c r="F293">
        <v>86.01</v>
      </c>
      <c r="G293">
        <v>19.254186839569901</v>
      </c>
      <c r="H293">
        <f>(Table2[[#This Row],[1Y Return vs Nifty]]-AVERAGE(Table2[1Y Return vs Nifty]))/_xlfn.STDEV.P(Table2[1Y Return vs Nifty])</f>
        <v>-0.29735099888583794</v>
      </c>
      <c r="I293">
        <v>-6.5353219879438802</v>
      </c>
      <c r="J293">
        <f>(Table2[[#This Row],[1M Return vs Nifty]]-AVERAGE(Table2[1M Return vs Nifty]))/_xlfn.STDEV.P(Table2[1M Return vs Nifty])</f>
        <v>-0.73202674779441612</v>
      </c>
      <c r="K293">
        <v>13.19564137277</v>
      </c>
      <c r="L293">
        <f>(Table2[[#This Row],[6M Return vs Nifty]]-AVERAGE(Table2[6M Return vs Nifty]))/_xlfn.STDEV.P(Table2[6M Return vs Nifty])</f>
        <v>0.10039034350590711</v>
      </c>
      <c r="M293">
        <v>1.4262148990088701</v>
      </c>
      <c r="N293">
        <f>(Table2[[#This Row],[1W Return vs Nifty]]-AVERAGE(Table2[1W Return vs Nifty]))/_xlfn.STDEV.P(Table2[1W Return vs Nifty])</f>
        <v>0.33176096109839409</v>
      </c>
      <c r="O293">
        <v>85.18</v>
      </c>
      <c r="P293">
        <v>85.265727839472802</v>
      </c>
      <c r="Q293">
        <v>78.323158305125006</v>
      </c>
      <c r="R293">
        <v>60.350818654179697</v>
      </c>
      <c r="S293" s="2">
        <f>(Table2[[#This Row],[Close Price]]-Table2[[#This Row],[20D EMA]])/Table2[[#This Row],[20D EMA]]</f>
        <v>9.7440713782577862E-3</v>
      </c>
      <c r="T293" s="2">
        <f>(Table2[[#This Row],[Close Price]]-Table2[[#This Row],[50D EMA]])/Table2[[#This Row],[50D EMA]]</f>
        <v>8.7288548328400047E-3</v>
      </c>
      <c r="U293" s="2">
        <f>(Table2[[#This Row],[Close Price]]-Table2[[#This Row],[200D EMA]])/Table2[[#This Row],[200D EMA]]</f>
        <v>9.8142642115237808E-2</v>
      </c>
      <c r="V293">
        <v>0.65117654284711302</v>
      </c>
      <c r="W293">
        <v>85.5</v>
      </c>
      <c r="X293">
        <v>87.79</v>
      </c>
      <c r="Y293">
        <v>84.01</v>
      </c>
      <c r="Z293">
        <v>88.1</v>
      </c>
      <c r="AA293">
        <v>83.31</v>
      </c>
      <c r="AB293">
        <v>88.1</v>
      </c>
      <c r="AC293">
        <f>(Table2[[#This Row],[Close Price]]/Table2[[#This Row],[Day Low]])-1</f>
        <v>5.9649122807017285E-3</v>
      </c>
      <c r="AD293">
        <f>(Table2[[#This Row],[Day High]]/Table2[[#This Row],[Close Price]])-1</f>
        <v>2.069526799209398E-2</v>
      </c>
      <c r="AE293">
        <f>(Table2[[#This Row],[Close Price]]/Table2[[#This Row],[Current Week Low]])-1</f>
        <v>2.3806689679799931E-2</v>
      </c>
      <c r="AF293">
        <f>(Table2[[#This Row],[Current Week High]]/Table2[[#This Row],[Close Price]])-1</f>
        <v>2.429950005813275E-2</v>
      </c>
      <c r="AG293">
        <f>(Table2[[#This Row],[Close Price]]/Table2[[#This Row],[Current Month Low]])-1</f>
        <v>3.2409074540871385E-2</v>
      </c>
      <c r="AH293">
        <f>(Table2[[#This Row],[Current Month High]]/Table2[[#This Row],[Close Price]])-1</f>
        <v>2.429950005813275E-2</v>
      </c>
      <c r="AI293">
        <v>14.7540983606557</v>
      </c>
      <c r="AJ293">
        <v>52.095490716180301</v>
      </c>
      <c r="AK293" t="str">
        <f>IF(AND(Table2[[#This Row],[20D EMA]]&gt;Table2[[#This Row],[50D EMA]],Table2[[#This Row],[50D EMA]]&gt;Table2[[#This Row],[200D EMA]]),"Uptrend","Downtrend/NoTrend")</f>
        <v>Downtrend/NoTrend</v>
      </c>
      <c r="AL293">
        <v>-0.09</v>
      </c>
      <c r="AM293" t="s">
        <v>10212</v>
      </c>
      <c r="AN293">
        <v>1.68</v>
      </c>
      <c r="AO293" t="s">
        <v>10211</v>
      </c>
      <c r="AP293">
        <v>7.2877556135893001E-2</v>
      </c>
      <c r="AQ293">
        <f>(Table2[[#This Row],[Sharpe Ratio]]-AVERAGE(Table2[Sharpe Ratio]))/_xlfn.STDEV.P(Table2[Sharpe Ratio])</f>
        <v>0.20821967012463233</v>
      </c>
      <c r="AR2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3">
        <f>_xlfn.RANK.AVG(Table2[[#This Row],[1Y Return vs Nifty Z-Score]],Table2[1Y Return vs Nifty Z-Score])</f>
        <v>394</v>
      </c>
      <c r="AT293">
        <f>_xlfn.RANK.AVG(Table2[[#This Row],[6M Return vs Nifty Z-Score]],Table2[6M Return vs Nifty Z-Score])</f>
        <v>276</v>
      </c>
      <c r="AU293">
        <f>_xlfn.RANK.AVG(Table2[[#This Row],[Sharpe Ratio Z-Score]],Table2[Sharpe Ratio Z-Score])</f>
        <v>272</v>
      </c>
      <c r="AV293">
        <f>(Table2[[#This Row],[Rank 1Y]]+Table2[[#This Row],[Rank 6M]]+Table2[[#This Row],[Rank Sharpe]])/3</f>
        <v>314</v>
      </c>
    </row>
    <row r="294" spans="1:48" x14ac:dyDescent="0.3">
      <c r="A294" t="s">
        <v>1173</v>
      </c>
      <c r="B294" t="s">
        <v>1174</v>
      </c>
      <c r="C294" t="s">
        <v>10183</v>
      </c>
      <c r="D294" t="s">
        <v>1175</v>
      </c>
      <c r="E294">
        <v>9969.2254656000005</v>
      </c>
      <c r="F294">
        <v>524.70000000000005</v>
      </c>
      <c r="G294">
        <v>14.753978799994499</v>
      </c>
      <c r="H294">
        <f>(Table2[[#This Row],[1Y Return vs Nifty]]-AVERAGE(Table2[1Y Return vs Nifty]))/_xlfn.STDEV.P(Table2[1Y Return vs Nifty])</f>
        <v>-0.35137667882766555</v>
      </c>
      <c r="I294">
        <v>-13.1166186191482</v>
      </c>
      <c r="J294">
        <f>(Table2[[#This Row],[1M Return vs Nifty]]-AVERAGE(Table2[1M Return vs Nifty]))/_xlfn.STDEV.P(Table2[1M Return vs Nifty])</f>
        <v>-1.2952293241871795</v>
      </c>
      <c r="K294">
        <v>31.7452176281368</v>
      </c>
      <c r="L294">
        <f>(Table2[[#This Row],[6M Return vs Nifty]]-AVERAGE(Table2[6M Return vs Nifty]))/_xlfn.STDEV.P(Table2[6M Return vs Nifty])</f>
        <v>0.65870067810376021</v>
      </c>
      <c r="M294">
        <v>-5.7303567545943599</v>
      </c>
      <c r="N294">
        <f>(Table2[[#This Row],[1W Return vs Nifty]]-AVERAGE(Table2[1W Return vs Nifty]))/_xlfn.STDEV.P(Table2[1W Return vs Nifty])</f>
        <v>-1.0389727787765937</v>
      </c>
      <c r="O294">
        <v>536.03</v>
      </c>
      <c r="P294">
        <v>507.09788909930501</v>
      </c>
      <c r="Q294">
        <v>426.65939619273797</v>
      </c>
      <c r="R294">
        <v>22.368466098517999</v>
      </c>
      <c r="S294" s="2">
        <f>(Table2[[#This Row],[Close Price]]-Table2[[#This Row],[20D EMA]])/Table2[[#This Row],[20D EMA]]</f>
        <v>-2.1136876667350573E-2</v>
      </c>
      <c r="T294" s="2">
        <f>(Table2[[#This Row],[Close Price]]-Table2[[#This Row],[50D EMA]])/Table2[[#This Row],[50D EMA]]</f>
        <v>3.471146553569663E-2</v>
      </c>
      <c r="U294" s="2">
        <f>(Table2[[#This Row],[Close Price]]-Table2[[#This Row],[200D EMA]])/Table2[[#This Row],[200D EMA]]</f>
        <v>0.22978658077642211</v>
      </c>
      <c r="V294">
        <v>0.486090288719357</v>
      </c>
      <c r="W294">
        <v>519.04999999999995</v>
      </c>
      <c r="X294">
        <v>530.54999999999995</v>
      </c>
      <c r="Y294">
        <v>515.95000000000005</v>
      </c>
      <c r="Z294">
        <v>553.20000000000005</v>
      </c>
      <c r="AA294">
        <v>515.95000000000005</v>
      </c>
      <c r="AB294">
        <v>579</v>
      </c>
      <c r="AC294">
        <f>(Table2[[#This Row],[Close Price]]/Table2[[#This Row],[Day Low]])-1</f>
        <v>1.0885271168481037E-2</v>
      </c>
      <c r="AD294">
        <f>(Table2[[#This Row],[Day High]]/Table2[[#This Row],[Close Price]])-1</f>
        <v>1.1149228130360012E-2</v>
      </c>
      <c r="AE294">
        <f>(Table2[[#This Row],[Close Price]]/Table2[[#This Row],[Current Week Low]])-1</f>
        <v>1.6959007655780622E-2</v>
      </c>
      <c r="AF294">
        <f>(Table2[[#This Row],[Current Week High]]/Table2[[#This Row],[Close Price]])-1</f>
        <v>5.4316752429959925E-2</v>
      </c>
      <c r="AG294">
        <f>(Table2[[#This Row],[Close Price]]/Table2[[#This Row],[Current Month Low]])-1</f>
        <v>1.6959007655780622E-2</v>
      </c>
      <c r="AH294">
        <f>(Table2[[#This Row],[Current Month High]]/Table2[[#This Row],[Close Price]])-1</f>
        <v>0.10348770726129208</v>
      </c>
      <c r="AI294">
        <v>10.8061749571183</v>
      </c>
      <c r="AJ294">
        <v>69.476744186046503</v>
      </c>
      <c r="AK294" t="str">
        <f>IF(AND(Table2[[#This Row],[20D EMA]]&gt;Table2[[#This Row],[50D EMA]],Table2[[#This Row],[50D EMA]]&gt;Table2[[#This Row],[200D EMA]]),"Uptrend","Downtrend/NoTrend")</f>
        <v>Uptrend</v>
      </c>
      <c r="AL294">
        <v>0.1</v>
      </c>
      <c r="AM294" t="s">
        <v>10211</v>
      </c>
      <c r="AN294">
        <v>-5.79</v>
      </c>
      <c r="AO294" t="s">
        <v>10212</v>
      </c>
      <c r="AP294">
        <v>3.8074034776988001E-2</v>
      </c>
      <c r="AQ294">
        <f>(Table2[[#This Row],[Sharpe Ratio]]-AVERAGE(Table2[Sharpe Ratio]))/_xlfn.STDEV.P(Table2[Sharpe Ratio])</f>
        <v>-0.18664627298729869</v>
      </c>
      <c r="AR2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-2.213524376674977</v>
      </c>
      <c r="AS294">
        <f>_xlfn.RANK.AVG(Table2[[#This Row],[1Y Return vs Nifty Z-Score]],Table2[1Y Return vs Nifty Z-Score])</f>
        <v>413</v>
      </c>
      <c r="AT294">
        <f>_xlfn.RANK.AVG(Table2[[#This Row],[6M Return vs Nifty Z-Score]],Table2[6M Return vs Nifty Z-Score])</f>
        <v>140</v>
      </c>
      <c r="AU294">
        <f>_xlfn.RANK.AVG(Table2[[#This Row],[Sharpe Ratio Z-Score]],Table2[Sharpe Ratio Z-Score])</f>
        <v>389</v>
      </c>
      <c r="AV294">
        <f>(Table2[[#This Row],[Rank 1Y]]+Table2[[#This Row],[Rank 6M]]+Table2[[#This Row],[Rank Sharpe]])/3</f>
        <v>314</v>
      </c>
    </row>
    <row r="295" spans="1:48" x14ac:dyDescent="0.3">
      <c r="A295" t="s">
        <v>1624</v>
      </c>
      <c r="B295" t="s">
        <v>1625</v>
      </c>
      <c r="C295" t="s">
        <v>10179</v>
      </c>
      <c r="D295" t="s">
        <v>330</v>
      </c>
      <c r="E295">
        <v>5214.2598702599998</v>
      </c>
      <c r="F295">
        <v>1942.8</v>
      </c>
      <c r="G295">
        <v>57.418570737040099</v>
      </c>
      <c r="H295">
        <f>(Table2[[#This Row],[1Y Return vs Nifty]]-AVERAGE(Table2[1Y Return vs Nifty]))/_xlfn.STDEV.P(Table2[1Y Return vs Nifty])</f>
        <v>0.16081821717918279</v>
      </c>
      <c r="I295">
        <v>-3.8607135301481201</v>
      </c>
      <c r="J295">
        <f>(Table2[[#This Row],[1M Return vs Nifty]]-AVERAGE(Table2[1M Return vs Nifty]))/_xlfn.STDEV.P(Table2[1M Return vs Nifty])</f>
        <v>-0.50314383023523612</v>
      </c>
      <c r="K295">
        <v>42.975187026621803</v>
      </c>
      <c r="L295">
        <f>(Table2[[#This Row],[6M Return vs Nifty]]-AVERAGE(Table2[6M Return vs Nifty]))/_xlfn.STDEV.P(Table2[6M Return vs Nifty])</f>
        <v>0.99670343817100537</v>
      </c>
      <c r="M295">
        <v>-5.0737070934395803</v>
      </c>
      <c r="N295">
        <f>(Table2[[#This Row],[1W Return vs Nifty]]-AVERAGE(Table2[1W Return vs Nifty]))/_xlfn.STDEV.P(Table2[1W Return vs Nifty])</f>
        <v>-0.91320140536078331</v>
      </c>
      <c r="O295">
        <v>1906.15</v>
      </c>
      <c r="P295">
        <v>1719.1183327354499</v>
      </c>
      <c r="Q295">
        <v>1369.83322498865</v>
      </c>
      <c r="R295">
        <v>46.924359775971801</v>
      </c>
      <c r="S295" s="2">
        <f>(Table2[[#This Row],[Close Price]]-Table2[[#This Row],[20D EMA]])/Table2[[#This Row],[20D EMA]]</f>
        <v>1.9227238150197969E-2</v>
      </c>
      <c r="T295" s="2">
        <f>(Table2[[#This Row],[Close Price]]-Table2[[#This Row],[50D EMA]])/Table2[[#This Row],[50D EMA]]</f>
        <v>0.13011417713673568</v>
      </c>
      <c r="U295" s="2">
        <f>(Table2[[#This Row],[Close Price]]-Table2[[#This Row],[200D EMA]])/Table2[[#This Row],[200D EMA]]</f>
        <v>0.41827484146188476</v>
      </c>
      <c r="V295">
        <v>0.41372301486364099</v>
      </c>
      <c r="W295">
        <v>1900.05</v>
      </c>
      <c r="X295">
        <v>1977</v>
      </c>
      <c r="Y295">
        <v>1890.35</v>
      </c>
      <c r="Z295">
        <v>1989.4</v>
      </c>
      <c r="AA295">
        <v>1890.35</v>
      </c>
      <c r="AB295">
        <v>2100</v>
      </c>
      <c r="AC295">
        <f>(Table2[[#This Row],[Close Price]]/Table2[[#This Row],[Day Low]])-1</f>
        <v>2.2499407910318237E-2</v>
      </c>
      <c r="AD295">
        <f>(Table2[[#This Row],[Day High]]/Table2[[#This Row],[Close Price]])-1</f>
        <v>1.7603458925262494E-2</v>
      </c>
      <c r="AE295">
        <f>(Table2[[#This Row],[Close Price]]/Table2[[#This Row],[Current Week Low]])-1</f>
        <v>2.7746184568995247E-2</v>
      </c>
      <c r="AF295">
        <f>(Table2[[#This Row],[Current Week High]]/Table2[[#This Row],[Close Price]])-1</f>
        <v>2.3985999588223228E-2</v>
      </c>
      <c r="AG295">
        <f>(Table2[[#This Row],[Close Price]]/Table2[[#This Row],[Current Month Low]])-1</f>
        <v>2.7746184568995247E-2</v>
      </c>
      <c r="AH295">
        <f>(Table2[[#This Row],[Current Month High]]/Table2[[#This Row],[Close Price]])-1</f>
        <v>8.0914144533662746E-2</v>
      </c>
      <c r="AI295">
        <v>8.0914144533662693</v>
      </c>
      <c r="AJ295">
        <v>107.121535181236</v>
      </c>
      <c r="AK295" t="str">
        <f>IF(AND(Table2[[#This Row],[20D EMA]]&gt;Table2[[#This Row],[50D EMA]],Table2[[#This Row],[50D EMA]]&gt;Table2[[#This Row],[200D EMA]]),"Uptrend","Downtrend/NoTrend")</f>
        <v>Uptrend</v>
      </c>
      <c r="AL295">
        <v>0.49</v>
      </c>
      <c r="AM295" t="s">
        <v>10211</v>
      </c>
      <c r="AN295">
        <v>-2.25</v>
      </c>
      <c r="AO295" t="s">
        <v>10212</v>
      </c>
      <c r="AP295">
        <v>-4.6218060938575001E-2</v>
      </c>
      <c r="AQ295">
        <f>(Table2[[#This Row],[Sharpe Ratio]]-AVERAGE(Table2[Sharpe Ratio]))/_xlfn.STDEV.P(Table2[Sharpe Ratio])</f>
        <v>-1.1429885214733335</v>
      </c>
      <c r="AR2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-1.4018121017191649</v>
      </c>
      <c r="AS295">
        <f>_xlfn.RANK.AVG(Table2[[#This Row],[1Y Return vs Nifty Z-Score]],Table2[1Y Return vs Nifty Z-Score])</f>
        <v>222</v>
      </c>
      <c r="AT295">
        <f>_xlfn.RANK.AVG(Table2[[#This Row],[6M Return vs Nifty Z-Score]],Table2[6M Return vs Nifty Z-Score])</f>
        <v>92</v>
      </c>
      <c r="AU295">
        <f>_xlfn.RANK.AVG(Table2[[#This Row],[Sharpe Ratio Z-Score]],Table2[Sharpe Ratio Z-Score])</f>
        <v>628</v>
      </c>
      <c r="AV295">
        <f>(Table2[[#This Row],[Rank 1Y]]+Table2[[#This Row],[Rank 6M]]+Table2[[#This Row],[Rank Sharpe]])/3</f>
        <v>314</v>
      </c>
    </row>
    <row r="296" spans="1:48" x14ac:dyDescent="0.3">
      <c r="A296" t="s">
        <v>722</v>
      </c>
      <c r="B296" t="s">
        <v>723</v>
      </c>
      <c r="C296" t="s">
        <v>10173</v>
      </c>
      <c r="D296" t="s">
        <v>246</v>
      </c>
      <c r="E296">
        <v>22402.098172800001</v>
      </c>
      <c r="F296">
        <v>704.45</v>
      </c>
      <c r="G296">
        <v>-5.6115703074852199</v>
      </c>
      <c r="H296">
        <f>(Table2[[#This Row],[1Y Return vs Nifty]]-AVERAGE(Table2[1Y Return vs Nifty]))/_xlfn.STDEV.P(Table2[1Y Return vs Nifty])</f>
        <v>-0.59586818416351295</v>
      </c>
      <c r="I296">
        <v>10.819649558175399</v>
      </c>
      <c r="J296">
        <f>(Table2[[#This Row],[1M Return vs Nifty]]-AVERAGE(Table2[1M Return vs Nifty]))/_xlfn.STDEV.P(Table2[1M Return vs Nifty])</f>
        <v>0.7531463473755633</v>
      </c>
      <c r="K296">
        <v>19.492910199820599</v>
      </c>
      <c r="L296">
        <f>(Table2[[#This Row],[6M Return vs Nifty]]-AVERAGE(Table2[6M Return vs Nifty]))/_xlfn.STDEV.P(Table2[6M Return vs Nifty])</f>
        <v>0.28992730205858797</v>
      </c>
      <c r="M296">
        <v>-4.8469730780223896</v>
      </c>
      <c r="N296">
        <f>(Table2[[#This Row],[1W Return vs Nifty]]-AVERAGE(Table2[1W Return vs Nifty]))/_xlfn.STDEV.P(Table2[1W Return vs Nifty])</f>
        <v>-0.8697739124280186</v>
      </c>
      <c r="O296">
        <v>709.32</v>
      </c>
      <c r="P296">
        <v>678.48805526040496</v>
      </c>
      <c r="Q296">
        <v>607.82637240964402</v>
      </c>
      <c r="R296">
        <v>42.935888028018901</v>
      </c>
      <c r="S296" s="2">
        <f>(Table2[[#This Row],[Close Price]]-Table2[[#This Row],[20D EMA]])/Table2[[#This Row],[20D EMA]]</f>
        <v>-6.8657305588450974E-3</v>
      </c>
      <c r="T296" s="2">
        <f>(Table2[[#This Row],[Close Price]]-Table2[[#This Row],[50D EMA]])/Table2[[#This Row],[50D EMA]]</f>
        <v>3.8264409429626348E-2</v>
      </c>
      <c r="U296" s="2">
        <f>(Table2[[#This Row],[Close Price]]-Table2[[#This Row],[200D EMA]])/Table2[[#This Row],[200D EMA]]</f>
        <v>0.15896583625897137</v>
      </c>
      <c r="V296">
        <v>0.61277658382497702</v>
      </c>
      <c r="W296">
        <v>700</v>
      </c>
      <c r="X296">
        <v>747.2</v>
      </c>
      <c r="Y296">
        <v>684.5</v>
      </c>
      <c r="Z296">
        <v>762.2</v>
      </c>
      <c r="AA296">
        <v>684.5</v>
      </c>
      <c r="AB296">
        <v>762.2</v>
      </c>
      <c r="AC296">
        <f>(Table2[[#This Row],[Close Price]]/Table2[[#This Row],[Day Low]])-1</f>
        <v>6.35714285714295E-3</v>
      </c>
      <c r="AD296">
        <f>(Table2[[#This Row],[Day High]]/Table2[[#This Row],[Close Price]])-1</f>
        <v>6.0685641280431524E-2</v>
      </c>
      <c r="AE296">
        <f>(Table2[[#This Row],[Close Price]]/Table2[[#This Row],[Current Week Low]])-1</f>
        <v>2.9145361577794127E-2</v>
      </c>
      <c r="AF296">
        <f>(Table2[[#This Row],[Current Week High]]/Table2[[#This Row],[Close Price]])-1</f>
        <v>8.19788487472497E-2</v>
      </c>
      <c r="AG296">
        <f>(Table2[[#This Row],[Close Price]]/Table2[[#This Row],[Current Month Low]])-1</f>
        <v>2.9145361577794127E-2</v>
      </c>
      <c r="AH296">
        <f>(Table2[[#This Row],[Current Month High]]/Table2[[#This Row],[Close Price]])-1</f>
        <v>8.19788487472497E-2</v>
      </c>
      <c r="AI296">
        <v>13.4147207040953</v>
      </c>
      <c r="AJ296">
        <v>52.149028077753698</v>
      </c>
      <c r="AK296" t="str">
        <f>IF(AND(Table2[[#This Row],[20D EMA]]&gt;Table2[[#This Row],[50D EMA]],Table2[[#This Row],[50D EMA]]&gt;Table2[[#This Row],[200D EMA]]),"Uptrend","Downtrend/NoTrend")</f>
        <v>Uptrend</v>
      </c>
      <c r="AL296">
        <v>0.04</v>
      </c>
      <c r="AM296" t="s">
        <v>10211</v>
      </c>
      <c r="AN296">
        <v>-2.83</v>
      </c>
      <c r="AO296" t="s">
        <v>10212</v>
      </c>
      <c r="AP296">
        <v>0.10675722810746099</v>
      </c>
      <c r="AQ296">
        <f>(Table2[[#This Row],[Sharpe Ratio]]-AVERAGE(Table2[Sharpe Ratio]))/_xlfn.STDEV.P(Table2[Sharpe Ratio])</f>
        <v>0.59260401122099982</v>
      </c>
      <c r="AR2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0.17003556406361953</v>
      </c>
      <c r="AS296">
        <f>_xlfn.RANK.AVG(Table2[[#This Row],[1Y Return vs Nifty Z-Score]],Table2[1Y Return vs Nifty Z-Score])</f>
        <v>536</v>
      </c>
      <c r="AT296">
        <f>_xlfn.RANK.AVG(Table2[[#This Row],[6M Return vs Nifty Z-Score]],Table2[6M Return vs Nifty Z-Score])</f>
        <v>214</v>
      </c>
      <c r="AU296">
        <f>_xlfn.RANK.AVG(Table2[[#This Row],[Sharpe Ratio Z-Score]],Table2[Sharpe Ratio Z-Score])</f>
        <v>196</v>
      </c>
      <c r="AV296">
        <f>(Table2[[#This Row],[Rank 1Y]]+Table2[[#This Row],[Rank 6M]]+Table2[[#This Row],[Rank Sharpe]])/3</f>
        <v>315.33333333333331</v>
      </c>
    </row>
    <row r="297" spans="1:48" x14ac:dyDescent="0.3">
      <c r="A297" t="s">
        <v>1436</v>
      </c>
      <c r="B297" t="s">
        <v>1437</v>
      </c>
      <c r="C297" t="s">
        <v>10173</v>
      </c>
      <c r="D297" t="s">
        <v>637</v>
      </c>
      <c r="E297">
        <v>7071.0578712500001</v>
      </c>
      <c r="F297">
        <v>391.3</v>
      </c>
      <c r="G297">
        <v>99.131104510571106</v>
      </c>
      <c r="H297">
        <f>(Table2[[#This Row],[1Y Return vs Nifty]]-AVERAGE(Table2[1Y Return vs Nifty]))/_xlfn.STDEV.P(Table2[1Y Return vs Nifty])</f>
        <v>0.66158351055972753</v>
      </c>
      <c r="I297">
        <v>-1.6234400446469199</v>
      </c>
      <c r="J297">
        <f>(Table2[[#This Row],[1M Return vs Nifty]]-AVERAGE(Table2[1M Return vs Nifty]))/_xlfn.STDEV.P(Table2[1M Return vs Nifty])</f>
        <v>-0.31168639232623879</v>
      </c>
      <c r="K297">
        <v>-15.220907810687899</v>
      </c>
      <c r="L297">
        <f>(Table2[[#This Row],[6M Return vs Nifty]]-AVERAGE(Table2[6M Return vs Nifty]))/_xlfn.STDEV.P(Table2[6M Return vs Nifty])</f>
        <v>-0.7548989021523359</v>
      </c>
      <c r="M297">
        <v>-0.825489116935331</v>
      </c>
      <c r="N297">
        <f>(Table2[[#This Row],[1W Return vs Nifty]]-AVERAGE(Table2[1W Return vs Nifty]))/_xlfn.STDEV.P(Table2[1W Return vs Nifty])</f>
        <v>-9.9519100956559581E-2</v>
      </c>
      <c r="O297">
        <v>383.66</v>
      </c>
      <c r="P297">
        <v>355.64195909992702</v>
      </c>
      <c r="Q297">
        <v>310.58026747677297</v>
      </c>
      <c r="R297">
        <v>56.780783799547699</v>
      </c>
      <c r="S297" s="2">
        <f>(Table2[[#This Row],[Close Price]]-Table2[[#This Row],[20D EMA]])/Table2[[#This Row],[20D EMA]]</f>
        <v>1.9913465047177153E-2</v>
      </c>
      <c r="T297" s="2">
        <f>(Table2[[#This Row],[Close Price]]-Table2[[#This Row],[50D EMA]])/Table2[[#This Row],[50D EMA]]</f>
        <v>0.10026387491036715</v>
      </c>
      <c r="U297" s="2">
        <f>(Table2[[#This Row],[Close Price]]-Table2[[#This Row],[200D EMA]])/Table2[[#This Row],[200D EMA]]</f>
        <v>0.25989974565677693</v>
      </c>
      <c r="V297">
        <v>1.94900694256373</v>
      </c>
      <c r="W297">
        <v>390.35</v>
      </c>
      <c r="X297">
        <v>405.65</v>
      </c>
      <c r="Y297">
        <v>383.2</v>
      </c>
      <c r="Z297">
        <v>418.8</v>
      </c>
      <c r="AA297">
        <v>379</v>
      </c>
      <c r="AB297">
        <v>438.3</v>
      </c>
      <c r="AC297">
        <f>(Table2[[#This Row],[Close Price]]/Table2[[#This Row],[Day Low]])-1</f>
        <v>2.4337133341871819E-3</v>
      </c>
      <c r="AD297">
        <f>(Table2[[#This Row],[Day High]]/Table2[[#This Row],[Close Price]])-1</f>
        <v>3.6672629695885473E-2</v>
      </c>
      <c r="AE297">
        <f>(Table2[[#This Row],[Close Price]]/Table2[[#This Row],[Current Week Low]])-1</f>
        <v>2.1137787056367596E-2</v>
      </c>
      <c r="AF297">
        <f>(Table2[[#This Row],[Current Week High]]/Table2[[#This Row],[Close Price]])-1</f>
        <v>7.0278558650651579E-2</v>
      </c>
      <c r="AG297">
        <f>(Table2[[#This Row],[Close Price]]/Table2[[#This Row],[Current Month Low]])-1</f>
        <v>3.2453825857519769E-2</v>
      </c>
      <c r="AH297">
        <f>(Table2[[#This Row],[Current Month High]]/Table2[[#This Row],[Close Price]])-1</f>
        <v>0.12011244569384094</v>
      </c>
      <c r="AI297">
        <v>12.011244569384001</v>
      </c>
      <c r="AJ297">
        <v>133.54222620113299</v>
      </c>
      <c r="AK297" t="str">
        <f>IF(AND(Table2[[#This Row],[20D EMA]]&gt;Table2[[#This Row],[50D EMA]],Table2[[#This Row],[50D EMA]]&gt;Table2[[#This Row],[200D EMA]]),"Uptrend","Downtrend/NoTrend")</f>
        <v>Uptrend</v>
      </c>
      <c r="AL297">
        <v>0.12</v>
      </c>
      <c r="AM297" t="s">
        <v>10211</v>
      </c>
      <c r="AN297">
        <v>3.46</v>
      </c>
      <c r="AO297" t="s">
        <v>10211</v>
      </c>
      <c r="AP297">
        <v>8.1737426153115994E-2</v>
      </c>
      <c r="AQ297">
        <f>(Table2[[#This Row],[Sharpe Ratio]]-AVERAGE(Table2[Sharpe Ratio]))/_xlfn.STDEV.P(Table2[Sharpe Ratio])</f>
        <v>0.30873998512731937</v>
      </c>
      <c r="AR2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-0.19578089974808743</v>
      </c>
      <c r="AS297">
        <f>_xlfn.RANK.AVG(Table2[[#This Row],[1Y Return vs Nifty Z-Score]],Table2[1Y Return vs Nifty Z-Score])</f>
        <v>124</v>
      </c>
      <c r="AT297">
        <f>_xlfn.RANK.AVG(Table2[[#This Row],[6M Return vs Nifty Z-Score]],Table2[6M Return vs Nifty Z-Score])</f>
        <v>580</v>
      </c>
      <c r="AU297">
        <f>_xlfn.RANK.AVG(Table2[[#This Row],[Sharpe Ratio Z-Score]],Table2[Sharpe Ratio Z-Score])</f>
        <v>246</v>
      </c>
      <c r="AV297">
        <f>(Table2[[#This Row],[Rank 1Y]]+Table2[[#This Row],[Rank 6M]]+Table2[[#This Row],[Rank Sharpe]])/3</f>
        <v>316.66666666666669</v>
      </c>
    </row>
    <row r="298" spans="1:48" x14ac:dyDescent="0.3">
      <c r="A298" t="s">
        <v>776</v>
      </c>
      <c r="B298" t="s">
        <v>777</v>
      </c>
      <c r="C298" t="s">
        <v>10167</v>
      </c>
      <c r="D298" t="s">
        <v>413</v>
      </c>
      <c r="E298">
        <v>20246.035143565001</v>
      </c>
      <c r="F298">
        <v>4070.25</v>
      </c>
      <c r="G298">
        <v>55.952749259292403</v>
      </c>
      <c r="H298">
        <f>(Table2[[#This Row],[1Y Return vs Nifty]]-AVERAGE(Table2[1Y Return vs Nifty]))/_xlfn.STDEV.P(Table2[1Y Return vs Nifty])</f>
        <v>0.14322080805670906</v>
      </c>
      <c r="I298">
        <v>13.666992020917601</v>
      </c>
      <c r="J298">
        <f>(Table2[[#This Row],[1M Return vs Nifty]]-AVERAGE(Table2[1M Return vs Nifty]))/_xlfn.STDEV.P(Table2[1M Return vs Nifty])</f>
        <v>0.99681119045306998</v>
      </c>
      <c r="K298">
        <v>31.449231628667899</v>
      </c>
      <c r="L298">
        <f>(Table2[[#This Row],[6M Return vs Nifty]]-AVERAGE(Table2[6M Return vs Nifty]))/_xlfn.STDEV.P(Table2[6M Return vs Nifty])</f>
        <v>0.64979200870211007</v>
      </c>
      <c r="M298">
        <v>9.5767046766134296</v>
      </c>
      <c r="N298">
        <f>(Table2[[#This Row],[1W Return vs Nifty]]-AVERAGE(Table2[1W Return vs Nifty]))/_xlfn.STDEV.P(Table2[1W Return vs Nifty])</f>
        <v>1.8928647794390852</v>
      </c>
      <c r="O298">
        <v>3778.19</v>
      </c>
      <c r="P298">
        <v>3563.3809359326801</v>
      </c>
      <c r="Q298">
        <v>3070.9265747158402</v>
      </c>
      <c r="R298">
        <v>81.662036881017499</v>
      </c>
      <c r="S298" s="2">
        <f>(Table2[[#This Row],[Close Price]]-Table2[[#This Row],[20D EMA]])/Table2[[#This Row],[20D EMA]]</f>
        <v>7.730156503510939E-2</v>
      </c>
      <c r="T298" s="2">
        <f>(Table2[[#This Row],[Close Price]]-Table2[[#This Row],[50D EMA]])/Table2[[#This Row],[50D EMA]]</f>
        <v>0.14224386142837459</v>
      </c>
      <c r="U298" s="2">
        <f>(Table2[[#This Row],[Close Price]]-Table2[[#This Row],[200D EMA]])/Table2[[#This Row],[200D EMA]]</f>
        <v>0.32541430117932063</v>
      </c>
      <c r="V298">
        <v>1.3364673364410899</v>
      </c>
      <c r="W298">
        <v>4027.05</v>
      </c>
      <c r="X298">
        <v>4229</v>
      </c>
      <c r="Y298">
        <v>3733.3</v>
      </c>
      <c r="Z298">
        <v>4327.75</v>
      </c>
      <c r="AA298">
        <v>3601.1</v>
      </c>
      <c r="AB298">
        <v>4327.75</v>
      </c>
      <c r="AC298">
        <f>(Table2[[#This Row],[Close Price]]/Table2[[#This Row],[Day Low]])-1</f>
        <v>1.0727455581629242E-2</v>
      </c>
      <c r="AD298">
        <f>(Table2[[#This Row],[Day High]]/Table2[[#This Row],[Close Price]])-1</f>
        <v>3.9002518272833298E-2</v>
      </c>
      <c r="AE298">
        <f>(Table2[[#This Row],[Close Price]]/Table2[[#This Row],[Current Week Low]])-1</f>
        <v>9.0255270136340382E-2</v>
      </c>
      <c r="AF298">
        <f>(Table2[[#This Row],[Current Week High]]/Table2[[#This Row],[Close Price]])-1</f>
        <v>6.326392727719421E-2</v>
      </c>
      <c r="AG298">
        <f>(Table2[[#This Row],[Close Price]]/Table2[[#This Row],[Current Month Low]])-1</f>
        <v>0.13027963677765131</v>
      </c>
      <c r="AH298">
        <f>(Table2[[#This Row],[Current Month High]]/Table2[[#This Row],[Close Price]])-1</f>
        <v>6.326392727719421E-2</v>
      </c>
      <c r="AI298">
        <v>6.3263927277194201</v>
      </c>
      <c r="AJ298">
        <v>83.332207283291595</v>
      </c>
      <c r="AK298" t="str">
        <f>IF(AND(Table2[[#This Row],[20D EMA]]&gt;Table2[[#This Row],[50D EMA]],Table2[[#This Row],[50D EMA]]&gt;Table2[[#This Row],[200D EMA]]),"Uptrend","Downtrend/NoTrend")</f>
        <v>Uptrend</v>
      </c>
      <c r="AL298">
        <v>0.14000000000000001</v>
      </c>
      <c r="AM298" t="s">
        <v>10211</v>
      </c>
      <c r="AN298">
        <v>11.54</v>
      </c>
      <c r="AO298" t="s">
        <v>10211</v>
      </c>
      <c r="AP298">
        <v>-1.7735184389911E-2</v>
      </c>
      <c r="AQ298">
        <f>(Table2[[#This Row],[Sharpe Ratio]]-AVERAGE(Table2[Sharpe Ratio]))/_xlfn.STDEV.P(Table2[Sharpe Ratio])</f>
        <v>-0.81983392470287708</v>
      </c>
      <c r="AR2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2.8628548619480974</v>
      </c>
      <c r="AS298">
        <f>_xlfn.RANK.AVG(Table2[[#This Row],[1Y Return vs Nifty Z-Score]],Table2[1Y Return vs Nifty Z-Score])</f>
        <v>226</v>
      </c>
      <c r="AT298">
        <f>_xlfn.RANK.AVG(Table2[[#This Row],[6M Return vs Nifty Z-Score]],Table2[6M Return vs Nifty Z-Score])</f>
        <v>143</v>
      </c>
      <c r="AU298">
        <f>_xlfn.RANK.AVG(Table2[[#This Row],[Sharpe Ratio Z-Score]],Table2[Sharpe Ratio Z-Score])</f>
        <v>582</v>
      </c>
      <c r="AV298">
        <f>(Table2[[#This Row],[Rank 1Y]]+Table2[[#This Row],[Rank 6M]]+Table2[[#This Row],[Rank Sharpe]])/3</f>
        <v>317</v>
      </c>
    </row>
    <row r="299" spans="1:48" x14ac:dyDescent="0.3">
      <c r="A299" t="s">
        <v>251</v>
      </c>
      <c r="B299" t="s">
        <v>252</v>
      </c>
      <c r="C299" t="s">
        <v>10167</v>
      </c>
      <c r="D299" t="s">
        <v>253</v>
      </c>
      <c r="E299">
        <v>108777.1637389</v>
      </c>
      <c r="F299">
        <v>9903.35</v>
      </c>
      <c r="G299">
        <v>7.4044149130997603</v>
      </c>
      <c r="H299">
        <f>(Table2[[#This Row],[1Y Return vs Nifty]]-AVERAGE(Table2[1Y Return vs Nifty]))/_xlfn.STDEV.P(Table2[1Y Return vs Nifty])</f>
        <v>-0.43960930780249247</v>
      </c>
      <c r="I299">
        <v>11.2999881911736</v>
      </c>
      <c r="J299">
        <f>(Table2[[#This Row],[1M Return vs Nifty]]-AVERAGE(Table2[1M Return vs Nifty]))/_xlfn.STDEV.P(Table2[1M Return vs Nifty])</f>
        <v>0.79425191832990893</v>
      </c>
      <c r="K299">
        <v>11.0894850990768</v>
      </c>
      <c r="L299">
        <f>(Table2[[#This Row],[6M Return vs Nifty]]-AVERAGE(Table2[6M Return vs Nifty]))/_xlfn.STDEV.P(Table2[6M Return vs Nifty])</f>
        <v>3.6998662871649636E-2</v>
      </c>
      <c r="M299">
        <v>-1.37206640013504</v>
      </c>
      <c r="N299">
        <f>(Table2[[#This Row],[1W Return vs Nifty]]-AVERAGE(Table2[1W Return vs Nifty]))/_xlfn.STDEV.P(Table2[1W Return vs Nifty])</f>
        <v>-0.20420776471832464</v>
      </c>
      <c r="O299">
        <v>9175.89</v>
      </c>
      <c r="P299">
        <v>8714.1446692637692</v>
      </c>
      <c r="Q299">
        <v>8086.6143266720301</v>
      </c>
      <c r="R299">
        <v>72.611842283860696</v>
      </c>
      <c r="S299" s="2">
        <f>(Table2[[#This Row],[Close Price]]-Table2[[#This Row],[20D EMA]])/Table2[[#This Row],[20D EMA]]</f>
        <v>7.9279503132666254E-2</v>
      </c>
      <c r="T299" s="2">
        <f>(Table2[[#This Row],[Close Price]]-Table2[[#This Row],[50D EMA]])/Table2[[#This Row],[50D EMA]]</f>
        <v>0.13646839430274268</v>
      </c>
      <c r="U299" s="2">
        <f>(Table2[[#This Row],[Close Price]]-Table2[[#This Row],[200D EMA]])/Table2[[#This Row],[200D EMA]]</f>
        <v>0.22465961648941785</v>
      </c>
      <c r="V299">
        <v>1.9546134399566999</v>
      </c>
      <c r="W299">
        <v>9693</v>
      </c>
      <c r="X299">
        <v>9974</v>
      </c>
      <c r="Y299">
        <v>9634.25</v>
      </c>
      <c r="Z299">
        <v>9974</v>
      </c>
      <c r="AA299">
        <v>8498.0499999999993</v>
      </c>
      <c r="AB299">
        <v>9980</v>
      </c>
      <c r="AC299">
        <f>(Table2[[#This Row],[Close Price]]/Table2[[#This Row],[Day Low]])-1</f>
        <v>2.1701227690085645E-2</v>
      </c>
      <c r="AD299">
        <f>(Table2[[#This Row],[Day High]]/Table2[[#This Row],[Close Price]])-1</f>
        <v>7.1339496231073163E-3</v>
      </c>
      <c r="AE299">
        <f>(Table2[[#This Row],[Close Price]]/Table2[[#This Row],[Current Week Low]])-1</f>
        <v>2.7931598204323116E-2</v>
      </c>
      <c r="AF299">
        <f>(Table2[[#This Row],[Current Week High]]/Table2[[#This Row],[Close Price]])-1</f>
        <v>7.1339496231073163E-3</v>
      </c>
      <c r="AG299">
        <f>(Table2[[#This Row],[Close Price]]/Table2[[#This Row],[Current Month Low]])-1</f>
        <v>0.16536734898006022</v>
      </c>
      <c r="AH299">
        <f>(Table2[[#This Row],[Current Month High]]/Table2[[#This Row],[Close Price]])-1</f>
        <v>7.7398052174264542E-3</v>
      </c>
      <c r="AI299">
        <v>0.77398052174264498</v>
      </c>
      <c r="AJ299">
        <v>49.419122195567198</v>
      </c>
      <c r="AK299" t="str">
        <f>IF(AND(Table2[[#This Row],[20D EMA]]&gt;Table2[[#This Row],[50D EMA]],Table2[[#This Row],[50D EMA]]&gt;Table2[[#This Row],[200D EMA]]),"Uptrend","Downtrend/NoTrend")</f>
        <v>Uptrend</v>
      </c>
      <c r="AL299">
        <v>0.09</v>
      </c>
      <c r="AM299" t="s">
        <v>10211</v>
      </c>
      <c r="AN299">
        <v>16.46</v>
      </c>
      <c r="AO299" t="s">
        <v>10211</v>
      </c>
      <c r="AP299">
        <v>9.9127537704097005E-2</v>
      </c>
      <c r="AQ299">
        <f>(Table2[[#This Row],[Sharpe Ratio]]-AVERAGE(Table2[Sharpe Ratio]))/_xlfn.STDEV.P(Table2[Sharpe Ratio])</f>
        <v>0.50604079062879603</v>
      </c>
      <c r="AR2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0.69347429930953752</v>
      </c>
      <c r="AS299">
        <f>_xlfn.RANK.AVG(Table2[[#This Row],[1Y Return vs Nifty Z-Score]],Table2[1Y Return vs Nifty Z-Score])</f>
        <v>449</v>
      </c>
      <c r="AT299">
        <f>_xlfn.RANK.AVG(Table2[[#This Row],[6M Return vs Nifty Z-Score]],Table2[6M Return vs Nifty Z-Score])</f>
        <v>291</v>
      </c>
      <c r="AU299">
        <f>_xlfn.RANK.AVG(Table2[[#This Row],[Sharpe Ratio Z-Score]],Table2[Sharpe Ratio Z-Score])</f>
        <v>212</v>
      </c>
      <c r="AV299">
        <f>(Table2[[#This Row],[Rank 1Y]]+Table2[[#This Row],[Rank 6M]]+Table2[[#This Row],[Rank Sharpe]])/3</f>
        <v>317.33333333333331</v>
      </c>
    </row>
    <row r="300" spans="1:48" x14ac:dyDescent="0.3">
      <c r="A300" t="s">
        <v>266</v>
      </c>
      <c r="B300" t="s">
        <v>267</v>
      </c>
      <c r="C300" t="s">
        <v>10167</v>
      </c>
      <c r="D300" t="s">
        <v>49</v>
      </c>
      <c r="E300">
        <v>102962.18943119999</v>
      </c>
      <c r="F300">
        <v>2794.4</v>
      </c>
      <c r="G300">
        <v>28.3694947319329</v>
      </c>
      <c r="H300">
        <f>(Table2[[#This Row],[1Y Return vs Nifty]]-AVERAGE(Table2[1Y Return vs Nifty]))/_xlfn.STDEV.P(Table2[1Y Return vs Nifty])</f>
        <v>-0.18792034536198818</v>
      </c>
      <c r="I300">
        <v>3.0318793807900999</v>
      </c>
      <c r="J300">
        <f>(Table2[[#This Row],[1M Return vs Nifty]]-AVERAGE(Table2[1M Return vs Nifty]))/_xlfn.STDEV.P(Table2[1M Return vs Nifty])</f>
        <v>8.6698309239419985E-2</v>
      </c>
      <c r="K300">
        <v>9.9673675670223592</v>
      </c>
      <c r="L300">
        <f>(Table2[[#This Row],[6M Return vs Nifty]]-AVERAGE(Table2[6M Return vs Nifty]))/_xlfn.STDEV.P(Table2[6M Return vs Nifty])</f>
        <v>3.2248555266880695E-3</v>
      </c>
      <c r="M300">
        <v>-4.0053369482400898</v>
      </c>
      <c r="N300">
        <f>(Table2[[#This Row],[1W Return vs Nifty]]-AVERAGE(Table2[1W Return vs Nifty]))/_xlfn.STDEV.P(Table2[1W Return vs Nifty])</f>
        <v>-0.70857116121828922</v>
      </c>
      <c r="O300">
        <v>2780.09</v>
      </c>
      <c r="P300">
        <v>2654.6226566802002</v>
      </c>
      <c r="Q300">
        <v>2313.2224034092201</v>
      </c>
      <c r="R300">
        <v>36.621303800121701</v>
      </c>
      <c r="S300" s="2">
        <f>(Table2[[#This Row],[Close Price]]-Table2[[#This Row],[20D EMA]])/Table2[[#This Row],[20D EMA]]</f>
        <v>5.1473153746820948E-3</v>
      </c>
      <c r="T300" s="2">
        <f>(Table2[[#This Row],[Close Price]]-Table2[[#This Row],[50D EMA]])/Table2[[#This Row],[50D EMA]]</f>
        <v>5.2654317165589819E-2</v>
      </c>
      <c r="U300" s="2">
        <f>(Table2[[#This Row],[Close Price]]-Table2[[#This Row],[200D EMA]])/Table2[[#This Row],[200D EMA]]</f>
        <v>0.20801181757604542</v>
      </c>
      <c r="V300">
        <v>0.89150196398447501</v>
      </c>
      <c r="W300">
        <v>2750</v>
      </c>
      <c r="X300">
        <v>2860</v>
      </c>
      <c r="Y300">
        <v>2705</v>
      </c>
      <c r="Z300">
        <v>2860</v>
      </c>
      <c r="AA300">
        <v>2705</v>
      </c>
      <c r="AB300">
        <v>2942</v>
      </c>
      <c r="AC300">
        <f>(Table2[[#This Row],[Close Price]]/Table2[[#This Row],[Day Low]])-1</f>
        <v>1.6145454545454685E-2</v>
      </c>
      <c r="AD300">
        <f>(Table2[[#This Row],[Day High]]/Table2[[#This Row],[Close Price]])-1</f>
        <v>2.3475522473518362E-2</v>
      </c>
      <c r="AE300">
        <f>(Table2[[#This Row],[Close Price]]/Table2[[#This Row],[Current Week Low]])-1</f>
        <v>3.3049907578558191E-2</v>
      </c>
      <c r="AF300">
        <f>(Table2[[#This Row],[Current Week High]]/Table2[[#This Row],[Close Price]])-1</f>
        <v>2.3475522473518362E-2</v>
      </c>
      <c r="AG300">
        <f>(Table2[[#This Row],[Close Price]]/Table2[[#This Row],[Current Month Low]])-1</f>
        <v>3.3049907578558191E-2</v>
      </c>
      <c r="AH300">
        <f>(Table2[[#This Row],[Current Month High]]/Table2[[#This Row],[Close Price]])-1</f>
        <v>5.2819925565416481E-2</v>
      </c>
      <c r="AI300">
        <v>9.4850415115946092</v>
      </c>
      <c r="AJ300">
        <v>59.206927985414701</v>
      </c>
      <c r="AK300" t="str">
        <f>IF(AND(Table2[[#This Row],[20D EMA]]&gt;Table2[[#This Row],[50D EMA]],Table2[[#This Row],[50D EMA]]&gt;Table2[[#This Row],[200D EMA]]),"Uptrend","Downtrend/NoTrend")</f>
        <v>Uptrend</v>
      </c>
      <c r="AL300">
        <v>0.03</v>
      </c>
      <c r="AM300" t="s">
        <v>10211</v>
      </c>
      <c r="AN300">
        <v>-6.51</v>
      </c>
      <c r="AO300" t="s">
        <v>10212</v>
      </c>
      <c r="AP300">
        <v>5.7587209466746003E-2</v>
      </c>
      <c r="AQ300">
        <f>(Table2[[#This Row],[Sharpe Ratio]]-AVERAGE(Table2[Sharpe Ratio]))/_xlfn.STDEV.P(Table2[Sharpe Ratio])</f>
        <v>3.4741903442374378E-2</v>
      </c>
      <c r="AR3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-0.77182643837179499</v>
      </c>
      <c r="AS300">
        <f>_xlfn.RANK.AVG(Table2[[#This Row],[1Y Return vs Nifty Z-Score]],Table2[1Y Return vs Nifty Z-Score])</f>
        <v>334</v>
      </c>
      <c r="AT300">
        <f>_xlfn.RANK.AVG(Table2[[#This Row],[6M Return vs Nifty Z-Score]],Table2[6M Return vs Nifty Z-Score])</f>
        <v>303</v>
      </c>
      <c r="AU300">
        <f>_xlfn.RANK.AVG(Table2[[#This Row],[Sharpe Ratio Z-Score]],Table2[Sharpe Ratio Z-Score])</f>
        <v>320</v>
      </c>
      <c r="AV300">
        <f>(Table2[[#This Row],[Rank 1Y]]+Table2[[#This Row],[Rank 6M]]+Table2[[#This Row],[Rank Sharpe]])/3</f>
        <v>319</v>
      </c>
    </row>
    <row r="301" spans="1:48" x14ac:dyDescent="0.3">
      <c r="A301" t="s">
        <v>731</v>
      </c>
      <c r="B301" t="s">
        <v>732</v>
      </c>
      <c r="C301" t="s">
        <v>10172</v>
      </c>
      <c r="D301" t="s">
        <v>62</v>
      </c>
      <c r="E301">
        <v>21741.12006718</v>
      </c>
      <c r="F301">
        <v>848.1</v>
      </c>
      <c r="G301">
        <v>47.835251435789701</v>
      </c>
      <c r="H301">
        <f>(Table2[[#This Row],[1Y Return vs Nifty]]-AVERAGE(Table2[1Y Return vs Nifty]))/_xlfn.STDEV.P(Table2[1Y Return vs Nifty])</f>
        <v>4.576901572081133E-2</v>
      </c>
      <c r="I301">
        <v>20.1070753060811</v>
      </c>
      <c r="J301">
        <f>(Table2[[#This Row],[1M Return vs Nifty]]-AVERAGE(Table2[1M Return vs Nifty]))/_xlfn.STDEV.P(Table2[1M Return vs Nifty])</f>
        <v>1.5479292605900077</v>
      </c>
      <c r="K301">
        <v>6.1770707036730101</v>
      </c>
      <c r="L301">
        <f>(Table2[[#This Row],[6M Return vs Nifty]]-AVERAGE(Table2[6M Return vs Nifty]))/_xlfn.STDEV.P(Table2[6M Return vs Nifty])</f>
        <v>-0.11085655964254071</v>
      </c>
      <c r="M301">
        <v>4.0546956242431502</v>
      </c>
      <c r="N301">
        <f>(Table2[[#This Row],[1W Return vs Nifty]]-AVERAGE(Table2[1W Return vs Nifty]))/_xlfn.STDEV.P(Table2[1W Return vs Nifty])</f>
        <v>0.83520693901656007</v>
      </c>
      <c r="O301">
        <v>782.97</v>
      </c>
      <c r="P301">
        <v>726.44723898756104</v>
      </c>
      <c r="Q301">
        <v>651.50623958676294</v>
      </c>
      <c r="R301">
        <v>76.869944516588106</v>
      </c>
      <c r="S301" s="2">
        <f>(Table2[[#This Row],[Close Price]]-Table2[[#This Row],[20D EMA]])/Table2[[#This Row],[20D EMA]]</f>
        <v>8.3183263726579554E-2</v>
      </c>
      <c r="T301" s="2">
        <f>(Table2[[#This Row],[Close Price]]-Table2[[#This Row],[50D EMA]])/Table2[[#This Row],[50D EMA]]</f>
        <v>0.1674626242395589</v>
      </c>
      <c r="U301" s="2">
        <f>(Table2[[#This Row],[Close Price]]-Table2[[#This Row],[200D EMA]])/Table2[[#This Row],[200D EMA]]</f>
        <v>0.30175269010152916</v>
      </c>
      <c r="V301">
        <v>1.3771480309514299</v>
      </c>
      <c r="W301">
        <v>837.3</v>
      </c>
      <c r="X301">
        <v>868.95</v>
      </c>
      <c r="Y301">
        <v>789.1</v>
      </c>
      <c r="Z301">
        <v>889.7</v>
      </c>
      <c r="AA301">
        <v>789.1</v>
      </c>
      <c r="AB301">
        <v>889.7</v>
      </c>
      <c r="AC301">
        <f>(Table2[[#This Row],[Close Price]]/Table2[[#This Row],[Day Low]])-1</f>
        <v>1.2898602651379543E-2</v>
      </c>
      <c r="AD301">
        <f>(Table2[[#This Row],[Day High]]/Table2[[#This Row],[Close Price]])-1</f>
        <v>2.4584365051291135E-2</v>
      </c>
      <c r="AE301">
        <f>(Table2[[#This Row],[Close Price]]/Table2[[#This Row],[Current Week Low]])-1</f>
        <v>7.4768723862628228E-2</v>
      </c>
      <c r="AF301">
        <f>(Table2[[#This Row],[Current Week High]]/Table2[[#This Row],[Close Price]])-1</f>
        <v>4.905081947883505E-2</v>
      </c>
      <c r="AG301">
        <f>(Table2[[#This Row],[Close Price]]/Table2[[#This Row],[Current Month Low]])-1</f>
        <v>7.4768723862628228E-2</v>
      </c>
      <c r="AH301">
        <f>(Table2[[#This Row],[Current Month High]]/Table2[[#This Row],[Close Price]])-1</f>
        <v>4.905081947883505E-2</v>
      </c>
      <c r="AI301">
        <v>4.9050819478834997</v>
      </c>
      <c r="AJ301">
        <v>77.556788443420899</v>
      </c>
      <c r="AK301" t="str">
        <f>IF(AND(Table2[[#This Row],[20D EMA]]&gt;Table2[[#This Row],[50D EMA]],Table2[[#This Row],[50D EMA]]&gt;Table2[[#This Row],[200D EMA]]),"Uptrend","Downtrend/NoTrend")</f>
        <v>Uptrend</v>
      </c>
      <c r="AL301">
        <v>0.19</v>
      </c>
      <c r="AM301" t="s">
        <v>10211</v>
      </c>
      <c r="AN301">
        <v>16.3</v>
      </c>
      <c r="AO301" t="s">
        <v>10211</v>
      </c>
      <c r="AP301">
        <v>5.2008924295846998E-2</v>
      </c>
      <c r="AQ301">
        <f>(Table2[[#This Row],[Sharpe Ratio]]-AVERAGE(Table2[Sharpe Ratio]))/_xlfn.STDEV.P(Table2[Sharpe Ratio])</f>
        <v>-2.85469463334759E-2</v>
      </c>
      <c r="AR3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2.2895017093513625</v>
      </c>
      <c r="AS301">
        <f>_xlfn.RANK.AVG(Table2[[#This Row],[1Y Return vs Nifty Z-Score]],Table2[1Y Return vs Nifty Z-Score])</f>
        <v>260</v>
      </c>
      <c r="AT301">
        <f>_xlfn.RANK.AVG(Table2[[#This Row],[6M Return vs Nifty Z-Score]],Table2[6M Return vs Nifty Z-Score])</f>
        <v>355</v>
      </c>
      <c r="AU301">
        <f>_xlfn.RANK.AVG(Table2[[#This Row],[Sharpe Ratio Z-Score]],Table2[Sharpe Ratio Z-Score])</f>
        <v>342</v>
      </c>
      <c r="AV301">
        <f>(Table2[[#This Row],[Rank 1Y]]+Table2[[#This Row],[Rank 6M]]+Table2[[#This Row],[Rank Sharpe]])/3</f>
        <v>319</v>
      </c>
    </row>
    <row r="302" spans="1:48" x14ac:dyDescent="0.3">
      <c r="A302" t="s">
        <v>1353</v>
      </c>
      <c r="B302" t="s">
        <v>1354</v>
      </c>
      <c r="C302" t="s">
        <v>10167</v>
      </c>
      <c r="D302" t="s">
        <v>253</v>
      </c>
      <c r="E302">
        <v>7850.3348408000002</v>
      </c>
      <c r="F302">
        <v>7056.35</v>
      </c>
      <c r="G302">
        <v>28.1002240098294</v>
      </c>
      <c r="H302">
        <f>(Table2[[#This Row],[1Y Return vs Nifty]]-AVERAGE(Table2[1Y Return vs Nifty]))/_xlfn.STDEV.P(Table2[1Y Return vs Nifty])</f>
        <v>-0.19115298121396115</v>
      </c>
      <c r="I302">
        <v>0.98329323188253603</v>
      </c>
      <c r="J302">
        <f>(Table2[[#This Row],[1M Return vs Nifty]]-AVERAGE(Table2[1M Return vs Nifty]))/_xlfn.STDEV.P(Table2[1M Return vs Nifty])</f>
        <v>-8.8611977119172486E-2</v>
      </c>
      <c r="K302">
        <v>24.6070135876199</v>
      </c>
      <c r="L302">
        <f>(Table2[[#This Row],[6M Return vs Nifty]]-AVERAGE(Table2[6M Return vs Nifty]))/_xlfn.STDEV.P(Table2[6M Return vs Nifty])</f>
        <v>0.44385301627991164</v>
      </c>
      <c r="M302">
        <v>-4.0556029682190502</v>
      </c>
      <c r="N302">
        <f>(Table2[[#This Row],[1W Return vs Nifty]]-AVERAGE(Table2[1W Return vs Nifty]))/_xlfn.STDEV.P(Table2[1W Return vs Nifty])</f>
        <v>-0.71819886186734239</v>
      </c>
      <c r="O302">
        <v>7087.12</v>
      </c>
      <c r="P302">
        <v>6898.0011051072397</v>
      </c>
      <c r="Q302">
        <v>6110.6599468999402</v>
      </c>
      <c r="R302">
        <v>44.278065441898498</v>
      </c>
      <c r="S302" s="2">
        <f>(Table2[[#This Row],[Close Price]]-Table2[[#This Row],[20D EMA]])/Table2[[#This Row],[20D EMA]]</f>
        <v>-4.3416789894907279E-3</v>
      </c>
      <c r="T302" s="2">
        <f>(Table2[[#This Row],[Close Price]]-Table2[[#This Row],[50D EMA]])/Table2[[#This Row],[50D EMA]]</f>
        <v>2.2955765370278075E-2</v>
      </c>
      <c r="U302" s="2">
        <f>(Table2[[#This Row],[Close Price]]-Table2[[#This Row],[200D EMA]])/Table2[[#This Row],[200D EMA]]</f>
        <v>0.15476070691510621</v>
      </c>
      <c r="V302">
        <v>1.4047120662431001</v>
      </c>
      <c r="W302">
        <v>7027.7</v>
      </c>
      <c r="X302">
        <v>7170</v>
      </c>
      <c r="Y302">
        <v>6930.1</v>
      </c>
      <c r="Z302">
        <v>7320</v>
      </c>
      <c r="AA302">
        <v>6930.1</v>
      </c>
      <c r="AB302">
        <v>7650</v>
      </c>
      <c r="AC302">
        <f>(Table2[[#This Row],[Close Price]]/Table2[[#This Row],[Day Low]])-1</f>
        <v>4.0767249598019362E-3</v>
      </c>
      <c r="AD302">
        <f>(Table2[[#This Row],[Day High]]/Table2[[#This Row],[Close Price]])-1</f>
        <v>1.6106060498699781E-2</v>
      </c>
      <c r="AE302">
        <f>(Table2[[#This Row],[Close Price]]/Table2[[#This Row],[Current Week Low]])-1</f>
        <v>1.8217630337224566E-2</v>
      </c>
      <c r="AF302">
        <f>(Table2[[#This Row],[Current Week High]]/Table2[[#This Row],[Close Price]])-1</f>
        <v>3.7363509463107736E-2</v>
      </c>
      <c r="AG302">
        <f>(Table2[[#This Row],[Close Price]]/Table2[[#This Row],[Current Month Low]])-1</f>
        <v>1.8217630337224566E-2</v>
      </c>
      <c r="AH302">
        <f>(Table2[[#This Row],[Current Month High]]/Table2[[#This Row],[Close Price]])-1</f>
        <v>8.4129897184805014E-2</v>
      </c>
      <c r="AI302">
        <v>10.893025430994699</v>
      </c>
      <c r="AJ302">
        <v>63.6406855128591</v>
      </c>
      <c r="AK302" t="str">
        <f>IF(AND(Table2[[#This Row],[20D EMA]]&gt;Table2[[#This Row],[50D EMA]],Table2[[#This Row],[50D EMA]]&gt;Table2[[#This Row],[200D EMA]]),"Uptrend","Downtrend/NoTrend")</f>
        <v>Uptrend</v>
      </c>
      <c r="AL302">
        <v>-0.06</v>
      </c>
      <c r="AM302" t="s">
        <v>10212</v>
      </c>
      <c r="AN302">
        <v>-1.64</v>
      </c>
      <c r="AO302" t="s">
        <v>10212</v>
      </c>
      <c r="AP302">
        <v>1.8944877353964999E-2</v>
      </c>
      <c r="AQ302">
        <f>(Table2[[#This Row],[Sharpe Ratio]]-AVERAGE(Table2[Sharpe Ratio]))/_xlfn.STDEV.P(Table2[Sharpe Ratio])</f>
        <v>-0.403677552922595</v>
      </c>
      <c r="AR3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-0.95778835684315933</v>
      </c>
      <c r="AS302">
        <f>_xlfn.RANK.AVG(Table2[[#This Row],[1Y Return vs Nifty Z-Score]],Table2[1Y Return vs Nifty Z-Score])</f>
        <v>337</v>
      </c>
      <c r="AT302">
        <f>_xlfn.RANK.AVG(Table2[[#This Row],[6M Return vs Nifty Z-Score]],Table2[6M Return vs Nifty Z-Score])</f>
        <v>177</v>
      </c>
      <c r="AU302">
        <f>_xlfn.RANK.AVG(Table2[[#This Row],[Sharpe Ratio Z-Score]],Table2[Sharpe Ratio Z-Score])</f>
        <v>443</v>
      </c>
      <c r="AV302">
        <f>(Table2[[#This Row],[Rank 1Y]]+Table2[[#This Row],[Rank 6M]]+Table2[[#This Row],[Rank Sharpe]])/3</f>
        <v>319</v>
      </c>
    </row>
    <row r="303" spans="1:48" x14ac:dyDescent="0.3">
      <c r="A303" t="s">
        <v>318</v>
      </c>
      <c r="B303" t="s">
        <v>319</v>
      </c>
      <c r="C303" t="s">
        <v>10169</v>
      </c>
      <c r="D303" t="s">
        <v>180</v>
      </c>
      <c r="E303">
        <v>81782.000359290003</v>
      </c>
      <c r="F303">
        <v>3034.8</v>
      </c>
      <c r="G303">
        <v>42.380811385622401</v>
      </c>
      <c r="H303">
        <f>(Table2[[#This Row],[1Y Return vs Nifty]]-AVERAGE(Table2[1Y Return vs Nifty]))/_xlfn.STDEV.P(Table2[1Y Return vs Nifty])</f>
        <v>-1.9712364211132465E-2</v>
      </c>
      <c r="I303">
        <v>-3.6325246606606298</v>
      </c>
      <c r="J303">
        <f>(Table2[[#This Row],[1M Return vs Nifty]]-AVERAGE(Table2[1M Return vs Nifty]))/_xlfn.STDEV.P(Table2[1M Return vs Nifty])</f>
        <v>-0.48361628628741232</v>
      </c>
      <c r="K303">
        <v>11.8913576107613</v>
      </c>
      <c r="L303">
        <f>(Table2[[#This Row],[6M Return vs Nifty]]-AVERAGE(Table2[6M Return vs Nifty]))/_xlfn.STDEV.P(Table2[6M Return vs Nifty])</f>
        <v>6.1133646018440749E-2</v>
      </c>
      <c r="M303">
        <v>3.4575202992313798</v>
      </c>
      <c r="N303">
        <f>(Table2[[#This Row],[1W Return vs Nifty]]-AVERAGE(Table2[1W Return vs Nifty]))/_xlfn.STDEV.P(Table2[1W Return vs Nifty])</f>
        <v>0.72082698081376506</v>
      </c>
      <c r="O303">
        <v>2918.95</v>
      </c>
      <c r="P303">
        <v>2845.7293081709499</v>
      </c>
      <c r="Q303">
        <v>2533.83418309232</v>
      </c>
      <c r="R303">
        <v>72.0361071413856</v>
      </c>
      <c r="S303" s="2">
        <f>(Table2[[#This Row],[Close Price]]-Table2[[#This Row],[20D EMA]])/Table2[[#This Row],[20D EMA]]</f>
        <v>3.9688929238253609E-2</v>
      </c>
      <c r="T303" s="2">
        <f>(Table2[[#This Row],[Close Price]]-Table2[[#This Row],[50D EMA]])/Table2[[#This Row],[50D EMA]]</f>
        <v>6.6440153420837006E-2</v>
      </c>
      <c r="U303" s="2">
        <f>(Table2[[#This Row],[Close Price]]-Table2[[#This Row],[200D EMA]])/Table2[[#This Row],[200D EMA]]</f>
        <v>0.19771057642623471</v>
      </c>
      <c r="V303">
        <v>0.74036712282806505</v>
      </c>
      <c r="W303">
        <v>2982</v>
      </c>
      <c r="X303">
        <v>3056.95</v>
      </c>
      <c r="Y303">
        <v>2906.45</v>
      </c>
      <c r="Z303">
        <v>3059.8</v>
      </c>
      <c r="AA303">
        <v>2832.2</v>
      </c>
      <c r="AB303">
        <v>3059.8</v>
      </c>
      <c r="AC303">
        <f>(Table2[[#This Row],[Close Price]]/Table2[[#This Row],[Day Low]])-1</f>
        <v>1.7706237424547355E-2</v>
      </c>
      <c r="AD303">
        <f>(Table2[[#This Row],[Day High]]/Table2[[#This Row],[Close Price]])-1</f>
        <v>7.2986687755369761E-3</v>
      </c>
      <c r="AE303">
        <f>(Table2[[#This Row],[Close Price]]/Table2[[#This Row],[Current Week Low]])-1</f>
        <v>4.4160401864818066E-2</v>
      </c>
      <c r="AF303">
        <f>(Table2[[#This Row],[Current Week High]]/Table2[[#This Row],[Close Price]])-1</f>
        <v>8.2377751416897738E-3</v>
      </c>
      <c r="AG303">
        <f>(Table2[[#This Row],[Close Price]]/Table2[[#This Row],[Current Month Low]])-1</f>
        <v>7.153449615140195E-2</v>
      </c>
      <c r="AH303">
        <f>(Table2[[#This Row],[Current Month High]]/Table2[[#This Row],[Close Price]])-1</f>
        <v>8.2377751416897738E-3</v>
      </c>
      <c r="AI303">
        <v>1.1285751944114899</v>
      </c>
      <c r="AJ303">
        <v>70.484804224481806</v>
      </c>
      <c r="AK303" t="str">
        <f>IF(AND(Table2[[#This Row],[20D EMA]]&gt;Table2[[#This Row],[50D EMA]],Table2[[#This Row],[50D EMA]]&gt;Table2[[#This Row],[200D EMA]]),"Uptrend","Downtrend/NoTrend")</f>
        <v>Uptrend</v>
      </c>
      <c r="AL303">
        <v>0</v>
      </c>
      <c r="AM303" t="s">
        <v>10213</v>
      </c>
      <c r="AN303">
        <v>8.31</v>
      </c>
      <c r="AO303" t="s">
        <v>10211</v>
      </c>
      <c r="AP303">
        <v>3.8362213456609999E-2</v>
      </c>
      <c r="AQ303">
        <f>(Table2[[#This Row],[Sharpe Ratio]]-AVERAGE(Table2[Sharpe Ratio]))/_xlfn.STDEV.P(Table2[Sharpe Ratio])</f>
        <v>-0.18337672031933064</v>
      </c>
      <c r="AR3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9.5255256014330381E-2</v>
      </c>
      <c r="AS303">
        <f>_xlfn.RANK.AVG(Table2[[#This Row],[1Y Return vs Nifty Z-Score]],Table2[1Y Return vs Nifty Z-Score])</f>
        <v>286</v>
      </c>
      <c r="AT303">
        <f>_xlfn.RANK.AVG(Table2[[#This Row],[6M Return vs Nifty Z-Score]],Table2[6M Return vs Nifty Z-Score])</f>
        <v>285</v>
      </c>
      <c r="AU303">
        <f>_xlfn.RANK.AVG(Table2[[#This Row],[Sharpe Ratio Z-Score]],Table2[Sharpe Ratio Z-Score])</f>
        <v>388</v>
      </c>
      <c r="AV303">
        <f>(Table2[[#This Row],[Rank 1Y]]+Table2[[#This Row],[Rank 6M]]+Table2[[#This Row],[Rank Sharpe]])/3</f>
        <v>319.66666666666669</v>
      </c>
    </row>
    <row r="304" spans="1:48" x14ac:dyDescent="0.3">
      <c r="A304" t="s">
        <v>936</v>
      </c>
      <c r="B304" t="s">
        <v>937</v>
      </c>
      <c r="C304" t="s">
        <v>10169</v>
      </c>
      <c r="D304" t="s">
        <v>938</v>
      </c>
      <c r="E304">
        <v>15568.3092108</v>
      </c>
      <c r="F304">
        <v>828.8</v>
      </c>
      <c r="G304">
        <v>52.953081240036298</v>
      </c>
      <c r="H304">
        <f>(Table2[[#This Row],[1Y Return vs Nifty]]-AVERAGE(Table2[1Y Return vs Nifty]))/_xlfn.STDEV.P(Table2[1Y Return vs Nifty])</f>
        <v>0.10720933860576411</v>
      </c>
      <c r="I304">
        <v>31.26558463177</v>
      </c>
      <c r="J304">
        <f>(Table2[[#This Row],[1M Return vs Nifty]]-AVERAGE(Table2[1M Return vs Nifty]))/_xlfn.STDEV.P(Table2[1M Return vs Nifty])</f>
        <v>2.5028324587126329</v>
      </c>
      <c r="K304">
        <v>35.5503772018373</v>
      </c>
      <c r="L304">
        <f>(Table2[[#This Row],[6M Return vs Nifty]]-AVERAGE(Table2[6M Return vs Nifty]))/_xlfn.STDEV.P(Table2[6M Return vs Nifty])</f>
        <v>0.77322943528635601</v>
      </c>
      <c r="M304">
        <v>0.46263915274608203</v>
      </c>
      <c r="N304">
        <f>(Table2[[#This Row],[1W Return vs Nifty]]-AVERAGE(Table2[1W Return vs Nifty]))/_xlfn.STDEV.P(Table2[1W Return vs Nifty])</f>
        <v>0.14720250905486329</v>
      </c>
      <c r="O304">
        <v>734.85</v>
      </c>
      <c r="P304">
        <v>652.17244326296702</v>
      </c>
      <c r="Q304">
        <v>557.97317572833003</v>
      </c>
      <c r="R304">
        <v>75.443859665052699</v>
      </c>
      <c r="S304" s="2">
        <f>(Table2[[#This Row],[Close Price]]-Table2[[#This Row],[20D EMA]])/Table2[[#This Row],[20D EMA]]</f>
        <v>0.12784922092944129</v>
      </c>
      <c r="T304" s="2">
        <f>(Table2[[#This Row],[Close Price]]-Table2[[#This Row],[50D EMA]])/Table2[[#This Row],[50D EMA]]</f>
        <v>0.27082953068873183</v>
      </c>
      <c r="U304" s="2">
        <f>(Table2[[#This Row],[Close Price]]-Table2[[#This Row],[200D EMA]])/Table2[[#This Row],[200D EMA]]</f>
        <v>0.48537606475106254</v>
      </c>
      <c r="V304">
        <v>2.17436834698912</v>
      </c>
      <c r="W304">
        <v>806.45</v>
      </c>
      <c r="X304">
        <v>836.95</v>
      </c>
      <c r="Y304">
        <v>780.1</v>
      </c>
      <c r="Z304">
        <v>836.95</v>
      </c>
      <c r="AA304">
        <v>675</v>
      </c>
      <c r="AB304">
        <v>841.95</v>
      </c>
      <c r="AC304">
        <f>(Table2[[#This Row],[Close Price]]/Table2[[#This Row],[Day Low]])-1</f>
        <v>2.7714055428110784E-2</v>
      </c>
      <c r="AD304">
        <f>(Table2[[#This Row],[Day High]]/Table2[[#This Row],[Close Price]])-1</f>
        <v>9.8334942084943311E-3</v>
      </c>
      <c r="AE304">
        <f>(Table2[[#This Row],[Close Price]]/Table2[[#This Row],[Current Week Low]])-1</f>
        <v>6.2427893859761552E-2</v>
      </c>
      <c r="AF304">
        <f>(Table2[[#This Row],[Current Week High]]/Table2[[#This Row],[Close Price]])-1</f>
        <v>9.8334942084943311E-3</v>
      </c>
      <c r="AG304">
        <f>(Table2[[#This Row],[Close Price]]/Table2[[#This Row],[Current Month Low]])-1</f>
        <v>0.22785185185185175</v>
      </c>
      <c r="AH304">
        <f>(Table2[[#This Row],[Current Month High]]/Table2[[#This Row],[Close Price]])-1</f>
        <v>1.5866312741312782E-2</v>
      </c>
      <c r="AI304">
        <v>1.58663127413127</v>
      </c>
      <c r="AJ304">
        <v>85.683880362943796</v>
      </c>
      <c r="AK304" t="str">
        <f>IF(AND(Table2[[#This Row],[20D EMA]]&gt;Table2[[#This Row],[50D EMA]],Table2[[#This Row],[50D EMA]]&gt;Table2[[#This Row],[200D EMA]]),"Uptrend","Downtrend/NoTrend")</f>
        <v>Uptrend</v>
      </c>
      <c r="AL304">
        <v>0.37</v>
      </c>
      <c r="AM304" t="s">
        <v>10211</v>
      </c>
      <c r="AN304">
        <v>22.25</v>
      </c>
      <c r="AO304" t="s">
        <v>10211</v>
      </c>
      <c r="AP304">
        <v>-2.5337638062046999E-2</v>
      </c>
      <c r="AQ304">
        <f>(Table2[[#This Row],[Sharpe Ratio]]-AVERAGE(Table2[Sharpe Ratio]))/_xlfn.STDEV.P(Table2[Sharpe Ratio])</f>
        <v>-0.90608812893283641</v>
      </c>
      <c r="AR3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2.6243856127267797</v>
      </c>
      <c r="AS304">
        <f>_xlfn.RANK.AVG(Table2[[#This Row],[1Y Return vs Nifty Z-Score]],Table2[1Y Return vs Nifty Z-Score])</f>
        <v>242</v>
      </c>
      <c r="AT304">
        <f>_xlfn.RANK.AVG(Table2[[#This Row],[6M Return vs Nifty Z-Score]],Table2[6M Return vs Nifty Z-Score])</f>
        <v>126</v>
      </c>
      <c r="AU304">
        <f>_xlfn.RANK.AVG(Table2[[#This Row],[Sharpe Ratio Z-Score]],Table2[Sharpe Ratio Z-Score])</f>
        <v>593</v>
      </c>
      <c r="AV304">
        <f>(Table2[[#This Row],[Rank 1Y]]+Table2[[#This Row],[Rank 6M]]+Table2[[#This Row],[Rank Sharpe]])/3</f>
        <v>320.33333333333331</v>
      </c>
    </row>
    <row r="305" spans="1:48" x14ac:dyDescent="0.3">
      <c r="A305" t="s">
        <v>1358</v>
      </c>
      <c r="B305" t="s">
        <v>1359</v>
      </c>
      <c r="C305" t="s">
        <v>10170</v>
      </c>
      <c r="D305" t="s">
        <v>46</v>
      </c>
      <c r="E305">
        <v>7819.5766490799997</v>
      </c>
      <c r="F305">
        <v>534.79999999999995</v>
      </c>
      <c r="G305">
        <v>86.199831716018394</v>
      </c>
      <c r="H305">
        <f>(Table2[[#This Row],[1Y Return vs Nifty]]-AVERAGE(Table2[1Y Return vs Nifty]))/_xlfn.STDEV.P(Table2[1Y Return vs Nifty])</f>
        <v>0.50634161971930247</v>
      </c>
      <c r="I305">
        <v>12.5988592619867</v>
      </c>
      <c r="J305">
        <f>(Table2[[#This Row],[1M Return vs Nifty]]-AVERAGE(Table2[1M Return vs Nifty]))/_xlfn.STDEV.P(Table2[1M Return vs Nifty])</f>
        <v>0.90540441220406842</v>
      </c>
      <c r="K305">
        <v>18.624724293754301</v>
      </c>
      <c r="L305">
        <f>(Table2[[#This Row],[6M Return vs Nifty]]-AVERAGE(Table2[6M Return vs Nifty]))/_xlfn.STDEV.P(Table2[6M Return vs Nifty])</f>
        <v>0.26379639981931036</v>
      </c>
      <c r="M305">
        <v>-2.81371946582142</v>
      </c>
      <c r="N305">
        <f>(Table2[[#This Row],[1W Return vs Nifty]]-AVERAGE(Table2[1W Return vs Nifty]))/_xlfn.STDEV.P(Table2[1W Return vs Nifty])</f>
        <v>-0.48033474198901038</v>
      </c>
      <c r="O305">
        <v>522.11</v>
      </c>
      <c r="P305">
        <v>490.53979581112799</v>
      </c>
      <c r="Q305">
        <v>418.071599012626</v>
      </c>
      <c r="R305">
        <v>53.767927613761699</v>
      </c>
      <c r="S305" s="2">
        <f>(Table2[[#This Row],[Close Price]]-Table2[[#This Row],[20D EMA]])/Table2[[#This Row],[20D EMA]]</f>
        <v>2.430522303729088E-2</v>
      </c>
      <c r="T305" s="2">
        <f>(Table2[[#This Row],[Close Price]]-Table2[[#This Row],[50D EMA]])/Table2[[#This Row],[50D EMA]]</f>
        <v>9.0227550479744206E-2</v>
      </c>
      <c r="U305" s="2">
        <f>(Table2[[#This Row],[Close Price]]-Table2[[#This Row],[200D EMA]])/Table2[[#This Row],[200D EMA]]</f>
        <v>0.27920672263568114</v>
      </c>
      <c r="V305">
        <v>0.65607119697209504</v>
      </c>
      <c r="W305">
        <v>530.79999999999995</v>
      </c>
      <c r="X305">
        <v>550.5</v>
      </c>
      <c r="Y305">
        <v>517.35</v>
      </c>
      <c r="Z305">
        <v>559</v>
      </c>
      <c r="AA305">
        <v>517.35</v>
      </c>
      <c r="AB305">
        <v>559</v>
      </c>
      <c r="AC305">
        <f>(Table2[[#This Row],[Close Price]]/Table2[[#This Row],[Day Low]])-1</f>
        <v>7.5357950263752471E-3</v>
      </c>
      <c r="AD305">
        <f>(Table2[[#This Row],[Day High]]/Table2[[#This Row],[Close Price]])-1</f>
        <v>2.935676888556471E-2</v>
      </c>
      <c r="AE305">
        <f>(Table2[[#This Row],[Close Price]]/Table2[[#This Row],[Current Week Low]])-1</f>
        <v>3.3729583454141121E-2</v>
      </c>
      <c r="AF305">
        <f>(Table2[[#This Row],[Current Week High]]/Table2[[#This Row],[Close Price]])-1</f>
        <v>4.5250560957367236E-2</v>
      </c>
      <c r="AG305">
        <f>(Table2[[#This Row],[Close Price]]/Table2[[#This Row],[Current Month Low]])-1</f>
        <v>3.3729583454141121E-2</v>
      </c>
      <c r="AH305">
        <f>(Table2[[#This Row],[Current Month High]]/Table2[[#This Row],[Close Price]])-1</f>
        <v>4.5250560957367236E-2</v>
      </c>
      <c r="AI305">
        <v>5.4599850411368704</v>
      </c>
      <c r="AJ305">
        <v>125.558835934204</v>
      </c>
      <c r="AK305" t="str">
        <f>IF(AND(Table2[[#This Row],[20D EMA]]&gt;Table2[[#This Row],[50D EMA]],Table2[[#This Row],[50D EMA]]&gt;Table2[[#This Row],[200D EMA]]),"Uptrend","Downtrend/NoTrend")</f>
        <v>Uptrend</v>
      </c>
      <c r="AL305">
        <v>0.05</v>
      </c>
      <c r="AM305" t="s">
        <v>10211</v>
      </c>
      <c r="AN305">
        <v>-1.43</v>
      </c>
      <c r="AO305" t="s">
        <v>10212</v>
      </c>
      <c r="AP305">
        <v>-2.3938082105873001E-2</v>
      </c>
      <c r="AQ305">
        <f>(Table2[[#This Row],[Sharpe Ratio]]-AVERAGE(Table2[Sharpe Ratio]))/_xlfn.STDEV.P(Table2[Sharpe Ratio])</f>
        <v>-0.89020936261854322</v>
      </c>
      <c r="AR3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0.30499832713512764</v>
      </c>
      <c r="AS305">
        <f>_xlfn.RANK.AVG(Table2[[#This Row],[1Y Return vs Nifty Z-Score]],Table2[1Y Return vs Nifty Z-Score])</f>
        <v>150</v>
      </c>
      <c r="AT305">
        <f>_xlfn.RANK.AVG(Table2[[#This Row],[6M Return vs Nifty Z-Score]],Table2[6M Return vs Nifty Z-Score])</f>
        <v>223</v>
      </c>
      <c r="AU305">
        <f>_xlfn.RANK.AVG(Table2[[#This Row],[Sharpe Ratio Z-Score]],Table2[Sharpe Ratio Z-Score])</f>
        <v>589</v>
      </c>
      <c r="AV305">
        <f>(Table2[[#This Row],[Rank 1Y]]+Table2[[#This Row],[Rank 6M]]+Table2[[#This Row],[Rank Sharpe]])/3</f>
        <v>320.66666666666669</v>
      </c>
    </row>
    <row r="306" spans="1:48" x14ac:dyDescent="0.3">
      <c r="A306" t="s">
        <v>198</v>
      </c>
      <c r="B306" t="s">
        <v>199</v>
      </c>
      <c r="C306" t="s">
        <v>10171</v>
      </c>
      <c r="D306" t="s">
        <v>200</v>
      </c>
      <c r="E306">
        <v>132310.087325475</v>
      </c>
      <c r="F306">
        <v>4860.7</v>
      </c>
      <c r="G306">
        <v>21.265546427199698</v>
      </c>
      <c r="H306">
        <f>(Table2[[#This Row],[1Y Return vs Nifty]]-AVERAGE(Table2[1Y Return vs Nifty]))/_xlfn.STDEV.P(Table2[1Y Return vs Nifty])</f>
        <v>-0.27320432202699063</v>
      </c>
      <c r="I306">
        <v>-3.5966853193803501</v>
      </c>
      <c r="J306">
        <f>(Table2[[#This Row],[1M Return vs Nifty]]-AVERAGE(Table2[1M Return vs Nifty]))/_xlfn.STDEV.P(Table2[1M Return vs Nifty])</f>
        <v>-0.48054929045416422</v>
      </c>
      <c r="K306">
        <v>13.6620896393593</v>
      </c>
      <c r="L306">
        <f>(Table2[[#This Row],[6M Return vs Nifty]]-AVERAGE(Table2[6M Return vs Nifty]))/_xlfn.STDEV.P(Table2[6M Return vs Nifty])</f>
        <v>0.11442963390299715</v>
      </c>
      <c r="M306">
        <v>1.90926150104642</v>
      </c>
      <c r="N306">
        <f>(Table2[[#This Row],[1W Return vs Nifty]]-AVERAGE(Table2[1W Return vs Nifty]))/_xlfn.STDEV.P(Table2[1W Return vs Nifty])</f>
        <v>0.42428127772394814</v>
      </c>
      <c r="O306">
        <v>4771.47</v>
      </c>
      <c r="P306">
        <v>4674.9167408003104</v>
      </c>
      <c r="Q306">
        <v>4169.4023577801099</v>
      </c>
      <c r="R306">
        <v>62.664128574024403</v>
      </c>
      <c r="S306" s="2">
        <f>(Table2[[#This Row],[Close Price]]-Table2[[#This Row],[20D EMA]])/Table2[[#This Row],[20D EMA]]</f>
        <v>1.8700735831934302E-2</v>
      </c>
      <c r="T306" s="2">
        <f>(Table2[[#This Row],[Close Price]]-Table2[[#This Row],[50D EMA]])/Table2[[#This Row],[50D EMA]]</f>
        <v>3.9740442343767751E-2</v>
      </c>
      <c r="U306" s="2">
        <f>(Table2[[#This Row],[Close Price]]-Table2[[#This Row],[200D EMA]])/Table2[[#This Row],[200D EMA]]</f>
        <v>0.1658025738221037</v>
      </c>
      <c r="V306">
        <v>0.86323594936301595</v>
      </c>
      <c r="W306">
        <v>4815</v>
      </c>
      <c r="X306">
        <v>4879.2</v>
      </c>
      <c r="Y306">
        <v>4716</v>
      </c>
      <c r="Z306">
        <v>4955</v>
      </c>
      <c r="AA306">
        <v>4592.8999999999996</v>
      </c>
      <c r="AB306">
        <v>4955</v>
      </c>
      <c r="AC306">
        <f>(Table2[[#This Row],[Close Price]]/Table2[[#This Row],[Day Low]])-1</f>
        <v>9.4911734164069284E-3</v>
      </c>
      <c r="AD306">
        <f>(Table2[[#This Row],[Day High]]/Table2[[#This Row],[Close Price]])-1</f>
        <v>3.8060361676302001E-3</v>
      </c>
      <c r="AE306">
        <f>(Table2[[#This Row],[Close Price]]/Table2[[#This Row],[Current Week Low]])-1</f>
        <v>3.0682782018659926E-2</v>
      </c>
      <c r="AF306">
        <f>(Table2[[#This Row],[Current Week High]]/Table2[[#This Row],[Close Price]])-1</f>
        <v>1.9400497870676991E-2</v>
      </c>
      <c r="AG306">
        <f>(Table2[[#This Row],[Close Price]]/Table2[[#This Row],[Current Month Low]])-1</f>
        <v>5.8307387489385798E-2</v>
      </c>
      <c r="AH306">
        <f>(Table2[[#This Row],[Current Month High]]/Table2[[#This Row],[Close Price]])-1</f>
        <v>1.9400497870676991E-2</v>
      </c>
      <c r="AI306">
        <v>2.37208632501491</v>
      </c>
      <c r="AJ306">
        <v>50.253477588871696</v>
      </c>
      <c r="AK306" t="str">
        <f>IF(AND(Table2[[#This Row],[20D EMA]]&gt;Table2[[#This Row],[50D EMA]],Table2[[#This Row],[50D EMA]]&gt;Table2[[#This Row],[200D EMA]]),"Uptrend","Downtrend/NoTrend")</f>
        <v>Uptrend</v>
      </c>
      <c r="AL306">
        <v>-7.0000000000000007E-2</v>
      </c>
      <c r="AM306" t="s">
        <v>10212</v>
      </c>
      <c r="AN306">
        <v>2.5499999999999998</v>
      </c>
      <c r="AO306" t="s">
        <v>10211</v>
      </c>
      <c r="AP306">
        <v>5.6432560768562998E-2</v>
      </c>
      <c r="AQ306">
        <f>(Table2[[#This Row],[Sharpe Ratio]]-AVERAGE(Table2[Sharpe Ratio]))/_xlfn.STDEV.P(Table2[Sharpe Ratio])</f>
        <v>2.1641750659864657E-2</v>
      </c>
      <c r="AR3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-0.19340095019434483</v>
      </c>
      <c r="AS306">
        <f>_xlfn.RANK.AVG(Table2[[#This Row],[1Y Return vs Nifty Z-Score]],Table2[1Y Return vs Nifty Z-Score])</f>
        <v>377</v>
      </c>
      <c r="AT306">
        <f>_xlfn.RANK.AVG(Table2[[#This Row],[6M Return vs Nifty Z-Score]],Table2[6M Return vs Nifty Z-Score])</f>
        <v>268</v>
      </c>
      <c r="AU306">
        <f>_xlfn.RANK.AVG(Table2[[#This Row],[Sharpe Ratio Z-Score]],Table2[Sharpe Ratio Z-Score])</f>
        <v>325</v>
      </c>
      <c r="AV306">
        <f>(Table2[[#This Row],[Rank 1Y]]+Table2[[#This Row],[Rank 6M]]+Table2[[#This Row],[Rank Sharpe]])/3</f>
        <v>323.33333333333331</v>
      </c>
    </row>
    <row r="307" spans="1:48" x14ac:dyDescent="0.3">
      <c r="A307" t="s">
        <v>390</v>
      </c>
      <c r="B307" t="s">
        <v>391</v>
      </c>
      <c r="C307" t="s">
        <v>10180</v>
      </c>
      <c r="D307" t="s">
        <v>140</v>
      </c>
      <c r="E307">
        <v>62230.522862550002</v>
      </c>
      <c r="F307">
        <v>1697.7</v>
      </c>
      <c r="G307">
        <v>39.184263609794002</v>
      </c>
      <c r="H307">
        <f>(Table2[[#This Row],[1Y Return vs Nifty]]-AVERAGE(Table2[1Y Return vs Nifty]))/_xlfn.STDEV.P(Table2[1Y Return vs Nifty])</f>
        <v>-5.8087404995238102E-2</v>
      </c>
      <c r="I307">
        <v>-16.413950516689798</v>
      </c>
      <c r="J307">
        <f>(Table2[[#This Row],[1M Return vs Nifty]]-AVERAGE(Table2[1M Return vs Nifty]))/_xlfn.STDEV.P(Table2[1M Return vs Nifty])</f>
        <v>-1.5774025681513619</v>
      </c>
      <c r="K307">
        <v>-1.7267913658309499</v>
      </c>
      <c r="L307">
        <f>(Table2[[#This Row],[6M Return vs Nifty]]-AVERAGE(Table2[6M Return vs Nifty]))/_xlfn.STDEV.P(Table2[6M Return vs Nifty])</f>
        <v>-0.34874921098347433</v>
      </c>
      <c r="M307">
        <v>-5.1772820153603396</v>
      </c>
      <c r="N307">
        <f>(Table2[[#This Row],[1W Return vs Nifty]]-AVERAGE(Table2[1W Return vs Nifty]))/_xlfn.STDEV.P(Table2[1W Return vs Nifty])</f>
        <v>-0.93303962496558812</v>
      </c>
      <c r="O307">
        <v>1774.73</v>
      </c>
      <c r="P307">
        <v>1737.1563160196899</v>
      </c>
      <c r="Q307">
        <v>1484.3461078461601</v>
      </c>
      <c r="R307">
        <v>26.130750596378</v>
      </c>
      <c r="S307" s="2">
        <f>(Table2[[#This Row],[Close Price]]-Table2[[#This Row],[20D EMA]])/Table2[[#This Row],[20D EMA]]</f>
        <v>-4.3403785364534306E-2</v>
      </c>
      <c r="T307" s="2">
        <f>(Table2[[#This Row],[Close Price]]-Table2[[#This Row],[50D EMA]])/Table2[[#This Row],[50D EMA]]</f>
        <v>-2.2713163838989071E-2</v>
      </c>
      <c r="U307" s="2">
        <f>(Table2[[#This Row],[Close Price]]-Table2[[#This Row],[200D EMA]])/Table2[[#This Row],[200D EMA]]</f>
        <v>0.14373594610183213</v>
      </c>
      <c r="V307">
        <v>0.64686970798901799</v>
      </c>
      <c r="W307">
        <v>1686.8</v>
      </c>
      <c r="X307">
        <v>1725</v>
      </c>
      <c r="Y307">
        <v>1686.8</v>
      </c>
      <c r="Z307">
        <v>1798</v>
      </c>
      <c r="AA307">
        <v>1686.8</v>
      </c>
      <c r="AB307">
        <v>1819</v>
      </c>
      <c r="AC307">
        <f>(Table2[[#This Row],[Close Price]]/Table2[[#This Row],[Day Low]])-1</f>
        <v>6.4619397676073387E-3</v>
      </c>
      <c r="AD307">
        <f>(Table2[[#This Row],[Day High]]/Table2[[#This Row],[Close Price]])-1</f>
        <v>1.6080579607704593E-2</v>
      </c>
      <c r="AE307">
        <f>(Table2[[#This Row],[Close Price]]/Table2[[#This Row],[Current Week Low]])-1</f>
        <v>6.4619397676073387E-3</v>
      </c>
      <c r="AF307">
        <f>(Table2[[#This Row],[Current Week High]]/Table2[[#This Row],[Close Price]])-1</f>
        <v>5.9079931672262553E-2</v>
      </c>
      <c r="AG307">
        <f>(Table2[[#This Row],[Close Price]]/Table2[[#This Row],[Current Month Low]])-1</f>
        <v>6.4619397676073387E-3</v>
      </c>
      <c r="AH307">
        <f>(Table2[[#This Row],[Current Month High]]/Table2[[#This Row],[Close Price]])-1</f>
        <v>7.1449608293573608E-2</v>
      </c>
      <c r="AI307">
        <v>15.0409377392943</v>
      </c>
      <c r="AJ307">
        <v>66.261874449123496</v>
      </c>
      <c r="AK307" t="str">
        <f>IF(AND(Table2[[#This Row],[20D EMA]]&gt;Table2[[#This Row],[50D EMA]],Table2[[#This Row],[50D EMA]]&gt;Table2[[#This Row],[200D EMA]]),"Uptrend","Downtrend/NoTrend")</f>
        <v>Uptrend</v>
      </c>
      <c r="AL307">
        <v>0.03</v>
      </c>
      <c r="AM307" t="s">
        <v>10211</v>
      </c>
      <c r="AN307">
        <v>-5.5</v>
      </c>
      <c r="AO307" t="s">
        <v>10212</v>
      </c>
      <c r="AP307">
        <v>9.3684212047801002E-2</v>
      </c>
      <c r="AQ307">
        <f>(Table2[[#This Row],[Sharpe Ratio]]-AVERAGE(Table2[Sharpe Ratio]))/_xlfn.STDEV.P(Table2[Sharpe Ratio])</f>
        <v>0.44428313407520875</v>
      </c>
      <c r="AR3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-2.4729956750204538</v>
      </c>
      <c r="AS307">
        <f>_xlfn.RANK.AVG(Table2[[#This Row],[1Y Return vs Nifty Z-Score]],Table2[1Y Return vs Nifty Z-Score])</f>
        <v>298</v>
      </c>
      <c r="AT307">
        <f>_xlfn.RANK.AVG(Table2[[#This Row],[6M Return vs Nifty Z-Score]],Table2[6M Return vs Nifty Z-Score])</f>
        <v>445</v>
      </c>
      <c r="AU307">
        <f>_xlfn.RANK.AVG(Table2[[#This Row],[Sharpe Ratio Z-Score]],Table2[Sharpe Ratio Z-Score])</f>
        <v>229</v>
      </c>
      <c r="AV307">
        <f>(Table2[[#This Row],[Rank 1Y]]+Table2[[#This Row],[Rank 6M]]+Table2[[#This Row],[Rank Sharpe]])/3</f>
        <v>324</v>
      </c>
    </row>
    <row r="308" spans="1:48" x14ac:dyDescent="0.3">
      <c r="A308" t="s">
        <v>576</v>
      </c>
      <c r="B308" t="s">
        <v>577</v>
      </c>
      <c r="C308" t="s">
        <v>10178</v>
      </c>
      <c r="D308" t="s">
        <v>143</v>
      </c>
      <c r="E308">
        <v>32825.737615439997</v>
      </c>
      <c r="F308">
        <v>323.2</v>
      </c>
      <c r="G308">
        <v>24.802641662769599</v>
      </c>
      <c r="H308">
        <f>(Table2[[#This Row],[1Y Return vs Nifty]]-AVERAGE(Table2[1Y Return vs Nifty]))/_xlfn.STDEV.P(Table2[1Y Return vs Nifty])</f>
        <v>-0.2307409573469229</v>
      </c>
      <c r="I308">
        <v>-5.3488576690449703</v>
      </c>
      <c r="J308">
        <f>(Table2[[#This Row],[1M Return vs Nifty]]-AVERAGE(Table2[1M Return vs Nifty]))/_xlfn.STDEV.P(Table2[1M Return vs Nifty])</f>
        <v>-0.63049360035449087</v>
      </c>
      <c r="K308">
        <v>26.802633179246701</v>
      </c>
      <c r="L308">
        <f>(Table2[[#This Row],[6M Return vs Nifty]]-AVERAGE(Table2[6M Return vs Nifty]))/_xlfn.STDEV.P(Table2[6M Return vs Nifty])</f>
        <v>0.50993738888093532</v>
      </c>
      <c r="M308">
        <v>-3.6453202974222498</v>
      </c>
      <c r="N308">
        <f>(Table2[[#This Row],[1W Return vs Nifty]]-AVERAGE(Table2[1W Return vs Nifty]))/_xlfn.STDEV.P(Table2[1W Return vs Nifty])</f>
        <v>-0.63961538265854523</v>
      </c>
      <c r="O308">
        <v>320.32</v>
      </c>
      <c r="P308">
        <v>301.33798588681401</v>
      </c>
      <c r="Q308">
        <v>258.943025674338</v>
      </c>
      <c r="R308">
        <v>51.015088175706197</v>
      </c>
      <c r="S308" s="2">
        <f>(Table2[[#This Row],[Close Price]]-Table2[[#This Row],[20D EMA]])/Table2[[#This Row],[20D EMA]]</f>
        <v>8.9910089910089763E-3</v>
      </c>
      <c r="T308" s="2">
        <f>(Table2[[#This Row],[Close Price]]-Table2[[#This Row],[50D EMA]])/Table2[[#This Row],[50D EMA]]</f>
        <v>7.2549811630444758E-2</v>
      </c>
      <c r="U308" s="2">
        <f>(Table2[[#This Row],[Close Price]]-Table2[[#This Row],[200D EMA]])/Table2[[#This Row],[200D EMA]]</f>
        <v>0.24815101375418136</v>
      </c>
      <c r="V308">
        <v>0.76265640247950695</v>
      </c>
      <c r="W308">
        <v>321.10000000000002</v>
      </c>
      <c r="X308">
        <v>327.8</v>
      </c>
      <c r="Y308">
        <v>315.05</v>
      </c>
      <c r="Z308">
        <v>331.4</v>
      </c>
      <c r="AA308">
        <v>313.5</v>
      </c>
      <c r="AB308">
        <v>339.4</v>
      </c>
      <c r="AC308">
        <f>(Table2[[#This Row],[Close Price]]/Table2[[#This Row],[Day Low]])-1</f>
        <v>6.5400186857675902E-3</v>
      </c>
      <c r="AD308">
        <f>(Table2[[#This Row],[Day High]]/Table2[[#This Row],[Close Price]])-1</f>
        <v>1.4232673267326801E-2</v>
      </c>
      <c r="AE308">
        <f>(Table2[[#This Row],[Close Price]]/Table2[[#This Row],[Current Week Low]])-1</f>
        <v>2.5868909696873388E-2</v>
      </c>
      <c r="AF308">
        <f>(Table2[[#This Row],[Current Week High]]/Table2[[#This Row],[Close Price]])-1</f>
        <v>2.5371287128712838E-2</v>
      </c>
      <c r="AG308">
        <f>(Table2[[#This Row],[Close Price]]/Table2[[#This Row],[Current Month Low]])-1</f>
        <v>3.0940988835725713E-2</v>
      </c>
      <c r="AH308">
        <f>(Table2[[#This Row],[Current Month High]]/Table2[[#This Row],[Close Price]])-1</f>
        <v>5.0123762376237613E-2</v>
      </c>
      <c r="AI308">
        <v>5.0123762376237604</v>
      </c>
      <c r="AJ308">
        <v>67.504534853589007</v>
      </c>
      <c r="AK308" t="str">
        <f>IF(AND(Table2[[#This Row],[20D EMA]]&gt;Table2[[#This Row],[50D EMA]],Table2[[#This Row],[50D EMA]]&gt;Table2[[#This Row],[200D EMA]]),"Uptrend","Downtrend/NoTrend")</f>
        <v>Uptrend</v>
      </c>
      <c r="AL308">
        <v>0.13</v>
      </c>
      <c r="AM308" t="s">
        <v>10211</v>
      </c>
      <c r="AN308">
        <v>0.8</v>
      </c>
      <c r="AO308" t="s">
        <v>10211</v>
      </c>
      <c r="AP308">
        <v>1.4813823370397E-2</v>
      </c>
      <c r="AQ308">
        <f>(Table2[[#This Row],[Sharpe Ratio]]-AVERAGE(Table2[Sharpe Ratio]))/_xlfn.STDEV.P(Table2[Sharpe Ratio])</f>
        <v>-0.45054673349907437</v>
      </c>
      <c r="AR3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-1.4414592849780981</v>
      </c>
      <c r="AS308">
        <f>_xlfn.RANK.AVG(Table2[[#This Row],[1Y Return vs Nifty Z-Score]],Table2[1Y Return vs Nifty Z-Score])</f>
        <v>353</v>
      </c>
      <c r="AT308">
        <f>_xlfn.RANK.AVG(Table2[[#This Row],[6M Return vs Nifty Z-Score]],Table2[6M Return vs Nifty Z-Score])</f>
        <v>163</v>
      </c>
      <c r="AU308">
        <f>_xlfn.RANK.AVG(Table2[[#This Row],[Sharpe Ratio Z-Score]],Table2[Sharpe Ratio Z-Score])</f>
        <v>460</v>
      </c>
      <c r="AV308">
        <f>(Table2[[#This Row],[Rank 1Y]]+Table2[[#This Row],[Rank 6M]]+Table2[[#This Row],[Rank Sharpe]])/3</f>
        <v>325.33333333333331</v>
      </c>
    </row>
    <row r="309" spans="1:48" x14ac:dyDescent="0.3">
      <c r="A309" t="s">
        <v>272</v>
      </c>
      <c r="B309" t="s">
        <v>273</v>
      </c>
      <c r="C309" t="s">
        <v>10172</v>
      </c>
      <c r="D309" t="s">
        <v>62</v>
      </c>
      <c r="E309">
        <v>100125.69896959999</v>
      </c>
      <c r="F309">
        <v>2948.45</v>
      </c>
      <c r="G309">
        <v>26.367393352010001</v>
      </c>
      <c r="H309">
        <f>(Table2[[#This Row],[1Y Return vs Nifty]]-AVERAGE(Table2[1Y Return vs Nifty]))/_xlfn.STDEV.P(Table2[1Y Return vs Nifty])</f>
        <v>-0.2119558760333683</v>
      </c>
      <c r="I309">
        <v>-1.8715618319956</v>
      </c>
      <c r="J309">
        <f>(Table2[[#This Row],[1M Return vs Nifty]]-AVERAGE(Table2[1M Return vs Nifty]))/_xlfn.STDEV.P(Table2[1M Return vs Nifty])</f>
        <v>-0.33291972030470779</v>
      </c>
      <c r="K309">
        <v>7.5210729032648196</v>
      </c>
      <c r="L309">
        <f>(Table2[[#This Row],[6M Return vs Nifty]]-AVERAGE(Table2[6M Return vs Nifty]))/_xlfn.STDEV.P(Table2[6M Return vs Nifty])</f>
        <v>-7.0404405511135415E-2</v>
      </c>
      <c r="M309">
        <v>1.7835339194525599</v>
      </c>
      <c r="N309">
        <f>(Table2[[#This Row],[1W Return vs Nifty]]-AVERAGE(Table2[1W Return vs Nifty]))/_xlfn.STDEV.P(Table2[1W Return vs Nifty])</f>
        <v>0.40020004910426132</v>
      </c>
      <c r="O309">
        <v>2865.71</v>
      </c>
      <c r="P309">
        <v>2784.2279033322502</v>
      </c>
      <c r="Q309">
        <v>2474.37119541129</v>
      </c>
      <c r="R309">
        <v>78.785039078123205</v>
      </c>
      <c r="S309" s="2">
        <f>(Table2[[#This Row],[Close Price]]-Table2[[#This Row],[20D EMA]])/Table2[[#This Row],[20D EMA]]</f>
        <v>2.8872426030547328E-2</v>
      </c>
      <c r="T309" s="2">
        <f>(Table2[[#This Row],[Close Price]]-Table2[[#This Row],[50D EMA]])/Table2[[#This Row],[50D EMA]]</f>
        <v>5.8982993623188505E-2</v>
      </c>
      <c r="U309" s="2">
        <f>(Table2[[#This Row],[Close Price]]-Table2[[#This Row],[200D EMA]])/Table2[[#This Row],[200D EMA]]</f>
        <v>0.19159566902002687</v>
      </c>
      <c r="V309">
        <v>0.99180878178323695</v>
      </c>
      <c r="W309">
        <v>2929.05</v>
      </c>
      <c r="X309">
        <v>2984</v>
      </c>
      <c r="Y309">
        <v>2846.65</v>
      </c>
      <c r="Z309">
        <v>2984</v>
      </c>
      <c r="AA309">
        <v>2757.9</v>
      </c>
      <c r="AB309">
        <v>2984</v>
      </c>
      <c r="AC309">
        <f>(Table2[[#This Row],[Close Price]]/Table2[[#This Row],[Day Low]])-1</f>
        <v>6.6233078984652138E-3</v>
      </c>
      <c r="AD309">
        <f>(Table2[[#This Row],[Day High]]/Table2[[#This Row],[Close Price]])-1</f>
        <v>1.2057182587461357E-2</v>
      </c>
      <c r="AE309">
        <f>(Table2[[#This Row],[Close Price]]/Table2[[#This Row],[Current Week Low]])-1</f>
        <v>3.5761333497268621E-2</v>
      </c>
      <c r="AF309">
        <f>(Table2[[#This Row],[Current Week High]]/Table2[[#This Row],[Close Price]])-1</f>
        <v>1.2057182587461357E-2</v>
      </c>
      <c r="AG309">
        <f>(Table2[[#This Row],[Close Price]]/Table2[[#This Row],[Current Month Low]])-1</f>
        <v>6.9092425396134693E-2</v>
      </c>
      <c r="AH309">
        <f>(Table2[[#This Row],[Current Month High]]/Table2[[#This Row],[Close Price]])-1</f>
        <v>1.2057182587461357E-2</v>
      </c>
      <c r="AI309">
        <v>1.2057182587461299</v>
      </c>
      <c r="AJ309">
        <v>66.386388645918501</v>
      </c>
      <c r="AK309" t="str">
        <f>IF(AND(Table2[[#This Row],[20D EMA]]&gt;Table2[[#This Row],[50D EMA]],Table2[[#This Row],[50D EMA]]&gt;Table2[[#This Row],[200D EMA]]),"Uptrend","Downtrend/NoTrend")</f>
        <v>Uptrend</v>
      </c>
      <c r="AL309">
        <v>-0.01</v>
      </c>
      <c r="AM309" t="s">
        <v>10212</v>
      </c>
      <c r="AN309">
        <v>5.66</v>
      </c>
      <c r="AO309" t="s">
        <v>10211</v>
      </c>
      <c r="AP309">
        <v>6.5760776675372001E-2</v>
      </c>
      <c r="AQ309">
        <f>(Table2[[#This Row],[Sharpe Ratio]]-AVERAGE(Table2[Sharpe Ratio]))/_xlfn.STDEV.P(Table2[Sharpe Ratio])</f>
        <v>0.12747571882674966</v>
      </c>
      <c r="AR3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-8.7604233918200547E-2</v>
      </c>
      <c r="AS309">
        <f>_xlfn.RANK.AVG(Table2[[#This Row],[1Y Return vs Nifty Z-Score]],Table2[1Y Return vs Nifty Z-Score])</f>
        <v>344</v>
      </c>
      <c r="AT309">
        <f>_xlfn.RANK.AVG(Table2[[#This Row],[6M Return vs Nifty Z-Score]],Table2[6M Return vs Nifty Z-Score])</f>
        <v>333</v>
      </c>
      <c r="AU309">
        <f>_xlfn.RANK.AVG(Table2[[#This Row],[Sharpe Ratio Z-Score]],Table2[Sharpe Ratio Z-Score])</f>
        <v>300</v>
      </c>
      <c r="AV309">
        <f>(Table2[[#This Row],[Rank 1Y]]+Table2[[#This Row],[Rank 6M]]+Table2[[#This Row],[Rank Sharpe]])/3</f>
        <v>325.66666666666669</v>
      </c>
    </row>
    <row r="310" spans="1:48" x14ac:dyDescent="0.3">
      <c r="A310" t="s">
        <v>338</v>
      </c>
      <c r="B310" t="s">
        <v>339</v>
      </c>
      <c r="C310" t="s">
        <v>10165</v>
      </c>
      <c r="D310" t="s">
        <v>18</v>
      </c>
      <c r="E310">
        <v>74484.427207585002</v>
      </c>
      <c r="F310">
        <v>342.15</v>
      </c>
      <c r="G310">
        <v>49.7218479947744</v>
      </c>
      <c r="H310">
        <f>(Table2[[#This Row],[1Y Return vs Nifty]]-AVERAGE(Table2[1Y Return vs Nifty]))/_xlfn.STDEV.P(Table2[1Y Return vs Nifty])</f>
        <v>6.8417893501287769E-2</v>
      </c>
      <c r="I310">
        <v>-5.9571626421709203</v>
      </c>
      <c r="J310">
        <f>(Table2[[#This Row],[1M Return vs Nifty]]-AVERAGE(Table2[1M Return vs Nifty]))/_xlfn.STDEV.P(Table2[1M Return vs Nifty])</f>
        <v>-0.6825500486951841</v>
      </c>
      <c r="K310">
        <v>1.93779108641041</v>
      </c>
      <c r="L310">
        <f>(Table2[[#This Row],[6M Return vs Nifty]]-AVERAGE(Table2[6M Return vs Nifty]))/_xlfn.STDEV.P(Table2[6M Return vs Nifty])</f>
        <v>-0.23845158332309319</v>
      </c>
      <c r="M310">
        <v>5.6357388772539396</v>
      </c>
      <c r="N310">
        <f>(Table2[[#This Row],[1W Return vs Nifty]]-AVERAGE(Table2[1W Return vs Nifty]))/_xlfn.STDEV.P(Table2[1W Return vs Nifty])</f>
        <v>1.1380320116911902</v>
      </c>
      <c r="O310">
        <v>338.07</v>
      </c>
      <c r="P310">
        <v>338.796658392366</v>
      </c>
      <c r="Q310">
        <v>296.68543210987002</v>
      </c>
      <c r="R310">
        <v>71.7861664557513</v>
      </c>
      <c r="S310" s="2">
        <f>(Table2[[#This Row],[Close Price]]-Table2[[#This Row],[20D EMA]])/Table2[[#This Row],[20D EMA]]</f>
        <v>1.2068506522317817E-2</v>
      </c>
      <c r="T310" s="2">
        <f>(Table2[[#This Row],[Close Price]]-Table2[[#This Row],[50D EMA]])/Table2[[#This Row],[50D EMA]]</f>
        <v>9.8978001245526425E-3</v>
      </c>
      <c r="U310" s="2">
        <f>(Table2[[#This Row],[Close Price]]-Table2[[#This Row],[200D EMA]])/Table2[[#This Row],[200D EMA]]</f>
        <v>0.15324165924430455</v>
      </c>
      <c r="V310">
        <v>0.66113177099421605</v>
      </c>
      <c r="W310">
        <v>341.2</v>
      </c>
      <c r="X310">
        <v>353.9</v>
      </c>
      <c r="Y310">
        <v>323</v>
      </c>
      <c r="Z310">
        <v>353.9</v>
      </c>
      <c r="AA310">
        <v>323</v>
      </c>
      <c r="AB310">
        <v>353.9</v>
      </c>
      <c r="AC310">
        <f>(Table2[[#This Row],[Close Price]]/Table2[[#This Row],[Day Low]])-1</f>
        <v>2.7842907385697835E-3</v>
      </c>
      <c r="AD310">
        <f>(Table2[[#This Row],[Day High]]/Table2[[#This Row],[Close Price]])-1</f>
        <v>3.4341663013298218E-2</v>
      </c>
      <c r="AE310">
        <f>(Table2[[#This Row],[Close Price]]/Table2[[#This Row],[Current Week Low]])-1</f>
        <v>5.9287925696594357E-2</v>
      </c>
      <c r="AF310">
        <f>(Table2[[#This Row],[Current Week High]]/Table2[[#This Row],[Close Price]])-1</f>
        <v>3.4341663013298218E-2</v>
      </c>
      <c r="AG310">
        <f>(Table2[[#This Row],[Close Price]]/Table2[[#This Row],[Current Month Low]])-1</f>
        <v>5.9287925696594357E-2</v>
      </c>
      <c r="AH310">
        <f>(Table2[[#This Row],[Current Month High]]/Table2[[#This Row],[Close Price]])-1</f>
        <v>3.4341663013298218E-2</v>
      </c>
      <c r="AI310">
        <v>15.8945881436017</v>
      </c>
      <c r="AJ310">
        <v>114.558946488294</v>
      </c>
      <c r="AK310" t="str">
        <f>IF(AND(Table2[[#This Row],[20D EMA]]&gt;Table2[[#This Row],[50D EMA]],Table2[[#This Row],[50D EMA]]&gt;Table2[[#This Row],[200D EMA]]),"Uptrend","Downtrend/NoTrend")</f>
        <v>Downtrend/NoTrend</v>
      </c>
      <c r="AL310">
        <v>-0.03</v>
      </c>
      <c r="AM310" t="s">
        <v>10212</v>
      </c>
      <c r="AN310">
        <v>2.61</v>
      </c>
      <c r="AO310" t="s">
        <v>10211</v>
      </c>
      <c r="AP310">
        <v>5.8592261192359003E-2</v>
      </c>
      <c r="AQ310">
        <f>(Table2[[#This Row],[Sharpe Ratio]]-AVERAGE(Table2[Sharpe Ratio]))/_xlfn.STDEV.P(Table2[Sharpe Ratio])</f>
        <v>4.6144792633324258E-2</v>
      </c>
      <c r="AR3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0">
        <f>_xlfn.RANK.AVG(Table2[[#This Row],[1Y Return vs Nifty Z-Score]],Table2[1Y Return vs Nifty Z-Score])</f>
        <v>257</v>
      </c>
      <c r="AT310">
        <f>_xlfn.RANK.AVG(Table2[[#This Row],[6M Return vs Nifty Z-Score]],Table2[6M Return vs Nifty Z-Score])</f>
        <v>403</v>
      </c>
      <c r="AU310">
        <f>_xlfn.RANK.AVG(Table2[[#This Row],[Sharpe Ratio Z-Score]],Table2[Sharpe Ratio Z-Score])</f>
        <v>317</v>
      </c>
      <c r="AV310">
        <f>(Table2[[#This Row],[Rank 1Y]]+Table2[[#This Row],[Rank 6M]]+Table2[[#This Row],[Rank Sharpe]])/3</f>
        <v>325.66666666666669</v>
      </c>
    </row>
    <row r="311" spans="1:48" x14ac:dyDescent="0.3">
      <c r="A311" t="s">
        <v>535</v>
      </c>
      <c r="B311" t="s">
        <v>536</v>
      </c>
      <c r="C311" t="s">
        <v>10171</v>
      </c>
      <c r="D311" t="s">
        <v>193</v>
      </c>
      <c r="E311">
        <v>36762.938639040003</v>
      </c>
      <c r="F311">
        <v>2606.4499999999998</v>
      </c>
      <c r="G311">
        <v>27.470683059332199</v>
      </c>
      <c r="H311">
        <f>(Table2[[#This Row],[1Y Return vs Nifty]]-AVERAGE(Table2[1Y Return vs Nifty]))/_xlfn.STDEV.P(Table2[1Y Return vs Nifty])</f>
        <v>-0.19871071579039304</v>
      </c>
      <c r="I311">
        <v>0.441845970271324</v>
      </c>
      <c r="J311">
        <f>(Table2[[#This Row],[1M Return vs Nifty]]-AVERAGE(Table2[1M Return vs Nifty]))/_xlfn.STDEV.P(Table2[1M Return vs Nifty])</f>
        <v>-0.13494699433665946</v>
      </c>
      <c r="K311">
        <v>18.873698706690199</v>
      </c>
      <c r="L311">
        <f>(Table2[[#This Row],[6M Return vs Nifty]]-AVERAGE(Table2[6M Return vs Nifty]))/_xlfn.STDEV.P(Table2[6M Return vs Nifty])</f>
        <v>0.27129010133997594</v>
      </c>
      <c r="M311">
        <v>-6.1611415807535597</v>
      </c>
      <c r="N311">
        <f>(Table2[[#This Row],[1W Return vs Nifty]]-AVERAGE(Table2[1W Return vs Nifty]))/_xlfn.STDEV.P(Table2[1W Return vs Nifty])</f>
        <v>-1.1214831377059691</v>
      </c>
      <c r="O311">
        <v>2623.12</v>
      </c>
      <c r="P311">
        <v>2432.1553508597999</v>
      </c>
      <c r="Q311">
        <v>2019.5304930765601</v>
      </c>
      <c r="R311">
        <v>37.679819567685101</v>
      </c>
      <c r="S311" s="2">
        <f>(Table2[[#This Row],[Close Price]]-Table2[[#This Row],[20D EMA]])/Table2[[#This Row],[20D EMA]]</f>
        <v>-6.3550276007197813E-3</v>
      </c>
      <c r="T311" s="2">
        <f>(Table2[[#This Row],[Close Price]]-Table2[[#This Row],[50D EMA]])/Table2[[#This Row],[50D EMA]]</f>
        <v>7.1662630053045087E-2</v>
      </c>
      <c r="U311" s="2">
        <f>(Table2[[#This Row],[Close Price]]-Table2[[#This Row],[200D EMA]])/Table2[[#This Row],[200D EMA]]</f>
        <v>0.29062176032277898</v>
      </c>
      <c r="V311">
        <v>0.53102071265554396</v>
      </c>
      <c r="W311">
        <v>2597.25</v>
      </c>
      <c r="X311">
        <v>2627.95</v>
      </c>
      <c r="Y311">
        <v>2597.25</v>
      </c>
      <c r="Z311">
        <v>2812.45</v>
      </c>
      <c r="AA311">
        <v>2597.25</v>
      </c>
      <c r="AB311">
        <v>2818.3</v>
      </c>
      <c r="AC311">
        <f>(Table2[[#This Row],[Close Price]]/Table2[[#This Row],[Day Low]])-1</f>
        <v>3.5422081047260523E-3</v>
      </c>
      <c r="AD311">
        <f>(Table2[[#This Row],[Day High]]/Table2[[#This Row],[Close Price]])-1</f>
        <v>8.2487674806730471E-3</v>
      </c>
      <c r="AE311">
        <f>(Table2[[#This Row],[Close Price]]/Table2[[#This Row],[Current Week Low]])-1</f>
        <v>3.5422081047260523E-3</v>
      </c>
      <c r="AF311">
        <f>(Table2[[#This Row],[Current Week High]]/Table2[[#This Row],[Close Price]])-1</f>
        <v>7.9034702372959398E-2</v>
      </c>
      <c r="AG311">
        <f>(Table2[[#This Row],[Close Price]]/Table2[[#This Row],[Current Month Low]])-1</f>
        <v>3.5422081047260523E-3</v>
      </c>
      <c r="AH311">
        <f>(Table2[[#This Row],[Current Month High]]/Table2[[#This Row],[Close Price]])-1</f>
        <v>8.1279134454909974E-2</v>
      </c>
      <c r="AI311">
        <v>17.450939016670201</v>
      </c>
      <c r="AJ311">
        <v>69.244505048537306</v>
      </c>
      <c r="AK311" t="str">
        <f>IF(AND(Table2[[#This Row],[20D EMA]]&gt;Table2[[#This Row],[50D EMA]],Table2[[#This Row],[50D EMA]]&gt;Table2[[#This Row],[200D EMA]]),"Uptrend","Downtrend/NoTrend")</f>
        <v>Uptrend</v>
      </c>
      <c r="AL311">
        <v>0.17</v>
      </c>
      <c r="AM311" t="s">
        <v>10211</v>
      </c>
      <c r="AN311">
        <v>-1.33</v>
      </c>
      <c r="AO311" t="s">
        <v>10212</v>
      </c>
      <c r="AP311">
        <v>2.6338390232632E-2</v>
      </c>
      <c r="AQ311">
        <f>(Table2[[#This Row],[Sharpe Ratio]]-AVERAGE(Table2[Sharpe Ratio]))/_xlfn.STDEV.P(Table2[Sharpe Ratio])</f>
        <v>-0.31979390202305547</v>
      </c>
      <c r="AR3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-1.503644648516101</v>
      </c>
      <c r="AS311">
        <f>_xlfn.RANK.AVG(Table2[[#This Row],[1Y Return vs Nifty Z-Score]],Table2[1Y Return vs Nifty Z-Score])</f>
        <v>342</v>
      </c>
      <c r="AT311">
        <f>_xlfn.RANK.AVG(Table2[[#This Row],[6M Return vs Nifty Z-Score]],Table2[6M Return vs Nifty Z-Score])</f>
        <v>219</v>
      </c>
      <c r="AU311">
        <f>_xlfn.RANK.AVG(Table2[[#This Row],[Sharpe Ratio Z-Score]],Table2[Sharpe Ratio Z-Score])</f>
        <v>425</v>
      </c>
      <c r="AV311">
        <f>(Table2[[#This Row],[Rank 1Y]]+Table2[[#This Row],[Rank 6M]]+Table2[[#This Row],[Rank Sharpe]])/3</f>
        <v>328.66666666666669</v>
      </c>
    </row>
    <row r="312" spans="1:48" x14ac:dyDescent="0.3">
      <c r="A312" t="s">
        <v>668</v>
      </c>
      <c r="B312" t="s">
        <v>669</v>
      </c>
      <c r="C312" t="s">
        <v>10173</v>
      </c>
      <c r="D312" t="s">
        <v>387</v>
      </c>
      <c r="E312">
        <v>25738.483319999999</v>
      </c>
      <c r="F312">
        <v>3682.9</v>
      </c>
      <c r="G312">
        <v>25.238758787494199</v>
      </c>
      <c r="H312">
        <f>(Table2[[#This Row],[1Y Return vs Nifty]]-AVERAGE(Table2[1Y Return vs Nifty]))/_xlfn.STDEV.P(Table2[1Y Return vs Nifty])</f>
        <v>-0.2255053051303324</v>
      </c>
      <c r="I312">
        <v>1.85584761328994</v>
      </c>
      <c r="J312">
        <f>(Table2[[#This Row],[1M Return vs Nifty]]-AVERAGE(Table2[1M Return vs Nifty]))/_xlfn.STDEV.P(Table2[1M Return vs Nifty])</f>
        <v>-1.3942059747355533E-2</v>
      </c>
      <c r="K312">
        <v>-1.40347456342791</v>
      </c>
      <c r="L312">
        <f>(Table2[[#This Row],[6M Return vs Nifty]]-AVERAGE(Table2[6M Return vs Nifty]))/_xlfn.STDEV.P(Table2[6M Return vs Nifty])</f>
        <v>-0.33901793143046982</v>
      </c>
      <c r="M312">
        <v>-0.50853329747046505</v>
      </c>
      <c r="N312">
        <f>(Table2[[#This Row],[1W Return vs Nifty]]-AVERAGE(Table2[1W Return vs Nifty]))/_xlfn.STDEV.P(Table2[1W Return vs Nifty])</f>
        <v>-3.8810977455627164E-2</v>
      </c>
      <c r="O312">
        <v>3586.28</v>
      </c>
      <c r="P312">
        <v>3429.9992977276902</v>
      </c>
      <c r="Q312">
        <v>3113.2450441154501</v>
      </c>
      <c r="R312">
        <v>67.990155310109103</v>
      </c>
      <c r="S312" s="2">
        <f>(Table2[[#This Row],[Close Price]]-Table2[[#This Row],[20D EMA]])/Table2[[#This Row],[20D EMA]]</f>
        <v>2.6941566191150686E-2</v>
      </c>
      <c r="T312" s="2">
        <f>(Table2[[#This Row],[Close Price]]-Table2[[#This Row],[50D EMA]])/Table2[[#This Row],[50D EMA]]</f>
        <v>7.3731998265962287E-2</v>
      </c>
      <c r="U312" s="2">
        <f>(Table2[[#This Row],[Close Price]]-Table2[[#This Row],[200D EMA]])/Table2[[#This Row],[200D EMA]]</f>
        <v>0.18297787286654238</v>
      </c>
      <c r="V312">
        <v>0.88234019028246202</v>
      </c>
      <c r="W312">
        <v>3641</v>
      </c>
      <c r="X312">
        <v>3705.15</v>
      </c>
      <c r="Y312">
        <v>3575.6</v>
      </c>
      <c r="Z312">
        <v>3728.65</v>
      </c>
      <c r="AA312">
        <v>3575.6</v>
      </c>
      <c r="AB312">
        <v>3728.65</v>
      </c>
      <c r="AC312">
        <f>(Table2[[#This Row],[Close Price]]/Table2[[#This Row],[Day Low]])-1</f>
        <v>1.1507827519912084E-2</v>
      </c>
      <c r="AD312">
        <f>(Table2[[#This Row],[Day High]]/Table2[[#This Row],[Close Price]])-1</f>
        <v>6.0414347389285972E-3</v>
      </c>
      <c r="AE312">
        <f>(Table2[[#This Row],[Close Price]]/Table2[[#This Row],[Current Week Low]])-1</f>
        <v>3.0008949546929342E-2</v>
      </c>
      <c r="AF312">
        <f>(Table2[[#This Row],[Current Week High]]/Table2[[#This Row],[Close Price]])-1</f>
        <v>1.2422275923864357E-2</v>
      </c>
      <c r="AG312">
        <f>(Table2[[#This Row],[Close Price]]/Table2[[#This Row],[Current Month Low]])-1</f>
        <v>3.0008949546929342E-2</v>
      </c>
      <c r="AH312">
        <f>(Table2[[#This Row],[Current Month High]]/Table2[[#This Row],[Close Price]])-1</f>
        <v>1.2422275923864357E-2</v>
      </c>
      <c r="AI312">
        <v>6.9483287626598704</v>
      </c>
      <c r="AJ312">
        <v>53.646224447225698</v>
      </c>
      <c r="AK312" t="str">
        <f>IF(AND(Table2[[#This Row],[20D EMA]]&gt;Table2[[#This Row],[50D EMA]],Table2[[#This Row],[50D EMA]]&gt;Table2[[#This Row],[200D EMA]]),"Uptrend","Downtrend/NoTrend")</f>
        <v>Uptrend</v>
      </c>
      <c r="AL312">
        <v>0.15</v>
      </c>
      <c r="AM312" t="s">
        <v>10211</v>
      </c>
      <c r="AN312">
        <v>2.4500000000000002</v>
      </c>
      <c r="AO312" t="s">
        <v>10211</v>
      </c>
      <c r="AP312">
        <v>0.105510192798623</v>
      </c>
      <c r="AQ312">
        <f>(Table2[[#This Row],[Sharpe Ratio]]-AVERAGE(Table2[Sharpe Ratio]))/_xlfn.STDEV.P(Table2[Sharpe Ratio])</f>
        <v>0.57845567926802632</v>
      </c>
      <c r="AR3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-3.882059449575858E-2</v>
      </c>
      <c r="AS312">
        <f>_xlfn.RANK.AVG(Table2[[#This Row],[1Y Return vs Nifty Z-Score]],Table2[1Y Return vs Nifty Z-Score])</f>
        <v>350</v>
      </c>
      <c r="AT312">
        <f>_xlfn.RANK.AVG(Table2[[#This Row],[6M Return vs Nifty Z-Score]],Table2[6M Return vs Nifty Z-Score])</f>
        <v>439</v>
      </c>
      <c r="AU312">
        <f>_xlfn.RANK.AVG(Table2[[#This Row],[Sharpe Ratio Z-Score]],Table2[Sharpe Ratio Z-Score])</f>
        <v>199</v>
      </c>
      <c r="AV312">
        <f>(Table2[[#This Row],[Rank 1Y]]+Table2[[#This Row],[Rank 6M]]+Table2[[#This Row],[Rank Sharpe]])/3</f>
        <v>329.33333333333331</v>
      </c>
    </row>
    <row r="313" spans="1:48" x14ac:dyDescent="0.3">
      <c r="A313" t="s">
        <v>1075</v>
      </c>
      <c r="B313" t="s">
        <v>1076</v>
      </c>
      <c r="C313" t="s">
        <v>10172</v>
      </c>
      <c r="D313" t="s">
        <v>62</v>
      </c>
      <c r="E313">
        <v>11531.522006159999</v>
      </c>
      <c r="F313">
        <v>1519.2</v>
      </c>
      <c r="G313">
        <v>58.303130473448803</v>
      </c>
      <c r="H313">
        <f>(Table2[[#This Row],[1Y Return vs Nifty]]-AVERAGE(Table2[1Y Return vs Nifty]))/_xlfn.STDEV.P(Table2[1Y Return vs Nifty])</f>
        <v>0.17143749095239108</v>
      </c>
      <c r="I313">
        <v>-0.58688279603133198</v>
      </c>
      <c r="J313">
        <f>(Table2[[#This Row],[1M Return vs Nifty]]-AVERAGE(Table2[1M Return vs Nifty]))/_xlfn.STDEV.P(Table2[1M Return vs Nifty])</f>
        <v>-0.22298172731677479</v>
      </c>
      <c r="K313">
        <v>-6.5670957022411001</v>
      </c>
      <c r="L313">
        <f>(Table2[[#This Row],[6M Return vs Nifty]]-AVERAGE(Table2[6M Return vs Nifty]))/_xlfn.STDEV.P(Table2[6M Return vs Nifty])</f>
        <v>-0.49443404477231784</v>
      </c>
      <c r="M313">
        <v>5.32847167636971</v>
      </c>
      <c r="N313">
        <f>(Table2[[#This Row],[1W Return vs Nifty]]-AVERAGE(Table2[1W Return vs Nifty]))/_xlfn.STDEV.P(Table2[1W Return vs Nifty])</f>
        <v>1.0791795974633664</v>
      </c>
      <c r="O313">
        <v>1450.57</v>
      </c>
      <c r="P313">
        <v>1401.51050198648</v>
      </c>
      <c r="Q313">
        <v>1283.9860853176399</v>
      </c>
      <c r="R313">
        <v>65.229468189463404</v>
      </c>
      <c r="S313" s="2">
        <f>(Table2[[#This Row],[Close Price]]-Table2[[#This Row],[20D EMA]])/Table2[[#This Row],[20D EMA]]</f>
        <v>4.7312435801098958E-2</v>
      </c>
      <c r="T313" s="2">
        <f>(Table2[[#This Row],[Close Price]]-Table2[[#This Row],[50D EMA]])/Table2[[#This Row],[50D EMA]]</f>
        <v>8.3973325812905952E-2</v>
      </c>
      <c r="U313" s="2">
        <f>(Table2[[#This Row],[Close Price]]-Table2[[#This Row],[200D EMA]])/Table2[[#This Row],[200D EMA]]</f>
        <v>0.18319039230411252</v>
      </c>
      <c r="V313">
        <v>1.80843612184307</v>
      </c>
      <c r="W313">
        <v>1505</v>
      </c>
      <c r="X313">
        <v>1537.55</v>
      </c>
      <c r="Y313">
        <v>1408</v>
      </c>
      <c r="Z313">
        <v>1560</v>
      </c>
      <c r="AA313">
        <v>1408</v>
      </c>
      <c r="AB313">
        <v>1560</v>
      </c>
      <c r="AC313">
        <f>(Table2[[#This Row],[Close Price]]/Table2[[#This Row],[Day Low]])-1</f>
        <v>9.4352159468438224E-3</v>
      </c>
      <c r="AD313">
        <f>(Table2[[#This Row],[Day High]]/Table2[[#This Row],[Close Price]])-1</f>
        <v>1.2078725645076283E-2</v>
      </c>
      <c r="AE313">
        <f>(Table2[[#This Row],[Close Price]]/Table2[[#This Row],[Current Week Low]])-1</f>
        <v>7.897727272727284E-2</v>
      </c>
      <c r="AF313">
        <f>(Table2[[#This Row],[Current Week High]]/Table2[[#This Row],[Close Price]])-1</f>
        <v>2.6856240126382325E-2</v>
      </c>
      <c r="AG313">
        <f>(Table2[[#This Row],[Close Price]]/Table2[[#This Row],[Current Month Low]])-1</f>
        <v>7.897727272727284E-2</v>
      </c>
      <c r="AH313">
        <f>(Table2[[#This Row],[Current Month High]]/Table2[[#This Row],[Close Price]])-1</f>
        <v>2.6856240126382325E-2</v>
      </c>
      <c r="AI313">
        <v>6.5725381779884096</v>
      </c>
      <c r="AJ313">
        <v>89.662921348314597</v>
      </c>
      <c r="AK313" t="str">
        <f>IF(AND(Table2[[#This Row],[20D EMA]]&gt;Table2[[#This Row],[50D EMA]],Table2[[#This Row],[50D EMA]]&gt;Table2[[#This Row],[200D EMA]]),"Uptrend","Downtrend/NoTrend")</f>
        <v>Uptrend</v>
      </c>
      <c r="AL313">
        <v>0.03</v>
      </c>
      <c r="AM313" t="s">
        <v>10211</v>
      </c>
      <c r="AN313">
        <v>10.06</v>
      </c>
      <c r="AO313" t="s">
        <v>10211</v>
      </c>
      <c r="AP313">
        <v>7.2585878573471999E-2</v>
      </c>
      <c r="AQ313">
        <f>(Table2[[#This Row],[Sharpe Ratio]]-AVERAGE(Table2[Sharpe Ratio]))/_xlfn.STDEV.P(Table2[Sharpe Ratio])</f>
        <v>0.20491042062133488</v>
      </c>
      <c r="AR3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0.7381117369479997</v>
      </c>
      <c r="AS313">
        <f>_xlfn.RANK.AVG(Table2[[#This Row],[1Y Return vs Nifty Z-Score]],Table2[1Y Return vs Nifty Z-Score])</f>
        <v>219</v>
      </c>
      <c r="AT313">
        <f>_xlfn.RANK.AVG(Table2[[#This Row],[6M Return vs Nifty Z-Score]],Table2[6M Return vs Nifty Z-Score])</f>
        <v>495</v>
      </c>
      <c r="AU313">
        <f>_xlfn.RANK.AVG(Table2[[#This Row],[Sharpe Ratio Z-Score]],Table2[Sharpe Ratio Z-Score])</f>
        <v>274</v>
      </c>
      <c r="AV313">
        <f>(Table2[[#This Row],[Rank 1Y]]+Table2[[#This Row],[Rank 6M]]+Table2[[#This Row],[Rank Sharpe]])/3</f>
        <v>329.33333333333331</v>
      </c>
    </row>
    <row r="314" spans="1:48" x14ac:dyDescent="0.3">
      <c r="A314" t="s">
        <v>1879</v>
      </c>
      <c r="B314" t="s">
        <v>1880</v>
      </c>
      <c r="C314" t="s">
        <v>10171</v>
      </c>
      <c r="D314" t="s">
        <v>193</v>
      </c>
      <c r="E314">
        <v>3573.1570416</v>
      </c>
      <c r="F314">
        <v>1347.8</v>
      </c>
      <c r="G314">
        <v>21.809647148993701</v>
      </c>
      <c r="H314">
        <f>(Table2[[#This Row],[1Y Return vs Nifty]]-AVERAGE(Table2[1Y Return vs Nifty]))/_xlfn.STDEV.P(Table2[1Y Return vs Nifty])</f>
        <v>-0.2666723103525851</v>
      </c>
      <c r="I314">
        <v>-1.4223764035191999</v>
      </c>
      <c r="J314">
        <f>(Table2[[#This Row],[1M Return vs Nifty]]-AVERAGE(Table2[1M Return vs Nifty]))/_xlfn.STDEV.P(Table2[1M Return vs Nifty])</f>
        <v>-0.29448012325076028</v>
      </c>
      <c r="K314">
        <v>-3.5483402670727</v>
      </c>
      <c r="L314">
        <f>(Table2[[#This Row],[6M Return vs Nifty]]-AVERAGE(Table2[6M Return vs Nifty]))/_xlfn.STDEV.P(Table2[6M Return vs Nifty])</f>
        <v>-0.40357469931474527</v>
      </c>
      <c r="M314">
        <v>-0.124928148416319</v>
      </c>
      <c r="N314">
        <f>(Table2[[#This Row],[1W Return vs Nifty]]-AVERAGE(Table2[1W Return vs Nifty]))/_xlfn.STDEV.P(Table2[1W Return vs Nifty])</f>
        <v>3.4662823415708859E-2</v>
      </c>
      <c r="O314">
        <v>1316.22</v>
      </c>
      <c r="P314">
        <v>1264.1141095635401</v>
      </c>
      <c r="Q314">
        <v>1130.2808271542201</v>
      </c>
      <c r="R314">
        <v>62.368210170712302</v>
      </c>
      <c r="S314" s="2">
        <f>(Table2[[#This Row],[Close Price]]-Table2[[#This Row],[20D EMA]])/Table2[[#This Row],[20D EMA]]</f>
        <v>2.3992949506921279E-2</v>
      </c>
      <c r="T314" s="2">
        <f>(Table2[[#This Row],[Close Price]]-Table2[[#This Row],[50D EMA]])/Table2[[#This Row],[50D EMA]]</f>
        <v>6.6201215383438816E-2</v>
      </c>
      <c r="U314" s="2">
        <f>(Table2[[#This Row],[Close Price]]-Table2[[#This Row],[200D EMA]])/Table2[[#This Row],[200D EMA]]</f>
        <v>0.19244701636976511</v>
      </c>
      <c r="V314">
        <v>1.1592936832912399</v>
      </c>
      <c r="W314">
        <v>1341.15</v>
      </c>
      <c r="X314">
        <v>1378</v>
      </c>
      <c r="Y314">
        <v>1323.75</v>
      </c>
      <c r="Z314">
        <v>1406.8</v>
      </c>
      <c r="AA314">
        <v>1280</v>
      </c>
      <c r="AB314">
        <v>1406.8</v>
      </c>
      <c r="AC314">
        <f>(Table2[[#This Row],[Close Price]]/Table2[[#This Row],[Day Low]])-1</f>
        <v>4.9584311971069273E-3</v>
      </c>
      <c r="AD314">
        <f>(Table2[[#This Row],[Day High]]/Table2[[#This Row],[Close Price]])-1</f>
        <v>2.2406885294554035E-2</v>
      </c>
      <c r="AE314">
        <f>(Table2[[#This Row],[Close Price]]/Table2[[#This Row],[Current Week Low]])-1</f>
        <v>1.8168083097261478E-2</v>
      </c>
      <c r="AF314">
        <f>(Table2[[#This Row],[Current Week High]]/Table2[[#This Row],[Close Price]])-1</f>
        <v>4.3775040807241483E-2</v>
      </c>
      <c r="AG314">
        <f>(Table2[[#This Row],[Close Price]]/Table2[[#This Row],[Current Month Low]])-1</f>
        <v>5.2968750000000009E-2</v>
      </c>
      <c r="AH314">
        <f>(Table2[[#This Row],[Current Month High]]/Table2[[#This Row],[Close Price]])-1</f>
        <v>4.3775040807241483E-2</v>
      </c>
      <c r="AI314">
        <v>4.3775040807241403</v>
      </c>
      <c r="AJ314">
        <v>63.965936739659298</v>
      </c>
      <c r="AK314" t="str">
        <f>IF(AND(Table2[[#This Row],[20D EMA]]&gt;Table2[[#This Row],[50D EMA]],Table2[[#This Row],[50D EMA]]&gt;Table2[[#This Row],[200D EMA]]),"Uptrend","Downtrend/NoTrend")</f>
        <v>Uptrend</v>
      </c>
      <c r="AL314">
        <v>0</v>
      </c>
      <c r="AM314" t="s">
        <v>10213</v>
      </c>
      <c r="AN314">
        <v>1.87</v>
      </c>
      <c r="AO314" t="s">
        <v>10211</v>
      </c>
      <c r="AP314">
        <v>0.123322537573507</v>
      </c>
      <c r="AQ314">
        <f>(Table2[[#This Row],[Sharpe Ratio]]-AVERAGE(Table2[Sharpe Ratio]))/_xlfn.STDEV.P(Table2[Sharpe Ratio])</f>
        <v>0.78054696325155992</v>
      </c>
      <c r="AR3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-0.14951734625082186</v>
      </c>
      <c r="AS314">
        <f>_xlfn.RANK.AVG(Table2[[#This Row],[1Y Return vs Nifty Z-Score]],Table2[1Y Return vs Nifty Z-Score])</f>
        <v>369</v>
      </c>
      <c r="AT314">
        <f>_xlfn.RANK.AVG(Table2[[#This Row],[6M Return vs Nifty Z-Score]],Table2[6M Return vs Nifty Z-Score])</f>
        <v>463</v>
      </c>
      <c r="AU314">
        <f>_xlfn.RANK.AVG(Table2[[#This Row],[Sharpe Ratio Z-Score]],Table2[Sharpe Ratio Z-Score])</f>
        <v>159</v>
      </c>
      <c r="AV314">
        <f>(Table2[[#This Row],[Rank 1Y]]+Table2[[#This Row],[Rank 6M]]+Table2[[#This Row],[Rank Sharpe]])/3</f>
        <v>330.33333333333331</v>
      </c>
    </row>
    <row r="315" spans="1:48" x14ac:dyDescent="0.3">
      <c r="A315" t="s">
        <v>138</v>
      </c>
      <c r="B315" t="s">
        <v>139</v>
      </c>
      <c r="C315" t="s">
        <v>10180</v>
      </c>
      <c r="D315" t="s">
        <v>140</v>
      </c>
      <c r="E315">
        <v>205933.55738066899</v>
      </c>
      <c r="F315">
        <v>821.7</v>
      </c>
      <c r="G315">
        <v>40.474486452105502</v>
      </c>
      <c r="H315">
        <f>(Table2[[#This Row],[1Y Return vs Nifty]]-AVERAGE(Table2[1Y Return vs Nifty]))/_xlfn.STDEV.P(Table2[1Y Return vs Nifty])</f>
        <v>-4.2598084119545208E-2</v>
      </c>
      <c r="I315">
        <v>-7.9506242423028004</v>
      </c>
      <c r="J315">
        <f>(Table2[[#This Row],[1M Return vs Nifty]]-AVERAGE(Table2[1M Return vs Nifty]))/_xlfn.STDEV.P(Table2[1M Return vs Nifty])</f>
        <v>-0.85314298380330233</v>
      </c>
      <c r="K315">
        <v>-9.2678795020830602</v>
      </c>
      <c r="L315">
        <f>(Table2[[#This Row],[6M Return vs Nifty]]-AVERAGE(Table2[6M Return vs Nifty]))/_xlfn.STDEV.P(Table2[6M Return vs Nifty])</f>
        <v>-0.57572299101064306</v>
      </c>
      <c r="M315">
        <v>-1.54951033803825</v>
      </c>
      <c r="N315">
        <f>(Table2[[#This Row],[1W Return vs Nifty]]-AVERAGE(Table2[1W Return vs Nifty]))/_xlfn.STDEV.P(Table2[1W Return vs Nifty])</f>
        <v>-0.23819448411318322</v>
      </c>
      <c r="O315">
        <v>836.19</v>
      </c>
      <c r="P315">
        <v>842.61469864150797</v>
      </c>
      <c r="Q315">
        <v>764.64716945933696</v>
      </c>
      <c r="R315">
        <v>44.579004011481999</v>
      </c>
      <c r="S315" s="2">
        <f>(Table2[[#This Row],[Close Price]]-Table2[[#This Row],[20D EMA]])/Table2[[#This Row],[20D EMA]]</f>
        <v>-1.732859756753849E-2</v>
      </c>
      <c r="T315" s="2">
        <f>(Table2[[#This Row],[Close Price]]-Table2[[#This Row],[50D EMA]])/Table2[[#This Row],[50D EMA]]</f>
        <v>-2.4821188943448664E-2</v>
      </c>
      <c r="U315" s="2">
        <f>(Table2[[#This Row],[Close Price]]-Table2[[#This Row],[200D EMA]])/Table2[[#This Row],[200D EMA]]</f>
        <v>7.461327631802224E-2</v>
      </c>
      <c r="V315">
        <v>0.59749466825471098</v>
      </c>
      <c r="W315">
        <v>819.55</v>
      </c>
      <c r="X315">
        <v>837.9</v>
      </c>
      <c r="Y315">
        <v>819.55</v>
      </c>
      <c r="Z315">
        <v>853</v>
      </c>
      <c r="AA315">
        <v>817.95</v>
      </c>
      <c r="AB315">
        <v>853</v>
      </c>
      <c r="AC315">
        <f>(Table2[[#This Row],[Close Price]]/Table2[[#This Row],[Day Low]])-1</f>
        <v>2.623390885241994E-3</v>
      </c>
      <c r="AD315">
        <f>(Table2[[#This Row],[Day High]]/Table2[[#This Row],[Close Price]])-1</f>
        <v>1.9715224534501585E-2</v>
      </c>
      <c r="AE315">
        <f>(Table2[[#This Row],[Close Price]]/Table2[[#This Row],[Current Week Low]])-1</f>
        <v>2.623390885241994E-3</v>
      </c>
      <c r="AF315">
        <f>(Table2[[#This Row],[Current Week High]]/Table2[[#This Row],[Close Price]])-1</f>
        <v>3.8091760983327116E-2</v>
      </c>
      <c r="AG315">
        <f>(Table2[[#This Row],[Close Price]]/Table2[[#This Row],[Current Month Low]])-1</f>
        <v>4.5846323124885124E-3</v>
      </c>
      <c r="AH315">
        <f>(Table2[[#This Row],[Current Month High]]/Table2[[#This Row],[Close Price]])-1</f>
        <v>3.8091760983327116E-2</v>
      </c>
      <c r="AI315">
        <v>17.755871972739399</v>
      </c>
      <c r="AJ315">
        <v>77.453838678328495</v>
      </c>
      <c r="AK315" t="str">
        <f>IF(AND(Table2[[#This Row],[20D EMA]]&gt;Table2[[#This Row],[50D EMA]],Table2[[#This Row],[50D EMA]]&gt;Table2[[#This Row],[200D EMA]]),"Uptrend","Downtrend/NoTrend")</f>
        <v>Downtrend/NoTrend</v>
      </c>
      <c r="AL315">
        <v>-0.19</v>
      </c>
      <c r="AM315" t="s">
        <v>10212</v>
      </c>
      <c r="AN315">
        <v>-0.48</v>
      </c>
      <c r="AO315" t="s">
        <v>10212</v>
      </c>
      <c r="AP315">
        <v>0.111296519611222</v>
      </c>
      <c r="AQ315">
        <f>(Table2[[#This Row],[Sharpe Ratio]]-AVERAGE(Table2[Sharpe Ratio]))/_xlfn.STDEV.P(Table2[Sharpe Ratio])</f>
        <v>0.64410488098094865</v>
      </c>
      <c r="AR3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5">
        <f>_xlfn.RANK.AVG(Table2[[#This Row],[1Y Return vs Nifty Z-Score]],Table2[1Y Return vs Nifty Z-Score])</f>
        <v>294</v>
      </c>
      <c r="AT315">
        <f>_xlfn.RANK.AVG(Table2[[#This Row],[6M Return vs Nifty Z-Score]],Table2[6M Return vs Nifty Z-Score])</f>
        <v>520</v>
      </c>
      <c r="AU315">
        <f>_xlfn.RANK.AVG(Table2[[#This Row],[Sharpe Ratio Z-Score]],Table2[Sharpe Ratio Z-Score])</f>
        <v>184</v>
      </c>
      <c r="AV315">
        <f>(Table2[[#This Row],[Rank 1Y]]+Table2[[#This Row],[Rank 6M]]+Table2[[#This Row],[Rank Sharpe]])/3</f>
        <v>332.66666666666669</v>
      </c>
    </row>
    <row r="316" spans="1:48" x14ac:dyDescent="0.3">
      <c r="A316" t="s">
        <v>1394</v>
      </c>
      <c r="B316" t="s">
        <v>1395</v>
      </c>
      <c r="C316" t="s">
        <v>10170</v>
      </c>
      <c r="D316" t="s">
        <v>46</v>
      </c>
      <c r="E316">
        <v>7461.0193892850002</v>
      </c>
      <c r="F316">
        <v>195.6</v>
      </c>
      <c r="G316">
        <v>46.925389086638702</v>
      </c>
      <c r="H316">
        <f>(Table2[[#This Row],[1Y Return vs Nifty]]-AVERAGE(Table2[1Y Return vs Nifty]))/_xlfn.STDEV.P(Table2[1Y Return vs Nifty])</f>
        <v>3.4845980244658285E-2</v>
      </c>
      <c r="I316">
        <v>-4.3090221404504803</v>
      </c>
      <c r="J316">
        <f>(Table2[[#This Row],[1M Return vs Nifty]]-AVERAGE(Table2[1M Return vs Nifty]))/_xlfn.STDEV.P(Table2[1M Return vs Nifty])</f>
        <v>-0.54150839249249838</v>
      </c>
      <c r="K316">
        <v>-25.856139613511601</v>
      </c>
      <c r="L316">
        <f>(Table2[[#This Row],[6M Return vs Nifty]]-AVERAGE(Table2[6M Return vs Nifty]))/_xlfn.STDEV.P(Table2[6M Return vs Nifty])</f>
        <v>-1.0750010837125377</v>
      </c>
      <c r="M316">
        <v>1.53840249383427</v>
      </c>
      <c r="N316">
        <f>(Table2[[#This Row],[1W Return vs Nifty]]-AVERAGE(Table2[1W Return vs Nifty]))/_xlfn.STDEV.P(Table2[1W Return vs Nifty])</f>
        <v>0.35324880875309822</v>
      </c>
      <c r="O316">
        <v>197.85</v>
      </c>
      <c r="P316">
        <v>199.30986407906499</v>
      </c>
      <c r="Q316">
        <v>188.334293004339</v>
      </c>
      <c r="R316">
        <v>57.604758616207398</v>
      </c>
      <c r="S316" s="2">
        <f>(Table2[[#This Row],[Close Price]]-Table2[[#This Row],[20D EMA]])/Table2[[#This Row],[20D EMA]]</f>
        <v>-1.1372251705837756E-2</v>
      </c>
      <c r="T316" s="2">
        <f>(Table2[[#This Row],[Close Price]]-Table2[[#This Row],[50D EMA]])/Table2[[#This Row],[50D EMA]]</f>
        <v>-1.8613549791962728E-2</v>
      </c>
      <c r="U316" s="2">
        <f>(Table2[[#This Row],[Close Price]]-Table2[[#This Row],[200D EMA]])/Table2[[#This Row],[200D EMA]]</f>
        <v>3.8578778616242759E-2</v>
      </c>
      <c r="V316">
        <v>1.33671502621972</v>
      </c>
      <c r="W316">
        <v>194.36</v>
      </c>
      <c r="X316">
        <v>203.05</v>
      </c>
      <c r="Y316">
        <v>192.1</v>
      </c>
      <c r="Z316">
        <v>205.55</v>
      </c>
      <c r="AA316">
        <v>191.15</v>
      </c>
      <c r="AB316">
        <v>205.55</v>
      </c>
      <c r="AC316">
        <f>(Table2[[#This Row],[Close Price]]/Table2[[#This Row],[Day Low]])-1</f>
        <v>6.3799135624613701E-3</v>
      </c>
      <c r="AD316">
        <f>(Table2[[#This Row],[Day High]]/Table2[[#This Row],[Close Price]])-1</f>
        <v>3.808793456032733E-2</v>
      </c>
      <c r="AE316">
        <f>(Table2[[#This Row],[Close Price]]/Table2[[#This Row],[Current Week Low]])-1</f>
        <v>1.8219677251431587E-2</v>
      </c>
      <c r="AF316">
        <f>(Table2[[#This Row],[Current Week High]]/Table2[[#This Row],[Close Price]])-1</f>
        <v>5.0869120654396749E-2</v>
      </c>
      <c r="AG316">
        <f>(Table2[[#This Row],[Close Price]]/Table2[[#This Row],[Current Month Low]])-1</f>
        <v>2.3280146481820418E-2</v>
      </c>
      <c r="AH316">
        <f>(Table2[[#This Row],[Current Month High]]/Table2[[#This Row],[Close Price]])-1</f>
        <v>5.0869120654396749E-2</v>
      </c>
      <c r="AI316">
        <v>27.4539877300613</v>
      </c>
      <c r="AJ316">
        <v>75.820224719101105</v>
      </c>
      <c r="AK316" t="str">
        <f>IF(AND(Table2[[#This Row],[20D EMA]]&gt;Table2[[#This Row],[50D EMA]],Table2[[#This Row],[50D EMA]]&gt;Table2[[#This Row],[200D EMA]]),"Uptrend","Downtrend/NoTrend")</f>
        <v>Downtrend/NoTrend</v>
      </c>
      <c r="AL316">
        <v>-0.13</v>
      </c>
      <c r="AM316" t="s">
        <v>10212</v>
      </c>
      <c r="AN316">
        <v>-3.26</v>
      </c>
      <c r="AO316" t="s">
        <v>10212</v>
      </c>
      <c r="AP316">
        <v>0.16525238994727101</v>
      </c>
      <c r="AQ316">
        <f>(Table2[[#This Row],[Sharpe Ratio]]-AVERAGE(Table2[Sharpe Ratio]))/_xlfn.STDEV.P(Table2[Sharpe Ratio])</f>
        <v>1.2562652255323419</v>
      </c>
      <c r="AR3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6">
        <f>_xlfn.RANK.AVG(Table2[[#This Row],[1Y Return vs Nifty Z-Score]],Table2[1Y Return vs Nifty Z-Score])</f>
        <v>264</v>
      </c>
      <c r="AT316">
        <f>_xlfn.RANK.AVG(Table2[[#This Row],[6M Return vs Nifty Z-Score]],Table2[6M Return vs Nifty Z-Score])</f>
        <v>657</v>
      </c>
      <c r="AU316">
        <f>_xlfn.RANK.AVG(Table2[[#This Row],[Sharpe Ratio Z-Score]],Table2[Sharpe Ratio Z-Score])</f>
        <v>77</v>
      </c>
      <c r="AV316">
        <f>(Table2[[#This Row],[Rank 1Y]]+Table2[[#This Row],[Rank 6M]]+Table2[[#This Row],[Rank Sharpe]])/3</f>
        <v>332.66666666666669</v>
      </c>
    </row>
    <row r="317" spans="1:48" x14ac:dyDescent="0.3">
      <c r="A317" t="s">
        <v>194</v>
      </c>
      <c r="B317" t="s">
        <v>195</v>
      </c>
      <c r="C317" t="s">
        <v>10165</v>
      </c>
      <c r="D317" t="s">
        <v>18</v>
      </c>
      <c r="E317">
        <v>133018.57826208</v>
      </c>
      <c r="F317">
        <v>304.55</v>
      </c>
      <c r="G317">
        <v>31.3141725182182</v>
      </c>
      <c r="H317">
        <f>(Table2[[#This Row],[1Y Return vs Nifty]]-AVERAGE(Table2[1Y Return vs Nifty]))/_xlfn.STDEV.P(Table2[1Y Return vs Nifty])</f>
        <v>-0.15256904199676213</v>
      </c>
      <c r="I317">
        <v>-5.8567407003344201</v>
      </c>
      <c r="J317">
        <f>(Table2[[#This Row],[1M Return vs Nifty]]-AVERAGE(Table2[1M Return vs Nifty]))/_xlfn.STDEV.P(Table2[1M Return vs Nifty])</f>
        <v>-0.67395631716505977</v>
      </c>
      <c r="K317">
        <v>21.008899320495999</v>
      </c>
      <c r="L317">
        <f>(Table2[[#This Row],[6M Return vs Nifty]]-AVERAGE(Table2[6M Return vs Nifty]))/_xlfn.STDEV.P(Table2[6M Return vs Nifty])</f>
        <v>0.33555596664687515</v>
      </c>
      <c r="M317">
        <v>0.42568139734182803</v>
      </c>
      <c r="N317">
        <f>(Table2[[#This Row],[1W Return vs Nifty]]-AVERAGE(Table2[1W Return vs Nifty]))/_xlfn.STDEV.P(Table2[1W Return vs Nifty])</f>
        <v>0.14012380646726999</v>
      </c>
      <c r="O317">
        <v>304.54000000000002</v>
      </c>
      <c r="P317">
        <v>304.93803900444698</v>
      </c>
      <c r="Q317">
        <v>270.236672218975</v>
      </c>
      <c r="R317">
        <v>56.002693627249698</v>
      </c>
      <c r="S317" s="2">
        <f>(Table2[[#This Row],[Close Price]]-Table2[[#This Row],[20D EMA]])/Table2[[#This Row],[20D EMA]]</f>
        <v>3.2836409010280765E-5</v>
      </c>
      <c r="T317" s="2">
        <f>(Table2[[#This Row],[Close Price]]-Table2[[#This Row],[50D EMA]])/Table2[[#This Row],[50D EMA]]</f>
        <v>-1.2725175439372047E-3</v>
      </c>
      <c r="U317" s="2">
        <f>(Table2[[#This Row],[Close Price]]-Table2[[#This Row],[200D EMA]])/Table2[[#This Row],[200D EMA]]</f>
        <v>0.12697509741838678</v>
      </c>
      <c r="V317">
        <v>0.59465964325462595</v>
      </c>
      <c r="W317">
        <v>303.75</v>
      </c>
      <c r="X317">
        <v>310.95</v>
      </c>
      <c r="Y317">
        <v>293.39999999999998</v>
      </c>
      <c r="Z317">
        <v>310.95</v>
      </c>
      <c r="AA317">
        <v>293.39999999999998</v>
      </c>
      <c r="AB317">
        <v>310.95</v>
      </c>
      <c r="AC317">
        <f>(Table2[[#This Row],[Close Price]]/Table2[[#This Row],[Day Low]])-1</f>
        <v>2.6337448559670129E-3</v>
      </c>
      <c r="AD317">
        <f>(Table2[[#This Row],[Day High]]/Table2[[#This Row],[Close Price]])-1</f>
        <v>2.1014611722212972E-2</v>
      </c>
      <c r="AE317">
        <f>(Table2[[#This Row],[Close Price]]/Table2[[#This Row],[Current Week Low]])-1</f>
        <v>3.8002726653033614E-2</v>
      </c>
      <c r="AF317">
        <f>(Table2[[#This Row],[Current Week High]]/Table2[[#This Row],[Close Price]])-1</f>
        <v>2.1014611722212972E-2</v>
      </c>
      <c r="AG317">
        <f>(Table2[[#This Row],[Close Price]]/Table2[[#This Row],[Current Month Low]])-1</f>
        <v>3.8002726653033614E-2</v>
      </c>
      <c r="AH317">
        <f>(Table2[[#This Row],[Current Month High]]/Table2[[#This Row],[Close Price]])-1</f>
        <v>2.1014611722212972E-2</v>
      </c>
      <c r="AI317">
        <v>12.9453291741914</v>
      </c>
      <c r="AJ317">
        <v>83.768290843264396</v>
      </c>
      <c r="AK317" t="str">
        <f>IF(AND(Table2[[#This Row],[20D EMA]]&gt;Table2[[#This Row],[50D EMA]],Table2[[#This Row],[50D EMA]]&gt;Table2[[#This Row],[200D EMA]]),"Uptrend","Downtrend/NoTrend")</f>
        <v>Downtrend/NoTrend</v>
      </c>
      <c r="AL317">
        <v>-0.05</v>
      </c>
      <c r="AM317" t="s">
        <v>10212</v>
      </c>
      <c r="AN317">
        <v>2.06</v>
      </c>
      <c r="AO317" t="s">
        <v>10211</v>
      </c>
      <c r="AP317">
        <v>1.2103682655277E-2</v>
      </c>
      <c r="AQ317">
        <f>(Table2[[#This Row],[Sharpe Ratio]]-AVERAGE(Table2[Sharpe Ratio]))/_xlfn.STDEV.P(Table2[Sharpe Ratio])</f>
        <v>-0.48129483678455098</v>
      </c>
      <c r="AR3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7">
        <f>_xlfn.RANK.AVG(Table2[[#This Row],[1Y Return vs Nifty Z-Score]],Table2[1Y Return vs Nifty Z-Score])</f>
        <v>324</v>
      </c>
      <c r="AT317">
        <f>_xlfn.RANK.AVG(Table2[[#This Row],[6M Return vs Nifty Z-Score]],Table2[6M Return vs Nifty Z-Score])</f>
        <v>206</v>
      </c>
      <c r="AU317">
        <f>_xlfn.RANK.AVG(Table2[[#This Row],[Sharpe Ratio Z-Score]],Table2[Sharpe Ratio Z-Score])</f>
        <v>472</v>
      </c>
      <c r="AV317">
        <f>(Table2[[#This Row],[Rank 1Y]]+Table2[[#This Row],[Rank 6M]]+Table2[[#This Row],[Rank Sharpe]])/3</f>
        <v>334</v>
      </c>
    </row>
    <row r="318" spans="1:48" x14ac:dyDescent="0.3">
      <c r="A318" t="s">
        <v>883</v>
      </c>
      <c r="B318" t="s">
        <v>884</v>
      </c>
      <c r="C318" t="s">
        <v>10165</v>
      </c>
      <c r="D318" t="s">
        <v>177</v>
      </c>
      <c r="E318">
        <v>16827.782260079999</v>
      </c>
      <c r="F318">
        <v>1696.5</v>
      </c>
      <c r="G318">
        <v>26.586154221125</v>
      </c>
      <c r="H318">
        <f>(Table2[[#This Row],[1Y Return vs Nifty]]-AVERAGE(Table2[1Y Return vs Nifty]))/_xlfn.STDEV.P(Table2[1Y Return vs Nifty])</f>
        <v>-0.20932961862600674</v>
      </c>
      <c r="I318">
        <v>14.5116944289747</v>
      </c>
      <c r="J318">
        <f>(Table2[[#This Row],[1M Return vs Nifty]]-AVERAGE(Table2[1M Return vs Nifty]))/_xlfn.STDEV.P(Table2[1M Return vs Nifty])</f>
        <v>1.0690976408536308</v>
      </c>
      <c r="K318">
        <v>22.285725507903901</v>
      </c>
      <c r="L318">
        <f>(Table2[[#This Row],[6M Return vs Nifty]]-AVERAGE(Table2[6M Return vs Nifty]))/_xlfn.STDEV.P(Table2[6M Return vs Nifty])</f>
        <v>0.37398623837390499</v>
      </c>
      <c r="M318">
        <v>1.6050664912411801</v>
      </c>
      <c r="N318">
        <f>(Table2[[#This Row],[1W Return vs Nifty]]-AVERAGE(Table2[1W Return vs Nifty]))/_xlfn.STDEV.P(Table2[1W Return vs Nifty])</f>
        <v>0.36601729552351747</v>
      </c>
      <c r="O318">
        <v>1606.21</v>
      </c>
      <c r="P318">
        <v>1502.2490826148601</v>
      </c>
      <c r="Q318">
        <v>1328.2249832781499</v>
      </c>
      <c r="R318">
        <v>66.803260226693396</v>
      </c>
      <c r="S318" s="2">
        <f>(Table2[[#This Row],[Close Price]]-Table2[[#This Row],[20D EMA]])/Table2[[#This Row],[20D EMA]]</f>
        <v>5.6213073010378443E-2</v>
      </c>
      <c r="T318" s="2">
        <f>(Table2[[#This Row],[Close Price]]-Table2[[#This Row],[50D EMA]])/Table2[[#This Row],[50D EMA]]</f>
        <v>0.12930673057694328</v>
      </c>
      <c r="U318" s="2">
        <f>(Table2[[#This Row],[Close Price]]-Table2[[#This Row],[200D EMA]])/Table2[[#This Row],[200D EMA]]</f>
        <v>0.27726855115533378</v>
      </c>
      <c r="V318">
        <v>2.58605646579921</v>
      </c>
      <c r="W318">
        <v>1682.1</v>
      </c>
      <c r="X318">
        <v>1727.65</v>
      </c>
      <c r="Y318">
        <v>1641.55</v>
      </c>
      <c r="Z318">
        <v>1762.25</v>
      </c>
      <c r="AA318">
        <v>1596.1</v>
      </c>
      <c r="AB318">
        <v>1858.35</v>
      </c>
      <c r="AC318">
        <f>(Table2[[#This Row],[Close Price]]/Table2[[#This Row],[Day Low]])-1</f>
        <v>8.5607276618513417E-3</v>
      </c>
      <c r="AD318">
        <f>(Table2[[#This Row],[Day High]]/Table2[[#This Row],[Close Price]])-1</f>
        <v>1.8361332154435583E-2</v>
      </c>
      <c r="AE318">
        <f>(Table2[[#This Row],[Close Price]]/Table2[[#This Row],[Current Week Low]])-1</f>
        <v>3.3474460113916749E-2</v>
      </c>
      <c r="AF318">
        <f>(Table2[[#This Row],[Current Week High]]/Table2[[#This Row],[Close Price]])-1</f>
        <v>3.8756262894193982E-2</v>
      </c>
      <c r="AG318">
        <f>(Table2[[#This Row],[Close Price]]/Table2[[#This Row],[Current Month Low]])-1</f>
        <v>6.2903326859219399E-2</v>
      </c>
      <c r="AH318">
        <f>(Table2[[#This Row],[Current Month High]]/Table2[[#This Row],[Close Price]])-1</f>
        <v>9.5402298850574718E-2</v>
      </c>
      <c r="AI318">
        <v>9.5402298850574692</v>
      </c>
      <c r="AJ318">
        <v>74.797795064653997</v>
      </c>
      <c r="AK318" t="str">
        <f>IF(AND(Table2[[#This Row],[20D EMA]]&gt;Table2[[#This Row],[50D EMA]],Table2[[#This Row],[50D EMA]]&gt;Table2[[#This Row],[200D EMA]]),"Uptrend","Downtrend/NoTrend")</f>
        <v>Uptrend</v>
      </c>
      <c r="AL318">
        <v>0.1</v>
      </c>
      <c r="AM318" t="s">
        <v>10211</v>
      </c>
      <c r="AN318">
        <v>13.11</v>
      </c>
      <c r="AO318" t="s">
        <v>10211</v>
      </c>
      <c r="AP318">
        <v>1.4151196879383E-2</v>
      </c>
      <c r="AQ318">
        <f>(Table2[[#This Row],[Sharpe Ratio]]-AVERAGE(Table2[Sharpe Ratio]))/_xlfn.STDEV.P(Table2[Sharpe Ratio])</f>
        <v>-0.45806461169326596</v>
      </c>
      <c r="AR3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1.1417069444317804</v>
      </c>
      <c r="AS318">
        <f>_xlfn.RANK.AVG(Table2[[#This Row],[1Y Return vs Nifty Z-Score]],Table2[1Y Return vs Nifty Z-Score])</f>
        <v>343</v>
      </c>
      <c r="AT318">
        <f>_xlfn.RANK.AVG(Table2[[#This Row],[6M Return vs Nifty Z-Score]],Table2[6M Return vs Nifty Z-Score])</f>
        <v>197</v>
      </c>
      <c r="AU318">
        <f>_xlfn.RANK.AVG(Table2[[#This Row],[Sharpe Ratio Z-Score]],Table2[Sharpe Ratio Z-Score])</f>
        <v>463</v>
      </c>
      <c r="AV318">
        <f>(Table2[[#This Row],[Rank 1Y]]+Table2[[#This Row],[Rank 6M]]+Table2[[#This Row],[Rank Sharpe]])/3</f>
        <v>334.33333333333331</v>
      </c>
    </row>
    <row r="319" spans="1:48" x14ac:dyDescent="0.3">
      <c r="A319" t="s">
        <v>1137</v>
      </c>
      <c r="B319" t="s">
        <v>1138</v>
      </c>
      <c r="C319" t="s">
        <v>10170</v>
      </c>
      <c r="D319" t="s">
        <v>46</v>
      </c>
      <c r="E319">
        <v>10528.017250999999</v>
      </c>
      <c r="F319">
        <v>363.9</v>
      </c>
      <c r="G319">
        <v>19.948254874698801</v>
      </c>
      <c r="H319">
        <f>(Table2[[#This Row],[1Y Return vs Nifty]]-AVERAGE(Table2[1Y Return vs Nifty]))/_xlfn.STDEV.P(Table2[1Y Return vs Nifty])</f>
        <v>-0.28901860687329772</v>
      </c>
      <c r="I319">
        <v>-4.4648047110739002</v>
      </c>
      <c r="J319">
        <f>(Table2[[#This Row],[1M Return vs Nifty]]-AVERAGE(Table2[1M Return vs Nifty]))/_xlfn.STDEV.P(Table2[1M Return vs Nifty])</f>
        <v>-0.55483967811123247</v>
      </c>
      <c r="K319">
        <v>27.062881117939799</v>
      </c>
      <c r="L319">
        <f>(Table2[[#This Row],[6M Return vs Nifty]]-AVERAGE(Table2[6M Return vs Nifty]))/_xlfn.STDEV.P(Table2[6M Return vs Nifty])</f>
        <v>0.5177704041331358</v>
      </c>
      <c r="M319">
        <v>3.9508492987473498</v>
      </c>
      <c r="N319">
        <f>(Table2[[#This Row],[1W Return vs Nifty]]-AVERAGE(Table2[1W Return vs Nifty]))/_xlfn.STDEV.P(Table2[1W Return vs Nifty])</f>
        <v>0.81531673613604194</v>
      </c>
      <c r="O319">
        <v>355.6</v>
      </c>
      <c r="P319">
        <v>329.97630312402998</v>
      </c>
      <c r="Q319">
        <v>287.696030189841</v>
      </c>
      <c r="R319">
        <v>69.068899453230799</v>
      </c>
      <c r="S319" s="2">
        <f>(Table2[[#This Row],[Close Price]]-Table2[[#This Row],[20D EMA]])/Table2[[#This Row],[20D EMA]]</f>
        <v>2.3340832395950376E-2</v>
      </c>
      <c r="T319" s="2">
        <f>(Table2[[#This Row],[Close Price]]-Table2[[#This Row],[50D EMA]])/Table2[[#This Row],[50D EMA]]</f>
        <v>0.10280646384240177</v>
      </c>
      <c r="U319" s="2">
        <f>(Table2[[#This Row],[Close Price]]-Table2[[#This Row],[200D EMA]])/Table2[[#This Row],[200D EMA]]</f>
        <v>0.26487668168335354</v>
      </c>
      <c r="V319">
        <v>0.81775080922794796</v>
      </c>
      <c r="W319">
        <v>362.1</v>
      </c>
      <c r="X319">
        <v>379</v>
      </c>
      <c r="Y319">
        <v>350.05</v>
      </c>
      <c r="Z319">
        <v>381.75</v>
      </c>
      <c r="AA319">
        <v>339.5</v>
      </c>
      <c r="AB319">
        <v>381.75</v>
      </c>
      <c r="AC319">
        <f>(Table2[[#This Row],[Close Price]]/Table2[[#This Row],[Day Low]])-1</f>
        <v>4.9710024855011969E-3</v>
      </c>
      <c r="AD319">
        <f>(Table2[[#This Row],[Day High]]/Table2[[#This Row],[Close Price]])-1</f>
        <v>4.1494916185765396E-2</v>
      </c>
      <c r="AE319">
        <f>(Table2[[#This Row],[Close Price]]/Table2[[#This Row],[Current Week Low]])-1</f>
        <v>3.9565776317668888E-2</v>
      </c>
      <c r="AF319">
        <f>(Table2[[#This Row],[Current Week High]]/Table2[[#This Row],[Close Price]])-1</f>
        <v>4.9051937345424568E-2</v>
      </c>
      <c r="AG319">
        <f>(Table2[[#This Row],[Close Price]]/Table2[[#This Row],[Current Month Low]])-1</f>
        <v>7.1870397643593487E-2</v>
      </c>
      <c r="AH319">
        <f>(Table2[[#This Row],[Current Month High]]/Table2[[#This Row],[Close Price]])-1</f>
        <v>4.9051937345424568E-2</v>
      </c>
      <c r="AI319">
        <v>11.843913162956801</v>
      </c>
      <c r="AJ319">
        <v>53.706441393875302</v>
      </c>
      <c r="AK319" t="str">
        <f>IF(AND(Table2[[#This Row],[20D EMA]]&gt;Table2[[#This Row],[50D EMA]],Table2[[#This Row],[50D EMA]]&gt;Table2[[#This Row],[200D EMA]]),"Uptrend","Downtrend/NoTrend")</f>
        <v>Uptrend</v>
      </c>
      <c r="AL319">
        <v>0.27</v>
      </c>
      <c r="AM319" t="s">
        <v>10211</v>
      </c>
      <c r="AN319">
        <v>4.0199999999999996</v>
      </c>
      <c r="AO319" t="s">
        <v>10211</v>
      </c>
      <c r="AP319">
        <v>1.5311662504523999E-2</v>
      </c>
      <c r="AQ319">
        <f>(Table2[[#This Row],[Sharpe Ratio]]-AVERAGE(Table2[Sharpe Ratio]))/_xlfn.STDEV.P(Table2[Sharpe Ratio])</f>
        <v>-0.44489846253281523</v>
      </c>
      <c r="AR3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4.4330392751832148E-2</v>
      </c>
      <c r="AS319">
        <f>_xlfn.RANK.AVG(Table2[[#This Row],[1Y Return vs Nifty Z-Score]],Table2[1Y Return vs Nifty Z-Score])</f>
        <v>389</v>
      </c>
      <c r="AT319">
        <f>_xlfn.RANK.AVG(Table2[[#This Row],[6M Return vs Nifty Z-Score]],Table2[6M Return vs Nifty Z-Score])</f>
        <v>161</v>
      </c>
      <c r="AU319">
        <f>_xlfn.RANK.AVG(Table2[[#This Row],[Sharpe Ratio Z-Score]],Table2[Sharpe Ratio Z-Score])</f>
        <v>456</v>
      </c>
      <c r="AV319">
        <f>(Table2[[#This Row],[Rank 1Y]]+Table2[[#This Row],[Rank 6M]]+Table2[[#This Row],[Rank Sharpe]])/3</f>
        <v>335.33333333333331</v>
      </c>
    </row>
    <row r="320" spans="1:48" x14ac:dyDescent="0.3">
      <c r="A320" t="s">
        <v>25</v>
      </c>
      <c r="B320" t="s">
        <v>26</v>
      </c>
      <c r="C320" t="s">
        <v>10167</v>
      </c>
      <c r="D320" t="s">
        <v>24</v>
      </c>
      <c r="E320">
        <v>871538.69239095005</v>
      </c>
      <c r="F320">
        <v>1232.9000000000001</v>
      </c>
      <c r="G320">
        <v>4.1464597000271297</v>
      </c>
      <c r="H320">
        <f>(Table2[[#This Row],[1Y Return vs Nifty]]-AVERAGE(Table2[1Y Return vs Nifty]))/_xlfn.STDEV.P(Table2[1Y Return vs Nifty])</f>
        <v>-0.47872155418274603</v>
      </c>
      <c r="I320">
        <v>6.1704043045407104</v>
      </c>
      <c r="J320">
        <f>(Table2[[#This Row],[1M Return vs Nifty]]-AVERAGE(Table2[1M Return vs Nifty]))/_xlfn.STDEV.P(Table2[1M Return vs Nifty])</f>
        <v>0.35528145055359367</v>
      </c>
      <c r="K320">
        <v>10.950176862193301</v>
      </c>
      <c r="L320">
        <f>(Table2[[#This Row],[6M Return vs Nifty]]-AVERAGE(Table2[6M Return vs Nifty]))/_xlfn.STDEV.P(Table2[6M Return vs Nifty])</f>
        <v>3.2805724592309654E-2</v>
      </c>
      <c r="M320">
        <v>0.113183665529053</v>
      </c>
      <c r="N320">
        <f>(Table2[[#This Row],[1W Return vs Nifty]]-AVERAGE(Table2[1W Return vs Nifty]))/_xlfn.STDEV.P(Table2[1W Return vs Nifty])</f>
        <v>8.0269562652844198E-2</v>
      </c>
      <c r="O320">
        <v>1203.25</v>
      </c>
      <c r="P320">
        <v>1162.3493817820799</v>
      </c>
      <c r="Q320">
        <v>1067.70175286327</v>
      </c>
      <c r="R320">
        <v>67.476972331727396</v>
      </c>
      <c r="S320" s="2">
        <f>(Table2[[#This Row],[Close Price]]-Table2[[#This Row],[20D EMA]])/Table2[[#This Row],[20D EMA]]</f>
        <v>2.4641595678371153E-2</v>
      </c>
      <c r="T320" s="2">
        <f>(Table2[[#This Row],[Close Price]]-Table2[[#This Row],[50D EMA]])/Table2[[#This Row],[50D EMA]]</f>
        <v>6.0696567937046614E-2</v>
      </c>
      <c r="U320" s="2">
        <f>(Table2[[#This Row],[Close Price]]-Table2[[#This Row],[200D EMA]])/Table2[[#This Row],[200D EMA]]</f>
        <v>0.15472321431871375</v>
      </c>
      <c r="V320">
        <v>0.79211230017111001</v>
      </c>
      <c r="W320">
        <v>1230.0999999999999</v>
      </c>
      <c r="X320">
        <v>1252.9000000000001</v>
      </c>
      <c r="Y320">
        <v>1216.9000000000001</v>
      </c>
      <c r="Z320">
        <v>1257.8</v>
      </c>
      <c r="AA320">
        <v>1179.45</v>
      </c>
      <c r="AB320">
        <v>1257.8</v>
      </c>
      <c r="AC320">
        <f>(Table2[[#This Row],[Close Price]]/Table2[[#This Row],[Day Low]])-1</f>
        <v>2.2762377042517823E-3</v>
      </c>
      <c r="AD320">
        <f>(Table2[[#This Row],[Day High]]/Table2[[#This Row],[Close Price]])-1</f>
        <v>1.6221915808257048E-2</v>
      </c>
      <c r="AE320">
        <f>(Table2[[#This Row],[Close Price]]/Table2[[#This Row],[Current Week Low]])-1</f>
        <v>1.3148163365929832E-2</v>
      </c>
      <c r="AF320">
        <f>(Table2[[#This Row],[Current Week High]]/Table2[[#This Row],[Close Price]])-1</f>
        <v>2.0196285181279805E-2</v>
      </c>
      <c r="AG320">
        <f>(Table2[[#This Row],[Close Price]]/Table2[[#This Row],[Current Month Low]])-1</f>
        <v>4.5317732841578806E-2</v>
      </c>
      <c r="AH320">
        <f>(Table2[[#This Row],[Current Month High]]/Table2[[#This Row],[Close Price]])-1</f>
        <v>2.0196285181279805E-2</v>
      </c>
      <c r="AI320">
        <v>2.0196285181279801</v>
      </c>
      <c r="AJ320">
        <v>37.141268075639601</v>
      </c>
      <c r="AK320" t="str">
        <f>IF(AND(Table2[[#This Row],[20D EMA]]&gt;Table2[[#This Row],[50D EMA]],Table2[[#This Row],[50D EMA]]&gt;Table2[[#This Row],[200D EMA]]),"Uptrend","Downtrend/NoTrend")</f>
        <v>Uptrend</v>
      </c>
      <c r="AL320">
        <v>0.04</v>
      </c>
      <c r="AM320" t="s">
        <v>10211</v>
      </c>
      <c r="AN320">
        <v>1.22</v>
      </c>
      <c r="AO320" t="s">
        <v>10211</v>
      </c>
      <c r="AP320">
        <v>8.4624846437770004E-2</v>
      </c>
      <c r="AQ320">
        <f>(Table2[[#This Row],[Sharpe Ratio]]-AVERAGE(Table2[Sharpe Ratio]))/_xlfn.STDEV.P(Table2[Sharpe Ratio])</f>
        <v>0.34149942696950825</v>
      </c>
      <c r="AR3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0.33113461058550969</v>
      </c>
      <c r="AS320">
        <f>_xlfn.RANK.AVG(Table2[[#This Row],[1Y Return vs Nifty Z-Score]],Table2[1Y Return vs Nifty Z-Score])</f>
        <v>471</v>
      </c>
      <c r="AT320">
        <f>_xlfn.RANK.AVG(Table2[[#This Row],[6M Return vs Nifty Z-Score]],Table2[6M Return vs Nifty Z-Score])</f>
        <v>296</v>
      </c>
      <c r="AU320">
        <f>_xlfn.RANK.AVG(Table2[[#This Row],[Sharpe Ratio Z-Score]],Table2[Sharpe Ratio Z-Score])</f>
        <v>240</v>
      </c>
      <c r="AV320">
        <f>(Table2[[#This Row],[Rank 1Y]]+Table2[[#This Row],[Rank 6M]]+Table2[[#This Row],[Rank Sharpe]])/3</f>
        <v>335.66666666666669</v>
      </c>
    </row>
    <row r="321" spans="1:48" x14ac:dyDescent="0.3">
      <c r="A321" t="s">
        <v>313</v>
      </c>
      <c r="B321" t="s">
        <v>314</v>
      </c>
      <c r="C321" t="s">
        <v>10178</v>
      </c>
      <c r="D321" t="s">
        <v>148</v>
      </c>
      <c r="E321">
        <v>82352</v>
      </c>
      <c r="F321">
        <v>1043.05</v>
      </c>
      <c r="G321">
        <v>41.642107008912397</v>
      </c>
      <c r="H321">
        <f>(Table2[[#This Row],[1Y Return vs Nifty]]-AVERAGE(Table2[1Y Return vs Nifty]))/_xlfn.STDEV.P(Table2[1Y Return vs Nifty])</f>
        <v>-2.8580622273159169E-2</v>
      </c>
      <c r="I321">
        <v>-4.8466675239232897</v>
      </c>
      <c r="J321">
        <f>(Table2[[#This Row],[1M Return vs Nifty]]-AVERAGE(Table2[1M Return vs Nifty]))/_xlfn.STDEV.P(Table2[1M Return vs Nifty])</f>
        <v>-0.58751805929916701</v>
      </c>
      <c r="K321">
        <v>-2.2535894552749598</v>
      </c>
      <c r="L321">
        <f>(Table2[[#This Row],[6M Return vs Nifty]]-AVERAGE(Table2[6M Return vs Nifty]))/_xlfn.STDEV.P(Table2[6M Return vs Nifty])</f>
        <v>-0.36460492722917026</v>
      </c>
      <c r="M321">
        <v>1.8134182976822599</v>
      </c>
      <c r="N321">
        <f>(Table2[[#This Row],[1W Return vs Nifty]]-AVERAGE(Table2[1W Return vs Nifty]))/_xlfn.STDEV.P(Table2[1W Return vs Nifty])</f>
        <v>0.40592395260406222</v>
      </c>
      <c r="O321">
        <v>1018.39</v>
      </c>
      <c r="P321">
        <v>1013.77412188322</v>
      </c>
      <c r="Q321">
        <v>914.85703611721794</v>
      </c>
      <c r="R321">
        <v>59.1513384611332</v>
      </c>
      <c r="S321" s="2">
        <f>(Table2[[#This Row],[Close Price]]-Table2[[#This Row],[20D EMA]])/Table2[[#This Row],[20D EMA]]</f>
        <v>2.4214691817476576E-2</v>
      </c>
      <c r="T321" s="2">
        <f>(Table2[[#This Row],[Close Price]]-Table2[[#This Row],[50D EMA]])/Table2[[#This Row],[50D EMA]]</f>
        <v>2.8878107543716069E-2</v>
      </c>
      <c r="U321" s="2">
        <f>(Table2[[#This Row],[Close Price]]-Table2[[#This Row],[200D EMA]])/Table2[[#This Row],[200D EMA]]</f>
        <v>0.14012349342237229</v>
      </c>
      <c r="V321">
        <v>0.93415621759819301</v>
      </c>
      <c r="W321">
        <v>1022.25</v>
      </c>
      <c r="X321">
        <v>1059.45</v>
      </c>
      <c r="Y321">
        <v>993.75</v>
      </c>
      <c r="Z321">
        <v>1059.45</v>
      </c>
      <c r="AA321">
        <v>989.05</v>
      </c>
      <c r="AB321">
        <v>1059.45</v>
      </c>
      <c r="AC321">
        <f>(Table2[[#This Row],[Close Price]]/Table2[[#This Row],[Day Low]])-1</f>
        <v>2.0347273171924529E-2</v>
      </c>
      <c r="AD321">
        <f>(Table2[[#This Row],[Day High]]/Table2[[#This Row],[Close Price]])-1</f>
        <v>1.5723119697042431E-2</v>
      </c>
      <c r="AE321">
        <f>(Table2[[#This Row],[Close Price]]/Table2[[#This Row],[Current Week Low]])-1</f>
        <v>4.9610062893081786E-2</v>
      </c>
      <c r="AF321">
        <f>(Table2[[#This Row],[Current Week High]]/Table2[[#This Row],[Close Price]])-1</f>
        <v>1.5723119697042431E-2</v>
      </c>
      <c r="AG321">
        <f>(Table2[[#This Row],[Close Price]]/Table2[[#This Row],[Current Month Low]])-1</f>
        <v>5.4597846418280138E-2</v>
      </c>
      <c r="AH321">
        <f>(Table2[[#This Row],[Current Month High]]/Table2[[#This Row],[Close Price]])-1</f>
        <v>1.5723119697042431E-2</v>
      </c>
      <c r="AI321">
        <v>9.1893964814726097</v>
      </c>
      <c r="AJ321">
        <v>69.739625711960898</v>
      </c>
      <c r="AK321" t="str">
        <f>IF(AND(Table2[[#This Row],[20D EMA]]&gt;Table2[[#This Row],[50D EMA]],Table2[[#This Row],[50D EMA]]&gt;Table2[[#This Row],[200D EMA]]),"Uptrend","Downtrend/NoTrend")</f>
        <v>Uptrend</v>
      </c>
      <c r="AL321">
        <v>-7.0000000000000007E-2</v>
      </c>
      <c r="AM321" t="s">
        <v>10212</v>
      </c>
      <c r="AN321">
        <v>5.31</v>
      </c>
      <c r="AO321" t="s">
        <v>10211</v>
      </c>
      <c r="AP321">
        <v>7.3608212682844995E-2</v>
      </c>
      <c r="AQ321">
        <f>(Table2[[#This Row],[Sharpe Ratio]]-AVERAGE(Table2[Sharpe Ratio]))/_xlfn.STDEV.P(Table2[Sharpe Ratio])</f>
        <v>0.21650938838411202</v>
      </c>
      <c r="AR3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-0.35827026781332216</v>
      </c>
      <c r="AS321">
        <f>_xlfn.RANK.AVG(Table2[[#This Row],[1Y Return vs Nifty Z-Score]],Table2[1Y Return vs Nifty Z-Score])</f>
        <v>290</v>
      </c>
      <c r="AT321">
        <f>_xlfn.RANK.AVG(Table2[[#This Row],[6M Return vs Nifty Z-Score]],Table2[6M Return vs Nifty Z-Score])</f>
        <v>450</v>
      </c>
      <c r="AU321">
        <f>_xlfn.RANK.AVG(Table2[[#This Row],[Sharpe Ratio Z-Score]],Table2[Sharpe Ratio Z-Score])</f>
        <v>269</v>
      </c>
      <c r="AV321">
        <f>(Table2[[#This Row],[Rank 1Y]]+Table2[[#This Row],[Rank 6M]]+Table2[[#This Row],[Rank Sharpe]])/3</f>
        <v>336.33333333333331</v>
      </c>
    </row>
    <row r="322" spans="1:48" x14ac:dyDescent="0.3">
      <c r="A322" t="s">
        <v>453</v>
      </c>
      <c r="B322" t="s">
        <v>454</v>
      </c>
      <c r="C322" t="s">
        <v>10167</v>
      </c>
      <c r="D322" t="s">
        <v>49</v>
      </c>
      <c r="E322">
        <v>49182.699756875001</v>
      </c>
      <c r="F322">
        <v>4450.8</v>
      </c>
      <c r="G322">
        <v>43.145790049653698</v>
      </c>
      <c r="H322">
        <f>(Table2[[#This Row],[1Y Return vs Nifty]]-AVERAGE(Table2[1Y Return vs Nifty]))/_xlfn.STDEV.P(Table2[1Y Return vs Nifty])</f>
        <v>-1.0528679345492094E-2</v>
      </c>
      <c r="I322">
        <v>-7.5368468640195099</v>
      </c>
      <c r="J322">
        <f>(Table2[[#This Row],[1M Return vs Nifty]]-AVERAGE(Table2[1M Return vs Nifty]))/_xlfn.STDEV.P(Table2[1M Return vs Nifty])</f>
        <v>-0.81773347431587662</v>
      </c>
      <c r="K322">
        <v>8.0659264324101496</v>
      </c>
      <c r="L322">
        <f>(Table2[[#This Row],[6M Return vs Nifty]]-AVERAGE(Table2[6M Return vs Nifty]))/_xlfn.STDEV.P(Table2[6M Return vs Nifty])</f>
        <v>-5.4005251591059247E-2</v>
      </c>
      <c r="M322">
        <v>-4.1342333965275904</v>
      </c>
      <c r="N322">
        <f>(Table2[[#This Row],[1W Return vs Nifty]]-AVERAGE(Table2[1W Return vs Nifty]))/_xlfn.STDEV.P(Table2[1W Return vs Nifty])</f>
        <v>-0.73325933862636028</v>
      </c>
      <c r="O322">
        <v>4588.13</v>
      </c>
      <c r="P322">
        <v>4544.8132999561803</v>
      </c>
      <c r="Q322">
        <v>3967.5270155374601</v>
      </c>
      <c r="R322">
        <v>28.985163168627899</v>
      </c>
      <c r="S322" s="2">
        <f>(Table2[[#This Row],[Close Price]]-Table2[[#This Row],[20D EMA]])/Table2[[#This Row],[20D EMA]]</f>
        <v>-2.9931584327383905E-2</v>
      </c>
      <c r="T322" s="2">
        <f>(Table2[[#This Row],[Close Price]]-Table2[[#This Row],[50D EMA]])/Table2[[#This Row],[50D EMA]]</f>
        <v>-2.0685844225347302E-2</v>
      </c>
      <c r="U322" s="2">
        <f>(Table2[[#This Row],[Close Price]]-Table2[[#This Row],[200D EMA]])/Table2[[#This Row],[200D EMA]]</f>
        <v>0.12180710618225586</v>
      </c>
      <c r="V322">
        <v>0.16545575365172099</v>
      </c>
      <c r="W322">
        <v>4395</v>
      </c>
      <c r="X322">
        <v>4477</v>
      </c>
      <c r="Y322">
        <v>4395</v>
      </c>
      <c r="Z322">
        <v>4743.8500000000004</v>
      </c>
      <c r="AA322">
        <v>4395</v>
      </c>
      <c r="AB322">
        <v>4743.8500000000004</v>
      </c>
      <c r="AC322">
        <f>(Table2[[#This Row],[Close Price]]/Table2[[#This Row],[Day Low]])-1</f>
        <v>1.2696245733788469E-2</v>
      </c>
      <c r="AD322">
        <f>(Table2[[#This Row],[Day High]]/Table2[[#This Row],[Close Price]])-1</f>
        <v>5.8865821874718449E-3</v>
      </c>
      <c r="AE322">
        <f>(Table2[[#This Row],[Close Price]]/Table2[[#This Row],[Current Week Low]])-1</f>
        <v>1.2696245733788469E-2</v>
      </c>
      <c r="AF322">
        <f>(Table2[[#This Row],[Current Week High]]/Table2[[#This Row],[Close Price]])-1</f>
        <v>6.584209580300171E-2</v>
      </c>
      <c r="AG322">
        <f>(Table2[[#This Row],[Close Price]]/Table2[[#This Row],[Current Month Low]])-1</f>
        <v>1.2696245733788469E-2</v>
      </c>
      <c r="AH322">
        <f>(Table2[[#This Row],[Current Month High]]/Table2[[#This Row],[Close Price]])-1</f>
        <v>6.584209580300171E-2</v>
      </c>
      <c r="AI322">
        <v>12.2944189808573</v>
      </c>
      <c r="AJ322">
        <v>78.524728249969897</v>
      </c>
      <c r="AK322" t="str">
        <f>IF(AND(Table2[[#This Row],[20D EMA]]&gt;Table2[[#This Row],[50D EMA]],Table2[[#This Row],[50D EMA]]&gt;Table2[[#This Row],[200D EMA]]),"Uptrend","Downtrend/NoTrend")</f>
        <v>Uptrend</v>
      </c>
      <c r="AL322">
        <v>-0.15</v>
      </c>
      <c r="AM322" t="s">
        <v>10212</v>
      </c>
      <c r="AN322">
        <v>-8.4700000000000006</v>
      </c>
      <c r="AO322" t="s">
        <v>10212</v>
      </c>
      <c r="AP322">
        <v>3.5894687687177997E-2</v>
      </c>
      <c r="AQ322">
        <f>(Table2[[#This Row],[Sharpe Ratio]]-AVERAGE(Table2[Sharpe Ratio]))/_xlfn.STDEV.P(Table2[Sharpe Ratio])</f>
        <v>-0.21137221767294714</v>
      </c>
      <c r="AR3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-1.8268989615517355</v>
      </c>
      <c r="AS322">
        <f>_xlfn.RANK.AVG(Table2[[#This Row],[1Y Return vs Nifty Z-Score]],Table2[1Y Return vs Nifty Z-Score])</f>
        <v>280</v>
      </c>
      <c r="AT322">
        <f>_xlfn.RANK.AVG(Table2[[#This Row],[6M Return vs Nifty Z-Score]],Table2[6M Return vs Nifty Z-Score])</f>
        <v>328</v>
      </c>
      <c r="AU322">
        <f>_xlfn.RANK.AVG(Table2[[#This Row],[Sharpe Ratio Z-Score]],Table2[Sharpe Ratio Z-Score])</f>
        <v>401</v>
      </c>
      <c r="AV322">
        <f>(Table2[[#This Row],[Rank 1Y]]+Table2[[#This Row],[Rank 6M]]+Table2[[#This Row],[Rank Sharpe]])/3</f>
        <v>336.33333333333331</v>
      </c>
    </row>
    <row r="323" spans="1:48" x14ac:dyDescent="0.3">
      <c r="A323" t="s">
        <v>1635</v>
      </c>
      <c r="B323" t="s">
        <v>1636</v>
      </c>
      <c r="C323" t="s">
        <v>10178</v>
      </c>
      <c r="D323" t="s">
        <v>1445</v>
      </c>
      <c r="E323">
        <v>5138.5545647700001</v>
      </c>
      <c r="F323">
        <v>900.7</v>
      </c>
      <c r="G323">
        <v>31.698718083415699</v>
      </c>
      <c r="H323">
        <f>(Table2[[#This Row],[1Y Return vs Nifty]]-AVERAGE(Table2[1Y Return vs Nifty]))/_xlfn.STDEV.P(Table2[1Y Return vs Nifty])</f>
        <v>-0.14795251417277971</v>
      </c>
      <c r="I323">
        <v>-2.0799424223052401</v>
      </c>
      <c r="J323">
        <f>(Table2[[#This Row],[1M Return vs Nifty]]-AVERAGE(Table2[1M Return vs Nifty]))/_xlfn.STDEV.P(Table2[1M Return vs Nifty])</f>
        <v>-0.35075214633093871</v>
      </c>
      <c r="K323">
        <v>-13.6176758888955</v>
      </c>
      <c r="L323">
        <f>(Table2[[#This Row],[6M Return vs Nifty]]-AVERAGE(Table2[6M Return vs Nifty]))/_xlfn.STDEV.P(Table2[6M Return vs Nifty])</f>
        <v>-0.70664437933352486</v>
      </c>
      <c r="M323">
        <v>-2.0341765449741498</v>
      </c>
      <c r="N323">
        <f>(Table2[[#This Row],[1W Return vs Nifty]]-AVERAGE(Table2[1W Return vs Nifty]))/_xlfn.STDEV.P(Table2[1W Return vs Nifty])</f>
        <v>-0.3310250117150107</v>
      </c>
      <c r="O323">
        <v>908.37</v>
      </c>
      <c r="P323">
        <v>910.68920317316497</v>
      </c>
      <c r="Q323">
        <v>852.961558915468</v>
      </c>
      <c r="R323">
        <v>47.097834732931297</v>
      </c>
      <c r="S323" s="2">
        <f>(Table2[[#This Row],[Close Price]]-Table2[[#This Row],[20D EMA]])/Table2[[#This Row],[20D EMA]]</f>
        <v>-8.4436958508096478E-3</v>
      </c>
      <c r="T323" s="2">
        <f>(Table2[[#This Row],[Close Price]]-Table2[[#This Row],[50D EMA]])/Table2[[#This Row],[50D EMA]]</f>
        <v>-1.0968838917117925E-2</v>
      </c>
      <c r="U323" s="2">
        <f>(Table2[[#This Row],[Close Price]]-Table2[[#This Row],[200D EMA]])/Table2[[#This Row],[200D EMA]]</f>
        <v>5.5967869343644262E-2</v>
      </c>
      <c r="V323">
        <v>0.51868372668879703</v>
      </c>
      <c r="W323">
        <v>898.1</v>
      </c>
      <c r="X323">
        <v>930</v>
      </c>
      <c r="Y323">
        <v>881</v>
      </c>
      <c r="Z323">
        <v>953.9</v>
      </c>
      <c r="AA323">
        <v>881</v>
      </c>
      <c r="AB323">
        <v>953.9</v>
      </c>
      <c r="AC323">
        <f>(Table2[[#This Row],[Close Price]]/Table2[[#This Row],[Day Low]])-1</f>
        <v>2.8950005567309756E-3</v>
      </c>
      <c r="AD323">
        <f>(Table2[[#This Row],[Day High]]/Table2[[#This Row],[Close Price]])-1</f>
        <v>3.2530254246696977E-2</v>
      </c>
      <c r="AE323">
        <f>(Table2[[#This Row],[Close Price]]/Table2[[#This Row],[Current Week Low]])-1</f>
        <v>2.2360953461975086E-2</v>
      </c>
      <c r="AF323">
        <f>(Table2[[#This Row],[Current Week High]]/Table2[[#This Row],[Close Price]])-1</f>
        <v>5.9065171533251748E-2</v>
      </c>
      <c r="AG323">
        <f>(Table2[[#This Row],[Close Price]]/Table2[[#This Row],[Current Month Low]])-1</f>
        <v>2.2360953461975086E-2</v>
      </c>
      <c r="AH323">
        <f>(Table2[[#This Row],[Current Month High]]/Table2[[#This Row],[Close Price]])-1</f>
        <v>5.9065171533251748E-2</v>
      </c>
      <c r="AI323">
        <v>22.78228044854</v>
      </c>
      <c r="AJ323">
        <v>64.061930783242204</v>
      </c>
      <c r="AK323" t="str">
        <f>IF(AND(Table2[[#This Row],[20D EMA]]&gt;Table2[[#This Row],[50D EMA]],Table2[[#This Row],[50D EMA]]&gt;Table2[[#This Row],[200D EMA]]),"Uptrend","Downtrend/NoTrend")</f>
        <v>Downtrend/NoTrend</v>
      </c>
      <c r="AL323">
        <v>-0.18</v>
      </c>
      <c r="AM323" t="s">
        <v>10212</v>
      </c>
      <c r="AN323">
        <v>-1.04</v>
      </c>
      <c r="AO323" t="s">
        <v>10212</v>
      </c>
      <c r="AP323">
        <v>0.14202446107223499</v>
      </c>
      <c r="AQ323">
        <f>(Table2[[#This Row],[Sharpe Ratio]]-AVERAGE(Table2[Sharpe Ratio]))/_xlfn.STDEV.P(Table2[Sharpe Ratio])</f>
        <v>0.99273102888614007</v>
      </c>
      <c r="AR3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3">
        <f>_xlfn.RANK.AVG(Table2[[#This Row],[1Y Return vs Nifty Z-Score]],Table2[1Y Return vs Nifty Z-Score])</f>
        <v>322</v>
      </c>
      <c r="AT323">
        <f>_xlfn.RANK.AVG(Table2[[#This Row],[6M Return vs Nifty Z-Score]],Table2[6M Return vs Nifty Z-Score])</f>
        <v>568</v>
      </c>
      <c r="AU323">
        <f>_xlfn.RANK.AVG(Table2[[#This Row],[Sharpe Ratio Z-Score]],Table2[Sharpe Ratio Z-Score])</f>
        <v>120</v>
      </c>
      <c r="AV323">
        <f>(Table2[[#This Row],[Rank 1Y]]+Table2[[#This Row],[Rank 6M]]+Table2[[#This Row],[Rank Sharpe]])/3</f>
        <v>336.66666666666669</v>
      </c>
    </row>
    <row r="324" spans="1:48" x14ac:dyDescent="0.3">
      <c r="A324" t="s">
        <v>1720</v>
      </c>
      <c r="B324" t="s">
        <v>1721</v>
      </c>
      <c r="C324" t="s">
        <v>10175</v>
      </c>
      <c r="D324" t="s">
        <v>101</v>
      </c>
      <c r="E324">
        <v>4436.25</v>
      </c>
      <c r="F324">
        <v>7428.8</v>
      </c>
      <c r="G324">
        <v>52.144842431111996</v>
      </c>
      <c r="H324">
        <f>(Table2[[#This Row],[1Y Return vs Nifty]]-AVERAGE(Table2[1Y Return vs Nifty]))/_xlfn.STDEV.P(Table2[1Y Return vs Nifty])</f>
        <v>9.7506309140568945E-2</v>
      </c>
      <c r="I324">
        <v>6.9875272483179396</v>
      </c>
      <c r="J324">
        <f>(Table2[[#This Row],[1M Return vs Nifty]]-AVERAGE(Table2[1M Return vs Nifty]))/_xlfn.STDEV.P(Table2[1M Return vs Nifty])</f>
        <v>0.42520775428270563</v>
      </c>
      <c r="K324">
        <v>-7.7920836702318299</v>
      </c>
      <c r="L324">
        <f>(Table2[[#This Row],[6M Return vs Nifty]]-AVERAGE(Table2[6M Return vs Nifty]))/_xlfn.STDEV.P(Table2[6M Return vs Nifty])</f>
        <v>-0.53130407527176782</v>
      </c>
      <c r="M324">
        <v>-0.92245145796596695</v>
      </c>
      <c r="N324">
        <f>(Table2[[#This Row],[1W Return vs Nifty]]-AVERAGE(Table2[1W Return vs Nifty]))/_xlfn.STDEV.P(Table2[1W Return vs Nifty])</f>
        <v>-0.11809078007627322</v>
      </c>
      <c r="O324">
        <v>7163.33</v>
      </c>
      <c r="P324">
        <v>6856.7295788033198</v>
      </c>
      <c r="Q324">
        <v>6249.2664377515002</v>
      </c>
      <c r="R324">
        <v>57.661443811028697</v>
      </c>
      <c r="S324" s="2">
        <f>(Table2[[#This Row],[Close Price]]-Table2[[#This Row],[20D EMA]])/Table2[[#This Row],[20D EMA]]</f>
        <v>3.7059579832284743E-2</v>
      </c>
      <c r="T324" s="2">
        <f>(Table2[[#This Row],[Close Price]]-Table2[[#This Row],[50D EMA]])/Table2[[#This Row],[50D EMA]]</f>
        <v>8.3431964848834209E-2</v>
      </c>
      <c r="U324" s="2">
        <f>(Table2[[#This Row],[Close Price]]-Table2[[#This Row],[200D EMA]])/Table2[[#This Row],[200D EMA]]</f>
        <v>0.18874752324896851</v>
      </c>
      <c r="V324">
        <v>0.87212946412791603</v>
      </c>
      <c r="W324">
        <v>7402.8</v>
      </c>
      <c r="X324">
        <v>7650</v>
      </c>
      <c r="Y324">
        <v>6834.05</v>
      </c>
      <c r="Z324">
        <v>7650</v>
      </c>
      <c r="AA324">
        <v>6834.05</v>
      </c>
      <c r="AB324">
        <v>7650</v>
      </c>
      <c r="AC324">
        <f>(Table2[[#This Row],[Close Price]]/Table2[[#This Row],[Day Low]])-1</f>
        <v>3.5121845788079753E-3</v>
      </c>
      <c r="AD324">
        <f>(Table2[[#This Row],[Day High]]/Table2[[#This Row],[Close Price]])-1</f>
        <v>2.9776006892095586E-2</v>
      </c>
      <c r="AE324">
        <f>(Table2[[#This Row],[Close Price]]/Table2[[#This Row],[Current Week Low]])-1</f>
        <v>8.7027458095858323E-2</v>
      </c>
      <c r="AF324">
        <f>(Table2[[#This Row],[Current Week High]]/Table2[[#This Row],[Close Price]])-1</f>
        <v>2.9776006892095586E-2</v>
      </c>
      <c r="AG324">
        <f>(Table2[[#This Row],[Close Price]]/Table2[[#This Row],[Current Month Low]])-1</f>
        <v>8.7027458095858323E-2</v>
      </c>
      <c r="AH324">
        <f>(Table2[[#This Row],[Current Month High]]/Table2[[#This Row],[Close Price]])-1</f>
        <v>2.9776006892095586E-2</v>
      </c>
      <c r="AI324">
        <v>14.419556321343901</v>
      </c>
      <c r="AJ324">
        <v>103.528767123287</v>
      </c>
      <c r="AK324" t="str">
        <f>IF(AND(Table2[[#This Row],[20D EMA]]&gt;Table2[[#This Row],[50D EMA]],Table2[[#This Row],[50D EMA]]&gt;Table2[[#This Row],[200D EMA]]),"Uptrend","Downtrend/NoTrend")</f>
        <v>Uptrend</v>
      </c>
      <c r="AL324">
        <v>0.03</v>
      </c>
      <c r="AM324" t="s">
        <v>10211</v>
      </c>
      <c r="AN324">
        <v>0.1</v>
      </c>
      <c r="AO324" t="s">
        <v>10211</v>
      </c>
      <c r="AP324">
        <v>7.6233023597754995E-2</v>
      </c>
      <c r="AQ324">
        <f>(Table2[[#This Row],[Sharpe Ratio]]-AVERAGE(Table2[Sharpe Ratio]))/_xlfn.STDEV.P(Table2[Sharpe Ratio])</f>
        <v>0.24628937606749154</v>
      </c>
      <c r="AR3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0.11960858414272507</v>
      </c>
      <c r="AS324">
        <f>_xlfn.RANK.AVG(Table2[[#This Row],[1Y Return vs Nifty Z-Score]],Table2[1Y Return vs Nifty Z-Score])</f>
        <v>250</v>
      </c>
      <c r="AT324">
        <f>_xlfn.RANK.AVG(Table2[[#This Row],[6M Return vs Nifty Z-Score]],Table2[6M Return vs Nifty Z-Score])</f>
        <v>502</v>
      </c>
      <c r="AU324">
        <f>_xlfn.RANK.AVG(Table2[[#This Row],[Sharpe Ratio Z-Score]],Table2[Sharpe Ratio Z-Score])</f>
        <v>259</v>
      </c>
      <c r="AV324">
        <f>(Table2[[#This Row],[Rank 1Y]]+Table2[[#This Row],[Rank 6M]]+Table2[[#This Row],[Rank Sharpe]])/3</f>
        <v>337</v>
      </c>
    </row>
    <row r="325" spans="1:48" x14ac:dyDescent="0.3">
      <c r="A325" t="s">
        <v>232</v>
      </c>
      <c r="B325" t="s">
        <v>233</v>
      </c>
      <c r="C325" t="s">
        <v>10168</v>
      </c>
      <c r="D325" t="s">
        <v>29</v>
      </c>
      <c r="E325">
        <v>112407.431526432</v>
      </c>
      <c r="F325">
        <v>16.09</v>
      </c>
      <c r="G325">
        <v>92.5095279260468</v>
      </c>
      <c r="H325">
        <f>(Table2[[#This Row],[1Y Return vs Nifty]]-AVERAGE(Table2[1Y Return vs Nifty]))/_xlfn.STDEV.P(Table2[1Y Return vs Nifty])</f>
        <v>0.58209047954430748</v>
      </c>
      <c r="I325">
        <v>-3.7095749608925699</v>
      </c>
      <c r="J325">
        <f>(Table2[[#This Row],[1M Return vs Nifty]]-AVERAGE(Table2[1M Return vs Nifty]))/_xlfn.STDEV.P(Table2[1M Return vs Nifty])</f>
        <v>-0.49020996076133189</v>
      </c>
      <c r="K325">
        <v>-10.3956175890883</v>
      </c>
      <c r="L325">
        <f>(Table2[[#This Row],[6M Return vs Nifty]]-AVERAGE(Table2[6M Return vs Nifty]))/_xlfn.STDEV.P(Table2[6M Return vs Nifty])</f>
        <v>-0.60966596739062762</v>
      </c>
      <c r="M325">
        <v>-5.4805041579225602</v>
      </c>
      <c r="N325">
        <f>(Table2[[#This Row],[1W Return vs Nifty]]-AVERAGE(Table2[1W Return vs Nifty]))/_xlfn.STDEV.P(Table2[1W Return vs Nifty])</f>
        <v>-0.99111726906741904</v>
      </c>
      <c r="O325">
        <v>16.72</v>
      </c>
      <c r="P325">
        <v>15.8280008812237</v>
      </c>
      <c r="Q325">
        <v>13.775261697818101</v>
      </c>
      <c r="R325">
        <v>41.388190852463801</v>
      </c>
      <c r="S325" s="2">
        <f>(Table2[[#This Row],[Close Price]]-Table2[[#This Row],[20D EMA]])/Table2[[#This Row],[20D EMA]]</f>
        <v>-3.7679425837320514E-2</v>
      </c>
      <c r="T325" s="2">
        <f>(Table2[[#This Row],[Close Price]]-Table2[[#This Row],[50D EMA]])/Table2[[#This Row],[50D EMA]]</f>
        <v>1.6552887553039134E-2</v>
      </c>
      <c r="U325" s="2">
        <f>(Table2[[#This Row],[Close Price]]-Table2[[#This Row],[200D EMA]])/Table2[[#This Row],[200D EMA]]</f>
        <v>0.16803588584807333</v>
      </c>
      <c r="V325">
        <v>0.63190916545436604</v>
      </c>
      <c r="W325">
        <v>16</v>
      </c>
      <c r="X325">
        <v>16.829999999999998</v>
      </c>
      <c r="Y325">
        <v>16</v>
      </c>
      <c r="Z325">
        <v>17.28</v>
      </c>
      <c r="AA325">
        <v>16</v>
      </c>
      <c r="AB325">
        <v>18.059999999999999</v>
      </c>
      <c r="AC325">
        <f>(Table2[[#This Row],[Close Price]]/Table2[[#This Row],[Day Low]])-1</f>
        <v>5.6249999999999911E-3</v>
      </c>
      <c r="AD325">
        <f>(Table2[[#This Row],[Day High]]/Table2[[#This Row],[Close Price]])-1</f>
        <v>4.5991298943443004E-2</v>
      </c>
      <c r="AE325">
        <f>(Table2[[#This Row],[Close Price]]/Table2[[#This Row],[Current Week Low]])-1</f>
        <v>5.6249999999999911E-3</v>
      </c>
      <c r="AF325">
        <f>(Table2[[#This Row],[Current Week High]]/Table2[[#This Row],[Close Price]])-1</f>
        <v>7.3958980733374924E-2</v>
      </c>
      <c r="AG325">
        <f>(Table2[[#This Row],[Close Price]]/Table2[[#This Row],[Current Month Low]])-1</f>
        <v>5.6249999999999911E-3</v>
      </c>
      <c r="AH325">
        <f>(Table2[[#This Row],[Current Month High]]/Table2[[#This Row],[Close Price]])-1</f>
        <v>0.12243629583592286</v>
      </c>
      <c r="AI325">
        <v>19.204474829086301</v>
      </c>
      <c r="AJ325">
        <v>125.034965034965</v>
      </c>
      <c r="AK325" t="str">
        <f>IF(AND(Table2[[#This Row],[20D EMA]]&gt;Table2[[#This Row],[50D EMA]],Table2[[#This Row],[50D EMA]]&gt;Table2[[#This Row],[200D EMA]]),"Uptrend","Downtrend/NoTrend")</f>
        <v>Uptrend</v>
      </c>
      <c r="AL325">
        <v>0.12</v>
      </c>
      <c r="AM325" t="s">
        <v>10211</v>
      </c>
      <c r="AN325">
        <v>-10.71</v>
      </c>
      <c r="AO325" t="s">
        <v>10212</v>
      </c>
      <c r="AP325">
        <v>4.9752398396917002E-2</v>
      </c>
      <c r="AQ325">
        <f>(Table2[[#This Row],[Sharpe Ratio]]-AVERAGE(Table2[Sharpe Ratio]))/_xlfn.STDEV.P(Table2[Sharpe Ratio])</f>
        <v>-5.414852894487187E-2</v>
      </c>
      <c r="AR3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-1.5630512466199429</v>
      </c>
      <c r="AS325">
        <f>_xlfn.RANK.AVG(Table2[[#This Row],[1Y Return vs Nifty Z-Score]],Table2[1Y Return vs Nifty Z-Score])</f>
        <v>139</v>
      </c>
      <c r="AT325">
        <f>_xlfn.RANK.AVG(Table2[[#This Row],[6M Return vs Nifty Z-Score]],Table2[6M Return vs Nifty Z-Score])</f>
        <v>529</v>
      </c>
      <c r="AU325">
        <f>_xlfn.RANK.AVG(Table2[[#This Row],[Sharpe Ratio Z-Score]],Table2[Sharpe Ratio Z-Score])</f>
        <v>350</v>
      </c>
      <c r="AV325">
        <f>(Table2[[#This Row],[Rank 1Y]]+Table2[[#This Row],[Rank 6M]]+Table2[[#This Row],[Rank Sharpe]])/3</f>
        <v>339.33333333333331</v>
      </c>
    </row>
    <row r="326" spans="1:48" x14ac:dyDescent="0.3">
      <c r="A326" t="s">
        <v>171</v>
      </c>
      <c r="B326" t="s">
        <v>172</v>
      </c>
      <c r="C326" t="s">
        <v>10175</v>
      </c>
      <c r="D326" t="s">
        <v>173</v>
      </c>
      <c r="E326">
        <v>155758.10699393999</v>
      </c>
      <c r="F326">
        <v>692.05</v>
      </c>
      <c r="G326">
        <v>36.490748989263203</v>
      </c>
      <c r="H326">
        <f>(Table2[[#This Row],[1Y Return vs Nifty]]-AVERAGE(Table2[1Y Return vs Nifty]))/_xlfn.STDEV.P(Table2[1Y Return vs Nifty])</f>
        <v>-9.0423456468351801E-2</v>
      </c>
      <c r="I326">
        <v>-1.9386002504969899</v>
      </c>
      <c r="J326">
        <f>(Table2[[#This Row],[1M Return vs Nifty]]-AVERAGE(Table2[1M Return vs Nifty]))/_xlfn.STDEV.P(Table2[1M Return vs Nifty])</f>
        <v>-0.33865661565117539</v>
      </c>
      <c r="K326">
        <v>6.9889068685490301</v>
      </c>
      <c r="L326">
        <f>(Table2[[#This Row],[6M Return vs Nifty]]-AVERAGE(Table2[6M Return vs Nifty]))/_xlfn.STDEV.P(Table2[6M Return vs Nifty])</f>
        <v>-8.642168767507831E-2</v>
      </c>
      <c r="M326">
        <v>-0.48881990301863198</v>
      </c>
      <c r="N326">
        <f>(Table2[[#This Row],[1W Return vs Nifty]]-AVERAGE(Table2[1W Return vs Nifty]))/_xlfn.STDEV.P(Table2[1W Return vs Nifty])</f>
        <v>-3.5035173032710941E-2</v>
      </c>
      <c r="O326">
        <v>689.43</v>
      </c>
      <c r="P326">
        <v>669.32524014886997</v>
      </c>
      <c r="Q326">
        <v>586.41749891061397</v>
      </c>
      <c r="R326">
        <v>54.668435029540497</v>
      </c>
      <c r="S326" s="2">
        <f>(Table2[[#This Row],[Close Price]]-Table2[[#This Row],[20D EMA]])/Table2[[#This Row],[20D EMA]]</f>
        <v>3.8002407786142246E-3</v>
      </c>
      <c r="T326" s="2">
        <f>(Table2[[#This Row],[Close Price]]-Table2[[#This Row],[50D EMA]])/Table2[[#This Row],[50D EMA]]</f>
        <v>3.395174496344347E-2</v>
      </c>
      <c r="U326" s="2">
        <f>(Table2[[#This Row],[Close Price]]-Table2[[#This Row],[200D EMA]])/Table2[[#This Row],[200D EMA]]</f>
        <v>0.1801319048043743</v>
      </c>
      <c r="V326">
        <v>0.58047154934438505</v>
      </c>
      <c r="W326">
        <v>686.1</v>
      </c>
      <c r="X326">
        <v>702.45</v>
      </c>
      <c r="Y326">
        <v>685.3</v>
      </c>
      <c r="Z326">
        <v>712.1</v>
      </c>
      <c r="AA326">
        <v>683.4</v>
      </c>
      <c r="AB326">
        <v>712.1</v>
      </c>
      <c r="AC326">
        <f>(Table2[[#This Row],[Close Price]]/Table2[[#This Row],[Day Low]])-1</f>
        <v>8.6722052178982434E-3</v>
      </c>
      <c r="AD326">
        <f>(Table2[[#This Row],[Day High]]/Table2[[#This Row],[Close Price]])-1</f>
        <v>1.5027815909255171E-2</v>
      </c>
      <c r="AE326">
        <f>(Table2[[#This Row],[Close Price]]/Table2[[#This Row],[Current Week Low]])-1</f>
        <v>9.8497008609368386E-3</v>
      </c>
      <c r="AF326">
        <f>(Table2[[#This Row],[Current Week High]]/Table2[[#This Row],[Close Price]])-1</f>
        <v>2.8971895094285216E-2</v>
      </c>
      <c r="AG326">
        <f>(Table2[[#This Row],[Close Price]]/Table2[[#This Row],[Current Month Low]])-1</f>
        <v>1.2657301726660686E-2</v>
      </c>
      <c r="AH326">
        <f>(Table2[[#This Row],[Current Month High]]/Table2[[#This Row],[Close Price]])-1</f>
        <v>2.8971895094285216E-2</v>
      </c>
      <c r="AI326">
        <v>3.3523589336030599</v>
      </c>
      <c r="AJ326">
        <v>63.895796329188798</v>
      </c>
      <c r="AK326" t="str">
        <f>IF(AND(Table2[[#This Row],[20D EMA]]&gt;Table2[[#This Row],[50D EMA]],Table2[[#This Row],[50D EMA]]&gt;Table2[[#This Row],[200D EMA]]),"Uptrend","Downtrend/NoTrend")</f>
        <v>Uptrend</v>
      </c>
      <c r="AL326">
        <v>0.02</v>
      </c>
      <c r="AM326" t="s">
        <v>10211</v>
      </c>
      <c r="AN326">
        <v>2.57</v>
      </c>
      <c r="AO326" t="s">
        <v>10211</v>
      </c>
      <c r="AP326">
        <v>4.2272703567767002E-2</v>
      </c>
      <c r="AQ326">
        <f>(Table2[[#This Row],[Sharpe Ratio]]-AVERAGE(Table2[Sharpe Ratio]))/_xlfn.STDEV.P(Table2[Sharpe Ratio])</f>
        <v>-0.13900996358088344</v>
      </c>
      <c r="AR3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-0.68954689640819988</v>
      </c>
      <c r="AS326">
        <f>_xlfn.RANK.AVG(Table2[[#This Row],[1Y Return vs Nifty Z-Score]],Table2[1Y Return vs Nifty Z-Score])</f>
        <v>307</v>
      </c>
      <c r="AT326">
        <f>_xlfn.RANK.AVG(Table2[[#This Row],[6M Return vs Nifty Z-Score]],Table2[6M Return vs Nifty Z-Score])</f>
        <v>340</v>
      </c>
      <c r="AU326">
        <f>_xlfn.RANK.AVG(Table2[[#This Row],[Sharpe Ratio Z-Score]],Table2[Sharpe Ratio Z-Score])</f>
        <v>372</v>
      </c>
      <c r="AV326">
        <f>(Table2[[#This Row],[Rank 1Y]]+Table2[[#This Row],[Rank 6M]]+Table2[[#This Row],[Rank Sharpe]])/3</f>
        <v>339.66666666666669</v>
      </c>
    </row>
    <row r="327" spans="1:48" x14ac:dyDescent="0.3">
      <c r="A327" t="s">
        <v>870</v>
      </c>
      <c r="B327" t="s">
        <v>871</v>
      </c>
      <c r="C327" t="s">
        <v>10172</v>
      </c>
      <c r="D327" t="s">
        <v>62</v>
      </c>
      <c r="E327">
        <v>17195.875</v>
      </c>
      <c r="F327">
        <v>6750.25</v>
      </c>
      <c r="G327">
        <v>53.652644548529402</v>
      </c>
      <c r="H327">
        <f>(Table2[[#This Row],[1Y Return vs Nifty]]-AVERAGE(Table2[1Y Return vs Nifty]))/_xlfn.STDEV.P(Table2[1Y Return vs Nifty])</f>
        <v>0.11560770220836335</v>
      </c>
      <c r="I327">
        <v>2.82956815227534</v>
      </c>
      <c r="J327">
        <f>(Table2[[#This Row],[1M Return vs Nifty]]-AVERAGE(Table2[1M Return vs Nifty]))/_xlfn.STDEV.P(Table2[1M Return vs Nifty])</f>
        <v>6.9385276334557974E-2</v>
      </c>
      <c r="K327">
        <v>-3.9481341508610899</v>
      </c>
      <c r="L327">
        <f>(Table2[[#This Row],[6M Return vs Nifty]]-AVERAGE(Table2[6M Return vs Nifty]))/_xlfn.STDEV.P(Table2[6M Return vs Nifty])</f>
        <v>-0.41560780745453324</v>
      </c>
      <c r="M327">
        <v>-4.35949417697804</v>
      </c>
      <c r="N327">
        <f>(Table2[[#This Row],[1W Return vs Nifty]]-AVERAGE(Table2[1W Return vs Nifty]))/_xlfn.STDEV.P(Table2[1W Return vs Nifty])</f>
        <v>-0.77640465554337046</v>
      </c>
      <c r="O327">
        <v>6570.79</v>
      </c>
      <c r="P327">
        <v>6228.3029585608601</v>
      </c>
      <c r="Q327">
        <v>5447.0121609832604</v>
      </c>
      <c r="R327">
        <v>61.224653031214402</v>
      </c>
      <c r="S327" s="2">
        <f>(Table2[[#This Row],[Close Price]]-Table2[[#This Row],[20D EMA]])/Table2[[#This Row],[20D EMA]]</f>
        <v>2.7311784427747659E-2</v>
      </c>
      <c r="T327" s="2">
        <f>(Table2[[#This Row],[Close Price]]-Table2[[#This Row],[50D EMA]])/Table2[[#This Row],[50D EMA]]</f>
        <v>8.38024490638688E-2</v>
      </c>
      <c r="U327" s="2">
        <f>(Table2[[#This Row],[Close Price]]-Table2[[#This Row],[200D EMA]])/Table2[[#This Row],[200D EMA]]</f>
        <v>0.23925737642955569</v>
      </c>
      <c r="V327">
        <v>2.2596284281890702</v>
      </c>
      <c r="W327">
        <v>6700</v>
      </c>
      <c r="X327">
        <v>6896.6</v>
      </c>
      <c r="Y327">
        <v>6696.25</v>
      </c>
      <c r="Z327">
        <v>6999.9</v>
      </c>
      <c r="AA327">
        <v>6150</v>
      </c>
      <c r="AB327">
        <v>7572.2</v>
      </c>
      <c r="AC327">
        <f>(Table2[[#This Row],[Close Price]]/Table2[[#This Row],[Day Low]])-1</f>
        <v>7.5000000000000622E-3</v>
      </c>
      <c r="AD327">
        <f>(Table2[[#This Row],[Day High]]/Table2[[#This Row],[Close Price]])-1</f>
        <v>2.1680678493389172E-2</v>
      </c>
      <c r="AE327">
        <f>(Table2[[#This Row],[Close Price]]/Table2[[#This Row],[Current Week Low]])-1</f>
        <v>8.064215045734624E-3</v>
      </c>
      <c r="AF327">
        <f>(Table2[[#This Row],[Current Week High]]/Table2[[#This Row],[Close Price]])-1</f>
        <v>3.6983815414243892E-2</v>
      </c>
      <c r="AG327">
        <f>(Table2[[#This Row],[Close Price]]/Table2[[#This Row],[Current Month Low]])-1</f>
        <v>9.7601626016260212E-2</v>
      </c>
      <c r="AH327">
        <f>(Table2[[#This Row],[Current Month High]]/Table2[[#This Row],[Close Price]])-1</f>
        <v>0.12176586052368421</v>
      </c>
      <c r="AI327">
        <v>12.1765860523684</v>
      </c>
      <c r="AJ327">
        <v>81.886156955203703</v>
      </c>
      <c r="AK327" t="str">
        <f>IF(AND(Table2[[#This Row],[20D EMA]]&gt;Table2[[#This Row],[50D EMA]],Table2[[#This Row],[50D EMA]]&gt;Table2[[#This Row],[200D EMA]]),"Uptrend","Downtrend/NoTrend")</f>
        <v>Uptrend</v>
      </c>
      <c r="AL327">
        <v>0.15</v>
      </c>
      <c r="AM327" t="s">
        <v>10211</v>
      </c>
      <c r="AN327">
        <v>5.66</v>
      </c>
      <c r="AO327" t="s">
        <v>10211</v>
      </c>
      <c r="AP327">
        <v>5.9179444700552003E-2</v>
      </c>
      <c r="AQ327">
        <f>(Table2[[#This Row],[Sharpe Ratio]]-AVERAGE(Table2[Sharpe Ratio]))/_xlfn.STDEV.P(Table2[Sharpe Ratio])</f>
        <v>5.2806726848296348E-2</v>
      </c>
      <c r="AR3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-0.954212757606686</v>
      </c>
      <c r="AS327">
        <f>_xlfn.RANK.AVG(Table2[[#This Row],[1Y Return vs Nifty Z-Score]],Table2[1Y Return vs Nifty Z-Score])</f>
        <v>239</v>
      </c>
      <c r="AT327">
        <f>_xlfn.RANK.AVG(Table2[[#This Row],[6M Return vs Nifty Z-Score]],Table2[6M Return vs Nifty Z-Score])</f>
        <v>465</v>
      </c>
      <c r="AU327">
        <f>_xlfn.RANK.AVG(Table2[[#This Row],[Sharpe Ratio Z-Score]],Table2[Sharpe Ratio Z-Score])</f>
        <v>315</v>
      </c>
      <c r="AV327">
        <f>(Table2[[#This Row],[Rank 1Y]]+Table2[[#This Row],[Rank 6M]]+Table2[[#This Row],[Rank Sharpe]])/3</f>
        <v>339.66666666666669</v>
      </c>
    </row>
    <row r="328" spans="1:48" x14ac:dyDescent="0.3">
      <c r="A328" t="s">
        <v>739</v>
      </c>
      <c r="B328" t="s">
        <v>740</v>
      </c>
      <c r="C328" t="s">
        <v>10172</v>
      </c>
      <c r="D328" t="s">
        <v>62</v>
      </c>
      <c r="E328">
        <v>21246.0127794</v>
      </c>
      <c r="F328">
        <v>1184.4000000000001</v>
      </c>
      <c r="G328">
        <v>50.339377291107603</v>
      </c>
      <c r="H328">
        <f>(Table2[[#This Row],[1Y Return vs Nifty]]-AVERAGE(Table2[1Y Return vs Nifty]))/_xlfn.STDEV.P(Table2[1Y Return vs Nifty])</f>
        <v>7.5831426347993086E-2</v>
      </c>
      <c r="I328">
        <v>-4.8616910248154799</v>
      </c>
      <c r="J328">
        <f>(Table2[[#This Row],[1M Return vs Nifty]]-AVERAGE(Table2[1M Return vs Nifty]))/_xlfn.STDEV.P(Table2[1M Return vs Nifty])</f>
        <v>-0.5888037139175597</v>
      </c>
      <c r="K328">
        <v>27.087957042078902</v>
      </c>
      <c r="L328">
        <f>(Table2[[#This Row],[6M Return vs Nifty]]-AVERAGE(Table2[6M Return vs Nifty]))/_xlfn.STDEV.P(Table2[6M Return vs Nifty])</f>
        <v>0.51852514631180968</v>
      </c>
      <c r="M328">
        <v>-3.4451841534022698</v>
      </c>
      <c r="N328">
        <f>(Table2[[#This Row],[1W Return vs Nifty]]-AVERAGE(Table2[1W Return vs Nifty]))/_xlfn.STDEV.P(Table2[1W Return vs Nifty])</f>
        <v>-0.60128231223668438</v>
      </c>
      <c r="O328">
        <v>1175.44</v>
      </c>
      <c r="P328">
        <v>1115.4043001653799</v>
      </c>
      <c r="Q328">
        <v>958.10440525537604</v>
      </c>
      <c r="R328">
        <v>49.4746694666634</v>
      </c>
      <c r="S328" s="2">
        <f>(Table2[[#This Row],[Close Price]]-Table2[[#This Row],[20D EMA]])/Table2[[#This Row],[20D EMA]]</f>
        <v>7.6226774654597736E-3</v>
      </c>
      <c r="T328" s="2">
        <f>(Table2[[#This Row],[Close Price]]-Table2[[#This Row],[50D EMA]])/Table2[[#This Row],[50D EMA]]</f>
        <v>6.1857121964107746E-2</v>
      </c>
      <c r="U328" s="2">
        <f>(Table2[[#This Row],[Close Price]]-Table2[[#This Row],[200D EMA]])/Table2[[#This Row],[200D EMA]]</f>
        <v>0.23619095528979073</v>
      </c>
      <c r="V328">
        <v>0.84839867531354196</v>
      </c>
      <c r="W328">
        <v>1178.55</v>
      </c>
      <c r="X328">
        <v>1203.8499999999999</v>
      </c>
      <c r="Y328">
        <v>1166.0999999999999</v>
      </c>
      <c r="Z328">
        <v>1236</v>
      </c>
      <c r="AA328">
        <v>1162.6500000000001</v>
      </c>
      <c r="AB328">
        <v>1240</v>
      </c>
      <c r="AC328">
        <f>(Table2[[#This Row],[Close Price]]/Table2[[#This Row],[Day Low]])-1</f>
        <v>4.9637266132112057E-3</v>
      </c>
      <c r="AD328">
        <f>(Table2[[#This Row],[Day High]]/Table2[[#This Row],[Close Price]])-1</f>
        <v>1.6421816953731794E-2</v>
      </c>
      <c r="AE328">
        <f>(Table2[[#This Row],[Close Price]]/Table2[[#This Row],[Current Week Low]])-1</f>
        <v>1.5693336763570986E-2</v>
      </c>
      <c r="AF328">
        <f>(Table2[[#This Row],[Current Week High]]/Table2[[#This Row],[Close Price]])-1</f>
        <v>4.3566362715298901E-2</v>
      </c>
      <c r="AG328">
        <f>(Table2[[#This Row],[Close Price]]/Table2[[#This Row],[Current Month Low]])-1</f>
        <v>1.8707263578892963E-2</v>
      </c>
      <c r="AH328">
        <f>(Table2[[#This Row],[Current Month High]]/Table2[[#This Row],[Close Price]])-1</f>
        <v>4.6943600135089358E-2</v>
      </c>
      <c r="AI328">
        <v>6.3365417088821303</v>
      </c>
      <c r="AJ328">
        <v>77.358490566037702</v>
      </c>
      <c r="AK328" t="str">
        <f>IF(AND(Table2[[#This Row],[20D EMA]]&gt;Table2[[#This Row],[50D EMA]],Table2[[#This Row],[50D EMA]]&gt;Table2[[#This Row],[200D EMA]]),"Uptrend","Downtrend/NoTrend")</f>
        <v>Uptrend</v>
      </c>
      <c r="AL328">
        <v>7.0000000000000007E-2</v>
      </c>
      <c r="AM328" t="s">
        <v>10211</v>
      </c>
      <c r="AN328">
        <v>0.53</v>
      </c>
      <c r="AO328" t="s">
        <v>10211</v>
      </c>
      <c r="AP328">
        <v>-3.5886975571537999E-2</v>
      </c>
      <c r="AQ328">
        <f>(Table2[[#This Row],[Sharpe Ratio]]-AVERAGE(Table2[Sharpe Ratio]))/_xlfn.STDEV.P(Table2[Sharpe Ratio])</f>
        <v>-1.0257764231699196</v>
      </c>
      <c r="AR3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-1.6215058766643609</v>
      </c>
      <c r="AS328">
        <f>_xlfn.RANK.AVG(Table2[[#This Row],[1Y Return vs Nifty Z-Score]],Table2[1Y Return vs Nifty Z-Score])</f>
        <v>255</v>
      </c>
      <c r="AT328">
        <f>_xlfn.RANK.AVG(Table2[[#This Row],[6M Return vs Nifty Z-Score]],Table2[6M Return vs Nifty Z-Score])</f>
        <v>160</v>
      </c>
      <c r="AU328">
        <f>_xlfn.RANK.AVG(Table2[[#This Row],[Sharpe Ratio Z-Score]],Table2[Sharpe Ratio Z-Score])</f>
        <v>609</v>
      </c>
      <c r="AV328">
        <f>(Table2[[#This Row],[Rank 1Y]]+Table2[[#This Row],[Rank 6M]]+Table2[[#This Row],[Rank Sharpe]])/3</f>
        <v>341.33333333333331</v>
      </c>
    </row>
    <row r="329" spans="1:48" x14ac:dyDescent="0.3">
      <c r="A329" t="s">
        <v>957</v>
      </c>
      <c r="B329" t="s">
        <v>958</v>
      </c>
      <c r="C329" t="s">
        <v>10171</v>
      </c>
      <c r="D329" t="s">
        <v>214</v>
      </c>
      <c r="E329">
        <v>15105.31803011</v>
      </c>
      <c r="F329">
        <v>1802.35</v>
      </c>
      <c r="G329">
        <v>2.7847890895381702</v>
      </c>
      <c r="H329">
        <f>(Table2[[#This Row],[1Y Return vs Nifty]]-AVERAGE(Table2[1Y Return vs Nifty]))/_xlfn.STDEV.P(Table2[1Y Return vs Nifty])</f>
        <v>-0.49506861634998989</v>
      </c>
      <c r="I329">
        <v>-1.6363682472122201</v>
      </c>
      <c r="J329">
        <f>(Table2[[#This Row],[1M Return vs Nifty]]-AVERAGE(Table2[1M Return vs Nifty]))/_xlfn.STDEV.P(Table2[1M Return vs Nifty])</f>
        <v>-0.31279273920602868</v>
      </c>
      <c r="K329">
        <v>-4.9834961342412498</v>
      </c>
      <c r="L329">
        <f>(Table2[[#This Row],[6M Return vs Nifty]]-AVERAGE(Table2[6M Return vs Nifty]))/_xlfn.STDEV.P(Table2[6M Return vs Nifty])</f>
        <v>-0.44677042202928019</v>
      </c>
      <c r="M329">
        <v>1.3374821394010901</v>
      </c>
      <c r="N329">
        <f>(Table2[[#This Row],[1W Return vs Nifty]]-AVERAGE(Table2[1W Return vs Nifty]))/_xlfn.STDEV.P(Table2[1W Return vs Nifty])</f>
        <v>0.31476553461295365</v>
      </c>
      <c r="O329">
        <v>1812.85</v>
      </c>
      <c r="P329">
        <v>1784.9002905228299</v>
      </c>
      <c r="Q329">
        <v>1588.7227203027701</v>
      </c>
      <c r="R329">
        <v>53.4190814045755</v>
      </c>
      <c r="S329" s="2">
        <f>(Table2[[#This Row],[Close Price]]-Table2[[#This Row],[20D EMA]])/Table2[[#This Row],[20D EMA]]</f>
        <v>-5.7919849960007723E-3</v>
      </c>
      <c r="T329" s="2">
        <f>(Table2[[#This Row],[Close Price]]-Table2[[#This Row],[50D EMA]])/Table2[[#This Row],[50D EMA]]</f>
        <v>9.7762937066129783E-3</v>
      </c>
      <c r="U329" s="2">
        <f>(Table2[[#This Row],[Close Price]]-Table2[[#This Row],[200D EMA]])/Table2[[#This Row],[200D EMA]]</f>
        <v>0.13446479802121664</v>
      </c>
      <c r="V329">
        <v>1.3026927310014</v>
      </c>
      <c r="W329">
        <v>1795.2</v>
      </c>
      <c r="X329">
        <v>1859.9</v>
      </c>
      <c r="Y329">
        <v>1795.2</v>
      </c>
      <c r="Z329">
        <v>1960</v>
      </c>
      <c r="AA329">
        <v>1765.35</v>
      </c>
      <c r="AB329">
        <v>1960</v>
      </c>
      <c r="AC329">
        <f>(Table2[[#This Row],[Close Price]]/Table2[[#This Row],[Day Low]])-1</f>
        <v>3.9828431372548323E-3</v>
      </c>
      <c r="AD329">
        <f>(Table2[[#This Row],[Day High]]/Table2[[#This Row],[Close Price]])-1</f>
        <v>3.1930535134685467E-2</v>
      </c>
      <c r="AE329">
        <f>(Table2[[#This Row],[Close Price]]/Table2[[#This Row],[Current Week Low]])-1</f>
        <v>3.9828431372548323E-3</v>
      </c>
      <c r="AF329">
        <f>(Table2[[#This Row],[Current Week High]]/Table2[[#This Row],[Close Price]])-1</f>
        <v>8.7469137514911033E-2</v>
      </c>
      <c r="AG329">
        <f>(Table2[[#This Row],[Close Price]]/Table2[[#This Row],[Current Month Low]])-1</f>
        <v>2.0959016625598403E-2</v>
      </c>
      <c r="AH329">
        <f>(Table2[[#This Row],[Current Month High]]/Table2[[#This Row],[Close Price]])-1</f>
        <v>8.7469137514911033E-2</v>
      </c>
      <c r="AI329">
        <v>23.280716841900801</v>
      </c>
      <c r="AJ329">
        <v>77.922013820335593</v>
      </c>
      <c r="AK329" t="str">
        <f>IF(AND(Table2[[#This Row],[20D EMA]]&gt;Table2[[#This Row],[50D EMA]],Table2[[#This Row],[50D EMA]]&gt;Table2[[#This Row],[200D EMA]]),"Uptrend","Downtrend/NoTrend")</f>
        <v>Uptrend</v>
      </c>
      <c r="AL329">
        <v>-0.12</v>
      </c>
      <c r="AM329" t="s">
        <v>10212</v>
      </c>
      <c r="AN329">
        <v>-0.49</v>
      </c>
      <c r="AO329" t="s">
        <v>10212</v>
      </c>
      <c r="AP329">
        <v>0.178465812407133</v>
      </c>
      <c r="AQ329">
        <f>(Table2[[#This Row],[Sharpe Ratio]]-AVERAGE(Table2[Sharpe Ratio]))/_xlfn.STDEV.P(Table2[Sharpe Ratio])</f>
        <v>1.4061790939465444</v>
      </c>
      <c r="AR3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0.46631285097419928</v>
      </c>
      <c r="AS329">
        <f>_xlfn.RANK.AVG(Table2[[#This Row],[1Y Return vs Nifty Z-Score]],Table2[1Y Return vs Nifty Z-Score])</f>
        <v>485</v>
      </c>
      <c r="AT329">
        <f>_xlfn.RANK.AVG(Table2[[#This Row],[6M Return vs Nifty Z-Score]],Table2[6M Return vs Nifty Z-Score])</f>
        <v>476</v>
      </c>
      <c r="AU329">
        <f>_xlfn.RANK.AVG(Table2[[#This Row],[Sharpe Ratio Z-Score]],Table2[Sharpe Ratio Z-Score])</f>
        <v>63</v>
      </c>
      <c r="AV329">
        <f>(Table2[[#This Row],[Rank 1Y]]+Table2[[#This Row],[Rank 6M]]+Table2[[#This Row],[Rank Sharpe]])/3</f>
        <v>341.33333333333331</v>
      </c>
    </row>
    <row r="330" spans="1:48" x14ac:dyDescent="0.3">
      <c r="A330" t="s">
        <v>638</v>
      </c>
      <c r="B330" t="s">
        <v>639</v>
      </c>
      <c r="C330" t="s">
        <v>10173</v>
      </c>
      <c r="D330" t="s">
        <v>246</v>
      </c>
      <c r="E330">
        <v>29218.083322815</v>
      </c>
      <c r="F330">
        <v>5920.15</v>
      </c>
      <c r="G330">
        <v>-10.159976597112401</v>
      </c>
      <c r="H330">
        <f>(Table2[[#This Row],[1Y Return vs Nifty]]-AVERAGE(Table2[1Y Return vs Nifty]))/_xlfn.STDEV.P(Table2[1Y Return vs Nifty])</f>
        <v>-0.65047249140615737</v>
      </c>
      <c r="I330">
        <v>-9.5600683779896993</v>
      </c>
      <c r="J330">
        <f>(Table2[[#This Row],[1M Return vs Nifty]]-AVERAGE(Table2[1M Return vs Nifty]))/_xlfn.STDEV.P(Table2[1M Return vs Nifty])</f>
        <v>-0.99087315075570936</v>
      </c>
      <c r="K330">
        <v>17.0133140050158</v>
      </c>
      <c r="L330">
        <f>(Table2[[#This Row],[6M Return vs Nifty]]-AVERAGE(Table2[6M Return vs Nifty]))/_xlfn.STDEV.P(Table2[6M Return vs Nifty])</f>
        <v>0.2152957222246013</v>
      </c>
      <c r="M330">
        <v>-8.3457055928036308</v>
      </c>
      <c r="N330">
        <f>(Table2[[#This Row],[1W Return vs Nifty]]-AVERAGE(Table2[1W Return vs Nifty]))/_xlfn.STDEV.P(Table2[1W Return vs Nifty])</f>
        <v>-1.539903541102061</v>
      </c>
      <c r="O330">
        <v>6260.72</v>
      </c>
      <c r="P330">
        <v>5979.2063838723798</v>
      </c>
      <c r="Q330">
        <v>5190.8702380730001</v>
      </c>
      <c r="R330">
        <v>17.295291278669001</v>
      </c>
      <c r="S330" s="2">
        <f>(Table2[[#This Row],[Close Price]]-Table2[[#This Row],[20D EMA]])/Table2[[#This Row],[20D EMA]]</f>
        <v>-5.4397896727533035E-2</v>
      </c>
      <c r="T330" s="2">
        <f>(Table2[[#This Row],[Close Price]]-Table2[[#This Row],[50D EMA]])/Table2[[#This Row],[50D EMA]]</f>
        <v>-9.8769602654412477E-3</v>
      </c>
      <c r="U330" s="2">
        <f>(Table2[[#This Row],[Close Price]]-Table2[[#This Row],[200D EMA]])/Table2[[#This Row],[200D EMA]]</f>
        <v>0.14049277452131592</v>
      </c>
      <c r="V330">
        <v>0.75174360622979997</v>
      </c>
      <c r="W330">
        <v>5023.5</v>
      </c>
      <c r="X330">
        <v>6137.95</v>
      </c>
      <c r="Y330">
        <v>5023.5</v>
      </c>
      <c r="Z330">
        <v>6398.75</v>
      </c>
      <c r="AA330">
        <v>5023.5</v>
      </c>
      <c r="AB330">
        <v>6750</v>
      </c>
      <c r="AC330">
        <f>(Table2[[#This Row],[Close Price]]/Table2[[#This Row],[Day Low]])-1</f>
        <v>0.17849109186821921</v>
      </c>
      <c r="AD330">
        <f>(Table2[[#This Row],[Day High]]/Table2[[#This Row],[Close Price]])-1</f>
        <v>3.6789608371409432E-2</v>
      </c>
      <c r="AE330">
        <f>(Table2[[#This Row],[Close Price]]/Table2[[#This Row],[Current Week Low]])-1</f>
        <v>0.17849109186821921</v>
      </c>
      <c r="AF330">
        <f>(Table2[[#This Row],[Current Week High]]/Table2[[#This Row],[Close Price]])-1</f>
        <v>8.0842546219268119E-2</v>
      </c>
      <c r="AG330">
        <f>(Table2[[#This Row],[Close Price]]/Table2[[#This Row],[Current Month Low]])-1</f>
        <v>0.17849109186821921</v>
      </c>
      <c r="AH330">
        <f>(Table2[[#This Row],[Current Month High]]/Table2[[#This Row],[Close Price]])-1</f>
        <v>0.14017381316351796</v>
      </c>
      <c r="AI330">
        <v>24.152259655582998</v>
      </c>
      <c r="AJ330">
        <v>47.102745682693502</v>
      </c>
      <c r="AK330" t="str">
        <f>IF(AND(Table2[[#This Row],[20D EMA]]&gt;Table2[[#This Row],[50D EMA]],Table2[[#This Row],[50D EMA]]&gt;Table2[[#This Row],[200D EMA]]),"Uptrend","Downtrend/NoTrend")</f>
        <v>Uptrend</v>
      </c>
      <c r="AL330">
        <v>0.12</v>
      </c>
      <c r="AM330" t="s">
        <v>10211</v>
      </c>
      <c r="AN330">
        <v>-9.89</v>
      </c>
      <c r="AO330" t="s">
        <v>10212</v>
      </c>
      <c r="AP330">
        <v>8.6202064301736006E-2</v>
      </c>
      <c r="AQ330">
        <f>(Table2[[#This Row],[Sharpe Ratio]]-AVERAGE(Table2[Sharpe Ratio]))/_xlfn.STDEV.P(Table2[Sharpe Ratio])</f>
        <v>0.35939386968768944</v>
      </c>
      <c r="AR3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-2.6065595913516368</v>
      </c>
      <c r="AS330">
        <f>_xlfn.RANK.AVG(Table2[[#This Row],[1Y Return vs Nifty Z-Score]],Table2[1Y Return vs Nifty Z-Score])</f>
        <v>556</v>
      </c>
      <c r="AT330">
        <f>_xlfn.RANK.AVG(Table2[[#This Row],[6M Return vs Nifty Z-Score]],Table2[6M Return vs Nifty Z-Score])</f>
        <v>234</v>
      </c>
      <c r="AU330">
        <f>_xlfn.RANK.AVG(Table2[[#This Row],[Sharpe Ratio Z-Score]],Table2[Sharpe Ratio Z-Score])</f>
        <v>237</v>
      </c>
      <c r="AV330">
        <f>(Table2[[#This Row],[Rank 1Y]]+Table2[[#This Row],[Rank 6M]]+Table2[[#This Row],[Rank Sharpe]])/3</f>
        <v>342.33333333333331</v>
      </c>
    </row>
    <row r="331" spans="1:48" x14ac:dyDescent="0.3">
      <c r="A331" t="s">
        <v>1690</v>
      </c>
      <c r="B331" t="s">
        <v>1691</v>
      </c>
      <c r="C331" t="s">
        <v>10175</v>
      </c>
      <c r="D331" t="s">
        <v>130</v>
      </c>
      <c r="E331">
        <v>4671.4683116079996</v>
      </c>
      <c r="F331">
        <v>265.08999999999997</v>
      </c>
      <c r="G331">
        <v>-3.5329752861302399</v>
      </c>
      <c r="H331">
        <f>(Table2[[#This Row],[1Y Return vs Nifty]]-AVERAGE(Table2[1Y Return vs Nifty]))/_xlfn.STDEV.P(Table2[1Y Return vs Nifty])</f>
        <v>-0.57091433572698691</v>
      </c>
      <c r="I331">
        <v>16.4677113845297</v>
      </c>
      <c r="J331">
        <f>(Table2[[#This Row],[1M Return vs Nifty]]-AVERAGE(Table2[1M Return vs Nifty]))/_xlfn.STDEV.P(Table2[1M Return vs Nifty])</f>
        <v>1.2364862043189606</v>
      </c>
      <c r="K331">
        <v>10.9592482409886</v>
      </c>
      <c r="L331">
        <f>(Table2[[#This Row],[6M Return vs Nifty]]-AVERAGE(Table2[6M Return vs Nifty]))/_xlfn.STDEV.P(Table2[6M Return vs Nifty])</f>
        <v>3.3078757488627292E-2</v>
      </c>
      <c r="M331">
        <v>-0.487775905835312</v>
      </c>
      <c r="N331">
        <f>(Table2[[#This Row],[1W Return vs Nifty]]-AVERAGE(Table2[1W Return vs Nifty]))/_xlfn.STDEV.P(Table2[1W Return vs Nifty])</f>
        <v>-3.4835211063100724E-2</v>
      </c>
      <c r="O331">
        <v>239.55</v>
      </c>
      <c r="P331">
        <v>224.696638779902</v>
      </c>
      <c r="Q331">
        <v>206.16398732798999</v>
      </c>
      <c r="R331">
        <v>72.242914489988294</v>
      </c>
      <c r="S331" s="2">
        <f>(Table2[[#This Row],[Close Price]]-Table2[[#This Row],[20D EMA]])/Table2[[#This Row],[20D EMA]]</f>
        <v>0.10661657274055505</v>
      </c>
      <c r="T331" s="2">
        <f>(Table2[[#This Row],[Close Price]]-Table2[[#This Row],[50D EMA]])/Table2[[#This Row],[50D EMA]]</f>
        <v>0.1797684266192546</v>
      </c>
      <c r="U331" s="2">
        <f>(Table2[[#This Row],[Close Price]]-Table2[[#This Row],[200D EMA]])/Table2[[#This Row],[200D EMA]]</f>
        <v>0.28582107591013722</v>
      </c>
      <c r="V331">
        <v>3.32860684305827</v>
      </c>
      <c r="W331">
        <v>254.37</v>
      </c>
      <c r="X331">
        <v>271.79000000000002</v>
      </c>
      <c r="Y331">
        <v>252.14</v>
      </c>
      <c r="Z331">
        <v>274.79000000000002</v>
      </c>
      <c r="AA331">
        <v>213.01</v>
      </c>
      <c r="AB331">
        <v>274.79000000000002</v>
      </c>
      <c r="AC331">
        <f>(Table2[[#This Row],[Close Price]]/Table2[[#This Row],[Day Low]])-1</f>
        <v>4.2143334512717567E-2</v>
      </c>
      <c r="AD331">
        <f>(Table2[[#This Row],[Day High]]/Table2[[#This Row],[Close Price]])-1</f>
        <v>2.5274435097514258E-2</v>
      </c>
      <c r="AE331">
        <f>(Table2[[#This Row],[Close Price]]/Table2[[#This Row],[Current Week Low]])-1</f>
        <v>5.1360355358134324E-2</v>
      </c>
      <c r="AF331">
        <f>(Table2[[#This Row],[Current Week High]]/Table2[[#This Row],[Close Price]])-1</f>
        <v>3.6591346335206998E-2</v>
      </c>
      <c r="AG331">
        <f>(Table2[[#This Row],[Close Price]]/Table2[[#This Row],[Current Month Low]])-1</f>
        <v>0.24449556358856395</v>
      </c>
      <c r="AH331">
        <f>(Table2[[#This Row],[Current Month High]]/Table2[[#This Row],[Close Price]])-1</f>
        <v>3.6591346335206998E-2</v>
      </c>
      <c r="AI331">
        <v>3.6591346335206998</v>
      </c>
      <c r="AJ331">
        <v>66.670858220685204</v>
      </c>
      <c r="AK331" t="str">
        <f>IF(AND(Table2[[#This Row],[20D EMA]]&gt;Table2[[#This Row],[50D EMA]],Table2[[#This Row],[50D EMA]]&gt;Table2[[#This Row],[200D EMA]]),"Uptrend","Downtrend/NoTrend")</f>
        <v>Uptrend</v>
      </c>
      <c r="AL331">
        <v>0.16</v>
      </c>
      <c r="AM331" t="s">
        <v>10211</v>
      </c>
      <c r="AN331">
        <v>23.54</v>
      </c>
      <c r="AO331" t="s">
        <v>10211</v>
      </c>
      <c r="AP331">
        <v>9.6489026982182993E-2</v>
      </c>
      <c r="AQ331">
        <f>(Table2[[#This Row],[Sharpe Ratio]]-AVERAGE(Table2[Sharpe Ratio]))/_xlfn.STDEV.P(Table2[Sharpe Ratio])</f>
        <v>0.47610537076493953</v>
      </c>
      <c r="AR3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1.1399207857824398</v>
      </c>
      <c r="AS331">
        <f>_xlfn.RANK.AVG(Table2[[#This Row],[1Y Return vs Nifty Z-Score]],Table2[1Y Return vs Nifty Z-Score])</f>
        <v>522</v>
      </c>
      <c r="AT331">
        <f>_xlfn.RANK.AVG(Table2[[#This Row],[6M Return vs Nifty Z-Score]],Table2[6M Return vs Nifty Z-Score])</f>
        <v>295</v>
      </c>
      <c r="AU331">
        <f>_xlfn.RANK.AVG(Table2[[#This Row],[Sharpe Ratio Z-Score]],Table2[Sharpe Ratio Z-Score])</f>
        <v>217</v>
      </c>
      <c r="AV331">
        <f>(Table2[[#This Row],[Rank 1Y]]+Table2[[#This Row],[Rank 6M]]+Table2[[#This Row],[Rank Sharpe]])/3</f>
        <v>344.66666666666669</v>
      </c>
    </row>
    <row r="332" spans="1:48" x14ac:dyDescent="0.3">
      <c r="A332" t="s">
        <v>492</v>
      </c>
      <c r="B332" t="s">
        <v>493</v>
      </c>
      <c r="C332" t="s">
        <v>10172</v>
      </c>
      <c r="D332" t="s">
        <v>62</v>
      </c>
      <c r="E332">
        <v>43191.762428640002</v>
      </c>
      <c r="F332">
        <v>2570.6999999999998</v>
      </c>
      <c r="G332">
        <v>57.8907441447015</v>
      </c>
      <c r="H332">
        <f>(Table2[[#This Row],[1Y Return vs Nifty]]-AVERAGE(Table2[1Y Return vs Nifty]))/_xlfn.STDEV.P(Table2[1Y Return vs Nifty])</f>
        <v>0.16648673054012597</v>
      </c>
      <c r="I332">
        <v>-9.3700134663920593</v>
      </c>
      <c r="J332">
        <f>(Table2[[#This Row],[1M Return vs Nifty]]-AVERAGE(Table2[1M Return vs Nifty]))/_xlfn.STDEV.P(Table2[1M Return vs Nifty])</f>
        <v>-0.97460896728761037</v>
      </c>
      <c r="K332">
        <v>1.9891677754767301</v>
      </c>
      <c r="L332">
        <f>(Table2[[#This Row],[6M Return vs Nifty]]-AVERAGE(Table2[6M Return vs Nifty]))/_xlfn.STDEV.P(Table2[6M Return vs Nifty])</f>
        <v>-0.23690523336510705</v>
      </c>
      <c r="M332">
        <v>-2.3336839882953102</v>
      </c>
      <c r="N332">
        <f>(Table2[[#This Row],[1W Return vs Nifty]]-AVERAGE(Table2[1W Return vs Nifty]))/_xlfn.STDEV.P(Table2[1W Return vs Nifty])</f>
        <v>-0.38839116100764115</v>
      </c>
      <c r="O332">
        <v>2561.6999999999998</v>
      </c>
      <c r="P332">
        <v>2451.10651389446</v>
      </c>
      <c r="Q332">
        <v>2078.0894221367598</v>
      </c>
      <c r="R332">
        <v>45.913866103434799</v>
      </c>
      <c r="S332" s="2">
        <f>(Table2[[#This Row],[Close Price]]-Table2[[#This Row],[20D EMA]])/Table2[[#This Row],[20D EMA]]</f>
        <v>3.5132919545614242E-3</v>
      </c>
      <c r="T332" s="2">
        <f>(Table2[[#This Row],[Close Price]]-Table2[[#This Row],[50D EMA]])/Table2[[#This Row],[50D EMA]]</f>
        <v>4.8791631627432927E-2</v>
      </c>
      <c r="U332" s="2">
        <f>(Table2[[#This Row],[Close Price]]-Table2[[#This Row],[200D EMA]])/Table2[[#This Row],[200D EMA]]</f>
        <v>0.23704974993651698</v>
      </c>
      <c r="V332">
        <v>0.56655225774498497</v>
      </c>
      <c r="W332">
        <v>2540.6</v>
      </c>
      <c r="X332">
        <v>2619.9</v>
      </c>
      <c r="Y332">
        <v>2501</v>
      </c>
      <c r="Z332">
        <v>2619.9</v>
      </c>
      <c r="AA332">
        <v>2501</v>
      </c>
      <c r="AB332">
        <v>2698.95</v>
      </c>
      <c r="AC332">
        <f>(Table2[[#This Row],[Close Price]]/Table2[[#This Row],[Day Low]])-1</f>
        <v>1.1847595056285964E-2</v>
      </c>
      <c r="AD332">
        <f>(Table2[[#This Row],[Day High]]/Table2[[#This Row],[Close Price]])-1</f>
        <v>1.9138755980861344E-2</v>
      </c>
      <c r="AE332">
        <f>(Table2[[#This Row],[Close Price]]/Table2[[#This Row],[Current Week Low]])-1</f>
        <v>2.7868852459016269E-2</v>
      </c>
      <c r="AF332">
        <f>(Table2[[#This Row],[Current Week High]]/Table2[[#This Row],[Close Price]])-1</f>
        <v>1.9138755980861344E-2</v>
      </c>
      <c r="AG332">
        <f>(Table2[[#This Row],[Close Price]]/Table2[[#This Row],[Current Month Low]])-1</f>
        <v>2.7868852459016269E-2</v>
      </c>
      <c r="AH332">
        <f>(Table2[[#This Row],[Current Month High]]/Table2[[#This Row],[Close Price]])-1</f>
        <v>4.9889135254988837E-2</v>
      </c>
      <c r="AI332">
        <v>7.3637530633679598</v>
      </c>
      <c r="AJ332">
        <v>86.654565256852393</v>
      </c>
      <c r="AK332" t="str">
        <f>IF(AND(Table2[[#This Row],[20D EMA]]&gt;Table2[[#This Row],[50D EMA]],Table2[[#This Row],[50D EMA]]&gt;Table2[[#This Row],[200D EMA]]),"Uptrend","Downtrend/NoTrend")</f>
        <v>Uptrend</v>
      </c>
      <c r="AL332">
        <v>0.12</v>
      </c>
      <c r="AM332" t="s">
        <v>10211</v>
      </c>
      <c r="AN332">
        <v>-1.17</v>
      </c>
      <c r="AO332" t="s">
        <v>10212</v>
      </c>
      <c r="AP332">
        <v>3.2545072863815E-2</v>
      </c>
      <c r="AQ332">
        <f>(Table2[[#This Row],[Sharpe Ratio]]-AVERAGE(Table2[Sharpe Ratio]))/_xlfn.STDEV.P(Table2[Sharpe Ratio])</f>
        <v>-0.24937552206991773</v>
      </c>
      <c r="AR3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-1.6827941531901505</v>
      </c>
      <c r="AS332">
        <f>_xlfn.RANK.AVG(Table2[[#This Row],[1Y Return vs Nifty Z-Score]],Table2[1Y Return vs Nifty Z-Score])</f>
        <v>220</v>
      </c>
      <c r="AT332">
        <f>_xlfn.RANK.AVG(Table2[[#This Row],[6M Return vs Nifty Z-Score]],Table2[6M Return vs Nifty Z-Score])</f>
        <v>402</v>
      </c>
      <c r="AU332">
        <f>_xlfn.RANK.AVG(Table2[[#This Row],[Sharpe Ratio Z-Score]],Table2[Sharpe Ratio Z-Score])</f>
        <v>413</v>
      </c>
      <c r="AV332">
        <f>(Table2[[#This Row],[Rank 1Y]]+Table2[[#This Row],[Rank 6M]]+Table2[[#This Row],[Rank Sharpe]])/3</f>
        <v>345</v>
      </c>
    </row>
    <row r="333" spans="1:48" x14ac:dyDescent="0.3">
      <c r="A333" t="s">
        <v>322</v>
      </c>
      <c r="B333" t="s">
        <v>323</v>
      </c>
      <c r="C333" t="s">
        <v>10172</v>
      </c>
      <c r="D333" t="s">
        <v>62</v>
      </c>
      <c r="E333">
        <v>77220.849280109993</v>
      </c>
      <c r="F333">
        <v>1326.85</v>
      </c>
      <c r="G333">
        <v>54.109493128099402</v>
      </c>
      <c r="H333">
        <f>(Table2[[#This Row],[1Y Return vs Nifty]]-AVERAGE(Table2[1Y Return vs Nifty]))/_xlfn.STDEV.P(Table2[1Y Return vs Nifty])</f>
        <v>0.12109223868416061</v>
      </c>
      <c r="I333">
        <v>0.29175763276323302</v>
      </c>
      <c r="J333">
        <f>(Table2[[#This Row],[1M Return vs Nifty]]-AVERAGE(Table2[1M Return vs Nifty]))/_xlfn.STDEV.P(Table2[1M Return vs Nifty])</f>
        <v>-0.14779098893344991</v>
      </c>
      <c r="K333">
        <v>9.2803041949914</v>
      </c>
      <c r="L333">
        <f>(Table2[[#This Row],[6M Return vs Nifty]]-AVERAGE(Table2[6M Return vs Nifty]))/_xlfn.STDEV.P(Table2[6M Return vs Nifty])</f>
        <v>-1.7454570021782433E-2</v>
      </c>
      <c r="M333">
        <v>4.2453312002568602</v>
      </c>
      <c r="N333">
        <f>(Table2[[#This Row],[1W Return vs Nifty]]-AVERAGE(Table2[1W Return vs Nifty]))/_xlfn.STDEV.P(Table2[1W Return vs Nifty])</f>
        <v>0.87172031842650832</v>
      </c>
      <c r="O333">
        <v>1268.05</v>
      </c>
      <c r="P333">
        <v>1222.6797756635301</v>
      </c>
      <c r="Q333">
        <v>1070.7454740737901</v>
      </c>
      <c r="R333">
        <v>70.322044332659203</v>
      </c>
      <c r="S333" s="2">
        <f>(Table2[[#This Row],[Close Price]]-Table2[[#This Row],[20D EMA]])/Table2[[#This Row],[20D EMA]]</f>
        <v>4.6370411261385559E-2</v>
      </c>
      <c r="T333" s="2">
        <f>(Table2[[#This Row],[Close Price]]-Table2[[#This Row],[50D EMA]])/Table2[[#This Row],[50D EMA]]</f>
        <v>8.5198288554284934E-2</v>
      </c>
      <c r="U333" s="2">
        <f>(Table2[[#This Row],[Close Price]]-Table2[[#This Row],[200D EMA]])/Table2[[#This Row],[200D EMA]]</f>
        <v>0.23918338403227324</v>
      </c>
      <c r="V333">
        <v>0.78816894591208297</v>
      </c>
      <c r="W333">
        <v>1311</v>
      </c>
      <c r="X333">
        <v>1330</v>
      </c>
      <c r="Y333">
        <v>1285.75</v>
      </c>
      <c r="Z333">
        <v>1344.2</v>
      </c>
      <c r="AA333">
        <v>1203</v>
      </c>
      <c r="AB333">
        <v>1344.2</v>
      </c>
      <c r="AC333">
        <f>(Table2[[#This Row],[Close Price]]/Table2[[#This Row],[Day Low]])-1</f>
        <v>1.209000762776502E-2</v>
      </c>
      <c r="AD333">
        <f>(Table2[[#This Row],[Day High]]/Table2[[#This Row],[Close Price]])-1</f>
        <v>2.3740437879187226E-3</v>
      </c>
      <c r="AE333">
        <f>(Table2[[#This Row],[Close Price]]/Table2[[#This Row],[Current Week Low]])-1</f>
        <v>3.1965778728368477E-2</v>
      </c>
      <c r="AF333">
        <f>(Table2[[#This Row],[Current Week High]]/Table2[[#This Row],[Close Price]])-1</f>
        <v>1.3076082450917736E-2</v>
      </c>
      <c r="AG333">
        <f>(Table2[[#This Row],[Close Price]]/Table2[[#This Row],[Current Month Low]])-1</f>
        <v>0.10295095594347448</v>
      </c>
      <c r="AH333">
        <f>(Table2[[#This Row],[Current Month High]]/Table2[[#This Row],[Close Price]])-1</f>
        <v>1.3076082450917736E-2</v>
      </c>
      <c r="AI333">
        <v>1.3076082450917701</v>
      </c>
      <c r="AJ333">
        <v>84.144056623412595</v>
      </c>
      <c r="AK333" t="str">
        <f>IF(AND(Table2[[#This Row],[20D EMA]]&gt;Table2[[#This Row],[50D EMA]],Table2[[#This Row],[50D EMA]]&gt;Table2[[#This Row],[200D EMA]]),"Uptrend","Downtrend/NoTrend")</f>
        <v>Uptrend</v>
      </c>
      <c r="AL333">
        <v>0.1</v>
      </c>
      <c r="AM333" t="s">
        <v>10211</v>
      </c>
      <c r="AN333">
        <v>10.76</v>
      </c>
      <c r="AO333" t="s">
        <v>10211</v>
      </c>
      <c r="AP333">
        <v>3.1877868125079999E-3</v>
      </c>
      <c r="AQ333">
        <f>(Table2[[#This Row],[Sharpe Ratio]]-AVERAGE(Table2[Sharpe Ratio]))/_xlfn.STDEV.P(Table2[Sharpe Ratio])</f>
        <v>-0.5824507969627567</v>
      </c>
      <c r="AR3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0.24511620119267996</v>
      </c>
      <c r="AS333">
        <f>_xlfn.RANK.AVG(Table2[[#This Row],[1Y Return vs Nifty Z-Score]],Table2[1Y Return vs Nifty Z-Score])</f>
        <v>237</v>
      </c>
      <c r="AT333">
        <f>_xlfn.RANK.AVG(Table2[[#This Row],[6M Return vs Nifty Z-Score]],Table2[6M Return vs Nifty Z-Score])</f>
        <v>311</v>
      </c>
      <c r="AU333">
        <f>_xlfn.RANK.AVG(Table2[[#This Row],[Sharpe Ratio Z-Score]],Table2[Sharpe Ratio Z-Score])</f>
        <v>491</v>
      </c>
      <c r="AV333">
        <f>(Table2[[#This Row],[Rank 1Y]]+Table2[[#This Row],[Rank 6M]]+Table2[[#This Row],[Rank Sharpe]])/3</f>
        <v>346.33333333333331</v>
      </c>
    </row>
    <row r="334" spans="1:48" x14ac:dyDescent="0.3">
      <c r="A334" t="s">
        <v>1607</v>
      </c>
      <c r="B334" t="s">
        <v>1608</v>
      </c>
      <c r="C334" t="s">
        <v>10171</v>
      </c>
      <c r="D334" t="s">
        <v>193</v>
      </c>
      <c r="E334">
        <v>5423.2941414239904</v>
      </c>
      <c r="F334">
        <v>210.13</v>
      </c>
      <c r="G334">
        <v>12.526888920031199</v>
      </c>
      <c r="H334">
        <f>(Table2[[#This Row],[1Y Return vs Nifty]]-AVERAGE(Table2[1Y Return vs Nifty]))/_xlfn.STDEV.P(Table2[1Y Return vs Nifty])</f>
        <v>-0.3781132305600457</v>
      </c>
      <c r="I334">
        <v>16.471101337286701</v>
      </c>
      <c r="J334">
        <f>(Table2[[#This Row],[1M Return vs Nifty]]-AVERAGE(Table2[1M Return vs Nifty]))/_xlfn.STDEV.P(Table2[1M Return vs Nifty])</f>
        <v>1.2367763037072088</v>
      </c>
      <c r="K334">
        <v>12.353936088107799</v>
      </c>
      <c r="L334">
        <f>(Table2[[#This Row],[6M Return vs Nifty]]-AVERAGE(Table2[6M Return vs Nifty]))/_xlfn.STDEV.P(Table2[6M Return vs Nifty])</f>
        <v>7.505646241649018E-2</v>
      </c>
      <c r="M334">
        <v>-2.63499320013862</v>
      </c>
      <c r="N334">
        <f>(Table2[[#This Row],[1W Return vs Nifty]]-AVERAGE(Table2[1W Return vs Nifty]))/_xlfn.STDEV.P(Table2[1W Return vs Nifty])</f>
        <v>-0.44610241198083839</v>
      </c>
      <c r="O334">
        <v>207</v>
      </c>
      <c r="P334">
        <v>191.85309989020499</v>
      </c>
      <c r="Q334">
        <v>165.390076809813</v>
      </c>
      <c r="R334">
        <v>54.550566860930601</v>
      </c>
      <c r="S334" s="2">
        <f>(Table2[[#This Row],[Close Price]]-Table2[[#This Row],[20D EMA]])/Table2[[#This Row],[20D EMA]]</f>
        <v>1.5120772946859882E-2</v>
      </c>
      <c r="T334" s="2">
        <f>(Table2[[#This Row],[Close Price]]-Table2[[#This Row],[50D EMA]])/Table2[[#This Row],[50D EMA]]</f>
        <v>9.5265075832783722E-2</v>
      </c>
      <c r="U334" s="2">
        <f>(Table2[[#This Row],[Close Price]]-Table2[[#This Row],[200D EMA]])/Table2[[#This Row],[200D EMA]]</f>
        <v>0.27051153281484219</v>
      </c>
      <c r="V334">
        <v>1.0772509506694301</v>
      </c>
      <c r="W334">
        <v>209.01</v>
      </c>
      <c r="X334">
        <v>214.66</v>
      </c>
      <c r="Y334">
        <v>204</v>
      </c>
      <c r="Z334">
        <v>222</v>
      </c>
      <c r="AA334">
        <v>204</v>
      </c>
      <c r="AB334">
        <v>225.7</v>
      </c>
      <c r="AC334">
        <f>(Table2[[#This Row],[Close Price]]/Table2[[#This Row],[Day Low]])-1</f>
        <v>5.3585952825223604E-3</v>
      </c>
      <c r="AD334">
        <f>(Table2[[#This Row],[Day High]]/Table2[[#This Row],[Close Price]])-1</f>
        <v>2.1558083091419711E-2</v>
      </c>
      <c r="AE334">
        <f>(Table2[[#This Row],[Close Price]]/Table2[[#This Row],[Current Week Low]])-1</f>
        <v>3.0049019607843119E-2</v>
      </c>
      <c r="AF334">
        <f>(Table2[[#This Row],[Current Week High]]/Table2[[#This Row],[Close Price]])-1</f>
        <v>5.6488840241755156E-2</v>
      </c>
      <c r="AG334">
        <f>(Table2[[#This Row],[Close Price]]/Table2[[#This Row],[Current Month Low]])-1</f>
        <v>3.0049019607843119E-2</v>
      </c>
      <c r="AH334">
        <f>(Table2[[#This Row],[Current Month High]]/Table2[[#This Row],[Close Price]])-1</f>
        <v>7.4096987579117757E-2</v>
      </c>
      <c r="AI334">
        <v>7.4096987579117704</v>
      </c>
      <c r="AJ334">
        <v>66.703689012296707</v>
      </c>
      <c r="AK334" t="str">
        <f>IF(AND(Table2[[#This Row],[20D EMA]]&gt;Table2[[#This Row],[50D EMA]],Table2[[#This Row],[50D EMA]]&gt;Table2[[#This Row],[200D EMA]]),"Uptrend","Downtrend/NoTrend")</f>
        <v>Uptrend</v>
      </c>
      <c r="AL334">
        <v>0.01</v>
      </c>
      <c r="AM334" t="s">
        <v>10211</v>
      </c>
      <c r="AN334">
        <v>-0.23</v>
      </c>
      <c r="AO334" t="s">
        <v>10212</v>
      </c>
      <c r="AP334">
        <v>5.253739291205E-2</v>
      </c>
      <c r="AQ334">
        <f>(Table2[[#This Row],[Sharpe Ratio]]-AVERAGE(Table2[Sharpe Ratio]))/_xlfn.STDEV.P(Table2[Sharpe Ratio])</f>
        <v>-2.2551166297595612E-2</v>
      </c>
      <c r="AR3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0.46506595728521932</v>
      </c>
      <c r="AS334">
        <f>_xlfn.RANK.AVG(Table2[[#This Row],[1Y Return vs Nifty Z-Score]],Table2[1Y Return vs Nifty Z-Score])</f>
        <v>424</v>
      </c>
      <c r="AT334">
        <f>_xlfn.RANK.AVG(Table2[[#This Row],[6M Return vs Nifty Z-Score]],Table2[6M Return vs Nifty Z-Score])</f>
        <v>281</v>
      </c>
      <c r="AU334">
        <f>_xlfn.RANK.AVG(Table2[[#This Row],[Sharpe Ratio Z-Score]],Table2[Sharpe Ratio Z-Score])</f>
        <v>341</v>
      </c>
      <c r="AV334">
        <f>(Table2[[#This Row],[Rank 1Y]]+Table2[[#This Row],[Rank 6M]]+Table2[[#This Row],[Rank Sharpe]])/3</f>
        <v>348.66666666666669</v>
      </c>
    </row>
    <row r="335" spans="1:48" x14ac:dyDescent="0.3">
      <c r="A335" t="s">
        <v>842</v>
      </c>
      <c r="B335" t="s">
        <v>843</v>
      </c>
      <c r="C335" t="s">
        <v>10167</v>
      </c>
      <c r="D335" t="s">
        <v>49</v>
      </c>
      <c r="E335">
        <v>18008.745294204</v>
      </c>
      <c r="F335">
        <v>224.23</v>
      </c>
      <c r="G335">
        <v>46.6149386088385</v>
      </c>
      <c r="H335">
        <f>(Table2[[#This Row],[1Y Return vs Nifty]]-AVERAGE(Table2[1Y Return vs Nifty]))/_xlfn.STDEV.P(Table2[1Y Return vs Nifty])</f>
        <v>3.1118975180909347E-2</v>
      </c>
      <c r="I335">
        <v>11.723222373698899</v>
      </c>
      <c r="J335">
        <f>(Table2[[#This Row],[1M Return vs Nifty]]-AVERAGE(Table2[1M Return vs Nifty]))/_xlfn.STDEV.P(Table2[1M Return vs Nifty])</f>
        <v>0.8304707055040883</v>
      </c>
      <c r="K335">
        <v>17.965657432586202</v>
      </c>
      <c r="L335">
        <f>(Table2[[#This Row],[6M Return vs Nifty]]-AVERAGE(Table2[6M Return vs Nifty]))/_xlfn.STDEV.P(Table2[6M Return vs Nifty])</f>
        <v>0.24395962108563668</v>
      </c>
      <c r="M335">
        <v>1.36889899099058</v>
      </c>
      <c r="N335">
        <f>(Table2[[#This Row],[1W Return vs Nifty]]-AVERAGE(Table2[1W Return vs Nifty]))/_xlfn.STDEV.P(Table2[1W Return vs Nifty])</f>
        <v>0.32078296035236853</v>
      </c>
      <c r="O335">
        <v>203.79</v>
      </c>
      <c r="P335">
        <v>193.63540589895501</v>
      </c>
      <c r="Q335">
        <v>173.83033372511201</v>
      </c>
      <c r="R335">
        <v>70.567085480040305</v>
      </c>
      <c r="S335" s="2">
        <f>(Table2[[#This Row],[Close Price]]-Table2[[#This Row],[20D EMA]])/Table2[[#This Row],[20D EMA]]</f>
        <v>0.10029932773933951</v>
      </c>
      <c r="T335" s="2">
        <f>(Table2[[#This Row],[Close Price]]-Table2[[#This Row],[50D EMA]])/Table2[[#This Row],[50D EMA]]</f>
        <v>0.15800103270891577</v>
      </c>
      <c r="U335" s="2">
        <f>(Table2[[#This Row],[Close Price]]-Table2[[#This Row],[200D EMA]])/Table2[[#This Row],[200D EMA]]</f>
        <v>0.289935969142117</v>
      </c>
      <c r="V335">
        <v>1.06722013436837</v>
      </c>
      <c r="W335">
        <v>211.63</v>
      </c>
      <c r="X335">
        <v>225.39</v>
      </c>
      <c r="Y335">
        <v>204.66</v>
      </c>
      <c r="Z335">
        <v>225.39</v>
      </c>
      <c r="AA335">
        <v>204.66</v>
      </c>
      <c r="AB335">
        <v>225.39</v>
      </c>
      <c r="AC335">
        <f>(Table2[[#This Row],[Close Price]]/Table2[[#This Row],[Day Low]])-1</f>
        <v>5.9537872702357886E-2</v>
      </c>
      <c r="AD335">
        <f>(Table2[[#This Row],[Day High]]/Table2[[#This Row],[Close Price]])-1</f>
        <v>5.1732595995184205E-3</v>
      </c>
      <c r="AE335">
        <f>(Table2[[#This Row],[Close Price]]/Table2[[#This Row],[Current Week Low]])-1</f>
        <v>9.5622007231505934E-2</v>
      </c>
      <c r="AF335">
        <f>(Table2[[#This Row],[Current Week High]]/Table2[[#This Row],[Close Price]])-1</f>
        <v>5.1732595995184205E-3</v>
      </c>
      <c r="AG335">
        <f>(Table2[[#This Row],[Close Price]]/Table2[[#This Row],[Current Month Low]])-1</f>
        <v>9.5622007231505934E-2</v>
      </c>
      <c r="AH335">
        <f>(Table2[[#This Row],[Current Month High]]/Table2[[#This Row],[Close Price]])-1</f>
        <v>5.1732595995184205E-3</v>
      </c>
      <c r="AI335">
        <v>0.51732595995184205</v>
      </c>
      <c r="AJ335">
        <v>82.895595432300098</v>
      </c>
      <c r="AK335" t="str">
        <f>IF(AND(Table2[[#This Row],[20D EMA]]&gt;Table2[[#This Row],[50D EMA]],Table2[[#This Row],[50D EMA]]&gt;Table2[[#This Row],[200D EMA]]),"Uptrend","Downtrend/NoTrend")</f>
        <v>Uptrend</v>
      </c>
      <c r="AL335">
        <v>0.06</v>
      </c>
      <c r="AM335" t="s">
        <v>10211</v>
      </c>
      <c r="AN335">
        <v>14.25</v>
      </c>
      <c r="AO335" t="s">
        <v>10211</v>
      </c>
      <c r="AP335">
        <v>-1.0036806358534E-2</v>
      </c>
      <c r="AQ335">
        <f>(Table2[[#This Row],[Sharpe Ratio]]-AVERAGE(Table2[Sharpe Ratio]))/_xlfn.STDEV.P(Table2[Sharpe Ratio])</f>
        <v>-0.73249140351244402</v>
      </c>
      <c r="AR3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0.69384085861055889</v>
      </c>
      <c r="AS335">
        <f>_xlfn.RANK.AVG(Table2[[#This Row],[1Y Return vs Nifty Z-Score]],Table2[1Y Return vs Nifty Z-Score])</f>
        <v>267</v>
      </c>
      <c r="AT335">
        <f>_xlfn.RANK.AVG(Table2[[#This Row],[6M Return vs Nifty Z-Score]],Table2[6M Return vs Nifty Z-Score])</f>
        <v>226</v>
      </c>
      <c r="AU335">
        <f>_xlfn.RANK.AVG(Table2[[#This Row],[Sharpe Ratio Z-Score]],Table2[Sharpe Ratio Z-Score])</f>
        <v>561</v>
      </c>
      <c r="AV335">
        <f>(Table2[[#This Row],[Rank 1Y]]+Table2[[#This Row],[Rank 6M]]+Table2[[#This Row],[Rank Sharpe]])/3</f>
        <v>351.33333333333331</v>
      </c>
    </row>
    <row r="336" spans="1:48" x14ac:dyDescent="0.3">
      <c r="A336" t="s">
        <v>1031</v>
      </c>
      <c r="B336" t="s">
        <v>1032</v>
      </c>
      <c r="C336" t="s">
        <v>10172</v>
      </c>
      <c r="D336" t="s">
        <v>62</v>
      </c>
      <c r="E336">
        <v>12474.717812519901</v>
      </c>
      <c r="F336">
        <v>514.35</v>
      </c>
      <c r="G336">
        <v>40.1081607751075</v>
      </c>
      <c r="H336">
        <f>(Table2[[#This Row],[1Y Return vs Nifty]]-AVERAGE(Table2[1Y Return vs Nifty]))/_xlfn.STDEV.P(Table2[1Y Return vs Nifty])</f>
        <v>-4.6995879422767388E-2</v>
      </c>
      <c r="I336">
        <v>3.2791231602528299</v>
      </c>
      <c r="J336">
        <f>(Table2[[#This Row],[1M Return vs Nifty]]-AVERAGE(Table2[1M Return vs Nifty]))/_xlfn.STDEV.P(Table2[1M Return vs Nifty])</f>
        <v>0.10785650061013966</v>
      </c>
      <c r="K336">
        <v>13.617947657089699</v>
      </c>
      <c r="L336">
        <f>(Table2[[#This Row],[6M Return vs Nifty]]-AVERAGE(Table2[6M Return vs Nifty]))/_xlfn.STDEV.P(Table2[6M Return vs Nifty])</f>
        <v>0.11310103617378364</v>
      </c>
      <c r="M336">
        <v>-1.27466318046185</v>
      </c>
      <c r="N336">
        <f>(Table2[[#This Row],[1W Return vs Nifty]]-AVERAGE(Table2[1W Return vs Nifty]))/_xlfn.STDEV.P(Table2[1W Return vs Nifty])</f>
        <v>-0.18555164192085719</v>
      </c>
      <c r="O336">
        <v>497.9</v>
      </c>
      <c r="P336">
        <v>470.49069740587402</v>
      </c>
      <c r="Q336">
        <v>417.86863261956898</v>
      </c>
      <c r="R336">
        <v>62.419689029168701</v>
      </c>
      <c r="S336" s="2">
        <f>(Table2[[#This Row],[Close Price]]-Table2[[#This Row],[20D EMA]])/Table2[[#This Row],[20D EMA]]</f>
        <v>3.3038762803775955E-2</v>
      </c>
      <c r="T336" s="2">
        <f>(Table2[[#This Row],[Close Price]]-Table2[[#This Row],[50D EMA]])/Table2[[#This Row],[50D EMA]]</f>
        <v>9.3220339607034339E-2</v>
      </c>
      <c r="U336" s="2">
        <f>(Table2[[#This Row],[Close Price]]-Table2[[#This Row],[200D EMA]])/Table2[[#This Row],[200D EMA]]</f>
        <v>0.23088923132516737</v>
      </c>
      <c r="V336">
        <v>1.11242246113582</v>
      </c>
      <c r="W336">
        <v>507.3</v>
      </c>
      <c r="X336">
        <v>518.5</v>
      </c>
      <c r="Y336">
        <v>504.2</v>
      </c>
      <c r="Z336">
        <v>528.70000000000005</v>
      </c>
      <c r="AA336">
        <v>484.55</v>
      </c>
      <c r="AB336">
        <v>530.65</v>
      </c>
      <c r="AC336">
        <f>(Table2[[#This Row],[Close Price]]/Table2[[#This Row],[Day Low]])-1</f>
        <v>1.389710230632768E-2</v>
      </c>
      <c r="AD336">
        <f>(Table2[[#This Row],[Day High]]/Table2[[#This Row],[Close Price]])-1</f>
        <v>8.0684358899580921E-3</v>
      </c>
      <c r="AE336">
        <f>(Table2[[#This Row],[Close Price]]/Table2[[#This Row],[Current Week Low]])-1</f>
        <v>2.0130900436334809E-2</v>
      </c>
      <c r="AF336">
        <f>(Table2[[#This Row],[Current Week High]]/Table2[[#This Row],[Close Price]])-1</f>
        <v>2.7899290366482088E-2</v>
      </c>
      <c r="AG336">
        <f>(Table2[[#This Row],[Close Price]]/Table2[[#This Row],[Current Month Low]])-1</f>
        <v>6.1500361159839034E-2</v>
      </c>
      <c r="AH336">
        <f>(Table2[[#This Row],[Current Month High]]/Table2[[#This Row],[Close Price]])-1</f>
        <v>3.1690483134052538E-2</v>
      </c>
      <c r="AI336">
        <v>3.1690483134052498</v>
      </c>
      <c r="AJ336">
        <v>78.779979144942601</v>
      </c>
      <c r="AK336" t="str">
        <f>IF(AND(Table2[[#This Row],[20D EMA]]&gt;Table2[[#This Row],[50D EMA]],Table2[[#This Row],[50D EMA]]&gt;Table2[[#This Row],[200D EMA]]),"Uptrend","Downtrend/NoTrend")</f>
        <v>Uptrend</v>
      </c>
      <c r="AL336">
        <v>0.11</v>
      </c>
      <c r="AM336" t="s">
        <v>10211</v>
      </c>
      <c r="AN336">
        <v>2.42</v>
      </c>
      <c r="AO336" t="s">
        <v>10211</v>
      </c>
      <c r="AP336">
        <v>2.0331497219720001E-3</v>
      </c>
      <c r="AQ336">
        <f>(Table2[[#This Row],[Sharpe Ratio]]-AVERAGE(Table2[Sharpe Ratio]))/_xlfn.STDEV.P(Table2[Sharpe Ratio])</f>
        <v>-0.595550818049843</v>
      </c>
      <c r="AR3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-0.60714080260954428</v>
      </c>
      <c r="AS336">
        <f>_xlfn.RANK.AVG(Table2[[#This Row],[1Y Return vs Nifty Z-Score]],Table2[1Y Return vs Nifty Z-Score])</f>
        <v>296</v>
      </c>
      <c r="AT336">
        <f>_xlfn.RANK.AVG(Table2[[#This Row],[6M Return vs Nifty Z-Score]],Table2[6M Return vs Nifty Z-Score])</f>
        <v>269</v>
      </c>
      <c r="AU336">
        <f>_xlfn.RANK.AVG(Table2[[#This Row],[Sharpe Ratio Z-Score]],Table2[Sharpe Ratio Z-Score])</f>
        <v>495</v>
      </c>
      <c r="AV336">
        <f>(Table2[[#This Row],[Rank 1Y]]+Table2[[#This Row],[Rank 6M]]+Table2[[#This Row],[Rank Sharpe]])/3</f>
        <v>353.33333333333331</v>
      </c>
    </row>
    <row r="337" spans="1:48" x14ac:dyDescent="0.3">
      <c r="A337" t="s">
        <v>1153</v>
      </c>
      <c r="B337" t="s">
        <v>1154</v>
      </c>
      <c r="C337" t="s">
        <v>10181</v>
      </c>
      <c r="D337" t="s">
        <v>243</v>
      </c>
      <c r="E337">
        <v>10334.92609752</v>
      </c>
      <c r="F337">
        <v>274.55</v>
      </c>
      <c r="G337">
        <v>41.878686560999398</v>
      </c>
      <c r="H337">
        <f>(Table2[[#This Row],[1Y Return vs Nifty]]-AVERAGE(Table2[1Y Return vs Nifty]))/_xlfn.STDEV.P(Table2[1Y Return vs Nifty])</f>
        <v>-2.5740448874633535E-2</v>
      </c>
      <c r="I337">
        <v>5.4363683364520901</v>
      </c>
      <c r="J337">
        <f>(Table2[[#This Row],[1M Return vs Nifty]]-AVERAGE(Table2[1M Return vs Nifty]))/_xlfn.STDEV.P(Table2[1M Return vs Nifty])</f>
        <v>0.2924654172460634</v>
      </c>
      <c r="K337">
        <v>-8.7924422806657496</v>
      </c>
      <c r="L337">
        <f>(Table2[[#This Row],[6M Return vs Nifty]]-AVERAGE(Table2[6M Return vs Nifty]))/_xlfn.STDEV.P(Table2[6M Return vs Nifty])</f>
        <v>-0.56141314853685742</v>
      </c>
      <c r="M337">
        <v>4.6263231705260601</v>
      </c>
      <c r="N337">
        <f>(Table2[[#This Row],[1W Return vs Nifty]]-AVERAGE(Table2[1W Return vs Nifty]))/_xlfn.STDEV.P(Table2[1W Return vs Nifty])</f>
        <v>0.94469360417660642</v>
      </c>
      <c r="O337">
        <v>261.75</v>
      </c>
      <c r="P337">
        <v>259.13867847396398</v>
      </c>
      <c r="Q337">
        <v>245.255345196749</v>
      </c>
      <c r="R337">
        <v>66.8042252322509</v>
      </c>
      <c r="S337" s="2">
        <f>(Table2[[#This Row],[Close Price]]-Table2[[#This Row],[20D EMA]])/Table2[[#This Row],[20D EMA]]</f>
        <v>4.8901623686724016E-2</v>
      </c>
      <c r="T337" s="2">
        <f>(Table2[[#This Row],[Close Price]]-Table2[[#This Row],[50D EMA]])/Table2[[#This Row],[50D EMA]]</f>
        <v>5.9471328698561803E-2</v>
      </c>
      <c r="U337" s="2">
        <f>(Table2[[#This Row],[Close Price]]-Table2[[#This Row],[200D EMA]])/Table2[[#This Row],[200D EMA]]</f>
        <v>0.11944553045215066</v>
      </c>
      <c r="V337">
        <v>1.4334797765847</v>
      </c>
      <c r="W337">
        <v>273</v>
      </c>
      <c r="X337">
        <v>285</v>
      </c>
      <c r="Y337">
        <v>257.5</v>
      </c>
      <c r="Z337">
        <v>285</v>
      </c>
      <c r="AA337">
        <v>252</v>
      </c>
      <c r="AB337">
        <v>285</v>
      </c>
      <c r="AC337">
        <f>(Table2[[#This Row],[Close Price]]/Table2[[#This Row],[Day Low]])-1</f>
        <v>5.6776556776556575E-3</v>
      </c>
      <c r="AD337">
        <f>(Table2[[#This Row],[Day High]]/Table2[[#This Row],[Close Price]])-1</f>
        <v>3.8062283737024138E-2</v>
      </c>
      <c r="AE337">
        <f>(Table2[[#This Row],[Close Price]]/Table2[[#This Row],[Current Week Low]])-1</f>
        <v>6.6213592233009821E-2</v>
      </c>
      <c r="AF337">
        <f>(Table2[[#This Row],[Current Week High]]/Table2[[#This Row],[Close Price]])-1</f>
        <v>3.8062283737024138E-2</v>
      </c>
      <c r="AG337">
        <f>(Table2[[#This Row],[Close Price]]/Table2[[#This Row],[Current Month Low]])-1</f>
        <v>8.948412698412711E-2</v>
      </c>
      <c r="AH337">
        <f>(Table2[[#This Row],[Current Month High]]/Table2[[#This Row],[Close Price]])-1</f>
        <v>3.8062283737024138E-2</v>
      </c>
      <c r="AI337">
        <v>25.113822618830799</v>
      </c>
      <c r="AJ337">
        <v>81.520661157024804</v>
      </c>
      <c r="AK337" t="str">
        <f>IF(AND(Table2[[#This Row],[20D EMA]]&gt;Table2[[#This Row],[50D EMA]],Table2[[#This Row],[50D EMA]]&gt;Table2[[#This Row],[200D EMA]]),"Uptrend","Downtrend/NoTrend")</f>
        <v>Uptrend</v>
      </c>
      <c r="AL337">
        <v>-0.04</v>
      </c>
      <c r="AM337" t="s">
        <v>10212</v>
      </c>
      <c r="AN337">
        <v>3.85</v>
      </c>
      <c r="AO337" t="s">
        <v>10211</v>
      </c>
      <c r="AP337">
        <v>7.6475768642511002E-2</v>
      </c>
      <c r="AQ337">
        <f>(Table2[[#This Row],[Sharpe Ratio]]-AVERAGE(Table2[Sharpe Ratio]))/_xlfn.STDEV.P(Table2[Sharpe Ratio])</f>
        <v>0.24904345804801514</v>
      </c>
      <c r="AR3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0.89904888205919398</v>
      </c>
      <c r="AS337">
        <f>_xlfn.RANK.AVG(Table2[[#This Row],[1Y Return vs Nifty Z-Score]],Table2[1Y Return vs Nifty Z-Score])</f>
        <v>289</v>
      </c>
      <c r="AT337">
        <f>_xlfn.RANK.AVG(Table2[[#This Row],[6M Return vs Nifty Z-Score]],Table2[6M Return vs Nifty Z-Score])</f>
        <v>513</v>
      </c>
      <c r="AU337">
        <f>_xlfn.RANK.AVG(Table2[[#This Row],[Sharpe Ratio Z-Score]],Table2[Sharpe Ratio Z-Score])</f>
        <v>258</v>
      </c>
      <c r="AV337">
        <f>(Table2[[#This Row],[Rank 1Y]]+Table2[[#This Row],[Rank 6M]]+Table2[[#This Row],[Rank Sharpe]])/3</f>
        <v>353.33333333333331</v>
      </c>
    </row>
    <row r="338" spans="1:48" x14ac:dyDescent="0.3">
      <c r="A338" t="s">
        <v>44</v>
      </c>
      <c r="B338" t="s">
        <v>45</v>
      </c>
      <c r="C338" t="s">
        <v>10170</v>
      </c>
      <c r="D338" t="s">
        <v>46</v>
      </c>
      <c r="E338">
        <v>497846.24693944003</v>
      </c>
      <c r="F338">
        <v>3649.35</v>
      </c>
      <c r="G338">
        <v>22.250685351562101</v>
      </c>
      <c r="H338">
        <f>(Table2[[#This Row],[1Y Return vs Nifty]]-AVERAGE(Table2[1Y Return vs Nifty]))/_xlfn.STDEV.P(Table2[1Y Return vs Nifty])</f>
        <v>-0.26137757985023091</v>
      </c>
      <c r="I338">
        <v>-4.4405069036258302</v>
      </c>
      <c r="J338">
        <f>(Table2[[#This Row],[1M Return vs Nifty]]-AVERAGE(Table2[1M Return vs Nifty]))/_xlfn.STDEV.P(Table2[1M Return vs Nifty])</f>
        <v>-0.55276036327066369</v>
      </c>
      <c r="K338">
        <v>-9.6527519756435201</v>
      </c>
      <c r="L338">
        <f>(Table2[[#This Row],[6M Return vs Nifty]]-AVERAGE(Table2[6M Return vs Nifty]))/_xlfn.STDEV.P(Table2[6M Return vs Nifty])</f>
        <v>-0.58730699037175371</v>
      </c>
      <c r="M338">
        <v>0.432247286509999</v>
      </c>
      <c r="N338">
        <f>(Table2[[#This Row],[1W Return vs Nifty]]-AVERAGE(Table2[1W Return vs Nifty]))/_xlfn.STDEV.P(Table2[1W Return vs Nifty])</f>
        <v>0.1413814038547789</v>
      </c>
      <c r="O338">
        <v>3608.85</v>
      </c>
      <c r="P338">
        <v>3585.6111294570901</v>
      </c>
      <c r="Q338">
        <v>3352.67047525201</v>
      </c>
      <c r="R338">
        <v>52.044721177895198</v>
      </c>
      <c r="S338" s="2">
        <f>(Table2[[#This Row],[Close Price]]-Table2[[#This Row],[20D EMA]])/Table2[[#This Row],[20D EMA]]</f>
        <v>1.1222411571553265E-2</v>
      </c>
      <c r="T338" s="2">
        <f>(Table2[[#This Row],[Close Price]]-Table2[[#This Row],[50D EMA]])/Table2[[#This Row],[50D EMA]]</f>
        <v>1.7776292029905858E-2</v>
      </c>
      <c r="U338" s="2">
        <f>(Table2[[#This Row],[Close Price]]-Table2[[#This Row],[200D EMA]])/Table2[[#This Row],[200D EMA]]</f>
        <v>8.8490511351459147E-2</v>
      </c>
      <c r="V338">
        <v>0.77342794880738996</v>
      </c>
      <c r="W338">
        <v>3612.7</v>
      </c>
      <c r="X338">
        <v>3667.7</v>
      </c>
      <c r="Y338">
        <v>3594</v>
      </c>
      <c r="Z338">
        <v>3694</v>
      </c>
      <c r="AA338">
        <v>3514</v>
      </c>
      <c r="AB338">
        <v>3694</v>
      </c>
      <c r="AC338">
        <f>(Table2[[#This Row],[Close Price]]/Table2[[#This Row],[Day Low]])-1</f>
        <v>1.0144767071719185E-2</v>
      </c>
      <c r="AD338">
        <f>(Table2[[#This Row],[Day High]]/Table2[[#This Row],[Close Price]])-1</f>
        <v>5.0282927096605423E-3</v>
      </c>
      <c r="AE338">
        <f>(Table2[[#This Row],[Close Price]]/Table2[[#This Row],[Current Week Low]])-1</f>
        <v>1.5400667779632782E-2</v>
      </c>
      <c r="AF338">
        <f>(Table2[[#This Row],[Current Week High]]/Table2[[#This Row],[Close Price]])-1</f>
        <v>1.2235055557838992E-2</v>
      </c>
      <c r="AG338">
        <f>(Table2[[#This Row],[Close Price]]/Table2[[#This Row],[Current Month Low]])-1</f>
        <v>3.8517359134889073E-2</v>
      </c>
      <c r="AH338">
        <f>(Table2[[#This Row],[Current Month High]]/Table2[[#This Row],[Close Price]])-1</f>
        <v>1.2235055557838992E-2</v>
      </c>
      <c r="AI338">
        <v>7.4136490059873701</v>
      </c>
      <c r="AJ338">
        <v>49.181400102197202</v>
      </c>
      <c r="AK338" t="str">
        <f>IF(AND(Table2[[#This Row],[20D EMA]]&gt;Table2[[#This Row],[50D EMA]],Table2[[#This Row],[50D EMA]]&gt;Table2[[#This Row],[200D EMA]]),"Uptrend","Downtrend/NoTrend")</f>
        <v>Uptrend</v>
      </c>
      <c r="AL338">
        <v>-0.08</v>
      </c>
      <c r="AM338" t="s">
        <v>10212</v>
      </c>
      <c r="AN338">
        <v>1.29</v>
      </c>
      <c r="AO338" t="s">
        <v>10211</v>
      </c>
      <c r="AP338">
        <v>0.115954190425749</v>
      </c>
      <c r="AQ338">
        <f>(Table2[[#This Row],[Sharpe Ratio]]-AVERAGE(Table2[Sharpe Ratio]))/_xlfn.STDEV.P(Table2[Sharpe Ratio])</f>
        <v>0.69694883202593527</v>
      </c>
      <c r="AR3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-0.56311469761193411</v>
      </c>
      <c r="AS338">
        <f>_xlfn.RANK.AVG(Table2[[#This Row],[1Y Return vs Nifty Z-Score]],Table2[1Y Return vs Nifty Z-Score])</f>
        <v>365</v>
      </c>
      <c r="AT338">
        <f>_xlfn.RANK.AVG(Table2[[#This Row],[6M Return vs Nifty Z-Score]],Table2[6M Return vs Nifty Z-Score])</f>
        <v>525</v>
      </c>
      <c r="AU338">
        <f>_xlfn.RANK.AVG(Table2[[#This Row],[Sharpe Ratio Z-Score]],Table2[Sharpe Ratio Z-Score])</f>
        <v>174</v>
      </c>
      <c r="AV338">
        <f>(Table2[[#This Row],[Rank 1Y]]+Table2[[#This Row],[Rank 6M]]+Table2[[#This Row],[Rank Sharpe]])/3</f>
        <v>354.66666666666669</v>
      </c>
    </row>
    <row r="339" spans="1:48" x14ac:dyDescent="0.3">
      <c r="A339" t="s">
        <v>1700</v>
      </c>
      <c r="B339" t="s">
        <v>1701</v>
      </c>
      <c r="C339" t="s">
        <v>10169</v>
      </c>
      <c r="D339" t="s">
        <v>282</v>
      </c>
      <c r="E339">
        <v>4602.2566389800004</v>
      </c>
      <c r="F339">
        <v>232.8</v>
      </c>
      <c r="G339">
        <v>27.566217268450501</v>
      </c>
      <c r="H339">
        <f>(Table2[[#This Row],[1Y Return vs Nifty]]-AVERAGE(Table2[1Y Return vs Nifty]))/_xlfn.STDEV.P(Table2[1Y Return vs Nifty])</f>
        <v>-0.19756381312279814</v>
      </c>
      <c r="I339">
        <v>-21.322144426211899</v>
      </c>
      <c r="J339">
        <f>(Table2[[#This Row],[1M Return vs Nifty]]-AVERAGE(Table2[1M Return vs Nifty]))/_xlfn.STDEV.P(Table2[1M Return vs Nifty])</f>
        <v>-1.9974273155805433</v>
      </c>
      <c r="K339">
        <v>-21.326155585135801</v>
      </c>
      <c r="L339">
        <f>(Table2[[#This Row],[6M Return vs Nifty]]-AVERAGE(Table2[6M Return vs Nifty]))/_xlfn.STDEV.P(Table2[6M Return vs Nifty])</f>
        <v>-0.93865635735396713</v>
      </c>
      <c r="M339">
        <v>-4.3179929700949202</v>
      </c>
      <c r="N339">
        <f>(Table2[[#This Row],[1W Return vs Nifty]]-AVERAGE(Table2[1W Return vs Nifty]))/_xlfn.STDEV.P(Table2[1W Return vs Nifty])</f>
        <v>-0.76845572311123556</v>
      </c>
      <c r="O339">
        <v>245.61</v>
      </c>
      <c r="P339">
        <v>243.42711108578601</v>
      </c>
      <c r="Q339">
        <v>224.297539878782</v>
      </c>
      <c r="R339">
        <v>34.714039072678297</v>
      </c>
      <c r="S339" s="2">
        <f>(Table2[[#This Row],[Close Price]]-Table2[[#This Row],[20D EMA]])/Table2[[#This Row],[20D EMA]]</f>
        <v>-5.2155856846219623E-2</v>
      </c>
      <c r="T339" s="2">
        <f>(Table2[[#This Row],[Close Price]]-Table2[[#This Row],[50D EMA]])/Table2[[#This Row],[50D EMA]]</f>
        <v>-4.3656234666651014E-2</v>
      </c>
      <c r="U339" s="2">
        <f>(Table2[[#This Row],[Close Price]]-Table2[[#This Row],[200D EMA]])/Table2[[#This Row],[200D EMA]]</f>
        <v>3.7907059193841471E-2</v>
      </c>
      <c r="V339">
        <v>0.764146506357402</v>
      </c>
      <c r="W339">
        <v>232</v>
      </c>
      <c r="X339">
        <v>241.85</v>
      </c>
      <c r="Y339">
        <v>232</v>
      </c>
      <c r="Z339">
        <v>248.75</v>
      </c>
      <c r="AA339">
        <v>232</v>
      </c>
      <c r="AB339">
        <v>253.45</v>
      </c>
      <c r="AC339">
        <f>(Table2[[#This Row],[Close Price]]/Table2[[#This Row],[Day Low]])-1</f>
        <v>3.4482758620690834E-3</v>
      </c>
      <c r="AD339">
        <f>(Table2[[#This Row],[Day High]]/Table2[[#This Row],[Close Price]])-1</f>
        <v>3.8874570446735257E-2</v>
      </c>
      <c r="AE339">
        <f>(Table2[[#This Row],[Close Price]]/Table2[[#This Row],[Current Week Low]])-1</f>
        <v>3.4482758620690834E-3</v>
      </c>
      <c r="AF339">
        <f>(Table2[[#This Row],[Current Week High]]/Table2[[#This Row],[Close Price]])-1</f>
        <v>6.8513745704467333E-2</v>
      </c>
      <c r="AG339">
        <f>(Table2[[#This Row],[Close Price]]/Table2[[#This Row],[Current Month Low]])-1</f>
        <v>3.4482758620690834E-3</v>
      </c>
      <c r="AH339">
        <f>(Table2[[#This Row],[Current Month High]]/Table2[[#This Row],[Close Price]])-1</f>
        <v>8.8702749140893378E-2</v>
      </c>
      <c r="AI339">
        <v>25.171821305841899</v>
      </c>
      <c r="AJ339">
        <v>56.241610738254998</v>
      </c>
      <c r="AK339" t="str">
        <f>IF(AND(Table2[[#This Row],[20D EMA]]&gt;Table2[[#This Row],[50D EMA]],Table2[[#This Row],[50D EMA]]&gt;Table2[[#This Row],[200D EMA]]),"Uptrend","Downtrend/NoTrend")</f>
        <v>Uptrend</v>
      </c>
      <c r="AL339">
        <v>-0.1</v>
      </c>
      <c r="AM339" t="s">
        <v>10212</v>
      </c>
      <c r="AN339">
        <v>-6.36</v>
      </c>
      <c r="AO339" t="s">
        <v>10212</v>
      </c>
      <c r="AP339">
        <v>0.16026726290829499</v>
      </c>
      <c r="AQ339">
        <f>(Table2[[#This Row],[Sharpe Ratio]]-AVERAGE(Table2[Sharpe Ratio]))/_xlfn.STDEV.P(Table2[Sharpe Ratio])</f>
        <v>1.1997060955098737</v>
      </c>
      <c r="AR3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-2.7023971136586704</v>
      </c>
      <c r="AS339">
        <f>_xlfn.RANK.AVG(Table2[[#This Row],[1Y Return vs Nifty Z-Score]],Table2[1Y Return vs Nifty Z-Score])</f>
        <v>340</v>
      </c>
      <c r="AT339">
        <f>_xlfn.RANK.AVG(Table2[[#This Row],[6M Return vs Nifty Z-Score]],Table2[6M Return vs Nifty Z-Score])</f>
        <v>638</v>
      </c>
      <c r="AU339">
        <f>_xlfn.RANK.AVG(Table2[[#This Row],[Sharpe Ratio Z-Score]],Table2[Sharpe Ratio Z-Score])</f>
        <v>88</v>
      </c>
      <c r="AV339">
        <f>(Table2[[#This Row],[Rank 1Y]]+Table2[[#This Row],[Rank 6M]]+Table2[[#This Row],[Rank Sharpe]])/3</f>
        <v>355.33333333333331</v>
      </c>
    </row>
    <row r="340" spans="1:48" x14ac:dyDescent="0.3">
      <c r="A340" t="s">
        <v>1996</v>
      </c>
      <c r="B340" t="s">
        <v>1997</v>
      </c>
      <c r="C340" t="s">
        <v>10167</v>
      </c>
      <c r="D340" t="s">
        <v>553</v>
      </c>
      <c r="E340">
        <v>3118.4261101400002</v>
      </c>
      <c r="F340">
        <v>56.55</v>
      </c>
      <c r="G340">
        <v>55.430760727849197</v>
      </c>
      <c r="H340">
        <f>(Table2[[#This Row],[1Y Return vs Nifty]]-AVERAGE(Table2[1Y Return vs Nifty]))/_xlfn.STDEV.P(Table2[1Y Return vs Nifty])</f>
        <v>0.13695425658063196</v>
      </c>
      <c r="I340">
        <v>13.316797251742299</v>
      </c>
      <c r="J340">
        <f>(Table2[[#This Row],[1M Return vs Nifty]]-AVERAGE(Table2[1M Return vs Nifty]))/_xlfn.STDEV.P(Table2[1M Return vs Nifty])</f>
        <v>0.96684284116097818</v>
      </c>
      <c r="K340">
        <v>25.015126294627802</v>
      </c>
      <c r="L340">
        <f>(Table2[[#This Row],[6M Return vs Nifty]]-AVERAGE(Table2[6M Return vs Nifty]))/_xlfn.STDEV.P(Table2[6M Return vs Nifty])</f>
        <v>0.45613650668780137</v>
      </c>
      <c r="M340">
        <v>-5.0356360556979496</v>
      </c>
      <c r="N340">
        <f>(Table2[[#This Row],[1W Return vs Nifty]]-AVERAGE(Table2[1W Return vs Nifty]))/_xlfn.STDEV.P(Table2[1W Return vs Nifty])</f>
        <v>-0.90590947027364799</v>
      </c>
      <c r="O340">
        <v>52.74</v>
      </c>
      <c r="P340">
        <v>49.6089374901672</v>
      </c>
      <c r="Q340">
        <v>44.594552925453797</v>
      </c>
      <c r="R340">
        <v>51.440210917275301</v>
      </c>
      <c r="S340" s="2">
        <f>(Table2[[#This Row],[Close Price]]-Table2[[#This Row],[20D EMA]])/Table2[[#This Row],[20D EMA]]</f>
        <v>7.2241183162684769E-2</v>
      </c>
      <c r="T340" s="2">
        <f>(Table2[[#This Row],[Close Price]]-Table2[[#This Row],[50D EMA]])/Table2[[#This Row],[50D EMA]]</f>
        <v>0.13991556483564194</v>
      </c>
      <c r="U340" s="2">
        <f>(Table2[[#This Row],[Close Price]]-Table2[[#This Row],[200D EMA]])/Table2[[#This Row],[200D EMA]]</f>
        <v>0.26809209399478556</v>
      </c>
      <c r="V340">
        <v>1.1071776771255599</v>
      </c>
      <c r="W340">
        <v>52.6</v>
      </c>
      <c r="X340">
        <v>57.4</v>
      </c>
      <c r="Y340">
        <v>52.16</v>
      </c>
      <c r="Z340">
        <v>57.4</v>
      </c>
      <c r="AA340">
        <v>49.8</v>
      </c>
      <c r="AB340">
        <v>59.8</v>
      </c>
      <c r="AC340">
        <f>(Table2[[#This Row],[Close Price]]/Table2[[#This Row],[Day Low]])-1</f>
        <v>7.5095057034220369E-2</v>
      </c>
      <c r="AD340">
        <f>(Table2[[#This Row],[Day High]]/Table2[[#This Row],[Close Price]])-1</f>
        <v>1.5030946065428763E-2</v>
      </c>
      <c r="AE340">
        <f>(Table2[[#This Row],[Close Price]]/Table2[[#This Row],[Current Week Low]])-1</f>
        <v>8.4164110429447936E-2</v>
      </c>
      <c r="AF340">
        <f>(Table2[[#This Row],[Current Week High]]/Table2[[#This Row],[Close Price]])-1</f>
        <v>1.5030946065428763E-2</v>
      </c>
      <c r="AG340">
        <f>(Table2[[#This Row],[Close Price]]/Table2[[#This Row],[Current Month Low]])-1</f>
        <v>0.1355421686746987</v>
      </c>
      <c r="AH340">
        <f>(Table2[[#This Row],[Current Month High]]/Table2[[#This Row],[Close Price]])-1</f>
        <v>5.7471264367816133E-2</v>
      </c>
      <c r="AI340">
        <v>5.7471264367816097</v>
      </c>
      <c r="AJ340">
        <v>89.130434782608603</v>
      </c>
      <c r="AK340" t="str">
        <f>IF(AND(Table2[[#This Row],[20D EMA]]&gt;Table2[[#This Row],[50D EMA]],Table2[[#This Row],[50D EMA]]&gt;Table2[[#This Row],[200D EMA]]),"Uptrend","Downtrend/NoTrend")</f>
        <v>Uptrend</v>
      </c>
      <c r="AL340">
        <v>-0.01</v>
      </c>
      <c r="AM340" t="s">
        <v>10212</v>
      </c>
      <c r="AN340">
        <v>9.51</v>
      </c>
      <c r="AO340" t="s">
        <v>10211</v>
      </c>
      <c r="AP340">
        <v>-6.4926814673524E-2</v>
      </c>
      <c r="AQ340">
        <f>(Table2[[#This Row],[Sharpe Ratio]]-AVERAGE(Table2[Sharpe Ratio]))/_xlfn.STDEV.P(Table2[Sharpe Ratio])</f>
        <v>-1.3552500800615512</v>
      </c>
      <c r="AR3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-0.7012259459057878</v>
      </c>
      <c r="AS340">
        <f>_xlfn.RANK.AVG(Table2[[#This Row],[1Y Return vs Nifty Z-Score]],Table2[1Y Return vs Nifty Z-Score])</f>
        <v>228</v>
      </c>
      <c r="AT340">
        <f>_xlfn.RANK.AVG(Table2[[#This Row],[6M Return vs Nifty Z-Score]],Table2[6M Return vs Nifty Z-Score])</f>
        <v>173</v>
      </c>
      <c r="AU340">
        <f>_xlfn.RANK.AVG(Table2[[#This Row],[Sharpe Ratio Z-Score]],Table2[Sharpe Ratio Z-Score])</f>
        <v>665</v>
      </c>
      <c r="AV340">
        <f>(Table2[[#This Row],[Rank 1Y]]+Table2[[#This Row],[Rank 6M]]+Table2[[#This Row],[Rank Sharpe]])/3</f>
        <v>355.33333333333331</v>
      </c>
    </row>
    <row r="341" spans="1:48" x14ac:dyDescent="0.3">
      <c r="A341" t="s">
        <v>388</v>
      </c>
      <c r="B341" t="s">
        <v>389</v>
      </c>
      <c r="C341" t="s">
        <v>10175</v>
      </c>
      <c r="D341" t="s">
        <v>130</v>
      </c>
      <c r="E341">
        <v>62722.026513465004</v>
      </c>
      <c r="F341">
        <v>150.41999999999999</v>
      </c>
      <c r="G341">
        <v>41.477427585910803</v>
      </c>
      <c r="H341">
        <f>(Table2[[#This Row],[1Y Return vs Nifty]]-AVERAGE(Table2[1Y Return vs Nifty]))/_xlfn.STDEV.P(Table2[1Y Return vs Nifty])</f>
        <v>-3.0557623718836423E-2</v>
      </c>
      <c r="I341">
        <v>-4.4930502824939698</v>
      </c>
      <c r="J341">
        <f>(Table2[[#This Row],[1M Return vs Nifty]]-AVERAGE(Table2[1M Return vs Nifty]))/_xlfn.STDEV.P(Table2[1M Return vs Nifty])</f>
        <v>-0.55725682772276097</v>
      </c>
      <c r="K341">
        <v>19.004024947419801</v>
      </c>
      <c r="L341">
        <f>(Table2[[#This Row],[6M Return vs Nifty]]-AVERAGE(Table2[6M Return vs Nifty]))/_xlfn.STDEV.P(Table2[6M Return vs Nifty])</f>
        <v>0.27521269698674028</v>
      </c>
      <c r="M341">
        <v>-0.23946640964065599</v>
      </c>
      <c r="N341">
        <f>(Table2[[#This Row],[1W Return vs Nifty]]-AVERAGE(Table2[1W Return vs Nifty]))/_xlfn.STDEV.P(Table2[1W Return vs Nifty])</f>
        <v>1.2724740941852013E-2</v>
      </c>
      <c r="O341">
        <v>151.82</v>
      </c>
      <c r="P341">
        <v>151.94135564889999</v>
      </c>
      <c r="Q341">
        <v>131.58270637443201</v>
      </c>
      <c r="R341">
        <v>50.030705881276603</v>
      </c>
      <c r="S341" s="2">
        <f>(Table2[[#This Row],[Close Price]]-Table2[[#This Row],[20D EMA]])/Table2[[#This Row],[20D EMA]]</f>
        <v>-9.2214464497431554E-3</v>
      </c>
      <c r="T341" s="2">
        <f>(Table2[[#This Row],[Close Price]]-Table2[[#This Row],[50D EMA]])/Table2[[#This Row],[50D EMA]]</f>
        <v>-1.001278185522766E-2</v>
      </c>
      <c r="U341" s="2">
        <f>(Table2[[#This Row],[Close Price]]-Table2[[#This Row],[200D EMA]])/Table2[[#This Row],[200D EMA]]</f>
        <v>0.14315934171443884</v>
      </c>
      <c r="V341">
        <v>0.88930806193104595</v>
      </c>
      <c r="W341">
        <v>149.16999999999999</v>
      </c>
      <c r="X341">
        <v>153.33000000000001</v>
      </c>
      <c r="Y341">
        <v>146.35</v>
      </c>
      <c r="Z341">
        <v>158.22</v>
      </c>
      <c r="AA341">
        <v>145.4</v>
      </c>
      <c r="AB341">
        <v>158.75</v>
      </c>
      <c r="AC341">
        <f>(Table2[[#This Row],[Close Price]]/Table2[[#This Row],[Day Low]])-1</f>
        <v>8.3797010122679261E-3</v>
      </c>
      <c r="AD341">
        <f>(Table2[[#This Row],[Day High]]/Table2[[#This Row],[Close Price]])-1</f>
        <v>1.9345831671320424E-2</v>
      </c>
      <c r="AE341">
        <f>(Table2[[#This Row],[Close Price]]/Table2[[#This Row],[Current Week Low]])-1</f>
        <v>2.7810044414075863E-2</v>
      </c>
      <c r="AF341">
        <f>(Table2[[#This Row],[Current Week High]]/Table2[[#This Row],[Close Price]])-1</f>
        <v>5.1854806541683285E-2</v>
      </c>
      <c r="AG341">
        <f>(Table2[[#This Row],[Close Price]]/Table2[[#This Row],[Current Month Low]])-1</f>
        <v>3.4525447042640822E-2</v>
      </c>
      <c r="AH341">
        <f>(Table2[[#This Row],[Current Month High]]/Table2[[#This Row],[Close Price]])-1</f>
        <v>5.537827416566965E-2</v>
      </c>
      <c r="AI341">
        <v>16.573593936976401</v>
      </c>
      <c r="AJ341">
        <v>83.887530562347195</v>
      </c>
      <c r="AK341" t="str">
        <f>IF(AND(Table2[[#This Row],[20D EMA]]&gt;Table2[[#This Row],[50D EMA]],Table2[[#This Row],[50D EMA]]&gt;Table2[[#This Row],[200D EMA]]),"Uptrend","Downtrend/NoTrend")</f>
        <v>Downtrend/NoTrend</v>
      </c>
      <c r="AL341">
        <v>-0.14000000000000001</v>
      </c>
      <c r="AM341" t="s">
        <v>10212</v>
      </c>
      <c r="AN341">
        <v>4.4800000000000004</v>
      </c>
      <c r="AO341" t="s">
        <v>10211</v>
      </c>
      <c r="AP341">
        <v>-8.8838079361979998E-3</v>
      </c>
      <c r="AQ341">
        <f>(Table2[[#This Row],[Sharpe Ratio]]-AVERAGE(Table2[Sharpe Ratio]))/_xlfn.STDEV.P(Table2[Sharpe Ratio])</f>
        <v>-0.71940997405743912</v>
      </c>
      <c r="AR3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1">
        <f>_xlfn.RANK.AVG(Table2[[#This Row],[1Y Return vs Nifty Z-Score]],Table2[1Y Return vs Nifty Z-Score])</f>
        <v>291</v>
      </c>
      <c r="AT341">
        <f>_xlfn.RANK.AVG(Table2[[#This Row],[6M Return vs Nifty Z-Score]],Table2[6M Return vs Nifty Z-Score])</f>
        <v>218</v>
      </c>
      <c r="AU341">
        <f>_xlfn.RANK.AVG(Table2[[#This Row],[Sharpe Ratio Z-Score]],Table2[Sharpe Ratio Z-Score])</f>
        <v>558</v>
      </c>
      <c r="AV341">
        <f>(Table2[[#This Row],[Rank 1Y]]+Table2[[#This Row],[Rank 6M]]+Table2[[#This Row],[Rank Sharpe]])/3</f>
        <v>355.66666666666669</v>
      </c>
    </row>
    <row r="342" spans="1:48" x14ac:dyDescent="0.3">
      <c r="A342" t="s">
        <v>374</v>
      </c>
      <c r="B342" t="s">
        <v>375</v>
      </c>
      <c r="C342" t="s">
        <v>10173</v>
      </c>
      <c r="D342" t="s">
        <v>200</v>
      </c>
      <c r="E342">
        <v>66639.280601544</v>
      </c>
      <c r="F342">
        <v>224.26</v>
      </c>
      <c r="G342">
        <v>5.6709903908914496</v>
      </c>
      <c r="H342">
        <f>(Table2[[#This Row],[1Y Return vs Nifty]]-AVERAGE(Table2[1Y Return vs Nifty]))/_xlfn.STDEV.P(Table2[1Y Return vs Nifty])</f>
        <v>-0.4604193320539442</v>
      </c>
      <c r="I342">
        <v>-10.1019892943812</v>
      </c>
      <c r="J342">
        <f>(Table2[[#This Row],[1M Return vs Nifty]]-AVERAGE(Table2[1M Return vs Nifty]))/_xlfn.STDEV.P(Table2[1M Return vs Nifty])</f>
        <v>-1.0372487015652114</v>
      </c>
      <c r="K342">
        <v>15.041786034787799</v>
      </c>
      <c r="L342">
        <f>(Table2[[#This Row],[6M Return vs Nifty]]-AVERAGE(Table2[6M Return vs Nifty]))/_xlfn.STDEV.P(Table2[6M Return vs Nifty])</f>
        <v>0.15595612192464525</v>
      </c>
      <c r="M342">
        <v>-0.78446481662756895</v>
      </c>
      <c r="N342">
        <f>(Table2[[#This Row],[1W Return vs Nifty]]-AVERAGE(Table2[1W Return vs Nifty]))/_xlfn.STDEV.P(Table2[1W Return vs Nifty])</f>
        <v>-9.1661512811221799E-2</v>
      </c>
      <c r="O342">
        <v>230.08</v>
      </c>
      <c r="P342">
        <v>220.921612445308</v>
      </c>
      <c r="Q342">
        <v>192.18331357506599</v>
      </c>
      <c r="R342">
        <v>38.765203024523103</v>
      </c>
      <c r="S342" s="2">
        <f>(Table2[[#This Row],[Close Price]]-Table2[[#This Row],[20D EMA]])/Table2[[#This Row],[20D EMA]]</f>
        <v>-2.5295549374130831E-2</v>
      </c>
      <c r="T342" s="2">
        <f>(Table2[[#This Row],[Close Price]]-Table2[[#This Row],[50D EMA]])/Table2[[#This Row],[50D EMA]]</f>
        <v>1.5111185898656483E-2</v>
      </c>
      <c r="U342" s="2">
        <f>(Table2[[#This Row],[Close Price]]-Table2[[#This Row],[200D EMA]])/Table2[[#This Row],[200D EMA]]</f>
        <v>0.16690671957014092</v>
      </c>
      <c r="V342">
        <v>0.60534601467903204</v>
      </c>
      <c r="W342">
        <v>223.96</v>
      </c>
      <c r="X342">
        <v>228</v>
      </c>
      <c r="Y342">
        <v>221.25</v>
      </c>
      <c r="Z342">
        <v>231.28</v>
      </c>
      <c r="AA342">
        <v>221.25</v>
      </c>
      <c r="AB342">
        <v>243.29</v>
      </c>
      <c r="AC342">
        <f>(Table2[[#This Row],[Close Price]]/Table2[[#This Row],[Day Low]])-1</f>
        <v>1.3395249151633148E-3</v>
      </c>
      <c r="AD342">
        <f>(Table2[[#This Row],[Day High]]/Table2[[#This Row],[Close Price]])-1</f>
        <v>1.6677071256577136E-2</v>
      </c>
      <c r="AE342">
        <f>(Table2[[#This Row],[Close Price]]/Table2[[#This Row],[Current Week Low]])-1</f>
        <v>1.3604519774011337E-2</v>
      </c>
      <c r="AF342">
        <f>(Table2[[#This Row],[Current Week High]]/Table2[[#This Row],[Close Price]])-1</f>
        <v>3.1302951930794576E-2</v>
      </c>
      <c r="AG342">
        <f>(Table2[[#This Row],[Close Price]]/Table2[[#This Row],[Current Month Low]])-1</f>
        <v>1.3604519774011337E-2</v>
      </c>
      <c r="AH342">
        <f>(Table2[[#This Row],[Current Month High]]/Table2[[#This Row],[Close Price]])-1</f>
        <v>8.4856862570231062E-2</v>
      </c>
      <c r="AI342">
        <v>9.5469544278961909</v>
      </c>
      <c r="AJ342">
        <v>42.342113614725399</v>
      </c>
      <c r="AK342" t="str">
        <f>IF(AND(Table2[[#This Row],[20D EMA]]&gt;Table2[[#This Row],[50D EMA]],Table2[[#This Row],[50D EMA]]&gt;Table2[[#This Row],[200D EMA]]),"Uptrend","Downtrend/NoTrend")</f>
        <v>Uptrend</v>
      </c>
      <c r="AL342">
        <v>0.1</v>
      </c>
      <c r="AM342" t="s">
        <v>10211</v>
      </c>
      <c r="AN342">
        <v>-6.63</v>
      </c>
      <c r="AO342" t="s">
        <v>10212</v>
      </c>
      <c r="AP342">
        <v>4.7798198412129997E-2</v>
      </c>
      <c r="AQ342">
        <f>(Table2[[#This Row],[Sharpe Ratio]]-AVERAGE(Table2[Sharpe Ratio]))/_xlfn.STDEV.P(Table2[Sharpe Ratio])</f>
        <v>-7.6320050385612653E-2</v>
      </c>
      <c r="AR3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-1.5096934748913449</v>
      </c>
      <c r="AS342">
        <f>_xlfn.RANK.AVG(Table2[[#This Row],[1Y Return vs Nifty Z-Score]],Table2[1Y Return vs Nifty Z-Score])</f>
        <v>457</v>
      </c>
      <c r="AT342">
        <f>_xlfn.RANK.AVG(Table2[[#This Row],[6M Return vs Nifty Z-Score]],Table2[6M Return vs Nifty Z-Score])</f>
        <v>257</v>
      </c>
      <c r="AU342">
        <f>_xlfn.RANK.AVG(Table2[[#This Row],[Sharpe Ratio Z-Score]],Table2[Sharpe Ratio Z-Score])</f>
        <v>355</v>
      </c>
      <c r="AV342">
        <f>(Table2[[#This Row],[Rank 1Y]]+Table2[[#This Row],[Rank 6M]]+Table2[[#This Row],[Rank Sharpe]])/3</f>
        <v>356.33333333333331</v>
      </c>
    </row>
    <row r="343" spans="1:48" x14ac:dyDescent="0.3">
      <c r="A343" t="s">
        <v>1083</v>
      </c>
      <c r="B343" t="s">
        <v>1084</v>
      </c>
      <c r="C343" t="s">
        <v>10172</v>
      </c>
      <c r="D343" t="s">
        <v>62</v>
      </c>
      <c r="E343">
        <v>11470.927388280001</v>
      </c>
      <c r="F343">
        <v>721.7</v>
      </c>
      <c r="G343">
        <v>57.822596356992896</v>
      </c>
      <c r="H343">
        <f>(Table2[[#This Row],[1Y Return vs Nifty]]-AVERAGE(Table2[1Y Return vs Nifty]))/_xlfn.STDEV.P(Table2[1Y Return vs Nifty])</f>
        <v>0.16566860601452379</v>
      </c>
      <c r="I343">
        <v>-7.2037421176458096</v>
      </c>
      <c r="J343">
        <f>(Table2[[#This Row],[1M Return vs Nifty]]-AVERAGE(Table2[1M Return vs Nifty]))/_xlfn.STDEV.P(Table2[1M Return vs Nifty])</f>
        <v>-0.78922762480336262</v>
      </c>
      <c r="K343">
        <v>16.517982894581198</v>
      </c>
      <c r="L343">
        <f>(Table2[[#This Row],[6M Return vs Nifty]]-AVERAGE(Table2[6M Return vs Nifty]))/_xlfn.STDEV.P(Table2[6M Return vs Nifty])</f>
        <v>0.20038710791469452</v>
      </c>
      <c r="M343">
        <v>-3.9175176284431101</v>
      </c>
      <c r="N343">
        <f>(Table2[[#This Row],[1W Return vs Nifty]]-AVERAGE(Table2[1W Return vs Nifty]))/_xlfn.STDEV.P(Table2[1W Return vs Nifty])</f>
        <v>-0.69175069039997739</v>
      </c>
      <c r="O343">
        <v>731.63</v>
      </c>
      <c r="P343">
        <v>711.630538494495</v>
      </c>
      <c r="Q343">
        <v>598.51031434132005</v>
      </c>
      <c r="R343">
        <v>39.721316221153003</v>
      </c>
      <c r="S343" s="2">
        <f>(Table2[[#This Row],[Close Price]]-Table2[[#This Row],[20D EMA]])/Table2[[#This Row],[20D EMA]]</f>
        <v>-1.3572434153875525E-2</v>
      </c>
      <c r="T343" s="2">
        <f>(Table2[[#This Row],[Close Price]]-Table2[[#This Row],[50D EMA]])/Table2[[#This Row],[50D EMA]]</f>
        <v>1.414984456233105E-2</v>
      </c>
      <c r="U343" s="2">
        <f>(Table2[[#This Row],[Close Price]]-Table2[[#This Row],[200D EMA]])/Table2[[#This Row],[200D EMA]]</f>
        <v>0.20582717240930798</v>
      </c>
      <c r="V343">
        <v>0.47350561427804899</v>
      </c>
      <c r="W343">
        <v>718.05</v>
      </c>
      <c r="X343">
        <v>729.9</v>
      </c>
      <c r="Y343">
        <v>713.35</v>
      </c>
      <c r="Z343">
        <v>758.9</v>
      </c>
      <c r="AA343">
        <v>713.35</v>
      </c>
      <c r="AB343">
        <v>780.3</v>
      </c>
      <c r="AC343">
        <f>(Table2[[#This Row],[Close Price]]/Table2[[#This Row],[Day Low]])-1</f>
        <v>5.083211475524152E-3</v>
      </c>
      <c r="AD343">
        <f>(Table2[[#This Row],[Day High]]/Table2[[#This Row],[Close Price]])-1</f>
        <v>1.1362061798531053E-2</v>
      </c>
      <c r="AE343">
        <f>(Table2[[#This Row],[Close Price]]/Table2[[#This Row],[Current Week Low]])-1</f>
        <v>1.1705333987523714E-2</v>
      </c>
      <c r="AF343">
        <f>(Table2[[#This Row],[Current Week High]]/Table2[[#This Row],[Close Price]])-1</f>
        <v>5.1544963281141554E-2</v>
      </c>
      <c r="AG343">
        <f>(Table2[[#This Row],[Close Price]]/Table2[[#This Row],[Current Month Low]])-1</f>
        <v>1.1705333987523714E-2</v>
      </c>
      <c r="AH343">
        <f>(Table2[[#This Row],[Current Month High]]/Table2[[#This Row],[Close Price]])-1</f>
        <v>8.1197173340723072E-2</v>
      </c>
      <c r="AI343">
        <v>8.1197173340723001</v>
      </c>
      <c r="AJ343">
        <v>126.415686274509</v>
      </c>
      <c r="AK343" t="str">
        <f>IF(AND(Table2[[#This Row],[20D EMA]]&gt;Table2[[#This Row],[50D EMA]],Table2[[#This Row],[50D EMA]]&gt;Table2[[#This Row],[200D EMA]]),"Uptrend","Downtrend/NoTrend")</f>
        <v>Uptrend</v>
      </c>
      <c r="AL343">
        <v>-0.05</v>
      </c>
      <c r="AM343" t="s">
        <v>10212</v>
      </c>
      <c r="AN343">
        <v>-2.12</v>
      </c>
      <c r="AO343" t="s">
        <v>10212</v>
      </c>
      <c r="AP343">
        <v>-3.4777062971720001E-2</v>
      </c>
      <c r="AQ343">
        <f>(Table2[[#This Row],[Sharpe Ratio]]-AVERAGE(Table2[Sharpe Ratio]))/_xlfn.STDEV.P(Table2[Sharpe Ratio])</f>
        <v>-1.0131838271225426</v>
      </c>
      <c r="AR3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-2.1281064283966642</v>
      </c>
      <c r="AS343">
        <f>_xlfn.RANK.AVG(Table2[[#This Row],[1Y Return vs Nifty Z-Score]],Table2[1Y Return vs Nifty Z-Score])</f>
        <v>221</v>
      </c>
      <c r="AT343">
        <f>_xlfn.RANK.AVG(Table2[[#This Row],[6M Return vs Nifty Z-Score]],Table2[6M Return vs Nifty Z-Score])</f>
        <v>244</v>
      </c>
      <c r="AU343">
        <f>_xlfn.RANK.AVG(Table2[[#This Row],[Sharpe Ratio Z-Score]],Table2[Sharpe Ratio Z-Score])</f>
        <v>604</v>
      </c>
      <c r="AV343">
        <f>(Table2[[#This Row],[Rank 1Y]]+Table2[[#This Row],[Rank 6M]]+Table2[[#This Row],[Rank Sharpe]])/3</f>
        <v>356.33333333333331</v>
      </c>
    </row>
    <row r="344" spans="1:48" x14ac:dyDescent="0.3">
      <c r="A344" t="s">
        <v>1328</v>
      </c>
      <c r="B344" t="s">
        <v>1329</v>
      </c>
      <c r="C344" t="s">
        <v>10167</v>
      </c>
      <c r="D344" t="s">
        <v>21</v>
      </c>
      <c r="E344">
        <v>8297.99270204799</v>
      </c>
      <c r="F344">
        <v>30.06</v>
      </c>
      <c r="G344">
        <v>71.361121194933304</v>
      </c>
      <c r="H344">
        <f>(Table2[[#This Row],[1Y Return vs Nifty]]-AVERAGE(Table2[1Y Return vs Nifty]))/_xlfn.STDEV.P(Table2[1Y Return vs Nifty])</f>
        <v>0.3282006497215661</v>
      </c>
      <c r="I344">
        <v>-7.8463600366314301</v>
      </c>
      <c r="J344">
        <f>(Table2[[#This Row],[1M Return vs Nifty]]-AVERAGE(Table2[1M Return vs Nifty]))/_xlfn.STDEV.P(Table2[1M Return vs Nifty])</f>
        <v>-0.84422044580657396</v>
      </c>
      <c r="K344">
        <v>1.3105258103663</v>
      </c>
      <c r="L344">
        <f>(Table2[[#This Row],[6M Return vs Nifty]]-AVERAGE(Table2[6M Return vs Nifty]))/_xlfn.STDEV.P(Table2[6M Return vs Nifty])</f>
        <v>-0.25733118905254904</v>
      </c>
      <c r="M344">
        <v>-0.56176851821828799</v>
      </c>
      <c r="N344">
        <f>(Table2[[#This Row],[1W Return vs Nifty]]-AVERAGE(Table2[1W Return vs Nifty]))/_xlfn.STDEV.P(Table2[1W Return vs Nifty])</f>
        <v>-4.900738388607126E-2</v>
      </c>
      <c r="O344">
        <v>30.51</v>
      </c>
      <c r="P344">
        <v>31.334267679016801</v>
      </c>
      <c r="Q344">
        <v>28.629346032990298</v>
      </c>
      <c r="R344">
        <v>39.83765340942</v>
      </c>
      <c r="S344" s="2">
        <f>(Table2[[#This Row],[Close Price]]-Table2[[#This Row],[20D EMA]])/Table2[[#This Row],[20D EMA]]</f>
        <v>-1.4749262536873248E-2</v>
      </c>
      <c r="T344" s="2">
        <f>(Table2[[#This Row],[Close Price]]-Table2[[#This Row],[50D EMA]])/Table2[[#This Row],[50D EMA]]</f>
        <v>-4.0666904746911439E-2</v>
      </c>
      <c r="U344" s="2">
        <f>(Table2[[#This Row],[Close Price]]-Table2[[#This Row],[200D EMA]])/Table2[[#This Row],[200D EMA]]</f>
        <v>4.9971590876058521E-2</v>
      </c>
      <c r="V344">
        <v>0.76688050289794696</v>
      </c>
      <c r="W344">
        <v>29.96</v>
      </c>
      <c r="X344">
        <v>30.77</v>
      </c>
      <c r="Y344">
        <v>29.01</v>
      </c>
      <c r="Z344">
        <v>31.8</v>
      </c>
      <c r="AA344">
        <v>29.01</v>
      </c>
      <c r="AB344">
        <v>31.8</v>
      </c>
      <c r="AC344">
        <f>(Table2[[#This Row],[Close Price]]/Table2[[#This Row],[Day Low]])-1</f>
        <v>3.3377837116153053E-3</v>
      </c>
      <c r="AD344">
        <f>(Table2[[#This Row],[Day High]]/Table2[[#This Row],[Close Price]])-1</f>
        <v>2.3619427811044647E-2</v>
      </c>
      <c r="AE344">
        <f>(Table2[[#This Row],[Close Price]]/Table2[[#This Row],[Current Week Low]])-1</f>
        <v>3.619441571871751E-2</v>
      </c>
      <c r="AF344">
        <f>(Table2[[#This Row],[Current Week High]]/Table2[[#This Row],[Close Price]])-1</f>
        <v>5.7884231536926123E-2</v>
      </c>
      <c r="AG344">
        <f>(Table2[[#This Row],[Close Price]]/Table2[[#This Row],[Current Month Low]])-1</f>
        <v>3.619441571871751E-2</v>
      </c>
      <c r="AH344">
        <f>(Table2[[#This Row],[Current Month High]]/Table2[[#This Row],[Close Price]])-1</f>
        <v>5.7884231536926123E-2</v>
      </c>
      <c r="AI344">
        <v>41.383898868928803</v>
      </c>
      <c r="AJ344">
        <v>119.41605839416</v>
      </c>
      <c r="AK344" t="str">
        <f>IF(AND(Table2[[#This Row],[20D EMA]]&gt;Table2[[#This Row],[50D EMA]],Table2[[#This Row],[50D EMA]]&gt;Table2[[#This Row],[200D EMA]]),"Uptrend","Downtrend/NoTrend")</f>
        <v>Downtrend/NoTrend</v>
      </c>
      <c r="AL344">
        <v>-0.28000000000000003</v>
      </c>
      <c r="AM344" t="s">
        <v>10212</v>
      </c>
      <c r="AN344">
        <v>-4.1100000000000003</v>
      </c>
      <c r="AO344" t="s">
        <v>10212</v>
      </c>
      <c r="AP344">
        <v>9.8830979023350005E-3</v>
      </c>
      <c r="AQ344">
        <f>(Table2[[#This Row],[Sharpe Ratio]]-AVERAGE(Table2[Sharpe Ratio]))/_xlfn.STDEV.P(Table2[Sharpe Ratio])</f>
        <v>-0.50648864644789604</v>
      </c>
      <c r="AR3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4">
        <f>_xlfn.RANK.AVG(Table2[[#This Row],[1Y Return vs Nifty Z-Score]],Table2[1Y Return vs Nifty Z-Score])</f>
        <v>184</v>
      </c>
      <c r="AT344">
        <f>_xlfn.RANK.AVG(Table2[[#This Row],[6M Return vs Nifty Z-Score]],Table2[6M Return vs Nifty Z-Score])</f>
        <v>408</v>
      </c>
      <c r="AU344">
        <f>_xlfn.RANK.AVG(Table2[[#This Row],[Sharpe Ratio Z-Score]],Table2[Sharpe Ratio Z-Score])</f>
        <v>478</v>
      </c>
      <c r="AV344">
        <f>(Table2[[#This Row],[Rank 1Y]]+Table2[[#This Row],[Rank 6M]]+Table2[[#This Row],[Rank Sharpe]])/3</f>
        <v>356.66666666666669</v>
      </c>
    </row>
    <row r="345" spans="1:48" x14ac:dyDescent="0.3">
      <c r="A345" t="s">
        <v>1507</v>
      </c>
      <c r="B345" t="s">
        <v>1508</v>
      </c>
      <c r="C345" t="s">
        <v>10178</v>
      </c>
      <c r="D345" t="s">
        <v>89</v>
      </c>
      <c r="E345">
        <v>6457.9404359600003</v>
      </c>
      <c r="F345">
        <v>3274.8</v>
      </c>
      <c r="G345">
        <v>20.816376840622201</v>
      </c>
      <c r="H345">
        <f>(Table2[[#This Row],[1Y Return vs Nifty]]-AVERAGE(Table2[1Y Return vs Nifty]))/_xlfn.STDEV.P(Table2[1Y Return vs Nifty])</f>
        <v>-0.27859667102744451</v>
      </c>
      <c r="I345">
        <v>15.438500754870701</v>
      </c>
      <c r="J345">
        <f>(Table2[[#This Row],[1M Return vs Nifty]]-AVERAGE(Table2[1M Return vs Nifty]))/_xlfn.STDEV.P(Table2[1M Return vs Nifty])</f>
        <v>1.1484102352878103</v>
      </c>
      <c r="K345">
        <v>44.910490909681002</v>
      </c>
      <c r="L345">
        <f>(Table2[[#This Row],[6M Return vs Nifty]]-AVERAGE(Table2[6M Return vs Nifty]))/_xlfn.STDEV.P(Table2[6M Return vs Nifty])</f>
        <v>1.0549527557631899</v>
      </c>
      <c r="M345">
        <v>5.42079972065289</v>
      </c>
      <c r="N345">
        <f>(Table2[[#This Row],[1W Return vs Nifty]]-AVERAGE(Table2[1W Return vs Nifty]))/_xlfn.STDEV.P(Table2[1W Return vs Nifty])</f>
        <v>1.0968636466927075</v>
      </c>
      <c r="O345">
        <v>3014.02</v>
      </c>
      <c r="P345">
        <v>2676.0758090255399</v>
      </c>
      <c r="Q345">
        <v>2286.56460073781</v>
      </c>
      <c r="R345">
        <v>75.661160788070205</v>
      </c>
      <c r="S345" s="2">
        <f>(Table2[[#This Row],[Close Price]]-Table2[[#This Row],[20D EMA]])/Table2[[#This Row],[20D EMA]]</f>
        <v>8.6522319029070871E-2</v>
      </c>
      <c r="T345" s="2">
        <f>(Table2[[#This Row],[Close Price]]-Table2[[#This Row],[50D EMA]])/Table2[[#This Row],[50D EMA]]</f>
        <v>0.22373214875122627</v>
      </c>
      <c r="U345" s="2">
        <f>(Table2[[#This Row],[Close Price]]-Table2[[#This Row],[200D EMA]])/Table2[[#This Row],[200D EMA]]</f>
        <v>0.4321922061346154</v>
      </c>
      <c r="V345">
        <v>0.88355351637699897</v>
      </c>
      <c r="W345">
        <v>3235</v>
      </c>
      <c r="X345">
        <v>3297.25</v>
      </c>
      <c r="Y345">
        <v>3110.3</v>
      </c>
      <c r="Z345">
        <v>3388</v>
      </c>
      <c r="AA345">
        <v>2784.1</v>
      </c>
      <c r="AB345">
        <v>3388</v>
      </c>
      <c r="AC345">
        <f>(Table2[[#This Row],[Close Price]]/Table2[[#This Row],[Day Low]])-1</f>
        <v>1.230293663060289E-2</v>
      </c>
      <c r="AD345">
        <f>(Table2[[#This Row],[Day High]]/Table2[[#This Row],[Close Price]])-1</f>
        <v>6.8553804812507835E-3</v>
      </c>
      <c r="AE345">
        <f>(Table2[[#This Row],[Close Price]]/Table2[[#This Row],[Current Week Low]])-1</f>
        <v>5.2888788862810676E-2</v>
      </c>
      <c r="AF345">
        <f>(Table2[[#This Row],[Current Week High]]/Table2[[#This Row],[Close Price]])-1</f>
        <v>3.4566996457798815E-2</v>
      </c>
      <c r="AG345">
        <f>(Table2[[#This Row],[Close Price]]/Table2[[#This Row],[Current Month Low]])-1</f>
        <v>0.17625085305843902</v>
      </c>
      <c r="AH345">
        <f>(Table2[[#This Row],[Current Month High]]/Table2[[#This Row],[Close Price]])-1</f>
        <v>3.4566996457798815E-2</v>
      </c>
      <c r="AI345">
        <v>3.4566996457798802</v>
      </c>
      <c r="AJ345">
        <v>105.316614420062</v>
      </c>
      <c r="AK345" t="str">
        <f>IF(AND(Table2[[#This Row],[20D EMA]]&gt;Table2[[#This Row],[50D EMA]],Table2[[#This Row],[50D EMA]]&gt;Table2[[#This Row],[200D EMA]]),"Uptrend","Downtrend/NoTrend")</f>
        <v>Uptrend</v>
      </c>
      <c r="AL345">
        <v>0.43</v>
      </c>
      <c r="AM345" t="s">
        <v>10211</v>
      </c>
      <c r="AN345">
        <v>11.39</v>
      </c>
      <c r="AO345" t="s">
        <v>10211</v>
      </c>
      <c r="AP345">
        <v>-3.5905239674363001E-2</v>
      </c>
      <c r="AQ345">
        <f>(Table2[[#This Row],[Sharpe Ratio]]-AVERAGE(Table2[Sharpe Ratio]))/_xlfn.STDEV.P(Table2[Sharpe Ratio])</f>
        <v>-1.0259836399084996</v>
      </c>
      <c r="AR3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1.9956463268077635</v>
      </c>
      <c r="AS345">
        <f>_xlfn.RANK.AVG(Table2[[#This Row],[1Y Return vs Nifty Z-Score]],Table2[1Y Return vs Nifty Z-Score])</f>
        <v>380</v>
      </c>
      <c r="AT345">
        <f>_xlfn.RANK.AVG(Table2[[#This Row],[6M Return vs Nifty Z-Score]],Table2[6M Return vs Nifty Z-Score])</f>
        <v>84</v>
      </c>
      <c r="AU345">
        <f>_xlfn.RANK.AVG(Table2[[#This Row],[Sharpe Ratio Z-Score]],Table2[Sharpe Ratio Z-Score])</f>
        <v>610</v>
      </c>
      <c r="AV345">
        <f>(Table2[[#This Row],[Rank 1Y]]+Table2[[#This Row],[Rank 6M]]+Table2[[#This Row],[Rank Sharpe]])/3</f>
        <v>358</v>
      </c>
    </row>
    <row r="346" spans="1:48" x14ac:dyDescent="0.3">
      <c r="A346" t="s">
        <v>607</v>
      </c>
      <c r="B346" t="s">
        <v>608</v>
      </c>
      <c r="C346" t="s">
        <v>10173</v>
      </c>
      <c r="D346" t="s">
        <v>246</v>
      </c>
      <c r="E346">
        <v>30699.398001090001</v>
      </c>
      <c r="F346">
        <v>4054.9</v>
      </c>
      <c r="G346">
        <v>-8.8278079825684799</v>
      </c>
      <c r="H346">
        <f>(Table2[[#This Row],[1Y Return vs Nifty]]-AVERAGE(Table2[1Y Return vs Nifty]))/_xlfn.STDEV.P(Table2[1Y Return vs Nifty])</f>
        <v>-0.63447960517401591</v>
      </c>
      <c r="I346">
        <v>-6.5154745475941898</v>
      </c>
      <c r="J346">
        <f>(Table2[[#This Row],[1M Return vs Nifty]]-AVERAGE(Table2[1M Return vs Nifty]))/_xlfn.STDEV.P(Table2[1M Return vs Nifty])</f>
        <v>-0.73032827860724281</v>
      </c>
      <c r="K346">
        <v>8.8741851592338996</v>
      </c>
      <c r="L346">
        <f>(Table2[[#This Row],[6M Return vs Nifty]]-AVERAGE(Table2[6M Return vs Nifty]))/_xlfn.STDEV.P(Table2[6M Return vs Nifty])</f>
        <v>-2.9678054354731899E-2</v>
      </c>
      <c r="M346">
        <v>-7.7317337606449996</v>
      </c>
      <c r="N346">
        <f>(Table2[[#This Row],[1W Return vs Nifty]]-AVERAGE(Table2[1W Return vs Nifty]))/_xlfn.STDEV.P(Table2[1W Return vs Nifty])</f>
        <v>-1.4223064643999828</v>
      </c>
      <c r="O346">
        <v>4258.82</v>
      </c>
      <c r="P346">
        <v>4042.8210502797801</v>
      </c>
      <c r="Q346">
        <v>3461.4816349018502</v>
      </c>
      <c r="R346">
        <v>27.6400243806095</v>
      </c>
      <c r="S346" s="2">
        <f>(Table2[[#This Row],[Close Price]]-Table2[[#This Row],[20D EMA]])/Table2[[#This Row],[20D EMA]]</f>
        <v>-4.7881807636857072E-2</v>
      </c>
      <c r="T346" s="2">
        <f>(Table2[[#This Row],[Close Price]]-Table2[[#This Row],[50D EMA]])/Table2[[#This Row],[50D EMA]]</f>
        <v>2.9877527523470373E-3</v>
      </c>
      <c r="U346" s="2">
        <f>(Table2[[#This Row],[Close Price]]-Table2[[#This Row],[200D EMA]])/Table2[[#This Row],[200D EMA]]</f>
        <v>0.17143478651302341</v>
      </c>
      <c r="V346">
        <v>0.50907008754585503</v>
      </c>
      <c r="W346">
        <v>4035</v>
      </c>
      <c r="X346">
        <v>4199.8999999999996</v>
      </c>
      <c r="Y346">
        <v>4035</v>
      </c>
      <c r="Z346">
        <v>4534.95</v>
      </c>
      <c r="AA346">
        <v>4035</v>
      </c>
      <c r="AB346">
        <v>4534.95</v>
      </c>
      <c r="AC346">
        <f>(Table2[[#This Row],[Close Price]]/Table2[[#This Row],[Day Low]])-1</f>
        <v>4.9318463444858462E-3</v>
      </c>
      <c r="AD346">
        <f>(Table2[[#This Row],[Day High]]/Table2[[#This Row],[Close Price]])-1</f>
        <v>3.5759204912574782E-2</v>
      </c>
      <c r="AE346">
        <f>(Table2[[#This Row],[Close Price]]/Table2[[#This Row],[Current Week Low]])-1</f>
        <v>4.9318463444858462E-3</v>
      </c>
      <c r="AF346">
        <f>(Table2[[#This Row],[Current Week High]]/Table2[[#This Row],[Close Price]])-1</f>
        <v>0.11838762978125228</v>
      </c>
      <c r="AG346">
        <f>(Table2[[#This Row],[Close Price]]/Table2[[#This Row],[Current Month Low]])-1</f>
        <v>4.9318463444858462E-3</v>
      </c>
      <c r="AH346">
        <f>(Table2[[#This Row],[Current Month High]]/Table2[[#This Row],[Close Price]])-1</f>
        <v>0.11838762978125228</v>
      </c>
      <c r="AI346">
        <v>18.816740240203099</v>
      </c>
      <c r="AJ346">
        <v>60.621905327787601</v>
      </c>
      <c r="AK346" t="str">
        <f>IF(AND(Table2[[#This Row],[20D EMA]]&gt;Table2[[#This Row],[50D EMA]],Table2[[#This Row],[50D EMA]]&gt;Table2[[#This Row],[200D EMA]]),"Uptrend","Downtrend/NoTrend")</f>
        <v>Uptrend</v>
      </c>
      <c r="AL346">
        <v>0.11</v>
      </c>
      <c r="AM346" t="s">
        <v>10211</v>
      </c>
      <c r="AN346">
        <v>-9.3000000000000007</v>
      </c>
      <c r="AO346" t="s">
        <v>10212</v>
      </c>
      <c r="AP346">
        <v>9.7518752203879996E-2</v>
      </c>
      <c r="AQ346">
        <f>(Table2[[#This Row],[Sharpe Ratio]]-AVERAGE(Table2[Sharpe Ratio]))/_xlfn.STDEV.P(Table2[Sharpe Ratio])</f>
        <v>0.48778819494294451</v>
      </c>
      <c r="AR3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-2.3290042075930288</v>
      </c>
      <c r="AS346">
        <f>_xlfn.RANK.AVG(Table2[[#This Row],[1Y Return vs Nifty Z-Score]],Table2[1Y Return vs Nifty Z-Score])</f>
        <v>550</v>
      </c>
      <c r="AT346">
        <f>_xlfn.RANK.AVG(Table2[[#This Row],[6M Return vs Nifty Z-Score]],Table2[6M Return vs Nifty Z-Score])</f>
        <v>313</v>
      </c>
      <c r="AU346">
        <f>_xlfn.RANK.AVG(Table2[[#This Row],[Sharpe Ratio Z-Score]],Table2[Sharpe Ratio Z-Score])</f>
        <v>215</v>
      </c>
      <c r="AV346">
        <f>(Table2[[#This Row],[Rank 1Y]]+Table2[[#This Row],[Rank 6M]]+Table2[[#This Row],[Rank Sharpe]])/3</f>
        <v>359.33333333333331</v>
      </c>
    </row>
    <row r="347" spans="1:48" x14ac:dyDescent="0.3">
      <c r="A347" t="s">
        <v>955</v>
      </c>
      <c r="B347" t="s">
        <v>956</v>
      </c>
      <c r="C347" t="s">
        <v>637</v>
      </c>
      <c r="D347" t="s">
        <v>637</v>
      </c>
      <c r="E347">
        <v>15113.720922</v>
      </c>
      <c r="F347">
        <v>522.20000000000005</v>
      </c>
      <c r="G347">
        <v>11.800953904933801</v>
      </c>
      <c r="H347">
        <f>(Table2[[#This Row],[1Y Return vs Nifty]]-AVERAGE(Table2[1Y Return vs Nifty]))/_xlfn.STDEV.P(Table2[1Y Return vs Nifty])</f>
        <v>-0.38682819049952399</v>
      </c>
      <c r="I347">
        <v>7.3298007817296904</v>
      </c>
      <c r="J347">
        <f>(Table2[[#This Row],[1M Return vs Nifty]]-AVERAGE(Table2[1M Return vs Nifty]))/_xlfn.STDEV.P(Table2[1M Return vs Nifty])</f>
        <v>0.45449823405451278</v>
      </c>
      <c r="K347">
        <v>17.299638763477699</v>
      </c>
      <c r="L347">
        <f>(Table2[[#This Row],[6M Return vs Nifty]]-AVERAGE(Table2[6M Return vs Nifty]))/_xlfn.STDEV.P(Table2[6M Return vs Nifty])</f>
        <v>0.22391360489209683</v>
      </c>
      <c r="M347">
        <v>5.6835910986989102</v>
      </c>
      <c r="N347">
        <f>(Table2[[#This Row],[1W Return vs Nifty]]-AVERAGE(Table2[1W Return vs Nifty]))/_xlfn.STDEV.P(Table2[1W Return vs Nifty])</f>
        <v>1.1471973855094717</v>
      </c>
      <c r="O347">
        <v>497.44</v>
      </c>
      <c r="P347">
        <v>476.33632980516802</v>
      </c>
      <c r="Q347">
        <v>430.21464434969198</v>
      </c>
      <c r="R347">
        <v>62.100449841260499</v>
      </c>
      <c r="S347" s="2">
        <f>(Table2[[#This Row],[Close Price]]-Table2[[#This Row],[20D EMA]])/Table2[[#This Row],[20D EMA]]</f>
        <v>4.9774847217754999E-2</v>
      </c>
      <c r="T347" s="2">
        <f>(Table2[[#This Row],[Close Price]]-Table2[[#This Row],[50D EMA]])/Table2[[#This Row],[50D EMA]]</f>
        <v>9.6284216267088565E-2</v>
      </c>
      <c r="U347" s="2">
        <f>(Table2[[#This Row],[Close Price]]-Table2[[#This Row],[200D EMA]])/Table2[[#This Row],[200D EMA]]</f>
        <v>0.21381270223693147</v>
      </c>
      <c r="V347">
        <v>2.0616127429289199</v>
      </c>
      <c r="W347">
        <v>515.15</v>
      </c>
      <c r="X347">
        <v>534.95000000000005</v>
      </c>
      <c r="Y347">
        <v>504.1</v>
      </c>
      <c r="Z347">
        <v>541.95000000000005</v>
      </c>
      <c r="AA347">
        <v>477.8</v>
      </c>
      <c r="AB347">
        <v>553.95000000000005</v>
      </c>
      <c r="AC347">
        <f>(Table2[[#This Row],[Close Price]]/Table2[[#This Row],[Day Low]])-1</f>
        <v>1.368533436863073E-2</v>
      </c>
      <c r="AD347">
        <f>(Table2[[#This Row],[Day High]]/Table2[[#This Row],[Close Price]])-1</f>
        <v>2.4415932592876333E-2</v>
      </c>
      <c r="AE347">
        <f>(Table2[[#This Row],[Close Price]]/Table2[[#This Row],[Current Week Low]])-1</f>
        <v>3.5905574290815423E-2</v>
      </c>
      <c r="AF347">
        <f>(Table2[[#This Row],[Current Week High]]/Table2[[#This Row],[Close Price]])-1</f>
        <v>3.7820758330141757E-2</v>
      </c>
      <c r="AG347">
        <f>(Table2[[#This Row],[Close Price]]/Table2[[#This Row],[Current Month Low]])-1</f>
        <v>9.2925910422771096E-2</v>
      </c>
      <c r="AH347">
        <f>(Table2[[#This Row],[Current Month High]]/Table2[[#This Row],[Close Price]])-1</f>
        <v>6.0800459594025247E-2</v>
      </c>
      <c r="AI347">
        <v>6.0800459594025202</v>
      </c>
      <c r="AJ347">
        <v>56.160287081339703</v>
      </c>
      <c r="AK347" t="str">
        <f>IF(AND(Table2[[#This Row],[20D EMA]]&gt;Table2[[#This Row],[50D EMA]],Table2[[#This Row],[50D EMA]]&gt;Table2[[#This Row],[200D EMA]]),"Uptrend","Downtrend/NoTrend")</f>
        <v>Uptrend</v>
      </c>
      <c r="AL347">
        <v>0.03</v>
      </c>
      <c r="AM347" t="s">
        <v>10211</v>
      </c>
      <c r="AN347">
        <v>8.0399999999999991</v>
      </c>
      <c r="AO347" t="s">
        <v>10211</v>
      </c>
      <c r="AP347">
        <v>2.8738370812968001E-2</v>
      </c>
      <c r="AQ347">
        <f>(Table2[[#This Row],[Sharpe Ratio]]-AVERAGE(Table2[Sharpe Ratio]))/_xlfn.STDEV.P(Table2[Sharpe Ratio])</f>
        <v>-0.29256474364186713</v>
      </c>
      <c r="AR3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1.1462162903146902</v>
      </c>
      <c r="AS347">
        <f>_xlfn.RANK.AVG(Table2[[#This Row],[1Y Return vs Nifty Z-Score]],Table2[1Y Return vs Nifty Z-Score])</f>
        <v>429</v>
      </c>
      <c r="AT347">
        <f>_xlfn.RANK.AVG(Table2[[#This Row],[6M Return vs Nifty Z-Score]],Table2[6M Return vs Nifty Z-Score])</f>
        <v>231</v>
      </c>
      <c r="AU347">
        <f>_xlfn.RANK.AVG(Table2[[#This Row],[Sharpe Ratio Z-Score]],Table2[Sharpe Ratio Z-Score])</f>
        <v>421</v>
      </c>
      <c r="AV347">
        <f>(Table2[[#This Row],[Rank 1Y]]+Table2[[#This Row],[Rank 6M]]+Table2[[#This Row],[Rank Sharpe]])/3</f>
        <v>360.33333333333331</v>
      </c>
    </row>
    <row r="348" spans="1:48" x14ac:dyDescent="0.3">
      <c r="A348" t="s">
        <v>1230</v>
      </c>
      <c r="B348" t="s">
        <v>1231</v>
      </c>
      <c r="C348" t="s">
        <v>10178</v>
      </c>
      <c r="D348" t="s">
        <v>89</v>
      </c>
      <c r="E348">
        <v>9205.9610406399897</v>
      </c>
      <c r="F348">
        <v>851.5</v>
      </c>
      <c r="G348">
        <v>-23.283659466984801</v>
      </c>
      <c r="H348">
        <f>(Table2[[#This Row],[1Y Return vs Nifty]]-AVERAGE(Table2[1Y Return vs Nifty]))/_xlfn.STDEV.P(Table2[1Y Return vs Nifty])</f>
        <v>-0.8080242943785082</v>
      </c>
      <c r="I348">
        <v>6.5632611951955999</v>
      </c>
      <c r="J348">
        <f>(Table2[[#This Row],[1M Return vs Nifty]]-AVERAGE(Table2[1M Return vs Nifty]))/_xlfn.STDEV.P(Table2[1M Return vs Nifty])</f>
        <v>0.38890066350950564</v>
      </c>
      <c r="K348">
        <v>9.2139421615971102</v>
      </c>
      <c r="L348">
        <f>(Table2[[#This Row],[6M Return vs Nifty]]-AVERAGE(Table2[6M Return vs Nifty]))/_xlfn.STDEV.P(Table2[6M Return vs Nifty])</f>
        <v>-1.945195306487164E-2</v>
      </c>
      <c r="M348">
        <v>6.48152594932409</v>
      </c>
      <c r="N348">
        <f>(Table2[[#This Row],[1W Return vs Nifty]]-AVERAGE(Table2[1W Return vs Nifty]))/_xlfn.STDEV.P(Table2[1W Return vs Nifty])</f>
        <v>1.3000298135091763</v>
      </c>
      <c r="O348">
        <v>784.96</v>
      </c>
      <c r="P348">
        <v>761.16682165560303</v>
      </c>
      <c r="Q348">
        <v>731.76412407068403</v>
      </c>
      <c r="R348">
        <v>62.907643717153697</v>
      </c>
      <c r="S348" s="2">
        <f>(Table2[[#This Row],[Close Price]]-Table2[[#This Row],[20D EMA]])/Table2[[#This Row],[20D EMA]]</f>
        <v>8.4768650631879286E-2</v>
      </c>
      <c r="T348" s="2">
        <f>(Table2[[#This Row],[Close Price]]-Table2[[#This Row],[50D EMA]])/Table2[[#This Row],[50D EMA]]</f>
        <v>0.11867724101257406</v>
      </c>
      <c r="U348" s="2">
        <f>(Table2[[#This Row],[Close Price]]-Table2[[#This Row],[200D EMA]])/Table2[[#This Row],[200D EMA]]</f>
        <v>0.16362632710557726</v>
      </c>
      <c r="V348">
        <v>2.7269153500580399</v>
      </c>
      <c r="W348">
        <v>829.05</v>
      </c>
      <c r="X348">
        <v>867.9</v>
      </c>
      <c r="Y348">
        <v>762.2</v>
      </c>
      <c r="Z348">
        <v>920</v>
      </c>
      <c r="AA348">
        <v>746.2</v>
      </c>
      <c r="AB348">
        <v>920</v>
      </c>
      <c r="AC348">
        <f>(Table2[[#This Row],[Close Price]]/Table2[[#This Row],[Day Low]])-1</f>
        <v>2.7079187021289419E-2</v>
      </c>
      <c r="AD348">
        <f>(Table2[[#This Row],[Day High]]/Table2[[#This Row],[Close Price]])-1</f>
        <v>1.9260129183793273E-2</v>
      </c>
      <c r="AE348">
        <f>(Table2[[#This Row],[Close Price]]/Table2[[#This Row],[Current Week Low]])-1</f>
        <v>0.11716085017055877</v>
      </c>
      <c r="AF348">
        <f>(Table2[[#This Row],[Current Week High]]/Table2[[#This Row],[Close Price]])-1</f>
        <v>8.0446271285965931E-2</v>
      </c>
      <c r="AG348">
        <f>(Table2[[#This Row],[Close Price]]/Table2[[#This Row],[Current Month Low]])-1</f>
        <v>0.14111498257839705</v>
      </c>
      <c r="AH348">
        <f>(Table2[[#This Row],[Current Month High]]/Table2[[#This Row],[Close Price]])-1</f>
        <v>8.0446271285965931E-2</v>
      </c>
      <c r="AI348">
        <v>8.0446271285965896</v>
      </c>
      <c r="AJ348">
        <v>38.230519480519398</v>
      </c>
      <c r="AK348" t="str">
        <f>IF(AND(Table2[[#This Row],[20D EMA]]&gt;Table2[[#This Row],[50D EMA]],Table2[[#This Row],[50D EMA]]&gt;Table2[[#This Row],[200D EMA]]),"Uptrend","Downtrend/NoTrend")</f>
        <v>Uptrend</v>
      </c>
      <c r="AL348">
        <v>0.09</v>
      </c>
      <c r="AM348" t="s">
        <v>10211</v>
      </c>
      <c r="AN348">
        <v>13.77</v>
      </c>
      <c r="AO348" t="s">
        <v>10211</v>
      </c>
      <c r="AP348">
        <v>0.137462726624272</v>
      </c>
      <c r="AQ348">
        <f>(Table2[[#This Row],[Sharpe Ratio]]-AVERAGE(Table2[Sharpe Ratio]))/_xlfn.STDEV.P(Table2[Sharpe Ratio])</f>
        <v>0.94097553103160458</v>
      </c>
      <c r="AR3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1.8024297606069069</v>
      </c>
      <c r="AS348">
        <f>_xlfn.RANK.AVG(Table2[[#This Row],[1Y Return vs Nifty Z-Score]],Table2[1Y Return vs Nifty Z-Score])</f>
        <v>636</v>
      </c>
      <c r="AT348">
        <f>_xlfn.RANK.AVG(Table2[[#This Row],[6M Return vs Nifty Z-Score]],Table2[6M Return vs Nifty Z-Score])</f>
        <v>312</v>
      </c>
      <c r="AU348">
        <f>_xlfn.RANK.AVG(Table2[[#This Row],[Sharpe Ratio Z-Score]],Table2[Sharpe Ratio Z-Score])</f>
        <v>137</v>
      </c>
      <c r="AV348">
        <f>(Table2[[#This Row],[Rank 1Y]]+Table2[[#This Row],[Rank 6M]]+Table2[[#This Row],[Rank Sharpe]])/3</f>
        <v>361.66666666666669</v>
      </c>
    </row>
    <row r="349" spans="1:48" x14ac:dyDescent="0.3">
      <c r="A349" t="s">
        <v>1448</v>
      </c>
      <c r="B349" t="s">
        <v>1449</v>
      </c>
      <c r="C349" t="s">
        <v>10178</v>
      </c>
      <c r="D349" t="s">
        <v>637</v>
      </c>
      <c r="E349">
        <v>6914.4402989999999</v>
      </c>
      <c r="F349">
        <v>509.45</v>
      </c>
      <c r="G349">
        <v>16.802460840604098</v>
      </c>
      <c r="H349">
        <f>(Table2[[#This Row],[1Y Return vs Nifty]]-AVERAGE(Table2[1Y Return vs Nifty]))/_xlfn.STDEV.P(Table2[1Y Return vs Nifty])</f>
        <v>-0.32678434129142175</v>
      </c>
      <c r="I349">
        <v>4.4839260592714902</v>
      </c>
      <c r="J349">
        <f>(Table2[[#This Row],[1M Return vs Nifty]]-AVERAGE(Table2[1M Return vs Nifty]))/_xlfn.STDEV.P(Table2[1M Return vs Nifty])</f>
        <v>0.21095899466207718</v>
      </c>
      <c r="K349">
        <v>-6.2805367886911698</v>
      </c>
      <c r="L349">
        <f>(Table2[[#This Row],[6M Return vs Nifty]]-AVERAGE(Table2[6M Return vs Nifty]))/_xlfn.STDEV.P(Table2[6M Return vs Nifty])</f>
        <v>-0.48580911443948765</v>
      </c>
      <c r="M349">
        <v>-3.6441739414854699</v>
      </c>
      <c r="N349">
        <f>(Table2[[#This Row],[1W Return vs Nifty]]-AVERAGE(Table2[1W Return vs Nifty]))/_xlfn.STDEV.P(Table2[1W Return vs Nifty])</f>
        <v>-0.6393958154081204</v>
      </c>
      <c r="O349">
        <v>510</v>
      </c>
      <c r="P349">
        <v>490.56565086596299</v>
      </c>
      <c r="Q349">
        <v>440.73604088455897</v>
      </c>
      <c r="R349">
        <v>53.393329009512101</v>
      </c>
      <c r="S349" s="2">
        <f>(Table2[[#This Row],[Close Price]]-Table2[[#This Row],[20D EMA]])/Table2[[#This Row],[20D EMA]]</f>
        <v>-1.0784313725490419E-3</v>
      </c>
      <c r="T349" s="2">
        <f>(Table2[[#This Row],[Close Price]]-Table2[[#This Row],[50D EMA]])/Table2[[#This Row],[50D EMA]]</f>
        <v>3.8495049746556258E-2</v>
      </c>
      <c r="U349" s="2">
        <f>(Table2[[#This Row],[Close Price]]-Table2[[#This Row],[200D EMA]])/Table2[[#This Row],[200D EMA]]</f>
        <v>0.15590728404586979</v>
      </c>
      <c r="V349">
        <v>1.42813371532834</v>
      </c>
      <c r="W349">
        <v>506.2</v>
      </c>
      <c r="X349">
        <v>522</v>
      </c>
      <c r="Y349">
        <v>502.55</v>
      </c>
      <c r="Z349">
        <v>540</v>
      </c>
      <c r="AA349">
        <v>502.55</v>
      </c>
      <c r="AB349">
        <v>541.29999999999995</v>
      </c>
      <c r="AC349">
        <f>(Table2[[#This Row],[Close Price]]/Table2[[#This Row],[Day Low]])-1</f>
        <v>6.4203871987356109E-3</v>
      </c>
      <c r="AD349">
        <f>(Table2[[#This Row],[Day High]]/Table2[[#This Row],[Close Price]])-1</f>
        <v>2.4634409657473766E-2</v>
      </c>
      <c r="AE349">
        <f>(Table2[[#This Row],[Close Price]]/Table2[[#This Row],[Current Week Low]])-1</f>
        <v>1.3729977116704761E-2</v>
      </c>
      <c r="AF349">
        <f>(Table2[[#This Row],[Current Week High]]/Table2[[#This Row],[Close Price]])-1</f>
        <v>5.9966630680145183E-2</v>
      </c>
      <c r="AG349">
        <f>(Table2[[#This Row],[Close Price]]/Table2[[#This Row],[Current Month Low]])-1</f>
        <v>1.3729977116704761E-2</v>
      </c>
      <c r="AH349">
        <f>(Table2[[#This Row],[Current Month High]]/Table2[[#This Row],[Close Price]])-1</f>
        <v>6.2518402198449285E-2</v>
      </c>
      <c r="AI349">
        <v>9.8832073805083809</v>
      </c>
      <c r="AJ349">
        <v>71.071188717259901</v>
      </c>
      <c r="AK349" t="str">
        <f>IF(AND(Table2[[#This Row],[20D EMA]]&gt;Table2[[#This Row],[50D EMA]],Table2[[#This Row],[50D EMA]]&gt;Table2[[#This Row],[200D EMA]]),"Uptrend","Downtrend/NoTrend")</f>
        <v>Uptrend</v>
      </c>
      <c r="AL349">
        <v>-0.03</v>
      </c>
      <c r="AM349" t="s">
        <v>10212</v>
      </c>
      <c r="AN349">
        <v>-6.31</v>
      </c>
      <c r="AO349" t="s">
        <v>10212</v>
      </c>
      <c r="AP349">
        <v>0.109289924333057</v>
      </c>
      <c r="AQ349">
        <f>(Table2[[#This Row],[Sharpe Ratio]]-AVERAGE(Table2[Sharpe Ratio]))/_xlfn.STDEV.P(Table2[Sharpe Ratio])</f>
        <v>0.62133890483773746</v>
      </c>
      <c r="AR3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-0.61969137163921517</v>
      </c>
      <c r="AS349">
        <f>_xlfn.RANK.AVG(Table2[[#This Row],[1Y Return vs Nifty Z-Score]],Table2[1Y Return vs Nifty Z-Score])</f>
        <v>404</v>
      </c>
      <c r="AT349">
        <f>_xlfn.RANK.AVG(Table2[[#This Row],[6M Return vs Nifty Z-Score]],Table2[6M Return vs Nifty Z-Score])</f>
        <v>493</v>
      </c>
      <c r="AU349">
        <f>_xlfn.RANK.AVG(Table2[[#This Row],[Sharpe Ratio Z-Score]],Table2[Sharpe Ratio Z-Score])</f>
        <v>188</v>
      </c>
      <c r="AV349">
        <f>(Table2[[#This Row],[Rank 1Y]]+Table2[[#This Row],[Rank 6M]]+Table2[[#This Row],[Rank Sharpe]])/3</f>
        <v>361.66666666666669</v>
      </c>
    </row>
    <row r="350" spans="1:48" x14ac:dyDescent="0.3">
      <c r="A350" t="s">
        <v>1765</v>
      </c>
      <c r="B350" t="s">
        <v>1766</v>
      </c>
      <c r="C350" t="s">
        <v>10181</v>
      </c>
      <c r="D350" t="s">
        <v>548</v>
      </c>
      <c r="E350">
        <v>4180.564613435</v>
      </c>
      <c r="F350">
        <v>367.15</v>
      </c>
      <c r="G350">
        <v>6.0952566960824797</v>
      </c>
      <c r="H350">
        <f>(Table2[[#This Row],[1Y Return vs Nifty]]-AVERAGE(Table2[1Y Return vs Nifty]))/_xlfn.STDEV.P(Table2[1Y Return vs Nifty])</f>
        <v>-0.4553259507229524</v>
      </c>
      <c r="I350">
        <v>-3.0938440099177198</v>
      </c>
      <c r="J350">
        <f>(Table2[[#This Row],[1M Return vs Nifty]]-AVERAGE(Table2[1M Return vs Nifty]))/_xlfn.STDEV.P(Table2[1M Return vs Nifty])</f>
        <v>-0.43751802520723665</v>
      </c>
      <c r="K350">
        <v>-5.82775596378539</v>
      </c>
      <c r="L350">
        <f>(Table2[[#This Row],[6M Return vs Nifty]]-AVERAGE(Table2[6M Return vs Nifty]))/_xlfn.STDEV.P(Table2[6M Return vs Nifty])</f>
        <v>-0.47218119052508023</v>
      </c>
      <c r="M350">
        <v>-5.0963673557308802</v>
      </c>
      <c r="N350">
        <f>(Table2[[#This Row],[1W Return vs Nifty]]-AVERAGE(Table2[1W Return vs Nifty]))/_xlfn.STDEV.P(Table2[1W Return vs Nifty])</f>
        <v>-0.91754163802811961</v>
      </c>
      <c r="O350">
        <v>377.46</v>
      </c>
      <c r="P350">
        <v>373.30725341478802</v>
      </c>
      <c r="Q350">
        <v>354.734338827317</v>
      </c>
      <c r="R350">
        <v>39.186822230334599</v>
      </c>
      <c r="S350" s="2">
        <f>(Table2[[#This Row],[Close Price]]-Table2[[#This Row],[20D EMA]])/Table2[[#This Row],[20D EMA]]</f>
        <v>-2.7314152492979395E-2</v>
      </c>
      <c r="T350" s="2">
        <f>(Table2[[#This Row],[Close Price]]-Table2[[#This Row],[50D EMA]])/Table2[[#This Row],[50D EMA]]</f>
        <v>-1.649379528113968E-2</v>
      </c>
      <c r="U350" s="2">
        <f>(Table2[[#This Row],[Close Price]]-Table2[[#This Row],[200D EMA]])/Table2[[#This Row],[200D EMA]]</f>
        <v>3.4999885304948894E-2</v>
      </c>
      <c r="V350">
        <v>0.79656219485385404</v>
      </c>
      <c r="W350">
        <v>362.3</v>
      </c>
      <c r="X350">
        <v>378.15</v>
      </c>
      <c r="Y350">
        <v>362.3</v>
      </c>
      <c r="Z350">
        <v>392.2</v>
      </c>
      <c r="AA350">
        <v>362.3</v>
      </c>
      <c r="AB350">
        <v>401.55</v>
      </c>
      <c r="AC350">
        <f>(Table2[[#This Row],[Close Price]]/Table2[[#This Row],[Day Low]])-1</f>
        <v>1.3386696108197427E-2</v>
      </c>
      <c r="AD350">
        <f>(Table2[[#This Row],[Day High]]/Table2[[#This Row],[Close Price]])-1</f>
        <v>2.9960506604929771E-2</v>
      </c>
      <c r="AE350">
        <f>(Table2[[#This Row],[Close Price]]/Table2[[#This Row],[Current Week Low]])-1</f>
        <v>1.3386696108197427E-2</v>
      </c>
      <c r="AF350">
        <f>(Table2[[#This Row],[Current Week High]]/Table2[[#This Row],[Close Price]])-1</f>
        <v>6.8228244586681308E-2</v>
      </c>
      <c r="AG350">
        <f>(Table2[[#This Row],[Close Price]]/Table2[[#This Row],[Current Month Low]])-1</f>
        <v>1.3386696108197427E-2</v>
      </c>
      <c r="AH350">
        <f>(Table2[[#This Row],[Current Month High]]/Table2[[#This Row],[Close Price]])-1</f>
        <v>9.3694675200871602E-2</v>
      </c>
      <c r="AI350">
        <v>24.976167778836999</v>
      </c>
      <c r="AJ350">
        <v>38.0263157894736</v>
      </c>
      <c r="AK350" t="str">
        <f>IF(AND(Table2[[#This Row],[20D EMA]]&gt;Table2[[#This Row],[50D EMA]],Table2[[#This Row],[50D EMA]]&gt;Table2[[#This Row],[200D EMA]]),"Uptrend","Downtrend/NoTrend")</f>
        <v>Uptrend</v>
      </c>
      <c r="AL350">
        <v>-0.11</v>
      </c>
      <c r="AM350" t="s">
        <v>10212</v>
      </c>
      <c r="AN350">
        <v>-6.6</v>
      </c>
      <c r="AO350" t="s">
        <v>10212</v>
      </c>
      <c r="AP350">
        <v>0.13112901841909</v>
      </c>
      <c r="AQ350">
        <f>(Table2[[#This Row],[Sharpe Ratio]]-AVERAGE(Table2[Sharpe Ratio]))/_xlfn.STDEV.P(Table2[Sharpe Ratio])</f>
        <v>0.86911597297010224</v>
      </c>
      <c r="AR3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-1.4134508315132868</v>
      </c>
      <c r="AS350">
        <f>_xlfn.RANK.AVG(Table2[[#This Row],[1Y Return vs Nifty Z-Score]],Table2[1Y Return vs Nifty Z-Score])</f>
        <v>453</v>
      </c>
      <c r="AT350">
        <f>_xlfn.RANK.AVG(Table2[[#This Row],[6M Return vs Nifty Z-Score]],Table2[6M Return vs Nifty Z-Score])</f>
        <v>486</v>
      </c>
      <c r="AU350">
        <f>_xlfn.RANK.AVG(Table2[[#This Row],[Sharpe Ratio Z-Score]],Table2[Sharpe Ratio Z-Score])</f>
        <v>147</v>
      </c>
      <c r="AV350">
        <f>(Table2[[#This Row],[Rank 1Y]]+Table2[[#This Row],[Rank 6M]]+Table2[[#This Row],[Rank Sharpe]])/3</f>
        <v>362</v>
      </c>
    </row>
    <row r="351" spans="1:48" x14ac:dyDescent="0.3">
      <c r="A351" t="s">
        <v>382</v>
      </c>
      <c r="B351" t="s">
        <v>383</v>
      </c>
      <c r="C351" t="s">
        <v>10177</v>
      </c>
      <c r="D351" t="s">
        <v>384</v>
      </c>
      <c r="E351">
        <v>64524.271453200003</v>
      </c>
      <c r="F351">
        <v>1057.45</v>
      </c>
      <c r="G351">
        <v>28.388272895453799</v>
      </c>
      <c r="H351">
        <f>(Table2[[#This Row],[1Y Return vs Nifty]]-AVERAGE(Table2[1Y Return vs Nifty]))/_xlfn.STDEV.P(Table2[1Y Return vs Nifty])</f>
        <v>-0.18769491066133573</v>
      </c>
      <c r="I351">
        <v>-8.6561644537630702</v>
      </c>
      <c r="J351">
        <f>(Table2[[#This Row],[1M Return vs Nifty]]-AVERAGE(Table2[1M Return vs Nifty]))/_xlfn.STDEV.P(Table2[1M Return vs Nifty])</f>
        <v>-0.91352045759153433</v>
      </c>
      <c r="K351">
        <v>6.9448569408368703</v>
      </c>
      <c r="L351">
        <f>(Table2[[#This Row],[6M Return vs Nifty]]-AVERAGE(Table2[6M Return vs Nifty]))/_xlfn.STDEV.P(Table2[6M Return vs Nifty])</f>
        <v>-8.7747514720473568E-2</v>
      </c>
      <c r="M351">
        <v>1.8488701771470799</v>
      </c>
      <c r="N351">
        <f>(Table2[[#This Row],[1W Return vs Nifty]]-AVERAGE(Table2[1W Return vs Nifty]))/_xlfn.STDEV.P(Table2[1W Return vs Nifty])</f>
        <v>0.41271422728816221</v>
      </c>
      <c r="O351">
        <v>1054.54</v>
      </c>
      <c r="P351">
        <v>1044.58438559091</v>
      </c>
      <c r="Q351">
        <v>925.620557458147</v>
      </c>
      <c r="R351">
        <v>55.2841249221024</v>
      </c>
      <c r="S351" s="2">
        <f>(Table2[[#This Row],[Close Price]]-Table2[[#This Row],[20D EMA]])/Table2[[#This Row],[20D EMA]]</f>
        <v>2.7594970318812772E-3</v>
      </c>
      <c r="T351" s="2">
        <f>(Table2[[#This Row],[Close Price]]-Table2[[#This Row],[50D EMA]])/Table2[[#This Row],[50D EMA]]</f>
        <v>1.2316491215606433E-2</v>
      </c>
      <c r="U351" s="2">
        <f>(Table2[[#This Row],[Close Price]]-Table2[[#This Row],[200D EMA]])/Table2[[#This Row],[200D EMA]]</f>
        <v>0.14242276868166237</v>
      </c>
      <c r="V351">
        <v>0.77959114086095105</v>
      </c>
      <c r="W351">
        <v>1041.55</v>
      </c>
      <c r="X351">
        <v>1066.95</v>
      </c>
      <c r="Y351">
        <v>1015</v>
      </c>
      <c r="Z351">
        <v>1068</v>
      </c>
      <c r="AA351">
        <v>1015</v>
      </c>
      <c r="AB351">
        <v>1070.3</v>
      </c>
      <c r="AC351">
        <f>(Table2[[#This Row],[Close Price]]/Table2[[#This Row],[Day Low]])-1</f>
        <v>1.5265709759493262E-2</v>
      </c>
      <c r="AD351">
        <f>(Table2[[#This Row],[Day High]]/Table2[[#This Row],[Close Price]])-1</f>
        <v>8.9838763062082272E-3</v>
      </c>
      <c r="AE351">
        <f>(Table2[[#This Row],[Close Price]]/Table2[[#This Row],[Current Week Low]])-1</f>
        <v>4.1822660098522313E-2</v>
      </c>
      <c r="AF351">
        <f>(Table2[[#This Row],[Current Week High]]/Table2[[#This Row],[Close Price]])-1</f>
        <v>9.976831055841906E-3</v>
      </c>
      <c r="AG351">
        <f>(Table2[[#This Row],[Close Price]]/Table2[[#This Row],[Current Month Low]])-1</f>
        <v>4.1822660098522313E-2</v>
      </c>
      <c r="AH351">
        <f>(Table2[[#This Row],[Current Month High]]/Table2[[#This Row],[Close Price]])-1</f>
        <v>1.2151874793134398E-2</v>
      </c>
      <c r="AI351">
        <v>11.589200435008699</v>
      </c>
      <c r="AJ351">
        <v>63.717293698714997</v>
      </c>
      <c r="AK351" t="str">
        <f>IF(AND(Table2[[#This Row],[20D EMA]]&gt;Table2[[#This Row],[50D EMA]],Table2[[#This Row],[50D EMA]]&gt;Table2[[#This Row],[200D EMA]]),"Uptrend","Downtrend/NoTrend")</f>
        <v>Uptrend</v>
      </c>
      <c r="AL351">
        <v>-0.01</v>
      </c>
      <c r="AM351" t="s">
        <v>10212</v>
      </c>
      <c r="AN351">
        <v>0.97</v>
      </c>
      <c r="AO351" t="s">
        <v>10211</v>
      </c>
      <c r="AP351">
        <v>2.9985496003099001E-2</v>
      </c>
      <c r="AQ351">
        <f>(Table2[[#This Row],[Sharpe Ratio]]-AVERAGE(Table2[Sharpe Ratio]))/_xlfn.STDEV.P(Table2[Sharpe Ratio])</f>
        <v>-0.27841539193399112</v>
      </c>
      <c r="AR3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-1.0546640476191724</v>
      </c>
      <c r="AS351">
        <f>_xlfn.RANK.AVG(Table2[[#This Row],[1Y Return vs Nifty Z-Score]],Table2[1Y Return vs Nifty Z-Score])</f>
        <v>333</v>
      </c>
      <c r="AT351">
        <f>_xlfn.RANK.AVG(Table2[[#This Row],[6M Return vs Nifty Z-Score]],Table2[6M Return vs Nifty Z-Score])</f>
        <v>341</v>
      </c>
      <c r="AU351">
        <f>_xlfn.RANK.AVG(Table2[[#This Row],[Sharpe Ratio Z-Score]],Table2[Sharpe Ratio Z-Score])</f>
        <v>416</v>
      </c>
      <c r="AV351">
        <f>(Table2[[#This Row],[Rank 1Y]]+Table2[[#This Row],[Rank 6M]]+Table2[[#This Row],[Rank Sharpe]])/3</f>
        <v>363.33333333333331</v>
      </c>
    </row>
    <row r="352" spans="1:48" x14ac:dyDescent="0.3">
      <c r="A352" t="s">
        <v>1847</v>
      </c>
      <c r="B352" t="s">
        <v>1848</v>
      </c>
      <c r="C352" t="s">
        <v>10181</v>
      </c>
      <c r="D352" t="s">
        <v>243</v>
      </c>
      <c r="E352">
        <v>3745.0709645400002</v>
      </c>
      <c r="F352">
        <v>143.84</v>
      </c>
      <c r="G352">
        <v>20.373473504278099</v>
      </c>
      <c r="H352">
        <f>(Table2[[#This Row],[1Y Return vs Nifty]]-AVERAGE(Table2[1Y Return vs Nifty]))/_xlfn.STDEV.P(Table2[1Y Return vs Nifty])</f>
        <v>-0.28391379274361117</v>
      </c>
      <c r="I352">
        <v>45.178636988218599</v>
      </c>
      <c r="J352">
        <f>(Table2[[#This Row],[1M Return vs Nifty]]-AVERAGE(Table2[1M Return vs Nifty]))/_xlfn.STDEV.P(Table2[1M Return vs Nifty])</f>
        <v>3.6934590740647759</v>
      </c>
      <c r="K352">
        <v>13.6050210332491</v>
      </c>
      <c r="L352">
        <f>(Table2[[#This Row],[6M Return vs Nifty]]-AVERAGE(Table2[6M Return vs Nifty]))/_xlfn.STDEV.P(Table2[6M Return vs Nifty])</f>
        <v>0.11271196703374993</v>
      </c>
      <c r="M352">
        <v>5.7263822854323401</v>
      </c>
      <c r="N352">
        <f>(Table2[[#This Row],[1W Return vs Nifty]]-AVERAGE(Table2[1W Return vs Nifty]))/_xlfn.STDEV.P(Table2[1W Return vs Nifty])</f>
        <v>1.1553933941940591</v>
      </c>
      <c r="O352">
        <v>134.36000000000001</v>
      </c>
      <c r="P352">
        <v>118.913324398097</v>
      </c>
      <c r="Q352">
        <v>102.655750485669</v>
      </c>
      <c r="R352">
        <v>69.180413698146893</v>
      </c>
      <c r="S352" s="2">
        <f>(Table2[[#This Row],[Close Price]]-Table2[[#This Row],[20D EMA]])/Table2[[#This Row],[20D EMA]]</f>
        <v>7.0556713307531924E-2</v>
      </c>
      <c r="T352" s="2">
        <f>(Table2[[#This Row],[Close Price]]-Table2[[#This Row],[50D EMA]])/Table2[[#This Row],[50D EMA]]</f>
        <v>0.20962054276149653</v>
      </c>
      <c r="U352" s="2">
        <f>(Table2[[#This Row],[Close Price]]-Table2[[#This Row],[200D EMA]])/Table2[[#This Row],[200D EMA]]</f>
        <v>0.40118794436245853</v>
      </c>
      <c r="V352">
        <v>2.2067398804693701</v>
      </c>
      <c r="W352">
        <v>142.75</v>
      </c>
      <c r="X352">
        <v>152.30000000000001</v>
      </c>
      <c r="Y352">
        <v>141</v>
      </c>
      <c r="Z352">
        <v>164.5</v>
      </c>
      <c r="AA352">
        <v>125.35</v>
      </c>
      <c r="AB352">
        <v>164.5</v>
      </c>
      <c r="AC352">
        <f>(Table2[[#This Row],[Close Price]]/Table2[[#This Row],[Day Low]])-1</f>
        <v>7.635726795096387E-3</v>
      </c>
      <c r="AD352">
        <f>(Table2[[#This Row],[Day High]]/Table2[[#This Row],[Close Price]])-1</f>
        <v>5.8815350389321619E-2</v>
      </c>
      <c r="AE352">
        <f>(Table2[[#This Row],[Close Price]]/Table2[[#This Row],[Current Week Low]])-1</f>
        <v>2.0141843971631213E-2</v>
      </c>
      <c r="AF352">
        <f>(Table2[[#This Row],[Current Week High]]/Table2[[#This Row],[Close Price]])-1</f>
        <v>0.14363181312569528</v>
      </c>
      <c r="AG352">
        <f>(Table2[[#This Row],[Close Price]]/Table2[[#This Row],[Current Month Low]])-1</f>
        <v>0.14750698045472688</v>
      </c>
      <c r="AH352">
        <f>(Table2[[#This Row],[Current Month High]]/Table2[[#This Row],[Close Price]])-1</f>
        <v>0.14363181312569528</v>
      </c>
      <c r="AI352">
        <v>14.3631813125695</v>
      </c>
      <c r="AJ352">
        <v>76.274509803921504</v>
      </c>
      <c r="AK352" t="str">
        <f>IF(AND(Table2[[#This Row],[20D EMA]]&gt;Table2[[#This Row],[50D EMA]],Table2[[#This Row],[50D EMA]]&gt;Table2[[#This Row],[200D EMA]]),"Uptrend","Downtrend/NoTrend")</f>
        <v>Uptrend</v>
      </c>
      <c r="AL352">
        <v>0.3</v>
      </c>
      <c r="AM352" t="s">
        <v>10211</v>
      </c>
      <c r="AN352">
        <v>11.76</v>
      </c>
      <c r="AO352" t="s">
        <v>10211</v>
      </c>
      <c r="AP352">
        <v>2.1188656030165998E-2</v>
      </c>
      <c r="AQ352">
        <f>(Table2[[#This Row],[Sharpe Ratio]]-AVERAGE(Table2[Sharpe Ratio]))/_xlfn.STDEV.P(Table2[Sharpe Ratio])</f>
        <v>-0.37822059487585258</v>
      </c>
      <c r="AR3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4.2994300476731215</v>
      </c>
      <c r="AS352">
        <f>_xlfn.RANK.AVG(Table2[[#This Row],[1Y Return vs Nifty Z-Score]],Table2[1Y Return vs Nifty Z-Score])</f>
        <v>386</v>
      </c>
      <c r="AT352">
        <f>_xlfn.RANK.AVG(Table2[[#This Row],[6M Return vs Nifty Z-Score]],Table2[6M Return vs Nifty Z-Score])</f>
        <v>270</v>
      </c>
      <c r="AU352">
        <f>_xlfn.RANK.AVG(Table2[[#This Row],[Sharpe Ratio Z-Score]],Table2[Sharpe Ratio Z-Score])</f>
        <v>437</v>
      </c>
      <c r="AV352">
        <f>(Table2[[#This Row],[Rank 1Y]]+Table2[[#This Row],[Rank 6M]]+Table2[[#This Row],[Rank Sharpe]])/3</f>
        <v>364.33333333333331</v>
      </c>
    </row>
    <row r="353" spans="1:48" x14ac:dyDescent="0.3">
      <c r="A353" t="s">
        <v>315</v>
      </c>
      <c r="B353" t="s">
        <v>316</v>
      </c>
      <c r="C353" t="s">
        <v>10171</v>
      </c>
      <c r="D353" t="s">
        <v>317</v>
      </c>
      <c r="E353">
        <v>82176.603236119903</v>
      </c>
      <c r="F353">
        <v>4153.7</v>
      </c>
      <c r="G353">
        <v>0.138709682527071</v>
      </c>
      <c r="H353">
        <f>(Table2[[#This Row],[1Y Return vs Nifty]]-AVERAGE(Table2[1Y Return vs Nifty]))/_xlfn.STDEV.P(Table2[1Y Return vs Nifty])</f>
        <v>-0.52683520089156377</v>
      </c>
      <c r="I353">
        <v>-3.2040901411865201</v>
      </c>
      <c r="J353">
        <f>(Table2[[#This Row],[1M Return vs Nifty]]-AVERAGE(Table2[1M Return vs Nifty]))/_xlfn.STDEV.P(Table2[1M Return vs Nifty])</f>
        <v>-0.44695247386489595</v>
      </c>
      <c r="K353">
        <v>-5.3295322053357701</v>
      </c>
      <c r="L353">
        <f>(Table2[[#This Row],[6M Return vs Nifty]]-AVERAGE(Table2[6M Return vs Nifty]))/_xlfn.STDEV.P(Table2[6M Return vs Nifty])</f>
        <v>-0.45718551248612083</v>
      </c>
      <c r="M353">
        <v>-0.52651602354684501</v>
      </c>
      <c r="N353">
        <f>(Table2[[#This Row],[1W Return vs Nifty]]-AVERAGE(Table2[1W Return vs Nifty]))/_xlfn.STDEV.P(Table2[1W Return vs Nifty])</f>
        <v>-4.2255298362469912E-2</v>
      </c>
      <c r="O353">
        <v>4220.4399999999996</v>
      </c>
      <c r="P353">
        <v>4052.87113309298</v>
      </c>
      <c r="Q353">
        <v>3650.6428982438701</v>
      </c>
      <c r="R353">
        <v>48.410861150156997</v>
      </c>
      <c r="S353" s="2">
        <f>(Table2[[#This Row],[Close Price]]-Table2[[#This Row],[20D EMA]])/Table2[[#This Row],[20D EMA]]</f>
        <v>-1.5813517074049099E-2</v>
      </c>
      <c r="T353" s="2">
        <f>(Table2[[#This Row],[Close Price]]-Table2[[#This Row],[50D EMA]])/Table2[[#This Row],[50D EMA]]</f>
        <v>2.4878379695747067E-2</v>
      </c>
      <c r="U353" s="2">
        <f>(Table2[[#This Row],[Close Price]]-Table2[[#This Row],[200D EMA]])/Table2[[#This Row],[200D EMA]]</f>
        <v>0.13779959195628902</v>
      </c>
      <c r="V353">
        <v>1.27770185918776</v>
      </c>
      <c r="W353">
        <v>4110</v>
      </c>
      <c r="X353">
        <v>4267.3500000000004</v>
      </c>
      <c r="Y353">
        <v>4110</v>
      </c>
      <c r="Z353">
        <v>4681.7</v>
      </c>
      <c r="AA353">
        <v>4087.15</v>
      </c>
      <c r="AB353">
        <v>4681.7</v>
      </c>
      <c r="AC353">
        <f>(Table2[[#This Row],[Close Price]]/Table2[[#This Row],[Day Low]])-1</f>
        <v>1.0632603406325991E-2</v>
      </c>
      <c r="AD353">
        <f>(Table2[[#This Row],[Day High]]/Table2[[#This Row],[Close Price]])-1</f>
        <v>2.7361147892240867E-2</v>
      </c>
      <c r="AE353">
        <f>(Table2[[#This Row],[Close Price]]/Table2[[#This Row],[Current Week Low]])-1</f>
        <v>1.0632603406325991E-2</v>
      </c>
      <c r="AF353">
        <f>(Table2[[#This Row],[Current Week High]]/Table2[[#This Row],[Close Price]])-1</f>
        <v>0.12711558369646347</v>
      </c>
      <c r="AG353">
        <f>(Table2[[#This Row],[Close Price]]/Table2[[#This Row],[Current Month Low]])-1</f>
        <v>1.628273980646644E-2</v>
      </c>
      <c r="AH353">
        <f>(Table2[[#This Row],[Current Month High]]/Table2[[#This Row],[Close Price]])-1</f>
        <v>0.12711558369646347</v>
      </c>
      <c r="AI353">
        <v>12.711558369646299</v>
      </c>
      <c r="AJ353">
        <v>50.605511240029003</v>
      </c>
      <c r="AK353" t="str">
        <f>IF(AND(Table2[[#This Row],[20D EMA]]&gt;Table2[[#This Row],[50D EMA]],Table2[[#This Row],[50D EMA]]&gt;Table2[[#This Row],[200D EMA]]),"Uptrend","Downtrend/NoTrend")</f>
        <v>Uptrend</v>
      </c>
      <c r="AL353">
        <v>0</v>
      </c>
      <c r="AM353" t="s">
        <v>10213</v>
      </c>
      <c r="AN353">
        <v>-1.87</v>
      </c>
      <c r="AO353" t="s">
        <v>10212</v>
      </c>
      <c r="AP353">
        <v>0.14514328496385501</v>
      </c>
      <c r="AQ353">
        <f>(Table2[[#This Row],[Sharpe Ratio]]-AVERAGE(Table2[Sharpe Ratio]))/_xlfn.STDEV.P(Table2[Sharpe Ratio])</f>
        <v>1.0281158775819017</v>
      </c>
      <c r="AR3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-0.44511260802314878</v>
      </c>
      <c r="AS353">
        <f>_xlfn.RANK.AVG(Table2[[#This Row],[1Y Return vs Nifty Z-Score]],Table2[1Y Return vs Nifty Z-Score])</f>
        <v>503</v>
      </c>
      <c r="AT353">
        <f>_xlfn.RANK.AVG(Table2[[#This Row],[6M Return vs Nifty Z-Score]],Table2[6M Return vs Nifty Z-Score])</f>
        <v>482</v>
      </c>
      <c r="AU353">
        <f>_xlfn.RANK.AVG(Table2[[#This Row],[Sharpe Ratio Z-Score]],Table2[Sharpe Ratio Z-Score])</f>
        <v>110</v>
      </c>
      <c r="AV353">
        <f>(Table2[[#This Row],[Rank 1Y]]+Table2[[#This Row],[Rank 6M]]+Table2[[#This Row],[Rank Sharpe]])/3</f>
        <v>365</v>
      </c>
    </row>
    <row r="354" spans="1:48" x14ac:dyDescent="0.3">
      <c r="A354" t="s">
        <v>109</v>
      </c>
      <c r="B354" t="s">
        <v>110</v>
      </c>
      <c r="C354" t="s">
        <v>10174</v>
      </c>
      <c r="D354" t="s">
        <v>111</v>
      </c>
      <c r="E354">
        <v>276738.39406899002</v>
      </c>
      <c r="F354">
        <v>1735.25</v>
      </c>
      <c r="G354">
        <v>55.385192884817499</v>
      </c>
      <c r="H354">
        <f>(Table2[[#This Row],[1Y Return vs Nifty]]-AVERAGE(Table2[1Y Return vs Nifty]))/_xlfn.STDEV.P(Table2[1Y Return vs Nifty])</f>
        <v>0.13640720771497503</v>
      </c>
      <c r="I354">
        <v>-11.1058149601264</v>
      </c>
      <c r="J354">
        <f>(Table2[[#This Row],[1M Return vs Nifty]]-AVERAGE(Table2[1M Return vs Nifty]))/_xlfn.STDEV.P(Table2[1M Return vs Nifty])</f>
        <v>-1.1231523210003715</v>
      </c>
      <c r="K354">
        <v>-10.474728119782201</v>
      </c>
      <c r="L354">
        <f>(Table2[[#This Row],[6M Return vs Nifty]]-AVERAGE(Table2[6M Return vs Nifty]))/_xlfn.STDEV.P(Table2[6M Return vs Nifty])</f>
        <v>-0.61204705827129646</v>
      </c>
      <c r="M354">
        <v>-1.65871333137857</v>
      </c>
      <c r="N354">
        <f>(Table2[[#This Row],[1W Return vs Nifty]]-AVERAGE(Table2[1W Return vs Nifty]))/_xlfn.STDEV.P(Table2[1W Return vs Nifty])</f>
        <v>-0.25911067621077155</v>
      </c>
      <c r="O354">
        <v>1777.94</v>
      </c>
      <c r="P354">
        <v>1801.3134477400699</v>
      </c>
      <c r="Q354">
        <v>1639.91183466499</v>
      </c>
      <c r="R354">
        <v>33.405203000626102</v>
      </c>
      <c r="S354" s="2">
        <f>(Table2[[#This Row],[Close Price]]-Table2[[#This Row],[20D EMA]])/Table2[[#This Row],[20D EMA]]</f>
        <v>-2.4010934002272322E-2</v>
      </c>
      <c r="T354" s="2">
        <f>(Table2[[#This Row],[Close Price]]-Table2[[#This Row],[50D EMA]])/Table2[[#This Row],[50D EMA]]</f>
        <v>-3.6675153801218337E-2</v>
      </c>
      <c r="U354" s="2">
        <f>(Table2[[#This Row],[Close Price]]-Table2[[#This Row],[200D EMA]])/Table2[[#This Row],[200D EMA]]</f>
        <v>5.8136153005131634E-2</v>
      </c>
      <c r="V354">
        <v>0.30924328116119498</v>
      </c>
      <c r="W354">
        <v>1729</v>
      </c>
      <c r="X354">
        <v>1756.75</v>
      </c>
      <c r="Y354">
        <v>1729</v>
      </c>
      <c r="Z354">
        <v>1815</v>
      </c>
      <c r="AA354">
        <v>1729</v>
      </c>
      <c r="AB354">
        <v>1818.8</v>
      </c>
      <c r="AC354">
        <f>(Table2[[#This Row],[Close Price]]/Table2[[#This Row],[Day Low]])-1</f>
        <v>3.614806246385216E-3</v>
      </c>
      <c r="AD354">
        <f>(Table2[[#This Row],[Day High]]/Table2[[#This Row],[Close Price]])-1</f>
        <v>1.2390145512173989E-2</v>
      </c>
      <c r="AE354">
        <f>(Table2[[#This Row],[Close Price]]/Table2[[#This Row],[Current Week Low]])-1</f>
        <v>3.614806246385216E-3</v>
      </c>
      <c r="AF354">
        <f>(Table2[[#This Row],[Current Week High]]/Table2[[#This Row],[Close Price]])-1</f>
        <v>4.5958795562599075E-2</v>
      </c>
      <c r="AG354">
        <f>(Table2[[#This Row],[Close Price]]/Table2[[#This Row],[Current Month Low]])-1</f>
        <v>3.614806246385216E-3</v>
      </c>
      <c r="AH354">
        <f>(Table2[[#This Row],[Current Month High]]/Table2[[#This Row],[Close Price]])-1</f>
        <v>4.814868174614606E-2</v>
      </c>
      <c r="AI354">
        <v>25.2903039907794</v>
      </c>
      <c r="AJ354">
        <v>112.77052295996501</v>
      </c>
      <c r="AK354" t="str">
        <f>IF(AND(Table2[[#This Row],[20D EMA]]&gt;Table2[[#This Row],[50D EMA]],Table2[[#This Row],[50D EMA]]&gt;Table2[[#This Row],[200D EMA]]),"Uptrend","Downtrend/NoTrend")</f>
        <v>Downtrend/NoTrend</v>
      </c>
      <c r="AL354">
        <v>-0.11</v>
      </c>
      <c r="AM354" t="s">
        <v>10212</v>
      </c>
      <c r="AN354">
        <v>-2.2000000000000002</v>
      </c>
      <c r="AO354" t="s">
        <v>10212</v>
      </c>
      <c r="AP354">
        <v>5.3547437461908001E-2</v>
      </c>
      <c r="AQ354">
        <f>(Table2[[#This Row],[Sharpe Ratio]]-AVERAGE(Table2[Sharpe Ratio]))/_xlfn.STDEV.P(Table2[Sharpe Ratio])</f>
        <v>-1.1091630647399165E-2</v>
      </c>
      <c r="AR3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4">
        <f>_xlfn.RANK.AVG(Table2[[#This Row],[1Y Return vs Nifty Z-Score]],Table2[1Y Return vs Nifty Z-Score])</f>
        <v>229</v>
      </c>
      <c r="AT354">
        <f>_xlfn.RANK.AVG(Table2[[#This Row],[6M Return vs Nifty Z-Score]],Table2[6M Return vs Nifty Z-Score])</f>
        <v>530</v>
      </c>
      <c r="AU354">
        <f>_xlfn.RANK.AVG(Table2[[#This Row],[Sharpe Ratio Z-Score]],Table2[Sharpe Ratio Z-Score])</f>
        <v>337</v>
      </c>
      <c r="AV354">
        <f>(Table2[[#This Row],[Rank 1Y]]+Table2[[#This Row],[Rank 6M]]+Table2[[#This Row],[Rank Sharpe]])/3</f>
        <v>365.33333333333331</v>
      </c>
    </row>
    <row r="355" spans="1:48" x14ac:dyDescent="0.3">
      <c r="A355" t="s">
        <v>1248</v>
      </c>
      <c r="B355" t="s">
        <v>1249</v>
      </c>
      <c r="C355" t="s">
        <v>10178</v>
      </c>
      <c r="D355" t="s">
        <v>330</v>
      </c>
      <c r="E355">
        <v>8971.5716323159995</v>
      </c>
      <c r="F355">
        <v>233.14</v>
      </c>
      <c r="G355">
        <v>128.11761395521799</v>
      </c>
      <c r="H355">
        <f>(Table2[[#This Row],[1Y Return vs Nifty]]-AVERAGE(Table2[1Y Return vs Nifty]))/_xlfn.STDEV.P(Table2[1Y Return vs Nifty])</f>
        <v>1.0095709520547682</v>
      </c>
      <c r="I355">
        <v>-6.2550659227561498</v>
      </c>
      <c r="J355">
        <f>(Table2[[#This Row],[1M Return vs Nifty]]-AVERAGE(Table2[1M Return vs Nifty]))/_xlfn.STDEV.P(Table2[1M Return vs Nifty])</f>
        <v>-0.70804348935639849</v>
      </c>
      <c r="K355">
        <v>-7.0571034807573998</v>
      </c>
      <c r="L355">
        <f>(Table2[[#This Row],[6M Return vs Nifty]]-AVERAGE(Table2[6M Return vs Nifty]))/_xlfn.STDEV.P(Table2[6M Return vs Nifty])</f>
        <v>-0.50918243594916934</v>
      </c>
      <c r="M355">
        <v>1.15189824979629</v>
      </c>
      <c r="N355">
        <f>(Table2[[#This Row],[1W Return vs Nifty]]-AVERAGE(Table2[1W Return vs Nifty]))/_xlfn.STDEV.P(Table2[1W Return vs Nifty])</f>
        <v>0.27921972980983195</v>
      </c>
      <c r="O355">
        <v>230.78</v>
      </c>
      <c r="P355">
        <v>224.098817868049</v>
      </c>
      <c r="Q355">
        <v>196.66178144259499</v>
      </c>
      <c r="R355">
        <v>52.209197926192601</v>
      </c>
      <c r="S355" s="2">
        <f>(Table2[[#This Row],[Close Price]]-Table2[[#This Row],[20D EMA]])/Table2[[#This Row],[20D EMA]]</f>
        <v>1.0226189444492526E-2</v>
      </c>
      <c r="T355" s="2">
        <f>(Table2[[#This Row],[Close Price]]-Table2[[#This Row],[50D EMA]])/Table2[[#This Row],[50D EMA]]</f>
        <v>4.0344622153582727E-2</v>
      </c>
      <c r="U355" s="2">
        <f>(Table2[[#This Row],[Close Price]]-Table2[[#This Row],[200D EMA]])/Table2[[#This Row],[200D EMA]]</f>
        <v>0.18548707476268281</v>
      </c>
      <c r="V355">
        <v>1.3805747957472101</v>
      </c>
      <c r="W355">
        <v>229.22</v>
      </c>
      <c r="X355">
        <v>237</v>
      </c>
      <c r="Y355">
        <v>221.5</v>
      </c>
      <c r="Z355">
        <v>262</v>
      </c>
      <c r="AA355">
        <v>221.5</v>
      </c>
      <c r="AB355">
        <v>262</v>
      </c>
      <c r="AC355">
        <f>(Table2[[#This Row],[Close Price]]/Table2[[#This Row],[Day Low]])-1</f>
        <v>1.7101474565919039E-2</v>
      </c>
      <c r="AD355">
        <f>(Table2[[#This Row],[Day High]]/Table2[[#This Row],[Close Price]])-1</f>
        <v>1.6556575448228639E-2</v>
      </c>
      <c r="AE355">
        <f>(Table2[[#This Row],[Close Price]]/Table2[[#This Row],[Current Week Low]])-1</f>
        <v>5.255079006772001E-2</v>
      </c>
      <c r="AF355">
        <f>(Table2[[#This Row],[Current Week High]]/Table2[[#This Row],[Close Price]])-1</f>
        <v>0.12378828171913869</v>
      </c>
      <c r="AG355">
        <f>(Table2[[#This Row],[Close Price]]/Table2[[#This Row],[Current Month Low]])-1</f>
        <v>5.255079006772001E-2</v>
      </c>
      <c r="AH355">
        <f>(Table2[[#This Row],[Current Month High]]/Table2[[#This Row],[Close Price]])-1</f>
        <v>0.12378828171913869</v>
      </c>
      <c r="AI355">
        <v>12.378828171913799</v>
      </c>
      <c r="AJ355">
        <v>166.44571428571399</v>
      </c>
      <c r="AK355" t="str">
        <f>IF(AND(Table2[[#This Row],[20D EMA]]&gt;Table2[[#This Row],[50D EMA]],Table2[[#This Row],[50D EMA]]&gt;Table2[[#This Row],[200D EMA]]),"Uptrend","Downtrend/NoTrend")</f>
        <v>Uptrend</v>
      </c>
      <c r="AL355">
        <v>0.04</v>
      </c>
      <c r="AM355" t="s">
        <v>10211</v>
      </c>
      <c r="AN355">
        <v>-2.69</v>
      </c>
      <c r="AO355" t="s">
        <v>10212</v>
      </c>
      <c r="AQ355">
        <f>(Table2[[#This Row],[Sharpe Ratio]]-AVERAGE(Table2[Sharpe Ratio]))/_xlfn.STDEV.P(Table2[Sharpe Ratio])</f>
        <v>-0.61861806961255938</v>
      </c>
      <c r="AR3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-0.54705331305352711</v>
      </c>
      <c r="AS355">
        <f>_xlfn.RANK.AVG(Table2[[#This Row],[1Y Return vs Nifty Z-Score]],Table2[1Y Return vs Nifty Z-Score])</f>
        <v>81</v>
      </c>
      <c r="AT355">
        <f>_xlfn.RANK.AVG(Table2[[#This Row],[6M Return vs Nifty Z-Score]],Table2[6M Return vs Nifty Z-Score])</f>
        <v>498</v>
      </c>
      <c r="AU355">
        <f>_xlfn.RANK.AVG(Table2[[#This Row],[Sharpe Ratio Z-Score]],Table2[Sharpe Ratio Z-Score])</f>
        <v>517</v>
      </c>
      <c r="AV355">
        <f>(Table2[[#This Row],[Rank 1Y]]+Table2[[#This Row],[Rank 6M]]+Table2[[#This Row],[Rank Sharpe]])/3</f>
        <v>365.33333333333331</v>
      </c>
    </row>
    <row r="356" spans="1:48" x14ac:dyDescent="0.3">
      <c r="A356" t="s">
        <v>549</v>
      </c>
      <c r="B356" t="s">
        <v>550</v>
      </c>
      <c r="C356" t="s">
        <v>10172</v>
      </c>
      <c r="D356" t="s">
        <v>290</v>
      </c>
      <c r="E356">
        <v>35505.68170044</v>
      </c>
      <c r="F356">
        <v>480.4</v>
      </c>
      <c r="G356">
        <v>18.602490918669201</v>
      </c>
      <c r="H356">
        <f>(Table2[[#This Row],[1Y Return vs Nifty]]-AVERAGE(Table2[1Y Return vs Nifty]))/_xlfn.STDEV.P(Table2[1Y Return vs Nifty])</f>
        <v>-0.30517470724161821</v>
      </c>
      <c r="I356">
        <v>-5.1303294293410397</v>
      </c>
      <c r="J356">
        <f>(Table2[[#This Row],[1M Return vs Nifty]]-AVERAGE(Table2[1M Return vs Nifty]))/_xlfn.STDEV.P(Table2[1M Return vs Nifty])</f>
        <v>-0.61179277671553156</v>
      </c>
      <c r="K356">
        <v>2.1452675490628401</v>
      </c>
      <c r="L356">
        <f>(Table2[[#This Row],[6M Return vs Nifty]]-AVERAGE(Table2[6M Return vs Nifty]))/_xlfn.STDEV.P(Table2[6M Return vs Nifty])</f>
        <v>-0.23220689871736569</v>
      </c>
      <c r="M356">
        <v>-0.80494538478378497</v>
      </c>
      <c r="N356">
        <f>(Table2[[#This Row],[1W Return vs Nifty]]-AVERAGE(Table2[1W Return vs Nifty]))/_xlfn.STDEV.P(Table2[1W Return vs Nifty])</f>
        <v>-9.5584257826902594E-2</v>
      </c>
      <c r="O356">
        <v>470.35</v>
      </c>
      <c r="P356">
        <v>463.06412164605803</v>
      </c>
      <c r="Q356">
        <v>416.63409264084902</v>
      </c>
      <c r="R356">
        <v>52.045765521925702</v>
      </c>
      <c r="S356" s="2">
        <f>(Table2[[#This Row],[Close Price]]-Table2[[#This Row],[20D EMA]])/Table2[[#This Row],[20D EMA]]</f>
        <v>2.1367067077707993E-2</v>
      </c>
      <c r="T356" s="2">
        <f>(Table2[[#This Row],[Close Price]]-Table2[[#This Row],[50D EMA]])/Table2[[#This Row],[50D EMA]]</f>
        <v>3.7437317087573002E-2</v>
      </c>
      <c r="U356" s="2">
        <f>(Table2[[#This Row],[Close Price]]-Table2[[#This Row],[200D EMA]])/Table2[[#This Row],[200D EMA]]</f>
        <v>0.15305014276428661</v>
      </c>
      <c r="V356">
        <v>1.55320451390967</v>
      </c>
      <c r="W356">
        <v>469.35</v>
      </c>
      <c r="X356">
        <v>489.4</v>
      </c>
      <c r="Y356">
        <v>453</v>
      </c>
      <c r="Z356">
        <v>489.4</v>
      </c>
      <c r="AA356">
        <v>453</v>
      </c>
      <c r="AB356">
        <v>489.4</v>
      </c>
      <c r="AC356">
        <f>(Table2[[#This Row],[Close Price]]/Table2[[#This Row],[Day Low]])-1</f>
        <v>2.3543198039842173E-2</v>
      </c>
      <c r="AD356">
        <f>(Table2[[#This Row],[Day High]]/Table2[[#This Row],[Close Price]])-1</f>
        <v>1.873438800999172E-2</v>
      </c>
      <c r="AE356">
        <f>(Table2[[#This Row],[Close Price]]/Table2[[#This Row],[Current Week Low]])-1</f>
        <v>6.0485651214128078E-2</v>
      </c>
      <c r="AF356">
        <f>(Table2[[#This Row],[Current Week High]]/Table2[[#This Row],[Close Price]])-1</f>
        <v>1.873438800999172E-2</v>
      </c>
      <c r="AG356">
        <f>(Table2[[#This Row],[Close Price]]/Table2[[#This Row],[Current Month Low]])-1</f>
        <v>6.0485651214128078E-2</v>
      </c>
      <c r="AH356">
        <f>(Table2[[#This Row],[Current Month High]]/Table2[[#This Row],[Close Price]])-1</f>
        <v>1.873438800999172E-2</v>
      </c>
      <c r="AI356">
        <v>6.1303080766028399</v>
      </c>
      <c r="AJ356">
        <v>55.721231766612597</v>
      </c>
      <c r="AK356" t="str">
        <f>IF(AND(Table2[[#This Row],[20D EMA]]&gt;Table2[[#This Row],[50D EMA]],Table2[[#This Row],[50D EMA]]&gt;Table2[[#This Row],[200D EMA]]),"Uptrend","Downtrend/NoTrend")</f>
        <v>Uptrend</v>
      </c>
      <c r="AL356">
        <v>-0.04</v>
      </c>
      <c r="AM356" t="s">
        <v>10212</v>
      </c>
      <c r="AN356">
        <v>-0.19</v>
      </c>
      <c r="AO356" t="s">
        <v>10212</v>
      </c>
      <c r="AP356">
        <v>6.1738215555533001E-2</v>
      </c>
      <c r="AQ356">
        <f>(Table2[[#This Row],[Sharpe Ratio]]-AVERAGE(Table2[Sharpe Ratio]))/_xlfn.STDEV.P(Table2[Sharpe Ratio])</f>
        <v>8.1837452114286571E-2</v>
      </c>
      <c r="AR3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-1.1629211883871315</v>
      </c>
      <c r="AS356">
        <f>_xlfn.RANK.AVG(Table2[[#This Row],[1Y Return vs Nifty Z-Score]],Table2[1Y Return vs Nifty Z-Score])</f>
        <v>397</v>
      </c>
      <c r="AT356">
        <f>_xlfn.RANK.AVG(Table2[[#This Row],[6M Return vs Nifty Z-Score]],Table2[6M Return vs Nifty Z-Score])</f>
        <v>398</v>
      </c>
      <c r="AU356">
        <f>_xlfn.RANK.AVG(Table2[[#This Row],[Sharpe Ratio Z-Score]],Table2[Sharpe Ratio Z-Score])</f>
        <v>306</v>
      </c>
      <c r="AV356">
        <f>(Table2[[#This Row],[Rank 1Y]]+Table2[[#This Row],[Rank 6M]]+Table2[[#This Row],[Rank Sharpe]])/3</f>
        <v>367</v>
      </c>
    </row>
    <row r="357" spans="1:48" x14ac:dyDescent="0.3">
      <c r="A357" t="s">
        <v>295</v>
      </c>
      <c r="B357" t="s">
        <v>296</v>
      </c>
      <c r="C357" t="s">
        <v>10167</v>
      </c>
      <c r="D357" t="s">
        <v>253</v>
      </c>
      <c r="E357">
        <v>89306.8655115</v>
      </c>
      <c r="F357">
        <v>4168.95</v>
      </c>
      <c r="G357">
        <v>52.849817540764001</v>
      </c>
      <c r="H357">
        <f>(Table2[[#This Row],[1Y Return vs Nifty]]-AVERAGE(Table2[1Y Return vs Nifty]))/_xlfn.STDEV.P(Table2[1Y Return vs Nifty])</f>
        <v>0.10596964223674456</v>
      </c>
      <c r="I357">
        <v>4.15449339484306</v>
      </c>
      <c r="J357">
        <f>(Table2[[#This Row],[1M Return vs Nifty]]-AVERAGE(Table2[1M Return vs Nifty]))/_xlfn.STDEV.P(Table2[1M Return vs Nifty])</f>
        <v>0.18276738809106735</v>
      </c>
      <c r="K357">
        <v>8.7631732952219608</v>
      </c>
      <c r="L357">
        <f>(Table2[[#This Row],[6M Return vs Nifty]]-AVERAGE(Table2[6M Return vs Nifty]))/_xlfn.STDEV.P(Table2[6M Return vs Nifty])</f>
        <v>-3.3019320488663399E-2</v>
      </c>
      <c r="M357">
        <v>-1.8400338186084499</v>
      </c>
      <c r="N357">
        <f>(Table2[[#This Row],[1W Return vs Nifty]]-AVERAGE(Table2[1W Return vs Nifty]))/_xlfn.STDEV.P(Table2[1W Return vs Nifty])</f>
        <v>-0.29383989036618779</v>
      </c>
      <c r="O357">
        <v>4083.06</v>
      </c>
      <c r="P357">
        <v>3954.2999031346499</v>
      </c>
      <c r="Q357">
        <v>3476.2269108426099</v>
      </c>
      <c r="R357">
        <v>60.950747612236903</v>
      </c>
      <c r="S357" s="2">
        <f>(Table2[[#This Row],[Close Price]]-Table2[[#This Row],[20D EMA]])/Table2[[#This Row],[20D EMA]]</f>
        <v>2.1035693817871858E-2</v>
      </c>
      <c r="T357" s="2">
        <f>(Table2[[#This Row],[Close Price]]-Table2[[#This Row],[50D EMA]])/Table2[[#This Row],[50D EMA]]</f>
        <v>5.4282705440523792E-2</v>
      </c>
      <c r="U357" s="2">
        <f>(Table2[[#This Row],[Close Price]]-Table2[[#This Row],[200D EMA]])/Table2[[#This Row],[200D EMA]]</f>
        <v>0.19927441646479843</v>
      </c>
      <c r="V357">
        <v>0.809294231351116</v>
      </c>
      <c r="W357">
        <v>4140</v>
      </c>
      <c r="X357">
        <v>4200</v>
      </c>
      <c r="Y357">
        <v>4050</v>
      </c>
      <c r="Z357">
        <v>4252.2</v>
      </c>
      <c r="AA357">
        <v>3982.65</v>
      </c>
      <c r="AB357">
        <v>4264.95</v>
      </c>
      <c r="AC357">
        <f>(Table2[[#This Row],[Close Price]]/Table2[[#This Row],[Day Low]])-1</f>
        <v>6.992753623188408E-3</v>
      </c>
      <c r="AD357">
        <f>(Table2[[#This Row],[Day High]]/Table2[[#This Row],[Close Price]])-1</f>
        <v>7.447918540639753E-3</v>
      </c>
      <c r="AE357">
        <f>(Table2[[#This Row],[Close Price]]/Table2[[#This Row],[Current Week Low]])-1</f>
        <v>2.9370370370370269E-2</v>
      </c>
      <c r="AF357">
        <f>(Table2[[#This Row],[Current Week High]]/Table2[[#This Row],[Close Price]])-1</f>
        <v>1.9969056956787634E-2</v>
      </c>
      <c r="AG357">
        <f>(Table2[[#This Row],[Close Price]]/Table2[[#This Row],[Current Month Low]])-1</f>
        <v>4.677789913750896E-2</v>
      </c>
      <c r="AH357">
        <f>(Table2[[#This Row],[Current Month High]]/Table2[[#This Row],[Close Price]])-1</f>
        <v>2.3027380995214619E-2</v>
      </c>
      <c r="AI357">
        <v>2.3027380995214601</v>
      </c>
      <c r="AJ357">
        <v>82.169543369018996</v>
      </c>
      <c r="AK357" t="str">
        <f>IF(AND(Table2[[#This Row],[20D EMA]]&gt;Table2[[#This Row],[50D EMA]],Table2[[#This Row],[50D EMA]]&gt;Table2[[#This Row],[200D EMA]]),"Uptrend","Downtrend/NoTrend")</f>
        <v>Uptrend</v>
      </c>
      <c r="AL357">
        <v>0.03</v>
      </c>
      <c r="AM357" t="s">
        <v>10211</v>
      </c>
      <c r="AN357">
        <v>3.08</v>
      </c>
      <c r="AO357" t="s">
        <v>10211</v>
      </c>
      <c r="AP357">
        <v>-3.7394901023930002E-3</v>
      </c>
      <c r="AQ357">
        <f>(Table2[[#This Row],[Sharpe Ratio]]-AVERAGE(Table2[Sharpe Ratio]))/_xlfn.STDEV.P(Table2[Sharpe Ratio])</f>
        <v>-0.66104473301859823</v>
      </c>
      <c r="AR3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-0.69916691354563754</v>
      </c>
      <c r="AS357">
        <f>_xlfn.RANK.AVG(Table2[[#This Row],[1Y Return vs Nifty Z-Score]],Table2[1Y Return vs Nifty Z-Score])</f>
        <v>244</v>
      </c>
      <c r="AT357">
        <f>_xlfn.RANK.AVG(Table2[[#This Row],[6M Return vs Nifty Z-Score]],Table2[6M Return vs Nifty Z-Score])</f>
        <v>315</v>
      </c>
      <c r="AU357">
        <f>_xlfn.RANK.AVG(Table2[[#This Row],[Sharpe Ratio Z-Score]],Table2[Sharpe Ratio Z-Score])</f>
        <v>544</v>
      </c>
      <c r="AV357">
        <f>(Table2[[#This Row],[Rank 1Y]]+Table2[[#This Row],[Rank 6M]]+Table2[[#This Row],[Rank Sharpe]])/3</f>
        <v>367.66666666666669</v>
      </c>
    </row>
    <row r="358" spans="1:48" x14ac:dyDescent="0.3">
      <c r="A358" t="s">
        <v>614</v>
      </c>
      <c r="B358" t="s">
        <v>615</v>
      </c>
      <c r="C358" t="s">
        <v>10182</v>
      </c>
      <c r="D358" t="s">
        <v>166</v>
      </c>
      <c r="E358">
        <v>30546.267477224999</v>
      </c>
      <c r="F358">
        <v>903.55</v>
      </c>
      <c r="G358">
        <v>55.3073650095982</v>
      </c>
      <c r="H358">
        <f>(Table2[[#This Row],[1Y Return vs Nifty]]-AVERAGE(Table2[1Y Return vs Nifty]))/_xlfn.STDEV.P(Table2[1Y Return vs Nifty])</f>
        <v>0.13547287227088584</v>
      </c>
      <c r="I358">
        <v>7.9195665990887001</v>
      </c>
      <c r="J358">
        <f>(Table2[[#This Row],[1M Return vs Nifty]]-AVERAGE(Table2[1M Return vs Nifty]))/_xlfn.STDEV.P(Table2[1M Return vs Nifty])</f>
        <v>0.50496817127480131</v>
      </c>
      <c r="K358">
        <v>-3.2643493357339</v>
      </c>
      <c r="L358">
        <f>(Table2[[#This Row],[6M Return vs Nifty]]-AVERAGE(Table2[6M Return vs Nifty]))/_xlfn.STDEV.P(Table2[6M Return vs Nifty])</f>
        <v>-0.3950270608287908</v>
      </c>
      <c r="M358">
        <v>0.95290537373351303</v>
      </c>
      <c r="N358">
        <f>(Table2[[#This Row],[1W Return vs Nifty]]-AVERAGE(Table2[1W Return vs Nifty]))/_xlfn.STDEV.P(Table2[1W Return vs Nifty])</f>
        <v>0.24110563518231903</v>
      </c>
      <c r="O358">
        <v>874.85</v>
      </c>
      <c r="P358">
        <v>849.13692121158203</v>
      </c>
      <c r="Q358">
        <v>763.34060815488397</v>
      </c>
      <c r="R358">
        <v>69.756243671466294</v>
      </c>
      <c r="S358" s="2">
        <f>(Table2[[#This Row],[Close Price]]-Table2[[#This Row],[20D EMA]])/Table2[[#This Row],[20D EMA]]</f>
        <v>3.2805623821226419E-2</v>
      </c>
      <c r="T358" s="2">
        <f>(Table2[[#This Row],[Close Price]]-Table2[[#This Row],[50D EMA]])/Table2[[#This Row],[50D EMA]]</f>
        <v>6.4080453256913139E-2</v>
      </c>
      <c r="U358" s="2">
        <f>(Table2[[#This Row],[Close Price]]-Table2[[#This Row],[200D EMA]])/Table2[[#This Row],[200D EMA]]</f>
        <v>0.18367867547885924</v>
      </c>
      <c r="V358">
        <v>1.1668237133548101</v>
      </c>
      <c r="W358">
        <v>899.05</v>
      </c>
      <c r="X358">
        <v>911.5</v>
      </c>
      <c r="Y358">
        <v>888</v>
      </c>
      <c r="Z358">
        <v>928.15</v>
      </c>
      <c r="AA358">
        <v>858.05</v>
      </c>
      <c r="AB358">
        <v>928.15</v>
      </c>
      <c r="AC358">
        <f>(Table2[[#This Row],[Close Price]]/Table2[[#This Row],[Day Low]])-1</f>
        <v>5.0052833546521125E-3</v>
      </c>
      <c r="AD358">
        <f>(Table2[[#This Row],[Day High]]/Table2[[#This Row],[Close Price]])-1</f>
        <v>8.7986276354381499E-3</v>
      </c>
      <c r="AE358">
        <f>(Table2[[#This Row],[Close Price]]/Table2[[#This Row],[Current Week Low]])-1</f>
        <v>1.7511261261261124E-2</v>
      </c>
      <c r="AF358">
        <f>(Table2[[#This Row],[Current Week High]]/Table2[[#This Row],[Close Price]])-1</f>
        <v>2.7225942117204305E-2</v>
      </c>
      <c r="AG358">
        <f>(Table2[[#This Row],[Close Price]]/Table2[[#This Row],[Current Month Low]])-1</f>
        <v>5.3027212866383122E-2</v>
      </c>
      <c r="AH358">
        <f>(Table2[[#This Row],[Current Month High]]/Table2[[#This Row],[Close Price]])-1</f>
        <v>2.7225942117204305E-2</v>
      </c>
      <c r="AI358">
        <v>9.5678158375297393</v>
      </c>
      <c r="AJ358">
        <v>92.860192102454604</v>
      </c>
      <c r="AK358" t="str">
        <f>IF(AND(Table2[[#This Row],[20D EMA]]&gt;Table2[[#This Row],[50D EMA]],Table2[[#This Row],[50D EMA]]&gt;Table2[[#This Row],[200D EMA]]),"Uptrend","Downtrend/NoTrend")</f>
        <v>Uptrend</v>
      </c>
      <c r="AL358">
        <v>-0.02</v>
      </c>
      <c r="AM358" t="s">
        <v>10212</v>
      </c>
      <c r="AN358">
        <v>6.75</v>
      </c>
      <c r="AO358" t="s">
        <v>10211</v>
      </c>
      <c r="AP358">
        <v>3.1032395840496E-2</v>
      </c>
      <c r="AQ358">
        <f>(Table2[[#This Row],[Sharpe Ratio]]-AVERAGE(Table2[Sharpe Ratio]))/_xlfn.STDEV.P(Table2[Sharpe Ratio])</f>
        <v>-0.26653771187470815</v>
      </c>
      <c r="AR3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0.21998190602450723</v>
      </c>
      <c r="AS358">
        <f>_xlfn.RANK.AVG(Table2[[#This Row],[1Y Return vs Nifty Z-Score]],Table2[1Y Return vs Nifty Z-Score])</f>
        <v>230</v>
      </c>
      <c r="AT358">
        <f>_xlfn.RANK.AVG(Table2[[#This Row],[6M Return vs Nifty Z-Score]],Table2[6M Return vs Nifty Z-Score])</f>
        <v>459</v>
      </c>
      <c r="AU358">
        <f>_xlfn.RANK.AVG(Table2[[#This Row],[Sharpe Ratio Z-Score]],Table2[Sharpe Ratio Z-Score])</f>
        <v>414</v>
      </c>
      <c r="AV358">
        <f>(Table2[[#This Row],[Rank 1Y]]+Table2[[#This Row],[Rank 6M]]+Table2[[#This Row],[Rank Sharpe]])/3</f>
        <v>367.66666666666669</v>
      </c>
    </row>
    <row r="359" spans="1:48" x14ac:dyDescent="0.3">
      <c r="A359" t="s">
        <v>131</v>
      </c>
      <c r="B359" t="s">
        <v>132</v>
      </c>
      <c r="C359" t="s">
        <v>10167</v>
      </c>
      <c r="D359" t="s">
        <v>49</v>
      </c>
      <c r="E359">
        <v>221126.05616333999</v>
      </c>
      <c r="F359">
        <v>350.35</v>
      </c>
      <c r="G359">
        <v>14.357304401040199</v>
      </c>
      <c r="H359">
        <f>(Table2[[#This Row],[1Y Return vs Nifty]]-AVERAGE(Table2[1Y Return vs Nifty]))/_xlfn.STDEV.P(Table2[1Y Return vs Nifty])</f>
        <v>-0.35613881514015566</v>
      </c>
      <c r="I359">
        <v>-6.2903569253065399</v>
      </c>
      <c r="J359">
        <f>(Table2[[#This Row],[1M Return vs Nifty]]-AVERAGE(Table2[1M Return vs Nifty]))/_xlfn.STDEV.P(Table2[1M Return vs Nifty])</f>
        <v>-0.7110635604265314</v>
      </c>
      <c r="K359">
        <v>25.455409332706498</v>
      </c>
      <c r="L359">
        <f>(Table2[[#This Row],[6M Return vs Nifty]]-AVERAGE(Table2[6M Return vs Nifty]))/_xlfn.STDEV.P(Table2[6M Return vs Nifty])</f>
        <v>0.46938826871855704</v>
      </c>
      <c r="M359">
        <v>-1.8986396585387899</v>
      </c>
      <c r="N359">
        <f>(Table2[[#This Row],[1W Return vs Nifty]]-AVERAGE(Table2[1W Return vs Nifty]))/_xlfn.STDEV.P(Table2[1W Return vs Nifty])</f>
        <v>-0.30506495818281243</v>
      </c>
      <c r="O359">
        <v>352.49</v>
      </c>
      <c r="P359">
        <v>352.48166869529302</v>
      </c>
      <c r="Q359">
        <v>294.71940667669099</v>
      </c>
      <c r="R359">
        <v>38.777368341132103</v>
      </c>
      <c r="S359" s="2">
        <f>(Table2[[#This Row],[Close Price]]-Table2[[#This Row],[20D EMA]])/Table2[[#This Row],[20D EMA]]</f>
        <v>-6.0710942154386972E-3</v>
      </c>
      <c r="T359" s="2">
        <f>(Table2[[#This Row],[Close Price]]-Table2[[#This Row],[50D EMA]])/Table2[[#This Row],[50D EMA]]</f>
        <v>-6.0476015765113383E-3</v>
      </c>
      <c r="U359" s="2">
        <f>(Table2[[#This Row],[Close Price]]-Table2[[#This Row],[200D EMA]])/Table2[[#This Row],[200D EMA]]</f>
        <v>0.18875782206068342</v>
      </c>
      <c r="V359">
        <v>0.60798001266830104</v>
      </c>
      <c r="W359">
        <v>350</v>
      </c>
      <c r="X359">
        <v>356.4</v>
      </c>
      <c r="Y359">
        <v>344.1</v>
      </c>
      <c r="Z359">
        <v>356.4</v>
      </c>
      <c r="AA359">
        <v>344.1</v>
      </c>
      <c r="AB359">
        <v>358.4</v>
      </c>
      <c r="AC359">
        <f>(Table2[[#This Row],[Close Price]]/Table2[[#This Row],[Day Low]])-1</f>
        <v>1.0000000000001119E-3</v>
      </c>
      <c r="AD359">
        <f>(Table2[[#This Row],[Day High]]/Table2[[#This Row],[Close Price]])-1</f>
        <v>1.7268445839874191E-2</v>
      </c>
      <c r="AE359">
        <f>(Table2[[#This Row],[Close Price]]/Table2[[#This Row],[Current Week Low]])-1</f>
        <v>1.8163324614937526E-2</v>
      </c>
      <c r="AF359">
        <f>(Table2[[#This Row],[Current Week High]]/Table2[[#This Row],[Close Price]])-1</f>
        <v>1.7268445839874191E-2</v>
      </c>
      <c r="AG359">
        <f>(Table2[[#This Row],[Close Price]]/Table2[[#This Row],[Current Month Low]])-1</f>
        <v>1.8163324614937526E-2</v>
      </c>
      <c r="AH359">
        <f>(Table2[[#This Row],[Current Month High]]/Table2[[#This Row],[Close Price]])-1</f>
        <v>2.2977022977022754E-2</v>
      </c>
      <c r="AI359">
        <v>12.658769801626899</v>
      </c>
      <c r="AJ359">
        <v>72.756410256410206</v>
      </c>
      <c r="AK359" t="str">
        <f>IF(AND(Table2[[#This Row],[20D EMA]]&gt;Table2[[#This Row],[50D EMA]],Table2[[#This Row],[50D EMA]]&gt;Table2[[#This Row],[200D EMA]]),"Uptrend","Downtrend/NoTrend")</f>
        <v>Uptrend</v>
      </c>
      <c r="AL359">
        <v>-0.17</v>
      </c>
      <c r="AM359" t="s">
        <v>10212</v>
      </c>
      <c r="AN359">
        <v>-1.66</v>
      </c>
      <c r="AO359" t="s">
        <v>10212</v>
      </c>
      <c r="AQ359">
        <f>(Table2[[#This Row],[Sharpe Ratio]]-AVERAGE(Table2[Sharpe Ratio]))/_xlfn.STDEV.P(Table2[Sharpe Ratio])</f>
        <v>-0.61861806961255938</v>
      </c>
      <c r="AR3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-1.5214971346435018</v>
      </c>
      <c r="AS359">
        <f>_xlfn.RANK.AVG(Table2[[#This Row],[1Y Return vs Nifty Z-Score]],Table2[1Y Return vs Nifty Z-Score])</f>
        <v>416</v>
      </c>
      <c r="AT359">
        <f>_xlfn.RANK.AVG(Table2[[#This Row],[6M Return vs Nifty Z-Score]],Table2[6M Return vs Nifty Z-Score])</f>
        <v>171</v>
      </c>
      <c r="AU359">
        <f>_xlfn.RANK.AVG(Table2[[#This Row],[Sharpe Ratio Z-Score]],Table2[Sharpe Ratio Z-Score])</f>
        <v>517</v>
      </c>
      <c r="AV359">
        <f>(Table2[[#This Row],[Rank 1Y]]+Table2[[#This Row],[Rank 6M]]+Table2[[#This Row],[Rank Sharpe]])/3</f>
        <v>368</v>
      </c>
    </row>
    <row r="360" spans="1:48" x14ac:dyDescent="0.3">
      <c r="A360" t="s">
        <v>856</v>
      </c>
      <c r="B360" t="s">
        <v>857</v>
      </c>
      <c r="C360" t="s">
        <v>10169</v>
      </c>
      <c r="D360" t="s">
        <v>122</v>
      </c>
      <c r="E360">
        <v>17580.584768699999</v>
      </c>
      <c r="F360">
        <v>707.75</v>
      </c>
      <c r="G360">
        <v>43.730174838658002</v>
      </c>
      <c r="H360">
        <f>(Table2[[#This Row],[1Y Return vs Nifty]]-AVERAGE(Table2[1Y Return vs Nifty]))/_xlfn.STDEV.P(Table2[1Y Return vs Nifty])</f>
        <v>-3.5130513354150734E-3</v>
      </c>
      <c r="I360">
        <v>-4.4758180789063697</v>
      </c>
      <c r="J360">
        <f>(Table2[[#This Row],[1M Return vs Nifty]]-AVERAGE(Table2[1M Return vs Nifty]))/_xlfn.STDEV.P(Table2[1M Return vs Nifty])</f>
        <v>-0.55578216064705965</v>
      </c>
      <c r="K360">
        <v>9.4777179138432093</v>
      </c>
      <c r="L360">
        <f>(Table2[[#This Row],[6M Return vs Nifty]]-AVERAGE(Table2[6M Return vs Nifty]))/_xlfn.STDEV.P(Table2[6M Return vs Nifty])</f>
        <v>-1.1512756693595402E-2</v>
      </c>
      <c r="M360">
        <v>-2.5596402117421602</v>
      </c>
      <c r="N360">
        <f>(Table2[[#This Row],[1W Return vs Nifty]]-AVERAGE(Table2[1W Return vs Nifty]))/_xlfn.STDEV.P(Table2[1W Return vs Nifty])</f>
        <v>-0.43166967957838537</v>
      </c>
      <c r="O360">
        <v>698.03</v>
      </c>
      <c r="P360">
        <v>650.59317017993305</v>
      </c>
      <c r="Q360">
        <v>557.81650397533599</v>
      </c>
      <c r="R360">
        <v>48.264582911527903</v>
      </c>
      <c r="S360" s="2">
        <f>(Table2[[#This Row],[Close Price]]-Table2[[#This Row],[20D EMA]])/Table2[[#This Row],[20D EMA]]</f>
        <v>1.3924902941134375E-2</v>
      </c>
      <c r="T360" s="2">
        <f>(Table2[[#This Row],[Close Price]]-Table2[[#This Row],[50D EMA]])/Table2[[#This Row],[50D EMA]]</f>
        <v>8.7853411993641453E-2</v>
      </c>
      <c r="U360" s="2">
        <f>(Table2[[#This Row],[Close Price]]-Table2[[#This Row],[200D EMA]])/Table2[[#This Row],[200D EMA]]</f>
        <v>0.26878641086476951</v>
      </c>
      <c r="V360">
        <v>0.68745071951498404</v>
      </c>
      <c r="W360">
        <v>702.55</v>
      </c>
      <c r="X360">
        <v>718.9</v>
      </c>
      <c r="Y360">
        <v>685.25</v>
      </c>
      <c r="Z360">
        <v>718.9</v>
      </c>
      <c r="AA360">
        <v>685.25</v>
      </c>
      <c r="AB360">
        <v>739</v>
      </c>
      <c r="AC360">
        <f>(Table2[[#This Row],[Close Price]]/Table2[[#This Row],[Day Low]])-1</f>
        <v>7.4016084264465487E-3</v>
      </c>
      <c r="AD360">
        <f>(Table2[[#This Row],[Day High]]/Table2[[#This Row],[Close Price]])-1</f>
        <v>1.5754150476863238E-2</v>
      </c>
      <c r="AE360">
        <f>(Table2[[#This Row],[Close Price]]/Table2[[#This Row],[Current Week Low]])-1</f>
        <v>3.2834731849689991E-2</v>
      </c>
      <c r="AF360">
        <f>(Table2[[#This Row],[Current Week High]]/Table2[[#This Row],[Close Price]])-1</f>
        <v>1.5754150476863238E-2</v>
      </c>
      <c r="AG360">
        <f>(Table2[[#This Row],[Close Price]]/Table2[[#This Row],[Current Month Low]])-1</f>
        <v>3.2834731849689991E-2</v>
      </c>
      <c r="AH360">
        <f>(Table2[[#This Row],[Current Month High]]/Table2[[#This Row],[Close Price]])-1</f>
        <v>4.4154009184034004E-2</v>
      </c>
      <c r="AI360">
        <v>5.5457435535146402</v>
      </c>
      <c r="AJ360">
        <v>74.322660098522107</v>
      </c>
      <c r="AK360" t="str">
        <f>IF(AND(Table2[[#This Row],[20D EMA]]&gt;Table2[[#This Row],[50D EMA]],Table2[[#This Row],[50D EMA]]&gt;Table2[[#This Row],[200D EMA]]),"Uptrend","Downtrend/NoTrend")</f>
        <v>Uptrend</v>
      </c>
      <c r="AL360">
        <v>0.22</v>
      </c>
      <c r="AM360" t="s">
        <v>10211</v>
      </c>
      <c r="AN360">
        <v>-2.97</v>
      </c>
      <c r="AO360" t="s">
        <v>10212</v>
      </c>
      <c r="AQ360">
        <f>(Table2[[#This Row],[Sharpe Ratio]]-AVERAGE(Table2[Sharpe Ratio]))/_xlfn.STDEV.P(Table2[Sharpe Ratio])</f>
        <v>-0.61861806961255938</v>
      </c>
      <c r="AR3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-1.6210957178670149</v>
      </c>
      <c r="AS360">
        <f>_xlfn.RANK.AVG(Table2[[#This Row],[1Y Return vs Nifty Z-Score]],Table2[1Y Return vs Nifty Z-Score])</f>
        <v>279</v>
      </c>
      <c r="AT360">
        <f>_xlfn.RANK.AVG(Table2[[#This Row],[6M Return vs Nifty Z-Score]],Table2[6M Return vs Nifty Z-Score])</f>
        <v>308</v>
      </c>
      <c r="AU360">
        <f>_xlfn.RANK.AVG(Table2[[#This Row],[Sharpe Ratio Z-Score]],Table2[Sharpe Ratio Z-Score])</f>
        <v>517</v>
      </c>
      <c r="AV360">
        <f>(Table2[[#This Row],[Rank 1Y]]+Table2[[#This Row],[Rank 6M]]+Table2[[#This Row],[Rank Sharpe]])/3</f>
        <v>368</v>
      </c>
    </row>
    <row r="361" spans="1:48" x14ac:dyDescent="0.3">
      <c r="A361" t="s">
        <v>35</v>
      </c>
      <c r="B361" t="s">
        <v>36</v>
      </c>
      <c r="C361" t="s">
        <v>10167</v>
      </c>
      <c r="D361" t="s">
        <v>37</v>
      </c>
      <c r="E361">
        <v>668773.63191523496</v>
      </c>
      <c r="F361">
        <v>1051.55</v>
      </c>
      <c r="G361">
        <v>43.079791005893902</v>
      </c>
      <c r="H361">
        <f>(Table2[[#This Row],[1Y Return vs Nifty]]-AVERAGE(Table2[1Y Return vs Nifty]))/_xlfn.STDEV.P(Table2[1Y Return vs Nifty])</f>
        <v>-1.1321007874146029E-2</v>
      </c>
      <c r="I361">
        <v>-0.64180332472171897</v>
      </c>
      <c r="J361">
        <f>(Table2[[#This Row],[1M Return vs Nifty]]-AVERAGE(Table2[1M Return vs Nifty]))/_xlfn.STDEV.P(Table2[1M Return vs Nifty])</f>
        <v>-0.22768161929681743</v>
      </c>
      <c r="K361">
        <v>14.889897426616001</v>
      </c>
      <c r="L361">
        <f>(Table2[[#This Row],[6M Return vs Nifty]]-AVERAGE(Table2[6M Return vs Nifty]))/_xlfn.STDEV.P(Table2[6M Return vs Nifty])</f>
        <v>0.15138453611144026</v>
      </c>
      <c r="M361">
        <v>4.0034778690870798</v>
      </c>
      <c r="N361">
        <f>(Table2[[#This Row],[1W Return vs Nifty]]-AVERAGE(Table2[1W Return vs Nifty]))/_xlfn.STDEV.P(Table2[1W Return vs Nifty])</f>
        <v>0.82539694779852568</v>
      </c>
      <c r="O361">
        <v>1019.33</v>
      </c>
      <c r="P361">
        <v>1002.91780626322</v>
      </c>
      <c r="Q361">
        <v>898.13933960027998</v>
      </c>
      <c r="R361">
        <v>74.696431961707205</v>
      </c>
      <c r="S361" s="2">
        <f>(Table2[[#This Row],[Close Price]]-Table2[[#This Row],[20D EMA]])/Table2[[#This Row],[20D EMA]]</f>
        <v>3.1608998067357882E-2</v>
      </c>
      <c r="T361" s="2">
        <f>(Table2[[#This Row],[Close Price]]-Table2[[#This Row],[50D EMA]])/Table2[[#This Row],[50D EMA]]</f>
        <v>4.8490707247465362E-2</v>
      </c>
      <c r="U361" s="2">
        <f>(Table2[[#This Row],[Close Price]]-Table2[[#This Row],[200D EMA]])/Table2[[#This Row],[200D EMA]]</f>
        <v>0.17080942080545755</v>
      </c>
      <c r="V361">
        <v>0.99817728065976297</v>
      </c>
      <c r="W361">
        <v>1045.5999999999999</v>
      </c>
      <c r="X361">
        <v>1065.95</v>
      </c>
      <c r="Y361">
        <v>999.1</v>
      </c>
      <c r="Z361">
        <v>1065.95</v>
      </c>
      <c r="AA361">
        <v>982.2</v>
      </c>
      <c r="AB361">
        <v>1065.95</v>
      </c>
      <c r="AC361">
        <f>(Table2[[#This Row],[Close Price]]/Table2[[#This Row],[Day Low]])-1</f>
        <v>5.6905126243305126E-3</v>
      </c>
      <c r="AD361">
        <f>(Table2[[#This Row],[Day High]]/Table2[[#This Row],[Close Price]])-1</f>
        <v>1.3694070657600754E-2</v>
      </c>
      <c r="AE361">
        <f>(Table2[[#This Row],[Close Price]]/Table2[[#This Row],[Current Week Low]])-1</f>
        <v>5.2497247522770518E-2</v>
      </c>
      <c r="AF361">
        <f>(Table2[[#This Row],[Current Week High]]/Table2[[#This Row],[Close Price]])-1</f>
        <v>1.3694070657600754E-2</v>
      </c>
      <c r="AG361">
        <f>(Table2[[#This Row],[Close Price]]/Table2[[#This Row],[Current Month Low]])-1</f>
        <v>7.0606801058847424E-2</v>
      </c>
      <c r="AH361">
        <f>(Table2[[#This Row],[Current Month High]]/Table2[[#This Row],[Close Price]])-1</f>
        <v>1.3694070657600754E-2</v>
      </c>
      <c r="AI361">
        <v>11.7398126575055</v>
      </c>
      <c r="AJ361">
        <v>76.035824893278601</v>
      </c>
      <c r="AK361" t="str">
        <f>IF(AND(Table2[[#This Row],[20D EMA]]&gt;Table2[[#This Row],[50D EMA]],Table2[[#This Row],[50D EMA]]&gt;Table2[[#This Row],[200D EMA]]),"Uptrend","Downtrend/NoTrend")</f>
        <v>Uptrend</v>
      </c>
      <c r="AL361">
        <v>-0.04</v>
      </c>
      <c r="AM361" t="s">
        <v>10212</v>
      </c>
      <c r="AN361">
        <v>5.01</v>
      </c>
      <c r="AO361" t="s">
        <v>10211</v>
      </c>
      <c r="AP361">
        <v>-1.1893013324060999E-2</v>
      </c>
      <c r="AQ361">
        <f>(Table2[[#This Row],[Sharpe Ratio]]-AVERAGE(Table2[Sharpe Ratio]))/_xlfn.STDEV.P(Table2[Sharpe Ratio])</f>
        <v>-0.75355113785642913</v>
      </c>
      <c r="AR3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-1.5772281117426568E-2</v>
      </c>
      <c r="AS361">
        <f>_xlfn.RANK.AVG(Table2[[#This Row],[1Y Return vs Nifty Z-Score]],Table2[1Y Return vs Nifty Z-Score])</f>
        <v>281</v>
      </c>
      <c r="AT361">
        <f>_xlfn.RANK.AVG(Table2[[#This Row],[6M Return vs Nifty Z-Score]],Table2[6M Return vs Nifty Z-Score])</f>
        <v>258</v>
      </c>
      <c r="AU361">
        <f>_xlfn.RANK.AVG(Table2[[#This Row],[Sharpe Ratio Z-Score]],Table2[Sharpe Ratio Z-Score])</f>
        <v>567</v>
      </c>
      <c r="AV361">
        <f>(Table2[[#This Row],[Rank 1Y]]+Table2[[#This Row],[Rank 6M]]+Table2[[#This Row],[Rank Sharpe]])/3</f>
        <v>368.66666666666669</v>
      </c>
    </row>
    <row r="362" spans="1:48" x14ac:dyDescent="0.3">
      <c r="A362" t="s">
        <v>1491</v>
      </c>
      <c r="B362" t="s">
        <v>1492</v>
      </c>
      <c r="C362" t="s">
        <v>10181</v>
      </c>
      <c r="D362" t="s">
        <v>371</v>
      </c>
      <c r="E362">
        <v>6556.51862635</v>
      </c>
      <c r="F362">
        <v>345.3</v>
      </c>
      <c r="G362">
        <v>42.448819045917801</v>
      </c>
      <c r="H362">
        <f>(Table2[[#This Row],[1Y Return vs Nifty]]-AVERAGE(Table2[1Y Return vs Nifty]))/_xlfn.STDEV.P(Table2[1Y Return vs Nifty])</f>
        <v>-1.889592193637521E-2</v>
      </c>
      <c r="I362">
        <v>2.2824630626886102</v>
      </c>
      <c r="J362">
        <f>(Table2[[#This Row],[1M Return vs Nifty]]-AVERAGE(Table2[1M Return vs Nifty]))/_xlfn.STDEV.P(Table2[1M Return vs Nifty])</f>
        <v>2.2566083509867656E-2</v>
      </c>
      <c r="K362">
        <v>22.1872742059562</v>
      </c>
      <c r="L362">
        <f>(Table2[[#This Row],[6M Return vs Nifty]]-AVERAGE(Table2[6M Return vs Nifty]))/_xlfn.STDEV.P(Table2[6M Return vs Nifty])</f>
        <v>0.37102302355027189</v>
      </c>
      <c r="M362">
        <v>-1.07290459372328</v>
      </c>
      <c r="N362">
        <f>(Table2[[#This Row],[1W Return vs Nifty]]-AVERAGE(Table2[1W Return vs Nifty]))/_xlfn.STDEV.P(Table2[1W Return vs Nifty])</f>
        <v>-0.1469078169809071</v>
      </c>
      <c r="O362">
        <v>323.8</v>
      </c>
      <c r="P362">
        <v>303.49490091392801</v>
      </c>
      <c r="Q362">
        <v>265.74916258855598</v>
      </c>
      <c r="R362">
        <v>61.423760517970798</v>
      </c>
      <c r="S362" s="2">
        <f>(Table2[[#This Row],[Close Price]]-Table2[[#This Row],[20D EMA]])/Table2[[#This Row],[20D EMA]]</f>
        <v>6.6399011735639279E-2</v>
      </c>
      <c r="T362" s="2">
        <f>(Table2[[#This Row],[Close Price]]-Table2[[#This Row],[50D EMA]])/Table2[[#This Row],[50D EMA]]</f>
        <v>0.13774563908712273</v>
      </c>
      <c r="U362" s="2">
        <f>(Table2[[#This Row],[Close Price]]-Table2[[#This Row],[200D EMA]])/Table2[[#This Row],[200D EMA]]</f>
        <v>0.29934558075958262</v>
      </c>
      <c r="V362">
        <v>1.17455649936608</v>
      </c>
      <c r="W362">
        <v>335</v>
      </c>
      <c r="X362">
        <v>357.7</v>
      </c>
      <c r="Y362">
        <v>320</v>
      </c>
      <c r="Z362">
        <v>357.7</v>
      </c>
      <c r="AA362">
        <v>310.85000000000002</v>
      </c>
      <c r="AB362">
        <v>357.7</v>
      </c>
      <c r="AC362">
        <f>(Table2[[#This Row],[Close Price]]/Table2[[#This Row],[Day Low]])-1</f>
        <v>3.0746268656716369E-2</v>
      </c>
      <c r="AD362">
        <f>(Table2[[#This Row],[Day High]]/Table2[[#This Row],[Close Price]])-1</f>
        <v>3.5910802200984637E-2</v>
      </c>
      <c r="AE362">
        <f>(Table2[[#This Row],[Close Price]]/Table2[[#This Row],[Current Week Low]])-1</f>
        <v>7.9062500000000036E-2</v>
      </c>
      <c r="AF362">
        <f>(Table2[[#This Row],[Current Week High]]/Table2[[#This Row],[Close Price]])-1</f>
        <v>3.5910802200984637E-2</v>
      </c>
      <c r="AG362">
        <f>(Table2[[#This Row],[Close Price]]/Table2[[#This Row],[Current Month Low]])-1</f>
        <v>0.11082515682805205</v>
      </c>
      <c r="AH362">
        <f>(Table2[[#This Row],[Current Month High]]/Table2[[#This Row],[Close Price]])-1</f>
        <v>3.5910802200984637E-2</v>
      </c>
      <c r="AI362">
        <v>3.5910802200984602</v>
      </c>
      <c r="AJ362">
        <v>71.449851042701098</v>
      </c>
      <c r="AK362" t="str">
        <f>IF(AND(Table2[[#This Row],[20D EMA]]&gt;Table2[[#This Row],[50D EMA]],Table2[[#This Row],[50D EMA]]&gt;Table2[[#This Row],[200D EMA]]),"Uptrend","Downtrend/NoTrend")</f>
        <v>Uptrend</v>
      </c>
      <c r="AL362">
        <v>0.2</v>
      </c>
      <c r="AM362" t="s">
        <v>10211</v>
      </c>
      <c r="AN362">
        <v>9.86</v>
      </c>
      <c r="AO362" t="s">
        <v>10211</v>
      </c>
      <c r="AP362">
        <v>-4.2673025808783002E-2</v>
      </c>
      <c r="AQ362">
        <f>(Table2[[#This Row],[Sharpe Ratio]]-AVERAGE(Table2[Sharpe Ratio]))/_xlfn.STDEV.P(Table2[Sharpe Ratio])</f>
        <v>-1.1027680614384157</v>
      </c>
      <c r="AR3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-0.87498269329555844</v>
      </c>
      <c r="AS362">
        <f>_xlfn.RANK.AVG(Table2[[#This Row],[1Y Return vs Nifty Z-Score]],Table2[1Y Return vs Nifty Z-Score])</f>
        <v>285</v>
      </c>
      <c r="AT362">
        <f>_xlfn.RANK.AVG(Table2[[#This Row],[6M Return vs Nifty Z-Score]],Table2[6M Return vs Nifty Z-Score])</f>
        <v>198</v>
      </c>
      <c r="AU362">
        <f>_xlfn.RANK.AVG(Table2[[#This Row],[Sharpe Ratio Z-Score]],Table2[Sharpe Ratio Z-Score])</f>
        <v>624</v>
      </c>
      <c r="AV362">
        <f>(Table2[[#This Row],[Rank 1Y]]+Table2[[#This Row],[Rank 6M]]+Table2[[#This Row],[Rank Sharpe]])/3</f>
        <v>369</v>
      </c>
    </row>
    <row r="363" spans="1:48" x14ac:dyDescent="0.3">
      <c r="A363" t="s">
        <v>1296</v>
      </c>
      <c r="B363" t="s">
        <v>1297</v>
      </c>
      <c r="C363" t="s">
        <v>10176</v>
      </c>
      <c r="D363" t="s">
        <v>78</v>
      </c>
      <c r="E363">
        <v>8521.7399120280006</v>
      </c>
      <c r="F363">
        <v>204.92</v>
      </c>
      <c r="G363">
        <v>15.46019936804</v>
      </c>
      <c r="H363">
        <f>(Table2[[#This Row],[1Y Return vs Nifty]]-AVERAGE(Table2[1Y Return vs Nifty]))/_xlfn.STDEV.P(Table2[1Y Return vs Nifty])</f>
        <v>-0.34289839381461051</v>
      </c>
      <c r="I363">
        <v>-9.0362902668349392</v>
      </c>
      <c r="J363">
        <f>(Table2[[#This Row],[1M Return vs Nifty]]-AVERAGE(Table2[1M Return vs Nifty]))/_xlfn.STDEV.P(Table2[1M Return vs Nifty])</f>
        <v>-0.94605019288114323</v>
      </c>
      <c r="K363">
        <v>3.11684975181727</v>
      </c>
      <c r="L363">
        <f>(Table2[[#This Row],[6M Return vs Nifty]]-AVERAGE(Table2[6M Return vs Nifty]))/_xlfn.STDEV.P(Table2[6M Return vs Nifty])</f>
        <v>-0.2029639458196032</v>
      </c>
      <c r="M363">
        <v>-0.166034914420086</v>
      </c>
      <c r="N363">
        <f>(Table2[[#This Row],[1W Return vs Nifty]]-AVERAGE(Table2[1W Return vs Nifty]))/_xlfn.STDEV.P(Table2[1W Return vs Nifty])</f>
        <v>2.6789440205727311E-2</v>
      </c>
      <c r="O363">
        <v>211.83</v>
      </c>
      <c r="P363">
        <v>214.88310564902201</v>
      </c>
      <c r="Q363">
        <v>196.21200664037701</v>
      </c>
      <c r="R363">
        <v>45.235769205591602</v>
      </c>
      <c r="S363" s="2">
        <f>(Table2[[#This Row],[Close Price]]-Table2[[#This Row],[20D EMA]])/Table2[[#This Row],[20D EMA]]</f>
        <v>-3.2620497568805293E-2</v>
      </c>
      <c r="T363" s="2">
        <f>(Table2[[#This Row],[Close Price]]-Table2[[#This Row],[50D EMA]])/Table2[[#This Row],[50D EMA]]</f>
        <v>-4.6365234804895288E-2</v>
      </c>
      <c r="U363" s="2">
        <f>(Table2[[#This Row],[Close Price]]-Table2[[#This Row],[200D EMA]])/Table2[[#This Row],[200D EMA]]</f>
        <v>4.4380532612274003E-2</v>
      </c>
      <c r="V363">
        <v>0.48728156793344202</v>
      </c>
      <c r="W363">
        <v>204.1</v>
      </c>
      <c r="X363">
        <v>212.1</v>
      </c>
      <c r="Y363">
        <v>204.1</v>
      </c>
      <c r="Z363">
        <v>214</v>
      </c>
      <c r="AA363">
        <v>204.1</v>
      </c>
      <c r="AB363">
        <v>214</v>
      </c>
      <c r="AC363">
        <f>(Table2[[#This Row],[Close Price]]/Table2[[#This Row],[Day Low]])-1</f>
        <v>4.0176384125427678E-3</v>
      </c>
      <c r="AD363">
        <f>(Table2[[#This Row],[Day High]]/Table2[[#This Row],[Close Price]])-1</f>
        <v>3.5038063634589056E-2</v>
      </c>
      <c r="AE363">
        <f>(Table2[[#This Row],[Close Price]]/Table2[[#This Row],[Current Week Low]])-1</f>
        <v>4.0176384125427678E-3</v>
      </c>
      <c r="AF363">
        <f>(Table2[[#This Row],[Current Week High]]/Table2[[#This Row],[Close Price]])-1</f>
        <v>4.4309974624243686E-2</v>
      </c>
      <c r="AG363">
        <f>(Table2[[#This Row],[Close Price]]/Table2[[#This Row],[Current Month Low]])-1</f>
        <v>4.0176384125427678E-3</v>
      </c>
      <c r="AH363">
        <f>(Table2[[#This Row],[Current Month High]]/Table2[[#This Row],[Close Price]])-1</f>
        <v>4.4309974624243686E-2</v>
      </c>
      <c r="AI363">
        <v>24.926800702713201</v>
      </c>
      <c r="AJ363">
        <v>46.2669521770164</v>
      </c>
      <c r="AK363" t="str">
        <f>IF(AND(Table2[[#This Row],[20D EMA]]&gt;Table2[[#This Row],[50D EMA]],Table2[[#This Row],[50D EMA]]&gt;Table2[[#This Row],[200D EMA]]),"Uptrend","Downtrend/NoTrend")</f>
        <v>Downtrend/NoTrend</v>
      </c>
      <c r="AL363">
        <v>-0.18</v>
      </c>
      <c r="AM363" t="s">
        <v>10212</v>
      </c>
      <c r="AN363">
        <v>-2.62</v>
      </c>
      <c r="AO363" t="s">
        <v>10212</v>
      </c>
      <c r="AP363">
        <v>5.8522178086093002E-2</v>
      </c>
      <c r="AQ363">
        <f>(Table2[[#This Row],[Sharpe Ratio]]-AVERAGE(Table2[Sharpe Ratio]))/_xlfn.STDEV.P(Table2[Sharpe Ratio])</f>
        <v>4.5349659532665822E-2</v>
      </c>
      <c r="AR3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3">
        <f>_xlfn.RANK.AVG(Table2[[#This Row],[1Y Return vs Nifty Z-Score]],Table2[1Y Return vs Nifty Z-Score])</f>
        <v>411</v>
      </c>
      <c r="AT363">
        <f>_xlfn.RANK.AVG(Table2[[#This Row],[6M Return vs Nifty Z-Score]],Table2[6M Return vs Nifty Z-Score])</f>
        <v>385</v>
      </c>
      <c r="AU363">
        <f>_xlfn.RANK.AVG(Table2[[#This Row],[Sharpe Ratio Z-Score]],Table2[Sharpe Ratio Z-Score])</f>
        <v>318</v>
      </c>
      <c r="AV363">
        <f>(Table2[[#This Row],[Rank 1Y]]+Table2[[#This Row],[Rank 6M]]+Table2[[#This Row],[Rank Sharpe]])/3</f>
        <v>371.33333333333331</v>
      </c>
    </row>
    <row r="364" spans="1:48" x14ac:dyDescent="0.3">
      <c r="A364" t="s">
        <v>852</v>
      </c>
      <c r="B364" t="s">
        <v>853</v>
      </c>
      <c r="C364" t="s">
        <v>10172</v>
      </c>
      <c r="D364" t="s">
        <v>62</v>
      </c>
      <c r="E364">
        <v>17679.092313960002</v>
      </c>
      <c r="F364">
        <v>1689.9</v>
      </c>
      <c r="G364">
        <v>52.840644674825299</v>
      </c>
      <c r="H364">
        <f>(Table2[[#This Row],[1Y Return vs Nifty]]-AVERAGE(Table2[1Y Return vs Nifty]))/_xlfn.STDEV.P(Table2[1Y Return vs Nifty])</f>
        <v>0.10585952059014611</v>
      </c>
      <c r="I364">
        <v>11.5773438370001</v>
      </c>
      <c r="J364">
        <f>(Table2[[#This Row],[1M Return vs Nifty]]-AVERAGE(Table2[1M Return vs Nifty]))/_xlfn.STDEV.P(Table2[1M Return vs Nifty])</f>
        <v>0.81798696980379737</v>
      </c>
      <c r="K364">
        <v>6.3601241895298397</v>
      </c>
      <c r="L364">
        <f>(Table2[[#This Row],[6M Return vs Nifty]]-AVERAGE(Table2[6M Return vs Nifty]))/_xlfn.STDEV.P(Table2[6M Return vs Nifty])</f>
        <v>-0.10534696462370781</v>
      </c>
      <c r="M364">
        <v>-1.70616543329668</v>
      </c>
      <c r="N364">
        <f>(Table2[[#This Row],[1W Return vs Nifty]]-AVERAGE(Table2[1W Return vs Nifty]))/_xlfn.STDEV.P(Table2[1W Return vs Nifty])</f>
        <v>-0.26819941314731727</v>
      </c>
      <c r="O364">
        <v>1610.94</v>
      </c>
      <c r="P364">
        <v>1555.0164654233999</v>
      </c>
      <c r="Q364">
        <v>1392.82892438355</v>
      </c>
      <c r="R364">
        <v>68.056043624035794</v>
      </c>
      <c r="S364" s="2">
        <f>(Table2[[#This Row],[Close Price]]-Table2[[#This Row],[20D EMA]])/Table2[[#This Row],[20D EMA]]</f>
        <v>4.9014860888673711E-2</v>
      </c>
      <c r="T364" s="2">
        <f>(Table2[[#This Row],[Close Price]]-Table2[[#This Row],[50D EMA]])/Table2[[#This Row],[50D EMA]]</f>
        <v>8.6740904405712541E-2</v>
      </c>
      <c r="U364" s="2">
        <f>(Table2[[#This Row],[Close Price]]-Table2[[#This Row],[200D EMA]])/Table2[[#This Row],[200D EMA]]</f>
        <v>0.21328611893088761</v>
      </c>
      <c r="V364">
        <v>0.39930869786395501</v>
      </c>
      <c r="W364">
        <v>1669.25</v>
      </c>
      <c r="X364">
        <v>1713.15</v>
      </c>
      <c r="Y364">
        <v>1655</v>
      </c>
      <c r="Z364">
        <v>1799</v>
      </c>
      <c r="AA364">
        <v>1513.8</v>
      </c>
      <c r="AB364">
        <v>1799</v>
      </c>
      <c r="AC364">
        <f>(Table2[[#This Row],[Close Price]]/Table2[[#This Row],[Day Low]])-1</f>
        <v>1.23708252209076E-2</v>
      </c>
      <c r="AD364">
        <f>(Table2[[#This Row],[Day High]]/Table2[[#This Row],[Close Price]])-1</f>
        <v>1.3758210545002703E-2</v>
      </c>
      <c r="AE364">
        <f>(Table2[[#This Row],[Close Price]]/Table2[[#This Row],[Current Week Low]])-1</f>
        <v>2.108761329305131E-2</v>
      </c>
      <c r="AF364">
        <f>(Table2[[#This Row],[Current Week High]]/Table2[[#This Row],[Close Price]])-1</f>
        <v>6.4560033138055362E-2</v>
      </c>
      <c r="AG364">
        <f>(Table2[[#This Row],[Close Price]]/Table2[[#This Row],[Current Month Low]])-1</f>
        <v>0.11632976615140711</v>
      </c>
      <c r="AH364">
        <f>(Table2[[#This Row],[Current Month High]]/Table2[[#This Row],[Close Price]])-1</f>
        <v>6.4560033138055362E-2</v>
      </c>
      <c r="AI364">
        <v>6.4560033138055299</v>
      </c>
      <c r="AJ364">
        <v>87.756235764679701</v>
      </c>
      <c r="AK364" t="str">
        <f>IF(AND(Table2[[#This Row],[20D EMA]]&gt;Table2[[#This Row],[50D EMA]],Table2[[#This Row],[50D EMA]]&gt;Table2[[#This Row],[200D EMA]]),"Uptrend","Downtrend/NoTrend")</f>
        <v>Uptrend</v>
      </c>
      <c r="AL364">
        <v>-0.06</v>
      </c>
      <c r="AM364" t="s">
        <v>10212</v>
      </c>
      <c r="AN364">
        <v>12.57</v>
      </c>
      <c r="AO364" t="s">
        <v>10211</v>
      </c>
      <c r="AQ364">
        <f>(Table2[[#This Row],[Sharpe Ratio]]-AVERAGE(Table2[Sharpe Ratio]))/_xlfn.STDEV.P(Table2[Sharpe Ratio])</f>
        <v>-0.61861806961255938</v>
      </c>
      <c r="AR3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-6.8317956989640938E-2</v>
      </c>
      <c r="AS364">
        <f>_xlfn.RANK.AVG(Table2[[#This Row],[1Y Return vs Nifty Z-Score]],Table2[1Y Return vs Nifty Z-Score])</f>
        <v>245</v>
      </c>
      <c r="AT364">
        <f>_xlfn.RANK.AVG(Table2[[#This Row],[6M Return vs Nifty Z-Score]],Table2[6M Return vs Nifty Z-Score])</f>
        <v>353</v>
      </c>
      <c r="AU364">
        <f>_xlfn.RANK.AVG(Table2[[#This Row],[Sharpe Ratio Z-Score]],Table2[Sharpe Ratio Z-Score])</f>
        <v>517</v>
      </c>
      <c r="AV364">
        <f>(Table2[[#This Row],[Rank 1Y]]+Table2[[#This Row],[Rank 6M]]+Table2[[#This Row],[Rank Sharpe]])/3</f>
        <v>371.66666666666669</v>
      </c>
    </row>
    <row r="365" spans="1:48" x14ac:dyDescent="0.3">
      <c r="A365" t="s">
        <v>1883</v>
      </c>
      <c r="B365" t="s">
        <v>1884</v>
      </c>
      <c r="C365" t="s">
        <v>10173</v>
      </c>
      <c r="D365" t="s">
        <v>491</v>
      </c>
      <c r="E365">
        <v>3568.0386687199998</v>
      </c>
      <c r="F365">
        <v>4099.7</v>
      </c>
      <c r="G365">
        <v>11.6187352630965</v>
      </c>
      <c r="H365">
        <f>(Table2[[#This Row],[1Y Return vs Nifty]]-AVERAGE(Table2[1Y Return vs Nifty]))/_xlfn.STDEV.P(Table2[1Y Return vs Nifty])</f>
        <v>-0.38901575292703017</v>
      </c>
      <c r="I365">
        <v>-2.92677877012397</v>
      </c>
      <c r="J365">
        <f>(Table2[[#This Row],[1M Return vs Nifty]]-AVERAGE(Table2[1M Return vs Nifty]))/_xlfn.STDEV.P(Table2[1M Return vs Nifty])</f>
        <v>-0.42322121125853962</v>
      </c>
      <c r="K365">
        <v>3.8404303441216401</v>
      </c>
      <c r="L365">
        <f>(Table2[[#This Row],[6M Return vs Nifty]]-AVERAGE(Table2[6M Return vs Nifty]))/_xlfn.STDEV.P(Table2[6M Return vs Nifty])</f>
        <v>-0.18118541476118699</v>
      </c>
      <c r="M365">
        <v>-1.24677476393696</v>
      </c>
      <c r="N365">
        <f>(Table2[[#This Row],[1W Return vs Nifty]]-AVERAGE(Table2[1W Return vs Nifty]))/_xlfn.STDEV.P(Table2[1W Return vs Nifty])</f>
        <v>-0.18021003488711682</v>
      </c>
      <c r="O365">
        <v>4068.63</v>
      </c>
      <c r="P365">
        <v>3813.8217212936402</v>
      </c>
      <c r="Q365">
        <v>3474.3750371727601</v>
      </c>
      <c r="R365">
        <v>53.236117874743698</v>
      </c>
      <c r="S365" s="2">
        <f>(Table2[[#This Row],[Close Price]]-Table2[[#This Row],[20D EMA]])/Table2[[#This Row],[20D EMA]]</f>
        <v>7.636477143411838E-3</v>
      </c>
      <c r="T365" s="2">
        <f>(Table2[[#This Row],[Close Price]]-Table2[[#This Row],[50D EMA]])/Table2[[#This Row],[50D EMA]]</f>
        <v>7.4958479865542937E-2</v>
      </c>
      <c r="U365" s="2">
        <f>(Table2[[#This Row],[Close Price]]-Table2[[#This Row],[200D EMA]])/Table2[[#This Row],[200D EMA]]</f>
        <v>0.17998199852831431</v>
      </c>
      <c r="V365">
        <v>0.732181956813306</v>
      </c>
      <c r="W365">
        <v>3992.9</v>
      </c>
      <c r="X365">
        <v>4191.7</v>
      </c>
      <c r="Y365">
        <v>3992.9</v>
      </c>
      <c r="Z365">
        <v>4200</v>
      </c>
      <c r="AA365">
        <v>3959.75</v>
      </c>
      <c r="AB365">
        <v>4251.7</v>
      </c>
      <c r="AC365">
        <f>(Table2[[#This Row],[Close Price]]/Table2[[#This Row],[Day Low]])-1</f>
        <v>2.6747476771268985E-2</v>
      </c>
      <c r="AD365">
        <f>(Table2[[#This Row],[Day High]]/Table2[[#This Row],[Close Price]])-1</f>
        <v>2.2440666390223685E-2</v>
      </c>
      <c r="AE365">
        <f>(Table2[[#This Row],[Close Price]]/Table2[[#This Row],[Current Week Low]])-1</f>
        <v>2.6747476771268985E-2</v>
      </c>
      <c r="AF365">
        <f>(Table2[[#This Row],[Current Week High]]/Table2[[#This Row],[Close Price]])-1</f>
        <v>2.4465204771080939E-2</v>
      </c>
      <c r="AG365">
        <f>(Table2[[#This Row],[Close Price]]/Table2[[#This Row],[Current Month Low]])-1</f>
        <v>3.5343140349769486E-2</v>
      </c>
      <c r="AH365">
        <f>(Table2[[#This Row],[Current Month High]]/Table2[[#This Row],[Close Price]])-1</f>
        <v>3.7075883601239035E-2</v>
      </c>
      <c r="AI365">
        <v>7.1297899846330202</v>
      </c>
      <c r="AJ365">
        <v>44.299743057266497</v>
      </c>
      <c r="AK365" t="str">
        <f>IF(AND(Table2[[#This Row],[20D EMA]]&gt;Table2[[#This Row],[50D EMA]],Table2[[#This Row],[50D EMA]]&gt;Table2[[#This Row],[200D EMA]]),"Uptrend","Downtrend/NoTrend")</f>
        <v>Uptrend</v>
      </c>
      <c r="AL365">
        <v>0.09</v>
      </c>
      <c r="AM365" t="s">
        <v>10211</v>
      </c>
      <c r="AN365">
        <v>-3.72</v>
      </c>
      <c r="AO365" t="s">
        <v>10212</v>
      </c>
      <c r="AP365">
        <v>5.9653594588943003E-2</v>
      </c>
      <c r="AQ365">
        <f>(Table2[[#This Row],[Sharpe Ratio]]-AVERAGE(Table2[Sharpe Ratio]))/_xlfn.STDEV.P(Table2[Sharpe Ratio])</f>
        <v>5.8186229713112769E-2</v>
      </c>
      <c r="AR3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-1.1154461841207608</v>
      </c>
      <c r="AS365">
        <f>_xlfn.RANK.AVG(Table2[[#This Row],[1Y Return vs Nifty Z-Score]],Table2[1Y Return vs Nifty Z-Score])</f>
        <v>430</v>
      </c>
      <c r="AT365">
        <f>_xlfn.RANK.AVG(Table2[[#This Row],[6M Return vs Nifty Z-Score]],Table2[6M Return vs Nifty Z-Score])</f>
        <v>373</v>
      </c>
      <c r="AU365">
        <f>_xlfn.RANK.AVG(Table2[[#This Row],[Sharpe Ratio Z-Score]],Table2[Sharpe Ratio Z-Score])</f>
        <v>314</v>
      </c>
      <c r="AV365">
        <f>(Table2[[#This Row],[Rank 1Y]]+Table2[[#This Row],[Rank 6M]]+Table2[[#This Row],[Rank Sharpe]])/3</f>
        <v>372.33333333333331</v>
      </c>
    </row>
    <row r="366" spans="1:48" x14ac:dyDescent="0.3">
      <c r="A366" t="s">
        <v>196</v>
      </c>
      <c r="B366" t="s">
        <v>197</v>
      </c>
      <c r="C366" t="s">
        <v>10167</v>
      </c>
      <c r="D366" t="s">
        <v>32</v>
      </c>
      <c r="E366">
        <v>132748.86713493001</v>
      </c>
      <c r="F366">
        <v>250.6</v>
      </c>
      <c r="G366">
        <v>-3.97897856594903</v>
      </c>
      <c r="H366">
        <f>(Table2[[#This Row],[1Y Return vs Nifty]]-AVERAGE(Table2[1Y Return vs Nifty]))/_xlfn.STDEV.P(Table2[1Y Return vs Nifty])</f>
        <v>-0.5762686727346531</v>
      </c>
      <c r="I366">
        <v>-11.6935346571364</v>
      </c>
      <c r="J366">
        <f>(Table2[[#This Row],[1M Return vs Nifty]]-AVERAGE(Table2[1M Return vs Nifty]))/_xlfn.STDEV.P(Table2[1M Return vs Nifty])</f>
        <v>-1.1734471589481692</v>
      </c>
      <c r="K366">
        <v>-2.9058984271430002</v>
      </c>
      <c r="L366">
        <f>(Table2[[#This Row],[6M Return vs Nifty]]-AVERAGE(Table2[6M Return vs Nifty]))/_xlfn.STDEV.P(Table2[6M Return vs Nifty])</f>
        <v>-0.38423830512045548</v>
      </c>
      <c r="M366">
        <v>-5.8114479564295198</v>
      </c>
      <c r="N366">
        <f>(Table2[[#This Row],[1W Return vs Nifty]]-AVERAGE(Table2[1W Return vs Nifty]))/_xlfn.STDEV.P(Table2[1W Return vs Nifty])</f>
        <v>-1.0545045797202062</v>
      </c>
      <c r="O366">
        <v>267.55</v>
      </c>
      <c r="P366">
        <v>268.70986626458802</v>
      </c>
      <c r="Q366">
        <v>245.820414435907</v>
      </c>
      <c r="R366">
        <v>27.320959867514901</v>
      </c>
      <c r="S366" s="2">
        <f>(Table2[[#This Row],[Close Price]]-Table2[[#This Row],[20D EMA]])/Table2[[#This Row],[20D EMA]]</f>
        <v>-6.335264436553921E-2</v>
      </c>
      <c r="T366" s="2">
        <f>(Table2[[#This Row],[Close Price]]-Table2[[#This Row],[50D EMA]])/Table2[[#This Row],[50D EMA]]</f>
        <v>-6.7395613403922985E-2</v>
      </c>
      <c r="U366" s="2">
        <f>(Table2[[#This Row],[Close Price]]-Table2[[#This Row],[200D EMA]])/Table2[[#This Row],[200D EMA]]</f>
        <v>1.9443403734636464E-2</v>
      </c>
      <c r="V366">
        <v>0.75953444431321704</v>
      </c>
      <c r="W366">
        <v>250.05</v>
      </c>
      <c r="X366">
        <v>259.10000000000002</v>
      </c>
      <c r="Y366">
        <v>250.05</v>
      </c>
      <c r="Z366">
        <v>268</v>
      </c>
      <c r="AA366">
        <v>250.05</v>
      </c>
      <c r="AB366">
        <v>276.3</v>
      </c>
      <c r="AC366">
        <f>(Table2[[#This Row],[Close Price]]/Table2[[#This Row],[Day Low]])-1</f>
        <v>2.1995600879822774E-3</v>
      </c>
      <c r="AD366">
        <f>(Table2[[#This Row],[Day High]]/Table2[[#This Row],[Close Price]])-1</f>
        <v>3.3918595371109417E-2</v>
      </c>
      <c r="AE366">
        <f>(Table2[[#This Row],[Close Price]]/Table2[[#This Row],[Current Week Low]])-1</f>
        <v>2.1995600879822774E-3</v>
      </c>
      <c r="AF366">
        <f>(Table2[[#This Row],[Current Week High]]/Table2[[#This Row],[Close Price]])-1</f>
        <v>6.9433359936153183E-2</v>
      </c>
      <c r="AG366">
        <f>(Table2[[#This Row],[Close Price]]/Table2[[#This Row],[Current Month Low]])-1</f>
        <v>2.1995600879822774E-3</v>
      </c>
      <c r="AH366">
        <f>(Table2[[#This Row],[Current Month High]]/Table2[[#This Row],[Close Price]])-1</f>
        <v>0.10255387071029531</v>
      </c>
      <c r="AI366">
        <v>19.592976855546599</v>
      </c>
      <c r="AJ366">
        <v>34.912516823687703</v>
      </c>
      <c r="AK366" t="str">
        <f>IF(AND(Table2[[#This Row],[20D EMA]]&gt;Table2[[#This Row],[50D EMA]],Table2[[#This Row],[50D EMA]]&gt;Table2[[#This Row],[200D EMA]]),"Uptrend","Downtrend/NoTrend")</f>
        <v>Downtrend/NoTrend</v>
      </c>
      <c r="AL366">
        <v>-0.11</v>
      </c>
      <c r="AM366" t="s">
        <v>10212</v>
      </c>
      <c r="AN366">
        <v>-10.8</v>
      </c>
      <c r="AO366" t="s">
        <v>10212</v>
      </c>
      <c r="AP366">
        <v>0.13733278022064599</v>
      </c>
      <c r="AQ366">
        <f>(Table2[[#This Row],[Sharpe Ratio]]-AVERAGE(Table2[Sharpe Ratio]))/_xlfn.STDEV.P(Table2[Sharpe Ratio])</f>
        <v>0.93950121443321644</v>
      </c>
      <c r="AR3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6">
        <f>_xlfn.RANK.AVG(Table2[[#This Row],[1Y Return vs Nifty Z-Score]],Table2[1Y Return vs Nifty Z-Score])</f>
        <v>525</v>
      </c>
      <c r="AT366">
        <f>_xlfn.RANK.AVG(Table2[[#This Row],[6M Return vs Nifty Z-Score]],Table2[6M Return vs Nifty Z-Score])</f>
        <v>455</v>
      </c>
      <c r="AU366">
        <f>_xlfn.RANK.AVG(Table2[[#This Row],[Sharpe Ratio Z-Score]],Table2[Sharpe Ratio Z-Score])</f>
        <v>139</v>
      </c>
      <c r="AV366">
        <f>(Table2[[#This Row],[Rank 1Y]]+Table2[[#This Row],[Rank 6M]]+Table2[[#This Row],[Rank Sharpe]])/3</f>
        <v>373</v>
      </c>
    </row>
    <row r="367" spans="1:48" x14ac:dyDescent="0.3">
      <c r="A367" t="s">
        <v>1396</v>
      </c>
      <c r="B367" t="s">
        <v>1397</v>
      </c>
      <c r="C367" t="s">
        <v>10171</v>
      </c>
      <c r="D367" t="s">
        <v>193</v>
      </c>
      <c r="E367">
        <v>7456.81570091499</v>
      </c>
      <c r="F367">
        <v>531.75</v>
      </c>
      <c r="G367">
        <v>-3.4114041104661199</v>
      </c>
      <c r="H367">
        <f>(Table2[[#This Row],[1Y Return vs Nifty]]-AVERAGE(Table2[1Y Return vs Nifty]))/_xlfn.STDEV.P(Table2[1Y Return vs Nifty])</f>
        <v>-0.56945485532767615</v>
      </c>
      <c r="I367">
        <v>1.90530691250526</v>
      </c>
      <c r="J367">
        <f>(Table2[[#This Row],[1M Return vs Nifty]]-AVERAGE(Table2[1M Return vs Nifty]))/_xlfn.STDEV.P(Table2[1M Return vs Nifty])</f>
        <v>-9.7095192153613882E-3</v>
      </c>
      <c r="K367">
        <v>19.079224886189699</v>
      </c>
      <c r="L367">
        <f>(Table2[[#This Row],[6M Return vs Nifty]]-AVERAGE(Table2[6M Return vs Nifty]))/_xlfn.STDEV.P(Table2[6M Return vs Nifty])</f>
        <v>0.27747608577785687</v>
      </c>
      <c r="M367">
        <v>1.8673863110442299</v>
      </c>
      <c r="N367">
        <f>(Table2[[#This Row],[1W Return vs Nifty]]-AVERAGE(Table2[1W Return vs Nifty]))/_xlfn.STDEV.P(Table2[1W Return vs Nifty])</f>
        <v>0.41626071444617008</v>
      </c>
      <c r="O367">
        <v>514.72</v>
      </c>
      <c r="P367">
        <v>481.715962566332</v>
      </c>
      <c r="Q367">
        <v>427.54936170259703</v>
      </c>
      <c r="R367">
        <v>84.067528435653401</v>
      </c>
      <c r="S367" s="2">
        <f>(Table2[[#This Row],[Close Price]]-Table2[[#This Row],[20D EMA]])/Table2[[#This Row],[20D EMA]]</f>
        <v>3.3085949642524037E-2</v>
      </c>
      <c r="T367" s="2">
        <f>(Table2[[#This Row],[Close Price]]-Table2[[#This Row],[50D EMA]])/Table2[[#This Row],[50D EMA]]</f>
        <v>0.10386626419251853</v>
      </c>
      <c r="U367" s="2">
        <f>(Table2[[#This Row],[Close Price]]-Table2[[#This Row],[200D EMA]])/Table2[[#This Row],[200D EMA]]</f>
        <v>0.24371604224235716</v>
      </c>
      <c r="V367">
        <v>0.98214642864220003</v>
      </c>
      <c r="W367">
        <v>528</v>
      </c>
      <c r="X367">
        <v>545.5</v>
      </c>
      <c r="Y367">
        <v>515.25</v>
      </c>
      <c r="Z367">
        <v>553.70000000000005</v>
      </c>
      <c r="AA367">
        <v>510.75</v>
      </c>
      <c r="AB367">
        <v>553.70000000000005</v>
      </c>
      <c r="AC367">
        <f>(Table2[[#This Row],[Close Price]]/Table2[[#This Row],[Day Low]])-1</f>
        <v>7.1022727272727071E-3</v>
      </c>
      <c r="AD367">
        <f>(Table2[[#This Row],[Day High]]/Table2[[#This Row],[Close Price]])-1</f>
        <v>2.5858015984955296E-2</v>
      </c>
      <c r="AE367">
        <f>(Table2[[#This Row],[Close Price]]/Table2[[#This Row],[Current Week Low]])-1</f>
        <v>3.2023289665211063E-2</v>
      </c>
      <c r="AF367">
        <f>(Table2[[#This Row],[Current Week High]]/Table2[[#This Row],[Close Price]])-1</f>
        <v>4.1278796426892361E-2</v>
      </c>
      <c r="AG367">
        <f>(Table2[[#This Row],[Close Price]]/Table2[[#This Row],[Current Month Low]])-1</f>
        <v>4.1116005873715222E-2</v>
      </c>
      <c r="AH367">
        <f>(Table2[[#This Row],[Current Month High]]/Table2[[#This Row],[Close Price]])-1</f>
        <v>4.1278796426892361E-2</v>
      </c>
      <c r="AI367">
        <v>4.1278796426892299</v>
      </c>
      <c r="AJ367">
        <v>50.318021201413401</v>
      </c>
      <c r="AK367" t="str">
        <f>IF(AND(Table2[[#This Row],[20D EMA]]&gt;Table2[[#This Row],[50D EMA]],Table2[[#This Row],[50D EMA]]&gt;Table2[[#This Row],[200D EMA]]),"Uptrend","Downtrend/NoTrend")</f>
        <v>Uptrend</v>
      </c>
      <c r="AL367">
        <v>0.1</v>
      </c>
      <c r="AM367" t="s">
        <v>10211</v>
      </c>
      <c r="AN367">
        <v>3.39</v>
      </c>
      <c r="AO367" t="s">
        <v>10211</v>
      </c>
      <c r="AP367">
        <v>3.8658780873124E-2</v>
      </c>
      <c r="AQ367">
        <f>(Table2[[#This Row],[Sharpe Ratio]]-AVERAGE(Table2[Sharpe Ratio]))/_xlfn.STDEV.P(Table2[Sharpe Ratio])</f>
        <v>-0.18001199261231352</v>
      </c>
      <c r="AR3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-6.5439566931324022E-2</v>
      </c>
      <c r="AS367">
        <f>_xlfn.RANK.AVG(Table2[[#This Row],[1Y Return vs Nifty Z-Score]],Table2[1Y Return vs Nifty Z-Score])</f>
        <v>520</v>
      </c>
      <c r="AT367">
        <f>_xlfn.RANK.AVG(Table2[[#This Row],[6M Return vs Nifty Z-Score]],Table2[6M Return vs Nifty Z-Score])</f>
        <v>217</v>
      </c>
      <c r="AU367">
        <f>_xlfn.RANK.AVG(Table2[[#This Row],[Sharpe Ratio Z-Score]],Table2[Sharpe Ratio Z-Score])</f>
        <v>385</v>
      </c>
      <c r="AV367">
        <f>(Table2[[#This Row],[Rank 1Y]]+Table2[[#This Row],[Rank 6M]]+Table2[[#This Row],[Rank Sharpe]])/3</f>
        <v>374</v>
      </c>
    </row>
    <row r="368" spans="1:48" x14ac:dyDescent="0.3">
      <c r="A368" t="s">
        <v>1724</v>
      </c>
      <c r="B368" t="s">
        <v>1725</v>
      </c>
      <c r="C368" t="s">
        <v>10170</v>
      </c>
      <c r="D368" t="s">
        <v>46</v>
      </c>
      <c r="E368">
        <v>4412.3971431150003</v>
      </c>
      <c r="F368">
        <v>675.5</v>
      </c>
      <c r="G368">
        <v>46.249720488694898</v>
      </c>
      <c r="H368">
        <f>(Table2[[#This Row],[1Y Return vs Nifty]]-AVERAGE(Table2[1Y Return vs Nifty]))/_xlfn.STDEV.P(Table2[1Y Return vs Nifty])</f>
        <v>2.6734476265677893E-2</v>
      </c>
      <c r="I368">
        <v>17.099208224014301</v>
      </c>
      <c r="J368">
        <f>(Table2[[#This Row],[1M Return vs Nifty]]-AVERAGE(Table2[1M Return vs Nifty]))/_xlfn.STDEV.P(Table2[1M Return vs Nifty])</f>
        <v>1.2905273252274605</v>
      </c>
      <c r="K368">
        <v>-25.1459572867427</v>
      </c>
      <c r="L368">
        <f>(Table2[[#This Row],[6M Return vs Nifty]]-AVERAGE(Table2[6M Return vs Nifty]))/_xlfn.STDEV.P(Table2[6M Return vs Nifty])</f>
        <v>-1.0536258173978093</v>
      </c>
      <c r="M368">
        <v>2.4255227764145801</v>
      </c>
      <c r="N368">
        <f>(Table2[[#This Row],[1W Return vs Nifty]]-AVERAGE(Table2[1W Return vs Nifty]))/_xlfn.STDEV.P(Table2[1W Return vs Nifty])</f>
        <v>0.52316336582289613</v>
      </c>
      <c r="O368">
        <v>592.91999999999996</v>
      </c>
      <c r="P368">
        <v>566.44953916721602</v>
      </c>
      <c r="Q368">
        <v>572.43258701684704</v>
      </c>
      <c r="R368">
        <v>71.363688800313298</v>
      </c>
      <c r="S368" s="2">
        <f>(Table2[[#This Row],[Close Price]]-Table2[[#This Row],[20D EMA]])/Table2[[#This Row],[20D EMA]]</f>
        <v>0.13927679956823863</v>
      </c>
      <c r="T368" s="2">
        <f>(Table2[[#This Row],[Close Price]]-Table2[[#This Row],[50D EMA]])/Table2[[#This Row],[50D EMA]]</f>
        <v>0.19251575523056833</v>
      </c>
      <c r="U368" s="2">
        <f>(Table2[[#This Row],[Close Price]]-Table2[[#This Row],[200D EMA]])/Table2[[#This Row],[200D EMA]]</f>
        <v>0.18005161711752729</v>
      </c>
      <c r="V368">
        <v>1.7699608159481699</v>
      </c>
      <c r="W368">
        <v>646.9</v>
      </c>
      <c r="X368">
        <v>684.45</v>
      </c>
      <c r="Y368">
        <v>587.79999999999995</v>
      </c>
      <c r="Z368">
        <v>684.45</v>
      </c>
      <c r="AA368">
        <v>562.04999999999995</v>
      </c>
      <c r="AB368">
        <v>684.45</v>
      </c>
      <c r="AC368">
        <f>(Table2[[#This Row],[Close Price]]/Table2[[#This Row],[Day Low]])-1</f>
        <v>4.4210851754521663E-2</v>
      </c>
      <c r="AD368">
        <f>(Table2[[#This Row],[Day High]]/Table2[[#This Row],[Close Price]])-1</f>
        <v>1.3249444855662595E-2</v>
      </c>
      <c r="AE368">
        <f>(Table2[[#This Row],[Close Price]]/Table2[[#This Row],[Current Week Low]])-1</f>
        <v>0.14920040830214365</v>
      </c>
      <c r="AF368">
        <f>(Table2[[#This Row],[Current Week High]]/Table2[[#This Row],[Close Price]])-1</f>
        <v>1.3249444855662595E-2</v>
      </c>
      <c r="AG368">
        <f>(Table2[[#This Row],[Close Price]]/Table2[[#This Row],[Current Month Low]])-1</f>
        <v>0.20185036918423638</v>
      </c>
      <c r="AH368">
        <f>(Table2[[#This Row],[Current Month High]]/Table2[[#This Row],[Close Price]])-1</f>
        <v>1.3249444855662595E-2</v>
      </c>
      <c r="AI368">
        <v>49.378238341968903</v>
      </c>
      <c r="AJ368">
        <v>75.454545454545396</v>
      </c>
      <c r="AK368" t="str">
        <f>IF(AND(Table2[[#This Row],[20D EMA]]&gt;Table2[[#This Row],[50D EMA]],Table2[[#This Row],[50D EMA]]&gt;Table2[[#This Row],[200D EMA]]),"Uptrend","Downtrend/NoTrend")</f>
        <v>Downtrend/NoTrend</v>
      </c>
      <c r="AL368">
        <v>0.03</v>
      </c>
      <c r="AM368" t="s">
        <v>10211</v>
      </c>
      <c r="AN368">
        <v>19.96</v>
      </c>
      <c r="AO368" t="s">
        <v>10211</v>
      </c>
      <c r="AP368">
        <v>0.10611836426389799</v>
      </c>
      <c r="AQ368">
        <f>(Table2[[#This Row],[Sharpe Ratio]]-AVERAGE(Table2[Sharpe Ratio]))/_xlfn.STDEV.P(Table2[Sharpe Ratio])</f>
        <v>0.58535573391287421</v>
      </c>
      <c r="AR3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8">
        <f>_xlfn.RANK.AVG(Table2[[#This Row],[1Y Return vs Nifty Z-Score]],Table2[1Y Return vs Nifty Z-Score])</f>
        <v>271</v>
      </c>
      <c r="AT368">
        <f>_xlfn.RANK.AVG(Table2[[#This Row],[6M Return vs Nifty Z-Score]],Table2[6M Return vs Nifty Z-Score])</f>
        <v>655</v>
      </c>
      <c r="AU368">
        <f>_xlfn.RANK.AVG(Table2[[#This Row],[Sharpe Ratio Z-Score]],Table2[Sharpe Ratio Z-Score])</f>
        <v>197</v>
      </c>
      <c r="AV368">
        <f>(Table2[[#This Row],[Rank 1Y]]+Table2[[#This Row],[Rank 6M]]+Table2[[#This Row],[Rank Sharpe]])/3</f>
        <v>374.33333333333331</v>
      </c>
    </row>
    <row r="369" spans="1:48" x14ac:dyDescent="0.3">
      <c r="A369" t="s">
        <v>1234</v>
      </c>
      <c r="B369" t="s">
        <v>1235</v>
      </c>
      <c r="C369" t="s">
        <v>10178</v>
      </c>
      <c r="D369" t="s">
        <v>304</v>
      </c>
      <c r="E369">
        <v>9142.9623566499995</v>
      </c>
      <c r="F369">
        <v>446.2</v>
      </c>
      <c r="G369">
        <v>19.913073766250299</v>
      </c>
      <c r="H369">
        <f>(Table2[[#This Row],[1Y Return vs Nifty]]-AVERAGE(Table2[1Y Return vs Nifty]))/_xlfn.STDEV.P(Table2[1Y Return vs Nifty])</f>
        <v>-0.28944096141520392</v>
      </c>
      <c r="I369">
        <v>4.2572888222694401</v>
      </c>
      <c r="J369">
        <f>(Table2[[#This Row],[1M Return vs Nifty]]-AVERAGE(Table2[1M Return vs Nifty]))/_xlfn.STDEV.P(Table2[1M Return vs Nifty])</f>
        <v>0.19156423357793281</v>
      </c>
      <c r="K369">
        <v>-2.3591134427557399</v>
      </c>
      <c r="L369">
        <f>(Table2[[#This Row],[6M Return vs Nifty]]-AVERAGE(Table2[6M Return vs Nifty]))/_xlfn.STDEV.P(Table2[6M Return vs Nifty])</f>
        <v>-0.36778101772026434</v>
      </c>
      <c r="M369">
        <v>-1.0591407112426601</v>
      </c>
      <c r="N369">
        <f>(Table2[[#This Row],[1W Return vs Nifty]]-AVERAGE(Table2[1W Return vs Nifty]))/_xlfn.STDEV.P(Table2[1W Return vs Nifty])</f>
        <v>-0.14427155215732207</v>
      </c>
      <c r="O369">
        <v>448.39</v>
      </c>
      <c r="P369">
        <v>433.41274135683301</v>
      </c>
      <c r="Q369">
        <v>401.46698901837101</v>
      </c>
      <c r="R369">
        <v>51.737302656199702</v>
      </c>
      <c r="S369" s="2">
        <f>(Table2[[#This Row],[Close Price]]-Table2[[#This Row],[20D EMA]])/Table2[[#This Row],[20D EMA]]</f>
        <v>-4.8841410379357204E-3</v>
      </c>
      <c r="T369" s="2">
        <f>(Table2[[#This Row],[Close Price]]-Table2[[#This Row],[50D EMA]])/Table2[[#This Row],[50D EMA]]</f>
        <v>2.9503651884195767E-2</v>
      </c>
      <c r="U369" s="2">
        <f>(Table2[[#This Row],[Close Price]]-Table2[[#This Row],[200D EMA]])/Table2[[#This Row],[200D EMA]]</f>
        <v>0.11142388342066653</v>
      </c>
      <c r="V369">
        <v>0.57596070026104296</v>
      </c>
      <c r="W369">
        <v>443.85</v>
      </c>
      <c r="X369">
        <v>459.5</v>
      </c>
      <c r="Y369">
        <v>437.05</v>
      </c>
      <c r="Z369">
        <v>469.95</v>
      </c>
      <c r="AA369">
        <v>437.05</v>
      </c>
      <c r="AB369">
        <v>469.95</v>
      </c>
      <c r="AC369">
        <f>(Table2[[#This Row],[Close Price]]/Table2[[#This Row],[Day Low]])-1</f>
        <v>5.2945815027598542E-3</v>
      </c>
      <c r="AD369">
        <f>(Table2[[#This Row],[Day High]]/Table2[[#This Row],[Close Price]])-1</f>
        <v>2.9807261317794653E-2</v>
      </c>
      <c r="AE369">
        <f>(Table2[[#This Row],[Close Price]]/Table2[[#This Row],[Current Week Low]])-1</f>
        <v>2.0935819700263147E-2</v>
      </c>
      <c r="AF369">
        <f>(Table2[[#This Row],[Current Week High]]/Table2[[#This Row],[Close Price]])-1</f>
        <v>5.3227252353204912E-2</v>
      </c>
      <c r="AG369">
        <f>(Table2[[#This Row],[Close Price]]/Table2[[#This Row],[Current Month Low]])-1</f>
        <v>2.0935819700263147E-2</v>
      </c>
      <c r="AH369">
        <f>(Table2[[#This Row],[Current Month High]]/Table2[[#This Row],[Close Price]])-1</f>
        <v>5.3227252353204912E-2</v>
      </c>
      <c r="AI369">
        <v>13.1779471089197</v>
      </c>
      <c r="AJ369">
        <v>46.800460602072697</v>
      </c>
      <c r="AK369" t="str">
        <f>IF(AND(Table2[[#This Row],[20D EMA]]&gt;Table2[[#This Row],[50D EMA]],Table2[[#This Row],[50D EMA]]&gt;Table2[[#This Row],[200D EMA]]),"Uptrend","Downtrend/NoTrend")</f>
        <v>Uptrend</v>
      </c>
      <c r="AL369">
        <v>-0.03</v>
      </c>
      <c r="AM369" t="s">
        <v>10212</v>
      </c>
      <c r="AN369">
        <v>-5.38</v>
      </c>
      <c r="AO369" t="s">
        <v>10212</v>
      </c>
      <c r="AP369">
        <v>7.1032331658857001E-2</v>
      </c>
      <c r="AQ369">
        <f>(Table2[[#This Row],[Sharpe Ratio]]-AVERAGE(Table2[Sharpe Ratio]))/_xlfn.STDEV.P(Table2[Sharpe Ratio])</f>
        <v>0.18728453842159812</v>
      </c>
      <c r="AR3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-0.4226447592932594</v>
      </c>
      <c r="AS369">
        <f>_xlfn.RANK.AVG(Table2[[#This Row],[1Y Return vs Nifty Z-Score]],Table2[1Y Return vs Nifty Z-Score])</f>
        <v>390</v>
      </c>
      <c r="AT369">
        <f>_xlfn.RANK.AVG(Table2[[#This Row],[6M Return vs Nifty Z-Score]],Table2[6M Return vs Nifty Z-Score])</f>
        <v>452</v>
      </c>
      <c r="AU369">
        <f>_xlfn.RANK.AVG(Table2[[#This Row],[Sharpe Ratio Z-Score]],Table2[Sharpe Ratio Z-Score])</f>
        <v>283</v>
      </c>
      <c r="AV369">
        <f>(Table2[[#This Row],[Rank 1Y]]+Table2[[#This Row],[Rank 6M]]+Table2[[#This Row],[Rank Sharpe]])/3</f>
        <v>375</v>
      </c>
    </row>
    <row r="370" spans="1:48" x14ac:dyDescent="0.3">
      <c r="A370" t="s">
        <v>894</v>
      </c>
      <c r="B370" t="s">
        <v>895</v>
      </c>
      <c r="C370" t="s">
        <v>10177</v>
      </c>
      <c r="D370" t="s">
        <v>896</v>
      </c>
      <c r="E370">
        <v>16543.43844012</v>
      </c>
      <c r="F370">
        <v>249.43</v>
      </c>
      <c r="G370">
        <v>71.088066229729407</v>
      </c>
      <c r="H370">
        <f>(Table2[[#This Row],[1Y Return vs Nifty]]-AVERAGE(Table2[1Y Return vs Nifty]))/_xlfn.STDEV.P(Table2[1Y Return vs Nifty])</f>
        <v>0.32492258345731745</v>
      </c>
      <c r="I370">
        <v>15.880591701459901</v>
      </c>
      <c r="J370">
        <f>(Table2[[#This Row],[1M Return vs Nifty]]-AVERAGE(Table2[1M Return vs Nifty]))/_xlfn.STDEV.P(Table2[1M Return vs Nifty])</f>
        <v>1.1862427133041356</v>
      </c>
      <c r="K370">
        <v>6.9229643404169297</v>
      </c>
      <c r="L370">
        <f>(Table2[[#This Row],[6M Return vs Nifty]]-AVERAGE(Table2[6M Return vs Nifty]))/_xlfn.STDEV.P(Table2[6M Return vs Nifty])</f>
        <v>-8.8406444331447176E-2</v>
      </c>
      <c r="M370">
        <v>1.96639064363</v>
      </c>
      <c r="N370">
        <f>(Table2[[#This Row],[1W Return vs Nifty]]-AVERAGE(Table2[1W Return vs Nifty]))/_xlfn.STDEV.P(Table2[1W Return vs Nifty])</f>
        <v>0.43522350635796375</v>
      </c>
      <c r="O370">
        <v>225.59</v>
      </c>
      <c r="P370">
        <v>211.99641905321701</v>
      </c>
      <c r="Q370">
        <v>189.82054781661901</v>
      </c>
      <c r="R370">
        <v>67.691048727410603</v>
      </c>
      <c r="S370" s="2">
        <f>(Table2[[#This Row],[Close Price]]-Table2[[#This Row],[20D EMA]])/Table2[[#This Row],[20D EMA]]</f>
        <v>0.10567844319340397</v>
      </c>
      <c r="T370" s="2">
        <f>(Table2[[#This Row],[Close Price]]-Table2[[#This Row],[50D EMA]])/Table2[[#This Row],[50D EMA]]</f>
        <v>0.17657647763090811</v>
      </c>
      <c r="U370" s="2">
        <f>(Table2[[#This Row],[Close Price]]-Table2[[#This Row],[200D EMA]])/Table2[[#This Row],[200D EMA]]</f>
        <v>0.31403055606481667</v>
      </c>
      <c r="V370">
        <v>2.3438994514564002</v>
      </c>
      <c r="W370">
        <v>242.6</v>
      </c>
      <c r="X370">
        <v>255.5</v>
      </c>
      <c r="Y370">
        <v>236.3</v>
      </c>
      <c r="Z370">
        <v>258.95</v>
      </c>
      <c r="AA370">
        <v>208.45</v>
      </c>
      <c r="AB370">
        <v>258.95</v>
      </c>
      <c r="AC370">
        <f>(Table2[[#This Row],[Close Price]]/Table2[[#This Row],[Day Low]])-1</f>
        <v>2.8153338829348673E-2</v>
      </c>
      <c r="AD370">
        <f>(Table2[[#This Row],[Day High]]/Table2[[#This Row],[Close Price]])-1</f>
        <v>2.4335484905584792E-2</v>
      </c>
      <c r="AE370">
        <f>(Table2[[#This Row],[Close Price]]/Table2[[#This Row],[Current Week Low]])-1</f>
        <v>5.5564959796868374E-2</v>
      </c>
      <c r="AF370">
        <f>(Table2[[#This Row],[Current Week High]]/Table2[[#This Row],[Close Price]])-1</f>
        <v>3.8167020807440943E-2</v>
      </c>
      <c r="AG370">
        <f>(Table2[[#This Row],[Close Price]]/Table2[[#This Row],[Current Month Low]])-1</f>
        <v>0.19659390741184946</v>
      </c>
      <c r="AH370">
        <f>(Table2[[#This Row],[Current Month High]]/Table2[[#This Row],[Close Price]])-1</f>
        <v>3.8167020807440943E-2</v>
      </c>
      <c r="AI370">
        <v>3.8167020807440899</v>
      </c>
      <c r="AJ370">
        <v>98.5117389574214</v>
      </c>
      <c r="AK370" t="str">
        <f>IF(AND(Table2[[#This Row],[20D EMA]]&gt;Table2[[#This Row],[50D EMA]],Table2[[#This Row],[50D EMA]]&gt;Table2[[#This Row],[200D EMA]]),"Uptrend","Downtrend/NoTrend")</f>
        <v>Uptrend</v>
      </c>
      <c r="AL370">
        <v>0.06</v>
      </c>
      <c r="AM370" t="s">
        <v>10211</v>
      </c>
      <c r="AN370">
        <v>19.36</v>
      </c>
      <c r="AO370" t="s">
        <v>10211</v>
      </c>
      <c r="AP370">
        <v>-3.1719594446928998E-2</v>
      </c>
      <c r="AQ370">
        <f>(Table2[[#This Row],[Sharpe Ratio]]-AVERAGE(Table2[Sharpe Ratio]))/_xlfn.STDEV.P(Table2[Sharpe Ratio])</f>
        <v>-0.97849509030977355</v>
      </c>
      <c r="AR3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0.87948726847819603</v>
      </c>
      <c r="AS370">
        <f>_xlfn.RANK.AVG(Table2[[#This Row],[1Y Return vs Nifty Z-Score]],Table2[1Y Return vs Nifty Z-Score])</f>
        <v>187</v>
      </c>
      <c r="AT370">
        <f>_xlfn.RANK.AVG(Table2[[#This Row],[6M Return vs Nifty Z-Score]],Table2[6M Return vs Nifty Z-Score])</f>
        <v>342</v>
      </c>
      <c r="AU370">
        <f>_xlfn.RANK.AVG(Table2[[#This Row],[Sharpe Ratio Z-Score]],Table2[Sharpe Ratio Z-Score])</f>
        <v>597</v>
      </c>
      <c r="AV370">
        <f>(Table2[[#This Row],[Rank 1Y]]+Table2[[#This Row],[Rank 6M]]+Table2[[#This Row],[Rank Sharpe]])/3</f>
        <v>375.33333333333331</v>
      </c>
    </row>
    <row r="371" spans="1:48" x14ac:dyDescent="0.3">
      <c r="A371" t="s">
        <v>568</v>
      </c>
      <c r="B371" t="s">
        <v>569</v>
      </c>
      <c r="C371" t="s">
        <v>10172</v>
      </c>
      <c r="D371" t="s">
        <v>290</v>
      </c>
      <c r="E371">
        <v>33477.500387759901</v>
      </c>
      <c r="F371">
        <v>1212.3499999999999</v>
      </c>
      <c r="G371">
        <v>46.408169272686003</v>
      </c>
      <c r="H371">
        <f>(Table2[[#This Row],[1Y Return vs Nifty]]-AVERAGE(Table2[1Y Return vs Nifty]))/_xlfn.STDEV.P(Table2[1Y Return vs Nifty])</f>
        <v>2.8636677945199109E-2</v>
      </c>
      <c r="I371">
        <v>-3.7436495592989201</v>
      </c>
      <c r="J371">
        <f>(Table2[[#This Row],[1M Return vs Nifty]]-AVERAGE(Table2[1M Return vs Nifty]))/_xlfn.STDEV.P(Table2[1M Return vs Nifty])</f>
        <v>-0.49312593654656156</v>
      </c>
      <c r="K371">
        <v>6.9130820542095002</v>
      </c>
      <c r="L371">
        <f>(Table2[[#This Row],[6M Return vs Nifty]]-AVERAGE(Table2[6M Return vs Nifty]))/_xlfn.STDEV.P(Table2[6M Return vs Nifty])</f>
        <v>-8.8703884145872339E-2</v>
      </c>
      <c r="M371">
        <v>-2.8205678151678</v>
      </c>
      <c r="N371">
        <f>(Table2[[#This Row],[1W Return vs Nifty]]-AVERAGE(Table2[1W Return vs Nifty]))/_xlfn.STDEV.P(Table2[1W Return vs Nifty])</f>
        <v>-0.48164644037839316</v>
      </c>
      <c r="O371">
        <v>1266.04</v>
      </c>
      <c r="P371">
        <v>1280.32036007908</v>
      </c>
      <c r="Q371">
        <v>1132.65496251677</v>
      </c>
      <c r="R371">
        <v>37.113936425978899</v>
      </c>
      <c r="S371" s="2">
        <f>(Table2[[#This Row],[Close Price]]-Table2[[#This Row],[20D EMA]])/Table2[[#This Row],[20D EMA]]</f>
        <v>-4.2407822817604544E-2</v>
      </c>
      <c r="T371" s="2">
        <f>(Table2[[#This Row],[Close Price]]-Table2[[#This Row],[50D EMA]])/Table2[[#This Row],[50D EMA]]</f>
        <v>-5.3088556738160354E-2</v>
      </c>
      <c r="U371" s="2">
        <f>(Table2[[#This Row],[Close Price]]-Table2[[#This Row],[200D EMA]])/Table2[[#This Row],[200D EMA]]</f>
        <v>7.0361266334936487E-2</v>
      </c>
      <c r="V371">
        <v>1.17500254358505</v>
      </c>
      <c r="W371">
        <v>1205</v>
      </c>
      <c r="X371">
        <v>1256.75</v>
      </c>
      <c r="Y371">
        <v>1205</v>
      </c>
      <c r="Z371">
        <v>1292.2</v>
      </c>
      <c r="AA371">
        <v>1205</v>
      </c>
      <c r="AB371">
        <v>1292.2</v>
      </c>
      <c r="AC371">
        <f>(Table2[[#This Row],[Close Price]]/Table2[[#This Row],[Day Low]])-1</f>
        <v>6.099585062240509E-3</v>
      </c>
      <c r="AD371">
        <f>(Table2[[#This Row],[Day High]]/Table2[[#This Row],[Close Price]])-1</f>
        <v>3.6623087392254838E-2</v>
      </c>
      <c r="AE371">
        <f>(Table2[[#This Row],[Close Price]]/Table2[[#This Row],[Current Week Low]])-1</f>
        <v>6.099585062240509E-3</v>
      </c>
      <c r="AF371">
        <f>(Table2[[#This Row],[Current Week High]]/Table2[[#This Row],[Close Price]])-1</f>
        <v>6.5863818204314084E-2</v>
      </c>
      <c r="AG371">
        <f>(Table2[[#This Row],[Close Price]]/Table2[[#This Row],[Current Month Low]])-1</f>
        <v>6.099585062240509E-3</v>
      </c>
      <c r="AH371">
        <f>(Table2[[#This Row],[Current Month High]]/Table2[[#This Row],[Close Price]])-1</f>
        <v>6.5863818204314084E-2</v>
      </c>
      <c r="AI371">
        <v>24.873180187239601</v>
      </c>
      <c r="AJ371">
        <v>84.908106459238894</v>
      </c>
      <c r="AK371" t="str">
        <f>IF(AND(Table2[[#This Row],[20D EMA]]&gt;Table2[[#This Row],[50D EMA]],Table2[[#This Row],[50D EMA]]&gt;Table2[[#This Row],[200D EMA]]),"Uptrend","Downtrend/NoTrend")</f>
        <v>Downtrend/NoTrend</v>
      </c>
      <c r="AL371">
        <v>-0.24</v>
      </c>
      <c r="AM371" t="s">
        <v>10212</v>
      </c>
      <c r="AN371">
        <v>-7.14</v>
      </c>
      <c r="AO371" t="s">
        <v>10212</v>
      </c>
      <c r="AQ371">
        <f>(Table2[[#This Row],[Sharpe Ratio]]-AVERAGE(Table2[Sharpe Ratio]))/_xlfn.STDEV.P(Table2[Sharpe Ratio])</f>
        <v>-0.61861806961255938</v>
      </c>
      <c r="AR3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1">
        <f>_xlfn.RANK.AVG(Table2[[#This Row],[1Y Return vs Nifty Z-Score]],Table2[1Y Return vs Nifty Z-Score])</f>
        <v>269</v>
      </c>
      <c r="AT371">
        <f>_xlfn.RANK.AVG(Table2[[#This Row],[6M Return vs Nifty Z-Score]],Table2[6M Return vs Nifty Z-Score])</f>
        <v>343</v>
      </c>
      <c r="AU371">
        <f>_xlfn.RANK.AVG(Table2[[#This Row],[Sharpe Ratio Z-Score]],Table2[Sharpe Ratio Z-Score])</f>
        <v>517</v>
      </c>
      <c r="AV371">
        <f>(Table2[[#This Row],[Rank 1Y]]+Table2[[#This Row],[Rank 6M]]+Table2[[#This Row],[Rank Sharpe]])/3</f>
        <v>376.33333333333331</v>
      </c>
    </row>
    <row r="372" spans="1:48" x14ac:dyDescent="0.3">
      <c r="A372" t="s">
        <v>1169</v>
      </c>
      <c r="B372" t="s">
        <v>1170</v>
      </c>
      <c r="C372" t="s">
        <v>10179</v>
      </c>
      <c r="D372" t="s">
        <v>143</v>
      </c>
      <c r="E372">
        <v>10062.480339</v>
      </c>
      <c r="F372">
        <v>719.9</v>
      </c>
      <c r="G372">
        <v>19.370971298576599</v>
      </c>
      <c r="H372">
        <f>(Table2[[#This Row],[1Y Return vs Nifty]]-AVERAGE(Table2[1Y Return vs Nifty]))/_xlfn.STDEV.P(Table2[1Y Return vs Nifty])</f>
        <v>-0.29594898374587325</v>
      </c>
      <c r="I372">
        <v>-11.4938978829167</v>
      </c>
      <c r="J372">
        <f>(Table2[[#This Row],[1M Return vs Nifty]]-AVERAGE(Table2[1M Return vs Nifty]))/_xlfn.STDEV.P(Table2[1M Return vs Nifty])</f>
        <v>-1.1563629957682</v>
      </c>
      <c r="K372">
        <v>18.7316894132877</v>
      </c>
      <c r="L372">
        <f>(Table2[[#This Row],[6M Return vs Nifty]]-AVERAGE(Table2[6M Return vs Nifty]))/_xlfn.STDEV.P(Table2[6M Return vs Nifty])</f>
        <v>0.26701586590602017</v>
      </c>
      <c r="M372">
        <v>-6.0194315589765699</v>
      </c>
      <c r="N372">
        <f>(Table2[[#This Row],[1W Return vs Nifty]]-AVERAGE(Table2[1W Return vs Nifty]))/_xlfn.STDEV.P(Table2[1W Return vs Nifty])</f>
        <v>-1.094340712878805</v>
      </c>
      <c r="O372">
        <v>748</v>
      </c>
      <c r="P372">
        <v>737.93804057013597</v>
      </c>
      <c r="Q372">
        <v>612.436620324724</v>
      </c>
      <c r="R372">
        <v>40.355598951198203</v>
      </c>
      <c r="S372" s="2">
        <f>(Table2[[#This Row],[Close Price]]-Table2[[#This Row],[20D EMA]])/Table2[[#This Row],[20D EMA]]</f>
        <v>-3.7566844919786124E-2</v>
      </c>
      <c r="T372" s="2">
        <f>(Table2[[#This Row],[Close Price]]-Table2[[#This Row],[50D EMA]])/Table2[[#This Row],[50D EMA]]</f>
        <v>-2.4443841594342632E-2</v>
      </c>
      <c r="U372" s="2">
        <f>(Table2[[#This Row],[Close Price]]-Table2[[#This Row],[200D EMA]])/Table2[[#This Row],[200D EMA]]</f>
        <v>0.17546857276153263</v>
      </c>
      <c r="V372">
        <v>1.1774511695312799</v>
      </c>
      <c r="W372">
        <v>713</v>
      </c>
      <c r="X372">
        <v>735.95</v>
      </c>
      <c r="Y372">
        <v>695.55</v>
      </c>
      <c r="Z372">
        <v>750.05</v>
      </c>
      <c r="AA372">
        <v>695.55</v>
      </c>
      <c r="AB372">
        <v>794.95</v>
      </c>
      <c r="AC372">
        <f>(Table2[[#This Row],[Close Price]]/Table2[[#This Row],[Day Low]])-1</f>
        <v>9.6774193548385679E-3</v>
      </c>
      <c r="AD372">
        <f>(Table2[[#This Row],[Day High]]/Table2[[#This Row],[Close Price]])-1</f>
        <v>2.2294763161550213E-2</v>
      </c>
      <c r="AE372">
        <f>(Table2[[#This Row],[Close Price]]/Table2[[#This Row],[Current Week Low]])-1</f>
        <v>3.5008266839192004E-2</v>
      </c>
      <c r="AF372">
        <f>(Table2[[#This Row],[Current Week High]]/Table2[[#This Row],[Close Price]])-1</f>
        <v>4.1880816780108354E-2</v>
      </c>
      <c r="AG372">
        <f>(Table2[[#This Row],[Close Price]]/Table2[[#This Row],[Current Month Low]])-1</f>
        <v>3.5008266839192004E-2</v>
      </c>
      <c r="AH372">
        <f>(Table2[[#This Row],[Current Month High]]/Table2[[#This Row],[Close Price]])-1</f>
        <v>0.10425059035977235</v>
      </c>
      <c r="AI372">
        <v>12.522572579524899</v>
      </c>
      <c r="AJ372">
        <v>75.136844666098995</v>
      </c>
      <c r="AK372" t="str">
        <f>IF(AND(Table2[[#This Row],[20D EMA]]&gt;Table2[[#This Row],[50D EMA]],Table2[[#This Row],[50D EMA]]&gt;Table2[[#This Row],[200D EMA]]),"Uptrend","Downtrend/NoTrend")</f>
        <v>Uptrend</v>
      </c>
      <c r="AL372">
        <v>-0.1</v>
      </c>
      <c r="AM372" t="s">
        <v>10212</v>
      </c>
      <c r="AN372">
        <v>-7.42</v>
      </c>
      <c r="AO372" t="s">
        <v>10212</v>
      </c>
      <c r="AQ372">
        <f>(Table2[[#This Row],[Sharpe Ratio]]-AVERAGE(Table2[Sharpe Ratio]))/_xlfn.STDEV.P(Table2[Sharpe Ratio])</f>
        <v>-0.61861806961255938</v>
      </c>
      <c r="AR3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-2.8982548960994174</v>
      </c>
      <c r="AS372">
        <f>_xlfn.RANK.AVG(Table2[[#This Row],[1Y Return vs Nifty Z-Score]],Table2[1Y Return vs Nifty Z-Score])</f>
        <v>393</v>
      </c>
      <c r="AT372">
        <f>_xlfn.RANK.AVG(Table2[[#This Row],[6M Return vs Nifty Z-Score]],Table2[6M Return vs Nifty Z-Score])</f>
        <v>220</v>
      </c>
      <c r="AU372">
        <f>_xlfn.RANK.AVG(Table2[[#This Row],[Sharpe Ratio Z-Score]],Table2[Sharpe Ratio Z-Score])</f>
        <v>517</v>
      </c>
      <c r="AV372">
        <f>(Table2[[#This Row],[Rank 1Y]]+Table2[[#This Row],[Rank 6M]]+Table2[[#This Row],[Rank Sharpe]])/3</f>
        <v>376.66666666666669</v>
      </c>
    </row>
    <row r="373" spans="1:48" x14ac:dyDescent="0.3">
      <c r="A373" t="s">
        <v>54</v>
      </c>
      <c r="B373" t="s">
        <v>55</v>
      </c>
      <c r="C373" t="s">
        <v>10171</v>
      </c>
      <c r="D373" t="s">
        <v>56</v>
      </c>
      <c r="E373">
        <v>399769.16089247999</v>
      </c>
      <c r="F373">
        <v>12562.5</v>
      </c>
      <c r="G373">
        <v>1.32016179955602</v>
      </c>
      <c r="H373">
        <f>(Table2[[#This Row],[1Y Return vs Nifty]]-AVERAGE(Table2[1Y Return vs Nifty]))/_xlfn.STDEV.P(Table2[1Y Return vs Nifty])</f>
        <v>-0.51265168906724756</v>
      </c>
      <c r="I373">
        <v>-6.3174521165355504</v>
      </c>
      <c r="J373">
        <f>(Table2[[#This Row],[1M Return vs Nifty]]-AVERAGE(Table2[1M Return vs Nifty]))/_xlfn.STDEV.P(Table2[1M Return vs Nifty])</f>
        <v>-0.71338226483436484</v>
      </c>
      <c r="K373">
        <v>14.1481960891297</v>
      </c>
      <c r="L373">
        <f>(Table2[[#This Row],[6M Return vs Nifty]]-AVERAGE(Table2[6M Return vs Nifty]))/_xlfn.STDEV.P(Table2[6M Return vs Nifty])</f>
        <v>0.12906060179602194</v>
      </c>
      <c r="M373">
        <v>4.6703984063561599</v>
      </c>
      <c r="N373">
        <f>(Table2[[#This Row],[1W Return vs Nifty]]-AVERAGE(Table2[1W Return vs Nifty]))/_xlfn.STDEV.P(Table2[1W Return vs Nifty])</f>
        <v>0.95313555316692311</v>
      </c>
      <c r="O373">
        <v>12402.86</v>
      </c>
      <c r="P373">
        <v>12398.015915091501</v>
      </c>
      <c r="Q373">
        <v>11484.798516245601</v>
      </c>
      <c r="R373">
        <v>67.536541913337402</v>
      </c>
      <c r="S373" s="2">
        <f>(Table2[[#This Row],[Close Price]]-Table2[[#This Row],[20D EMA]])/Table2[[#This Row],[20D EMA]]</f>
        <v>1.2871224862652599E-2</v>
      </c>
      <c r="T373" s="2">
        <f>(Table2[[#This Row],[Close Price]]-Table2[[#This Row],[50D EMA]])/Table2[[#This Row],[50D EMA]]</f>
        <v>1.3266968362920148E-2</v>
      </c>
      <c r="U373" s="2">
        <f>(Table2[[#This Row],[Close Price]]-Table2[[#This Row],[200D EMA]])/Table2[[#This Row],[200D EMA]]</f>
        <v>9.3837212923671004E-2</v>
      </c>
      <c r="V373">
        <v>1.49337709999588</v>
      </c>
      <c r="W373">
        <v>12475</v>
      </c>
      <c r="X373">
        <v>12669.9</v>
      </c>
      <c r="Y373">
        <v>11966</v>
      </c>
      <c r="Z373">
        <v>13300</v>
      </c>
      <c r="AA373">
        <v>11960</v>
      </c>
      <c r="AB373">
        <v>13300</v>
      </c>
      <c r="AC373">
        <f>(Table2[[#This Row],[Close Price]]/Table2[[#This Row],[Day Low]])-1</f>
        <v>7.0140280561121759E-3</v>
      </c>
      <c r="AD373">
        <f>(Table2[[#This Row],[Day High]]/Table2[[#This Row],[Close Price]])-1</f>
        <v>8.5492537313431871E-3</v>
      </c>
      <c r="AE373">
        <f>(Table2[[#This Row],[Close Price]]/Table2[[#This Row],[Current Week Low]])-1</f>
        <v>4.9849573792411839E-2</v>
      </c>
      <c r="AF373">
        <f>(Table2[[#This Row],[Current Week High]]/Table2[[#This Row],[Close Price]])-1</f>
        <v>5.8706467661691519E-2</v>
      </c>
      <c r="AG373">
        <f>(Table2[[#This Row],[Close Price]]/Table2[[#This Row],[Current Month Low]])-1</f>
        <v>5.0376254180602098E-2</v>
      </c>
      <c r="AH373">
        <f>(Table2[[#This Row],[Current Month High]]/Table2[[#This Row],[Close Price]])-1</f>
        <v>5.8706467661691519E-2</v>
      </c>
      <c r="AI373">
        <v>5.8706467661691502</v>
      </c>
      <c r="AJ373">
        <v>35.749906798571402</v>
      </c>
      <c r="AK373" t="str">
        <f>IF(AND(Table2[[#This Row],[20D EMA]]&gt;Table2[[#This Row],[50D EMA]],Table2[[#This Row],[50D EMA]]&gt;Table2[[#This Row],[200D EMA]]),"Uptrend","Downtrend/NoTrend")</f>
        <v>Uptrend</v>
      </c>
      <c r="AL373">
        <v>-0.15</v>
      </c>
      <c r="AM373" t="s">
        <v>10212</v>
      </c>
      <c r="AN373">
        <v>2.99</v>
      </c>
      <c r="AO373" t="s">
        <v>10211</v>
      </c>
      <c r="AP373">
        <v>4.2044956658148003E-2</v>
      </c>
      <c r="AQ373">
        <f>(Table2[[#This Row],[Sharpe Ratio]]-AVERAGE(Table2[Sharpe Ratio]))/_xlfn.STDEV.P(Table2[Sharpe Ratio])</f>
        <v>-0.14159388310242127</v>
      </c>
      <c r="AR3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-0.28543168204108882</v>
      </c>
      <c r="AS373">
        <f>_xlfn.RANK.AVG(Table2[[#This Row],[1Y Return vs Nifty Z-Score]],Table2[1Y Return vs Nifty Z-Score])</f>
        <v>498</v>
      </c>
      <c r="AT373">
        <f>_xlfn.RANK.AVG(Table2[[#This Row],[6M Return vs Nifty Z-Score]],Table2[6M Return vs Nifty Z-Score])</f>
        <v>263</v>
      </c>
      <c r="AU373">
        <f>_xlfn.RANK.AVG(Table2[[#This Row],[Sharpe Ratio Z-Score]],Table2[Sharpe Ratio Z-Score])</f>
        <v>374</v>
      </c>
      <c r="AV373">
        <f>(Table2[[#This Row],[Rank 1Y]]+Table2[[#This Row],[Rank 6M]]+Table2[[#This Row],[Rank Sharpe]])/3</f>
        <v>378.33333333333331</v>
      </c>
    </row>
    <row r="374" spans="1:48" x14ac:dyDescent="0.3">
      <c r="A374" t="s">
        <v>305</v>
      </c>
      <c r="B374" t="s">
        <v>306</v>
      </c>
      <c r="C374" t="s">
        <v>10178</v>
      </c>
      <c r="D374" t="s">
        <v>148</v>
      </c>
      <c r="E374">
        <v>85403.09951493</v>
      </c>
      <c r="F374">
        <v>6861.5</v>
      </c>
      <c r="G374">
        <v>21.868414126299999</v>
      </c>
      <c r="H374">
        <f>(Table2[[#This Row],[1Y Return vs Nifty]]-AVERAGE(Table2[1Y Return vs Nifty]))/_xlfn.STDEV.P(Table2[1Y Return vs Nifty])</f>
        <v>-0.26596680387840033</v>
      </c>
      <c r="I374">
        <v>0.66578870146878899</v>
      </c>
      <c r="J374">
        <f>(Table2[[#This Row],[1M Return vs Nifty]]-AVERAGE(Table2[1M Return vs Nifty]))/_xlfn.STDEV.P(Table2[1M Return vs Nifty])</f>
        <v>-0.11578281891006659</v>
      </c>
      <c r="K374">
        <v>17.350025193647401</v>
      </c>
      <c r="L374">
        <f>(Table2[[#This Row],[6M Return vs Nifty]]-AVERAGE(Table2[6M Return vs Nifty]))/_xlfn.STDEV.P(Table2[6M Return vs Nifty])</f>
        <v>0.22543014976082926</v>
      </c>
      <c r="M374">
        <v>-2.77873371083566</v>
      </c>
      <c r="N374">
        <f>(Table2[[#This Row],[1W Return vs Nifty]]-AVERAGE(Table2[1W Return vs Nifty]))/_xlfn.STDEV.P(Table2[1W Return vs Nifty])</f>
        <v>-0.47363374644321221</v>
      </c>
      <c r="O374">
        <v>6647.76</v>
      </c>
      <c r="P374">
        <v>6348.5929052145902</v>
      </c>
      <c r="Q374">
        <v>5513.3811406104996</v>
      </c>
      <c r="R374">
        <v>43.646530736886703</v>
      </c>
      <c r="S374" s="2">
        <f>(Table2[[#This Row],[Close Price]]-Table2[[#This Row],[20D EMA]])/Table2[[#This Row],[20D EMA]]</f>
        <v>3.2152183592668776E-2</v>
      </c>
      <c r="T374" s="2">
        <f>(Table2[[#This Row],[Close Price]]-Table2[[#This Row],[50D EMA]])/Table2[[#This Row],[50D EMA]]</f>
        <v>8.0790673215811251E-2</v>
      </c>
      <c r="U374" s="2">
        <f>(Table2[[#This Row],[Close Price]]-Table2[[#This Row],[200D EMA]])/Table2[[#This Row],[200D EMA]]</f>
        <v>0.24451762448627348</v>
      </c>
      <c r="V374">
        <v>0.91118272493737495</v>
      </c>
      <c r="W374">
        <v>6640.5</v>
      </c>
      <c r="X374">
        <v>6919.55</v>
      </c>
      <c r="Y374">
        <v>6569.1</v>
      </c>
      <c r="Z374">
        <v>7063</v>
      </c>
      <c r="AA374">
        <v>6569.1</v>
      </c>
      <c r="AB374">
        <v>7063</v>
      </c>
      <c r="AC374">
        <f>(Table2[[#This Row],[Close Price]]/Table2[[#This Row],[Day Low]])-1</f>
        <v>3.3280626458850993E-2</v>
      </c>
      <c r="AD374">
        <f>(Table2[[#This Row],[Day High]]/Table2[[#This Row],[Close Price]])-1</f>
        <v>8.4602492166436782E-3</v>
      </c>
      <c r="AE374">
        <f>(Table2[[#This Row],[Close Price]]/Table2[[#This Row],[Current Week Low]])-1</f>
        <v>4.4511424700491631E-2</v>
      </c>
      <c r="AF374">
        <f>(Table2[[#This Row],[Current Week High]]/Table2[[#This Row],[Close Price]])-1</f>
        <v>2.9366756540115224E-2</v>
      </c>
      <c r="AG374">
        <f>(Table2[[#This Row],[Close Price]]/Table2[[#This Row],[Current Month Low]])-1</f>
        <v>4.4511424700491631E-2</v>
      </c>
      <c r="AH374">
        <f>(Table2[[#This Row],[Current Month High]]/Table2[[#This Row],[Close Price]])-1</f>
        <v>2.9366756540115224E-2</v>
      </c>
      <c r="AI374">
        <v>2.9366756540115202</v>
      </c>
      <c r="AJ374">
        <v>72.7445525610201</v>
      </c>
      <c r="AK374" t="str">
        <f>IF(AND(Table2[[#This Row],[20D EMA]]&gt;Table2[[#This Row],[50D EMA]],Table2[[#This Row],[50D EMA]]&gt;Table2[[#This Row],[200D EMA]]),"Uptrend","Downtrend/NoTrend")</f>
        <v>Uptrend</v>
      </c>
      <c r="AL374">
        <v>0</v>
      </c>
      <c r="AM374" t="s">
        <v>10213</v>
      </c>
      <c r="AN374">
        <v>1.68</v>
      </c>
      <c r="AO374" t="s">
        <v>10211</v>
      </c>
      <c r="AP374">
        <v>-1.0464336734100001E-4</v>
      </c>
      <c r="AQ374">
        <f>(Table2[[#This Row],[Sharpe Ratio]]-AVERAGE(Table2[Sharpe Ratio]))/_xlfn.STDEV.P(Table2[Sharpe Ratio])</f>
        <v>-0.61980530872866513</v>
      </c>
      <c r="AR3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-1.2497585281995147</v>
      </c>
      <c r="AS374">
        <f>_xlfn.RANK.AVG(Table2[[#This Row],[1Y Return vs Nifty Z-Score]],Table2[1Y Return vs Nifty Z-Score])</f>
        <v>368</v>
      </c>
      <c r="AT374">
        <f>_xlfn.RANK.AVG(Table2[[#This Row],[6M Return vs Nifty Z-Score]],Table2[6M Return vs Nifty Z-Score])</f>
        <v>230</v>
      </c>
      <c r="AU374">
        <f>_xlfn.RANK.AVG(Table2[[#This Row],[Sharpe Ratio Z-Score]],Table2[Sharpe Ratio Z-Score])</f>
        <v>537</v>
      </c>
      <c r="AV374">
        <f>(Table2[[#This Row],[Rank 1Y]]+Table2[[#This Row],[Rank 6M]]+Table2[[#This Row],[Rank Sharpe]])/3</f>
        <v>378.33333333333331</v>
      </c>
    </row>
    <row r="375" spans="1:48" x14ac:dyDescent="0.3">
      <c r="A375" t="s">
        <v>1428</v>
      </c>
      <c r="B375" t="s">
        <v>1429</v>
      </c>
      <c r="C375" t="s">
        <v>10181</v>
      </c>
      <c r="D375" t="s">
        <v>371</v>
      </c>
      <c r="E375">
        <v>7169.2373061539902</v>
      </c>
      <c r="F375">
        <v>86.5</v>
      </c>
      <c r="G375">
        <v>8.0190977213309598</v>
      </c>
      <c r="H375">
        <f>(Table2[[#This Row],[1Y Return vs Nifty]]-AVERAGE(Table2[1Y Return vs Nifty]))/_xlfn.STDEV.P(Table2[1Y Return vs Nifty])</f>
        <v>-0.4322299474771028</v>
      </c>
      <c r="I375">
        <v>8.4209509507938503</v>
      </c>
      <c r="J375">
        <f>(Table2[[#This Row],[1M Return vs Nifty]]-AVERAGE(Table2[1M Return vs Nifty]))/_xlfn.STDEV.P(Table2[1M Return vs Nifty])</f>
        <v>0.5478747555646637</v>
      </c>
      <c r="K375">
        <v>-1.50777105398638</v>
      </c>
      <c r="L375">
        <f>(Table2[[#This Row],[6M Return vs Nifty]]-AVERAGE(Table2[6M Return vs Nifty]))/_xlfn.STDEV.P(Table2[6M Return vs Nifty])</f>
        <v>-0.34215707637585552</v>
      </c>
      <c r="M375">
        <v>3.1955020939672401</v>
      </c>
      <c r="N375">
        <f>(Table2[[#This Row],[1W Return vs Nifty]]-AVERAGE(Table2[1W Return vs Nifty]))/_xlfn.STDEV.P(Table2[1W Return vs Nifty])</f>
        <v>0.67064133162289641</v>
      </c>
      <c r="O375">
        <v>83.78</v>
      </c>
      <c r="P375">
        <v>78.479902720556098</v>
      </c>
      <c r="Q375">
        <v>72.094948860850394</v>
      </c>
      <c r="R375">
        <v>60.224085318747299</v>
      </c>
      <c r="S375" s="2">
        <f>(Table2[[#This Row],[Close Price]]-Table2[[#This Row],[20D EMA]])/Table2[[#This Row],[20D EMA]]</f>
        <v>3.2465982334686068E-2</v>
      </c>
      <c r="T375" s="2">
        <f>(Table2[[#This Row],[Close Price]]-Table2[[#This Row],[50D EMA]])/Table2[[#This Row],[50D EMA]]</f>
        <v>0.10219300739962835</v>
      </c>
      <c r="U375" s="2">
        <f>(Table2[[#This Row],[Close Price]]-Table2[[#This Row],[200D EMA]])/Table2[[#This Row],[200D EMA]]</f>
        <v>0.19980666283504306</v>
      </c>
      <c r="V375">
        <v>1.24569093484813</v>
      </c>
      <c r="W375">
        <v>86</v>
      </c>
      <c r="X375">
        <v>91.75</v>
      </c>
      <c r="Y375">
        <v>84.06</v>
      </c>
      <c r="Z375">
        <v>95.74</v>
      </c>
      <c r="AA375">
        <v>83.01</v>
      </c>
      <c r="AB375">
        <v>95.74</v>
      </c>
      <c r="AC375">
        <f>(Table2[[#This Row],[Close Price]]/Table2[[#This Row],[Day Low]])-1</f>
        <v>5.8139534883721034E-3</v>
      </c>
      <c r="AD375">
        <f>(Table2[[#This Row],[Day High]]/Table2[[#This Row],[Close Price]])-1</f>
        <v>6.0693641618497107E-2</v>
      </c>
      <c r="AE375">
        <f>(Table2[[#This Row],[Close Price]]/Table2[[#This Row],[Current Week Low]])-1</f>
        <v>2.9026885557934756E-2</v>
      </c>
      <c r="AF375">
        <f>(Table2[[#This Row],[Current Week High]]/Table2[[#This Row],[Close Price]])-1</f>
        <v>0.10682080924855475</v>
      </c>
      <c r="AG375">
        <f>(Table2[[#This Row],[Close Price]]/Table2[[#This Row],[Current Month Low]])-1</f>
        <v>4.2043127334056019E-2</v>
      </c>
      <c r="AH375">
        <f>(Table2[[#This Row],[Current Month High]]/Table2[[#This Row],[Close Price]])-1</f>
        <v>0.10682080924855475</v>
      </c>
      <c r="AI375">
        <v>10.6820809248554</v>
      </c>
      <c r="AJ375">
        <v>47.485080988917296</v>
      </c>
      <c r="AK375" t="str">
        <f>IF(AND(Table2[[#This Row],[20D EMA]]&gt;Table2[[#This Row],[50D EMA]],Table2[[#This Row],[50D EMA]]&gt;Table2[[#This Row],[200D EMA]]),"Uptrend","Downtrend/NoTrend")</f>
        <v>Uptrend</v>
      </c>
      <c r="AL375">
        <v>0.11</v>
      </c>
      <c r="AM375" t="s">
        <v>10211</v>
      </c>
      <c r="AN375">
        <v>2.2000000000000002</v>
      </c>
      <c r="AO375" t="s">
        <v>10211</v>
      </c>
      <c r="AP375">
        <v>7.9955961678218002E-2</v>
      </c>
      <c r="AQ375">
        <f>(Table2[[#This Row],[Sharpe Ratio]]-AVERAGE(Table2[Sharpe Ratio]))/_xlfn.STDEV.P(Table2[Sharpe Ratio])</f>
        <v>0.28852824727622944</v>
      </c>
      <c r="AR3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0.73265731061083117</v>
      </c>
      <c r="AS375">
        <f>_xlfn.RANK.AVG(Table2[[#This Row],[1Y Return vs Nifty Z-Score]],Table2[1Y Return vs Nifty Z-Score])</f>
        <v>446</v>
      </c>
      <c r="AT375">
        <f>_xlfn.RANK.AVG(Table2[[#This Row],[6M Return vs Nifty Z-Score]],Table2[6M Return vs Nifty Z-Score])</f>
        <v>441</v>
      </c>
      <c r="AU375">
        <f>_xlfn.RANK.AVG(Table2[[#This Row],[Sharpe Ratio Z-Score]],Table2[Sharpe Ratio Z-Score])</f>
        <v>248</v>
      </c>
      <c r="AV375">
        <f>(Table2[[#This Row],[Rank 1Y]]+Table2[[#This Row],[Rank 6M]]+Table2[[#This Row],[Rank Sharpe]])/3</f>
        <v>378.33333333333331</v>
      </c>
    </row>
    <row r="376" spans="1:48" x14ac:dyDescent="0.3">
      <c r="A376" t="s">
        <v>1873</v>
      </c>
      <c r="B376" t="s">
        <v>1874</v>
      </c>
      <c r="C376" t="s">
        <v>10173</v>
      </c>
      <c r="D376" t="s">
        <v>130</v>
      </c>
      <c r="E376">
        <v>3596.8062479999999</v>
      </c>
      <c r="F376">
        <v>654</v>
      </c>
      <c r="G376">
        <v>-31.619428004151199</v>
      </c>
      <c r="H376">
        <f>(Table2[[#This Row],[1Y Return vs Nifty]]-AVERAGE(Table2[1Y Return vs Nifty]))/_xlfn.STDEV.P(Table2[1Y Return vs Nifty])</f>
        <v>-0.90809645973124575</v>
      </c>
      <c r="I376">
        <v>8.7610245087265302</v>
      </c>
      <c r="J376">
        <f>(Table2[[#This Row],[1M Return vs Nifty]]-AVERAGE(Table2[1M Return vs Nifty]))/_xlfn.STDEV.P(Table2[1M Return vs Nifty])</f>
        <v>0.57697696972146439</v>
      </c>
      <c r="K376">
        <v>0.172449038112377</v>
      </c>
      <c r="L376">
        <f>(Table2[[#This Row],[6M Return vs Nifty]]-AVERAGE(Table2[6M Return vs Nifty]))/_xlfn.STDEV.P(Table2[6M Return vs Nifty])</f>
        <v>-0.29158534207296088</v>
      </c>
      <c r="M376">
        <v>2.4612359198960698</v>
      </c>
      <c r="N376">
        <f>(Table2[[#This Row],[1W Return vs Nifty]]-AVERAGE(Table2[1W Return vs Nifty]))/_xlfn.STDEV.P(Table2[1W Return vs Nifty])</f>
        <v>0.53000368170269696</v>
      </c>
      <c r="O376">
        <v>589.99</v>
      </c>
      <c r="P376">
        <v>565.30930174848697</v>
      </c>
      <c r="Q376">
        <v>549.39760497847703</v>
      </c>
      <c r="R376">
        <v>71.846653636705298</v>
      </c>
      <c r="S376" s="2">
        <f>(Table2[[#This Row],[Close Price]]-Table2[[#This Row],[20D EMA]])/Table2[[#This Row],[20D EMA]]</f>
        <v>0.10849336429431006</v>
      </c>
      <c r="T376" s="2">
        <f>(Table2[[#This Row],[Close Price]]-Table2[[#This Row],[50D EMA]])/Table2[[#This Row],[50D EMA]]</f>
        <v>0.15688880048001155</v>
      </c>
      <c r="U376" s="2">
        <f>(Table2[[#This Row],[Close Price]]-Table2[[#This Row],[200D EMA]])/Table2[[#This Row],[200D EMA]]</f>
        <v>0.190394705170986</v>
      </c>
      <c r="V376">
        <v>1.8708100646158501</v>
      </c>
      <c r="W376">
        <v>635</v>
      </c>
      <c r="X376">
        <v>687.9</v>
      </c>
      <c r="Y376">
        <v>588.54999999999995</v>
      </c>
      <c r="Z376">
        <v>687.9</v>
      </c>
      <c r="AA376">
        <v>580.4</v>
      </c>
      <c r="AB376">
        <v>687.9</v>
      </c>
      <c r="AC376">
        <f>(Table2[[#This Row],[Close Price]]/Table2[[#This Row],[Day Low]])-1</f>
        <v>2.9921259842519587E-2</v>
      </c>
      <c r="AD376">
        <f>(Table2[[#This Row],[Day High]]/Table2[[#This Row],[Close Price]])-1</f>
        <v>5.183486238532109E-2</v>
      </c>
      <c r="AE376">
        <f>(Table2[[#This Row],[Close Price]]/Table2[[#This Row],[Current Week Low]])-1</f>
        <v>0.11120550505479576</v>
      </c>
      <c r="AF376">
        <f>(Table2[[#This Row],[Current Week High]]/Table2[[#This Row],[Close Price]])-1</f>
        <v>5.183486238532109E-2</v>
      </c>
      <c r="AG376">
        <f>(Table2[[#This Row],[Close Price]]/Table2[[#This Row],[Current Month Low]])-1</f>
        <v>0.12680909717436251</v>
      </c>
      <c r="AH376">
        <f>(Table2[[#This Row],[Current Month High]]/Table2[[#This Row],[Close Price]])-1</f>
        <v>5.183486238532109E-2</v>
      </c>
      <c r="AI376">
        <v>14.678899082568799</v>
      </c>
      <c r="AJ376">
        <v>42.173913043478201</v>
      </c>
      <c r="AK376" t="str">
        <f>IF(AND(Table2[[#This Row],[20D EMA]]&gt;Table2[[#This Row],[50D EMA]],Table2[[#This Row],[50D EMA]]&gt;Table2[[#This Row],[200D EMA]]),"Uptrend","Downtrend/NoTrend")</f>
        <v>Uptrend</v>
      </c>
      <c r="AL376">
        <v>0.06</v>
      </c>
      <c r="AM376" t="s">
        <v>10211</v>
      </c>
      <c r="AN376">
        <v>11.12</v>
      </c>
      <c r="AO376" t="s">
        <v>10211</v>
      </c>
      <c r="AP376">
        <v>0.18777633072215499</v>
      </c>
      <c r="AQ376">
        <f>(Table2[[#This Row],[Sharpe Ratio]]-AVERAGE(Table2[Sharpe Ratio]))/_xlfn.STDEV.P(Table2[Sharpe Ratio])</f>
        <v>1.5118122727680146</v>
      </c>
      <c r="AR3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1.4191111223879693</v>
      </c>
      <c r="AS376">
        <f>_xlfn.RANK.AVG(Table2[[#This Row],[1Y Return vs Nifty Z-Score]],Table2[1Y Return vs Nifty Z-Score])</f>
        <v>665</v>
      </c>
      <c r="AT376">
        <f>_xlfn.RANK.AVG(Table2[[#This Row],[6M Return vs Nifty Z-Score]],Table2[6M Return vs Nifty Z-Score])</f>
        <v>422</v>
      </c>
      <c r="AU376">
        <f>_xlfn.RANK.AVG(Table2[[#This Row],[Sharpe Ratio Z-Score]],Table2[Sharpe Ratio Z-Score])</f>
        <v>48</v>
      </c>
      <c r="AV376">
        <f>(Table2[[#This Row],[Rank 1Y]]+Table2[[#This Row],[Rank 6M]]+Table2[[#This Row],[Rank Sharpe]])/3</f>
        <v>378.33333333333331</v>
      </c>
    </row>
    <row r="377" spans="1:48" x14ac:dyDescent="0.3">
      <c r="A377" t="s">
        <v>541</v>
      </c>
      <c r="B377" t="s">
        <v>542</v>
      </c>
      <c r="C377" t="s">
        <v>10179</v>
      </c>
      <c r="D377" t="s">
        <v>543</v>
      </c>
      <c r="E377">
        <v>35933.18883354</v>
      </c>
      <c r="F377">
        <v>1329.6</v>
      </c>
      <c r="G377">
        <v>2.54160809160906</v>
      </c>
      <c r="H377">
        <f>(Table2[[#This Row],[1Y Return vs Nifty]]-AVERAGE(Table2[1Y Return vs Nifty]))/_xlfn.STDEV.P(Table2[1Y Return vs Nifty])</f>
        <v>-0.49798804110691558</v>
      </c>
      <c r="I377">
        <v>11.254937619120501</v>
      </c>
      <c r="J377">
        <f>(Table2[[#This Row],[1M Return vs Nifty]]-AVERAGE(Table2[1M Return vs Nifty]))/_xlfn.STDEV.P(Table2[1M Return vs Nifty])</f>
        <v>0.79039666006241605</v>
      </c>
      <c r="K377">
        <v>-7.3404069595504504</v>
      </c>
      <c r="L377">
        <f>(Table2[[#This Row],[6M Return vs Nifty]]-AVERAGE(Table2[6M Return vs Nifty]))/_xlfn.STDEV.P(Table2[6M Return vs Nifty])</f>
        <v>-0.51770938329611593</v>
      </c>
      <c r="M377">
        <v>5.25088094232839</v>
      </c>
      <c r="N377">
        <f>(Table2[[#This Row],[1W Return vs Nifty]]-AVERAGE(Table2[1W Return vs Nifty]))/_xlfn.STDEV.P(Table2[1W Return vs Nifty])</f>
        <v>1.064318258515051</v>
      </c>
      <c r="O377">
        <v>1249.3599999999999</v>
      </c>
      <c r="P377">
        <v>1196.2206715232401</v>
      </c>
      <c r="Q377">
        <v>1137.84057114508</v>
      </c>
      <c r="R377">
        <v>73.618637038002902</v>
      </c>
      <c r="S377" s="2">
        <f>(Table2[[#This Row],[Close Price]]-Table2[[#This Row],[20D EMA]])/Table2[[#This Row],[20D EMA]]</f>
        <v>6.4224883140167777E-2</v>
      </c>
      <c r="T377" s="2">
        <f>(Table2[[#This Row],[Close Price]]-Table2[[#This Row],[50D EMA]])/Table2[[#This Row],[50D EMA]]</f>
        <v>0.11150060490671646</v>
      </c>
      <c r="U377" s="2">
        <f>(Table2[[#This Row],[Close Price]]-Table2[[#This Row],[200D EMA]])/Table2[[#This Row],[200D EMA]]</f>
        <v>0.16852925947432193</v>
      </c>
      <c r="V377">
        <v>2.1489639334933202</v>
      </c>
      <c r="W377">
        <v>1310</v>
      </c>
      <c r="X377">
        <v>1344.05</v>
      </c>
      <c r="Y377">
        <v>1265.7</v>
      </c>
      <c r="Z377">
        <v>1398</v>
      </c>
      <c r="AA377">
        <v>1210.6500000000001</v>
      </c>
      <c r="AB377">
        <v>1398</v>
      </c>
      <c r="AC377">
        <f>(Table2[[#This Row],[Close Price]]/Table2[[#This Row],[Day Low]])-1</f>
        <v>1.4961832061068714E-2</v>
      </c>
      <c r="AD377">
        <f>(Table2[[#This Row],[Day High]]/Table2[[#This Row],[Close Price]])-1</f>
        <v>1.0867930204572884E-2</v>
      </c>
      <c r="AE377">
        <f>(Table2[[#This Row],[Close Price]]/Table2[[#This Row],[Current Week Low]])-1</f>
        <v>5.0485897132021673E-2</v>
      </c>
      <c r="AF377">
        <f>(Table2[[#This Row],[Current Week High]]/Table2[[#This Row],[Close Price]])-1</f>
        <v>5.1444043321299704E-2</v>
      </c>
      <c r="AG377">
        <f>(Table2[[#This Row],[Close Price]]/Table2[[#This Row],[Current Month Low]])-1</f>
        <v>9.8253004584313963E-2</v>
      </c>
      <c r="AH377">
        <f>(Table2[[#This Row],[Current Month High]]/Table2[[#This Row],[Close Price]])-1</f>
        <v>5.1444043321299704E-2</v>
      </c>
      <c r="AI377">
        <v>8.3935018050541608</v>
      </c>
      <c r="AJ377">
        <v>35.3213576917205</v>
      </c>
      <c r="AK377" t="str">
        <f>IF(AND(Table2[[#This Row],[20D EMA]]&gt;Table2[[#This Row],[50D EMA]],Table2[[#This Row],[50D EMA]]&gt;Table2[[#This Row],[200D EMA]]),"Uptrend","Downtrend/NoTrend")</f>
        <v>Uptrend</v>
      </c>
      <c r="AL377">
        <v>0.12</v>
      </c>
      <c r="AM377" t="s">
        <v>10211</v>
      </c>
      <c r="AN377">
        <v>8.34</v>
      </c>
      <c r="AO377" t="s">
        <v>10211</v>
      </c>
      <c r="AP377">
        <v>0.12790627703642901</v>
      </c>
      <c r="AQ377">
        <f>(Table2[[#This Row],[Sharpe Ratio]]-AVERAGE(Table2[Sharpe Ratio]))/_xlfn.STDEV.P(Table2[Sharpe Ratio])</f>
        <v>0.83255212064184703</v>
      </c>
      <c r="AR3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1.6715696148162826</v>
      </c>
      <c r="AS377">
        <f>_xlfn.RANK.AVG(Table2[[#This Row],[1Y Return vs Nifty Z-Score]],Table2[1Y Return vs Nifty Z-Score])</f>
        <v>486</v>
      </c>
      <c r="AT377">
        <f>_xlfn.RANK.AVG(Table2[[#This Row],[6M Return vs Nifty Z-Score]],Table2[6M Return vs Nifty Z-Score])</f>
        <v>500</v>
      </c>
      <c r="AU377">
        <f>_xlfn.RANK.AVG(Table2[[#This Row],[Sharpe Ratio Z-Score]],Table2[Sharpe Ratio Z-Score])</f>
        <v>150</v>
      </c>
      <c r="AV377">
        <f>(Table2[[#This Row],[Rank 1Y]]+Table2[[#This Row],[Rank 6M]]+Table2[[#This Row],[Rank Sharpe]])/3</f>
        <v>378.66666666666669</v>
      </c>
    </row>
    <row r="378" spans="1:48" x14ac:dyDescent="0.3">
      <c r="A378" t="s">
        <v>1341</v>
      </c>
      <c r="B378" t="s">
        <v>1342</v>
      </c>
      <c r="C378" t="s">
        <v>10172</v>
      </c>
      <c r="D378" t="s">
        <v>290</v>
      </c>
      <c r="E378">
        <v>8157.5232495</v>
      </c>
      <c r="F378">
        <v>784.1</v>
      </c>
      <c r="G378">
        <v>38.532755054508698</v>
      </c>
      <c r="H378">
        <f>(Table2[[#This Row],[1Y Return vs Nifty]]-AVERAGE(Table2[1Y Return vs Nifty]))/_xlfn.STDEV.P(Table2[1Y Return vs Nifty])</f>
        <v>-6.5908863998392839E-2</v>
      </c>
      <c r="I378">
        <v>-7.7126732984956696</v>
      </c>
      <c r="J378">
        <f>(Table2[[#This Row],[1M Return vs Nifty]]-AVERAGE(Table2[1M Return vs Nifty]))/_xlfn.STDEV.P(Table2[1M Return vs Nifty])</f>
        <v>-0.83278003830532044</v>
      </c>
      <c r="K378">
        <v>5.3212550787918698</v>
      </c>
      <c r="L378">
        <f>(Table2[[#This Row],[6M Return vs Nifty]]-AVERAGE(Table2[6M Return vs Nifty]))/_xlfn.STDEV.P(Table2[6M Return vs Nifty])</f>
        <v>-0.13661513769864153</v>
      </c>
      <c r="M378">
        <v>0.66631625302027597</v>
      </c>
      <c r="N378">
        <f>(Table2[[#This Row],[1W Return vs Nifty]]-AVERAGE(Table2[1W Return vs Nifty]))/_xlfn.STDEV.P(Table2[1W Return vs Nifty])</f>
        <v>0.18621379642808089</v>
      </c>
      <c r="O378">
        <v>786.84</v>
      </c>
      <c r="P378">
        <v>766.90626292934405</v>
      </c>
      <c r="Q378">
        <v>664.68914687980896</v>
      </c>
      <c r="R378">
        <v>54.1040591616866</v>
      </c>
      <c r="S378" s="2">
        <f>(Table2[[#This Row],[Close Price]]-Table2[[#This Row],[20D EMA]])/Table2[[#This Row],[20D EMA]]</f>
        <v>-3.4822835646383114E-3</v>
      </c>
      <c r="T378" s="2">
        <f>(Table2[[#This Row],[Close Price]]-Table2[[#This Row],[50D EMA]])/Table2[[#This Row],[50D EMA]]</f>
        <v>2.2419607065120615E-2</v>
      </c>
      <c r="U378" s="2">
        <f>(Table2[[#This Row],[Close Price]]-Table2[[#This Row],[200D EMA]])/Table2[[#This Row],[200D EMA]]</f>
        <v>0.17964916936094233</v>
      </c>
      <c r="V378">
        <v>0.90990459111423805</v>
      </c>
      <c r="W378">
        <v>781</v>
      </c>
      <c r="X378">
        <v>826</v>
      </c>
      <c r="Y378">
        <v>771.05</v>
      </c>
      <c r="Z378">
        <v>863.7</v>
      </c>
      <c r="AA378">
        <v>745</v>
      </c>
      <c r="AB378">
        <v>863.7</v>
      </c>
      <c r="AC378">
        <f>(Table2[[#This Row],[Close Price]]/Table2[[#This Row],[Day Low]])-1</f>
        <v>3.9692701664533203E-3</v>
      </c>
      <c r="AD378">
        <f>(Table2[[#This Row],[Day High]]/Table2[[#This Row],[Close Price]])-1</f>
        <v>5.3437061599285851E-2</v>
      </c>
      <c r="AE378">
        <f>(Table2[[#This Row],[Close Price]]/Table2[[#This Row],[Current Week Low]])-1</f>
        <v>1.6924972440178987E-2</v>
      </c>
      <c r="AF378">
        <f>(Table2[[#This Row],[Current Week High]]/Table2[[#This Row],[Close Price]])-1</f>
        <v>0.10151766356332104</v>
      </c>
      <c r="AG378">
        <f>(Table2[[#This Row],[Close Price]]/Table2[[#This Row],[Current Month Low]])-1</f>
        <v>5.2483221476510078E-2</v>
      </c>
      <c r="AH378">
        <f>(Table2[[#This Row],[Current Month High]]/Table2[[#This Row],[Close Price]])-1</f>
        <v>0.10151766356332104</v>
      </c>
      <c r="AI378">
        <v>12.230582833822201</v>
      </c>
      <c r="AJ378">
        <v>79.325328759290997</v>
      </c>
      <c r="AK378" t="str">
        <f>IF(AND(Table2[[#This Row],[20D EMA]]&gt;Table2[[#This Row],[50D EMA]],Table2[[#This Row],[50D EMA]]&gt;Table2[[#This Row],[200D EMA]]),"Uptrend","Downtrend/NoTrend")</f>
        <v>Uptrend</v>
      </c>
      <c r="AL378">
        <v>0.05</v>
      </c>
      <c r="AM378" t="s">
        <v>10211</v>
      </c>
      <c r="AN378">
        <v>3.25</v>
      </c>
      <c r="AO378" t="s">
        <v>10211</v>
      </c>
      <c r="AP378">
        <v>1.1895364781737E-2</v>
      </c>
      <c r="AQ378">
        <f>(Table2[[#This Row],[Sharpe Ratio]]-AVERAGE(Table2[Sharpe Ratio]))/_xlfn.STDEV.P(Table2[Sharpe Ratio])</f>
        <v>-0.48365832273053266</v>
      </c>
      <c r="AR3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-1.3327485663048066</v>
      </c>
      <c r="AS378">
        <f>_xlfn.RANK.AVG(Table2[[#This Row],[1Y Return vs Nifty Z-Score]],Table2[1Y Return vs Nifty Z-Score])</f>
        <v>301</v>
      </c>
      <c r="AT378">
        <f>_xlfn.RANK.AVG(Table2[[#This Row],[6M Return vs Nifty Z-Score]],Table2[6M Return vs Nifty Z-Score])</f>
        <v>363</v>
      </c>
      <c r="AU378">
        <f>_xlfn.RANK.AVG(Table2[[#This Row],[Sharpe Ratio Z-Score]],Table2[Sharpe Ratio Z-Score])</f>
        <v>473</v>
      </c>
      <c r="AV378">
        <f>(Table2[[#This Row],[Rank 1Y]]+Table2[[#This Row],[Rank 6M]]+Table2[[#This Row],[Rank Sharpe]])/3</f>
        <v>379</v>
      </c>
    </row>
    <row r="379" spans="1:48" x14ac:dyDescent="0.3">
      <c r="A379" t="s">
        <v>1658</v>
      </c>
      <c r="B379" t="s">
        <v>1659</v>
      </c>
      <c r="C379" t="s">
        <v>10170</v>
      </c>
      <c r="D379" t="s">
        <v>46</v>
      </c>
      <c r="E379">
        <v>4997.8821005070004</v>
      </c>
      <c r="F379">
        <v>61.19</v>
      </c>
      <c r="G379">
        <v>22.297841793513602</v>
      </c>
      <c r="H379">
        <f>(Table2[[#This Row],[1Y Return vs Nifty]]-AVERAGE(Table2[1Y Return vs Nifty]))/_xlfn.STDEV.P(Table2[1Y Return vs Nifty])</f>
        <v>-0.26081145961364127</v>
      </c>
      <c r="I379">
        <v>-7.3753078313060403</v>
      </c>
      <c r="J379">
        <f>(Table2[[#This Row],[1M Return vs Nifty]]-AVERAGE(Table2[1M Return vs Nifty]))/_xlfn.STDEV.P(Table2[1M Return vs Nifty])</f>
        <v>-0.80390957235393556</v>
      </c>
      <c r="K379">
        <v>-16.300438172684501</v>
      </c>
      <c r="L379">
        <f>(Table2[[#This Row],[6M Return vs Nifty]]-AVERAGE(Table2[6M Return vs Nifty]))/_xlfn.STDEV.P(Table2[6M Return vs Nifty])</f>
        <v>-0.787390908940927</v>
      </c>
      <c r="M379">
        <v>-11.037799733379901</v>
      </c>
      <c r="N379">
        <f>(Table2[[#This Row],[1W Return vs Nifty]]-AVERAGE(Table2[1W Return vs Nifty]))/_xlfn.STDEV.P(Table2[1W Return vs Nifty])</f>
        <v>-2.0555337126451234</v>
      </c>
      <c r="O379">
        <v>64.64</v>
      </c>
      <c r="P379">
        <v>63.630432592710598</v>
      </c>
      <c r="Q379">
        <v>57.840237499885902</v>
      </c>
      <c r="R379">
        <v>34.997035417327403</v>
      </c>
      <c r="S379" s="2">
        <f>(Table2[[#This Row],[Close Price]]-Table2[[#This Row],[20D EMA]])/Table2[[#This Row],[20D EMA]]</f>
        <v>-5.3372524752475288E-2</v>
      </c>
      <c r="T379" s="2">
        <f>(Table2[[#This Row],[Close Price]]-Table2[[#This Row],[50D EMA]])/Table2[[#This Row],[50D EMA]]</f>
        <v>-3.8353229630410719E-2</v>
      </c>
      <c r="U379" s="2">
        <f>(Table2[[#This Row],[Close Price]]-Table2[[#This Row],[200D EMA]])/Table2[[#This Row],[200D EMA]]</f>
        <v>5.7914051617106582E-2</v>
      </c>
      <c r="V379">
        <v>1.18412592549542</v>
      </c>
      <c r="W379">
        <v>61.06</v>
      </c>
      <c r="X379">
        <v>62.38</v>
      </c>
      <c r="Y379">
        <v>60.76</v>
      </c>
      <c r="Z379">
        <v>64.5</v>
      </c>
      <c r="AA379">
        <v>60.76</v>
      </c>
      <c r="AB379">
        <v>70</v>
      </c>
      <c r="AC379">
        <f>(Table2[[#This Row],[Close Price]]/Table2[[#This Row],[Day Low]])-1</f>
        <v>2.1290533901079378E-3</v>
      </c>
      <c r="AD379">
        <f>(Table2[[#This Row],[Day High]]/Table2[[#This Row],[Close Price]])-1</f>
        <v>1.9447622160483791E-2</v>
      </c>
      <c r="AE379">
        <f>(Table2[[#This Row],[Close Price]]/Table2[[#This Row],[Current Week Low]])-1</f>
        <v>7.0770243581304015E-3</v>
      </c>
      <c r="AF379">
        <f>(Table2[[#This Row],[Current Week High]]/Table2[[#This Row],[Close Price]])-1</f>
        <v>5.4093806177480053E-2</v>
      </c>
      <c r="AG379">
        <f>(Table2[[#This Row],[Close Price]]/Table2[[#This Row],[Current Month Low]])-1</f>
        <v>7.0770243581304015E-3</v>
      </c>
      <c r="AH379">
        <f>(Table2[[#This Row],[Current Month High]]/Table2[[#This Row],[Close Price]])-1</f>
        <v>0.14397777414610236</v>
      </c>
      <c r="AI379">
        <v>29.106063082202901</v>
      </c>
      <c r="AJ379">
        <v>50.9001233045622</v>
      </c>
      <c r="AK379" t="str">
        <f>IF(AND(Table2[[#This Row],[20D EMA]]&gt;Table2[[#This Row],[50D EMA]],Table2[[#This Row],[50D EMA]]&gt;Table2[[#This Row],[200D EMA]]),"Uptrend","Downtrend/NoTrend")</f>
        <v>Uptrend</v>
      </c>
      <c r="AL379">
        <v>-0.13</v>
      </c>
      <c r="AM379" t="s">
        <v>10212</v>
      </c>
      <c r="AN379">
        <v>-9.1199999999999992</v>
      </c>
      <c r="AO379" t="s">
        <v>10212</v>
      </c>
      <c r="AP379">
        <v>0.112400544071762</v>
      </c>
      <c r="AQ379">
        <f>(Table2[[#This Row],[Sharpe Ratio]]-AVERAGE(Table2[Sharpe Ratio]))/_xlfn.STDEV.P(Table2[Sharpe Ratio])</f>
        <v>0.65663067270570552</v>
      </c>
      <c r="AR3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-3.2510149808479216</v>
      </c>
      <c r="AS379">
        <f>_xlfn.RANK.AVG(Table2[[#This Row],[1Y Return vs Nifty Z-Score]],Table2[1Y Return vs Nifty Z-Score])</f>
        <v>364</v>
      </c>
      <c r="AT379">
        <f>_xlfn.RANK.AVG(Table2[[#This Row],[6M Return vs Nifty Z-Score]],Table2[6M Return vs Nifty Z-Score])</f>
        <v>592</v>
      </c>
      <c r="AU379">
        <f>_xlfn.RANK.AVG(Table2[[#This Row],[Sharpe Ratio Z-Score]],Table2[Sharpe Ratio Z-Score])</f>
        <v>182</v>
      </c>
      <c r="AV379">
        <f>(Table2[[#This Row],[Rank 1Y]]+Table2[[#This Row],[Rank 6M]]+Table2[[#This Row],[Rank Sharpe]])/3</f>
        <v>379.33333333333331</v>
      </c>
    </row>
    <row r="380" spans="1:48" x14ac:dyDescent="0.3">
      <c r="A380" t="s">
        <v>503</v>
      </c>
      <c r="B380" t="s">
        <v>504</v>
      </c>
      <c r="C380" t="s">
        <v>10171</v>
      </c>
      <c r="D380" t="s">
        <v>193</v>
      </c>
      <c r="E380">
        <v>42219.29470654</v>
      </c>
      <c r="F380">
        <v>724.4</v>
      </c>
      <c r="G380">
        <v>7.0418244036321003</v>
      </c>
      <c r="H380">
        <f>(Table2[[#This Row],[1Y Return vs Nifty]]-AVERAGE(Table2[1Y Return vs Nifty]))/_xlfn.STDEV.P(Table2[1Y Return vs Nifty])</f>
        <v>-0.44396226185309956</v>
      </c>
      <c r="I380">
        <v>4.6430834292688701</v>
      </c>
      <c r="J380">
        <f>(Table2[[#This Row],[1M Return vs Nifty]]-AVERAGE(Table2[1M Return vs Nifty]))/_xlfn.STDEV.P(Table2[1M Return vs Nifty])</f>
        <v>0.22457908289961612</v>
      </c>
      <c r="K380">
        <v>7.7564955743213098</v>
      </c>
      <c r="L380">
        <f>(Table2[[#This Row],[6M Return vs Nifty]]-AVERAGE(Table2[6M Return vs Nifty]))/_xlfn.STDEV.P(Table2[6M Return vs Nifty])</f>
        <v>-6.3318588108086049E-2</v>
      </c>
      <c r="M380">
        <v>7.2333621654186198</v>
      </c>
      <c r="N380">
        <f>(Table2[[#This Row],[1W Return vs Nifty]]-AVERAGE(Table2[1W Return vs Nifty]))/_xlfn.STDEV.P(Table2[1W Return vs Nifty])</f>
        <v>1.4440327409083364</v>
      </c>
      <c r="O380">
        <v>670.79</v>
      </c>
      <c r="P380">
        <v>654.81722282011697</v>
      </c>
      <c r="Q380">
        <v>619.52971368587396</v>
      </c>
      <c r="R380">
        <v>82.392308376869707</v>
      </c>
      <c r="S380" s="2">
        <f>(Table2[[#This Row],[Close Price]]-Table2[[#This Row],[20D EMA]])/Table2[[#This Row],[20D EMA]]</f>
        <v>7.9920690529077673E-2</v>
      </c>
      <c r="T380" s="2">
        <f>(Table2[[#This Row],[Close Price]]-Table2[[#This Row],[50D EMA]])/Table2[[#This Row],[50D EMA]]</f>
        <v>0.10626290017267598</v>
      </c>
      <c r="U380" s="2">
        <f>(Table2[[#This Row],[Close Price]]-Table2[[#This Row],[200D EMA]])/Table2[[#This Row],[200D EMA]]</f>
        <v>0.1692740218870267</v>
      </c>
      <c r="V380">
        <v>1.2745405071799401</v>
      </c>
      <c r="W380">
        <v>715.55</v>
      </c>
      <c r="X380">
        <v>738.25</v>
      </c>
      <c r="Y380">
        <v>656</v>
      </c>
      <c r="Z380">
        <v>744.3</v>
      </c>
      <c r="AA380">
        <v>641.85</v>
      </c>
      <c r="AB380">
        <v>744.3</v>
      </c>
      <c r="AC380">
        <f>(Table2[[#This Row],[Close Price]]/Table2[[#This Row],[Day Low]])-1</f>
        <v>1.2368108448046922E-2</v>
      </c>
      <c r="AD380">
        <f>(Table2[[#This Row],[Day High]]/Table2[[#This Row],[Close Price]])-1</f>
        <v>1.9119271120927595E-2</v>
      </c>
      <c r="AE380">
        <f>(Table2[[#This Row],[Close Price]]/Table2[[#This Row],[Current Week Low]])-1</f>
        <v>0.10426829268292681</v>
      </c>
      <c r="AF380">
        <f>(Table2[[#This Row],[Current Week High]]/Table2[[#This Row],[Close Price]])-1</f>
        <v>2.7471010491441072E-2</v>
      </c>
      <c r="AG380">
        <f>(Table2[[#This Row],[Close Price]]/Table2[[#This Row],[Current Month Low]])-1</f>
        <v>0.12861260419101028</v>
      </c>
      <c r="AH380">
        <f>(Table2[[#This Row],[Current Month High]]/Table2[[#This Row],[Close Price]])-1</f>
        <v>2.7471010491441072E-2</v>
      </c>
      <c r="AI380">
        <v>2.7471010491441001</v>
      </c>
      <c r="AJ380">
        <v>48.412210612579301</v>
      </c>
      <c r="AK380" t="str">
        <f>IF(AND(Table2[[#This Row],[20D EMA]]&gt;Table2[[#This Row],[50D EMA]],Table2[[#This Row],[50D EMA]]&gt;Table2[[#This Row],[200D EMA]]),"Uptrend","Downtrend/NoTrend")</f>
        <v>Uptrend</v>
      </c>
      <c r="AL380">
        <v>-0.05</v>
      </c>
      <c r="AM380" t="s">
        <v>10212</v>
      </c>
      <c r="AN380">
        <v>13.17</v>
      </c>
      <c r="AO380" t="s">
        <v>10211</v>
      </c>
      <c r="AP380">
        <v>4.7312121018218002E-2</v>
      </c>
      <c r="AQ380">
        <f>(Table2[[#This Row],[Sharpe Ratio]]-AVERAGE(Table2[Sharpe Ratio]))/_xlfn.STDEV.P(Table2[Sharpe Ratio])</f>
        <v>-8.1834877652461613E-2</v>
      </c>
      <c r="AR3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1.0794960961943054</v>
      </c>
      <c r="AS380">
        <f>_xlfn.RANK.AVG(Table2[[#This Row],[1Y Return vs Nifty Z-Score]],Table2[1Y Return vs Nifty Z-Score])</f>
        <v>451</v>
      </c>
      <c r="AT380">
        <f>_xlfn.RANK.AVG(Table2[[#This Row],[6M Return vs Nifty Z-Score]],Table2[6M Return vs Nifty Z-Score])</f>
        <v>331</v>
      </c>
      <c r="AU380">
        <f>_xlfn.RANK.AVG(Table2[[#This Row],[Sharpe Ratio Z-Score]],Table2[Sharpe Ratio Z-Score])</f>
        <v>357</v>
      </c>
      <c r="AV380">
        <f>(Table2[[#This Row],[Rank 1Y]]+Table2[[#This Row],[Rank 6M]]+Table2[[#This Row],[Rank Sharpe]])/3</f>
        <v>379.66666666666669</v>
      </c>
    </row>
    <row r="381" spans="1:48" x14ac:dyDescent="0.3">
      <c r="A381" t="s">
        <v>217</v>
      </c>
      <c r="B381" t="s">
        <v>218</v>
      </c>
      <c r="C381" t="s">
        <v>10167</v>
      </c>
      <c r="D381" t="s">
        <v>49</v>
      </c>
      <c r="E381">
        <v>118037.08265216</v>
      </c>
      <c r="F381">
        <v>1380.7</v>
      </c>
      <c r="G381">
        <v>-6.1895949253922398</v>
      </c>
      <c r="H381">
        <f>(Table2[[#This Row],[1Y Return vs Nifty]]-AVERAGE(Table2[1Y Return vs Nifty]))/_xlfn.STDEV.P(Table2[1Y Return vs Nifty])</f>
        <v>-0.60280745735508934</v>
      </c>
      <c r="I381">
        <v>0.101607484747785</v>
      </c>
      <c r="J381">
        <f>(Table2[[#This Row],[1M Return vs Nifty]]-AVERAGE(Table2[1M Return vs Nifty]))/_xlfn.STDEV.P(Table2[1M Return vs Nifty])</f>
        <v>-0.16406332237546475</v>
      </c>
      <c r="K381">
        <v>-1.14366796610611</v>
      </c>
      <c r="L381">
        <f>(Table2[[#This Row],[6M Return vs Nifty]]-AVERAGE(Table2[6M Return vs Nifty]))/_xlfn.STDEV.P(Table2[6M Return vs Nifty])</f>
        <v>-0.33119819979430926</v>
      </c>
      <c r="M381">
        <v>-2.23529475778526</v>
      </c>
      <c r="N381">
        <f>(Table2[[#This Row],[1W Return vs Nifty]]-AVERAGE(Table2[1W Return vs Nifty]))/_xlfn.STDEV.P(Table2[1W Return vs Nifty])</f>
        <v>-0.36954618265371653</v>
      </c>
      <c r="O381">
        <v>1401.94</v>
      </c>
      <c r="P381">
        <v>1345.4574909517301</v>
      </c>
      <c r="Q381">
        <v>1209.8626057268</v>
      </c>
      <c r="R381">
        <v>46.245937650099101</v>
      </c>
      <c r="S381" s="2">
        <f>(Table2[[#This Row],[Close Price]]-Table2[[#This Row],[20D EMA]])/Table2[[#This Row],[20D EMA]]</f>
        <v>-1.5150434398048425E-2</v>
      </c>
      <c r="T381" s="2">
        <f>(Table2[[#This Row],[Close Price]]-Table2[[#This Row],[50D EMA]])/Table2[[#This Row],[50D EMA]]</f>
        <v>2.6193699381271914E-2</v>
      </c>
      <c r="U381" s="2">
        <f>(Table2[[#This Row],[Close Price]]-Table2[[#This Row],[200D EMA]])/Table2[[#This Row],[200D EMA]]</f>
        <v>0.14120396271820718</v>
      </c>
      <c r="V381">
        <v>0.70511807664175397</v>
      </c>
      <c r="W381">
        <v>1377.75</v>
      </c>
      <c r="X381">
        <v>1429.85</v>
      </c>
      <c r="Y381">
        <v>1377.75</v>
      </c>
      <c r="Z381">
        <v>1433.05</v>
      </c>
      <c r="AA381">
        <v>1377.75</v>
      </c>
      <c r="AB381">
        <v>1450</v>
      </c>
      <c r="AC381">
        <f>(Table2[[#This Row],[Close Price]]/Table2[[#This Row],[Day Low]])-1</f>
        <v>2.141172201052477E-3</v>
      </c>
      <c r="AD381">
        <f>(Table2[[#This Row],[Day High]]/Table2[[#This Row],[Close Price]])-1</f>
        <v>3.5597885130730589E-2</v>
      </c>
      <c r="AE381">
        <f>(Table2[[#This Row],[Close Price]]/Table2[[#This Row],[Current Week Low]])-1</f>
        <v>2.141172201052477E-3</v>
      </c>
      <c r="AF381">
        <f>(Table2[[#This Row],[Current Week High]]/Table2[[#This Row],[Close Price]])-1</f>
        <v>3.7915550083291061E-2</v>
      </c>
      <c r="AG381">
        <f>(Table2[[#This Row],[Close Price]]/Table2[[#This Row],[Current Month Low]])-1</f>
        <v>2.141172201052477E-3</v>
      </c>
      <c r="AH381">
        <f>(Table2[[#This Row],[Current Month High]]/Table2[[#This Row],[Close Price]])-1</f>
        <v>5.0191931628883912E-2</v>
      </c>
      <c r="AI381">
        <v>6.9167813427971403</v>
      </c>
      <c r="AJ381">
        <v>38.450739533717702</v>
      </c>
      <c r="AK381" t="str">
        <f>IF(AND(Table2[[#This Row],[20D EMA]]&gt;Table2[[#This Row],[50D EMA]],Table2[[#This Row],[50D EMA]]&gt;Table2[[#This Row],[200D EMA]]),"Uptrend","Downtrend/NoTrend")</f>
        <v>Uptrend</v>
      </c>
      <c r="AL381">
        <v>7.0000000000000007E-2</v>
      </c>
      <c r="AM381" t="s">
        <v>10211</v>
      </c>
      <c r="AN381">
        <v>-3.46</v>
      </c>
      <c r="AO381" t="s">
        <v>10212</v>
      </c>
      <c r="AP381">
        <v>0.117593310578958</v>
      </c>
      <c r="AQ381">
        <f>(Table2[[#This Row],[Sharpe Ratio]]-AVERAGE(Table2[Sharpe Ratio]))/_xlfn.STDEV.P(Table2[Sharpe Ratio])</f>
        <v>0.71554559177608157</v>
      </c>
      <c r="AR3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-0.75206957040249833</v>
      </c>
      <c r="AS381">
        <f>_xlfn.RANK.AVG(Table2[[#This Row],[1Y Return vs Nifty Z-Score]],Table2[1Y Return vs Nifty Z-Score])</f>
        <v>539</v>
      </c>
      <c r="AT381">
        <f>_xlfn.RANK.AVG(Table2[[#This Row],[6M Return vs Nifty Z-Score]],Table2[6M Return vs Nifty Z-Score])</f>
        <v>433</v>
      </c>
      <c r="AU381">
        <f>_xlfn.RANK.AVG(Table2[[#This Row],[Sharpe Ratio Z-Score]],Table2[Sharpe Ratio Z-Score])</f>
        <v>170</v>
      </c>
      <c r="AV381">
        <f>(Table2[[#This Row],[Rank 1Y]]+Table2[[#This Row],[Rank 6M]]+Table2[[#This Row],[Rank Sharpe]])/3</f>
        <v>380.66666666666669</v>
      </c>
    </row>
    <row r="382" spans="1:48" x14ac:dyDescent="0.3">
      <c r="A382" t="s">
        <v>589</v>
      </c>
      <c r="B382" t="s">
        <v>590</v>
      </c>
      <c r="C382" t="s">
        <v>10183</v>
      </c>
      <c r="D382" t="s">
        <v>591</v>
      </c>
      <c r="E382">
        <v>31989.819028499998</v>
      </c>
      <c r="F382">
        <v>808.3</v>
      </c>
      <c r="G382">
        <v>38.928296701710103</v>
      </c>
      <c r="H382">
        <f>(Table2[[#This Row],[1Y Return vs Nifty]]-AVERAGE(Table2[1Y Return vs Nifty]))/_xlfn.STDEV.P(Table2[1Y Return vs Nifty])</f>
        <v>-6.1160326542470549E-2</v>
      </c>
      <c r="I382">
        <v>0.99969298294140696</v>
      </c>
      <c r="J382">
        <f>(Table2[[#This Row],[1M Return vs Nifty]]-AVERAGE(Table2[1M Return vs Nifty]))/_xlfn.STDEV.P(Table2[1M Return vs Nifty])</f>
        <v>-8.7208548195339602E-2</v>
      </c>
      <c r="K382">
        <v>2.0476096385377902</v>
      </c>
      <c r="L382">
        <f>(Table2[[#This Row],[6M Return vs Nifty]]-AVERAGE(Table2[6M Return vs Nifty]))/_xlfn.STDEV.P(Table2[6M Return vs Nifty])</f>
        <v>-0.23514623382404196</v>
      </c>
      <c r="M382">
        <v>2.99547144977966</v>
      </c>
      <c r="N382">
        <f>(Table2[[#This Row],[1W Return vs Nifty]]-AVERAGE(Table2[1W Return vs Nifty]))/_xlfn.STDEV.P(Table2[1W Return vs Nifty])</f>
        <v>0.63232846810831189</v>
      </c>
      <c r="O382">
        <v>772.81</v>
      </c>
      <c r="P382">
        <v>730.63209357668597</v>
      </c>
      <c r="Q382">
        <v>654.84350577428199</v>
      </c>
      <c r="R382">
        <v>70.411825641440601</v>
      </c>
      <c r="S382" s="2">
        <f>(Table2[[#This Row],[Close Price]]-Table2[[#This Row],[20D EMA]])/Table2[[#This Row],[20D EMA]]</f>
        <v>4.5923318797634623E-2</v>
      </c>
      <c r="T382" s="2">
        <f>(Table2[[#This Row],[Close Price]]-Table2[[#This Row],[50D EMA]])/Table2[[#This Row],[50D EMA]]</f>
        <v>0.10630234711303724</v>
      </c>
      <c r="U382" s="2">
        <f>(Table2[[#This Row],[Close Price]]-Table2[[#This Row],[200D EMA]])/Table2[[#This Row],[200D EMA]]</f>
        <v>0.23434071327358155</v>
      </c>
      <c r="V382">
        <v>1.0407310468220601</v>
      </c>
      <c r="W382">
        <v>800.6</v>
      </c>
      <c r="X382">
        <v>816.8</v>
      </c>
      <c r="Y382">
        <v>766.85</v>
      </c>
      <c r="Z382">
        <v>816.8</v>
      </c>
      <c r="AA382">
        <v>753.55</v>
      </c>
      <c r="AB382">
        <v>816.8</v>
      </c>
      <c r="AC382">
        <f>(Table2[[#This Row],[Close Price]]/Table2[[#This Row],[Day Low]])-1</f>
        <v>9.6177866600049011E-3</v>
      </c>
      <c r="AD382">
        <f>(Table2[[#This Row],[Day High]]/Table2[[#This Row],[Close Price]])-1</f>
        <v>1.0515897562786147E-2</v>
      </c>
      <c r="AE382">
        <f>(Table2[[#This Row],[Close Price]]/Table2[[#This Row],[Current Week Low]])-1</f>
        <v>5.4052291843254885E-2</v>
      </c>
      <c r="AF382">
        <f>(Table2[[#This Row],[Current Week High]]/Table2[[#This Row],[Close Price]])-1</f>
        <v>1.0515897562786147E-2</v>
      </c>
      <c r="AG382">
        <f>(Table2[[#This Row],[Close Price]]/Table2[[#This Row],[Current Month Low]])-1</f>
        <v>7.2656094486099221E-2</v>
      </c>
      <c r="AH382">
        <f>(Table2[[#This Row],[Current Month High]]/Table2[[#This Row],[Close Price]])-1</f>
        <v>1.0515897562786147E-2</v>
      </c>
      <c r="AI382">
        <v>1.0515897562786101</v>
      </c>
      <c r="AJ382">
        <v>71.486156783706306</v>
      </c>
      <c r="AK382" t="str">
        <f>IF(AND(Table2[[#This Row],[20D EMA]]&gt;Table2[[#This Row],[50D EMA]],Table2[[#This Row],[50D EMA]]&gt;Table2[[#This Row],[200D EMA]]),"Uptrend","Downtrend/NoTrend")</f>
        <v>Uptrend</v>
      </c>
      <c r="AL382">
        <v>0.18</v>
      </c>
      <c r="AM382" t="s">
        <v>10211</v>
      </c>
      <c r="AN382">
        <v>5.96</v>
      </c>
      <c r="AO382" t="s">
        <v>10211</v>
      </c>
      <c r="AP382">
        <v>1.8151042362815999E-2</v>
      </c>
      <c r="AQ382">
        <f>(Table2[[#This Row],[Sharpe Ratio]]-AVERAGE(Table2[Sharpe Ratio]))/_xlfn.STDEV.P(Table2[Sharpe Ratio])</f>
        <v>-0.41268406692509541</v>
      </c>
      <c r="AR3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-0.16387070737863563</v>
      </c>
      <c r="AS382">
        <f>_xlfn.RANK.AVG(Table2[[#This Row],[1Y Return vs Nifty Z-Score]],Table2[1Y Return vs Nifty Z-Score])</f>
        <v>300</v>
      </c>
      <c r="AT382">
        <f>_xlfn.RANK.AVG(Table2[[#This Row],[6M Return vs Nifty Z-Score]],Table2[6M Return vs Nifty Z-Score])</f>
        <v>400</v>
      </c>
      <c r="AU382">
        <f>_xlfn.RANK.AVG(Table2[[#This Row],[Sharpe Ratio Z-Score]],Table2[Sharpe Ratio Z-Score])</f>
        <v>446</v>
      </c>
      <c r="AV382">
        <f>(Table2[[#This Row],[Rank 1Y]]+Table2[[#This Row],[Rank 6M]]+Table2[[#This Row],[Rank Sharpe]])/3</f>
        <v>382</v>
      </c>
    </row>
    <row r="383" spans="1:48" x14ac:dyDescent="0.3">
      <c r="A383" t="s">
        <v>818</v>
      </c>
      <c r="B383" t="s">
        <v>819</v>
      </c>
      <c r="C383" t="s">
        <v>10173</v>
      </c>
      <c r="D383" t="s">
        <v>130</v>
      </c>
      <c r="E383">
        <v>19198.56305135</v>
      </c>
      <c r="F383">
        <v>679.8</v>
      </c>
      <c r="G383">
        <v>66.503752176473498</v>
      </c>
      <c r="H383">
        <f>(Table2[[#This Row],[1Y Return vs Nifty]]-AVERAGE(Table2[1Y Return vs Nifty]))/_xlfn.STDEV.P(Table2[1Y Return vs Nifty])</f>
        <v>0.26988719806713574</v>
      </c>
      <c r="I383">
        <v>3.3512891268081102</v>
      </c>
      <c r="J383">
        <f>(Table2[[#This Row],[1M Return vs Nifty]]-AVERAGE(Table2[1M Return vs Nifty]))/_xlfn.STDEV.P(Table2[1M Return vs Nifty])</f>
        <v>0.11403219220548572</v>
      </c>
      <c r="K383">
        <v>-12.407471252309801</v>
      </c>
      <c r="L383">
        <f>(Table2[[#This Row],[6M Return vs Nifty]]-AVERAGE(Table2[6M Return vs Nifty]))/_xlfn.STDEV.P(Table2[6M Return vs Nifty])</f>
        <v>-0.6702193016777187</v>
      </c>
      <c r="M383">
        <v>-5.1054449645843896</v>
      </c>
      <c r="N383">
        <f>(Table2[[#This Row],[1W Return vs Nifty]]-AVERAGE(Table2[1W Return vs Nifty]))/_xlfn.STDEV.P(Table2[1W Return vs Nifty])</f>
        <v>-0.91928031757122575</v>
      </c>
      <c r="O383">
        <v>682.23</v>
      </c>
      <c r="P383">
        <v>656.45844091471304</v>
      </c>
      <c r="Q383">
        <v>583.44267702279899</v>
      </c>
      <c r="R383">
        <v>49.8594353129563</v>
      </c>
      <c r="S383" s="2">
        <f>(Table2[[#This Row],[Close Price]]-Table2[[#This Row],[20D EMA]])/Table2[[#This Row],[20D EMA]]</f>
        <v>-3.5618486434194677E-3</v>
      </c>
      <c r="T383" s="2">
        <f>(Table2[[#This Row],[Close Price]]-Table2[[#This Row],[50D EMA]])/Table2[[#This Row],[50D EMA]]</f>
        <v>3.5556796333919713E-2</v>
      </c>
      <c r="U383" s="2">
        <f>(Table2[[#This Row],[Close Price]]-Table2[[#This Row],[200D EMA]])/Table2[[#This Row],[200D EMA]]</f>
        <v>0.16515302491907982</v>
      </c>
      <c r="V383">
        <v>1.72864086308984</v>
      </c>
      <c r="W383">
        <v>674.35</v>
      </c>
      <c r="X383">
        <v>697.35</v>
      </c>
      <c r="Y383">
        <v>664.8</v>
      </c>
      <c r="Z383">
        <v>725</v>
      </c>
      <c r="AA383">
        <v>664.8</v>
      </c>
      <c r="AB383">
        <v>745.3</v>
      </c>
      <c r="AC383">
        <f>(Table2[[#This Row],[Close Price]]/Table2[[#This Row],[Day Low]])-1</f>
        <v>8.0818566026543692E-3</v>
      </c>
      <c r="AD383">
        <f>(Table2[[#This Row],[Day High]]/Table2[[#This Row],[Close Price]])-1</f>
        <v>2.5816416593115621E-2</v>
      </c>
      <c r="AE383">
        <f>(Table2[[#This Row],[Close Price]]/Table2[[#This Row],[Current Week Low]])-1</f>
        <v>2.2563176895306958E-2</v>
      </c>
      <c r="AF383">
        <f>(Table2[[#This Row],[Current Week High]]/Table2[[#This Row],[Close Price]])-1</f>
        <v>6.6490144160047171E-2</v>
      </c>
      <c r="AG383">
        <f>(Table2[[#This Row],[Close Price]]/Table2[[#This Row],[Current Month Low]])-1</f>
        <v>2.2563176895306958E-2</v>
      </c>
      <c r="AH383">
        <f>(Table2[[#This Row],[Current Month High]]/Table2[[#This Row],[Close Price]])-1</f>
        <v>9.6351868196528301E-2</v>
      </c>
      <c r="AI383">
        <v>9.6351868196528301</v>
      </c>
      <c r="AJ383">
        <v>98.019225167491896</v>
      </c>
      <c r="AK383" t="str">
        <f>IF(AND(Table2[[#This Row],[20D EMA]]&gt;Table2[[#This Row],[50D EMA]],Table2[[#This Row],[50D EMA]]&gt;Table2[[#This Row],[200D EMA]]),"Uptrend","Downtrend/NoTrend")</f>
        <v>Uptrend</v>
      </c>
      <c r="AL383">
        <v>-0.02</v>
      </c>
      <c r="AM383" t="s">
        <v>10212</v>
      </c>
      <c r="AN383">
        <v>1.78</v>
      </c>
      <c r="AO383" t="s">
        <v>10211</v>
      </c>
      <c r="AP383">
        <v>3.6184706120602997E-2</v>
      </c>
      <c r="AQ383">
        <f>(Table2[[#This Row],[Sharpe Ratio]]-AVERAGE(Table2[Sharpe Ratio]))/_xlfn.STDEV.P(Table2[Sharpe Ratio])</f>
        <v>-0.20808179194121568</v>
      </c>
      <c r="AR3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-1.4136620209175388</v>
      </c>
      <c r="AS383">
        <f>_xlfn.RANK.AVG(Table2[[#This Row],[1Y Return vs Nifty Z-Score]],Table2[1Y Return vs Nifty Z-Score])</f>
        <v>195</v>
      </c>
      <c r="AT383">
        <f>_xlfn.RANK.AVG(Table2[[#This Row],[6M Return vs Nifty Z-Score]],Table2[6M Return vs Nifty Z-Score])</f>
        <v>555</v>
      </c>
      <c r="AU383">
        <f>_xlfn.RANK.AVG(Table2[[#This Row],[Sharpe Ratio Z-Score]],Table2[Sharpe Ratio Z-Score])</f>
        <v>399</v>
      </c>
      <c r="AV383">
        <f>(Table2[[#This Row],[Rank 1Y]]+Table2[[#This Row],[Rank 6M]]+Table2[[#This Row],[Rank Sharpe]])/3</f>
        <v>383</v>
      </c>
    </row>
    <row r="384" spans="1:48" x14ac:dyDescent="0.3">
      <c r="A384" t="s">
        <v>447</v>
      </c>
      <c r="B384" t="s">
        <v>448</v>
      </c>
      <c r="C384" t="s">
        <v>10173</v>
      </c>
      <c r="D384" t="s">
        <v>127</v>
      </c>
      <c r="E384">
        <v>50413.126332779997</v>
      </c>
      <c r="F384">
        <v>56510.7</v>
      </c>
      <c r="G384">
        <v>3.2218499500879099</v>
      </c>
      <c r="H384">
        <f>(Table2[[#This Row],[1Y Return vs Nifty]]-AVERAGE(Table2[1Y Return vs Nifty]))/_xlfn.STDEV.P(Table2[1Y Return vs Nifty])</f>
        <v>-0.48982163444170734</v>
      </c>
      <c r="I384">
        <v>0.75251071674120096</v>
      </c>
      <c r="J384">
        <f>(Table2[[#This Row],[1M Return vs Nifty]]-AVERAGE(Table2[1M Return vs Nifty]))/_xlfn.STDEV.P(Table2[1M Return vs Nifty])</f>
        <v>-0.10836147549275013</v>
      </c>
      <c r="K384">
        <v>41.9296605509277</v>
      </c>
      <c r="L384">
        <f>(Table2[[#This Row],[6M Return vs Nifty]]-AVERAGE(Table2[6M Return vs Nifty]))/_xlfn.STDEV.P(Table2[6M Return vs Nifty])</f>
        <v>0.96523488986350414</v>
      </c>
      <c r="M384">
        <v>-2.7131536286641702</v>
      </c>
      <c r="N384">
        <f>(Table2[[#This Row],[1W Return vs Nifty]]-AVERAGE(Table2[1W Return vs Nifty]))/_xlfn.STDEV.P(Table2[1W Return vs Nifty])</f>
        <v>-0.46107286734533082</v>
      </c>
      <c r="O384">
        <v>56295.35</v>
      </c>
      <c r="P384">
        <v>53077.8751968832</v>
      </c>
      <c r="Q384">
        <v>44852.455474455703</v>
      </c>
      <c r="R384">
        <v>53.124273233253497</v>
      </c>
      <c r="S384" s="2">
        <f>(Table2[[#This Row],[Close Price]]-Table2[[#This Row],[20D EMA]])/Table2[[#This Row],[20D EMA]]</f>
        <v>3.8253603539190814E-3</v>
      </c>
      <c r="T384" s="2">
        <f>(Table2[[#This Row],[Close Price]]-Table2[[#This Row],[50D EMA]])/Table2[[#This Row],[50D EMA]]</f>
        <v>6.4675249157644818E-2</v>
      </c>
      <c r="U384" s="2">
        <f>(Table2[[#This Row],[Close Price]]-Table2[[#This Row],[200D EMA]])/Table2[[#This Row],[200D EMA]]</f>
        <v>0.25992433195065273</v>
      </c>
      <c r="V384">
        <v>0.59710169204309205</v>
      </c>
      <c r="W384">
        <v>55907.8</v>
      </c>
      <c r="X384">
        <v>57300</v>
      </c>
      <c r="Y384">
        <v>55303.55</v>
      </c>
      <c r="Z384">
        <v>58500</v>
      </c>
      <c r="AA384">
        <v>55303.55</v>
      </c>
      <c r="AB384">
        <v>59000</v>
      </c>
      <c r="AC384">
        <f>(Table2[[#This Row],[Close Price]]/Table2[[#This Row],[Day Low]])-1</f>
        <v>1.0783826228182747E-2</v>
      </c>
      <c r="AD384">
        <f>(Table2[[#This Row],[Day High]]/Table2[[#This Row],[Close Price]])-1</f>
        <v>1.396726637610235E-2</v>
      </c>
      <c r="AE384">
        <f>(Table2[[#This Row],[Close Price]]/Table2[[#This Row],[Current Week Low]])-1</f>
        <v>2.1827712687521705E-2</v>
      </c>
      <c r="AF384">
        <f>(Table2[[#This Row],[Current Week High]]/Table2[[#This Row],[Close Price]])-1</f>
        <v>3.5202182949423788E-2</v>
      </c>
      <c r="AG384">
        <f>(Table2[[#This Row],[Close Price]]/Table2[[#This Row],[Current Month Low]])-1</f>
        <v>2.1827712687521705E-2</v>
      </c>
      <c r="AH384">
        <f>(Table2[[#This Row],[Current Month High]]/Table2[[#This Row],[Close Price]])-1</f>
        <v>4.4050064854974424E-2</v>
      </c>
      <c r="AI384">
        <v>6.1639654083209097</v>
      </c>
      <c r="AJ384">
        <v>61.562080983026298</v>
      </c>
      <c r="AK384" t="str">
        <f>IF(AND(Table2[[#This Row],[20D EMA]]&gt;Table2[[#This Row],[50D EMA]],Table2[[#This Row],[50D EMA]]&gt;Table2[[#This Row],[200D EMA]]),"Uptrend","Downtrend/NoTrend")</f>
        <v>Uptrend</v>
      </c>
      <c r="AL384">
        <v>0.15</v>
      </c>
      <c r="AM384" t="s">
        <v>10211</v>
      </c>
      <c r="AN384">
        <v>-1.54</v>
      </c>
      <c r="AO384" t="s">
        <v>10212</v>
      </c>
      <c r="AP384">
        <v>-1.3649800457904E-2</v>
      </c>
      <c r="AQ384">
        <f>(Table2[[#This Row],[Sharpe Ratio]]-AVERAGE(Table2[Sharpe Ratio]))/_xlfn.STDEV.P(Table2[Sharpe Ratio])</f>
        <v>-0.77348289709705931</v>
      </c>
      <c r="AR3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-0.86750398451334343</v>
      </c>
      <c r="AS384">
        <f>_xlfn.RANK.AVG(Table2[[#This Row],[1Y Return vs Nifty Z-Score]],Table2[1Y Return vs Nifty Z-Score])</f>
        <v>481</v>
      </c>
      <c r="AT384">
        <f>_xlfn.RANK.AVG(Table2[[#This Row],[6M Return vs Nifty Z-Score]],Table2[6M Return vs Nifty Z-Score])</f>
        <v>96</v>
      </c>
      <c r="AU384">
        <f>_xlfn.RANK.AVG(Table2[[#This Row],[Sharpe Ratio Z-Score]],Table2[Sharpe Ratio Z-Score])</f>
        <v>573</v>
      </c>
      <c r="AV384">
        <f>(Table2[[#This Row],[Rank 1Y]]+Table2[[#This Row],[Rank 6M]]+Table2[[#This Row],[Rank Sharpe]])/3</f>
        <v>383.33333333333331</v>
      </c>
    </row>
    <row r="385" spans="1:48" x14ac:dyDescent="0.3">
      <c r="A385" t="s">
        <v>712</v>
      </c>
      <c r="B385" t="s">
        <v>713</v>
      </c>
      <c r="C385" t="s">
        <v>10171</v>
      </c>
      <c r="D385" t="s">
        <v>193</v>
      </c>
      <c r="E385">
        <v>22977.979174889999</v>
      </c>
      <c r="F385">
        <v>597.45000000000005</v>
      </c>
      <c r="G385">
        <v>-17.666027963794701</v>
      </c>
      <c r="H385">
        <f>(Table2[[#This Row],[1Y Return vs Nifty]]-AVERAGE(Table2[1Y Return vs Nifty]))/_xlfn.STDEV.P(Table2[1Y Return vs Nifty])</f>
        <v>-0.74058377630612326</v>
      </c>
      <c r="I385">
        <v>1.98653824019387</v>
      </c>
      <c r="J385">
        <f>(Table2[[#This Row],[1M Return vs Nifty]]-AVERAGE(Table2[1M Return vs Nifty]))/_xlfn.STDEV.P(Table2[1M Return vs Nifty])</f>
        <v>-2.7580481600811731E-3</v>
      </c>
      <c r="K385">
        <v>9.5478001633593799</v>
      </c>
      <c r="L385">
        <f>(Table2[[#This Row],[6M Return vs Nifty]]-AVERAGE(Table2[6M Return vs Nifty]))/_xlfn.STDEV.P(Table2[6M Return vs Nifty])</f>
        <v>-9.4034015450958283E-3</v>
      </c>
      <c r="M385">
        <v>0.339215064178714</v>
      </c>
      <c r="N385">
        <f>(Table2[[#This Row],[1W Return vs Nifty]]-AVERAGE(Table2[1W Return vs Nifty]))/_xlfn.STDEV.P(Table2[1W Return vs Nifty])</f>
        <v>0.12356247990383402</v>
      </c>
      <c r="O385">
        <v>588.13</v>
      </c>
      <c r="P385">
        <v>556.50559462536398</v>
      </c>
      <c r="Q385">
        <v>499.61620416509902</v>
      </c>
      <c r="R385">
        <v>60.034911910830303</v>
      </c>
      <c r="S385" s="2">
        <f>(Table2[[#This Row],[Close Price]]-Table2[[#This Row],[20D EMA]])/Table2[[#This Row],[20D EMA]]</f>
        <v>1.5846836583748577E-2</v>
      </c>
      <c r="T385" s="2">
        <f>(Table2[[#This Row],[Close Price]]-Table2[[#This Row],[50D EMA]])/Table2[[#This Row],[50D EMA]]</f>
        <v>7.357411276736503E-2</v>
      </c>
      <c r="U385" s="2">
        <f>(Table2[[#This Row],[Close Price]]-Table2[[#This Row],[200D EMA]])/Table2[[#This Row],[200D EMA]]</f>
        <v>0.19581789985853157</v>
      </c>
      <c r="V385">
        <v>0.74283183672571196</v>
      </c>
      <c r="W385">
        <v>589.29999999999995</v>
      </c>
      <c r="X385">
        <v>610.1</v>
      </c>
      <c r="Y385">
        <v>589.29999999999995</v>
      </c>
      <c r="Z385">
        <v>622.4</v>
      </c>
      <c r="AA385">
        <v>572.45000000000005</v>
      </c>
      <c r="AB385">
        <v>622.4</v>
      </c>
      <c r="AC385">
        <f>(Table2[[#This Row],[Close Price]]/Table2[[#This Row],[Day Low]])-1</f>
        <v>1.3829967758357542E-2</v>
      </c>
      <c r="AD385">
        <f>(Table2[[#This Row],[Day High]]/Table2[[#This Row],[Close Price]])-1</f>
        <v>2.1173319943091462E-2</v>
      </c>
      <c r="AE385">
        <f>(Table2[[#This Row],[Close Price]]/Table2[[#This Row],[Current Week Low]])-1</f>
        <v>1.3829967758357542E-2</v>
      </c>
      <c r="AF385">
        <f>(Table2[[#This Row],[Current Week High]]/Table2[[#This Row],[Close Price]])-1</f>
        <v>4.1760816804753409E-2</v>
      </c>
      <c r="AG385">
        <f>(Table2[[#This Row],[Close Price]]/Table2[[#This Row],[Current Month Low]])-1</f>
        <v>4.3671936413660628E-2</v>
      </c>
      <c r="AH385">
        <f>(Table2[[#This Row],[Current Month High]]/Table2[[#This Row],[Close Price]])-1</f>
        <v>4.1760816804753409E-2</v>
      </c>
      <c r="AI385">
        <v>4.17608168047534</v>
      </c>
      <c r="AJ385">
        <v>46.865781710914398</v>
      </c>
      <c r="AK385" t="str">
        <f>IF(AND(Table2[[#This Row],[20D EMA]]&gt;Table2[[#This Row],[50D EMA]],Table2[[#This Row],[50D EMA]]&gt;Table2[[#This Row],[200D EMA]]),"Uptrend","Downtrend/NoTrend")</f>
        <v>Uptrend</v>
      </c>
      <c r="AL385">
        <v>7.0000000000000007E-2</v>
      </c>
      <c r="AM385" t="s">
        <v>10211</v>
      </c>
      <c r="AN385">
        <v>3.81</v>
      </c>
      <c r="AO385" t="s">
        <v>10211</v>
      </c>
      <c r="AP385">
        <v>8.3938645988979002E-2</v>
      </c>
      <c r="AQ385">
        <f>(Table2[[#This Row],[Sharpe Ratio]]-AVERAGE(Table2[Sharpe Ratio]))/_xlfn.STDEV.P(Table2[Sharpe Ratio])</f>
        <v>0.33371408868199726</v>
      </c>
      <c r="AR3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-0.29546865742546902</v>
      </c>
      <c r="AS385">
        <f>_xlfn.RANK.AVG(Table2[[#This Row],[1Y Return vs Nifty Z-Score]],Table2[1Y Return vs Nifty Z-Score])</f>
        <v>603</v>
      </c>
      <c r="AT385">
        <f>_xlfn.RANK.AVG(Table2[[#This Row],[6M Return vs Nifty Z-Score]],Table2[6M Return vs Nifty Z-Score])</f>
        <v>306</v>
      </c>
      <c r="AU385">
        <f>_xlfn.RANK.AVG(Table2[[#This Row],[Sharpe Ratio Z-Score]],Table2[Sharpe Ratio Z-Score])</f>
        <v>243</v>
      </c>
      <c r="AV385">
        <f>(Table2[[#This Row],[Rank 1Y]]+Table2[[#This Row],[Rank 6M]]+Table2[[#This Row],[Rank Sharpe]])/3</f>
        <v>384</v>
      </c>
    </row>
    <row r="386" spans="1:48" x14ac:dyDescent="0.3">
      <c r="A386" t="s">
        <v>816</v>
      </c>
      <c r="B386" t="s">
        <v>817</v>
      </c>
      <c r="C386" t="s">
        <v>10166</v>
      </c>
      <c r="D386" t="s">
        <v>21</v>
      </c>
      <c r="E386">
        <v>19212.225381600001</v>
      </c>
      <c r="F386">
        <v>732.35</v>
      </c>
      <c r="G386">
        <v>83.260144806065398</v>
      </c>
      <c r="H386">
        <f>(Table2[[#This Row],[1Y Return vs Nifty]]-AVERAGE(Table2[1Y Return vs Nifty]))/_xlfn.STDEV.P(Table2[1Y Return vs Nifty])</f>
        <v>0.47105023258127904</v>
      </c>
      <c r="I386">
        <v>-3.1973369396689701</v>
      </c>
      <c r="J386">
        <f>(Table2[[#This Row],[1M Return vs Nifty]]-AVERAGE(Table2[1M Return vs Nifty]))/_xlfn.STDEV.P(Table2[1M Return vs Nifty])</f>
        <v>-0.44637456031583173</v>
      </c>
      <c r="K386">
        <v>-18.8184187402452</v>
      </c>
      <c r="L386">
        <f>(Table2[[#This Row],[6M Return vs Nifty]]-AVERAGE(Table2[6M Return vs Nifty]))/_xlfn.STDEV.P(Table2[6M Return vs Nifty])</f>
        <v>-0.86317779236253467</v>
      </c>
      <c r="M386">
        <v>-4.2097565516691402</v>
      </c>
      <c r="N386">
        <f>(Table2[[#This Row],[1W Return vs Nifty]]-AVERAGE(Table2[1W Return vs Nifty]))/_xlfn.STDEV.P(Table2[1W Return vs Nifty])</f>
        <v>-0.74772466391129799</v>
      </c>
      <c r="O386">
        <v>695.72</v>
      </c>
      <c r="P386">
        <v>681.98174748919405</v>
      </c>
      <c r="Q386">
        <v>647.29132867990495</v>
      </c>
      <c r="R386">
        <v>48.208467607706297</v>
      </c>
      <c r="S386" s="2">
        <f>(Table2[[#This Row],[Close Price]]-Table2[[#This Row],[20D EMA]])/Table2[[#This Row],[20D EMA]]</f>
        <v>5.2650491577071225E-2</v>
      </c>
      <c r="T386" s="2">
        <f>(Table2[[#This Row],[Close Price]]-Table2[[#This Row],[50D EMA]])/Table2[[#This Row],[50D EMA]]</f>
        <v>7.3855719300763331E-2</v>
      </c>
      <c r="U386" s="2">
        <f>(Table2[[#This Row],[Close Price]]-Table2[[#This Row],[200D EMA]])/Table2[[#This Row],[200D EMA]]</f>
        <v>0.13140709221852998</v>
      </c>
      <c r="V386">
        <v>1.1180699603009601</v>
      </c>
      <c r="W386">
        <v>702.2</v>
      </c>
      <c r="X386">
        <v>734.8</v>
      </c>
      <c r="Y386">
        <v>683.05</v>
      </c>
      <c r="Z386">
        <v>734.8</v>
      </c>
      <c r="AA386">
        <v>683.05</v>
      </c>
      <c r="AB386">
        <v>734.8</v>
      </c>
      <c r="AC386">
        <f>(Table2[[#This Row],[Close Price]]/Table2[[#This Row],[Day Low]])-1</f>
        <v>4.2936485331814156E-2</v>
      </c>
      <c r="AD386">
        <f>(Table2[[#This Row],[Day High]]/Table2[[#This Row],[Close Price]])-1</f>
        <v>3.3453949614254963E-3</v>
      </c>
      <c r="AE386">
        <f>(Table2[[#This Row],[Close Price]]/Table2[[#This Row],[Current Week Low]])-1</f>
        <v>7.2176268208769656E-2</v>
      </c>
      <c r="AF386">
        <f>(Table2[[#This Row],[Current Week High]]/Table2[[#This Row],[Close Price]])-1</f>
        <v>3.3453949614254963E-3</v>
      </c>
      <c r="AG386">
        <f>(Table2[[#This Row],[Close Price]]/Table2[[#This Row],[Current Month Low]])-1</f>
        <v>7.2176268208769656E-2</v>
      </c>
      <c r="AH386">
        <f>(Table2[[#This Row],[Current Month High]]/Table2[[#This Row],[Close Price]])-1</f>
        <v>3.3453949614254963E-3</v>
      </c>
      <c r="AI386">
        <v>17.6828019389636</v>
      </c>
      <c r="AJ386">
        <v>110.35473215568</v>
      </c>
      <c r="AK386" t="str">
        <f>IF(AND(Table2[[#This Row],[20D EMA]]&gt;Table2[[#This Row],[50D EMA]],Table2[[#This Row],[50D EMA]]&gt;Table2[[#This Row],[200D EMA]]),"Uptrend","Downtrend/NoTrend")</f>
        <v>Uptrend</v>
      </c>
      <c r="AL386">
        <v>-0.05</v>
      </c>
      <c r="AM386" t="s">
        <v>10212</v>
      </c>
      <c r="AN386">
        <v>6.81</v>
      </c>
      <c r="AO386" t="s">
        <v>10211</v>
      </c>
      <c r="AP386">
        <v>3.8068461937670002E-2</v>
      </c>
      <c r="AQ386">
        <f>(Table2[[#This Row],[Sharpe Ratio]]-AVERAGE(Table2[Sharpe Ratio]))/_xlfn.STDEV.P(Table2[Sharpe Ratio])</f>
        <v>-0.18670950005074496</v>
      </c>
      <c r="AR3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-1.7729362840591303</v>
      </c>
      <c r="AS386">
        <f>_xlfn.RANK.AVG(Table2[[#This Row],[1Y Return vs Nifty Z-Score]],Table2[1Y Return vs Nifty Z-Score])</f>
        <v>154</v>
      </c>
      <c r="AT386">
        <f>_xlfn.RANK.AVG(Table2[[#This Row],[6M Return vs Nifty Z-Score]],Table2[6M Return vs Nifty Z-Score])</f>
        <v>611</v>
      </c>
      <c r="AU386">
        <f>_xlfn.RANK.AVG(Table2[[#This Row],[Sharpe Ratio Z-Score]],Table2[Sharpe Ratio Z-Score])</f>
        <v>390</v>
      </c>
      <c r="AV386">
        <f>(Table2[[#This Row],[Rank 1Y]]+Table2[[#This Row],[Rank 6M]]+Table2[[#This Row],[Rank Sharpe]])/3</f>
        <v>385</v>
      </c>
    </row>
    <row r="387" spans="1:48" x14ac:dyDescent="0.3">
      <c r="A387" t="s">
        <v>411</v>
      </c>
      <c r="B387" t="s">
        <v>412</v>
      </c>
      <c r="C387" t="s">
        <v>10167</v>
      </c>
      <c r="D387" t="s">
        <v>413</v>
      </c>
      <c r="E387">
        <v>58898.283547913998</v>
      </c>
      <c r="F387">
        <v>224.75</v>
      </c>
      <c r="G387">
        <v>-7.1396328791613701</v>
      </c>
      <c r="H387">
        <f>(Table2[[#This Row],[1Y Return vs Nifty]]-AVERAGE(Table2[1Y Return vs Nifty]))/_xlfn.STDEV.P(Table2[1Y Return vs Nifty])</f>
        <v>-0.61421280705704717</v>
      </c>
      <c r="I387">
        <v>-8.4904110518462197</v>
      </c>
      <c r="J387">
        <f>(Table2[[#This Row],[1M Return vs Nifty]]-AVERAGE(Table2[1M Return vs Nifty]))/_xlfn.STDEV.P(Table2[1M Return vs Nifty])</f>
        <v>-0.89933590578713529</v>
      </c>
      <c r="K387">
        <v>13.403819389344999</v>
      </c>
      <c r="L387">
        <f>(Table2[[#This Row],[6M Return vs Nifty]]-AVERAGE(Table2[6M Return vs Nifty]))/_xlfn.STDEV.P(Table2[6M Return vs Nifty])</f>
        <v>0.1066561436778263</v>
      </c>
      <c r="M387">
        <v>-5.5014946535966001</v>
      </c>
      <c r="N387">
        <f>(Table2[[#This Row],[1W Return vs Nifty]]-AVERAGE(Table2[1W Return vs Nifty]))/_xlfn.STDEV.P(Table2[1W Return vs Nifty])</f>
        <v>-0.99513768303513495</v>
      </c>
      <c r="O387">
        <v>232.54</v>
      </c>
      <c r="P387">
        <v>227.02875361916799</v>
      </c>
      <c r="Q387">
        <v>199.69341703947899</v>
      </c>
      <c r="R387">
        <v>25.536571557663599</v>
      </c>
      <c r="S387" s="2">
        <f>(Table2[[#This Row],[Close Price]]-Table2[[#This Row],[20D EMA]])/Table2[[#This Row],[20D EMA]]</f>
        <v>-3.3499612969811611E-2</v>
      </c>
      <c r="T387" s="2">
        <f>(Table2[[#This Row],[Close Price]]-Table2[[#This Row],[50D EMA]])/Table2[[#This Row],[50D EMA]]</f>
        <v>-1.0037290796171607E-2</v>
      </c>
      <c r="U387" s="2">
        <f>(Table2[[#This Row],[Close Price]]-Table2[[#This Row],[200D EMA]])/Table2[[#This Row],[200D EMA]]</f>
        <v>0.1254752576824672</v>
      </c>
      <c r="V387">
        <v>0.411284798867735</v>
      </c>
      <c r="W387">
        <v>224.29</v>
      </c>
      <c r="X387">
        <v>228.74</v>
      </c>
      <c r="Y387">
        <v>224.29</v>
      </c>
      <c r="Z387">
        <v>237.04</v>
      </c>
      <c r="AA387">
        <v>224.29</v>
      </c>
      <c r="AB387">
        <v>242.41</v>
      </c>
      <c r="AC387">
        <f>(Table2[[#This Row],[Close Price]]/Table2[[#This Row],[Day Low]])-1</f>
        <v>2.0509162245307966E-3</v>
      </c>
      <c r="AD387">
        <f>(Table2[[#This Row],[Day High]]/Table2[[#This Row],[Close Price]])-1</f>
        <v>1.7753058954393719E-2</v>
      </c>
      <c r="AE387">
        <f>(Table2[[#This Row],[Close Price]]/Table2[[#This Row],[Current Week Low]])-1</f>
        <v>2.0509162245307966E-3</v>
      </c>
      <c r="AF387">
        <f>(Table2[[#This Row],[Current Week High]]/Table2[[#This Row],[Close Price]])-1</f>
        <v>5.4682981090100169E-2</v>
      </c>
      <c r="AG387">
        <f>(Table2[[#This Row],[Close Price]]/Table2[[#This Row],[Current Month Low]])-1</f>
        <v>2.0509162245307966E-3</v>
      </c>
      <c r="AH387">
        <f>(Table2[[#This Row],[Current Month High]]/Table2[[#This Row],[Close Price]])-1</f>
        <v>7.8576195773081281E-2</v>
      </c>
      <c r="AI387">
        <v>9.8553948832035694</v>
      </c>
      <c r="AJ387">
        <v>44.999999999999901</v>
      </c>
      <c r="AK387" t="str">
        <f>IF(AND(Table2[[#This Row],[20D EMA]]&gt;Table2[[#This Row],[50D EMA]],Table2[[#This Row],[50D EMA]]&gt;Table2[[#This Row],[200D EMA]]),"Uptrend","Downtrend/NoTrend")</f>
        <v>Uptrend</v>
      </c>
      <c r="AL387">
        <v>-0.06</v>
      </c>
      <c r="AM387" t="s">
        <v>10212</v>
      </c>
      <c r="AN387">
        <v>-5.41</v>
      </c>
      <c r="AO387" t="s">
        <v>10212</v>
      </c>
      <c r="AP387">
        <v>5.2703964987480999E-2</v>
      </c>
      <c r="AQ387">
        <f>(Table2[[#This Row],[Sharpe Ratio]]-AVERAGE(Table2[Sharpe Ratio]))/_xlfn.STDEV.P(Table2[Sharpe Ratio])</f>
        <v>-2.0661310412528864E-2</v>
      </c>
      <c r="AR3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-2.4226915626140197</v>
      </c>
      <c r="AS387">
        <f>_xlfn.RANK.AVG(Table2[[#This Row],[1Y Return vs Nifty Z-Score]],Table2[1Y Return vs Nifty Z-Score])</f>
        <v>546</v>
      </c>
      <c r="AT387">
        <f>_xlfn.RANK.AVG(Table2[[#This Row],[6M Return vs Nifty Z-Score]],Table2[6M Return vs Nifty Z-Score])</f>
        <v>272</v>
      </c>
      <c r="AU387">
        <f>_xlfn.RANK.AVG(Table2[[#This Row],[Sharpe Ratio Z-Score]],Table2[Sharpe Ratio Z-Score])</f>
        <v>339</v>
      </c>
      <c r="AV387">
        <f>(Table2[[#This Row],[Rank 1Y]]+Table2[[#This Row],[Rank 6M]]+Table2[[#This Row],[Rank Sharpe]])/3</f>
        <v>385.66666666666669</v>
      </c>
    </row>
    <row r="388" spans="1:48" x14ac:dyDescent="0.3">
      <c r="A388" t="s">
        <v>1580</v>
      </c>
      <c r="B388" t="s">
        <v>1581</v>
      </c>
      <c r="C388" t="s">
        <v>10173</v>
      </c>
      <c r="D388" t="s">
        <v>1402</v>
      </c>
      <c r="E388">
        <v>5705.3385434849997</v>
      </c>
      <c r="F388">
        <v>872.85</v>
      </c>
      <c r="G388">
        <v>14.2781148031379</v>
      </c>
      <c r="H388">
        <f>(Table2[[#This Row],[1Y Return vs Nifty]]-AVERAGE(Table2[1Y Return vs Nifty]))/_xlfn.STDEV.P(Table2[1Y Return vs Nifty])</f>
        <v>-0.35708949827155045</v>
      </c>
      <c r="I388">
        <v>18.521670339369201</v>
      </c>
      <c r="J388">
        <f>(Table2[[#This Row],[1M Return vs Nifty]]-AVERAGE(Table2[1M Return vs Nifty]))/_xlfn.STDEV.P(Table2[1M Return vs Nifty])</f>
        <v>1.4122562751718393</v>
      </c>
      <c r="K388">
        <v>-11.4031633943438</v>
      </c>
      <c r="L388">
        <f>(Table2[[#This Row],[6M Return vs Nifty]]-AVERAGE(Table2[6M Return vs Nifty]))/_xlfn.STDEV.P(Table2[6M Return vs Nifty])</f>
        <v>-0.63999136285577263</v>
      </c>
      <c r="M388">
        <v>-0.31822077350058497</v>
      </c>
      <c r="N388">
        <f>(Table2[[#This Row],[1W Return vs Nifty]]-AVERAGE(Table2[1W Return vs Nifty]))/_xlfn.STDEV.P(Table2[1W Return vs Nifty])</f>
        <v>-2.3594738093332323E-3</v>
      </c>
      <c r="O388">
        <v>799.5</v>
      </c>
      <c r="P388">
        <v>762.15589645653802</v>
      </c>
      <c r="Q388">
        <v>755.16991228337804</v>
      </c>
      <c r="R388">
        <v>69.356359519861996</v>
      </c>
      <c r="S388" s="2">
        <f>(Table2[[#This Row],[Close Price]]-Table2[[#This Row],[20D EMA]])/Table2[[#This Row],[20D EMA]]</f>
        <v>9.1744840525328358E-2</v>
      </c>
      <c r="T388" s="2">
        <f>(Table2[[#This Row],[Close Price]]-Table2[[#This Row],[50D EMA]])/Table2[[#This Row],[50D EMA]]</f>
        <v>0.1452381383626471</v>
      </c>
      <c r="U388" s="2">
        <f>(Table2[[#This Row],[Close Price]]-Table2[[#This Row],[200D EMA]])/Table2[[#This Row],[200D EMA]]</f>
        <v>0.1558325958204522</v>
      </c>
      <c r="V388">
        <v>2.8096774357124699</v>
      </c>
      <c r="W388">
        <v>863.6</v>
      </c>
      <c r="X388">
        <v>909</v>
      </c>
      <c r="Y388">
        <v>841.05</v>
      </c>
      <c r="Z388">
        <v>935.6</v>
      </c>
      <c r="AA388">
        <v>703.1</v>
      </c>
      <c r="AB388">
        <v>935.6</v>
      </c>
      <c r="AC388">
        <f>(Table2[[#This Row],[Close Price]]/Table2[[#This Row],[Day Low]])-1</f>
        <v>1.0710977304307479E-2</v>
      </c>
      <c r="AD388">
        <f>(Table2[[#This Row],[Day High]]/Table2[[#This Row],[Close Price]])-1</f>
        <v>4.1416050867846721E-2</v>
      </c>
      <c r="AE388">
        <f>(Table2[[#This Row],[Close Price]]/Table2[[#This Row],[Current Week Low]])-1</f>
        <v>3.7809880506509908E-2</v>
      </c>
      <c r="AF388">
        <f>(Table2[[#This Row],[Current Week High]]/Table2[[#This Row],[Close Price]])-1</f>
        <v>7.1890932004353481E-2</v>
      </c>
      <c r="AG388">
        <f>(Table2[[#This Row],[Close Price]]/Table2[[#This Row],[Current Month Low]])-1</f>
        <v>0.24143080642867298</v>
      </c>
      <c r="AH388">
        <f>(Table2[[#This Row],[Current Month High]]/Table2[[#This Row],[Close Price]])-1</f>
        <v>7.1890932004353481E-2</v>
      </c>
      <c r="AI388">
        <v>24.763705103969698</v>
      </c>
      <c r="AJ388">
        <v>51.8</v>
      </c>
      <c r="AK388" t="str">
        <f>IF(AND(Table2[[#This Row],[20D EMA]]&gt;Table2[[#This Row],[50D EMA]],Table2[[#This Row],[50D EMA]]&gt;Table2[[#This Row],[200D EMA]]),"Uptrend","Downtrend/NoTrend")</f>
        <v>Uptrend</v>
      </c>
      <c r="AL388">
        <v>-7.0000000000000007E-2</v>
      </c>
      <c r="AM388" t="s">
        <v>10212</v>
      </c>
      <c r="AN388">
        <v>22.79</v>
      </c>
      <c r="AO388" t="s">
        <v>10211</v>
      </c>
      <c r="AP388">
        <v>0.10736053213188899</v>
      </c>
      <c r="AQ388">
        <f>(Table2[[#This Row],[Sharpe Ratio]]-AVERAGE(Table2[Sharpe Ratio]))/_xlfn.STDEV.P(Table2[Sharpe Ratio])</f>
        <v>0.59944884195327952</v>
      </c>
      <c r="AR3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1.0122647821884625</v>
      </c>
      <c r="AS388">
        <f>_xlfn.RANK.AVG(Table2[[#This Row],[1Y Return vs Nifty Z-Score]],Table2[1Y Return vs Nifty Z-Score])</f>
        <v>417</v>
      </c>
      <c r="AT388">
        <f>_xlfn.RANK.AVG(Table2[[#This Row],[6M Return vs Nifty Z-Score]],Table2[6M Return vs Nifty Z-Score])</f>
        <v>545</v>
      </c>
      <c r="AU388">
        <f>_xlfn.RANK.AVG(Table2[[#This Row],[Sharpe Ratio Z-Score]],Table2[Sharpe Ratio Z-Score])</f>
        <v>195</v>
      </c>
      <c r="AV388">
        <f>(Table2[[#This Row],[Rank 1Y]]+Table2[[#This Row],[Rank 6M]]+Table2[[#This Row],[Rank Sharpe]])/3</f>
        <v>385.66666666666669</v>
      </c>
    </row>
    <row r="389" spans="1:48" x14ac:dyDescent="0.3">
      <c r="A389" t="s">
        <v>885</v>
      </c>
      <c r="B389" t="s">
        <v>886</v>
      </c>
      <c r="C389" t="s">
        <v>637</v>
      </c>
      <c r="D389" t="s">
        <v>637</v>
      </c>
      <c r="E389">
        <v>16764.507611067998</v>
      </c>
      <c r="F389">
        <v>170.27</v>
      </c>
      <c r="G389">
        <v>46.373204294615597</v>
      </c>
      <c r="H389">
        <f>(Table2[[#This Row],[1Y Return vs Nifty]]-AVERAGE(Table2[1Y Return vs Nifty]))/_xlfn.STDEV.P(Table2[1Y Return vs Nifty])</f>
        <v>2.8216918081256689E-2</v>
      </c>
      <c r="I389">
        <v>18.796203542985999</v>
      </c>
      <c r="J389">
        <f>(Table2[[#This Row],[1M Return vs Nifty]]-AVERAGE(Table2[1M Return vs Nifty]))/_xlfn.STDEV.P(Table2[1M Return vs Nifty])</f>
        <v>1.4357497926725153</v>
      </c>
      <c r="K389">
        <v>-1.30896874267477</v>
      </c>
      <c r="L389">
        <f>(Table2[[#This Row],[6M Return vs Nifty]]-AVERAGE(Table2[6M Return vs Nifty]))/_xlfn.STDEV.P(Table2[6M Return vs Nifty])</f>
        <v>-0.33617346880341303</v>
      </c>
      <c r="M389">
        <v>14.5651602029325</v>
      </c>
      <c r="N389">
        <f>(Table2[[#This Row],[1W Return vs Nifty]]-AVERAGE(Table2[1W Return vs Nifty]))/_xlfn.STDEV.P(Table2[1W Return vs Nifty])</f>
        <v>2.8483284610398463</v>
      </c>
      <c r="O389">
        <v>154.83000000000001</v>
      </c>
      <c r="P389">
        <v>149.40334268052999</v>
      </c>
      <c r="Q389">
        <v>140.84849436225599</v>
      </c>
      <c r="R389">
        <v>86.724395238715204</v>
      </c>
      <c r="S389" s="2">
        <f>(Table2[[#This Row],[Close Price]]-Table2[[#This Row],[20D EMA]])/Table2[[#This Row],[20D EMA]]</f>
        <v>9.9722276044694164E-2</v>
      </c>
      <c r="T389" s="2">
        <f>(Table2[[#This Row],[Close Price]]-Table2[[#This Row],[50D EMA]])/Table2[[#This Row],[50D EMA]]</f>
        <v>0.1396666028021161</v>
      </c>
      <c r="U389" s="2">
        <f>(Table2[[#This Row],[Close Price]]-Table2[[#This Row],[200D EMA]])/Table2[[#This Row],[200D EMA]]</f>
        <v>0.2088876119759806</v>
      </c>
      <c r="V389">
        <v>2.25208029060021</v>
      </c>
      <c r="W389">
        <v>169.4</v>
      </c>
      <c r="X389">
        <v>178.79</v>
      </c>
      <c r="Y389">
        <v>150.5</v>
      </c>
      <c r="Z389">
        <v>178.79</v>
      </c>
      <c r="AA389">
        <v>149.32</v>
      </c>
      <c r="AB389">
        <v>178.79</v>
      </c>
      <c r="AC389">
        <f>(Table2[[#This Row],[Close Price]]/Table2[[#This Row],[Day Low]])-1</f>
        <v>5.1357733175916298E-3</v>
      </c>
      <c r="AD389">
        <f>(Table2[[#This Row],[Day High]]/Table2[[#This Row],[Close Price]])-1</f>
        <v>5.0038174663769253E-2</v>
      </c>
      <c r="AE389">
        <f>(Table2[[#This Row],[Close Price]]/Table2[[#This Row],[Current Week Low]])-1</f>
        <v>0.13136212624584731</v>
      </c>
      <c r="AF389">
        <f>(Table2[[#This Row],[Current Week High]]/Table2[[#This Row],[Close Price]])-1</f>
        <v>5.0038174663769253E-2</v>
      </c>
      <c r="AG389">
        <f>(Table2[[#This Row],[Close Price]]/Table2[[#This Row],[Current Month Low]])-1</f>
        <v>0.14030270559871427</v>
      </c>
      <c r="AH389">
        <f>(Table2[[#This Row],[Current Month High]]/Table2[[#This Row],[Close Price]])-1</f>
        <v>5.0038174663769253E-2</v>
      </c>
      <c r="AI389">
        <v>5.0038174663769199</v>
      </c>
      <c r="AJ389">
        <v>78.949027850761894</v>
      </c>
      <c r="AK389" t="str">
        <f>IF(AND(Table2[[#This Row],[20D EMA]]&gt;Table2[[#This Row],[50D EMA]],Table2[[#This Row],[50D EMA]]&gt;Table2[[#This Row],[200D EMA]]),"Uptrend","Downtrend/NoTrend")</f>
        <v>Uptrend</v>
      </c>
      <c r="AL389">
        <v>-0.03</v>
      </c>
      <c r="AM389" t="s">
        <v>10212</v>
      </c>
      <c r="AN389">
        <v>13.16</v>
      </c>
      <c r="AO389" t="s">
        <v>10211</v>
      </c>
      <c r="AP389">
        <v>1.6384042867218E-2</v>
      </c>
      <c r="AQ389">
        <f>(Table2[[#This Row],[Sharpe Ratio]]-AVERAGE(Table2[Sharpe Ratio]))/_xlfn.STDEV.P(Table2[Sharpe Ratio])</f>
        <v>-0.43273169127644817</v>
      </c>
      <c r="AR3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3.5433900117137571</v>
      </c>
      <c r="AS389">
        <f>_xlfn.RANK.AVG(Table2[[#This Row],[1Y Return vs Nifty Z-Score]],Table2[1Y Return vs Nifty Z-Score])</f>
        <v>270</v>
      </c>
      <c r="AT389">
        <f>_xlfn.RANK.AVG(Table2[[#This Row],[6M Return vs Nifty Z-Score]],Table2[6M Return vs Nifty Z-Score])</f>
        <v>437</v>
      </c>
      <c r="AU389">
        <f>_xlfn.RANK.AVG(Table2[[#This Row],[Sharpe Ratio Z-Score]],Table2[Sharpe Ratio Z-Score])</f>
        <v>451</v>
      </c>
      <c r="AV389">
        <f>(Table2[[#This Row],[Rank 1Y]]+Table2[[#This Row],[Rank 6M]]+Table2[[#This Row],[Rank Sharpe]])/3</f>
        <v>386</v>
      </c>
    </row>
    <row r="390" spans="1:48" x14ac:dyDescent="0.3">
      <c r="A390" t="s">
        <v>2030</v>
      </c>
      <c r="B390" t="s">
        <v>2031</v>
      </c>
      <c r="C390" t="s">
        <v>10165</v>
      </c>
      <c r="D390" t="s">
        <v>59</v>
      </c>
      <c r="E390">
        <v>2969.6552977840001</v>
      </c>
      <c r="F390">
        <v>232.17</v>
      </c>
      <c r="G390">
        <v>-16.6808646771191</v>
      </c>
      <c r="H390">
        <f>(Table2[[#This Row],[1Y Return vs Nifty]]-AVERAGE(Table2[1Y Return vs Nifty]))/_xlfn.STDEV.P(Table2[1Y Return vs Nifty])</f>
        <v>-0.72875674165609927</v>
      </c>
      <c r="I390">
        <v>17.721509839745501</v>
      </c>
      <c r="J390">
        <f>(Table2[[#This Row],[1M Return vs Nifty]]-AVERAGE(Table2[1M Return vs Nifty]))/_xlfn.STDEV.P(Table2[1M Return vs Nifty])</f>
        <v>1.3437815535221447</v>
      </c>
      <c r="K390">
        <v>16.680604994028201</v>
      </c>
      <c r="L390">
        <f>(Table2[[#This Row],[6M Return vs Nifty]]-AVERAGE(Table2[6M Return vs Nifty]))/_xlfn.STDEV.P(Table2[6M Return vs Nifty])</f>
        <v>0.20528175335054336</v>
      </c>
      <c r="M390">
        <v>7.1472214033366503</v>
      </c>
      <c r="N390">
        <f>(Table2[[#This Row],[1W Return vs Nifty]]-AVERAGE(Table2[1W Return vs Nifty]))/_xlfn.STDEV.P(Table2[1W Return vs Nifty])</f>
        <v>1.4275337725922923</v>
      </c>
      <c r="O390">
        <v>208.04</v>
      </c>
      <c r="P390">
        <v>199.688967627023</v>
      </c>
      <c r="Q390">
        <v>187.09561998099801</v>
      </c>
      <c r="R390">
        <v>70.976351620393302</v>
      </c>
      <c r="S390" s="2">
        <f>(Table2[[#This Row],[Close Price]]-Table2[[#This Row],[20D EMA]])/Table2[[#This Row],[20D EMA]]</f>
        <v>0.11598731013266678</v>
      </c>
      <c r="T390" s="2">
        <f>(Table2[[#This Row],[Close Price]]-Table2[[#This Row],[50D EMA]])/Table2[[#This Row],[50D EMA]]</f>
        <v>0.1626581215725684</v>
      </c>
      <c r="U390" s="2">
        <f>(Table2[[#This Row],[Close Price]]-Table2[[#This Row],[200D EMA]])/Table2[[#This Row],[200D EMA]]</f>
        <v>0.24091627598540183</v>
      </c>
      <c r="V390">
        <v>1.9497654373864901</v>
      </c>
      <c r="W390">
        <v>224.64</v>
      </c>
      <c r="X390">
        <v>237.5</v>
      </c>
      <c r="Y390">
        <v>203.81</v>
      </c>
      <c r="Z390">
        <v>237.5</v>
      </c>
      <c r="AA390">
        <v>195.32</v>
      </c>
      <c r="AB390">
        <v>237.5</v>
      </c>
      <c r="AC390">
        <f>(Table2[[#This Row],[Close Price]]/Table2[[#This Row],[Day Low]])-1</f>
        <v>3.3520299145299193E-2</v>
      </c>
      <c r="AD390">
        <f>(Table2[[#This Row],[Day High]]/Table2[[#This Row],[Close Price]])-1</f>
        <v>2.2957315760003594E-2</v>
      </c>
      <c r="AE390">
        <f>(Table2[[#This Row],[Close Price]]/Table2[[#This Row],[Current Week Low]])-1</f>
        <v>0.13914920759530935</v>
      </c>
      <c r="AF390">
        <f>(Table2[[#This Row],[Current Week High]]/Table2[[#This Row],[Close Price]])-1</f>
        <v>2.2957315760003594E-2</v>
      </c>
      <c r="AG390">
        <f>(Table2[[#This Row],[Close Price]]/Table2[[#This Row],[Current Month Low]])-1</f>
        <v>0.18866475527339754</v>
      </c>
      <c r="AH390">
        <f>(Table2[[#This Row],[Current Month High]]/Table2[[#This Row],[Close Price]])-1</f>
        <v>2.2957315760003594E-2</v>
      </c>
      <c r="AI390">
        <v>11.1039324632812</v>
      </c>
      <c r="AJ390">
        <v>50.077569489334103</v>
      </c>
      <c r="AK390" t="str">
        <f>IF(AND(Table2[[#This Row],[20D EMA]]&gt;Table2[[#This Row],[50D EMA]],Table2[[#This Row],[50D EMA]]&gt;Table2[[#This Row],[200D EMA]]),"Uptrend","Downtrend/NoTrend")</f>
        <v>Uptrend</v>
      </c>
      <c r="AL390">
        <v>0.06</v>
      </c>
      <c r="AM390" t="s">
        <v>10211</v>
      </c>
      <c r="AN390">
        <v>12.61</v>
      </c>
      <c r="AO390" t="s">
        <v>10211</v>
      </c>
      <c r="AP390">
        <v>5.7267123719461001E-2</v>
      </c>
      <c r="AQ390">
        <f>(Table2[[#This Row],[Sharpe Ratio]]-AVERAGE(Table2[Sharpe Ratio]))/_xlfn.STDEV.P(Table2[Sharpe Ratio])</f>
        <v>3.111034676237652E-2</v>
      </c>
      <c r="AR3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2.2789506845712575</v>
      </c>
      <c r="AS390">
        <f>_xlfn.RANK.AVG(Table2[[#This Row],[1Y Return vs Nifty Z-Score]],Table2[1Y Return vs Nifty Z-Score])</f>
        <v>598</v>
      </c>
      <c r="AT390">
        <f>_xlfn.RANK.AVG(Table2[[#This Row],[6M Return vs Nifty Z-Score]],Table2[6M Return vs Nifty Z-Score])</f>
        <v>242</v>
      </c>
      <c r="AU390">
        <f>_xlfn.RANK.AVG(Table2[[#This Row],[Sharpe Ratio Z-Score]],Table2[Sharpe Ratio Z-Score])</f>
        <v>322</v>
      </c>
      <c r="AV390">
        <f>(Table2[[#This Row],[Rank 1Y]]+Table2[[#This Row],[Rank 6M]]+Table2[[#This Row],[Rank Sharpe]])/3</f>
        <v>387.33333333333331</v>
      </c>
    </row>
    <row r="391" spans="1:48" x14ac:dyDescent="0.3">
      <c r="A391" t="s">
        <v>52</v>
      </c>
      <c r="B391" t="s">
        <v>53</v>
      </c>
      <c r="C391" t="s">
        <v>10167</v>
      </c>
      <c r="D391" t="s">
        <v>24</v>
      </c>
      <c r="E391">
        <v>400763.277607875</v>
      </c>
      <c r="F391">
        <v>1317.3</v>
      </c>
      <c r="G391">
        <v>12.261121194933301</v>
      </c>
      <c r="H391">
        <f>(Table2[[#This Row],[1Y Return vs Nifty]]-AVERAGE(Table2[1Y Return vs Nifty]))/_xlfn.STDEV.P(Table2[1Y Return vs Nifty])</f>
        <v>-0.38130381240176009</v>
      </c>
      <c r="I391">
        <v>3.57685812738637</v>
      </c>
      <c r="J391">
        <f>(Table2[[#This Row],[1M Return vs Nifty]]-AVERAGE(Table2[1M Return vs Nifty]))/_xlfn.STDEV.P(Table2[1M Return vs Nifty])</f>
        <v>0.1333355376401329</v>
      </c>
      <c r="K391">
        <v>5.6695147159217001</v>
      </c>
      <c r="L391">
        <f>(Table2[[#This Row],[6M Return vs Nifty]]-AVERAGE(Table2[6M Return vs Nifty]))/_xlfn.STDEV.P(Table2[6M Return vs Nifty])</f>
        <v>-0.12613312172932106</v>
      </c>
      <c r="M391">
        <v>0.42757429049379703</v>
      </c>
      <c r="N391">
        <f>(Table2[[#This Row],[1W Return vs Nifty]]-AVERAGE(Table2[1W Return vs Nifty]))/_xlfn.STDEV.P(Table2[1W Return vs Nifty])</f>
        <v>0.14048636170111242</v>
      </c>
      <c r="O391">
        <v>1263.77</v>
      </c>
      <c r="P391">
        <v>1210.2719725434999</v>
      </c>
      <c r="Q391">
        <v>1103.1281924721</v>
      </c>
      <c r="R391">
        <v>72.897857903065301</v>
      </c>
      <c r="S391" s="2">
        <f>(Table2[[#This Row],[Close Price]]-Table2[[#This Row],[20D EMA]])/Table2[[#This Row],[20D EMA]]</f>
        <v>4.2357390980953792E-2</v>
      </c>
      <c r="T391" s="2">
        <f>(Table2[[#This Row],[Close Price]]-Table2[[#This Row],[50D EMA]])/Table2[[#This Row],[50D EMA]]</f>
        <v>8.8433038097685254E-2</v>
      </c>
      <c r="U391" s="2">
        <f>(Table2[[#This Row],[Close Price]]-Table2[[#This Row],[200D EMA]])/Table2[[#This Row],[200D EMA]]</f>
        <v>0.19414951860485316</v>
      </c>
      <c r="V391">
        <v>0.74024666982138199</v>
      </c>
      <c r="W391">
        <v>1293.9000000000001</v>
      </c>
      <c r="X391">
        <v>1339.65</v>
      </c>
      <c r="Y391">
        <v>1275.1500000000001</v>
      </c>
      <c r="Z391">
        <v>1339.65</v>
      </c>
      <c r="AA391">
        <v>1238.25</v>
      </c>
      <c r="AB391">
        <v>1339.65</v>
      </c>
      <c r="AC391">
        <f>(Table2[[#This Row],[Close Price]]/Table2[[#This Row],[Day Low]])-1</f>
        <v>1.8084859726408498E-2</v>
      </c>
      <c r="AD391">
        <f>(Table2[[#This Row],[Day High]]/Table2[[#This Row],[Close Price]])-1</f>
        <v>1.6966522432247944E-2</v>
      </c>
      <c r="AE391">
        <f>(Table2[[#This Row],[Close Price]]/Table2[[#This Row],[Current Week Low]])-1</f>
        <v>3.3054934713562911E-2</v>
      </c>
      <c r="AF391">
        <f>(Table2[[#This Row],[Current Week High]]/Table2[[#This Row],[Close Price]])-1</f>
        <v>1.6966522432247944E-2</v>
      </c>
      <c r="AG391">
        <f>(Table2[[#This Row],[Close Price]]/Table2[[#This Row],[Current Month Low]])-1</f>
        <v>6.3840096910962929E-2</v>
      </c>
      <c r="AH391">
        <f>(Table2[[#This Row],[Current Month High]]/Table2[[#This Row],[Close Price]])-1</f>
        <v>1.6966522432247944E-2</v>
      </c>
      <c r="AI391">
        <v>1.6966522432247899</v>
      </c>
      <c r="AJ391">
        <v>42.080569487138</v>
      </c>
      <c r="AK391" t="str">
        <f>IF(AND(Table2[[#This Row],[20D EMA]]&gt;Table2[[#This Row],[50D EMA]],Table2[[#This Row],[50D EMA]]&gt;Table2[[#This Row],[200D EMA]]),"Uptrend","Downtrend/NoTrend")</f>
        <v>Uptrend</v>
      </c>
      <c r="AL391">
        <v>0.14000000000000001</v>
      </c>
      <c r="AM391" t="s">
        <v>10211</v>
      </c>
      <c r="AN391">
        <v>2.48</v>
      </c>
      <c r="AO391" t="s">
        <v>10211</v>
      </c>
      <c r="AP391">
        <v>4.0132324512375001E-2</v>
      </c>
      <c r="AQ391">
        <f>(Table2[[#This Row],[Sharpe Ratio]]-AVERAGE(Table2[Sharpe Ratio]))/_xlfn.STDEV.P(Table2[Sharpe Ratio])</f>
        <v>-0.16329379353041062</v>
      </c>
      <c r="AR3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-0.39690882832024643</v>
      </c>
      <c r="AS391">
        <f>_xlfn.RANK.AVG(Table2[[#This Row],[1Y Return vs Nifty Z-Score]],Table2[1Y Return vs Nifty Z-Score])</f>
        <v>426</v>
      </c>
      <c r="AT391">
        <f>_xlfn.RANK.AVG(Table2[[#This Row],[6M Return vs Nifty Z-Score]],Table2[6M Return vs Nifty Z-Score])</f>
        <v>360</v>
      </c>
      <c r="AU391">
        <f>_xlfn.RANK.AVG(Table2[[#This Row],[Sharpe Ratio Z-Score]],Table2[Sharpe Ratio Z-Score])</f>
        <v>380</v>
      </c>
      <c r="AV391">
        <f>(Table2[[#This Row],[Rank 1Y]]+Table2[[#This Row],[Rank 6M]]+Table2[[#This Row],[Rank Sharpe]])/3</f>
        <v>388.66666666666669</v>
      </c>
    </row>
    <row r="392" spans="1:48" x14ac:dyDescent="0.3">
      <c r="A392" t="s">
        <v>1355</v>
      </c>
      <c r="B392" t="s">
        <v>1356</v>
      </c>
      <c r="C392" t="s">
        <v>10179</v>
      </c>
      <c r="D392" t="s">
        <v>1357</v>
      </c>
      <c r="E392">
        <v>7830.2929372799999</v>
      </c>
      <c r="F392">
        <v>285.39999999999998</v>
      </c>
      <c r="G392">
        <v>32.683804994733798</v>
      </c>
      <c r="H392">
        <f>(Table2[[#This Row],[1Y Return vs Nifty]]-AVERAGE(Table2[1Y Return vs Nifty]))/_xlfn.STDEV.P(Table2[1Y Return vs Nifty])</f>
        <v>-0.13612639642050428</v>
      </c>
      <c r="I392">
        <v>-14.922467181952999</v>
      </c>
      <c r="J392">
        <f>(Table2[[#This Row],[1M Return vs Nifty]]-AVERAGE(Table2[1M Return vs Nifty]))/_xlfn.STDEV.P(Table2[1M Return vs Nifty])</f>
        <v>-1.4497670422296376</v>
      </c>
      <c r="K392">
        <v>-11.6639403240719</v>
      </c>
      <c r="L392">
        <f>(Table2[[#This Row],[6M Return vs Nifty]]-AVERAGE(Table2[6M Return vs Nifty]))/_xlfn.STDEV.P(Table2[6M Return vs Nifty])</f>
        <v>-0.64784029982810776</v>
      </c>
      <c r="M392">
        <v>-8.9811874145393702</v>
      </c>
      <c r="N392">
        <f>(Table2[[#This Row],[1W Return vs Nifty]]-AVERAGE(Table2[1W Return vs Nifty]))/_xlfn.STDEV.P(Table2[1W Return vs Nifty])</f>
        <v>-1.661620533021205</v>
      </c>
      <c r="O392">
        <v>306.77999999999997</v>
      </c>
      <c r="P392">
        <v>306.25802830747699</v>
      </c>
      <c r="Q392">
        <v>288.23437996042401</v>
      </c>
      <c r="R392">
        <v>26.916357230468101</v>
      </c>
      <c r="S392" s="2">
        <f>(Table2[[#This Row],[Close Price]]-Table2[[#This Row],[20D EMA]])/Table2[[#This Row],[20D EMA]]</f>
        <v>-6.9691635699850041E-2</v>
      </c>
      <c r="T392" s="2">
        <f>(Table2[[#This Row],[Close Price]]-Table2[[#This Row],[50D EMA]])/Table2[[#This Row],[50D EMA]]</f>
        <v>-6.8106062142266416E-2</v>
      </c>
      <c r="U392" s="2">
        <f>(Table2[[#This Row],[Close Price]]-Table2[[#This Row],[200D EMA]])/Table2[[#This Row],[200D EMA]]</f>
        <v>-9.8335943158939076E-3</v>
      </c>
      <c r="V392">
        <v>2.1976490810965901</v>
      </c>
      <c r="W392">
        <v>283.5</v>
      </c>
      <c r="X392">
        <v>304.85000000000002</v>
      </c>
      <c r="Y392">
        <v>283.5</v>
      </c>
      <c r="Z392">
        <v>319.5</v>
      </c>
      <c r="AA392">
        <v>283.5</v>
      </c>
      <c r="AB392">
        <v>339.45</v>
      </c>
      <c r="AC392">
        <f>(Table2[[#This Row],[Close Price]]/Table2[[#This Row],[Day Low]])-1</f>
        <v>6.7019400352732461E-3</v>
      </c>
      <c r="AD392">
        <f>(Table2[[#This Row],[Day High]]/Table2[[#This Row],[Close Price]])-1</f>
        <v>6.8149964961457865E-2</v>
      </c>
      <c r="AE392">
        <f>(Table2[[#This Row],[Close Price]]/Table2[[#This Row],[Current Week Low]])-1</f>
        <v>6.7019400352732461E-3</v>
      </c>
      <c r="AF392">
        <f>(Table2[[#This Row],[Current Week High]]/Table2[[#This Row],[Close Price]])-1</f>
        <v>0.11948142957252994</v>
      </c>
      <c r="AG392">
        <f>(Table2[[#This Row],[Close Price]]/Table2[[#This Row],[Current Month Low]])-1</f>
        <v>6.7019400352732461E-3</v>
      </c>
      <c r="AH392">
        <f>(Table2[[#This Row],[Current Month High]]/Table2[[#This Row],[Close Price]])-1</f>
        <v>0.18938332165381921</v>
      </c>
      <c r="AI392">
        <v>27.873160476524099</v>
      </c>
      <c r="AJ392">
        <v>86.4750081672655</v>
      </c>
      <c r="AK392" t="str">
        <f>IF(AND(Table2[[#This Row],[20D EMA]]&gt;Table2[[#This Row],[50D EMA]],Table2[[#This Row],[50D EMA]]&gt;Table2[[#This Row],[200D EMA]]),"Uptrend","Downtrend/NoTrend")</f>
        <v>Uptrend</v>
      </c>
      <c r="AL392">
        <v>-0.11</v>
      </c>
      <c r="AM392" t="s">
        <v>10212</v>
      </c>
      <c r="AN392">
        <v>-9.4499999999999993</v>
      </c>
      <c r="AO392" t="s">
        <v>10212</v>
      </c>
      <c r="AP392">
        <v>6.5065269309245E-2</v>
      </c>
      <c r="AQ392">
        <f>(Table2[[#This Row],[Sharpe Ratio]]-AVERAGE(Table2[Sharpe Ratio]))/_xlfn.STDEV.P(Table2[Sharpe Ratio])</f>
        <v>0.11958478821559285</v>
      </c>
      <c r="AR3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-3.7757694832838617</v>
      </c>
      <c r="AS392">
        <f>_xlfn.RANK.AVG(Table2[[#This Row],[1Y Return vs Nifty Z-Score]],Table2[1Y Return vs Nifty Z-Score])</f>
        <v>318</v>
      </c>
      <c r="AT392">
        <f>_xlfn.RANK.AVG(Table2[[#This Row],[6M Return vs Nifty Z-Score]],Table2[6M Return vs Nifty Z-Score])</f>
        <v>547</v>
      </c>
      <c r="AU392">
        <f>_xlfn.RANK.AVG(Table2[[#This Row],[Sharpe Ratio Z-Score]],Table2[Sharpe Ratio Z-Score])</f>
        <v>302</v>
      </c>
      <c r="AV392">
        <f>(Table2[[#This Row],[Rank 1Y]]+Table2[[#This Row],[Rank 6M]]+Table2[[#This Row],[Rank Sharpe]])/3</f>
        <v>389</v>
      </c>
    </row>
    <row r="393" spans="1:48" x14ac:dyDescent="0.3">
      <c r="A393" t="s">
        <v>1597</v>
      </c>
      <c r="B393" t="s">
        <v>1598</v>
      </c>
      <c r="C393" t="s">
        <v>10172</v>
      </c>
      <c r="D393" t="s">
        <v>209</v>
      </c>
      <c r="E393">
        <v>5558.5462006799999</v>
      </c>
      <c r="F393">
        <v>608.5</v>
      </c>
      <c r="G393">
        <v>51.678150598996602</v>
      </c>
      <c r="H393">
        <f>(Table2[[#This Row],[1Y Return vs Nifty]]-AVERAGE(Table2[1Y Return vs Nifty]))/_xlfn.STDEV.P(Table2[1Y Return vs Nifty])</f>
        <v>9.1903602925300212E-2</v>
      </c>
      <c r="I393">
        <v>-4.8353759544846104</v>
      </c>
      <c r="J393">
        <f>(Table2[[#This Row],[1M Return vs Nifty]]-AVERAGE(Table2[1M Return vs Nifty]))/_xlfn.STDEV.P(Table2[1M Return vs Nifty])</f>
        <v>-0.58655176931776276</v>
      </c>
      <c r="K393">
        <v>1.9988352735902499</v>
      </c>
      <c r="L393">
        <f>(Table2[[#This Row],[6M Return vs Nifty]]-AVERAGE(Table2[6M Return vs Nifty]))/_xlfn.STDEV.P(Table2[6M Return vs Nifty])</f>
        <v>-0.23661425830281033</v>
      </c>
      <c r="M393">
        <v>-1.0307300974661899</v>
      </c>
      <c r="N393">
        <f>(Table2[[#This Row],[1W Return vs Nifty]]-AVERAGE(Table2[1W Return vs Nifty]))/_xlfn.STDEV.P(Table2[1W Return vs Nifty])</f>
        <v>-0.13882992608845468</v>
      </c>
      <c r="O393">
        <v>616.09</v>
      </c>
      <c r="P393">
        <v>590.25711378619201</v>
      </c>
      <c r="Q393">
        <v>505.25681821198401</v>
      </c>
      <c r="R393">
        <v>43.985599157306297</v>
      </c>
      <c r="S393" s="2">
        <f>(Table2[[#This Row],[Close Price]]-Table2[[#This Row],[20D EMA]])/Table2[[#This Row],[20D EMA]]</f>
        <v>-1.2319628625687857E-2</v>
      </c>
      <c r="T393" s="2">
        <f>(Table2[[#This Row],[Close Price]]-Table2[[#This Row],[50D EMA]])/Table2[[#This Row],[50D EMA]]</f>
        <v>3.0906677425350079E-2</v>
      </c>
      <c r="U393" s="2">
        <f>(Table2[[#This Row],[Close Price]]-Table2[[#This Row],[200D EMA]])/Table2[[#This Row],[200D EMA]]</f>
        <v>0.20433802784369273</v>
      </c>
      <c r="V393">
        <v>0.44048806780278799</v>
      </c>
      <c r="W393">
        <v>604.35</v>
      </c>
      <c r="X393">
        <v>622.45000000000005</v>
      </c>
      <c r="Y393">
        <v>604.35</v>
      </c>
      <c r="Z393">
        <v>645.70000000000005</v>
      </c>
      <c r="AA393">
        <v>603.45000000000005</v>
      </c>
      <c r="AB393">
        <v>662.8</v>
      </c>
      <c r="AC393">
        <f>(Table2[[#This Row],[Close Price]]/Table2[[#This Row],[Day Low]])-1</f>
        <v>6.8668817738064547E-3</v>
      </c>
      <c r="AD393">
        <f>(Table2[[#This Row],[Day High]]/Table2[[#This Row],[Close Price]])-1</f>
        <v>2.2925225965489071E-2</v>
      </c>
      <c r="AE393">
        <f>(Table2[[#This Row],[Close Price]]/Table2[[#This Row],[Current Week Low]])-1</f>
        <v>6.8668817738064547E-3</v>
      </c>
      <c r="AF393">
        <f>(Table2[[#This Row],[Current Week High]]/Table2[[#This Row],[Close Price]])-1</f>
        <v>6.113393590797056E-2</v>
      </c>
      <c r="AG393">
        <f>(Table2[[#This Row],[Close Price]]/Table2[[#This Row],[Current Month Low]])-1</f>
        <v>8.3685475184356317E-3</v>
      </c>
      <c r="AH393">
        <f>(Table2[[#This Row],[Current Month High]]/Table2[[#This Row],[Close Price]])-1</f>
        <v>8.9235825801150304E-2</v>
      </c>
      <c r="AI393">
        <v>8.9235825801150295</v>
      </c>
      <c r="AJ393">
        <v>89.978145488604397</v>
      </c>
      <c r="AK393" t="str">
        <f>IF(AND(Table2[[#This Row],[20D EMA]]&gt;Table2[[#This Row],[50D EMA]],Table2[[#This Row],[50D EMA]]&gt;Table2[[#This Row],[200D EMA]]),"Uptrend","Downtrend/NoTrend")</f>
        <v>Uptrend</v>
      </c>
      <c r="AL393">
        <v>0.06</v>
      </c>
      <c r="AM393" t="s">
        <v>10211</v>
      </c>
      <c r="AN393">
        <v>-2.58</v>
      </c>
      <c r="AO393" t="s">
        <v>10212</v>
      </c>
      <c r="AQ393">
        <f>(Table2[[#This Row],[Sharpe Ratio]]-AVERAGE(Table2[Sharpe Ratio]))/_xlfn.STDEV.P(Table2[Sharpe Ratio])</f>
        <v>-0.61861806961255938</v>
      </c>
      <c r="AR3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-1.4887104203962871</v>
      </c>
      <c r="AS393">
        <f>_xlfn.RANK.AVG(Table2[[#This Row],[1Y Return vs Nifty Z-Score]],Table2[1Y Return vs Nifty Z-Score])</f>
        <v>251</v>
      </c>
      <c r="AT393">
        <f>_xlfn.RANK.AVG(Table2[[#This Row],[6M Return vs Nifty Z-Score]],Table2[6M Return vs Nifty Z-Score])</f>
        <v>401</v>
      </c>
      <c r="AU393">
        <f>_xlfn.RANK.AVG(Table2[[#This Row],[Sharpe Ratio Z-Score]],Table2[Sharpe Ratio Z-Score])</f>
        <v>517</v>
      </c>
      <c r="AV393">
        <f>(Table2[[#This Row],[Rank 1Y]]+Table2[[#This Row],[Rank 6M]]+Table2[[#This Row],[Rank Sharpe]])/3</f>
        <v>389.66666666666669</v>
      </c>
    </row>
    <row r="394" spans="1:48" x14ac:dyDescent="0.3">
      <c r="A394" t="s">
        <v>87</v>
      </c>
      <c r="B394" t="s">
        <v>88</v>
      </c>
      <c r="C394" t="s">
        <v>10178</v>
      </c>
      <c r="D394" t="s">
        <v>89</v>
      </c>
      <c r="E394">
        <v>318787.62268252001</v>
      </c>
      <c r="F394">
        <v>4943.6499999999996</v>
      </c>
      <c r="G394">
        <v>3.4769812570318099</v>
      </c>
      <c r="H394">
        <f>(Table2[[#This Row],[1Y Return vs Nifty]]-AVERAGE(Table2[1Y Return vs Nifty]))/_xlfn.STDEV.P(Table2[1Y Return vs Nifty])</f>
        <v>-0.48675874441287392</v>
      </c>
      <c r="I394">
        <v>-0.95804767805448199</v>
      </c>
      <c r="J394">
        <f>(Table2[[#This Row],[1M Return vs Nifty]]-AVERAGE(Table2[1M Return vs Nifty]))/_xlfn.STDEV.P(Table2[1M Return vs Nifty])</f>
        <v>-0.25474461987974101</v>
      </c>
      <c r="K394">
        <v>16.797554700265199</v>
      </c>
      <c r="L394">
        <f>(Table2[[#This Row],[6M Return vs Nifty]]-AVERAGE(Table2[6M Return vs Nifty]))/_xlfn.STDEV.P(Table2[6M Return vs Nifty])</f>
        <v>0.20880173832062632</v>
      </c>
      <c r="M394">
        <v>1.9129621138860899</v>
      </c>
      <c r="N394">
        <f>(Table2[[#This Row],[1W Return vs Nifty]]-AVERAGE(Table2[1W Return vs Nifty]))/_xlfn.STDEV.P(Table2[1W Return vs Nifty])</f>
        <v>0.42499007449467513</v>
      </c>
      <c r="O394">
        <v>4811.79</v>
      </c>
      <c r="P394">
        <v>4708.90129164276</v>
      </c>
      <c r="Q394">
        <v>4282.8322377945897</v>
      </c>
      <c r="R394">
        <v>61.9864887607106</v>
      </c>
      <c r="S394" s="2">
        <f>(Table2[[#This Row],[Close Price]]-Table2[[#This Row],[20D EMA]])/Table2[[#This Row],[20D EMA]]</f>
        <v>2.7403523428911003E-2</v>
      </c>
      <c r="T394" s="2">
        <f>(Table2[[#This Row],[Close Price]]-Table2[[#This Row],[50D EMA]])/Table2[[#This Row],[50D EMA]]</f>
        <v>4.9852119171379897E-2</v>
      </c>
      <c r="U394" s="2">
        <f>(Table2[[#This Row],[Close Price]]-Table2[[#This Row],[200D EMA]])/Table2[[#This Row],[200D EMA]]</f>
        <v>0.1542945708622229</v>
      </c>
      <c r="V394">
        <v>1.0520478187731901</v>
      </c>
      <c r="W394">
        <v>4909</v>
      </c>
      <c r="X394">
        <v>5016.95</v>
      </c>
      <c r="Y394">
        <v>4731.1000000000004</v>
      </c>
      <c r="Z394">
        <v>5016.95</v>
      </c>
      <c r="AA394">
        <v>4612.5</v>
      </c>
      <c r="AB394">
        <v>5016.95</v>
      </c>
      <c r="AC394">
        <f>(Table2[[#This Row],[Close Price]]/Table2[[#This Row],[Day Low]])-1</f>
        <v>7.0584640456303749E-3</v>
      </c>
      <c r="AD394">
        <f>(Table2[[#This Row],[Day High]]/Table2[[#This Row],[Close Price]])-1</f>
        <v>1.4827101433151579E-2</v>
      </c>
      <c r="AE394">
        <f>(Table2[[#This Row],[Close Price]]/Table2[[#This Row],[Current Week Low]])-1</f>
        <v>4.4926127116315273E-2</v>
      </c>
      <c r="AF394">
        <f>(Table2[[#This Row],[Current Week High]]/Table2[[#This Row],[Close Price]])-1</f>
        <v>1.4827101433151579E-2</v>
      </c>
      <c r="AG394">
        <f>(Table2[[#This Row],[Close Price]]/Table2[[#This Row],[Current Month Low]])-1</f>
        <v>7.1794037940379418E-2</v>
      </c>
      <c r="AH394">
        <f>(Table2[[#This Row],[Current Month High]]/Table2[[#This Row],[Close Price]])-1</f>
        <v>1.4827101433151579E-2</v>
      </c>
      <c r="AI394">
        <v>5.5697713228080401</v>
      </c>
      <c r="AJ394">
        <v>41.6011457214464</v>
      </c>
      <c r="AK394" t="str">
        <f>IF(AND(Table2[[#This Row],[20D EMA]]&gt;Table2[[#This Row],[50D EMA]],Table2[[#This Row],[50D EMA]]&gt;Table2[[#This Row],[200D EMA]]),"Uptrend","Downtrend/NoTrend")</f>
        <v>Uptrend</v>
      </c>
      <c r="AL394">
        <v>-0.06</v>
      </c>
      <c r="AM394" t="s">
        <v>10212</v>
      </c>
      <c r="AN394">
        <v>2.97</v>
      </c>
      <c r="AO394" t="s">
        <v>10211</v>
      </c>
      <c r="AP394">
        <v>1.5720545760376001E-2</v>
      </c>
      <c r="AQ394">
        <f>(Table2[[#This Row],[Sharpe Ratio]]-AVERAGE(Table2[Sharpe Ratio]))/_xlfn.STDEV.P(Table2[Sharpe Ratio])</f>
        <v>-0.44025944710734399</v>
      </c>
      <c r="AR3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-0.54797099858465748</v>
      </c>
      <c r="AS394">
        <f>_xlfn.RANK.AVG(Table2[[#This Row],[1Y Return vs Nifty Z-Score]],Table2[1Y Return vs Nifty Z-Score])</f>
        <v>477</v>
      </c>
      <c r="AT394">
        <f>_xlfn.RANK.AVG(Table2[[#This Row],[6M Return vs Nifty Z-Score]],Table2[6M Return vs Nifty Z-Score])</f>
        <v>239</v>
      </c>
      <c r="AU394">
        <f>_xlfn.RANK.AVG(Table2[[#This Row],[Sharpe Ratio Z-Score]],Table2[Sharpe Ratio Z-Score])</f>
        <v>454</v>
      </c>
      <c r="AV394">
        <f>(Table2[[#This Row],[Rank 1Y]]+Table2[[#This Row],[Rank 6M]]+Table2[[#This Row],[Rank Sharpe]])/3</f>
        <v>390</v>
      </c>
    </row>
    <row r="395" spans="1:48" x14ac:dyDescent="0.3">
      <c r="A395" t="s">
        <v>1712</v>
      </c>
      <c r="B395" t="s">
        <v>1713</v>
      </c>
      <c r="C395" t="s">
        <v>10171</v>
      </c>
      <c r="D395" t="s">
        <v>246</v>
      </c>
      <c r="E395">
        <v>4477.3433320000004</v>
      </c>
      <c r="F395">
        <v>1454.7</v>
      </c>
      <c r="G395">
        <v>-4.4401838387680304</v>
      </c>
      <c r="H395">
        <f>(Table2[[#This Row],[1Y Return vs Nifty]]-AVERAGE(Table2[1Y Return vs Nifty]))/_xlfn.STDEV.P(Table2[1Y Return vs Nifty])</f>
        <v>-0.58180551197356822</v>
      </c>
      <c r="I395">
        <v>9.7604904874068907</v>
      </c>
      <c r="J395">
        <f>(Table2[[#This Row],[1M Return vs Nifty]]-AVERAGE(Table2[1M Return vs Nifty]))/_xlfn.STDEV.P(Table2[1M Return vs Nifty])</f>
        <v>0.66250750355894128</v>
      </c>
      <c r="K395">
        <v>-5.0330223417389597</v>
      </c>
      <c r="L395">
        <f>(Table2[[#This Row],[6M Return vs Nifty]]-AVERAGE(Table2[6M Return vs Nifty]))/_xlfn.STDEV.P(Table2[6M Return vs Nifty])</f>
        <v>-0.4482610756754199</v>
      </c>
      <c r="M395">
        <v>-3.6296012378784801</v>
      </c>
      <c r="N395">
        <f>(Table2[[#This Row],[1W Return vs Nifty]]-AVERAGE(Table2[1W Return vs Nifty]))/_xlfn.STDEV.P(Table2[1W Return vs Nifty])</f>
        <v>-0.63660463305403303</v>
      </c>
      <c r="O395">
        <v>1386.24</v>
      </c>
      <c r="P395">
        <v>1326.0168751941901</v>
      </c>
      <c r="Q395">
        <v>1209.88023052414</v>
      </c>
      <c r="R395">
        <v>59.364485825431103</v>
      </c>
      <c r="S395" s="2">
        <f>(Table2[[#This Row],[Close Price]]-Table2[[#This Row],[20D EMA]])/Table2[[#This Row],[20D EMA]]</f>
        <v>4.9385387811634374E-2</v>
      </c>
      <c r="T395" s="2">
        <f>(Table2[[#This Row],[Close Price]]-Table2[[#This Row],[50D EMA]])/Table2[[#This Row],[50D EMA]]</f>
        <v>9.7044862107780336E-2</v>
      </c>
      <c r="U395" s="2">
        <f>(Table2[[#This Row],[Close Price]]-Table2[[#This Row],[200D EMA]])/Table2[[#This Row],[200D EMA]]</f>
        <v>0.20235041725559905</v>
      </c>
      <c r="V395">
        <v>1.3374965756767501</v>
      </c>
      <c r="W395">
        <v>1426.25</v>
      </c>
      <c r="X395">
        <v>1477.95</v>
      </c>
      <c r="Y395">
        <v>1380</v>
      </c>
      <c r="Z395">
        <v>1485.95</v>
      </c>
      <c r="AA395">
        <v>1380</v>
      </c>
      <c r="AB395">
        <v>1526.6</v>
      </c>
      <c r="AC395">
        <f>(Table2[[#This Row],[Close Price]]/Table2[[#This Row],[Day Low]])-1</f>
        <v>1.9947414548641573E-2</v>
      </c>
      <c r="AD395">
        <f>(Table2[[#This Row],[Day High]]/Table2[[#This Row],[Close Price]])-1</f>
        <v>1.5982676840585741E-2</v>
      </c>
      <c r="AE395">
        <f>(Table2[[#This Row],[Close Price]]/Table2[[#This Row],[Current Week Low]])-1</f>
        <v>5.4130434782608816E-2</v>
      </c>
      <c r="AF395">
        <f>(Table2[[#This Row],[Current Week High]]/Table2[[#This Row],[Close Price]])-1</f>
        <v>2.1482092527668861E-2</v>
      </c>
      <c r="AG395">
        <f>(Table2[[#This Row],[Close Price]]/Table2[[#This Row],[Current Month Low]])-1</f>
        <v>5.4130434782608816E-2</v>
      </c>
      <c r="AH395">
        <f>(Table2[[#This Row],[Current Month High]]/Table2[[#This Row],[Close Price]])-1</f>
        <v>4.9425998487660605E-2</v>
      </c>
      <c r="AI395">
        <v>4.9425998487660596</v>
      </c>
      <c r="AJ395">
        <v>50.918145035792101</v>
      </c>
      <c r="AK395" t="str">
        <f>IF(AND(Table2[[#This Row],[20D EMA]]&gt;Table2[[#This Row],[50D EMA]],Table2[[#This Row],[50D EMA]]&gt;Table2[[#This Row],[200D EMA]]),"Uptrend","Downtrend/NoTrend")</f>
        <v>Uptrend</v>
      </c>
      <c r="AL395">
        <v>-0.03</v>
      </c>
      <c r="AM395" t="s">
        <v>10212</v>
      </c>
      <c r="AN395">
        <v>13.94</v>
      </c>
      <c r="AO395" t="s">
        <v>10211</v>
      </c>
      <c r="AP395">
        <v>0.11980665820530299</v>
      </c>
      <c r="AQ395">
        <f>(Table2[[#This Row],[Sharpe Ratio]]-AVERAGE(Table2[Sharpe Ratio]))/_xlfn.STDEV.P(Table2[Sharpe Ratio])</f>
        <v>0.7406572920807305</v>
      </c>
      <c r="AR3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-0.26350642506334937</v>
      </c>
      <c r="AS395">
        <f>_xlfn.RANK.AVG(Table2[[#This Row],[1Y Return vs Nifty Z-Score]],Table2[1Y Return vs Nifty Z-Score])</f>
        <v>529</v>
      </c>
      <c r="AT395">
        <f>_xlfn.RANK.AVG(Table2[[#This Row],[6M Return vs Nifty Z-Score]],Table2[6M Return vs Nifty Z-Score])</f>
        <v>477</v>
      </c>
      <c r="AU395">
        <f>_xlfn.RANK.AVG(Table2[[#This Row],[Sharpe Ratio Z-Score]],Table2[Sharpe Ratio Z-Score])</f>
        <v>166</v>
      </c>
      <c r="AV395">
        <f>(Table2[[#This Row],[Rank 1Y]]+Table2[[#This Row],[Rank 6M]]+Table2[[#This Row],[Rank Sharpe]])/3</f>
        <v>390.66666666666669</v>
      </c>
    </row>
    <row r="396" spans="1:48" x14ac:dyDescent="0.3">
      <c r="A396" t="s">
        <v>635</v>
      </c>
      <c r="B396" t="s">
        <v>636</v>
      </c>
      <c r="C396" t="s">
        <v>637</v>
      </c>
      <c r="D396" t="s">
        <v>637</v>
      </c>
      <c r="E396">
        <v>29221.67886</v>
      </c>
      <c r="F396">
        <v>856.1</v>
      </c>
      <c r="G396">
        <v>4.9016442817916301</v>
      </c>
      <c r="H396">
        <f>(Table2[[#This Row],[1Y Return vs Nifty]]-AVERAGE(Table2[1Y Return vs Nifty]))/_xlfn.STDEV.P(Table2[1Y Return vs Nifty])</f>
        <v>-0.46965544875992621</v>
      </c>
      <c r="I396">
        <v>-3.05751522479633</v>
      </c>
      <c r="J396">
        <f>(Table2[[#This Row],[1M Return vs Nifty]]-AVERAGE(Table2[1M Return vs Nifty]))/_xlfn.STDEV.P(Table2[1M Return vs Nifty])</f>
        <v>-0.43440914461362007</v>
      </c>
      <c r="K396">
        <v>-3.2676811929890999</v>
      </c>
      <c r="L396">
        <f>(Table2[[#This Row],[6M Return vs Nifty]]-AVERAGE(Table2[6M Return vs Nifty]))/_xlfn.STDEV.P(Table2[6M Return vs Nifty])</f>
        <v>-0.39512734400040472</v>
      </c>
      <c r="M396">
        <v>-6.2879098424319499</v>
      </c>
      <c r="N396">
        <f>(Table2[[#This Row],[1W Return vs Nifty]]-AVERAGE(Table2[1W Return vs Nifty]))/_xlfn.STDEV.P(Table2[1W Return vs Nifty])</f>
        <v>-1.1457636929548476</v>
      </c>
      <c r="O396">
        <v>870.44</v>
      </c>
      <c r="P396">
        <v>852.17090546616396</v>
      </c>
      <c r="Q396">
        <v>795.51301804016805</v>
      </c>
      <c r="R396">
        <v>36.830540953494001</v>
      </c>
      <c r="S396" s="2">
        <f>(Table2[[#This Row],[Close Price]]-Table2[[#This Row],[20D EMA]])/Table2[[#This Row],[20D EMA]]</f>
        <v>-1.6474426726712961E-2</v>
      </c>
      <c r="T396" s="2">
        <f>(Table2[[#This Row],[Close Price]]-Table2[[#This Row],[50D EMA]])/Table2[[#This Row],[50D EMA]]</f>
        <v>4.6106884295547823E-3</v>
      </c>
      <c r="U396" s="2">
        <f>(Table2[[#This Row],[Close Price]]-Table2[[#This Row],[200D EMA]])/Table2[[#This Row],[200D EMA]]</f>
        <v>7.6160893141754643E-2</v>
      </c>
      <c r="V396">
        <v>0.95662838556479202</v>
      </c>
      <c r="W396">
        <v>854.05</v>
      </c>
      <c r="X396">
        <v>869</v>
      </c>
      <c r="Y396">
        <v>851</v>
      </c>
      <c r="Z396">
        <v>891.5</v>
      </c>
      <c r="AA396">
        <v>851</v>
      </c>
      <c r="AB396">
        <v>934</v>
      </c>
      <c r="AC396">
        <f>(Table2[[#This Row],[Close Price]]/Table2[[#This Row],[Day Low]])-1</f>
        <v>2.4003278496576019E-3</v>
      </c>
      <c r="AD396">
        <f>(Table2[[#This Row],[Day High]]/Table2[[#This Row],[Close Price]])-1</f>
        <v>1.5068333138652079E-2</v>
      </c>
      <c r="AE396">
        <f>(Table2[[#This Row],[Close Price]]/Table2[[#This Row],[Current Week Low]])-1</f>
        <v>5.9929494712103182E-3</v>
      </c>
      <c r="AF396">
        <f>(Table2[[#This Row],[Current Week High]]/Table2[[#This Row],[Close Price]])-1</f>
        <v>4.1350309543277675E-2</v>
      </c>
      <c r="AG396">
        <f>(Table2[[#This Row],[Close Price]]/Table2[[#This Row],[Current Month Low]])-1</f>
        <v>5.9929494712103182E-3</v>
      </c>
      <c r="AH396">
        <f>(Table2[[#This Row],[Current Month High]]/Table2[[#This Row],[Close Price]])-1</f>
        <v>9.0994042752014836E-2</v>
      </c>
      <c r="AI396">
        <v>9.0994042752014792</v>
      </c>
      <c r="AJ396">
        <v>39.203252032520297</v>
      </c>
      <c r="AK396" t="str">
        <f>IF(AND(Table2[[#This Row],[20D EMA]]&gt;Table2[[#This Row],[50D EMA]],Table2[[#This Row],[50D EMA]]&gt;Table2[[#This Row],[200D EMA]]),"Uptrend","Downtrend/NoTrend")</f>
        <v>Uptrend</v>
      </c>
      <c r="AL396">
        <v>-0.12</v>
      </c>
      <c r="AM396" t="s">
        <v>10212</v>
      </c>
      <c r="AN396">
        <v>-3.91</v>
      </c>
      <c r="AO396" t="s">
        <v>10212</v>
      </c>
      <c r="AP396">
        <v>7.8843282918742999E-2</v>
      </c>
      <c r="AQ396">
        <f>(Table2[[#This Row],[Sharpe Ratio]]-AVERAGE(Table2[Sharpe Ratio]))/_xlfn.STDEV.P(Table2[Sharpe Ratio])</f>
        <v>0.27590426755849051</v>
      </c>
      <c r="AR3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-2.1690513627703081</v>
      </c>
      <c r="AS396">
        <f>_xlfn.RANK.AVG(Table2[[#This Row],[1Y Return vs Nifty Z-Score]],Table2[1Y Return vs Nifty Z-Score])</f>
        <v>462</v>
      </c>
      <c r="AT396">
        <f>_xlfn.RANK.AVG(Table2[[#This Row],[6M Return vs Nifty Z-Score]],Table2[6M Return vs Nifty Z-Score])</f>
        <v>460</v>
      </c>
      <c r="AU396">
        <f>_xlfn.RANK.AVG(Table2[[#This Row],[Sharpe Ratio Z-Score]],Table2[Sharpe Ratio Z-Score])</f>
        <v>251</v>
      </c>
      <c r="AV396">
        <f>(Table2[[#This Row],[Rank 1Y]]+Table2[[#This Row],[Rank 6M]]+Table2[[#This Row],[Rank Sharpe]])/3</f>
        <v>391</v>
      </c>
    </row>
    <row r="397" spans="1:48" x14ac:dyDescent="0.3">
      <c r="A397" t="s">
        <v>1322</v>
      </c>
      <c r="B397" t="s">
        <v>1323</v>
      </c>
      <c r="C397" t="s">
        <v>10167</v>
      </c>
      <c r="D397" t="s">
        <v>553</v>
      </c>
      <c r="E397">
        <v>8317.8230898289894</v>
      </c>
      <c r="F397">
        <v>251.8</v>
      </c>
      <c r="G397">
        <v>17.7307623843407</v>
      </c>
      <c r="H397">
        <f>(Table2[[#This Row],[1Y Return vs Nifty]]-AVERAGE(Table2[1Y Return vs Nifty]))/_xlfn.STDEV.P(Table2[1Y Return vs Nifty])</f>
        <v>-0.31563994048808691</v>
      </c>
      <c r="I397">
        <v>9.6520616824996601</v>
      </c>
      <c r="J397">
        <f>(Table2[[#This Row],[1M Return vs Nifty]]-AVERAGE(Table2[1M Return vs Nifty]))/_xlfn.STDEV.P(Table2[1M Return vs Nifty])</f>
        <v>0.65322857484611019</v>
      </c>
      <c r="K397">
        <v>2.4927311253618099</v>
      </c>
      <c r="L397">
        <f>(Table2[[#This Row],[6M Return vs Nifty]]-AVERAGE(Table2[6M Return vs Nifty]))/_xlfn.STDEV.P(Table2[6M Return vs Nifty])</f>
        <v>-0.22174884280959703</v>
      </c>
      <c r="M397">
        <v>2.61180830607965</v>
      </c>
      <c r="N397">
        <f>(Table2[[#This Row],[1W Return vs Nifty]]-AVERAGE(Table2[1W Return vs Nifty]))/_xlfn.STDEV.P(Table2[1W Return vs Nifty])</f>
        <v>0.55884355923419671</v>
      </c>
      <c r="O397">
        <v>239.73</v>
      </c>
      <c r="P397">
        <v>231.09754121214601</v>
      </c>
      <c r="Q397">
        <v>220.05636464686901</v>
      </c>
      <c r="R397">
        <v>67.008089346397298</v>
      </c>
      <c r="S397" s="2">
        <f>(Table2[[#This Row],[Close Price]]-Table2[[#This Row],[20D EMA]])/Table2[[#This Row],[20D EMA]]</f>
        <v>5.0348308513744722E-2</v>
      </c>
      <c r="T397" s="2">
        <f>(Table2[[#This Row],[Close Price]]-Table2[[#This Row],[50D EMA]])/Table2[[#This Row],[50D EMA]]</f>
        <v>8.9583206637621815E-2</v>
      </c>
      <c r="U397" s="2">
        <f>(Table2[[#This Row],[Close Price]]-Table2[[#This Row],[200D EMA]])/Table2[[#This Row],[200D EMA]]</f>
        <v>0.14425229374333687</v>
      </c>
      <c r="V397">
        <v>2.2166612516122401</v>
      </c>
      <c r="W397">
        <v>242.55</v>
      </c>
      <c r="X397">
        <v>254.4</v>
      </c>
      <c r="Y397">
        <v>235.02</v>
      </c>
      <c r="Z397">
        <v>254.98</v>
      </c>
      <c r="AA397">
        <v>235.02</v>
      </c>
      <c r="AB397">
        <v>264.85000000000002</v>
      </c>
      <c r="AC397">
        <f>(Table2[[#This Row],[Close Price]]/Table2[[#This Row],[Day Low]])-1</f>
        <v>3.8136466707895167E-2</v>
      </c>
      <c r="AD397">
        <f>(Table2[[#This Row],[Day High]]/Table2[[#This Row],[Close Price]])-1</f>
        <v>1.0325655281969714E-2</v>
      </c>
      <c r="AE397">
        <f>(Table2[[#This Row],[Close Price]]/Table2[[#This Row],[Current Week Low]])-1</f>
        <v>7.1398178878393281E-2</v>
      </c>
      <c r="AF397">
        <f>(Table2[[#This Row],[Current Week High]]/Table2[[#This Row],[Close Price]])-1</f>
        <v>1.2629070691024591E-2</v>
      </c>
      <c r="AG397">
        <f>(Table2[[#This Row],[Close Price]]/Table2[[#This Row],[Current Month Low]])-1</f>
        <v>7.1398178878393281E-2</v>
      </c>
      <c r="AH397">
        <f>(Table2[[#This Row],[Current Month High]]/Table2[[#This Row],[Close Price]])-1</f>
        <v>5.1826846703733054E-2</v>
      </c>
      <c r="AI397">
        <v>11.437648927720399</v>
      </c>
      <c r="AJ397">
        <v>54.6683046683046</v>
      </c>
      <c r="AK397" t="str">
        <f>IF(AND(Table2[[#This Row],[20D EMA]]&gt;Table2[[#This Row],[50D EMA]],Table2[[#This Row],[50D EMA]]&gt;Table2[[#This Row],[200D EMA]]),"Uptrend","Downtrend/NoTrend")</f>
        <v>Uptrend</v>
      </c>
      <c r="AL397">
        <v>0.02</v>
      </c>
      <c r="AM397" t="s">
        <v>10211</v>
      </c>
      <c r="AN397">
        <v>5.39</v>
      </c>
      <c r="AO397" t="s">
        <v>10211</v>
      </c>
      <c r="AP397">
        <v>3.9636861134948E-2</v>
      </c>
      <c r="AQ397">
        <f>(Table2[[#This Row],[Sharpe Ratio]]-AVERAGE(Table2[Sharpe Ratio]))/_xlfn.STDEV.P(Table2[Sharpe Ratio])</f>
        <v>-0.16891511017212674</v>
      </c>
      <c r="AR3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0.50576824061049619</v>
      </c>
      <c r="AS397">
        <f>_xlfn.RANK.AVG(Table2[[#This Row],[1Y Return vs Nifty Z-Score]],Table2[1Y Return vs Nifty Z-Score])</f>
        <v>399</v>
      </c>
      <c r="AT397">
        <f>_xlfn.RANK.AVG(Table2[[#This Row],[6M Return vs Nifty Z-Score]],Table2[6M Return vs Nifty Z-Score])</f>
        <v>393</v>
      </c>
      <c r="AU397">
        <f>_xlfn.RANK.AVG(Table2[[#This Row],[Sharpe Ratio Z-Score]],Table2[Sharpe Ratio Z-Score])</f>
        <v>381</v>
      </c>
      <c r="AV397">
        <f>(Table2[[#This Row],[Rank 1Y]]+Table2[[#This Row],[Rank 6M]]+Table2[[#This Row],[Rank Sharpe]])/3</f>
        <v>391</v>
      </c>
    </row>
    <row r="398" spans="1:48" x14ac:dyDescent="0.3">
      <c r="A398" t="s">
        <v>1867</v>
      </c>
      <c r="B398" t="s">
        <v>1868</v>
      </c>
      <c r="C398" t="s">
        <v>10172</v>
      </c>
      <c r="D398" t="s">
        <v>62</v>
      </c>
      <c r="E398">
        <v>3639.0706927400001</v>
      </c>
      <c r="F398">
        <v>356.4</v>
      </c>
      <c r="G398">
        <v>27.6835664130369</v>
      </c>
      <c r="H398">
        <f>(Table2[[#This Row],[1Y Return vs Nifty]]-AVERAGE(Table2[1Y Return vs Nifty]))/_xlfn.STDEV.P(Table2[1Y Return vs Nifty])</f>
        <v>-0.19615501884681835</v>
      </c>
      <c r="I398">
        <v>-5.6313066555321702</v>
      </c>
      <c r="J398">
        <f>(Table2[[#This Row],[1M Return vs Nifty]]-AVERAGE(Table2[1M Return vs Nifty]))/_xlfn.STDEV.P(Table2[1M Return vs Nifty])</f>
        <v>-0.65466452073739523</v>
      </c>
      <c r="K398">
        <v>-9.2304700439032192</v>
      </c>
      <c r="L398">
        <f>(Table2[[#This Row],[6M Return vs Nifty]]-AVERAGE(Table2[6M Return vs Nifty]))/_xlfn.STDEV.P(Table2[6M Return vs Nifty])</f>
        <v>-0.57459703067462353</v>
      </c>
      <c r="M398">
        <v>-2.7343444917949</v>
      </c>
      <c r="N398">
        <f>(Table2[[#This Row],[1W Return vs Nifty]]-AVERAGE(Table2[1W Return vs Nifty]))/_xlfn.STDEV.P(Table2[1W Return vs Nifty])</f>
        <v>-0.46513165868793399</v>
      </c>
      <c r="O398">
        <v>356.21</v>
      </c>
      <c r="P398">
        <v>343.91567994946701</v>
      </c>
      <c r="Q398">
        <v>313.72986876910198</v>
      </c>
      <c r="R398">
        <v>56.363709523723898</v>
      </c>
      <c r="S398" s="2">
        <f>(Table2[[#This Row],[Close Price]]-Table2[[#This Row],[20D EMA]])/Table2[[#This Row],[20D EMA]]</f>
        <v>5.3339322309872749E-4</v>
      </c>
      <c r="T398" s="2">
        <f>(Table2[[#This Row],[Close Price]]-Table2[[#This Row],[50D EMA]])/Table2[[#This Row],[50D EMA]]</f>
        <v>3.6300525909046505E-2</v>
      </c>
      <c r="U398" s="2">
        <f>(Table2[[#This Row],[Close Price]]-Table2[[#This Row],[200D EMA]])/Table2[[#This Row],[200D EMA]]</f>
        <v>0.13600914505944678</v>
      </c>
      <c r="V398">
        <v>0.63032884086416696</v>
      </c>
      <c r="W398">
        <v>355.1</v>
      </c>
      <c r="X398">
        <v>363.15</v>
      </c>
      <c r="Y398">
        <v>353</v>
      </c>
      <c r="Z398">
        <v>369.15</v>
      </c>
      <c r="AA398">
        <v>347</v>
      </c>
      <c r="AB398">
        <v>379.05</v>
      </c>
      <c r="AC398">
        <f>(Table2[[#This Row],[Close Price]]/Table2[[#This Row],[Day Low]])-1</f>
        <v>3.6609405801182326E-3</v>
      </c>
      <c r="AD398">
        <f>(Table2[[#This Row],[Day High]]/Table2[[#This Row],[Close Price]])-1</f>
        <v>1.8939393939394034E-2</v>
      </c>
      <c r="AE398">
        <f>(Table2[[#This Row],[Close Price]]/Table2[[#This Row],[Current Week Low]])-1</f>
        <v>9.6317280453257492E-3</v>
      </c>
      <c r="AF398">
        <f>(Table2[[#This Row],[Current Week High]]/Table2[[#This Row],[Close Price]])-1</f>
        <v>3.5774410774410681E-2</v>
      </c>
      <c r="AG398">
        <f>(Table2[[#This Row],[Close Price]]/Table2[[#This Row],[Current Month Low]])-1</f>
        <v>2.7089337175792538E-2</v>
      </c>
      <c r="AH398">
        <f>(Table2[[#This Row],[Current Month High]]/Table2[[#This Row],[Close Price]])-1</f>
        <v>6.3552188552188582E-2</v>
      </c>
      <c r="AI398">
        <v>8.5718294051627399</v>
      </c>
      <c r="AJ398">
        <v>68.909952606635002</v>
      </c>
      <c r="AK398" t="str">
        <f>IF(AND(Table2[[#This Row],[20D EMA]]&gt;Table2[[#This Row],[50D EMA]],Table2[[#This Row],[50D EMA]]&gt;Table2[[#This Row],[200D EMA]]),"Uptrend","Downtrend/NoTrend")</f>
        <v>Uptrend</v>
      </c>
      <c r="AL398">
        <v>0.02</v>
      </c>
      <c r="AM398" t="s">
        <v>10211</v>
      </c>
      <c r="AN398">
        <v>0.14000000000000001</v>
      </c>
      <c r="AO398" t="s">
        <v>10211</v>
      </c>
      <c r="AP398">
        <v>5.9158533630045002E-2</v>
      </c>
      <c r="AQ398">
        <f>(Table2[[#This Row],[Sharpe Ratio]]-AVERAGE(Table2[Sharpe Ratio]))/_xlfn.STDEV.P(Table2[Sharpe Ratio])</f>
        <v>5.256947874078223E-2</v>
      </c>
      <c r="AR3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-1.8379787502059888</v>
      </c>
      <c r="AS398">
        <f>_xlfn.RANK.AVG(Table2[[#This Row],[1Y Return vs Nifty Z-Score]],Table2[1Y Return vs Nifty Z-Score])</f>
        <v>338</v>
      </c>
      <c r="AT398">
        <f>_xlfn.RANK.AVG(Table2[[#This Row],[6M Return vs Nifty Z-Score]],Table2[6M Return vs Nifty Z-Score])</f>
        <v>519</v>
      </c>
      <c r="AU398">
        <f>_xlfn.RANK.AVG(Table2[[#This Row],[Sharpe Ratio Z-Score]],Table2[Sharpe Ratio Z-Score])</f>
        <v>316</v>
      </c>
      <c r="AV398">
        <f>(Table2[[#This Row],[Rank 1Y]]+Table2[[#This Row],[Rank 6M]]+Table2[[#This Row],[Rank Sharpe]])/3</f>
        <v>391</v>
      </c>
    </row>
    <row r="399" spans="1:48" x14ac:dyDescent="0.3">
      <c r="A399" t="s">
        <v>178</v>
      </c>
      <c r="B399" t="s">
        <v>179</v>
      </c>
      <c r="C399" t="s">
        <v>10169</v>
      </c>
      <c r="D399" t="s">
        <v>180</v>
      </c>
      <c r="E399">
        <v>147378.18120560999</v>
      </c>
      <c r="F399">
        <v>1443.9</v>
      </c>
      <c r="G399">
        <v>8.7503010172368398</v>
      </c>
      <c r="H399">
        <f>(Table2[[#This Row],[1Y Return vs Nifty]]-AVERAGE(Table2[1Y Return vs Nifty]))/_xlfn.STDEV.P(Table2[1Y Return vs Nifty])</f>
        <v>-0.42345174102761873</v>
      </c>
      <c r="I399">
        <v>-5.0212516099398004</v>
      </c>
      <c r="J399">
        <f>(Table2[[#This Row],[1M Return vs Nifty]]-AVERAGE(Table2[1M Return vs Nifty]))/_xlfn.STDEV.P(Table2[1M Return vs Nifty])</f>
        <v>-0.60245830778690024</v>
      </c>
      <c r="K399">
        <v>13.049079081750699</v>
      </c>
      <c r="L399">
        <f>(Table2[[#This Row],[6M Return vs Nifty]]-AVERAGE(Table2[6M Return vs Nifty]))/_xlfn.STDEV.P(Table2[6M Return vs Nifty])</f>
        <v>9.597907067617123E-2</v>
      </c>
      <c r="M399">
        <v>4.51264112714252</v>
      </c>
      <c r="N399">
        <f>(Table2[[#This Row],[1W Return vs Nifty]]-AVERAGE(Table2[1W Return vs Nifty]))/_xlfn.STDEV.P(Table2[1W Return vs Nifty])</f>
        <v>0.92291951736154687</v>
      </c>
      <c r="O399">
        <v>1397.27</v>
      </c>
      <c r="P399">
        <v>1354.7184814253801</v>
      </c>
      <c r="Q399">
        <v>1213.3215492535401</v>
      </c>
      <c r="R399">
        <v>65.764754360278602</v>
      </c>
      <c r="S399" s="2">
        <f>(Table2[[#This Row],[Close Price]]-Table2[[#This Row],[20D EMA]])/Table2[[#This Row],[20D EMA]]</f>
        <v>3.3372218683575906E-2</v>
      </c>
      <c r="T399" s="2">
        <f>(Table2[[#This Row],[Close Price]]-Table2[[#This Row],[50D EMA]])/Table2[[#This Row],[50D EMA]]</f>
        <v>6.5830295959930202E-2</v>
      </c>
      <c r="U399" s="2">
        <f>(Table2[[#This Row],[Close Price]]-Table2[[#This Row],[200D EMA]])/Table2[[#This Row],[200D EMA]]</f>
        <v>0.19003903036941572</v>
      </c>
      <c r="V399">
        <v>0.80224967895460597</v>
      </c>
      <c r="W399">
        <v>1437.05</v>
      </c>
      <c r="X399">
        <v>1458.5</v>
      </c>
      <c r="Y399">
        <v>1372.3</v>
      </c>
      <c r="Z399">
        <v>1458.5</v>
      </c>
      <c r="AA399">
        <v>1359.2</v>
      </c>
      <c r="AB399">
        <v>1458.5</v>
      </c>
      <c r="AC399">
        <f>(Table2[[#This Row],[Close Price]]/Table2[[#This Row],[Day Low]])-1</f>
        <v>4.766709578650774E-3</v>
      </c>
      <c r="AD399">
        <f>(Table2[[#This Row],[Day High]]/Table2[[#This Row],[Close Price]])-1</f>
        <v>1.0111503566728963E-2</v>
      </c>
      <c r="AE399">
        <f>(Table2[[#This Row],[Close Price]]/Table2[[#This Row],[Current Week Low]])-1</f>
        <v>5.2175180354150141E-2</v>
      </c>
      <c r="AF399">
        <f>(Table2[[#This Row],[Current Week High]]/Table2[[#This Row],[Close Price]])-1</f>
        <v>1.0111503566728963E-2</v>
      </c>
      <c r="AG399">
        <f>(Table2[[#This Row],[Close Price]]/Table2[[#This Row],[Current Month Low]])-1</f>
        <v>6.2316068275456216E-2</v>
      </c>
      <c r="AH399">
        <f>(Table2[[#This Row],[Current Month High]]/Table2[[#This Row],[Close Price]])-1</f>
        <v>1.0111503566728963E-2</v>
      </c>
      <c r="AI399">
        <v>1.60675947087747</v>
      </c>
      <c r="AJ399">
        <v>50.437591164826003</v>
      </c>
      <c r="AK399" t="str">
        <f>IF(AND(Table2[[#This Row],[20D EMA]]&gt;Table2[[#This Row],[50D EMA]],Table2[[#This Row],[50D EMA]]&gt;Table2[[#This Row],[200D EMA]]),"Uptrend","Downtrend/NoTrend")</f>
        <v>Uptrend</v>
      </c>
      <c r="AL399">
        <v>0.08</v>
      </c>
      <c r="AM399" t="s">
        <v>10211</v>
      </c>
      <c r="AN399">
        <v>2.1</v>
      </c>
      <c r="AO399" t="s">
        <v>10211</v>
      </c>
      <c r="AP399">
        <v>1.5249020848378999E-2</v>
      </c>
      <c r="AQ399">
        <f>(Table2[[#This Row],[Sharpe Ratio]]-AVERAGE(Table2[Sharpe Ratio]))/_xlfn.STDEV.P(Table2[Sharpe Ratio])</f>
        <v>-0.44560916810702167</v>
      </c>
      <c r="AR3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-0.45262062888382248</v>
      </c>
      <c r="AS399">
        <f>_xlfn.RANK.AVG(Table2[[#This Row],[1Y Return vs Nifty Z-Score]],Table2[1Y Return vs Nifty Z-Score])</f>
        <v>440</v>
      </c>
      <c r="AT399">
        <f>_xlfn.RANK.AVG(Table2[[#This Row],[6M Return vs Nifty Z-Score]],Table2[6M Return vs Nifty Z-Score])</f>
        <v>277</v>
      </c>
      <c r="AU399">
        <f>_xlfn.RANK.AVG(Table2[[#This Row],[Sharpe Ratio Z-Score]],Table2[Sharpe Ratio Z-Score])</f>
        <v>457</v>
      </c>
      <c r="AV399">
        <f>(Table2[[#This Row],[Rank 1Y]]+Table2[[#This Row],[Rank 6M]]+Table2[[#This Row],[Rank Sharpe]])/3</f>
        <v>391.33333333333331</v>
      </c>
    </row>
    <row r="400" spans="1:48" x14ac:dyDescent="0.3">
      <c r="A400" t="s">
        <v>1112</v>
      </c>
      <c r="B400" t="s">
        <v>1113</v>
      </c>
      <c r="C400" t="s">
        <v>10178</v>
      </c>
      <c r="D400" t="s">
        <v>931</v>
      </c>
      <c r="E400">
        <v>10972.532901384</v>
      </c>
      <c r="F400">
        <v>78.88</v>
      </c>
      <c r="G400">
        <v>72.288139622614594</v>
      </c>
      <c r="H400">
        <f>(Table2[[#This Row],[1Y Return vs Nifty]]-AVERAGE(Table2[1Y Return vs Nifty]))/_xlfn.STDEV.P(Table2[1Y Return vs Nifty])</f>
        <v>0.33932964652208092</v>
      </c>
      <c r="I400">
        <v>0.44058387182508402</v>
      </c>
      <c r="J400">
        <f>(Table2[[#This Row],[1M Return vs Nifty]]-AVERAGE(Table2[1M Return vs Nifty]))/_xlfn.STDEV.P(Table2[1M Return vs Nifty])</f>
        <v>-0.13505499996783149</v>
      </c>
      <c r="K400">
        <v>-18.228102958907801</v>
      </c>
      <c r="L400">
        <f>(Table2[[#This Row],[6M Return vs Nifty]]-AVERAGE(Table2[6M Return vs Nifty]))/_xlfn.STDEV.P(Table2[6M Return vs Nifty])</f>
        <v>-0.84541030285982854</v>
      </c>
      <c r="M400">
        <v>-3.24157339883</v>
      </c>
      <c r="N400">
        <f>(Table2[[#This Row],[1W Return vs Nifty]]-AVERAGE(Table2[1W Return vs Nifty]))/_xlfn.STDEV.P(Table2[1W Return vs Nifty])</f>
        <v>-0.56228373238552132</v>
      </c>
      <c r="O400">
        <v>80.09</v>
      </c>
      <c r="P400">
        <v>78.294620467157699</v>
      </c>
      <c r="Q400">
        <v>72.008829014160298</v>
      </c>
      <c r="R400">
        <v>42.800491833783802</v>
      </c>
      <c r="S400" s="2">
        <f>(Table2[[#This Row],[Close Price]]-Table2[[#This Row],[20D EMA]])/Table2[[#This Row],[20D EMA]]</f>
        <v>-1.5108003496067023E-2</v>
      </c>
      <c r="T400" s="2">
        <f>(Table2[[#This Row],[Close Price]]-Table2[[#This Row],[50D EMA]])/Table2[[#This Row],[50D EMA]]</f>
        <v>7.4766252055317867E-3</v>
      </c>
      <c r="U400" s="2">
        <f>(Table2[[#This Row],[Close Price]]-Table2[[#This Row],[200D EMA]])/Table2[[#This Row],[200D EMA]]</f>
        <v>9.5421229311873745E-2</v>
      </c>
      <c r="V400">
        <v>0.70744485917203703</v>
      </c>
      <c r="W400">
        <v>78.599999999999994</v>
      </c>
      <c r="X400">
        <v>80.72</v>
      </c>
      <c r="Y400">
        <v>77.52</v>
      </c>
      <c r="Z400">
        <v>82.34</v>
      </c>
      <c r="AA400">
        <v>77.52</v>
      </c>
      <c r="AB400">
        <v>84.8</v>
      </c>
      <c r="AC400">
        <f>(Table2[[#This Row],[Close Price]]/Table2[[#This Row],[Day Low]])-1</f>
        <v>3.5623409669212069E-3</v>
      </c>
      <c r="AD400">
        <f>(Table2[[#This Row],[Day High]]/Table2[[#This Row],[Close Price]])-1</f>
        <v>2.3326572008113722E-2</v>
      </c>
      <c r="AE400">
        <f>(Table2[[#This Row],[Close Price]]/Table2[[#This Row],[Current Week Low]])-1</f>
        <v>1.7543859649122862E-2</v>
      </c>
      <c r="AF400">
        <f>(Table2[[#This Row],[Current Week High]]/Table2[[#This Row],[Close Price]])-1</f>
        <v>4.3864097363083276E-2</v>
      </c>
      <c r="AG400">
        <f>(Table2[[#This Row],[Close Price]]/Table2[[#This Row],[Current Month Low]])-1</f>
        <v>1.7543859649122862E-2</v>
      </c>
      <c r="AH400">
        <f>(Table2[[#This Row],[Current Month High]]/Table2[[#This Row],[Close Price]])-1</f>
        <v>7.5050709939148197E-2</v>
      </c>
      <c r="AI400">
        <v>20.245943204868102</v>
      </c>
      <c r="AJ400">
        <v>101.481481481481</v>
      </c>
      <c r="AK400" t="str">
        <f>IF(AND(Table2[[#This Row],[20D EMA]]&gt;Table2[[#This Row],[50D EMA]],Table2[[#This Row],[50D EMA]]&gt;Table2[[#This Row],[200D EMA]]),"Uptrend","Downtrend/NoTrend")</f>
        <v>Uptrend</v>
      </c>
      <c r="AL400">
        <v>0</v>
      </c>
      <c r="AM400">
        <v>0</v>
      </c>
      <c r="AN400">
        <v>-5.03</v>
      </c>
      <c r="AO400" t="s">
        <v>10212</v>
      </c>
      <c r="AP400">
        <v>3.7376745089328998E-2</v>
      </c>
      <c r="AQ400">
        <f>(Table2[[#This Row],[Sharpe Ratio]]-AVERAGE(Table2[Sharpe Ratio]))/_xlfn.STDEV.P(Table2[Sharpe Ratio])</f>
        <v>-0.19455742506011178</v>
      </c>
      <c r="AR4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-1.3979768137512121</v>
      </c>
      <c r="AS400">
        <f>_xlfn.RANK.AVG(Table2[[#This Row],[1Y Return vs Nifty Z-Score]],Table2[1Y Return vs Nifty Z-Score])</f>
        <v>179</v>
      </c>
      <c r="AT400">
        <f>_xlfn.RANK.AVG(Table2[[#This Row],[6M Return vs Nifty Z-Score]],Table2[6M Return vs Nifty Z-Score])</f>
        <v>603</v>
      </c>
      <c r="AU400">
        <f>_xlfn.RANK.AVG(Table2[[#This Row],[Sharpe Ratio Z-Score]],Table2[Sharpe Ratio Z-Score])</f>
        <v>392</v>
      </c>
      <c r="AV400">
        <f>(Table2[[#This Row],[Rank 1Y]]+Table2[[#This Row],[Rank 6M]]+Table2[[#This Row],[Rank Sharpe]])/3</f>
        <v>391.33333333333331</v>
      </c>
    </row>
    <row r="401" spans="1:48" x14ac:dyDescent="0.3">
      <c r="A401" t="s">
        <v>1202</v>
      </c>
      <c r="B401" t="s">
        <v>1203</v>
      </c>
      <c r="C401" t="s">
        <v>10181</v>
      </c>
      <c r="D401" t="s">
        <v>371</v>
      </c>
      <c r="E401">
        <v>9524.6438962499997</v>
      </c>
      <c r="F401">
        <v>773.5</v>
      </c>
      <c r="G401">
        <v>3.2601877574926599</v>
      </c>
      <c r="H401">
        <f>(Table2[[#This Row],[1Y Return vs Nifty]]-AVERAGE(Table2[1Y Return vs Nifty]))/_xlfn.STDEV.P(Table2[1Y Return vs Nifty])</f>
        <v>-0.48936138325013889</v>
      </c>
      <c r="I401">
        <v>18.592020077674501</v>
      </c>
      <c r="J401">
        <f>(Table2[[#This Row],[1M Return vs Nifty]]-AVERAGE(Table2[1M Return vs Nifty]))/_xlfn.STDEV.P(Table2[1M Return vs Nifty])</f>
        <v>1.4182765407946107</v>
      </c>
      <c r="K401">
        <v>6.0557198454639902</v>
      </c>
      <c r="L401">
        <f>(Table2[[#This Row],[6M Return vs Nifty]]-AVERAGE(Table2[6M Return vs Nifty]))/_xlfn.STDEV.P(Table2[6M Return vs Nifty])</f>
        <v>-0.11450901171571476</v>
      </c>
      <c r="M401">
        <v>-2.5969417080600499</v>
      </c>
      <c r="N401">
        <f>(Table2[[#This Row],[1W Return vs Nifty]]-AVERAGE(Table2[1W Return vs Nifty]))/_xlfn.STDEV.P(Table2[1W Return vs Nifty])</f>
        <v>-0.43881422057169889</v>
      </c>
      <c r="O401">
        <v>710.82</v>
      </c>
      <c r="P401">
        <v>648.11857222550304</v>
      </c>
      <c r="Q401">
        <v>604.20490975615496</v>
      </c>
      <c r="R401">
        <v>63.958851080313202</v>
      </c>
      <c r="S401" s="2">
        <f>(Table2[[#This Row],[Close Price]]-Table2[[#This Row],[20D EMA]])/Table2[[#This Row],[20D EMA]]</f>
        <v>8.8179848625531007E-2</v>
      </c>
      <c r="T401" s="2">
        <f>(Table2[[#This Row],[Close Price]]-Table2[[#This Row],[50D EMA]])/Table2[[#This Row],[50D EMA]]</f>
        <v>0.19345445902585923</v>
      </c>
      <c r="U401" s="2">
        <f>(Table2[[#This Row],[Close Price]]-Table2[[#This Row],[200D EMA]])/Table2[[#This Row],[200D EMA]]</f>
        <v>0.28019482713599458</v>
      </c>
      <c r="V401">
        <v>1.4349235045598101</v>
      </c>
      <c r="W401">
        <v>754.25</v>
      </c>
      <c r="X401">
        <v>794.4</v>
      </c>
      <c r="Y401">
        <v>730.05</v>
      </c>
      <c r="Z401">
        <v>796.4</v>
      </c>
      <c r="AA401">
        <v>677.2</v>
      </c>
      <c r="AB401">
        <v>796.4</v>
      </c>
      <c r="AC401">
        <f>(Table2[[#This Row],[Close Price]]/Table2[[#This Row],[Day Low]])-1</f>
        <v>2.5522041763341052E-2</v>
      </c>
      <c r="AD401">
        <f>(Table2[[#This Row],[Day High]]/Table2[[#This Row],[Close Price]])-1</f>
        <v>2.7020038784744571E-2</v>
      </c>
      <c r="AE401">
        <f>(Table2[[#This Row],[Close Price]]/Table2[[#This Row],[Current Week Low]])-1</f>
        <v>5.9516471474556631E-2</v>
      </c>
      <c r="AF401">
        <f>(Table2[[#This Row],[Current Week High]]/Table2[[#This Row],[Close Price]])-1</f>
        <v>2.9605688429217736E-2</v>
      </c>
      <c r="AG401">
        <f>(Table2[[#This Row],[Close Price]]/Table2[[#This Row],[Current Month Low]])-1</f>
        <v>0.14220318960425282</v>
      </c>
      <c r="AH401">
        <f>(Table2[[#This Row],[Current Month High]]/Table2[[#This Row],[Close Price]])-1</f>
        <v>2.9605688429217736E-2</v>
      </c>
      <c r="AI401">
        <v>2.96056884292177</v>
      </c>
      <c r="AJ401">
        <v>71.8888888888888</v>
      </c>
      <c r="AK401" t="str">
        <f>IF(AND(Table2[[#This Row],[20D EMA]]&gt;Table2[[#This Row],[50D EMA]],Table2[[#This Row],[50D EMA]]&gt;Table2[[#This Row],[200D EMA]]),"Uptrend","Downtrend/NoTrend")</f>
        <v>Uptrend</v>
      </c>
      <c r="AL401">
        <v>0.18</v>
      </c>
      <c r="AM401" t="s">
        <v>10211</v>
      </c>
      <c r="AN401">
        <v>10.3</v>
      </c>
      <c r="AO401" t="s">
        <v>10211</v>
      </c>
      <c r="AP401">
        <v>5.2742270276395997E-2</v>
      </c>
      <c r="AQ401">
        <f>(Table2[[#This Row],[Sharpe Ratio]]-AVERAGE(Table2[Sharpe Ratio]))/_xlfn.STDEV.P(Table2[Sharpe Ratio])</f>
        <v>-2.0226714904861196E-2</v>
      </c>
      <c r="AR4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0.35536521035219698</v>
      </c>
      <c r="AS401">
        <f>_xlfn.RANK.AVG(Table2[[#This Row],[1Y Return vs Nifty Z-Score]],Table2[1Y Return vs Nifty Z-Score])</f>
        <v>480</v>
      </c>
      <c r="AT401">
        <f>_xlfn.RANK.AVG(Table2[[#This Row],[6M Return vs Nifty Z-Score]],Table2[6M Return vs Nifty Z-Score])</f>
        <v>356</v>
      </c>
      <c r="AU401">
        <f>_xlfn.RANK.AVG(Table2[[#This Row],[Sharpe Ratio Z-Score]],Table2[Sharpe Ratio Z-Score])</f>
        <v>338</v>
      </c>
      <c r="AV401">
        <f>(Table2[[#This Row],[Rank 1Y]]+Table2[[#This Row],[Rank 6M]]+Table2[[#This Row],[Rank Sharpe]])/3</f>
        <v>391.33333333333331</v>
      </c>
    </row>
    <row r="402" spans="1:48" x14ac:dyDescent="0.3">
      <c r="A402" t="s">
        <v>1208</v>
      </c>
      <c r="B402" t="s">
        <v>1209</v>
      </c>
      <c r="C402" t="s">
        <v>10176</v>
      </c>
      <c r="D402" t="s">
        <v>78</v>
      </c>
      <c r="E402">
        <v>9448.7656584899996</v>
      </c>
      <c r="F402">
        <v>297.85000000000002</v>
      </c>
      <c r="G402">
        <v>16.726267000340702</v>
      </c>
      <c r="H402">
        <f>(Table2[[#This Row],[1Y Return vs Nifty]]-AVERAGE(Table2[1Y Return vs Nifty]))/_xlfn.STDEV.P(Table2[1Y Return vs Nifty])</f>
        <v>-0.3276990598980748</v>
      </c>
      <c r="I402">
        <v>35.108610811370497</v>
      </c>
      <c r="J402">
        <f>(Table2[[#This Row],[1M Return vs Nifty]]-AVERAGE(Table2[1M Return vs Nifty]))/_xlfn.STDEV.P(Table2[1M Return vs Nifty])</f>
        <v>2.8317041639072631</v>
      </c>
      <c r="K402">
        <v>3.4464997630242298</v>
      </c>
      <c r="L402">
        <f>(Table2[[#This Row],[6M Return vs Nifty]]-AVERAGE(Table2[6M Return vs Nifty]))/_xlfn.STDEV.P(Table2[6M Return vs Nifty])</f>
        <v>-0.19304204757656948</v>
      </c>
      <c r="M402">
        <v>5.8459541938522301</v>
      </c>
      <c r="N402">
        <f>(Table2[[#This Row],[1W Return vs Nifty]]-AVERAGE(Table2[1W Return vs Nifty]))/_xlfn.STDEV.P(Table2[1W Return vs Nifty])</f>
        <v>1.1782955961345458</v>
      </c>
      <c r="O402">
        <v>270.29000000000002</v>
      </c>
      <c r="P402">
        <v>246.32939702846099</v>
      </c>
      <c r="Q402">
        <v>231.85675384778301</v>
      </c>
      <c r="R402">
        <v>78.367456172032107</v>
      </c>
      <c r="S402" s="2">
        <f>(Table2[[#This Row],[Close Price]]-Table2[[#This Row],[20D EMA]])/Table2[[#This Row],[20D EMA]]</f>
        <v>0.10196455658736912</v>
      </c>
      <c r="T402" s="2">
        <f>(Table2[[#This Row],[Close Price]]-Table2[[#This Row],[50D EMA]])/Table2[[#This Row],[50D EMA]]</f>
        <v>0.20915328658717225</v>
      </c>
      <c r="U402" s="2">
        <f>(Table2[[#This Row],[Close Price]]-Table2[[#This Row],[200D EMA]])/Table2[[#This Row],[200D EMA]]</f>
        <v>0.28462938886629302</v>
      </c>
      <c r="V402">
        <v>1.3738923354588199</v>
      </c>
      <c r="W402">
        <v>295.60000000000002</v>
      </c>
      <c r="X402">
        <v>305.85000000000002</v>
      </c>
      <c r="Y402">
        <v>272.5</v>
      </c>
      <c r="Z402">
        <v>307.5</v>
      </c>
      <c r="AA402">
        <v>272.5</v>
      </c>
      <c r="AB402">
        <v>307.5</v>
      </c>
      <c r="AC402">
        <f>(Table2[[#This Row],[Close Price]]/Table2[[#This Row],[Day Low]])-1</f>
        <v>7.6116373477672639E-3</v>
      </c>
      <c r="AD402">
        <f>(Table2[[#This Row],[Day High]]/Table2[[#This Row],[Close Price]])-1</f>
        <v>2.6859157293939839E-2</v>
      </c>
      <c r="AE402">
        <f>(Table2[[#This Row],[Close Price]]/Table2[[#This Row],[Current Week Low]])-1</f>
        <v>9.3027522935779983E-2</v>
      </c>
      <c r="AF402">
        <f>(Table2[[#This Row],[Current Week High]]/Table2[[#This Row],[Close Price]])-1</f>
        <v>3.239885848581503E-2</v>
      </c>
      <c r="AG402">
        <f>(Table2[[#This Row],[Close Price]]/Table2[[#This Row],[Current Month Low]])-1</f>
        <v>9.3027522935779983E-2</v>
      </c>
      <c r="AH402">
        <f>(Table2[[#This Row],[Current Month High]]/Table2[[#This Row],[Close Price]])-1</f>
        <v>3.239885848581503E-2</v>
      </c>
      <c r="AI402">
        <v>3.3741816350511802</v>
      </c>
      <c r="AJ402">
        <v>72.616632860040497</v>
      </c>
      <c r="AK402" t="str">
        <f>IF(AND(Table2[[#This Row],[20D EMA]]&gt;Table2[[#This Row],[50D EMA]],Table2[[#This Row],[50D EMA]]&gt;Table2[[#This Row],[200D EMA]]),"Uptrend","Downtrend/NoTrend")</f>
        <v>Uptrend</v>
      </c>
      <c r="AL402">
        <v>0.2</v>
      </c>
      <c r="AM402" t="s">
        <v>10211</v>
      </c>
      <c r="AN402">
        <v>13.41</v>
      </c>
      <c r="AO402" t="s">
        <v>10211</v>
      </c>
      <c r="AP402">
        <v>3.6576756925652001E-2</v>
      </c>
      <c r="AQ402">
        <f>(Table2[[#This Row],[Sharpe Ratio]]-AVERAGE(Table2[Sharpe Ratio]))/_xlfn.STDEV.P(Table2[Sharpe Ratio])</f>
        <v>-0.20363375033970521</v>
      </c>
      <c r="AR4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3.2856249022274593</v>
      </c>
      <c r="AS402">
        <f>_xlfn.RANK.AVG(Table2[[#This Row],[1Y Return vs Nifty Z-Score]],Table2[1Y Return vs Nifty Z-Score])</f>
        <v>405</v>
      </c>
      <c r="AT402">
        <f>_xlfn.RANK.AVG(Table2[[#This Row],[6M Return vs Nifty Z-Score]],Table2[6M Return vs Nifty Z-Score])</f>
        <v>380</v>
      </c>
      <c r="AU402">
        <f>_xlfn.RANK.AVG(Table2[[#This Row],[Sharpe Ratio Z-Score]],Table2[Sharpe Ratio Z-Score])</f>
        <v>398</v>
      </c>
      <c r="AV402">
        <f>(Table2[[#This Row],[Rank 1Y]]+Table2[[#This Row],[Rank 6M]]+Table2[[#This Row],[Rank Sharpe]])/3</f>
        <v>394.33333333333331</v>
      </c>
    </row>
    <row r="403" spans="1:48" x14ac:dyDescent="0.3">
      <c r="A403" t="s">
        <v>874</v>
      </c>
      <c r="B403" t="s">
        <v>875</v>
      </c>
      <c r="C403" t="s">
        <v>10170</v>
      </c>
      <c r="D403" t="s">
        <v>46</v>
      </c>
      <c r="E403">
        <v>17003.245853550001</v>
      </c>
      <c r="F403">
        <v>1724.8</v>
      </c>
      <c r="G403">
        <v>2.87877880070246</v>
      </c>
      <c r="H403">
        <f>(Table2[[#This Row],[1Y Return vs Nifty]]-AVERAGE(Table2[1Y Return vs Nifty]))/_xlfn.STDEV.P(Table2[1Y Return vs Nifty])</f>
        <v>-0.49394025561454574</v>
      </c>
      <c r="I403">
        <v>-3.1405773453858101</v>
      </c>
      <c r="J403">
        <f>(Table2[[#This Row],[1M Return vs Nifty]]-AVERAGE(Table2[1M Return vs Nifty]))/_xlfn.STDEV.P(Table2[1M Return vs Nifty])</f>
        <v>-0.44151728802943824</v>
      </c>
      <c r="K403">
        <v>40.896388377702998</v>
      </c>
      <c r="L403">
        <f>(Table2[[#This Row],[6M Return vs Nifty]]-AVERAGE(Table2[6M Return vs Nifty]))/_xlfn.STDEV.P(Table2[6M Return vs Nifty])</f>
        <v>0.93413517497935261</v>
      </c>
      <c r="M403">
        <v>-3.2277729663973802</v>
      </c>
      <c r="N403">
        <f>(Table2[[#This Row],[1W Return vs Nifty]]-AVERAGE(Table2[1W Return vs Nifty]))/_xlfn.STDEV.P(Table2[1W Return vs Nifty])</f>
        <v>-0.55964046696796166</v>
      </c>
      <c r="O403">
        <v>1733.16</v>
      </c>
      <c r="P403">
        <v>1629.73835063058</v>
      </c>
      <c r="Q403">
        <v>1390.1420803790299</v>
      </c>
      <c r="R403">
        <v>51.404574984765397</v>
      </c>
      <c r="S403" s="2">
        <f>(Table2[[#This Row],[Close Price]]-Table2[[#This Row],[20D EMA]])/Table2[[#This Row],[20D EMA]]</f>
        <v>-4.8235592790048971E-3</v>
      </c>
      <c r="T403" s="2">
        <f>(Table2[[#This Row],[Close Price]]-Table2[[#This Row],[50D EMA]])/Table2[[#This Row],[50D EMA]]</f>
        <v>5.8329393385532446E-2</v>
      </c>
      <c r="U403" s="2">
        <f>(Table2[[#This Row],[Close Price]]-Table2[[#This Row],[200D EMA]])/Table2[[#This Row],[200D EMA]]</f>
        <v>0.24073648610775358</v>
      </c>
      <c r="V403">
        <v>0.62165939925500402</v>
      </c>
      <c r="W403">
        <v>1709</v>
      </c>
      <c r="X403">
        <v>1770</v>
      </c>
      <c r="Y403">
        <v>1709</v>
      </c>
      <c r="Z403">
        <v>1837.55</v>
      </c>
      <c r="AA403">
        <v>1707.3</v>
      </c>
      <c r="AB403">
        <v>1844.85</v>
      </c>
      <c r="AC403">
        <f>(Table2[[#This Row],[Close Price]]/Table2[[#This Row],[Day Low]])-1</f>
        <v>9.2451726155646785E-3</v>
      </c>
      <c r="AD403">
        <f>(Table2[[#This Row],[Day High]]/Table2[[#This Row],[Close Price]])-1</f>
        <v>2.6205936920222772E-2</v>
      </c>
      <c r="AE403">
        <f>(Table2[[#This Row],[Close Price]]/Table2[[#This Row],[Current Week Low]])-1</f>
        <v>9.2451726155646785E-3</v>
      </c>
      <c r="AF403">
        <f>(Table2[[#This Row],[Current Week High]]/Table2[[#This Row],[Close Price]])-1</f>
        <v>6.5369897959183687E-2</v>
      </c>
      <c r="AG403">
        <f>(Table2[[#This Row],[Close Price]]/Table2[[#This Row],[Current Month Low]])-1</f>
        <v>1.0250102501025093E-2</v>
      </c>
      <c r="AH403">
        <f>(Table2[[#This Row],[Current Month High]]/Table2[[#This Row],[Close Price]])-1</f>
        <v>6.9602272727272707E-2</v>
      </c>
      <c r="AI403">
        <v>7.8385899814471296</v>
      </c>
      <c r="AJ403">
        <v>68.281379579491599</v>
      </c>
      <c r="AK403" t="str">
        <f>IF(AND(Table2[[#This Row],[20D EMA]]&gt;Table2[[#This Row],[50D EMA]],Table2[[#This Row],[50D EMA]]&gt;Table2[[#This Row],[200D EMA]]),"Uptrend","Downtrend/NoTrend")</f>
        <v>Uptrend</v>
      </c>
      <c r="AL403">
        <v>0.17</v>
      </c>
      <c r="AM403" t="s">
        <v>10211</v>
      </c>
      <c r="AN403">
        <v>-6.24</v>
      </c>
      <c r="AO403" t="s">
        <v>10212</v>
      </c>
      <c r="AP403">
        <v>-3.3543844832962001E-2</v>
      </c>
      <c r="AQ403">
        <f>(Table2[[#This Row],[Sharpe Ratio]]-AVERAGE(Table2[Sharpe Ratio]))/_xlfn.STDEV.P(Table2[Sharpe Ratio])</f>
        <v>-0.9991922589015636</v>
      </c>
      <c r="AR4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-1.5601550945341565</v>
      </c>
      <c r="AS403">
        <f>_xlfn.RANK.AVG(Table2[[#This Row],[1Y Return vs Nifty Z-Score]],Table2[1Y Return vs Nifty Z-Score])</f>
        <v>484</v>
      </c>
      <c r="AT403">
        <f>_xlfn.RANK.AVG(Table2[[#This Row],[6M Return vs Nifty Z-Score]],Table2[6M Return vs Nifty Z-Score])</f>
        <v>100</v>
      </c>
      <c r="AU403">
        <f>_xlfn.RANK.AVG(Table2[[#This Row],[Sharpe Ratio Z-Score]],Table2[Sharpe Ratio Z-Score])</f>
        <v>600</v>
      </c>
      <c r="AV403">
        <f>(Table2[[#This Row],[Rank 1Y]]+Table2[[#This Row],[Rank 6M]]+Table2[[#This Row],[Rank Sharpe]])/3</f>
        <v>394.66666666666669</v>
      </c>
    </row>
    <row r="404" spans="1:48" x14ac:dyDescent="0.3">
      <c r="A404" t="s">
        <v>1023</v>
      </c>
      <c r="B404" t="s">
        <v>1024</v>
      </c>
      <c r="C404" t="s">
        <v>10171</v>
      </c>
      <c r="D404" t="s">
        <v>246</v>
      </c>
      <c r="E404">
        <v>12806.750455635</v>
      </c>
      <c r="F404">
        <v>5251.4</v>
      </c>
      <c r="G404">
        <v>1.75434561689025</v>
      </c>
      <c r="H404">
        <f>(Table2[[#This Row],[1Y Return vs Nifty]]-AVERAGE(Table2[1Y Return vs Nifty]))/_xlfn.STDEV.P(Table2[1Y Return vs Nifty])</f>
        <v>-0.50743924649905181</v>
      </c>
      <c r="I404">
        <v>16.813005867654599</v>
      </c>
      <c r="J404">
        <f>(Table2[[#This Row],[1M Return vs Nifty]]-AVERAGE(Table2[1M Return vs Nifty]))/_xlfn.STDEV.P(Table2[1M Return vs Nifty])</f>
        <v>1.266035205588421</v>
      </c>
      <c r="K404">
        <v>-6.2478413416986296</v>
      </c>
      <c r="L404">
        <f>(Table2[[#This Row],[6M Return vs Nifty]]-AVERAGE(Table2[6M Return vs Nifty]))/_xlfn.STDEV.P(Table2[6M Return vs Nifty])</f>
        <v>-0.48482503773073005</v>
      </c>
      <c r="M404">
        <v>-6.5791040812060304</v>
      </c>
      <c r="N404">
        <f>(Table2[[#This Row],[1W Return vs Nifty]]-AVERAGE(Table2[1W Return vs Nifty]))/_xlfn.STDEV.P(Table2[1W Return vs Nifty])</f>
        <v>-1.2015375728605813</v>
      </c>
      <c r="O404">
        <v>5256.78</v>
      </c>
      <c r="P404">
        <v>4899.0184816709698</v>
      </c>
      <c r="Q404">
        <v>4547.4051278418201</v>
      </c>
      <c r="R404">
        <v>49.833933337402698</v>
      </c>
      <c r="S404" s="2">
        <f>(Table2[[#This Row],[Close Price]]-Table2[[#This Row],[20D EMA]])/Table2[[#This Row],[20D EMA]]</f>
        <v>-1.0234402048402461E-3</v>
      </c>
      <c r="T404" s="2">
        <f>(Table2[[#This Row],[Close Price]]-Table2[[#This Row],[50D EMA]])/Table2[[#This Row],[50D EMA]]</f>
        <v>7.1929003666227995E-2</v>
      </c>
      <c r="U404" s="2">
        <f>(Table2[[#This Row],[Close Price]]-Table2[[#This Row],[200D EMA]])/Table2[[#This Row],[200D EMA]]</f>
        <v>0.1548124375037358</v>
      </c>
      <c r="V404">
        <v>0.79616539548652299</v>
      </c>
      <c r="W404">
        <v>5200</v>
      </c>
      <c r="X404">
        <v>5379.35</v>
      </c>
      <c r="Y404">
        <v>5200</v>
      </c>
      <c r="Z404">
        <v>5730.9</v>
      </c>
      <c r="AA404">
        <v>5200</v>
      </c>
      <c r="AB404">
        <v>5840</v>
      </c>
      <c r="AC404">
        <f>(Table2[[#This Row],[Close Price]]/Table2[[#This Row],[Day Low]])-1</f>
        <v>9.8846153846152696E-3</v>
      </c>
      <c r="AD404">
        <f>(Table2[[#This Row],[Day High]]/Table2[[#This Row],[Close Price]])-1</f>
        <v>2.4364931256426914E-2</v>
      </c>
      <c r="AE404">
        <f>(Table2[[#This Row],[Close Price]]/Table2[[#This Row],[Current Week Low]])-1</f>
        <v>9.8846153846152696E-3</v>
      </c>
      <c r="AF404">
        <f>(Table2[[#This Row],[Current Week High]]/Table2[[#This Row],[Close Price]])-1</f>
        <v>9.1308984270861204E-2</v>
      </c>
      <c r="AG404">
        <f>(Table2[[#This Row],[Close Price]]/Table2[[#This Row],[Current Month Low]])-1</f>
        <v>9.8846153846152696E-3</v>
      </c>
      <c r="AH404">
        <f>(Table2[[#This Row],[Current Month High]]/Table2[[#This Row],[Close Price]])-1</f>
        <v>0.11208439654187452</v>
      </c>
      <c r="AI404">
        <v>11.2084396541874</v>
      </c>
      <c r="AJ404">
        <v>38.8506233391943</v>
      </c>
      <c r="AK404" t="str">
        <f>IF(AND(Table2[[#This Row],[20D EMA]]&gt;Table2[[#This Row],[50D EMA]],Table2[[#This Row],[50D EMA]]&gt;Table2[[#This Row],[200D EMA]]),"Uptrend","Downtrend/NoTrend")</f>
        <v>Uptrend</v>
      </c>
      <c r="AL404">
        <v>-0.01</v>
      </c>
      <c r="AM404" t="s">
        <v>10212</v>
      </c>
      <c r="AN404">
        <v>-4.2699999999999996</v>
      </c>
      <c r="AO404" t="s">
        <v>10212</v>
      </c>
      <c r="AP404">
        <v>0.104556669883887</v>
      </c>
      <c r="AQ404">
        <f>(Table2[[#This Row],[Sharpe Ratio]]-AVERAGE(Table2[Sharpe Ratio]))/_xlfn.STDEV.P(Table2[Sharpe Ratio])</f>
        <v>0.56763741403781176</v>
      </c>
      <c r="AR4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-0.36012923746413039</v>
      </c>
      <c r="AS404">
        <f>_xlfn.RANK.AVG(Table2[[#This Row],[1Y Return vs Nifty Z-Score]],Table2[1Y Return vs Nifty Z-Score])</f>
        <v>494</v>
      </c>
      <c r="AT404">
        <f>_xlfn.RANK.AVG(Table2[[#This Row],[6M Return vs Nifty Z-Score]],Table2[6M Return vs Nifty Z-Score])</f>
        <v>491</v>
      </c>
      <c r="AU404">
        <f>_xlfn.RANK.AVG(Table2[[#This Row],[Sharpe Ratio Z-Score]],Table2[Sharpe Ratio Z-Score])</f>
        <v>203</v>
      </c>
      <c r="AV404">
        <f>(Table2[[#This Row],[Rank 1Y]]+Table2[[#This Row],[Rank 6M]]+Table2[[#This Row],[Rank Sharpe]])/3</f>
        <v>396</v>
      </c>
    </row>
    <row r="405" spans="1:48" x14ac:dyDescent="0.3">
      <c r="A405" t="s">
        <v>1944</v>
      </c>
      <c r="B405" t="s">
        <v>1945</v>
      </c>
      <c r="C405" t="s">
        <v>10167</v>
      </c>
      <c r="D405" t="s">
        <v>598</v>
      </c>
      <c r="E405">
        <v>3295.1614613400002</v>
      </c>
      <c r="F405">
        <v>1096.05</v>
      </c>
      <c r="G405">
        <v>27.472735165983401</v>
      </c>
      <c r="H405">
        <f>(Table2[[#This Row],[1Y Return vs Nifty]]-AVERAGE(Table2[1Y Return vs Nifty]))/_xlfn.STDEV.P(Table2[1Y Return vs Nifty])</f>
        <v>-0.19868607993885698</v>
      </c>
      <c r="I405">
        <v>-3.4997947606811199</v>
      </c>
      <c r="J405">
        <f>(Table2[[#This Row],[1M Return vs Nifty]]-AVERAGE(Table2[1M Return vs Nifty]))/_xlfn.STDEV.P(Table2[1M Return vs Nifty])</f>
        <v>-0.47225776139151593</v>
      </c>
      <c r="K405">
        <v>0.407653651110093</v>
      </c>
      <c r="L405">
        <f>(Table2[[#This Row],[6M Return vs Nifty]]-AVERAGE(Table2[6M Return vs Nifty]))/_xlfn.STDEV.P(Table2[6M Return vs Nifty])</f>
        <v>-0.28450608784235709</v>
      </c>
      <c r="M405">
        <v>-1.7975208556257199E-2</v>
      </c>
      <c r="N405">
        <f>(Table2[[#This Row],[1W Return vs Nifty]]-AVERAGE(Table2[1W Return vs Nifty]))/_xlfn.STDEV.P(Table2[1W Return vs Nifty])</f>
        <v>5.5148051586545968E-2</v>
      </c>
      <c r="O405">
        <v>1081.51</v>
      </c>
      <c r="P405">
        <v>1083.0183230477701</v>
      </c>
      <c r="Q405">
        <v>1013.6457438861</v>
      </c>
      <c r="R405">
        <v>59.064425245290003</v>
      </c>
      <c r="S405" s="2">
        <f>(Table2[[#This Row],[Close Price]]-Table2[[#This Row],[20D EMA]])/Table2[[#This Row],[20D EMA]]</f>
        <v>1.3444166027128703E-2</v>
      </c>
      <c r="T405" s="2">
        <f>(Table2[[#This Row],[Close Price]]-Table2[[#This Row],[50D EMA]])/Table2[[#This Row],[50D EMA]]</f>
        <v>1.2032739128140372E-2</v>
      </c>
      <c r="U405" s="2">
        <f>(Table2[[#This Row],[Close Price]]-Table2[[#This Row],[200D EMA]])/Table2[[#This Row],[200D EMA]]</f>
        <v>8.1294926369423412E-2</v>
      </c>
      <c r="V405">
        <v>1.2516912405171201</v>
      </c>
      <c r="W405">
        <v>1085.2</v>
      </c>
      <c r="X405">
        <v>1115.4000000000001</v>
      </c>
      <c r="Y405">
        <v>1065.1500000000001</v>
      </c>
      <c r="Z405">
        <v>1162</v>
      </c>
      <c r="AA405">
        <v>1062.5999999999999</v>
      </c>
      <c r="AB405">
        <v>1162</v>
      </c>
      <c r="AC405">
        <f>(Table2[[#This Row],[Close Price]]/Table2[[#This Row],[Day Low]])-1</f>
        <v>9.9981570217471116E-3</v>
      </c>
      <c r="AD405">
        <f>(Table2[[#This Row],[Day High]]/Table2[[#This Row],[Close Price]])-1</f>
        <v>1.7654304091966777E-2</v>
      </c>
      <c r="AE405">
        <f>(Table2[[#This Row],[Close Price]]/Table2[[#This Row],[Current Week Low]])-1</f>
        <v>2.9009998591747577E-2</v>
      </c>
      <c r="AF405">
        <f>(Table2[[#This Row],[Current Week High]]/Table2[[#This Row],[Close Price]])-1</f>
        <v>6.0170612654532274E-2</v>
      </c>
      <c r="AG405">
        <f>(Table2[[#This Row],[Close Price]]/Table2[[#This Row],[Current Month Low]])-1</f>
        <v>3.147939017504231E-2</v>
      </c>
      <c r="AH405">
        <f>(Table2[[#This Row],[Current Month High]]/Table2[[#This Row],[Close Price]])-1</f>
        <v>6.0170612654532274E-2</v>
      </c>
      <c r="AI405">
        <v>15.3186442224351</v>
      </c>
      <c r="AJ405">
        <v>58.790293371966598</v>
      </c>
      <c r="AK405" t="str">
        <f>IF(AND(Table2[[#This Row],[20D EMA]]&gt;Table2[[#This Row],[50D EMA]],Table2[[#This Row],[50D EMA]]&gt;Table2[[#This Row],[200D EMA]]),"Uptrend","Downtrend/NoTrend")</f>
        <v>Downtrend/NoTrend</v>
      </c>
      <c r="AL405">
        <v>-0.12</v>
      </c>
      <c r="AM405" t="s">
        <v>10212</v>
      </c>
      <c r="AN405">
        <v>4.32</v>
      </c>
      <c r="AO405" t="s">
        <v>10211</v>
      </c>
      <c r="AP405">
        <v>2.5452157169561999E-2</v>
      </c>
      <c r="AQ405">
        <f>(Table2[[#This Row],[Sharpe Ratio]]-AVERAGE(Table2[Sharpe Ratio]))/_xlfn.STDEV.P(Table2[Sharpe Ratio])</f>
        <v>-0.32984872523066672</v>
      </c>
      <c r="AR4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5">
        <f>_xlfn.RANK.AVG(Table2[[#This Row],[1Y Return vs Nifty Z-Score]],Table2[1Y Return vs Nifty Z-Score])</f>
        <v>341</v>
      </c>
      <c r="AT405">
        <f>_xlfn.RANK.AVG(Table2[[#This Row],[6M Return vs Nifty Z-Score]],Table2[6M Return vs Nifty Z-Score])</f>
        <v>420</v>
      </c>
      <c r="AU405">
        <f>_xlfn.RANK.AVG(Table2[[#This Row],[Sharpe Ratio Z-Score]],Table2[Sharpe Ratio Z-Score])</f>
        <v>428</v>
      </c>
      <c r="AV405">
        <f>(Table2[[#This Row],[Rank 1Y]]+Table2[[#This Row],[Rank 6M]]+Table2[[#This Row],[Rank Sharpe]])/3</f>
        <v>396.33333333333331</v>
      </c>
    </row>
    <row r="406" spans="1:48" x14ac:dyDescent="0.3">
      <c r="A406" t="s">
        <v>616</v>
      </c>
      <c r="B406" t="s">
        <v>617</v>
      </c>
      <c r="C406" t="s">
        <v>10173</v>
      </c>
      <c r="D406" t="s">
        <v>246</v>
      </c>
      <c r="E406">
        <v>30213.8272</v>
      </c>
      <c r="F406">
        <v>2680.5</v>
      </c>
      <c r="G406">
        <v>-3.4461411928196801</v>
      </c>
      <c r="H406">
        <f>(Table2[[#This Row],[1Y Return vs Nifty]]-AVERAGE(Table2[1Y Return vs Nifty]))/_xlfn.STDEV.P(Table2[1Y Return vs Nifty])</f>
        <v>-0.56987187926897898</v>
      </c>
      <c r="I406">
        <v>-2.24731407487086</v>
      </c>
      <c r="J406">
        <f>(Table2[[#This Row],[1M Return vs Nifty]]-AVERAGE(Table2[1M Return vs Nifty]))/_xlfn.STDEV.P(Table2[1M Return vs Nifty])</f>
        <v>-0.36507518193050903</v>
      </c>
      <c r="K406">
        <v>3.03690523894522</v>
      </c>
      <c r="L406">
        <f>(Table2[[#This Row],[6M Return vs Nifty]]-AVERAGE(Table2[6M Return vs Nifty]))/_xlfn.STDEV.P(Table2[6M Return vs Nifty])</f>
        <v>-0.20537013812914143</v>
      </c>
      <c r="M406">
        <v>-7.7339887125433497</v>
      </c>
      <c r="N406">
        <f>(Table2[[#This Row],[1W Return vs Nifty]]-AVERAGE(Table2[1W Return vs Nifty]))/_xlfn.STDEV.P(Table2[1W Return vs Nifty])</f>
        <v>-1.4227383665450981</v>
      </c>
      <c r="O406">
        <v>2753.78</v>
      </c>
      <c r="P406">
        <v>2587.1840078883301</v>
      </c>
      <c r="Q406">
        <v>2298.1924937111698</v>
      </c>
      <c r="R406">
        <v>40.721329506661</v>
      </c>
      <c r="S406" s="2">
        <f>(Table2[[#This Row],[Close Price]]-Table2[[#This Row],[20D EMA]])/Table2[[#This Row],[20D EMA]]</f>
        <v>-2.6610695117257076E-2</v>
      </c>
      <c r="T406" s="2">
        <f>(Table2[[#This Row],[Close Price]]-Table2[[#This Row],[50D EMA]])/Table2[[#This Row],[50D EMA]]</f>
        <v>3.6068556325004011E-2</v>
      </c>
      <c r="U406" s="2">
        <f>(Table2[[#This Row],[Close Price]]-Table2[[#This Row],[200D EMA]])/Table2[[#This Row],[200D EMA]]</f>
        <v>0.16635138585431192</v>
      </c>
      <c r="V406">
        <v>0.66205220069302495</v>
      </c>
      <c r="W406">
        <v>2670</v>
      </c>
      <c r="X406">
        <v>2747.95</v>
      </c>
      <c r="Y406">
        <v>2670</v>
      </c>
      <c r="Z406">
        <v>2916.7</v>
      </c>
      <c r="AA406">
        <v>2670</v>
      </c>
      <c r="AB406">
        <v>2960</v>
      </c>
      <c r="AC406">
        <f>(Table2[[#This Row],[Close Price]]/Table2[[#This Row],[Day Low]])-1</f>
        <v>3.9325842696629199E-3</v>
      </c>
      <c r="AD406">
        <f>(Table2[[#This Row],[Day High]]/Table2[[#This Row],[Close Price]])-1</f>
        <v>2.5163215817944451E-2</v>
      </c>
      <c r="AE406">
        <f>(Table2[[#This Row],[Close Price]]/Table2[[#This Row],[Current Week Low]])-1</f>
        <v>3.9325842696629199E-3</v>
      </c>
      <c r="AF406">
        <f>(Table2[[#This Row],[Current Week High]]/Table2[[#This Row],[Close Price]])-1</f>
        <v>8.8117888453646653E-2</v>
      </c>
      <c r="AG406">
        <f>(Table2[[#This Row],[Close Price]]/Table2[[#This Row],[Current Month Low]])-1</f>
        <v>3.9325842696629199E-3</v>
      </c>
      <c r="AH406">
        <f>(Table2[[#This Row],[Current Month High]]/Table2[[#This Row],[Close Price]])-1</f>
        <v>0.10427159112105944</v>
      </c>
      <c r="AI406">
        <v>10.427159112105899</v>
      </c>
      <c r="AJ406">
        <v>42.944752559726901</v>
      </c>
      <c r="AK406" t="str">
        <f>IF(AND(Table2[[#This Row],[20D EMA]]&gt;Table2[[#This Row],[50D EMA]],Table2[[#This Row],[50D EMA]]&gt;Table2[[#This Row],[200D EMA]]),"Uptrend","Downtrend/NoTrend")</f>
        <v>Uptrend</v>
      </c>
      <c r="AL406">
        <v>0.17</v>
      </c>
      <c r="AM406" t="s">
        <v>10211</v>
      </c>
      <c r="AN406">
        <v>-2.58</v>
      </c>
      <c r="AO406" t="s">
        <v>10212</v>
      </c>
      <c r="AP406">
        <v>7.0946748001390003E-2</v>
      </c>
      <c r="AQ406">
        <f>(Table2[[#This Row],[Sharpe Ratio]]-AVERAGE(Table2[Sharpe Ratio]))/_xlfn.STDEV.P(Table2[Sharpe Ratio])</f>
        <v>0.18631354266308911</v>
      </c>
      <c r="AR4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-2.3767420232106384</v>
      </c>
      <c r="AS406">
        <f>_xlfn.RANK.AVG(Table2[[#This Row],[1Y Return vs Nifty Z-Score]],Table2[1Y Return vs Nifty Z-Score])</f>
        <v>521</v>
      </c>
      <c r="AT406">
        <f>_xlfn.RANK.AVG(Table2[[#This Row],[6M Return vs Nifty Z-Score]],Table2[6M Return vs Nifty Z-Score])</f>
        <v>387</v>
      </c>
      <c r="AU406">
        <f>_xlfn.RANK.AVG(Table2[[#This Row],[Sharpe Ratio Z-Score]],Table2[Sharpe Ratio Z-Score])</f>
        <v>286</v>
      </c>
      <c r="AV406">
        <f>(Table2[[#This Row],[Rank 1Y]]+Table2[[#This Row],[Rank 6M]]+Table2[[#This Row],[Rank Sharpe]])/3</f>
        <v>398</v>
      </c>
    </row>
    <row r="407" spans="1:48" x14ac:dyDescent="0.3">
      <c r="A407" t="s">
        <v>961</v>
      </c>
      <c r="B407" t="s">
        <v>962</v>
      </c>
      <c r="C407" t="s">
        <v>10172</v>
      </c>
      <c r="D407" t="s">
        <v>62</v>
      </c>
      <c r="E407">
        <v>14818.477960349999</v>
      </c>
      <c r="F407">
        <v>6377.6</v>
      </c>
      <c r="G407">
        <v>20.729341465320399</v>
      </c>
      <c r="H407">
        <f>(Table2[[#This Row],[1Y Return vs Nifty]]-AVERAGE(Table2[1Y Return vs Nifty]))/_xlfn.STDEV.P(Table2[1Y Return vs Nifty])</f>
        <v>-0.27964154390628049</v>
      </c>
      <c r="I407">
        <v>-3.2736281702282199</v>
      </c>
      <c r="J407">
        <f>(Table2[[#This Row],[1M Return vs Nifty]]-AVERAGE(Table2[1M Return vs Nifty]))/_xlfn.STDEV.P(Table2[1M Return vs Nifty])</f>
        <v>-0.45290327646629663</v>
      </c>
      <c r="K407">
        <v>8.5888747022716192</v>
      </c>
      <c r="L407">
        <f>(Table2[[#This Row],[6M Return vs Nifty]]-AVERAGE(Table2[6M Return vs Nifty]))/_xlfn.STDEV.P(Table2[6M Return vs Nifty])</f>
        <v>-3.826540829198373E-2</v>
      </c>
      <c r="M407">
        <v>-3.8610819928526099</v>
      </c>
      <c r="N407">
        <f>(Table2[[#This Row],[1W Return vs Nifty]]-AVERAGE(Table2[1W Return vs Nifty]))/_xlfn.STDEV.P(Table2[1W Return vs Nifty])</f>
        <v>-0.68094129260735692</v>
      </c>
      <c r="O407">
        <v>6873</v>
      </c>
      <c r="P407">
        <v>6122.3320467787898</v>
      </c>
      <c r="Q407">
        <v>5372.9016381940301</v>
      </c>
      <c r="R407">
        <v>39.3474250722577</v>
      </c>
      <c r="S407" s="2">
        <f>(Table2[[#This Row],[Close Price]]-Table2[[#This Row],[20D EMA]])/Table2[[#This Row],[20D EMA]]</f>
        <v>-7.2079150298268529E-2</v>
      </c>
      <c r="T407" s="2">
        <f>(Table2[[#This Row],[Close Price]]-Table2[[#This Row],[50D EMA]])/Table2[[#This Row],[50D EMA]]</f>
        <v>4.1694562018327226E-2</v>
      </c>
      <c r="U407" s="2">
        <f>(Table2[[#This Row],[Close Price]]-Table2[[#This Row],[200D EMA]])/Table2[[#This Row],[200D EMA]]</f>
        <v>0.18699362643528222</v>
      </c>
      <c r="V407">
        <v>0.47638155342244098</v>
      </c>
      <c r="W407">
        <v>6365</v>
      </c>
      <c r="X407">
        <v>6458.2</v>
      </c>
      <c r="Y407">
        <v>6363.05</v>
      </c>
      <c r="Z407">
        <v>6600</v>
      </c>
      <c r="AA407">
        <v>6363.05</v>
      </c>
      <c r="AB407">
        <v>6680</v>
      </c>
      <c r="AC407">
        <f>(Table2[[#This Row],[Close Price]]/Table2[[#This Row],[Day Low]])-1</f>
        <v>1.9795758051845969E-3</v>
      </c>
      <c r="AD407">
        <f>(Table2[[#This Row],[Day High]]/Table2[[#This Row],[Close Price]])-1</f>
        <v>1.2637982940290948E-2</v>
      </c>
      <c r="AE407">
        <f>(Table2[[#This Row],[Close Price]]/Table2[[#This Row],[Current Week Low]])-1</f>
        <v>2.2866392689040449E-3</v>
      </c>
      <c r="AF407">
        <f>(Table2[[#This Row],[Current Week High]]/Table2[[#This Row],[Close Price]])-1</f>
        <v>3.4872052182639113E-2</v>
      </c>
      <c r="AG407">
        <f>(Table2[[#This Row],[Close Price]]/Table2[[#This Row],[Current Month Low]])-1</f>
        <v>2.2866392689040449E-3</v>
      </c>
      <c r="AH407">
        <f>(Table2[[#This Row],[Current Month High]]/Table2[[#This Row],[Close Price]])-1</f>
        <v>4.741595584545899E-2</v>
      </c>
      <c r="AI407">
        <v>18.220020070245798</v>
      </c>
      <c r="AJ407">
        <v>48.857218491484097</v>
      </c>
      <c r="AK407" t="str">
        <f>IF(AND(Table2[[#This Row],[20D EMA]]&gt;Table2[[#This Row],[50D EMA]],Table2[[#This Row],[50D EMA]]&gt;Table2[[#This Row],[200D EMA]]),"Uptrend","Downtrend/NoTrend")</f>
        <v>Uptrend</v>
      </c>
      <c r="AL407">
        <v>-0.3</v>
      </c>
      <c r="AM407" t="s">
        <v>10212</v>
      </c>
      <c r="AN407">
        <v>-4.62</v>
      </c>
      <c r="AO407" t="s">
        <v>10212</v>
      </c>
      <c r="AP407">
        <v>2.1712161022389999E-3</v>
      </c>
      <c r="AQ407">
        <f>(Table2[[#This Row],[Sharpe Ratio]]-AVERAGE(Table2[Sharpe Ratio]))/_xlfn.STDEV.P(Table2[Sharpe Ratio])</f>
        <v>-0.59398437565184614</v>
      </c>
      <c r="AR4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-2.0457358969237638</v>
      </c>
      <c r="AS407">
        <f>_xlfn.RANK.AVG(Table2[[#This Row],[1Y Return vs Nifty Z-Score]],Table2[1Y Return vs Nifty Z-Score])</f>
        <v>381</v>
      </c>
      <c r="AT407">
        <f>_xlfn.RANK.AVG(Table2[[#This Row],[6M Return vs Nifty Z-Score]],Table2[6M Return vs Nifty Z-Score])</f>
        <v>319</v>
      </c>
      <c r="AU407">
        <f>_xlfn.RANK.AVG(Table2[[#This Row],[Sharpe Ratio Z-Score]],Table2[Sharpe Ratio Z-Score])</f>
        <v>494</v>
      </c>
      <c r="AV407">
        <f>(Table2[[#This Row],[Rank 1Y]]+Table2[[#This Row],[Rank 6M]]+Table2[[#This Row],[Rank Sharpe]])/3</f>
        <v>398</v>
      </c>
    </row>
    <row r="408" spans="1:48" x14ac:dyDescent="0.3">
      <c r="A408" t="s">
        <v>76</v>
      </c>
      <c r="B408" t="s">
        <v>77</v>
      </c>
      <c r="C408" t="s">
        <v>10176</v>
      </c>
      <c r="D408" t="s">
        <v>78</v>
      </c>
      <c r="E408">
        <v>332995.76384893502</v>
      </c>
      <c r="F408">
        <v>11602.3</v>
      </c>
      <c r="G408">
        <v>14.7365801726495</v>
      </c>
      <c r="H408">
        <f>(Table2[[#This Row],[1Y Return vs Nifty]]-AVERAGE(Table2[1Y Return vs Nifty]))/_xlfn.STDEV.P(Table2[1Y Return vs Nifty])</f>
        <v>-0.35158555198732883</v>
      </c>
      <c r="I408">
        <v>0.52606440109942099</v>
      </c>
      <c r="J408">
        <f>(Table2[[#This Row],[1M Return vs Nifty]]-AVERAGE(Table2[1M Return vs Nifty]))/_xlfn.STDEV.P(Table2[1M Return vs Nifty])</f>
        <v>-0.12773989824601259</v>
      </c>
      <c r="K408">
        <v>6.37900922025214</v>
      </c>
      <c r="L408">
        <f>(Table2[[#This Row],[6M Return vs Nifty]]-AVERAGE(Table2[6M Return vs Nifty]))/_xlfn.STDEV.P(Table2[6M Return vs Nifty])</f>
        <v>-0.10477855768673491</v>
      </c>
      <c r="M408">
        <v>-2.5064776184500501</v>
      </c>
      <c r="N408">
        <f>(Table2[[#This Row],[1W Return vs Nifty]]-AVERAGE(Table2[1W Return vs Nifty]))/_xlfn.STDEV.P(Table2[1W Return vs Nifty])</f>
        <v>-0.42148718384552186</v>
      </c>
      <c r="O408">
        <v>11380.57</v>
      </c>
      <c r="P408">
        <v>10798.2332306565</v>
      </c>
      <c r="Q408">
        <v>9754.1109038096802</v>
      </c>
      <c r="R408">
        <v>53.521284462402299</v>
      </c>
      <c r="S408" s="2">
        <f>(Table2[[#This Row],[Close Price]]-Table2[[#This Row],[20D EMA]])/Table2[[#This Row],[20D EMA]]</f>
        <v>1.9483206904399301E-2</v>
      </c>
      <c r="T408" s="2">
        <f>(Table2[[#This Row],[Close Price]]-Table2[[#This Row],[50D EMA]])/Table2[[#This Row],[50D EMA]]</f>
        <v>7.4462808143533121E-2</v>
      </c>
      <c r="U408" s="2">
        <f>(Table2[[#This Row],[Close Price]]-Table2[[#This Row],[200D EMA]])/Table2[[#This Row],[200D EMA]]</f>
        <v>0.18947796620484073</v>
      </c>
      <c r="V408">
        <v>0.82170446467646996</v>
      </c>
      <c r="W408">
        <v>11470.05</v>
      </c>
      <c r="X408">
        <v>11680</v>
      </c>
      <c r="Y408">
        <v>11470</v>
      </c>
      <c r="Z408">
        <v>11761.7</v>
      </c>
      <c r="AA408">
        <v>11470</v>
      </c>
      <c r="AB408">
        <v>12078</v>
      </c>
      <c r="AC408">
        <f>(Table2[[#This Row],[Close Price]]/Table2[[#This Row],[Day Low]])-1</f>
        <v>1.1530028203887488E-2</v>
      </c>
      <c r="AD408">
        <f>(Table2[[#This Row],[Day High]]/Table2[[#This Row],[Close Price]])-1</f>
        <v>6.6969480189273956E-3</v>
      </c>
      <c r="AE408">
        <f>(Table2[[#This Row],[Close Price]]/Table2[[#This Row],[Current Week Low]])-1</f>
        <v>1.1534437663469843E-2</v>
      </c>
      <c r="AF408">
        <f>(Table2[[#This Row],[Current Week High]]/Table2[[#This Row],[Close Price]])-1</f>
        <v>1.3738655266628319E-2</v>
      </c>
      <c r="AG408">
        <f>(Table2[[#This Row],[Close Price]]/Table2[[#This Row],[Current Month Low]])-1</f>
        <v>1.1534437663469843E-2</v>
      </c>
      <c r="AH408">
        <f>(Table2[[#This Row],[Current Month High]]/Table2[[#This Row],[Close Price]])-1</f>
        <v>4.1000491281901086E-2</v>
      </c>
      <c r="AI408">
        <v>4.1000491281900997</v>
      </c>
      <c r="AJ408">
        <v>45.2529842945046</v>
      </c>
      <c r="AK408" t="str">
        <f>IF(AND(Table2[[#This Row],[20D EMA]]&gt;Table2[[#This Row],[50D EMA]],Table2[[#This Row],[50D EMA]]&gt;Table2[[#This Row],[200D EMA]]),"Uptrend","Downtrend/NoTrend")</f>
        <v>Uptrend</v>
      </c>
      <c r="AL408">
        <v>0.1</v>
      </c>
      <c r="AM408" t="s">
        <v>10211</v>
      </c>
      <c r="AN408">
        <v>4.12</v>
      </c>
      <c r="AO408" t="s">
        <v>10211</v>
      </c>
      <c r="AP408">
        <v>2.5412921833399001E-2</v>
      </c>
      <c r="AQ408">
        <f>(Table2[[#This Row],[Sharpe Ratio]]-AVERAGE(Table2[Sharpe Ratio]))/_xlfn.STDEV.P(Table2[Sharpe Ratio])</f>
        <v>-0.33029387265863958</v>
      </c>
      <c r="AR4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-1.3358850644242377</v>
      </c>
      <c r="AS408">
        <f>_xlfn.RANK.AVG(Table2[[#This Row],[1Y Return vs Nifty Z-Score]],Table2[1Y Return vs Nifty Z-Score])</f>
        <v>414</v>
      </c>
      <c r="AT408">
        <f>_xlfn.RANK.AVG(Table2[[#This Row],[6M Return vs Nifty Z-Score]],Table2[6M Return vs Nifty Z-Score])</f>
        <v>352</v>
      </c>
      <c r="AU408">
        <f>_xlfn.RANK.AVG(Table2[[#This Row],[Sharpe Ratio Z-Score]],Table2[Sharpe Ratio Z-Score])</f>
        <v>429</v>
      </c>
      <c r="AV408">
        <f>(Table2[[#This Row],[Rank 1Y]]+Table2[[#This Row],[Rank 6M]]+Table2[[#This Row],[Rank Sharpe]])/3</f>
        <v>398.33333333333331</v>
      </c>
    </row>
    <row r="409" spans="1:48" x14ac:dyDescent="0.3">
      <c r="A409" t="s">
        <v>570</v>
      </c>
      <c r="B409" t="s">
        <v>571</v>
      </c>
      <c r="C409" t="s">
        <v>10171</v>
      </c>
      <c r="D409" t="s">
        <v>400</v>
      </c>
      <c r="E409">
        <v>33431.713797440003</v>
      </c>
      <c r="F409">
        <v>518.79999999999995</v>
      </c>
      <c r="G409">
        <v>-6.4760080359107404</v>
      </c>
      <c r="H409">
        <f>(Table2[[#This Row],[1Y Return vs Nifty]]-AVERAGE(Table2[1Y Return vs Nifty]))/_xlfn.STDEV.P(Table2[1Y Return vs Nifty])</f>
        <v>-0.60624589017951391</v>
      </c>
      <c r="I409">
        <v>4.31449082788175</v>
      </c>
      <c r="J409">
        <f>(Table2[[#This Row],[1M Return vs Nifty]]-AVERAGE(Table2[1M Return vs Nifty]))/_xlfn.STDEV.P(Table2[1M Return vs Nifty])</f>
        <v>0.19645936575947542</v>
      </c>
      <c r="K409">
        <v>-1.2088636367835399</v>
      </c>
      <c r="L409">
        <f>(Table2[[#This Row],[6M Return vs Nifty]]-AVERAGE(Table2[6M Return vs Nifty]))/_xlfn.STDEV.P(Table2[6M Return vs Nifty])</f>
        <v>-0.33316047732610554</v>
      </c>
      <c r="M409">
        <v>-0.44800196908915602</v>
      </c>
      <c r="N409">
        <f>(Table2[[#This Row],[1W Return vs Nifty]]-AVERAGE(Table2[1W Return vs Nifty]))/_xlfn.STDEV.P(Table2[1W Return vs Nifty])</f>
        <v>-2.7217111265530773E-2</v>
      </c>
      <c r="O409">
        <v>517.15</v>
      </c>
      <c r="P409">
        <v>502.41038605930902</v>
      </c>
      <c r="Q409">
        <v>467.14652853340101</v>
      </c>
      <c r="R409">
        <v>54.478490218965298</v>
      </c>
      <c r="S409" s="2">
        <f>(Table2[[#This Row],[Close Price]]-Table2[[#This Row],[20D EMA]])/Table2[[#This Row],[20D EMA]]</f>
        <v>3.1905636662476599E-3</v>
      </c>
      <c r="T409" s="2">
        <f>(Table2[[#This Row],[Close Price]]-Table2[[#This Row],[50D EMA]])/Table2[[#This Row],[50D EMA]]</f>
        <v>3.262196482290905E-2</v>
      </c>
      <c r="U409" s="2">
        <f>(Table2[[#This Row],[Close Price]]-Table2[[#This Row],[200D EMA]])/Table2[[#This Row],[200D EMA]]</f>
        <v>0.11057231149456292</v>
      </c>
      <c r="V409">
        <v>1.0239084185040099</v>
      </c>
      <c r="W409">
        <v>518</v>
      </c>
      <c r="X409">
        <v>527.65</v>
      </c>
      <c r="Y409">
        <v>518</v>
      </c>
      <c r="Z409">
        <v>542.45000000000005</v>
      </c>
      <c r="AA409">
        <v>518</v>
      </c>
      <c r="AB409">
        <v>550.15</v>
      </c>
      <c r="AC409">
        <f>(Table2[[#This Row],[Close Price]]/Table2[[#This Row],[Day Low]])-1</f>
        <v>1.5444015444014969E-3</v>
      </c>
      <c r="AD409">
        <f>(Table2[[#This Row],[Day High]]/Table2[[#This Row],[Close Price]])-1</f>
        <v>1.7058596761758027E-2</v>
      </c>
      <c r="AE409">
        <f>(Table2[[#This Row],[Close Price]]/Table2[[#This Row],[Current Week Low]])-1</f>
        <v>1.5444015444014969E-3</v>
      </c>
      <c r="AF409">
        <f>(Table2[[#This Row],[Current Week High]]/Table2[[#This Row],[Close Price]])-1</f>
        <v>4.5585967617579159E-2</v>
      </c>
      <c r="AG409">
        <f>(Table2[[#This Row],[Close Price]]/Table2[[#This Row],[Current Month Low]])-1</f>
        <v>1.5444015444014969E-3</v>
      </c>
      <c r="AH409">
        <f>(Table2[[#This Row],[Current Month High]]/Table2[[#This Row],[Close Price]])-1</f>
        <v>6.0427910562837361E-2</v>
      </c>
      <c r="AI409">
        <v>7.5366229760986903</v>
      </c>
      <c r="AJ409">
        <v>42.136986301369802</v>
      </c>
      <c r="AK409" t="str">
        <f>IF(AND(Table2[[#This Row],[20D EMA]]&gt;Table2[[#This Row],[50D EMA]],Table2[[#This Row],[50D EMA]]&gt;Table2[[#This Row],[200D EMA]]),"Uptrend","Downtrend/NoTrend")</f>
        <v>Uptrend</v>
      </c>
      <c r="AL409">
        <v>-7.0000000000000007E-2</v>
      </c>
      <c r="AM409" t="s">
        <v>10212</v>
      </c>
      <c r="AN409">
        <v>0.2</v>
      </c>
      <c r="AO409" t="s">
        <v>10211</v>
      </c>
      <c r="AP409">
        <v>9.7174615165617997E-2</v>
      </c>
      <c r="AQ409">
        <f>(Table2[[#This Row],[Sharpe Ratio]]-AVERAGE(Table2[Sharpe Ratio]))/_xlfn.STDEV.P(Table2[Sharpe Ratio])</f>
        <v>0.48388376255026361</v>
      </c>
      <c r="AR4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-0.2862803504614112</v>
      </c>
      <c r="AS409">
        <f>_xlfn.RANK.AVG(Table2[[#This Row],[1Y Return vs Nifty Z-Score]],Table2[1Y Return vs Nifty Z-Score])</f>
        <v>543</v>
      </c>
      <c r="AT409">
        <f>_xlfn.RANK.AVG(Table2[[#This Row],[6M Return vs Nifty Z-Score]],Table2[6M Return vs Nifty Z-Score])</f>
        <v>436</v>
      </c>
      <c r="AU409">
        <f>_xlfn.RANK.AVG(Table2[[#This Row],[Sharpe Ratio Z-Score]],Table2[Sharpe Ratio Z-Score])</f>
        <v>216</v>
      </c>
      <c r="AV409">
        <f>(Table2[[#This Row],[Rank 1Y]]+Table2[[#This Row],[Rank 6M]]+Table2[[#This Row],[Rank Sharpe]])/3</f>
        <v>398.33333333333331</v>
      </c>
    </row>
    <row r="410" spans="1:48" x14ac:dyDescent="0.3">
      <c r="A410" t="s">
        <v>516</v>
      </c>
      <c r="B410" t="s">
        <v>517</v>
      </c>
      <c r="C410" t="s">
        <v>10173</v>
      </c>
      <c r="D410" t="s">
        <v>246</v>
      </c>
      <c r="E410">
        <v>40342.708656399998</v>
      </c>
      <c r="F410">
        <v>4251</v>
      </c>
      <c r="G410">
        <v>1.31506885984142</v>
      </c>
      <c r="H410">
        <f>(Table2[[#This Row],[1Y Return vs Nifty]]-AVERAGE(Table2[1Y Return vs Nifty]))/_xlfn.STDEV.P(Table2[1Y Return vs Nifty])</f>
        <v>-0.51271283058083195</v>
      </c>
      <c r="I410">
        <v>6.8364650468664703</v>
      </c>
      <c r="J410">
        <f>(Table2[[#This Row],[1M Return vs Nifty]]-AVERAGE(Table2[1M Return vs Nifty]))/_xlfn.STDEV.P(Table2[1M Return vs Nifty])</f>
        <v>0.4122804200778255</v>
      </c>
      <c r="K410">
        <v>1.53035121014599</v>
      </c>
      <c r="L410">
        <f>(Table2[[#This Row],[6M Return vs Nifty]]-AVERAGE(Table2[6M Return vs Nifty]))/_xlfn.STDEV.P(Table2[6M Return vs Nifty])</f>
        <v>-0.25071482268306949</v>
      </c>
      <c r="M410">
        <v>-0.115332913045143</v>
      </c>
      <c r="N410">
        <f>(Table2[[#This Row],[1W Return vs Nifty]]-AVERAGE(Table2[1W Return vs Nifty]))/_xlfn.STDEV.P(Table2[1W Return vs Nifty])</f>
        <v>3.6500646538557183E-2</v>
      </c>
      <c r="O410">
        <v>4179.24</v>
      </c>
      <c r="P410">
        <v>4024.1398436310401</v>
      </c>
      <c r="Q410">
        <v>3751.1245171201399</v>
      </c>
      <c r="R410">
        <v>56.883086798595798</v>
      </c>
      <c r="S410" s="2">
        <f>(Table2[[#This Row],[Close Price]]-Table2[[#This Row],[20D EMA]])/Table2[[#This Row],[20D EMA]]</f>
        <v>1.7170586039567056E-2</v>
      </c>
      <c r="T410" s="2">
        <f>(Table2[[#This Row],[Close Price]]-Table2[[#This Row],[50D EMA]])/Table2[[#This Row],[50D EMA]]</f>
        <v>5.6374819261812897E-2</v>
      </c>
      <c r="U410" s="2">
        <f>(Table2[[#This Row],[Close Price]]-Table2[[#This Row],[200D EMA]])/Table2[[#This Row],[200D EMA]]</f>
        <v>0.13326016787723985</v>
      </c>
      <c r="V410">
        <v>0.45803914937034501</v>
      </c>
      <c r="W410">
        <v>4237.1499999999996</v>
      </c>
      <c r="X410">
        <v>4340.95</v>
      </c>
      <c r="Y410">
        <v>4167.7</v>
      </c>
      <c r="Z410">
        <v>4424</v>
      </c>
      <c r="AA410">
        <v>4167.7</v>
      </c>
      <c r="AB410">
        <v>4424</v>
      </c>
      <c r="AC410">
        <f>(Table2[[#This Row],[Close Price]]/Table2[[#This Row],[Day Low]])-1</f>
        <v>3.2687065598340226E-3</v>
      </c>
      <c r="AD410">
        <f>(Table2[[#This Row],[Day High]]/Table2[[#This Row],[Close Price]])-1</f>
        <v>2.1159727123029937E-2</v>
      </c>
      <c r="AE410">
        <f>(Table2[[#This Row],[Close Price]]/Table2[[#This Row],[Current Week Low]])-1</f>
        <v>1.9987043213283151E-2</v>
      </c>
      <c r="AF410">
        <f>(Table2[[#This Row],[Current Week High]]/Table2[[#This Row],[Close Price]])-1</f>
        <v>4.0696306751352607E-2</v>
      </c>
      <c r="AG410">
        <f>(Table2[[#This Row],[Close Price]]/Table2[[#This Row],[Current Month Low]])-1</f>
        <v>1.9987043213283151E-2</v>
      </c>
      <c r="AH410">
        <f>(Table2[[#This Row],[Current Month High]]/Table2[[#This Row],[Close Price]])-1</f>
        <v>4.0696306751352607E-2</v>
      </c>
      <c r="AI410">
        <v>8.9155492825217593</v>
      </c>
      <c r="AJ410">
        <v>29.3237199963493</v>
      </c>
      <c r="AK410" t="str">
        <f>IF(AND(Table2[[#This Row],[20D EMA]]&gt;Table2[[#This Row],[50D EMA]],Table2[[#This Row],[50D EMA]]&gt;Table2[[#This Row],[200D EMA]]),"Uptrend","Downtrend/NoTrend")</f>
        <v>Uptrend</v>
      </c>
      <c r="AL410">
        <v>-0.05</v>
      </c>
      <c r="AM410" t="s">
        <v>10212</v>
      </c>
      <c r="AN410">
        <v>1.04</v>
      </c>
      <c r="AO410" t="s">
        <v>10211</v>
      </c>
      <c r="AP410">
        <v>6.9390088444759995E-2</v>
      </c>
      <c r="AQ410">
        <f>(Table2[[#This Row],[Sharpe Ratio]]-AVERAGE(Table2[Sharpe Ratio]))/_xlfn.STDEV.P(Table2[Sharpe Ratio])</f>
        <v>0.16865234575159799</v>
      </c>
      <c r="AR4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-0.14599424089592078</v>
      </c>
      <c r="AS410">
        <f>_xlfn.RANK.AVG(Table2[[#This Row],[1Y Return vs Nifty Z-Score]],Table2[1Y Return vs Nifty Z-Score])</f>
        <v>499</v>
      </c>
      <c r="AT410">
        <f>_xlfn.RANK.AVG(Table2[[#This Row],[6M Return vs Nifty Z-Score]],Table2[6M Return vs Nifty Z-Score])</f>
        <v>406</v>
      </c>
      <c r="AU410">
        <f>_xlfn.RANK.AVG(Table2[[#This Row],[Sharpe Ratio Z-Score]],Table2[Sharpe Ratio Z-Score])</f>
        <v>292</v>
      </c>
      <c r="AV410">
        <f>(Table2[[#This Row],[Rank 1Y]]+Table2[[#This Row],[Rank 6M]]+Table2[[#This Row],[Rank Sharpe]])/3</f>
        <v>399</v>
      </c>
    </row>
    <row r="411" spans="1:48" x14ac:dyDescent="0.3">
      <c r="A411" t="s">
        <v>1710</v>
      </c>
      <c r="B411" t="s">
        <v>1711</v>
      </c>
      <c r="C411" t="s">
        <v>10184</v>
      </c>
      <c r="D411" t="s">
        <v>700</v>
      </c>
      <c r="E411">
        <v>4498.2608793400004</v>
      </c>
      <c r="F411">
        <v>690.65</v>
      </c>
      <c r="G411">
        <v>16.1469829080396</v>
      </c>
      <c r="H411">
        <f>(Table2[[#This Row],[1Y Return vs Nifty]]-AVERAGE(Table2[1Y Return vs Nifty]))/_xlfn.STDEV.P(Table2[1Y Return vs Nifty])</f>
        <v>-0.33465345327074297</v>
      </c>
      <c r="I411">
        <v>3.6858528308184102</v>
      </c>
      <c r="J411">
        <f>(Table2[[#This Row],[1M Return vs Nifty]]-AVERAGE(Table2[1M Return vs Nifty]))/_xlfn.STDEV.P(Table2[1M Return vs Nifty])</f>
        <v>0.14266289381718716</v>
      </c>
      <c r="K411">
        <v>-13.477546372998001</v>
      </c>
      <c r="L411">
        <f>(Table2[[#This Row],[6M Return vs Nifty]]-AVERAGE(Table2[6M Return vs Nifty]))/_xlfn.STDEV.P(Table2[6M Return vs Nifty])</f>
        <v>-0.70242672196870326</v>
      </c>
      <c r="M411">
        <v>-4.1733011218149398</v>
      </c>
      <c r="N411">
        <f>(Table2[[#This Row],[1W Return vs Nifty]]-AVERAGE(Table2[1W Return vs Nifty]))/_xlfn.STDEV.P(Table2[1W Return vs Nifty])</f>
        <v>-0.74074217423306798</v>
      </c>
      <c r="O411">
        <v>683.08</v>
      </c>
      <c r="P411">
        <v>660.69809564255604</v>
      </c>
      <c r="Q411">
        <v>644.17021834898799</v>
      </c>
      <c r="R411">
        <v>45.655510776571802</v>
      </c>
      <c r="S411" s="2">
        <f>(Table2[[#This Row],[Close Price]]-Table2[[#This Row],[20D EMA]])/Table2[[#This Row],[20D EMA]]</f>
        <v>1.1082157287579691E-2</v>
      </c>
      <c r="T411" s="2">
        <f>(Table2[[#This Row],[Close Price]]-Table2[[#This Row],[50D EMA]])/Table2[[#This Row],[50D EMA]]</f>
        <v>4.5333722853120199E-2</v>
      </c>
      <c r="U411" s="2">
        <f>(Table2[[#This Row],[Close Price]]-Table2[[#This Row],[200D EMA]])/Table2[[#This Row],[200D EMA]]</f>
        <v>7.2154502532172232E-2</v>
      </c>
      <c r="V411">
        <v>2.0591970893491598</v>
      </c>
      <c r="W411">
        <v>676</v>
      </c>
      <c r="X411">
        <v>699.4</v>
      </c>
      <c r="Y411">
        <v>672</v>
      </c>
      <c r="Z411">
        <v>723.9</v>
      </c>
      <c r="AA411">
        <v>670.05</v>
      </c>
      <c r="AB411">
        <v>753.5</v>
      </c>
      <c r="AC411">
        <f>(Table2[[#This Row],[Close Price]]/Table2[[#This Row],[Day Low]])-1</f>
        <v>2.1671597633136086E-2</v>
      </c>
      <c r="AD411">
        <f>(Table2[[#This Row],[Day High]]/Table2[[#This Row],[Close Price]])-1</f>
        <v>1.2669224643451882E-2</v>
      </c>
      <c r="AE411">
        <f>(Table2[[#This Row],[Close Price]]/Table2[[#This Row],[Current Week Low]])-1</f>
        <v>2.7752976190476231E-2</v>
      </c>
      <c r="AF411">
        <f>(Table2[[#This Row],[Current Week High]]/Table2[[#This Row],[Close Price]])-1</f>
        <v>4.814305364511684E-2</v>
      </c>
      <c r="AG411">
        <f>(Table2[[#This Row],[Close Price]]/Table2[[#This Row],[Current Month Low]])-1</f>
        <v>3.0743974330273982E-2</v>
      </c>
      <c r="AH411">
        <f>(Table2[[#This Row],[Current Month High]]/Table2[[#This Row],[Close Price]])-1</f>
        <v>9.1001230724679694E-2</v>
      </c>
      <c r="AI411">
        <v>18.004778107579799</v>
      </c>
      <c r="AJ411">
        <v>48.431119707715403</v>
      </c>
      <c r="AK411" t="str">
        <f>IF(AND(Table2[[#This Row],[20D EMA]]&gt;Table2[[#This Row],[50D EMA]],Table2[[#This Row],[50D EMA]]&gt;Table2[[#This Row],[200D EMA]]),"Uptrend","Downtrend/NoTrend")</f>
        <v>Uptrend</v>
      </c>
      <c r="AL411">
        <v>0</v>
      </c>
      <c r="AM411" t="s">
        <v>10213</v>
      </c>
      <c r="AN411">
        <v>-0.24</v>
      </c>
      <c r="AO411" t="s">
        <v>10212</v>
      </c>
      <c r="AP411">
        <v>9.6012379723467003E-2</v>
      </c>
      <c r="AQ411">
        <f>(Table2[[#This Row],[Sharpe Ratio]]-AVERAGE(Table2[Sharpe Ratio]))/_xlfn.STDEV.P(Table2[Sharpe Ratio])</f>
        <v>0.47069753379914209</v>
      </c>
      <c r="AR4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-1.1644619218561849</v>
      </c>
      <c r="AS411">
        <f>_xlfn.RANK.AVG(Table2[[#This Row],[1Y Return vs Nifty Z-Score]],Table2[1Y Return vs Nifty Z-Score])</f>
        <v>409</v>
      </c>
      <c r="AT411">
        <f>_xlfn.RANK.AVG(Table2[[#This Row],[6M Return vs Nifty Z-Score]],Table2[6M Return vs Nifty Z-Score])</f>
        <v>566</v>
      </c>
      <c r="AU411">
        <f>_xlfn.RANK.AVG(Table2[[#This Row],[Sharpe Ratio Z-Score]],Table2[Sharpe Ratio Z-Score])</f>
        <v>222</v>
      </c>
      <c r="AV411">
        <f>(Table2[[#This Row],[Rank 1Y]]+Table2[[#This Row],[Rank 6M]]+Table2[[#This Row],[Rank Sharpe]])/3</f>
        <v>399</v>
      </c>
    </row>
    <row r="412" spans="1:48" x14ac:dyDescent="0.3">
      <c r="A412" t="s">
        <v>133</v>
      </c>
      <c r="B412" t="s">
        <v>134</v>
      </c>
      <c r="C412" t="s">
        <v>10175</v>
      </c>
      <c r="D412" t="s">
        <v>130</v>
      </c>
      <c r="E412">
        <v>210871.81479057201</v>
      </c>
      <c r="F412">
        <v>168.69</v>
      </c>
      <c r="G412">
        <v>20.668582306299399</v>
      </c>
      <c r="H412">
        <f>(Table2[[#This Row],[1Y Return vs Nifty]]-AVERAGE(Table2[1Y Return vs Nifty]))/_xlfn.STDEV.P(Table2[1Y Return vs Nifty])</f>
        <v>-0.28037096682405138</v>
      </c>
      <c r="I412">
        <v>-12.578136531835</v>
      </c>
      <c r="J412">
        <f>(Table2[[#This Row],[1M Return vs Nifty]]-AVERAGE(Table2[1M Return vs Nifty]))/_xlfn.STDEV.P(Table2[1M Return vs Nifty])</f>
        <v>-1.2491480554174037</v>
      </c>
      <c r="K412">
        <v>12.7686790667832</v>
      </c>
      <c r="L412">
        <f>(Table2[[#This Row],[6M Return vs Nifty]]-AVERAGE(Table2[6M Return vs Nifty]))/_xlfn.STDEV.P(Table2[6M Return vs Nifty])</f>
        <v>8.7539512595567942E-2</v>
      </c>
      <c r="M412">
        <v>-4.4184004556618302</v>
      </c>
      <c r="N412">
        <f>(Table2[[#This Row],[1W Return vs Nifty]]-AVERAGE(Table2[1W Return vs Nifty]))/_xlfn.STDEV.P(Table2[1W Return vs Nifty])</f>
        <v>-0.78768726788774579</v>
      </c>
      <c r="O412">
        <v>173.32</v>
      </c>
      <c r="P412">
        <v>171.190151090429</v>
      </c>
      <c r="Q412">
        <v>151.317853240358</v>
      </c>
      <c r="R412">
        <v>29.743886173785</v>
      </c>
      <c r="S412" s="2">
        <f>(Table2[[#This Row],[Close Price]]-Table2[[#This Row],[20D EMA]])/Table2[[#This Row],[20D EMA]]</f>
        <v>-2.6713593353334848E-2</v>
      </c>
      <c r="T412" s="2">
        <f>(Table2[[#This Row],[Close Price]]-Table2[[#This Row],[50D EMA]])/Table2[[#This Row],[50D EMA]]</f>
        <v>-1.4604526454961346E-2</v>
      </c>
      <c r="U412" s="2">
        <f>(Table2[[#This Row],[Close Price]]-Table2[[#This Row],[200D EMA]])/Table2[[#This Row],[200D EMA]]</f>
        <v>0.11480566494719914</v>
      </c>
      <c r="V412">
        <v>0.69059818110605997</v>
      </c>
      <c r="W412">
        <v>168.01</v>
      </c>
      <c r="X412">
        <v>170.39</v>
      </c>
      <c r="Y412">
        <v>167.02</v>
      </c>
      <c r="Z412">
        <v>175.47</v>
      </c>
      <c r="AA412">
        <v>167.02</v>
      </c>
      <c r="AB412">
        <v>178.19</v>
      </c>
      <c r="AC412">
        <f>(Table2[[#This Row],[Close Price]]/Table2[[#This Row],[Day Low]])-1</f>
        <v>4.0473781322540869E-3</v>
      </c>
      <c r="AD412">
        <f>(Table2[[#This Row],[Day High]]/Table2[[#This Row],[Close Price]])-1</f>
        <v>1.0077657241092997E-2</v>
      </c>
      <c r="AE412">
        <f>(Table2[[#This Row],[Close Price]]/Table2[[#This Row],[Current Week Low]])-1</f>
        <v>9.9988025386179569E-3</v>
      </c>
      <c r="AF412">
        <f>(Table2[[#This Row],[Current Week High]]/Table2[[#This Row],[Close Price]])-1</f>
        <v>4.0192068290947791E-2</v>
      </c>
      <c r="AG412">
        <f>(Table2[[#This Row],[Close Price]]/Table2[[#This Row],[Current Month Low]])-1</f>
        <v>9.9988025386179569E-3</v>
      </c>
      <c r="AH412">
        <f>(Table2[[#This Row],[Current Month High]]/Table2[[#This Row],[Close Price]])-1</f>
        <v>5.6316319876696941E-2</v>
      </c>
      <c r="AI412">
        <v>9.4315015709289103</v>
      </c>
      <c r="AJ412">
        <v>47.973684210526301</v>
      </c>
      <c r="AK412" t="str">
        <f>IF(AND(Table2[[#This Row],[20D EMA]]&gt;Table2[[#This Row],[50D EMA]],Table2[[#This Row],[50D EMA]]&gt;Table2[[#This Row],[200D EMA]]),"Uptrend","Downtrend/NoTrend")</f>
        <v>Uptrend</v>
      </c>
      <c r="AL412">
        <v>-0.04</v>
      </c>
      <c r="AM412" t="s">
        <v>10212</v>
      </c>
      <c r="AN412">
        <v>-2.2400000000000002</v>
      </c>
      <c r="AO412" t="s">
        <v>10212</v>
      </c>
      <c r="AP412">
        <v>-7.5023314609099997E-4</v>
      </c>
      <c r="AQ412">
        <f>(Table2[[#This Row],[Sharpe Ratio]]-AVERAGE(Table2[Sharpe Ratio]))/_xlfn.STDEV.P(Table2[Sharpe Ratio])</f>
        <v>-0.62712989563528043</v>
      </c>
      <c r="AR4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-2.8567966731689136</v>
      </c>
      <c r="AS412">
        <f>_xlfn.RANK.AVG(Table2[[#This Row],[1Y Return vs Nifty Z-Score]],Table2[1Y Return vs Nifty Z-Score])</f>
        <v>382</v>
      </c>
      <c r="AT412">
        <f>_xlfn.RANK.AVG(Table2[[#This Row],[6M Return vs Nifty Z-Score]],Table2[6M Return vs Nifty Z-Score])</f>
        <v>278</v>
      </c>
      <c r="AU412">
        <f>_xlfn.RANK.AVG(Table2[[#This Row],[Sharpe Ratio Z-Score]],Table2[Sharpe Ratio Z-Score])</f>
        <v>539</v>
      </c>
      <c r="AV412">
        <f>(Table2[[#This Row],[Rank 1Y]]+Table2[[#This Row],[Rank 6M]]+Table2[[#This Row],[Rank Sharpe]])/3</f>
        <v>399.66666666666669</v>
      </c>
    </row>
    <row r="413" spans="1:48" x14ac:dyDescent="0.3">
      <c r="A413" t="s">
        <v>2014</v>
      </c>
      <c r="B413" t="s">
        <v>2015</v>
      </c>
      <c r="C413" t="s">
        <v>10181</v>
      </c>
      <c r="D413" t="s">
        <v>243</v>
      </c>
      <c r="E413">
        <v>3029.5827749999999</v>
      </c>
      <c r="F413">
        <v>992.85</v>
      </c>
      <c r="G413">
        <v>37.218596128146402</v>
      </c>
      <c r="H413">
        <f>(Table2[[#This Row],[1Y Return vs Nifty]]-AVERAGE(Table2[1Y Return vs Nifty]))/_xlfn.STDEV.P(Table2[1Y Return vs Nifty])</f>
        <v>-8.1685541192864058E-2</v>
      </c>
      <c r="I413">
        <v>4.9125680646604604</v>
      </c>
      <c r="J413">
        <f>(Table2[[#This Row],[1M Return vs Nifty]]-AVERAGE(Table2[1M Return vs Nifty]))/_xlfn.STDEV.P(Table2[1M Return vs Nifty])</f>
        <v>0.24764056294766476</v>
      </c>
      <c r="K413">
        <v>-2.0387347684350998</v>
      </c>
      <c r="L413">
        <f>(Table2[[#This Row],[6M Return vs Nifty]]-AVERAGE(Table2[6M Return vs Nifty]))/_xlfn.STDEV.P(Table2[6M Return vs Nifty])</f>
        <v>-0.35813817076810162</v>
      </c>
      <c r="M413">
        <v>5.5962582376345402</v>
      </c>
      <c r="N413">
        <f>(Table2[[#This Row],[1W Return vs Nifty]]-AVERAGE(Table2[1W Return vs Nifty]))/_xlfn.STDEV.P(Table2[1W Return vs Nifty])</f>
        <v>1.1304700885501135</v>
      </c>
      <c r="O413">
        <v>913.7</v>
      </c>
      <c r="P413">
        <v>872.97272113006898</v>
      </c>
      <c r="Q413">
        <v>810.03077752411195</v>
      </c>
      <c r="R413">
        <v>74.005392263005703</v>
      </c>
      <c r="S413" s="2">
        <f>(Table2[[#This Row],[Close Price]]-Table2[[#This Row],[20D EMA]])/Table2[[#This Row],[20D EMA]]</f>
        <v>8.6625807157710386E-2</v>
      </c>
      <c r="T413" s="2">
        <f>(Table2[[#This Row],[Close Price]]-Table2[[#This Row],[50D EMA]])/Table2[[#This Row],[50D EMA]]</f>
        <v>0.13732076154080636</v>
      </c>
      <c r="U413" s="2">
        <f>(Table2[[#This Row],[Close Price]]-Table2[[#This Row],[200D EMA]])/Table2[[#This Row],[200D EMA]]</f>
        <v>0.22569416810887305</v>
      </c>
      <c r="V413">
        <v>2.7374768374979102</v>
      </c>
      <c r="W413">
        <v>955</v>
      </c>
      <c r="X413">
        <v>1009.25</v>
      </c>
      <c r="Y413">
        <v>905</v>
      </c>
      <c r="Z413">
        <v>1009.25</v>
      </c>
      <c r="AA413">
        <v>904.05</v>
      </c>
      <c r="AB413">
        <v>1009.25</v>
      </c>
      <c r="AC413">
        <f>(Table2[[#This Row],[Close Price]]/Table2[[#This Row],[Day Low]])-1</f>
        <v>3.9633507853403138E-2</v>
      </c>
      <c r="AD413">
        <f>(Table2[[#This Row],[Day High]]/Table2[[#This Row],[Close Price]])-1</f>
        <v>1.6518104446794579E-2</v>
      </c>
      <c r="AE413">
        <f>(Table2[[#This Row],[Close Price]]/Table2[[#This Row],[Current Week Low]])-1</f>
        <v>9.7071823204419871E-2</v>
      </c>
      <c r="AF413">
        <f>(Table2[[#This Row],[Current Week High]]/Table2[[#This Row],[Close Price]])-1</f>
        <v>1.6518104446794579E-2</v>
      </c>
      <c r="AG413">
        <f>(Table2[[#This Row],[Close Price]]/Table2[[#This Row],[Current Month Low]])-1</f>
        <v>9.8224655715944964E-2</v>
      </c>
      <c r="AH413">
        <f>(Table2[[#This Row],[Current Month High]]/Table2[[#This Row],[Close Price]])-1</f>
        <v>1.6518104446794579E-2</v>
      </c>
      <c r="AI413">
        <v>1.6518104446794499</v>
      </c>
      <c r="AJ413">
        <v>68.122936245872495</v>
      </c>
      <c r="AK413" t="str">
        <f>IF(AND(Table2[[#This Row],[20D EMA]]&gt;Table2[[#This Row],[50D EMA]],Table2[[#This Row],[50D EMA]]&gt;Table2[[#This Row],[200D EMA]]),"Uptrend","Downtrend/NoTrend")</f>
        <v>Uptrend</v>
      </c>
      <c r="AL413">
        <v>0.08</v>
      </c>
      <c r="AM413" t="s">
        <v>10211</v>
      </c>
      <c r="AN413">
        <v>11.59</v>
      </c>
      <c r="AO413" t="s">
        <v>10211</v>
      </c>
      <c r="AP413">
        <v>1.7253717676307002E-2</v>
      </c>
      <c r="AQ413">
        <f>(Table2[[#This Row],[Sharpe Ratio]]-AVERAGE(Table2[Sharpe Ratio]))/_xlfn.STDEV.P(Table2[Sharpe Ratio])</f>
        <v>-0.42286473097233657</v>
      </c>
      <c r="AR4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0.51542220856447607</v>
      </c>
      <c r="AS413">
        <f>_xlfn.RANK.AVG(Table2[[#This Row],[1Y Return vs Nifty Z-Score]],Table2[1Y Return vs Nifty Z-Score])</f>
        <v>303</v>
      </c>
      <c r="AT413">
        <f>_xlfn.RANK.AVG(Table2[[#This Row],[6M Return vs Nifty Z-Score]],Table2[6M Return vs Nifty Z-Score])</f>
        <v>448</v>
      </c>
      <c r="AU413">
        <f>_xlfn.RANK.AVG(Table2[[#This Row],[Sharpe Ratio Z-Score]],Table2[Sharpe Ratio Z-Score])</f>
        <v>448</v>
      </c>
      <c r="AV413">
        <f>(Table2[[#This Row],[Rank 1Y]]+Table2[[#This Row],[Rank 6M]]+Table2[[#This Row],[Rank Sharpe]])/3</f>
        <v>399.66666666666669</v>
      </c>
    </row>
    <row r="414" spans="1:48" x14ac:dyDescent="0.3">
      <c r="A414" t="s">
        <v>1956</v>
      </c>
      <c r="B414" t="s">
        <v>1957</v>
      </c>
      <c r="C414" t="s">
        <v>10171</v>
      </c>
      <c r="D414" t="s">
        <v>246</v>
      </c>
      <c r="E414">
        <v>3266.776233</v>
      </c>
      <c r="F414">
        <v>337.3</v>
      </c>
      <c r="G414">
        <v>29.279256602736901</v>
      </c>
      <c r="H414">
        <f>(Table2[[#This Row],[1Y Return vs Nifty]]-AVERAGE(Table2[1Y Return vs Nifty]))/_xlfn.STDEV.P(Table2[1Y Return vs Nifty])</f>
        <v>-0.17699851614362772</v>
      </c>
      <c r="I414">
        <v>2.08008158263066</v>
      </c>
      <c r="J414">
        <f>(Table2[[#This Row],[1M Return vs Nifty]]-AVERAGE(Table2[1M Return vs Nifty]))/_xlfn.STDEV.P(Table2[1M Return vs Nifty])</f>
        <v>5.247038742550952E-3</v>
      </c>
      <c r="K414">
        <v>-20.002456224455599</v>
      </c>
      <c r="L414">
        <f>(Table2[[#This Row],[6M Return vs Nifty]]-AVERAGE(Table2[6M Return vs Nifty]))/_xlfn.STDEV.P(Table2[6M Return vs Nifty])</f>
        <v>-0.89881528374698871</v>
      </c>
      <c r="M414">
        <v>-4.8733904728608399</v>
      </c>
      <c r="N414">
        <f>(Table2[[#This Row],[1W Return vs Nifty]]-AVERAGE(Table2[1W Return vs Nifty]))/_xlfn.STDEV.P(Table2[1W Return vs Nifty])</f>
        <v>-0.87483376736658136</v>
      </c>
      <c r="O414">
        <v>338.34</v>
      </c>
      <c r="P414">
        <v>330.15487240472498</v>
      </c>
      <c r="Q414">
        <v>300.85135402223898</v>
      </c>
      <c r="R414">
        <v>44.310997718841399</v>
      </c>
      <c r="S414" s="2">
        <f>(Table2[[#This Row],[Close Price]]-Table2[[#This Row],[20D EMA]])/Table2[[#This Row],[20D EMA]]</f>
        <v>-3.0738310575160006E-3</v>
      </c>
      <c r="T414" s="2">
        <f>(Table2[[#This Row],[Close Price]]-Table2[[#This Row],[50D EMA]])/Table2[[#This Row],[50D EMA]]</f>
        <v>2.1641745109598362E-2</v>
      </c>
      <c r="U414" s="2">
        <f>(Table2[[#This Row],[Close Price]]-Table2[[#This Row],[200D EMA]])/Table2[[#This Row],[200D EMA]]</f>
        <v>0.1211516767016669</v>
      </c>
      <c r="V414">
        <v>0.60833338895360001</v>
      </c>
      <c r="W414">
        <v>335.25</v>
      </c>
      <c r="X414">
        <v>341.95</v>
      </c>
      <c r="Y414">
        <v>333.35</v>
      </c>
      <c r="Z414">
        <v>347.95</v>
      </c>
      <c r="AA414">
        <v>333.35</v>
      </c>
      <c r="AB414">
        <v>356.7</v>
      </c>
      <c r="AC414">
        <f>(Table2[[#This Row],[Close Price]]/Table2[[#This Row],[Day Low]])-1</f>
        <v>6.1148396718866405E-3</v>
      </c>
      <c r="AD414">
        <f>(Table2[[#This Row],[Day High]]/Table2[[#This Row],[Close Price]])-1</f>
        <v>1.3785947227986872E-2</v>
      </c>
      <c r="AE414">
        <f>(Table2[[#This Row],[Close Price]]/Table2[[#This Row],[Current Week Low]])-1</f>
        <v>1.1849407529623379E-2</v>
      </c>
      <c r="AF414">
        <f>(Table2[[#This Row],[Current Week High]]/Table2[[#This Row],[Close Price]])-1</f>
        <v>3.1574266231841008E-2</v>
      </c>
      <c r="AG414">
        <f>(Table2[[#This Row],[Close Price]]/Table2[[#This Row],[Current Month Low]])-1</f>
        <v>1.1849407529623379E-2</v>
      </c>
      <c r="AH414">
        <f>(Table2[[#This Row],[Current Month High]]/Table2[[#This Row],[Close Price]])-1</f>
        <v>5.7515564779128336E-2</v>
      </c>
      <c r="AI414">
        <v>19.048324933293799</v>
      </c>
      <c r="AJ414">
        <v>59.103773584905603</v>
      </c>
      <c r="AK414" t="str">
        <f>IF(AND(Table2[[#This Row],[20D EMA]]&gt;Table2[[#This Row],[50D EMA]],Table2[[#This Row],[50D EMA]]&gt;Table2[[#This Row],[200D EMA]]),"Uptrend","Downtrend/NoTrend")</f>
        <v>Uptrend</v>
      </c>
      <c r="AL414">
        <v>-0.09</v>
      </c>
      <c r="AM414" t="s">
        <v>10212</v>
      </c>
      <c r="AN414">
        <v>-7.22</v>
      </c>
      <c r="AO414" t="s">
        <v>10212</v>
      </c>
      <c r="AP414">
        <v>7.9448469698298996E-2</v>
      </c>
      <c r="AQ414">
        <f>(Table2[[#This Row],[Sharpe Ratio]]-AVERAGE(Table2[Sharpe Ratio]))/_xlfn.STDEV.P(Table2[Sharpe Ratio])</f>
        <v>0.28277045922926836</v>
      </c>
      <c r="AR4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-1.6626300692853784</v>
      </c>
      <c r="AS414">
        <f>_xlfn.RANK.AVG(Table2[[#This Row],[1Y Return vs Nifty Z-Score]],Table2[1Y Return vs Nifty Z-Score])</f>
        <v>329</v>
      </c>
      <c r="AT414">
        <f>_xlfn.RANK.AVG(Table2[[#This Row],[6M Return vs Nifty Z-Score]],Table2[6M Return vs Nifty Z-Score])</f>
        <v>623</v>
      </c>
      <c r="AU414">
        <f>_xlfn.RANK.AVG(Table2[[#This Row],[Sharpe Ratio Z-Score]],Table2[Sharpe Ratio Z-Score])</f>
        <v>249</v>
      </c>
      <c r="AV414">
        <f>(Table2[[#This Row],[Rank 1Y]]+Table2[[#This Row],[Rank 6M]]+Table2[[#This Row],[Rank Sharpe]])/3</f>
        <v>400.33333333333331</v>
      </c>
    </row>
    <row r="415" spans="1:48" x14ac:dyDescent="0.3">
      <c r="A415" t="s">
        <v>385</v>
      </c>
      <c r="B415" t="s">
        <v>386</v>
      </c>
      <c r="C415" t="s">
        <v>10173</v>
      </c>
      <c r="D415" t="s">
        <v>387</v>
      </c>
      <c r="E415">
        <v>62817.082919605004</v>
      </c>
      <c r="F415">
        <v>2302.35</v>
      </c>
      <c r="G415">
        <v>-1.24370993510557</v>
      </c>
      <c r="H415">
        <f>(Table2[[#This Row],[1Y Return vs Nifty]]-AVERAGE(Table2[1Y Return vs Nifty]))/_xlfn.STDEV.P(Table2[1Y Return vs Nifty])</f>
        <v>-0.54343135803601694</v>
      </c>
      <c r="I415">
        <v>0.38173448235868601</v>
      </c>
      <c r="J415">
        <f>(Table2[[#This Row],[1M Return vs Nifty]]-AVERAGE(Table2[1M Return vs Nifty]))/_xlfn.STDEV.P(Table2[1M Return vs Nifty])</f>
        <v>-0.14009110905452243</v>
      </c>
      <c r="K415">
        <v>15.1619642923374</v>
      </c>
      <c r="L415">
        <f>(Table2[[#This Row],[6M Return vs Nifty]]-AVERAGE(Table2[6M Return vs Nifty]))/_xlfn.STDEV.P(Table2[6M Return vs Nifty])</f>
        <v>0.15957328073518637</v>
      </c>
      <c r="M415">
        <v>-2.5577507019574699</v>
      </c>
      <c r="N415">
        <f>(Table2[[#This Row],[1W Return vs Nifty]]-AVERAGE(Table2[1W Return vs Nifty]))/_xlfn.STDEV.P(Table2[1W Return vs Nifty])</f>
        <v>-0.43130777237769452</v>
      </c>
      <c r="O415">
        <v>2323.06</v>
      </c>
      <c r="P415">
        <v>2237.9546630403402</v>
      </c>
      <c r="Q415">
        <v>2035.0088266074399</v>
      </c>
      <c r="R415">
        <v>48.233145120975202</v>
      </c>
      <c r="S415" s="2">
        <f>(Table2[[#This Row],[Close Price]]-Table2[[#This Row],[20D EMA]])/Table2[[#This Row],[20D EMA]]</f>
        <v>-8.9149656057097258E-3</v>
      </c>
      <c r="T415" s="2">
        <f>(Table2[[#This Row],[Close Price]]-Table2[[#This Row],[50D EMA]])/Table2[[#This Row],[50D EMA]]</f>
        <v>2.8774191909757642E-2</v>
      </c>
      <c r="U415" s="2">
        <f>(Table2[[#This Row],[Close Price]]-Table2[[#This Row],[200D EMA]])/Table2[[#This Row],[200D EMA]]</f>
        <v>0.13137101416815181</v>
      </c>
      <c r="V415">
        <v>0.64507665257185898</v>
      </c>
      <c r="W415">
        <v>2285</v>
      </c>
      <c r="X415">
        <v>2346.4499999999998</v>
      </c>
      <c r="Y415">
        <v>2285</v>
      </c>
      <c r="Z415">
        <v>2414.1999999999998</v>
      </c>
      <c r="AA415">
        <v>2285</v>
      </c>
      <c r="AB415">
        <v>2454</v>
      </c>
      <c r="AC415">
        <f>(Table2[[#This Row],[Close Price]]/Table2[[#This Row],[Day Low]])-1</f>
        <v>7.5929978118161046E-3</v>
      </c>
      <c r="AD415">
        <f>(Table2[[#This Row],[Day High]]/Table2[[#This Row],[Close Price]])-1</f>
        <v>1.9154342302430072E-2</v>
      </c>
      <c r="AE415">
        <f>(Table2[[#This Row],[Close Price]]/Table2[[#This Row],[Current Week Low]])-1</f>
        <v>7.5929978118161046E-3</v>
      </c>
      <c r="AF415">
        <f>(Table2[[#This Row],[Current Week High]]/Table2[[#This Row],[Close Price]])-1</f>
        <v>4.8580797880426463E-2</v>
      </c>
      <c r="AG415">
        <f>(Table2[[#This Row],[Close Price]]/Table2[[#This Row],[Current Month Low]])-1</f>
        <v>7.5929978118161046E-3</v>
      </c>
      <c r="AH415">
        <f>(Table2[[#This Row],[Current Month High]]/Table2[[#This Row],[Close Price]])-1</f>
        <v>6.5867483223662759E-2</v>
      </c>
      <c r="AI415">
        <v>6.5867483223662697</v>
      </c>
      <c r="AJ415">
        <v>32.318965517241303</v>
      </c>
      <c r="AK415" t="str">
        <f>IF(AND(Table2[[#This Row],[20D EMA]]&gt;Table2[[#This Row],[50D EMA]],Table2[[#This Row],[50D EMA]]&gt;Table2[[#This Row],[200D EMA]]),"Uptrend","Downtrend/NoTrend")</f>
        <v>Uptrend</v>
      </c>
      <c r="AL415">
        <v>0.05</v>
      </c>
      <c r="AM415" t="s">
        <v>10211</v>
      </c>
      <c r="AN415">
        <v>-4.3099999999999996</v>
      </c>
      <c r="AO415" t="s">
        <v>10212</v>
      </c>
      <c r="AP415">
        <v>1.9757618604087E-2</v>
      </c>
      <c r="AQ415">
        <f>(Table2[[#This Row],[Sharpe Ratio]]-AVERAGE(Table2[Sharpe Ratio]))/_xlfn.STDEV.P(Table2[Sharpe Ratio])</f>
        <v>-0.3944565365511214</v>
      </c>
      <c r="AR4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-1.349713495284169</v>
      </c>
      <c r="AS415">
        <f>_xlfn.RANK.AVG(Table2[[#This Row],[1Y Return vs Nifty Z-Score]],Table2[1Y Return vs Nifty Z-Score])</f>
        <v>510</v>
      </c>
      <c r="AT415">
        <f>_xlfn.RANK.AVG(Table2[[#This Row],[6M Return vs Nifty Z-Score]],Table2[6M Return vs Nifty Z-Score])</f>
        <v>255</v>
      </c>
      <c r="AU415">
        <f>_xlfn.RANK.AVG(Table2[[#This Row],[Sharpe Ratio Z-Score]],Table2[Sharpe Ratio Z-Score])</f>
        <v>440</v>
      </c>
      <c r="AV415">
        <f>(Table2[[#This Row],[Rank 1Y]]+Table2[[#This Row],[Rank 6M]]+Table2[[#This Row],[Rank Sharpe]])/3</f>
        <v>401.66666666666669</v>
      </c>
    </row>
    <row r="416" spans="1:48" x14ac:dyDescent="0.3">
      <c r="A416" t="s">
        <v>472</v>
      </c>
      <c r="B416" t="s">
        <v>473</v>
      </c>
      <c r="C416" t="s">
        <v>10167</v>
      </c>
      <c r="D416" t="s">
        <v>49</v>
      </c>
      <c r="E416">
        <v>44630.370635550003</v>
      </c>
      <c r="F416">
        <v>182.26</v>
      </c>
      <c r="G416">
        <v>8.6553919774844204</v>
      </c>
      <c r="H416">
        <f>(Table2[[#This Row],[1Y Return vs Nifty]]-AVERAGE(Table2[1Y Return vs Nifty]))/_xlfn.STDEV.P(Table2[1Y Return vs Nifty])</f>
        <v>-0.4245911384421735</v>
      </c>
      <c r="I416">
        <v>2.92596352106463</v>
      </c>
      <c r="J416">
        <f>(Table2[[#This Row],[1M Return vs Nifty]]-AVERAGE(Table2[1M Return vs Nifty]))/_xlfn.STDEV.P(Table2[1M Return vs Nifty])</f>
        <v>7.7634428909910597E-2</v>
      </c>
      <c r="K416">
        <v>-2.8700285480958501</v>
      </c>
      <c r="L416">
        <f>(Table2[[#This Row],[6M Return vs Nifty]]-AVERAGE(Table2[6M Return vs Nifty]))/_xlfn.STDEV.P(Table2[6M Return vs Nifty])</f>
        <v>-0.38315868346780424</v>
      </c>
      <c r="M416">
        <v>-4.8709272235587804</v>
      </c>
      <c r="N416">
        <f>(Table2[[#This Row],[1W Return vs Nifty]]-AVERAGE(Table2[1W Return vs Nifty]))/_xlfn.STDEV.P(Table2[1W Return vs Nifty])</f>
        <v>-0.87436196898441099</v>
      </c>
      <c r="O416">
        <v>180.89</v>
      </c>
      <c r="P416">
        <v>173.789027220267</v>
      </c>
      <c r="Q416">
        <v>157.113622057377</v>
      </c>
      <c r="R416">
        <v>40.833283770729601</v>
      </c>
      <c r="S416" s="2">
        <f>(Table2[[#This Row],[Close Price]]-Table2[[#This Row],[20D EMA]])/Table2[[#This Row],[20D EMA]]</f>
        <v>7.5736635524352074E-3</v>
      </c>
      <c r="T416" s="2">
        <f>(Table2[[#This Row],[Close Price]]-Table2[[#This Row],[50D EMA]])/Table2[[#This Row],[50D EMA]]</f>
        <v>4.8742851693372717E-2</v>
      </c>
      <c r="U416" s="2">
        <f>(Table2[[#This Row],[Close Price]]-Table2[[#This Row],[200D EMA]])/Table2[[#This Row],[200D EMA]]</f>
        <v>0.16005218142981692</v>
      </c>
      <c r="V416">
        <v>1.18769872396735</v>
      </c>
      <c r="W416">
        <v>179.32</v>
      </c>
      <c r="X416">
        <v>185</v>
      </c>
      <c r="Y416">
        <v>177.76</v>
      </c>
      <c r="Z416">
        <v>190.58</v>
      </c>
      <c r="AA416">
        <v>177.76</v>
      </c>
      <c r="AB416">
        <v>194.25</v>
      </c>
      <c r="AC416">
        <f>(Table2[[#This Row],[Close Price]]/Table2[[#This Row],[Day Low]])-1</f>
        <v>1.6395271023867952E-2</v>
      </c>
      <c r="AD416">
        <f>(Table2[[#This Row],[Day High]]/Table2[[#This Row],[Close Price]])-1</f>
        <v>1.5033468671129313E-2</v>
      </c>
      <c r="AE416">
        <f>(Table2[[#This Row],[Close Price]]/Table2[[#This Row],[Current Week Low]])-1</f>
        <v>2.5315031503150287E-2</v>
      </c>
      <c r="AF416">
        <f>(Table2[[#This Row],[Current Week High]]/Table2[[#This Row],[Close Price]])-1</f>
        <v>4.564907275320973E-2</v>
      </c>
      <c r="AG416">
        <f>(Table2[[#This Row],[Close Price]]/Table2[[#This Row],[Current Month Low]])-1</f>
        <v>2.5315031503150287E-2</v>
      </c>
      <c r="AH416">
        <f>(Table2[[#This Row],[Current Month High]]/Table2[[#This Row],[Close Price]])-1</f>
        <v>6.5785142104685557E-2</v>
      </c>
      <c r="AI416">
        <v>6.5785142104685503</v>
      </c>
      <c r="AJ416">
        <v>56.446351931330398</v>
      </c>
      <c r="AK416" t="str">
        <f>IF(AND(Table2[[#This Row],[20D EMA]]&gt;Table2[[#This Row],[50D EMA]],Table2[[#This Row],[50D EMA]]&gt;Table2[[#This Row],[200D EMA]]),"Uptrend","Downtrend/NoTrend")</f>
        <v>Uptrend</v>
      </c>
      <c r="AL416">
        <v>-0.01</v>
      </c>
      <c r="AM416" t="s">
        <v>10212</v>
      </c>
      <c r="AN416">
        <v>0.3</v>
      </c>
      <c r="AO416" t="s">
        <v>10211</v>
      </c>
      <c r="AP416">
        <v>6.0237388806664002E-2</v>
      </c>
      <c r="AQ416">
        <f>(Table2[[#This Row],[Sharpe Ratio]]-AVERAGE(Table2[Sharpe Ratio]))/_xlfn.STDEV.P(Table2[Sharpe Ratio])</f>
        <v>6.4809710480661947E-2</v>
      </c>
      <c r="AR4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-1.5396676515038163</v>
      </c>
      <c r="AS416">
        <f>_xlfn.RANK.AVG(Table2[[#This Row],[1Y Return vs Nifty Z-Score]],Table2[1Y Return vs Nifty Z-Score])</f>
        <v>442</v>
      </c>
      <c r="AT416">
        <f>_xlfn.RANK.AVG(Table2[[#This Row],[6M Return vs Nifty Z-Score]],Table2[6M Return vs Nifty Z-Score])</f>
        <v>454</v>
      </c>
      <c r="AU416">
        <f>_xlfn.RANK.AVG(Table2[[#This Row],[Sharpe Ratio Z-Score]],Table2[Sharpe Ratio Z-Score])</f>
        <v>311</v>
      </c>
      <c r="AV416">
        <f>(Table2[[#This Row],[Rank 1Y]]+Table2[[#This Row],[Rank 6M]]+Table2[[#This Row],[Rank Sharpe]])/3</f>
        <v>402.33333333333331</v>
      </c>
    </row>
    <row r="417" spans="1:48" x14ac:dyDescent="0.3">
      <c r="A417" t="s">
        <v>210</v>
      </c>
      <c r="B417" t="s">
        <v>211</v>
      </c>
      <c r="C417" t="s">
        <v>10172</v>
      </c>
      <c r="D417" t="s">
        <v>62</v>
      </c>
      <c r="E417">
        <v>121617.497613</v>
      </c>
      <c r="F417">
        <v>1512.05</v>
      </c>
      <c r="G417">
        <v>21.5191137599891</v>
      </c>
      <c r="H417">
        <f>(Table2[[#This Row],[1Y Return vs Nifty]]-AVERAGE(Table2[1Y Return vs Nifty]))/_xlfn.STDEV.P(Table2[1Y Return vs Nifty])</f>
        <v>-0.27016020774504829</v>
      </c>
      <c r="I417">
        <v>-7.2129288467433996</v>
      </c>
      <c r="J417">
        <f>(Table2[[#This Row],[1M Return vs Nifty]]-AVERAGE(Table2[1M Return vs Nifty]))/_xlfn.STDEV.P(Table2[1M Return vs Nifty])</f>
        <v>-0.79001379047652986</v>
      </c>
      <c r="K417">
        <v>3.69033973251423</v>
      </c>
      <c r="L417">
        <f>(Table2[[#This Row],[6M Return vs Nifty]]-AVERAGE(Table2[6M Return vs Nifty]))/_xlfn.STDEV.P(Table2[6M Return vs Nifty])</f>
        <v>-0.18570288397088311</v>
      </c>
      <c r="M417">
        <v>0.31138808881633701</v>
      </c>
      <c r="N417">
        <f>(Table2[[#This Row],[1W Return vs Nifty]]-AVERAGE(Table2[1W Return vs Nifty]))/_xlfn.STDEV.P(Table2[1W Return vs Nifty])</f>
        <v>0.11823264100133725</v>
      </c>
      <c r="O417">
        <v>1501.15</v>
      </c>
      <c r="P417">
        <v>1482.0276504604001</v>
      </c>
      <c r="Q417">
        <v>1368.3385551132801</v>
      </c>
      <c r="R417">
        <v>52.934772811610102</v>
      </c>
      <c r="S417" s="2">
        <f>(Table2[[#This Row],[Close Price]]-Table2[[#This Row],[20D EMA]])/Table2[[#This Row],[20D EMA]]</f>
        <v>7.2610998234685824E-3</v>
      </c>
      <c r="T417" s="2">
        <f>(Table2[[#This Row],[Close Price]]-Table2[[#This Row],[50D EMA]])/Table2[[#This Row],[50D EMA]]</f>
        <v>2.0257617683633138E-2</v>
      </c>
      <c r="U417" s="2">
        <f>(Table2[[#This Row],[Close Price]]-Table2[[#This Row],[200D EMA]])/Table2[[#This Row],[200D EMA]]</f>
        <v>0.10502623371218424</v>
      </c>
      <c r="V417">
        <v>0.70300335237520395</v>
      </c>
      <c r="W417">
        <v>1502.4</v>
      </c>
      <c r="X417">
        <v>1515</v>
      </c>
      <c r="Y417">
        <v>1483.2</v>
      </c>
      <c r="Z417">
        <v>1524.65</v>
      </c>
      <c r="AA417">
        <v>1467</v>
      </c>
      <c r="AB417">
        <v>1524.65</v>
      </c>
      <c r="AC417">
        <f>(Table2[[#This Row],[Close Price]]/Table2[[#This Row],[Day Low]])-1</f>
        <v>6.423056443024322E-3</v>
      </c>
      <c r="AD417">
        <f>(Table2[[#This Row],[Day High]]/Table2[[#This Row],[Close Price]])-1</f>
        <v>1.9509936840713671E-3</v>
      </c>
      <c r="AE417">
        <f>(Table2[[#This Row],[Close Price]]/Table2[[#This Row],[Current Week Low]])-1</f>
        <v>1.9451186623516747E-2</v>
      </c>
      <c r="AF417">
        <f>(Table2[[#This Row],[Current Week High]]/Table2[[#This Row],[Close Price]])-1</f>
        <v>8.3330577692537489E-3</v>
      </c>
      <c r="AG417">
        <f>(Table2[[#This Row],[Close Price]]/Table2[[#This Row],[Current Month Low]])-1</f>
        <v>3.0708929788684447E-2</v>
      </c>
      <c r="AH417">
        <f>(Table2[[#This Row],[Current Month High]]/Table2[[#This Row],[Close Price]])-1</f>
        <v>8.3330577692537489E-3</v>
      </c>
      <c r="AI417">
        <v>4.62616976951821</v>
      </c>
      <c r="AJ417">
        <v>48.524139285889703</v>
      </c>
      <c r="AK417" t="str">
        <f>IF(AND(Table2[[#This Row],[20D EMA]]&gt;Table2[[#This Row],[50D EMA]],Table2[[#This Row],[50D EMA]]&gt;Table2[[#This Row],[200D EMA]]),"Uptrend","Downtrend/NoTrend")</f>
        <v>Uptrend</v>
      </c>
      <c r="AL417">
        <v>-0.02</v>
      </c>
      <c r="AM417" t="s">
        <v>10212</v>
      </c>
      <c r="AN417">
        <v>2.23</v>
      </c>
      <c r="AO417" t="s">
        <v>10211</v>
      </c>
      <c r="AP417">
        <v>1.4054850737978001E-2</v>
      </c>
      <c r="AQ417">
        <f>(Table2[[#This Row],[Sharpe Ratio]]-AVERAGE(Table2[Sharpe Ratio]))/_xlfn.STDEV.P(Table2[Sharpe Ratio])</f>
        <v>-0.45915771401468802</v>
      </c>
      <c r="AR4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-1.5868019552058121</v>
      </c>
      <c r="AS417">
        <f>_xlfn.RANK.AVG(Table2[[#This Row],[1Y Return vs Nifty Z-Score]],Table2[1Y Return vs Nifty Z-Score])</f>
        <v>372</v>
      </c>
      <c r="AT417">
        <f>_xlfn.RANK.AVG(Table2[[#This Row],[6M Return vs Nifty Z-Score]],Table2[6M Return vs Nifty Z-Score])</f>
        <v>376</v>
      </c>
      <c r="AU417">
        <f>_xlfn.RANK.AVG(Table2[[#This Row],[Sharpe Ratio Z-Score]],Table2[Sharpe Ratio Z-Score])</f>
        <v>464</v>
      </c>
      <c r="AV417">
        <f>(Table2[[#This Row],[Rank 1Y]]+Table2[[#This Row],[Rank 6M]]+Table2[[#This Row],[Rank Sharpe]])/3</f>
        <v>404</v>
      </c>
    </row>
    <row r="418" spans="1:48" x14ac:dyDescent="0.3">
      <c r="A418" t="s">
        <v>585</v>
      </c>
      <c r="B418" t="s">
        <v>586</v>
      </c>
      <c r="C418" t="s">
        <v>10171</v>
      </c>
      <c r="D418" t="s">
        <v>515</v>
      </c>
      <c r="E418">
        <v>32185.665744959999</v>
      </c>
      <c r="F418">
        <v>74.09</v>
      </c>
      <c r="G418">
        <v>-1.2085715235351899</v>
      </c>
      <c r="H418">
        <f>(Table2[[#This Row],[1Y Return vs Nifty]]-AVERAGE(Table2[1Y Return vs Nifty]))/_xlfn.STDEV.P(Table2[1Y Return vs Nifty])</f>
        <v>-0.5430095160766073</v>
      </c>
      <c r="I418">
        <v>1.03555431794494</v>
      </c>
      <c r="J418">
        <f>(Table2[[#This Row],[1M Return vs Nifty]]-AVERAGE(Table2[1M Return vs Nifty]))/_xlfn.STDEV.P(Table2[1M Return vs Nifty])</f>
        <v>-8.4139670222097743E-2</v>
      </c>
      <c r="K418">
        <v>5.5069855594866199</v>
      </c>
      <c r="L418">
        <f>(Table2[[#This Row],[6M Return vs Nifty]]-AVERAGE(Table2[6M Return vs Nifty]))/_xlfn.STDEV.P(Table2[6M Return vs Nifty])</f>
        <v>-0.13102496974040018</v>
      </c>
      <c r="M418">
        <v>-1.79560761573567</v>
      </c>
      <c r="N418">
        <f>(Table2[[#This Row],[1W Return vs Nifty]]-AVERAGE(Table2[1W Return vs Nifty]))/_xlfn.STDEV.P(Table2[1W Return vs Nifty])</f>
        <v>-0.28533071891373823</v>
      </c>
      <c r="O418">
        <v>72.97</v>
      </c>
      <c r="P418">
        <v>71.389098865753894</v>
      </c>
      <c r="Q418">
        <v>66.625397909531003</v>
      </c>
      <c r="R418">
        <v>46.920981113029697</v>
      </c>
      <c r="S418" s="2">
        <f>(Table2[[#This Row],[Close Price]]-Table2[[#This Row],[20D EMA]])/Table2[[#This Row],[20D EMA]]</f>
        <v>1.5348773468548781E-2</v>
      </c>
      <c r="T418" s="2">
        <f>(Table2[[#This Row],[Close Price]]-Table2[[#This Row],[50D EMA]])/Table2[[#This Row],[50D EMA]]</f>
        <v>3.7833523285188297E-2</v>
      </c>
      <c r="U418" s="2">
        <f>(Table2[[#This Row],[Close Price]]-Table2[[#This Row],[200D EMA]])/Table2[[#This Row],[200D EMA]]</f>
        <v>0.11203838663155154</v>
      </c>
      <c r="V418">
        <v>0.95241632531673504</v>
      </c>
      <c r="W418">
        <v>72.98</v>
      </c>
      <c r="X418">
        <v>74.739999999999995</v>
      </c>
      <c r="Y418">
        <v>70.8</v>
      </c>
      <c r="Z418">
        <v>74.739999999999995</v>
      </c>
      <c r="AA418">
        <v>70.8</v>
      </c>
      <c r="AB418">
        <v>76</v>
      </c>
      <c r="AC418">
        <f>(Table2[[#This Row],[Close Price]]/Table2[[#This Row],[Day Low]])-1</f>
        <v>1.5209646478487215E-2</v>
      </c>
      <c r="AD418">
        <f>(Table2[[#This Row],[Day High]]/Table2[[#This Row],[Close Price]])-1</f>
        <v>8.773113780537134E-3</v>
      </c>
      <c r="AE418">
        <f>(Table2[[#This Row],[Close Price]]/Table2[[#This Row],[Current Week Low]])-1</f>
        <v>4.6468926553672407E-2</v>
      </c>
      <c r="AF418">
        <f>(Table2[[#This Row],[Current Week High]]/Table2[[#This Row],[Close Price]])-1</f>
        <v>8.773113780537134E-3</v>
      </c>
      <c r="AG418">
        <f>(Table2[[#This Row],[Close Price]]/Table2[[#This Row],[Current Month Low]])-1</f>
        <v>4.6468926553672407E-2</v>
      </c>
      <c r="AH418">
        <f>(Table2[[#This Row],[Current Month High]]/Table2[[#This Row],[Close Price]])-1</f>
        <v>2.5779457416655438E-2</v>
      </c>
      <c r="AI418">
        <v>7.9767849912268698</v>
      </c>
      <c r="AJ418">
        <v>28.6284722222222</v>
      </c>
      <c r="AK418" t="str">
        <f>IF(AND(Table2[[#This Row],[20D EMA]]&gt;Table2[[#This Row],[50D EMA]],Table2[[#This Row],[50D EMA]]&gt;Table2[[#This Row],[200D EMA]]),"Uptrend","Downtrend/NoTrend")</f>
        <v>Uptrend</v>
      </c>
      <c r="AL418">
        <v>-0.02</v>
      </c>
      <c r="AM418" t="s">
        <v>10212</v>
      </c>
      <c r="AN418">
        <v>-1.79</v>
      </c>
      <c r="AO418" t="s">
        <v>10212</v>
      </c>
      <c r="AP418">
        <v>5.1850451254467002E-2</v>
      </c>
      <c r="AQ418">
        <f>(Table2[[#This Row],[Sharpe Ratio]]-AVERAGE(Table2[Sharpe Ratio]))/_xlfn.STDEV.P(Table2[Sharpe Ratio])</f>
        <v>-3.0344914024647965E-2</v>
      </c>
      <c r="AR4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-1.0738497889774914</v>
      </c>
      <c r="AS418">
        <f>_xlfn.RANK.AVG(Table2[[#This Row],[1Y Return vs Nifty Z-Score]],Table2[1Y Return vs Nifty Z-Score])</f>
        <v>509</v>
      </c>
      <c r="AT418">
        <f>_xlfn.RANK.AVG(Table2[[#This Row],[6M Return vs Nifty Z-Score]],Table2[6M Return vs Nifty Z-Score])</f>
        <v>362</v>
      </c>
      <c r="AU418">
        <f>_xlfn.RANK.AVG(Table2[[#This Row],[Sharpe Ratio Z-Score]],Table2[Sharpe Ratio Z-Score])</f>
        <v>343</v>
      </c>
      <c r="AV418">
        <f>(Table2[[#This Row],[Rank 1Y]]+Table2[[#This Row],[Rank 6M]]+Table2[[#This Row],[Rank Sharpe]])/3</f>
        <v>404.66666666666669</v>
      </c>
    </row>
    <row r="419" spans="1:48" x14ac:dyDescent="0.3">
      <c r="A419" t="s">
        <v>1100</v>
      </c>
      <c r="B419" t="s">
        <v>1101</v>
      </c>
      <c r="C419" t="s">
        <v>10174</v>
      </c>
      <c r="D419" t="s">
        <v>72</v>
      </c>
      <c r="E419">
        <v>11110.941691955901</v>
      </c>
      <c r="F419">
        <v>27.32</v>
      </c>
      <c r="G419">
        <v>45.4218626712657</v>
      </c>
      <c r="H419">
        <f>(Table2[[#This Row],[1Y Return vs Nifty]]-AVERAGE(Table2[1Y Return vs Nifty]))/_xlfn.STDEV.P(Table2[1Y Return vs Nifty])</f>
        <v>1.6795917628288824E-2</v>
      </c>
      <c r="I419">
        <v>-12.640327704646699</v>
      </c>
      <c r="J419">
        <f>(Table2[[#This Row],[1M Return vs Nifty]]-AVERAGE(Table2[1M Return vs Nifty]))/_xlfn.STDEV.P(Table2[1M Return vs Nifty])</f>
        <v>-1.2544701417355257</v>
      </c>
      <c r="K419">
        <v>-23.495573690483798</v>
      </c>
      <c r="L419">
        <f>(Table2[[#This Row],[6M Return vs Nifty]]-AVERAGE(Table2[6M Return vs Nifty]))/_xlfn.STDEV.P(Table2[6M Return vs Nifty])</f>
        <v>-1.0039521102922075</v>
      </c>
      <c r="M419">
        <v>-2.5031123701343798</v>
      </c>
      <c r="N419">
        <f>(Table2[[#This Row],[1W Return vs Nifty]]-AVERAGE(Table2[1W Return vs Nifty]))/_xlfn.STDEV.P(Table2[1W Return vs Nifty])</f>
        <v>-0.42084262110897408</v>
      </c>
      <c r="O419">
        <v>28.29</v>
      </c>
      <c r="P419">
        <v>27.767352713725799</v>
      </c>
      <c r="Q419">
        <v>24.7871908251558</v>
      </c>
      <c r="R419">
        <v>36.106055064231398</v>
      </c>
      <c r="S419" s="2">
        <f>(Table2[[#This Row],[Close Price]]-Table2[[#This Row],[20D EMA]])/Table2[[#This Row],[20D EMA]]</f>
        <v>-3.4287734181689601E-2</v>
      </c>
      <c r="T419" s="2">
        <f>(Table2[[#This Row],[Close Price]]-Table2[[#This Row],[50D EMA]])/Table2[[#This Row],[50D EMA]]</f>
        <v>-1.6110744093536366E-2</v>
      </c>
      <c r="U419" s="2">
        <f>(Table2[[#This Row],[Close Price]]-Table2[[#This Row],[200D EMA]])/Table2[[#This Row],[200D EMA]]</f>
        <v>0.10218217920337004</v>
      </c>
      <c r="V419">
        <v>0.66486782590785398</v>
      </c>
      <c r="W419">
        <v>27.25</v>
      </c>
      <c r="X419">
        <v>27.88</v>
      </c>
      <c r="Y419">
        <v>26.9</v>
      </c>
      <c r="Z419">
        <v>29.3</v>
      </c>
      <c r="AA419">
        <v>26.9</v>
      </c>
      <c r="AB419">
        <v>29.38</v>
      </c>
      <c r="AC419">
        <f>(Table2[[#This Row],[Close Price]]/Table2[[#This Row],[Day Low]])-1</f>
        <v>2.5688073394496413E-3</v>
      </c>
      <c r="AD419">
        <f>(Table2[[#This Row],[Day High]]/Table2[[#This Row],[Close Price]])-1</f>
        <v>2.0497803806734938E-2</v>
      </c>
      <c r="AE419">
        <f>(Table2[[#This Row],[Close Price]]/Table2[[#This Row],[Current Week Low]])-1</f>
        <v>1.5613382899628325E-2</v>
      </c>
      <c r="AF419">
        <f>(Table2[[#This Row],[Current Week High]]/Table2[[#This Row],[Close Price]])-1</f>
        <v>7.247437774524168E-2</v>
      </c>
      <c r="AG419">
        <f>(Table2[[#This Row],[Close Price]]/Table2[[#This Row],[Current Month Low]])-1</f>
        <v>1.5613382899628325E-2</v>
      </c>
      <c r="AH419">
        <f>(Table2[[#This Row],[Current Month High]]/Table2[[#This Row],[Close Price]])-1</f>
        <v>7.5402635431917941E-2</v>
      </c>
      <c r="AI419">
        <v>26.098096632503601</v>
      </c>
      <c r="AJ419">
        <v>83.973063973063901</v>
      </c>
      <c r="AK419" t="str">
        <f>IF(AND(Table2[[#This Row],[20D EMA]]&gt;Table2[[#This Row],[50D EMA]],Table2[[#This Row],[50D EMA]]&gt;Table2[[#This Row],[200D EMA]]),"Uptrend","Downtrend/NoTrend")</f>
        <v>Uptrend</v>
      </c>
      <c r="AL419">
        <v>-0.09</v>
      </c>
      <c r="AM419" t="s">
        <v>10212</v>
      </c>
      <c r="AN419">
        <v>-6.69</v>
      </c>
      <c r="AO419" t="s">
        <v>10212</v>
      </c>
      <c r="AP419">
        <v>6.7464325183195006E-2</v>
      </c>
      <c r="AQ419">
        <f>(Table2[[#This Row],[Sharpe Ratio]]-AVERAGE(Table2[Sharpe Ratio]))/_xlfn.STDEV.P(Table2[Sharpe Ratio])</f>
        <v>0.1468034552716235</v>
      </c>
      <c r="AR4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-2.5156655002367949</v>
      </c>
      <c r="AS419">
        <f>_xlfn.RANK.AVG(Table2[[#This Row],[1Y Return vs Nifty Z-Score]],Table2[1Y Return vs Nifty Z-Score])</f>
        <v>274</v>
      </c>
      <c r="AT419">
        <f>_xlfn.RANK.AVG(Table2[[#This Row],[6M Return vs Nifty Z-Score]],Table2[6M Return vs Nifty Z-Score])</f>
        <v>646</v>
      </c>
      <c r="AU419">
        <f>_xlfn.RANK.AVG(Table2[[#This Row],[Sharpe Ratio Z-Score]],Table2[Sharpe Ratio Z-Score])</f>
        <v>294</v>
      </c>
      <c r="AV419">
        <f>(Table2[[#This Row],[Rank 1Y]]+Table2[[#This Row],[Rank 6M]]+Table2[[#This Row],[Rank Sharpe]])/3</f>
        <v>404.66666666666669</v>
      </c>
    </row>
    <row r="420" spans="1:48" x14ac:dyDescent="0.3">
      <c r="A420" t="s">
        <v>1932</v>
      </c>
      <c r="B420" t="s">
        <v>1933</v>
      </c>
      <c r="C420" t="s">
        <v>10179</v>
      </c>
      <c r="D420" t="s">
        <v>46</v>
      </c>
      <c r="E420">
        <v>3407.0685017999999</v>
      </c>
      <c r="F420">
        <v>2010.6</v>
      </c>
      <c r="G420">
        <v>6.0441936615153198</v>
      </c>
      <c r="H420">
        <f>(Table2[[#This Row],[1Y Return vs Nifty]]-AVERAGE(Table2[1Y Return vs Nifty]))/_xlfn.STDEV.P(Table2[1Y Return vs Nifty])</f>
        <v>-0.45593897019630192</v>
      </c>
      <c r="I420">
        <v>18.313167445692201</v>
      </c>
      <c r="J420">
        <f>(Table2[[#This Row],[1M Return vs Nifty]]-AVERAGE(Table2[1M Return vs Nifty]))/_xlfn.STDEV.P(Table2[1M Return vs Nifty])</f>
        <v>1.394413382884101</v>
      </c>
      <c r="K420">
        <v>7.3746933682071498</v>
      </c>
      <c r="L420">
        <f>(Table2[[#This Row],[6M Return vs Nifty]]-AVERAGE(Table2[6M Return vs Nifty]))/_xlfn.STDEV.P(Table2[6M Return vs Nifty])</f>
        <v>-7.4810177700819852E-2</v>
      </c>
      <c r="M420">
        <v>1.5767587572222801</v>
      </c>
      <c r="N420">
        <f>(Table2[[#This Row],[1W Return vs Nifty]]-AVERAGE(Table2[1W Return vs Nifty]))/_xlfn.STDEV.P(Table2[1W Return vs Nifty])</f>
        <v>0.36059537452597157</v>
      </c>
      <c r="O420">
        <v>1893.33</v>
      </c>
      <c r="P420">
        <v>1766.6613599695099</v>
      </c>
      <c r="Q420">
        <v>1651.8615553734301</v>
      </c>
      <c r="R420">
        <v>64.929521195705306</v>
      </c>
      <c r="S420" s="2">
        <f>(Table2[[#This Row],[Close Price]]-Table2[[#This Row],[20D EMA]])/Table2[[#This Row],[20D EMA]]</f>
        <v>6.1938489328326275E-2</v>
      </c>
      <c r="T420" s="2">
        <f>(Table2[[#This Row],[Close Price]]-Table2[[#This Row],[50D EMA]])/Table2[[#This Row],[50D EMA]]</f>
        <v>0.13807889024906278</v>
      </c>
      <c r="U420" s="2">
        <f>(Table2[[#This Row],[Close Price]]-Table2[[#This Row],[200D EMA]])/Table2[[#This Row],[200D EMA]]</f>
        <v>0.21717222212697554</v>
      </c>
      <c r="V420">
        <v>0.97571650409797095</v>
      </c>
      <c r="W420">
        <v>1992</v>
      </c>
      <c r="X420">
        <v>2079</v>
      </c>
      <c r="Y420">
        <v>1937.5</v>
      </c>
      <c r="Z420">
        <v>2090</v>
      </c>
      <c r="AA420">
        <v>1898.3</v>
      </c>
      <c r="AB420">
        <v>2090</v>
      </c>
      <c r="AC420">
        <f>(Table2[[#This Row],[Close Price]]/Table2[[#This Row],[Day Low]])-1</f>
        <v>9.3373493975903443E-3</v>
      </c>
      <c r="AD420">
        <f>(Table2[[#This Row],[Day High]]/Table2[[#This Row],[Close Price]])-1</f>
        <v>3.4019695613249912E-2</v>
      </c>
      <c r="AE420">
        <f>(Table2[[#This Row],[Close Price]]/Table2[[#This Row],[Current Week Low]])-1</f>
        <v>3.7729032258064565E-2</v>
      </c>
      <c r="AF420">
        <f>(Table2[[#This Row],[Current Week High]]/Table2[[#This Row],[Close Price]])-1</f>
        <v>3.9490699293743159E-2</v>
      </c>
      <c r="AG420">
        <f>(Table2[[#This Row],[Close Price]]/Table2[[#This Row],[Current Month Low]])-1</f>
        <v>5.9158194173734469E-2</v>
      </c>
      <c r="AH420">
        <f>(Table2[[#This Row],[Current Month High]]/Table2[[#This Row],[Close Price]])-1</f>
        <v>3.9490699293743159E-2</v>
      </c>
      <c r="AI420">
        <v>3.9490699293743101</v>
      </c>
      <c r="AJ420">
        <v>42.192362093352102</v>
      </c>
      <c r="AK420" t="str">
        <f>IF(AND(Table2[[#This Row],[20D EMA]]&gt;Table2[[#This Row],[50D EMA]],Table2[[#This Row],[50D EMA]]&gt;Table2[[#This Row],[200D EMA]]),"Uptrend","Downtrend/NoTrend")</f>
        <v>Uptrend</v>
      </c>
      <c r="AL420">
        <v>7.0000000000000007E-2</v>
      </c>
      <c r="AM420" t="s">
        <v>10211</v>
      </c>
      <c r="AN420">
        <v>8.67</v>
      </c>
      <c r="AO420" t="s">
        <v>10211</v>
      </c>
      <c r="AP420">
        <v>2.6150993686461999E-2</v>
      </c>
      <c r="AQ420">
        <f>(Table2[[#This Row],[Sharpe Ratio]]-AVERAGE(Table2[Sharpe Ratio]))/_xlfn.STDEV.P(Table2[Sharpe Ratio])</f>
        <v>-0.3219200234915201</v>
      </c>
      <c r="AR4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0.90233958602143072</v>
      </c>
      <c r="AS420">
        <f>_xlfn.RANK.AVG(Table2[[#This Row],[1Y Return vs Nifty Z-Score]],Table2[1Y Return vs Nifty Z-Score])</f>
        <v>454</v>
      </c>
      <c r="AT420">
        <f>_xlfn.RANK.AVG(Table2[[#This Row],[6M Return vs Nifty Z-Score]],Table2[6M Return vs Nifty Z-Score])</f>
        <v>334</v>
      </c>
      <c r="AU420">
        <f>_xlfn.RANK.AVG(Table2[[#This Row],[Sharpe Ratio Z-Score]],Table2[Sharpe Ratio Z-Score])</f>
        <v>427</v>
      </c>
      <c r="AV420">
        <f>(Table2[[#This Row],[Rank 1Y]]+Table2[[#This Row],[Rank 6M]]+Table2[[#This Row],[Rank Sharpe]])/3</f>
        <v>405</v>
      </c>
    </row>
    <row r="421" spans="1:48" x14ac:dyDescent="0.3">
      <c r="A421" t="s">
        <v>772</v>
      </c>
      <c r="B421" t="s">
        <v>773</v>
      </c>
      <c r="C421" t="s">
        <v>10173</v>
      </c>
      <c r="D421" t="s">
        <v>515</v>
      </c>
      <c r="E421">
        <v>20347.99173396</v>
      </c>
      <c r="F421">
        <v>1775.35</v>
      </c>
      <c r="G421">
        <v>21.784599918033798</v>
      </c>
      <c r="H421">
        <f>(Table2[[#This Row],[1Y Return vs Nifty]]-AVERAGE(Table2[1Y Return vs Nifty]))/_xlfn.STDEV.P(Table2[1Y Return vs Nifty])</f>
        <v>-0.26697300615850528</v>
      </c>
      <c r="I421">
        <v>-1.7569951176137899</v>
      </c>
      <c r="J421">
        <f>(Table2[[#This Row],[1M Return vs Nifty]]-AVERAGE(Table2[1M Return vs Nifty]))/_xlfn.STDEV.P(Table2[1M Return vs Nifty])</f>
        <v>-0.32311553241827268</v>
      </c>
      <c r="K421">
        <v>7.9248138944771096</v>
      </c>
      <c r="L421">
        <f>(Table2[[#This Row],[6M Return vs Nifty]]-AVERAGE(Table2[6M Return vs Nifty]))/_xlfn.STDEV.P(Table2[6M Return vs Nifty])</f>
        <v>-5.8252496228065644E-2</v>
      </c>
      <c r="M421">
        <v>-0.375606367869185</v>
      </c>
      <c r="N421">
        <f>(Table2[[#This Row],[1W Return vs Nifty]]-AVERAGE(Table2[1W Return vs Nifty]))/_xlfn.STDEV.P(Table2[1W Return vs Nifty])</f>
        <v>-1.3350821928403036E-2</v>
      </c>
      <c r="O421">
        <v>1778.85</v>
      </c>
      <c r="P421">
        <v>1730.3806944601099</v>
      </c>
      <c r="Q421">
        <v>1569.1228697904201</v>
      </c>
      <c r="R421">
        <v>56.0196556810671</v>
      </c>
      <c r="S421" s="2">
        <f>(Table2[[#This Row],[Close Price]]-Table2[[#This Row],[20D EMA]])/Table2[[#This Row],[20D EMA]]</f>
        <v>-1.9675633133766197E-3</v>
      </c>
      <c r="T421" s="2">
        <f>(Table2[[#This Row],[Close Price]]-Table2[[#This Row],[50D EMA]])/Table2[[#This Row],[50D EMA]]</f>
        <v>2.5988099430293701E-2</v>
      </c>
      <c r="U421" s="2">
        <f>(Table2[[#This Row],[Close Price]]-Table2[[#This Row],[200D EMA]])/Table2[[#This Row],[200D EMA]]</f>
        <v>0.13142828657970207</v>
      </c>
      <c r="V421">
        <v>0.77451791146605398</v>
      </c>
      <c r="W421">
        <v>1770.2</v>
      </c>
      <c r="X421">
        <v>1828</v>
      </c>
      <c r="Y421">
        <v>1770.2</v>
      </c>
      <c r="Z421">
        <v>1850</v>
      </c>
      <c r="AA421">
        <v>1736.2</v>
      </c>
      <c r="AB421">
        <v>1850</v>
      </c>
      <c r="AC421">
        <f>(Table2[[#This Row],[Close Price]]/Table2[[#This Row],[Day Low]])-1</f>
        <v>2.9092757880464504E-3</v>
      </c>
      <c r="AD421">
        <f>(Table2[[#This Row],[Day High]]/Table2[[#This Row],[Close Price]])-1</f>
        <v>2.9656124144535001E-2</v>
      </c>
      <c r="AE421">
        <f>(Table2[[#This Row],[Close Price]]/Table2[[#This Row],[Current Week Low]])-1</f>
        <v>2.9092757880464504E-3</v>
      </c>
      <c r="AF421">
        <f>(Table2[[#This Row],[Current Week High]]/Table2[[#This Row],[Close Price]])-1</f>
        <v>4.2048046863998767E-2</v>
      </c>
      <c r="AG421">
        <f>(Table2[[#This Row],[Close Price]]/Table2[[#This Row],[Current Month Low]])-1</f>
        <v>2.2549245478631352E-2</v>
      </c>
      <c r="AH421">
        <f>(Table2[[#This Row],[Current Month High]]/Table2[[#This Row],[Close Price]])-1</f>
        <v>4.2048046863998767E-2</v>
      </c>
      <c r="AI421">
        <v>7.1309882558368898</v>
      </c>
      <c r="AJ421">
        <v>56.170830401125897</v>
      </c>
      <c r="AK421" t="str">
        <f>IF(AND(Table2[[#This Row],[20D EMA]]&gt;Table2[[#This Row],[50D EMA]],Table2[[#This Row],[50D EMA]]&gt;Table2[[#This Row],[200D EMA]]),"Uptrend","Downtrend/NoTrend")</f>
        <v>Uptrend</v>
      </c>
      <c r="AL421">
        <v>-0.02</v>
      </c>
      <c r="AM421" t="s">
        <v>10212</v>
      </c>
      <c r="AN421">
        <v>0.81</v>
      </c>
      <c r="AO421" t="s">
        <v>10211</v>
      </c>
      <c r="AQ421">
        <f>(Table2[[#This Row],[Sharpe Ratio]]-AVERAGE(Table2[Sharpe Ratio]))/_xlfn.STDEV.P(Table2[Sharpe Ratio])</f>
        <v>-0.61861806961255938</v>
      </c>
      <c r="AR4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-1.2803099263458062</v>
      </c>
      <c r="AS421">
        <f>_xlfn.RANK.AVG(Table2[[#This Row],[1Y Return vs Nifty Z-Score]],Table2[1Y Return vs Nifty Z-Score])</f>
        <v>370</v>
      </c>
      <c r="AT421">
        <f>_xlfn.RANK.AVG(Table2[[#This Row],[6M Return vs Nifty Z-Score]],Table2[6M Return vs Nifty Z-Score])</f>
        <v>330</v>
      </c>
      <c r="AU421">
        <f>_xlfn.RANK.AVG(Table2[[#This Row],[Sharpe Ratio Z-Score]],Table2[Sharpe Ratio Z-Score])</f>
        <v>517</v>
      </c>
      <c r="AV421">
        <f>(Table2[[#This Row],[Rank 1Y]]+Table2[[#This Row],[Rank 6M]]+Table2[[#This Row],[Rank Sharpe]])/3</f>
        <v>405.66666666666669</v>
      </c>
    </row>
    <row r="422" spans="1:48" x14ac:dyDescent="0.3">
      <c r="A422" t="s">
        <v>1458</v>
      </c>
      <c r="B422" t="s">
        <v>1459</v>
      </c>
      <c r="C422" t="s">
        <v>637</v>
      </c>
      <c r="D422" t="s">
        <v>637</v>
      </c>
      <c r="E422">
        <v>6791.6259479999999</v>
      </c>
      <c r="F422">
        <v>335.1</v>
      </c>
      <c r="G422">
        <v>-22.123212987340398</v>
      </c>
      <c r="H422">
        <f>(Table2[[#This Row],[1Y Return vs Nifty]]-AVERAGE(Table2[1Y Return vs Nifty]))/_xlfn.STDEV.P(Table2[1Y Return vs Nifty])</f>
        <v>-0.79409295841635918</v>
      </c>
      <c r="I422">
        <v>-12.767135851903999</v>
      </c>
      <c r="J422">
        <f>(Table2[[#This Row],[1M Return vs Nifty]]-AVERAGE(Table2[1M Return vs Nifty]))/_xlfn.STDEV.P(Table2[1M Return vs Nifty])</f>
        <v>-1.2653219053385036</v>
      </c>
      <c r="K422">
        <v>-0.98627791945712995</v>
      </c>
      <c r="L422">
        <f>(Table2[[#This Row],[6M Return vs Nifty]]-AVERAGE(Table2[6M Return vs Nifty]))/_xlfn.STDEV.P(Table2[6M Return vs Nifty])</f>
        <v>-0.32646103014702205</v>
      </c>
      <c r="M422">
        <v>-3.9218369856616002</v>
      </c>
      <c r="N422">
        <f>(Table2[[#This Row],[1W Return vs Nifty]]-AVERAGE(Table2[1W Return vs Nifty]))/_xlfn.STDEV.P(Table2[1W Return vs Nifty])</f>
        <v>-0.69257799835698997</v>
      </c>
      <c r="O422">
        <v>344.11</v>
      </c>
      <c r="P422">
        <v>344.452322572193</v>
      </c>
      <c r="Q422">
        <v>340.71082491534003</v>
      </c>
      <c r="R422">
        <v>41.162709820862901</v>
      </c>
      <c r="S422" s="2">
        <f>(Table2[[#This Row],[Close Price]]-Table2[[#This Row],[20D EMA]])/Table2[[#This Row],[20D EMA]]</f>
        <v>-2.6183487838191247E-2</v>
      </c>
      <c r="T422" s="2">
        <f>(Table2[[#This Row],[Close Price]]-Table2[[#This Row],[50D EMA]])/Table2[[#This Row],[50D EMA]]</f>
        <v>-2.7151283238140578E-2</v>
      </c>
      <c r="U422" s="2">
        <f>(Table2[[#This Row],[Close Price]]-Table2[[#This Row],[200D EMA]])/Table2[[#This Row],[200D EMA]]</f>
        <v>-1.6467997213573077E-2</v>
      </c>
      <c r="V422">
        <v>0.64556475562182103</v>
      </c>
      <c r="W422">
        <v>334.1</v>
      </c>
      <c r="X422">
        <v>340</v>
      </c>
      <c r="Y422">
        <v>327.35000000000002</v>
      </c>
      <c r="Z422">
        <v>352.1</v>
      </c>
      <c r="AA422">
        <v>327.35000000000002</v>
      </c>
      <c r="AB422">
        <v>358</v>
      </c>
      <c r="AC422">
        <f>(Table2[[#This Row],[Close Price]]/Table2[[#This Row],[Day Low]])-1</f>
        <v>2.993115833582749E-3</v>
      </c>
      <c r="AD422">
        <f>(Table2[[#This Row],[Day High]]/Table2[[#This Row],[Close Price]])-1</f>
        <v>1.4622500746045874E-2</v>
      </c>
      <c r="AE422">
        <f>(Table2[[#This Row],[Close Price]]/Table2[[#This Row],[Current Week Low]])-1</f>
        <v>2.3674965633114331E-2</v>
      </c>
      <c r="AF422">
        <f>(Table2[[#This Row],[Current Week High]]/Table2[[#This Row],[Close Price]])-1</f>
        <v>5.0731125037302371E-2</v>
      </c>
      <c r="AG422">
        <f>(Table2[[#This Row],[Close Price]]/Table2[[#This Row],[Current Month Low]])-1</f>
        <v>2.3674965633114331E-2</v>
      </c>
      <c r="AH422">
        <f>(Table2[[#This Row],[Current Month High]]/Table2[[#This Row],[Close Price]])-1</f>
        <v>6.8337809609071876E-2</v>
      </c>
      <c r="AI422">
        <v>30.3939122649955</v>
      </c>
      <c r="AJ422">
        <v>25.154061624649799</v>
      </c>
      <c r="AK422" t="str">
        <f>IF(AND(Table2[[#This Row],[20D EMA]]&gt;Table2[[#This Row],[50D EMA]],Table2[[#This Row],[50D EMA]]&gt;Table2[[#This Row],[200D EMA]]),"Uptrend","Downtrend/NoTrend")</f>
        <v>Downtrend/NoTrend</v>
      </c>
      <c r="AL422">
        <v>-0.09</v>
      </c>
      <c r="AM422" t="s">
        <v>10212</v>
      </c>
      <c r="AN422">
        <v>-5.26</v>
      </c>
      <c r="AO422" t="s">
        <v>10212</v>
      </c>
      <c r="AP422">
        <v>0.123619692696289</v>
      </c>
      <c r="AQ422">
        <f>(Table2[[#This Row],[Sharpe Ratio]]-AVERAGE(Table2[Sharpe Ratio]))/_xlfn.STDEV.P(Table2[Sharpe Ratio])</f>
        <v>0.78391835882380234</v>
      </c>
      <c r="AR4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2">
        <f>_xlfn.RANK.AVG(Table2[[#This Row],[1Y Return vs Nifty Z-Score]],Table2[1Y Return vs Nifty Z-Score])</f>
        <v>631</v>
      </c>
      <c r="AT422">
        <f>_xlfn.RANK.AVG(Table2[[#This Row],[6M Return vs Nifty Z-Score]],Table2[6M Return vs Nifty Z-Score])</f>
        <v>431</v>
      </c>
      <c r="AU422">
        <f>_xlfn.RANK.AVG(Table2[[#This Row],[Sharpe Ratio Z-Score]],Table2[Sharpe Ratio Z-Score])</f>
        <v>156</v>
      </c>
      <c r="AV422">
        <f>(Table2[[#This Row],[Rank 1Y]]+Table2[[#This Row],[Rank 6M]]+Table2[[#This Row],[Rank Sharpe]])/3</f>
        <v>406</v>
      </c>
    </row>
    <row r="423" spans="1:48" x14ac:dyDescent="0.3">
      <c r="A423" t="s">
        <v>320</v>
      </c>
      <c r="B423" t="s">
        <v>321</v>
      </c>
      <c r="C423" t="s">
        <v>10167</v>
      </c>
      <c r="D423" t="s">
        <v>24</v>
      </c>
      <c r="E423">
        <v>80940.014202095903</v>
      </c>
      <c r="F423">
        <v>25.6</v>
      </c>
      <c r="G423">
        <v>21.5748419129133</v>
      </c>
      <c r="H423">
        <f>(Table2[[#This Row],[1Y Return vs Nifty]]-AVERAGE(Table2[1Y Return vs Nifty]))/_xlfn.STDEV.P(Table2[1Y Return vs Nifty])</f>
        <v>-0.26949118281838824</v>
      </c>
      <c r="I423">
        <v>3.7477426341471198</v>
      </c>
      <c r="J423">
        <f>(Table2[[#This Row],[1M Return vs Nifty]]-AVERAGE(Table2[1M Return vs Nifty]))/_xlfn.STDEV.P(Table2[1M Return vs Nifty])</f>
        <v>0.14795919007010236</v>
      </c>
      <c r="K423">
        <v>-9.0985681927648407</v>
      </c>
      <c r="L423">
        <f>(Table2[[#This Row],[6M Return vs Nifty]]-AVERAGE(Table2[6M Return vs Nifty]))/_xlfn.STDEV.P(Table2[6M Return vs Nifty])</f>
        <v>-0.57062701186506515</v>
      </c>
      <c r="M423">
        <v>7.1322994275658802</v>
      </c>
      <c r="N423">
        <f>(Table2[[#This Row],[1W Return vs Nifty]]-AVERAGE(Table2[1W Return vs Nifty]))/_xlfn.STDEV.P(Table2[1W Return vs Nifty])</f>
        <v>1.424675692404652</v>
      </c>
      <c r="O423">
        <v>24.62</v>
      </c>
      <c r="P423">
        <v>24.129248818547801</v>
      </c>
      <c r="Q423">
        <v>22.528791295802201</v>
      </c>
      <c r="R423">
        <v>63.408345293002803</v>
      </c>
      <c r="S423" s="2">
        <f>(Table2[[#This Row],[Close Price]]-Table2[[#This Row],[20D EMA]])/Table2[[#This Row],[20D EMA]]</f>
        <v>3.980503655564583E-2</v>
      </c>
      <c r="T423" s="2">
        <f>(Table2[[#This Row],[Close Price]]-Table2[[#This Row],[50D EMA]])/Table2[[#This Row],[50D EMA]]</f>
        <v>6.0953044684990597E-2</v>
      </c>
      <c r="U423" s="2">
        <f>(Table2[[#This Row],[Close Price]]-Table2[[#This Row],[200D EMA]])/Table2[[#This Row],[200D EMA]]</f>
        <v>0.13632372300284307</v>
      </c>
      <c r="V423">
        <v>1.4394848757426499</v>
      </c>
      <c r="W423">
        <v>25.56</v>
      </c>
      <c r="X423">
        <v>26.24</v>
      </c>
      <c r="Y423">
        <v>24.6</v>
      </c>
      <c r="Z423">
        <v>27.44</v>
      </c>
      <c r="AA423">
        <v>23.61</v>
      </c>
      <c r="AB423">
        <v>27.44</v>
      </c>
      <c r="AC423">
        <f>(Table2[[#This Row],[Close Price]]/Table2[[#This Row],[Day Low]])-1</f>
        <v>1.5649452269170805E-3</v>
      </c>
      <c r="AD423">
        <f>(Table2[[#This Row],[Day High]]/Table2[[#This Row],[Close Price]])-1</f>
        <v>2.4999999999999911E-2</v>
      </c>
      <c r="AE423">
        <f>(Table2[[#This Row],[Close Price]]/Table2[[#This Row],[Current Week Low]])-1</f>
        <v>4.0650406504064929E-2</v>
      </c>
      <c r="AF423">
        <f>(Table2[[#This Row],[Current Week High]]/Table2[[#This Row],[Close Price]])-1</f>
        <v>7.1874999999999911E-2</v>
      </c>
      <c r="AG423">
        <f>(Table2[[#This Row],[Close Price]]/Table2[[#This Row],[Current Month Low]])-1</f>
        <v>8.4286319356205119E-2</v>
      </c>
      <c r="AH423">
        <f>(Table2[[#This Row],[Current Month High]]/Table2[[#This Row],[Close Price]])-1</f>
        <v>7.1874999999999911E-2</v>
      </c>
      <c r="AI423">
        <v>28.3203125</v>
      </c>
      <c r="AJ423">
        <v>63.057324840764302</v>
      </c>
      <c r="AK423" t="str">
        <f>IF(AND(Table2[[#This Row],[20D EMA]]&gt;Table2[[#This Row],[50D EMA]],Table2[[#This Row],[50D EMA]]&gt;Table2[[#This Row],[200D EMA]]),"Uptrend","Downtrend/NoTrend")</f>
        <v>Uptrend</v>
      </c>
      <c r="AL423">
        <v>-7.0000000000000007E-2</v>
      </c>
      <c r="AM423" t="s">
        <v>10212</v>
      </c>
      <c r="AN423">
        <v>7.61</v>
      </c>
      <c r="AO423" t="s">
        <v>10211</v>
      </c>
      <c r="AP423">
        <v>5.5093129717076E-2</v>
      </c>
      <c r="AQ423">
        <f>(Table2[[#This Row],[Sharpe Ratio]]-AVERAGE(Table2[Sharpe Ratio]))/_xlfn.STDEV.P(Table2[Sharpe Ratio])</f>
        <v>6.4451359287092209E-3</v>
      </c>
      <c r="AR4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0.73896182372001018</v>
      </c>
      <c r="AS423">
        <f>_xlfn.RANK.AVG(Table2[[#This Row],[1Y Return vs Nifty Z-Score]],Table2[1Y Return vs Nifty Z-Score])</f>
        <v>371</v>
      </c>
      <c r="AT423">
        <f>_xlfn.RANK.AVG(Table2[[#This Row],[6M Return vs Nifty Z-Score]],Table2[6M Return vs Nifty Z-Score])</f>
        <v>517</v>
      </c>
      <c r="AU423">
        <f>_xlfn.RANK.AVG(Table2[[#This Row],[Sharpe Ratio Z-Score]],Table2[Sharpe Ratio Z-Score])</f>
        <v>333</v>
      </c>
      <c r="AV423">
        <f>(Table2[[#This Row],[Rank 1Y]]+Table2[[#This Row],[Rank 6M]]+Table2[[#This Row],[Rank Sharpe]])/3</f>
        <v>407</v>
      </c>
    </row>
    <row r="424" spans="1:48" x14ac:dyDescent="0.3">
      <c r="A424" t="s">
        <v>1976</v>
      </c>
      <c r="B424" t="s">
        <v>1977</v>
      </c>
      <c r="C424" t="s">
        <v>10172</v>
      </c>
      <c r="D424" t="s">
        <v>62</v>
      </c>
      <c r="E424">
        <v>3206.032338</v>
      </c>
      <c r="F424">
        <v>390.65</v>
      </c>
      <c r="G424">
        <v>34.856993227957098</v>
      </c>
      <c r="H424">
        <f>(Table2[[#This Row],[1Y Return vs Nifty]]-AVERAGE(Table2[1Y Return vs Nifty]))/_xlfn.STDEV.P(Table2[1Y Return vs Nifty])</f>
        <v>-0.11003694213106539</v>
      </c>
      <c r="I424">
        <v>0.397377967732847</v>
      </c>
      <c r="J424">
        <f>(Table2[[#This Row],[1M Return vs Nifty]]-AVERAGE(Table2[1M Return vs Nifty]))/_xlfn.STDEV.P(Table2[1M Return vs Nifty])</f>
        <v>-0.13875239849941443</v>
      </c>
      <c r="K424">
        <v>12.560475181624801</v>
      </c>
      <c r="L424">
        <f>(Table2[[#This Row],[6M Return vs Nifty]]-AVERAGE(Table2[6M Return vs Nifty]))/_xlfn.STDEV.P(Table2[6M Return vs Nifty])</f>
        <v>8.1272933823789945E-2</v>
      </c>
      <c r="M424">
        <v>-2.2706584554591198</v>
      </c>
      <c r="N424">
        <f>(Table2[[#This Row],[1W Return vs Nifty]]-AVERAGE(Table2[1W Return vs Nifty]))/_xlfn.STDEV.P(Table2[1W Return vs Nifty])</f>
        <v>-0.37631956744109474</v>
      </c>
      <c r="O424">
        <v>396.79</v>
      </c>
      <c r="P424">
        <v>385.37332278650501</v>
      </c>
      <c r="Q424">
        <v>340.96522197174397</v>
      </c>
      <c r="R424">
        <v>46.743353929816699</v>
      </c>
      <c r="S424" s="2">
        <f>(Table2[[#This Row],[Close Price]]-Table2[[#This Row],[20D EMA]])/Table2[[#This Row],[20D EMA]]</f>
        <v>-1.547418029688259E-2</v>
      </c>
      <c r="T424" s="2">
        <f>(Table2[[#This Row],[Close Price]]-Table2[[#This Row],[50D EMA]])/Table2[[#This Row],[50D EMA]]</f>
        <v>1.3692378017609219E-2</v>
      </c>
      <c r="U424" s="2">
        <f>(Table2[[#This Row],[Close Price]]-Table2[[#This Row],[200D EMA]])/Table2[[#This Row],[200D EMA]]</f>
        <v>0.14571802291429423</v>
      </c>
      <c r="V424">
        <v>0.875373079104101</v>
      </c>
      <c r="W424">
        <v>389</v>
      </c>
      <c r="X424">
        <v>401.15</v>
      </c>
      <c r="Y424">
        <v>380</v>
      </c>
      <c r="Z424">
        <v>424.7</v>
      </c>
      <c r="AA424">
        <v>380</v>
      </c>
      <c r="AB424">
        <v>424.7</v>
      </c>
      <c r="AC424">
        <f>(Table2[[#This Row],[Close Price]]/Table2[[#This Row],[Day Low]])-1</f>
        <v>4.2416452442157748E-3</v>
      </c>
      <c r="AD424">
        <f>(Table2[[#This Row],[Day High]]/Table2[[#This Row],[Close Price]])-1</f>
        <v>2.6878279790093496E-2</v>
      </c>
      <c r="AE424">
        <f>(Table2[[#This Row],[Close Price]]/Table2[[#This Row],[Current Week Low]])-1</f>
        <v>2.8026315789473566E-2</v>
      </c>
      <c r="AF424">
        <f>(Table2[[#This Row],[Current Week High]]/Table2[[#This Row],[Close Price]])-1</f>
        <v>8.7162421605017304E-2</v>
      </c>
      <c r="AG424">
        <f>(Table2[[#This Row],[Close Price]]/Table2[[#This Row],[Current Month Low]])-1</f>
        <v>2.8026315789473566E-2</v>
      </c>
      <c r="AH424">
        <f>(Table2[[#This Row],[Current Month High]]/Table2[[#This Row],[Close Price]])-1</f>
        <v>8.7162421605017304E-2</v>
      </c>
      <c r="AI424">
        <v>8.7162421605017304</v>
      </c>
      <c r="AJ424">
        <v>67.445349335619298</v>
      </c>
      <c r="AK424" t="str">
        <f>IF(AND(Table2[[#This Row],[20D EMA]]&gt;Table2[[#This Row],[50D EMA]],Table2[[#This Row],[50D EMA]]&gt;Table2[[#This Row],[200D EMA]]),"Uptrend","Downtrend/NoTrend")</f>
        <v>Uptrend</v>
      </c>
      <c r="AL424">
        <v>-0.12</v>
      </c>
      <c r="AM424" t="s">
        <v>10212</v>
      </c>
      <c r="AN424">
        <v>-0.86</v>
      </c>
      <c r="AO424" t="s">
        <v>10212</v>
      </c>
      <c r="AP424">
        <v>-4.7025796055155E-2</v>
      </c>
      <c r="AQ424">
        <f>(Table2[[#This Row],[Sharpe Ratio]]-AVERAGE(Table2[Sharpe Ratio]))/_xlfn.STDEV.P(Table2[Sharpe Ratio])</f>
        <v>-1.1521527403839404</v>
      </c>
      <c r="AR4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-1.6959887146317252</v>
      </c>
      <c r="AS424">
        <f>_xlfn.RANK.AVG(Table2[[#This Row],[1Y Return vs Nifty Z-Score]],Table2[1Y Return vs Nifty Z-Score])</f>
        <v>309</v>
      </c>
      <c r="AT424">
        <f>_xlfn.RANK.AVG(Table2[[#This Row],[6M Return vs Nifty Z-Score]],Table2[6M Return vs Nifty Z-Score])</f>
        <v>280</v>
      </c>
      <c r="AU424">
        <f>_xlfn.RANK.AVG(Table2[[#This Row],[Sharpe Ratio Z-Score]],Table2[Sharpe Ratio Z-Score])</f>
        <v>632</v>
      </c>
      <c r="AV424">
        <f>(Table2[[#This Row],[Rank 1Y]]+Table2[[#This Row],[Rank 6M]]+Table2[[#This Row],[Rank Sharpe]])/3</f>
        <v>407</v>
      </c>
    </row>
    <row r="425" spans="1:48" x14ac:dyDescent="0.3">
      <c r="A425" t="s">
        <v>1214</v>
      </c>
      <c r="B425" t="s">
        <v>1215</v>
      </c>
      <c r="C425" t="s">
        <v>10180</v>
      </c>
      <c r="D425" t="s">
        <v>140</v>
      </c>
      <c r="E425">
        <v>9354.1835803899994</v>
      </c>
      <c r="F425">
        <v>601.35</v>
      </c>
      <c r="G425">
        <v>-3.0355375716877502</v>
      </c>
      <c r="H425">
        <f>(Table2[[#This Row],[1Y Return vs Nifty]]-AVERAGE(Table2[1Y Return vs Nifty]))/_xlfn.STDEV.P(Table2[1Y Return vs Nifty])</f>
        <v>-0.56494252053197214</v>
      </c>
      <c r="I425">
        <v>-5.5425219994439097</v>
      </c>
      <c r="J425">
        <f>(Table2[[#This Row],[1M Return vs Nifty]]-AVERAGE(Table2[1M Return vs Nifty]))/_xlfn.STDEV.P(Table2[1M Return vs Nifty])</f>
        <v>-0.64706666428826209</v>
      </c>
      <c r="K425">
        <v>-7.82500140288791</v>
      </c>
      <c r="L425">
        <f>(Table2[[#This Row],[6M Return vs Nifty]]-AVERAGE(Table2[6M Return vs Nifty]))/_xlfn.STDEV.P(Table2[6M Return vs Nifty])</f>
        <v>-0.53229484239660185</v>
      </c>
      <c r="M425">
        <v>-5.5141936699659997</v>
      </c>
      <c r="N425">
        <f>(Table2[[#This Row],[1W Return vs Nifty]]-AVERAGE(Table2[1W Return vs Nifty]))/_xlfn.STDEV.P(Table2[1W Return vs Nifty])</f>
        <v>-0.997569988759622</v>
      </c>
      <c r="O425">
        <v>608.15</v>
      </c>
      <c r="P425">
        <v>605.61528503633599</v>
      </c>
      <c r="Q425">
        <v>569.54301564603099</v>
      </c>
      <c r="R425">
        <v>44.407321071473497</v>
      </c>
      <c r="S425" s="2">
        <f>(Table2[[#This Row],[Close Price]]-Table2[[#This Row],[20D EMA]])/Table2[[#This Row],[20D EMA]]</f>
        <v>-1.1181451944421533E-2</v>
      </c>
      <c r="T425" s="2">
        <f>(Table2[[#This Row],[Close Price]]-Table2[[#This Row],[50D EMA]])/Table2[[#This Row],[50D EMA]]</f>
        <v>-7.0428952863698891E-3</v>
      </c>
      <c r="U425" s="2">
        <f>(Table2[[#This Row],[Close Price]]-Table2[[#This Row],[200D EMA]])/Table2[[#This Row],[200D EMA]]</f>
        <v>5.5846500580628587E-2</v>
      </c>
      <c r="V425">
        <v>1.23944012700324</v>
      </c>
      <c r="W425">
        <v>598.75</v>
      </c>
      <c r="X425">
        <v>609.95000000000005</v>
      </c>
      <c r="Y425">
        <v>598.75</v>
      </c>
      <c r="Z425">
        <v>627.5</v>
      </c>
      <c r="AA425">
        <v>592</v>
      </c>
      <c r="AB425">
        <v>647</v>
      </c>
      <c r="AC425">
        <f>(Table2[[#This Row],[Close Price]]/Table2[[#This Row],[Day Low]])-1</f>
        <v>4.3423799582464895E-3</v>
      </c>
      <c r="AD425">
        <f>(Table2[[#This Row],[Day High]]/Table2[[#This Row],[Close Price]])-1</f>
        <v>1.4301155732934223E-2</v>
      </c>
      <c r="AE425">
        <f>(Table2[[#This Row],[Close Price]]/Table2[[#This Row],[Current Week Low]])-1</f>
        <v>4.3423799582464895E-3</v>
      </c>
      <c r="AF425">
        <f>(Table2[[#This Row],[Current Week High]]/Table2[[#This Row],[Close Price]])-1</f>
        <v>4.3485490978631303E-2</v>
      </c>
      <c r="AG425">
        <f>(Table2[[#This Row],[Close Price]]/Table2[[#This Row],[Current Month Low]])-1</f>
        <v>1.5793918918918903E-2</v>
      </c>
      <c r="AH425">
        <f>(Table2[[#This Row],[Current Month High]]/Table2[[#This Row],[Close Price]])-1</f>
        <v>7.5912530140517021E-2</v>
      </c>
      <c r="AI425">
        <v>12.8793547850669</v>
      </c>
      <c r="AJ425">
        <v>27.162190737999499</v>
      </c>
      <c r="AK425" t="str">
        <f>IF(AND(Table2[[#This Row],[20D EMA]]&gt;Table2[[#This Row],[50D EMA]],Table2[[#This Row],[50D EMA]]&gt;Table2[[#This Row],[200D EMA]]),"Uptrend","Downtrend/NoTrend")</f>
        <v>Uptrend</v>
      </c>
      <c r="AL425">
        <v>-0.21</v>
      </c>
      <c r="AM425" t="s">
        <v>10212</v>
      </c>
      <c r="AN425">
        <v>-2.86</v>
      </c>
      <c r="AO425" t="s">
        <v>10212</v>
      </c>
      <c r="AP425">
        <v>0.105006274697857</v>
      </c>
      <c r="AQ425">
        <f>(Table2[[#This Row],[Sharpe Ratio]]-AVERAGE(Table2[Sharpe Ratio]))/_xlfn.STDEV.P(Table2[Sharpe Ratio])</f>
        <v>0.57273843893311327</v>
      </c>
      <c r="AR4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-2.1691355770433449</v>
      </c>
      <c r="AS425">
        <f>_xlfn.RANK.AVG(Table2[[#This Row],[1Y Return vs Nifty Z-Score]],Table2[1Y Return vs Nifty Z-Score])</f>
        <v>519</v>
      </c>
      <c r="AT425">
        <f>_xlfn.RANK.AVG(Table2[[#This Row],[6M Return vs Nifty Z-Score]],Table2[6M Return vs Nifty Z-Score])</f>
        <v>503</v>
      </c>
      <c r="AU425">
        <f>_xlfn.RANK.AVG(Table2[[#This Row],[Sharpe Ratio Z-Score]],Table2[Sharpe Ratio Z-Score])</f>
        <v>202</v>
      </c>
      <c r="AV425">
        <f>(Table2[[#This Row],[Rank 1Y]]+Table2[[#This Row],[Rank 6M]]+Table2[[#This Row],[Rank Sharpe]])/3</f>
        <v>408</v>
      </c>
    </row>
    <row r="426" spans="1:48" x14ac:dyDescent="0.3">
      <c r="A426" t="s">
        <v>1073</v>
      </c>
      <c r="B426" t="s">
        <v>1074</v>
      </c>
      <c r="C426" t="s">
        <v>10179</v>
      </c>
      <c r="D426" t="s">
        <v>726</v>
      </c>
      <c r="E426">
        <v>11605.206399569999</v>
      </c>
      <c r="F426">
        <v>8988.7000000000007</v>
      </c>
      <c r="G426">
        <v>-0.52222099546073797</v>
      </c>
      <c r="H426">
        <f>(Table2[[#This Row],[1Y Return vs Nifty]]-AVERAGE(Table2[1Y Return vs Nifty]))/_xlfn.STDEV.P(Table2[1Y Return vs Nifty])</f>
        <v>-0.53476977390656455</v>
      </c>
      <c r="I426">
        <v>13.0519113893079</v>
      </c>
      <c r="J426">
        <f>(Table2[[#This Row],[1M Return vs Nifty]]-AVERAGE(Table2[1M Return vs Nifty]))/_xlfn.STDEV.P(Table2[1M Return vs Nifty])</f>
        <v>0.94417490678073224</v>
      </c>
      <c r="K426">
        <v>0.20368854231391001</v>
      </c>
      <c r="L426">
        <f>(Table2[[#This Row],[6M Return vs Nifty]]-AVERAGE(Table2[6M Return vs Nifty]))/_xlfn.STDEV.P(Table2[6M Return vs Nifty])</f>
        <v>-0.29064508673756567</v>
      </c>
      <c r="M426">
        <v>-2.36145815218417</v>
      </c>
      <c r="N426">
        <f>(Table2[[#This Row],[1W Return vs Nifty]]-AVERAGE(Table2[1W Return vs Nifty]))/_xlfn.STDEV.P(Table2[1W Return vs Nifty])</f>
        <v>-0.39371088466612075</v>
      </c>
      <c r="O426">
        <v>8675.36</v>
      </c>
      <c r="P426">
        <v>8100.9601289004104</v>
      </c>
      <c r="Q426">
        <v>7716.62675205099</v>
      </c>
      <c r="R426">
        <v>57.714768218686103</v>
      </c>
      <c r="S426" s="2">
        <f>(Table2[[#This Row],[Close Price]]-Table2[[#This Row],[20D EMA]])/Table2[[#This Row],[20D EMA]]</f>
        <v>3.6118385865255176E-2</v>
      </c>
      <c r="T426" s="2">
        <f>(Table2[[#This Row],[Close Price]]-Table2[[#This Row],[50D EMA]])/Table2[[#This Row],[50D EMA]]</f>
        <v>0.10958452541107475</v>
      </c>
      <c r="U426" s="2">
        <f>(Table2[[#This Row],[Close Price]]-Table2[[#This Row],[200D EMA]])/Table2[[#This Row],[200D EMA]]</f>
        <v>0.16484835781527316</v>
      </c>
      <c r="V426">
        <v>1.3524486994414899</v>
      </c>
      <c r="W426">
        <v>8900.15</v>
      </c>
      <c r="X426">
        <v>9505</v>
      </c>
      <c r="Y426">
        <v>8807.6</v>
      </c>
      <c r="Z426">
        <v>9650</v>
      </c>
      <c r="AA426">
        <v>8630.4500000000007</v>
      </c>
      <c r="AB426">
        <v>9650</v>
      </c>
      <c r="AC426">
        <f>(Table2[[#This Row],[Close Price]]/Table2[[#This Row],[Day Low]])-1</f>
        <v>9.9492705179127228E-3</v>
      </c>
      <c r="AD426">
        <f>(Table2[[#This Row],[Day High]]/Table2[[#This Row],[Close Price]])-1</f>
        <v>5.7438784251337749E-2</v>
      </c>
      <c r="AE426">
        <f>(Table2[[#This Row],[Close Price]]/Table2[[#This Row],[Current Week Low]])-1</f>
        <v>2.056178754711846E-2</v>
      </c>
      <c r="AF426">
        <f>(Table2[[#This Row],[Current Week High]]/Table2[[#This Row],[Close Price]])-1</f>
        <v>7.3570149187312861E-2</v>
      </c>
      <c r="AG426">
        <f>(Table2[[#This Row],[Close Price]]/Table2[[#This Row],[Current Month Low]])-1</f>
        <v>4.1510002375310773E-2</v>
      </c>
      <c r="AH426">
        <f>(Table2[[#This Row],[Current Month High]]/Table2[[#This Row],[Close Price]])-1</f>
        <v>7.3570149187312861E-2</v>
      </c>
      <c r="AI426">
        <v>8.3582720526883705</v>
      </c>
      <c r="AJ426">
        <v>36.374256584536901</v>
      </c>
      <c r="AK426" t="str">
        <f>IF(AND(Table2[[#This Row],[20D EMA]]&gt;Table2[[#This Row],[50D EMA]],Table2[[#This Row],[50D EMA]]&gt;Table2[[#This Row],[200D EMA]]),"Uptrend","Downtrend/NoTrend")</f>
        <v>Uptrend</v>
      </c>
      <c r="AL426">
        <v>0.13</v>
      </c>
      <c r="AM426" t="s">
        <v>10211</v>
      </c>
      <c r="AN426">
        <v>-0.08</v>
      </c>
      <c r="AO426" t="s">
        <v>10212</v>
      </c>
      <c r="AP426">
        <v>6.1350297465094003E-2</v>
      </c>
      <c r="AQ426">
        <f>(Table2[[#This Row],[Sharpe Ratio]]-AVERAGE(Table2[Sharpe Ratio]))/_xlfn.STDEV.P(Table2[Sharpe Ratio])</f>
        <v>7.7436298534113518E-2</v>
      </c>
      <c r="AR4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-0.19751453999540525</v>
      </c>
      <c r="AS426">
        <f>_xlfn.RANK.AVG(Table2[[#This Row],[1Y Return vs Nifty Z-Score]],Table2[1Y Return vs Nifty Z-Score])</f>
        <v>506</v>
      </c>
      <c r="AT426">
        <f>_xlfn.RANK.AVG(Table2[[#This Row],[6M Return vs Nifty Z-Score]],Table2[6M Return vs Nifty Z-Score])</f>
        <v>421</v>
      </c>
      <c r="AU426">
        <f>_xlfn.RANK.AVG(Table2[[#This Row],[Sharpe Ratio Z-Score]],Table2[Sharpe Ratio Z-Score])</f>
        <v>307</v>
      </c>
      <c r="AV426">
        <f>(Table2[[#This Row],[Rank 1Y]]+Table2[[#This Row],[Rank 6M]]+Table2[[#This Row],[Rank Sharpe]])/3</f>
        <v>411.33333333333331</v>
      </c>
    </row>
    <row r="427" spans="1:48" x14ac:dyDescent="0.3">
      <c r="A427" t="s">
        <v>283</v>
      </c>
      <c r="B427" t="s">
        <v>284</v>
      </c>
      <c r="C427" t="s">
        <v>10167</v>
      </c>
      <c r="D427" t="s">
        <v>37</v>
      </c>
      <c r="E427">
        <v>92446.974933220001</v>
      </c>
      <c r="F427">
        <v>1865.3</v>
      </c>
      <c r="G427">
        <v>10.5208143609026</v>
      </c>
      <c r="H427">
        <f>(Table2[[#This Row],[1Y Return vs Nifty]]-AVERAGE(Table2[1Y Return vs Nifty]))/_xlfn.STDEV.P(Table2[1Y Return vs Nifty])</f>
        <v>-0.40219645985029656</v>
      </c>
      <c r="I427">
        <v>8.5560141086481902</v>
      </c>
      <c r="J427">
        <f>(Table2[[#This Row],[1M Return vs Nifty]]-AVERAGE(Table2[1M Return vs Nifty]))/_xlfn.STDEV.P(Table2[1M Return vs Nifty])</f>
        <v>0.55943295188097031</v>
      </c>
      <c r="K427">
        <v>21.889770788293799</v>
      </c>
      <c r="L427">
        <f>(Table2[[#This Row],[6M Return vs Nifty]]-AVERAGE(Table2[6M Return vs Nifty]))/_xlfn.STDEV.P(Table2[6M Return vs Nifty])</f>
        <v>0.36206868247139984</v>
      </c>
      <c r="M427">
        <v>1.6528631319087199</v>
      </c>
      <c r="N427">
        <f>(Table2[[#This Row],[1W Return vs Nifty]]-AVERAGE(Table2[1W Return vs Nifty]))/_xlfn.STDEV.P(Table2[1W Return vs Nifty])</f>
        <v>0.37517202367923869</v>
      </c>
      <c r="O427">
        <v>1805.65</v>
      </c>
      <c r="P427">
        <v>1740.7077795600401</v>
      </c>
      <c r="Q427">
        <v>1583.0692313854599</v>
      </c>
      <c r="R427">
        <v>71.249067018517394</v>
      </c>
      <c r="S427" s="2">
        <f>(Table2[[#This Row],[Close Price]]-Table2[[#This Row],[20D EMA]])/Table2[[#This Row],[20D EMA]]</f>
        <v>3.3035195082103321E-2</v>
      </c>
      <c r="T427" s="2">
        <f>(Table2[[#This Row],[Close Price]]-Table2[[#This Row],[50D EMA]])/Table2[[#This Row],[50D EMA]]</f>
        <v>7.1575609589939485E-2</v>
      </c>
      <c r="U427" s="2">
        <f>(Table2[[#This Row],[Close Price]]-Table2[[#This Row],[200D EMA]])/Table2[[#This Row],[200D EMA]]</f>
        <v>0.17828074920484632</v>
      </c>
      <c r="V427">
        <v>0.69555903307158096</v>
      </c>
      <c r="W427">
        <v>1858.25</v>
      </c>
      <c r="X427">
        <v>1878.3</v>
      </c>
      <c r="Y427">
        <v>1822</v>
      </c>
      <c r="Z427">
        <v>1886.2</v>
      </c>
      <c r="AA427">
        <v>1782.15</v>
      </c>
      <c r="AB427">
        <v>1886.2</v>
      </c>
      <c r="AC427">
        <f>(Table2[[#This Row],[Close Price]]/Table2[[#This Row],[Day Low]])-1</f>
        <v>3.7938921027849126E-3</v>
      </c>
      <c r="AD427">
        <f>(Table2[[#This Row],[Day High]]/Table2[[#This Row],[Close Price]])-1</f>
        <v>6.9693883021497705E-3</v>
      </c>
      <c r="AE427">
        <f>(Table2[[#This Row],[Close Price]]/Table2[[#This Row],[Current Week Low]])-1</f>
        <v>2.3765093304061402E-2</v>
      </c>
      <c r="AF427">
        <f>(Table2[[#This Row],[Current Week High]]/Table2[[#This Row],[Close Price]])-1</f>
        <v>1.1204631962687062E-2</v>
      </c>
      <c r="AG427">
        <f>(Table2[[#This Row],[Close Price]]/Table2[[#This Row],[Current Month Low]])-1</f>
        <v>4.66571276267429E-2</v>
      </c>
      <c r="AH427">
        <f>(Table2[[#This Row],[Current Month High]]/Table2[[#This Row],[Close Price]])-1</f>
        <v>1.1204631962687062E-2</v>
      </c>
      <c r="AI427">
        <v>1.1204631962686999</v>
      </c>
      <c r="AJ427">
        <v>47.338072669826197</v>
      </c>
      <c r="AK427" t="str">
        <f>IF(AND(Table2[[#This Row],[20D EMA]]&gt;Table2[[#This Row],[50D EMA]],Table2[[#This Row],[50D EMA]]&gt;Table2[[#This Row],[200D EMA]]),"Uptrend","Downtrend/NoTrend")</f>
        <v>Uptrend</v>
      </c>
      <c r="AL427">
        <v>0</v>
      </c>
      <c r="AM427" t="s">
        <v>10213</v>
      </c>
      <c r="AN427">
        <v>4.3899999999999997</v>
      </c>
      <c r="AO427" t="s">
        <v>10211</v>
      </c>
      <c r="AP427">
        <v>-3.4792141323451001E-2</v>
      </c>
      <c r="AQ427">
        <f>(Table2[[#This Row],[Sharpe Ratio]]-AVERAGE(Table2[Sharpe Ratio]))/_xlfn.STDEV.P(Table2[Sharpe Ratio])</f>
        <v>-1.0133548996848687</v>
      </c>
      <c r="AR4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-0.11887770150355637</v>
      </c>
      <c r="AS427">
        <f>_xlfn.RANK.AVG(Table2[[#This Row],[1Y Return vs Nifty Z-Score]],Table2[1Y Return vs Nifty Z-Score])</f>
        <v>431</v>
      </c>
      <c r="AT427">
        <f>_xlfn.RANK.AVG(Table2[[#This Row],[6M Return vs Nifty Z-Score]],Table2[6M Return vs Nifty Z-Score])</f>
        <v>201</v>
      </c>
      <c r="AU427">
        <f>_xlfn.RANK.AVG(Table2[[#This Row],[Sharpe Ratio Z-Score]],Table2[Sharpe Ratio Z-Score])</f>
        <v>605</v>
      </c>
      <c r="AV427">
        <f>(Table2[[#This Row],[Rank 1Y]]+Table2[[#This Row],[Rank 6M]]+Table2[[#This Row],[Rank Sharpe]])/3</f>
        <v>412.33333333333331</v>
      </c>
    </row>
    <row r="428" spans="1:48" x14ac:dyDescent="0.3">
      <c r="A428" t="s">
        <v>674</v>
      </c>
      <c r="B428" t="s">
        <v>675</v>
      </c>
      <c r="C428" t="s">
        <v>10179</v>
      </c>
      <c r="D428" t="s">
        <v>330</v>
      </c>
      <c r="E428">
        <v>25521.537322799999</v>
      </c>
      <c r="F428">
        <v>1987.15</v>
      </c>
      <c r="G428">
        <v>11.8475079893824</v>
      </c>
      <c r="H428">
        <f>(Table2[[#This Row],[1Y Return vs Nifty]]-AVERAGE(Table2[1Y Return vs Nifty]))/_xlfn.STDEV.P(Table2[1Y Return vs Nifty])</f>
        <v>-0.38626930165610018</v>
      </c>
      <c r="I428">
        <v>9.5226818957166408</v>
      </c>
      <c r="J428">
        <f>(Table2[[#This Row],[1M Return vs Nifty]]-AVERAGE(Table2[1M Return vs Nifty]))/_xlfn.STDEV.P(Table2[1M Return vs Nifty])</f>
        <v>0.64215674001893441</v>
      </c>
      <c r="K428">
        <v>34.591956216876</v>
      </c>
      <c r="L428">
        <f>(Table2[[#This Row],[6M Return vs Nifty]]-AVERAGE(Table2[6M Return vs Nifty]))/_xlfn.STDEV.P(Table2[6M Return vs Nifty])</f>
        <v>0.74438261240302839</v>
      </c>
      <c r="M428">
        <v>-0.18243741453937101</v>
      </c>
      <c r="N428">
        <f>(Table2[[#This Row],[1W Return vs Nifty]]-AVERAGE(Table2[1W Return vs Nifty]))/_xlfn.STDEV.P(Table2[1W Return vs Nifty])</f>
        <v>2.3647787830810143E-2</v>
      </c>
      <c r="O428">
        <v>1915.21</v>
      </c>
      <c r="P428">
        <v>1736.17066608047</v>
      </c>
      <c r="Q428">
        <v>1531.6203479706601</v>
      </c>
      <c r="R428">
        <v>67.195761399256199</v>
      </c>
      <c r="S428" s="2">
        <f>(Table2[[#This Row],[Close Price]]-Table2[[#This Row],[20D EMA]])/Table2[[#This Row],[20D EMA]]</f>
        <v>3.7562460513468524E-2</v>
      </c>
      <c r="T428" s="2">
        <f>(Table2[[#This Row],[Close Price]]-Table2[[#This Row],[50D EMA]])/Table2[[#This Row],[50D EMA]]</f>
        <v>0.14455913742980922</v>
      </c>
      <c r="U428" s="2">
        <f>(Table2[[#This Row],[Close Price]]-Table2[[#This Row],[200D EMA]])/Table2[[#This Row],[200D EMA]]</f>
        <v>0.29741681914379098</v>
      </c>
      <c r="V428">
        <v>0.67450625072264703</v>
      </c>
      <c r="W428">
        <v>1971</v>
      </c>
      <c r="X428">
        <v>2021.45</v>
      </c>
      <c r="Y428">
        <v>1966</v>
      </c>
      <c r="Z428">
        <v>2080</v>
      </c>
      <c r="AA428">
        <v>1921</v>
      </c>
      <c r="AB428">
        <v>2080</v>
      </c>
      <c r="AC428">
        <f>(Table2[[#This Row],[Close Price]]/Table2[[#This Row],[Day Low]])-1</f>
        <v>8.1938102486047715E-3</v>
      </c>
      <c r="AD428">
        <f>(Table2[[#This Row],[Day High]]/Table2[[#This Row],[Close Price]])-1</f>
        <v>1.7260901290793385E-2</v>
      </c>
      <c r="AE428">
        <f>(Table2[[#This Row],[Close Price]]/Table2[[#This Row],[Current Week Low]])-1</f>
        <v>1.0757884028484321E-2</v>
      </c>
      <c r="AF428">
        <f>(Table2[[#This Row],[Current Week High]]/Table2[[#This Row],[Close Price]])-1</f>
        <v>4.6725209470850126E-2</v>
      </c>
      <c r="AG428">
        <f>(Table2[[#This Row],[Close Price]]/Table2[[#This Row],[Current Month Low]])-1</f>
        <v>3.4435190005205563E-2</v>
      </c>
      <c r="AH428">
        <f>(Table2[[#This Row],[Current Month High]]/Table2[[#This Row],[Close Price]])-1</f>
        <v>4.6725209470850126E-2</v>
      </c>
      <c r="AI428">
        <v>10.660996905115301</v>
      </c>
      <c r="AJ428">
        <v>67.536464041817695</v>
      </c>
      <c r="AK428" t="str">
        <f>IF(AND(Table2[[#This Row],[20D EMA]]&gt;Table2[[#This Row],[50D EMA]],Table2[[#This Row],[50D EMA]]&gt;Table2[[#This Row],[200D EMA]]),"Uptrend","Downtrend/NoTrend")</f>
        <v>Uptrend</v>
      </c>
      <c r="AL428">
        <v>0.16</v>
      </c>
      <c r="AM428" t="s">
        <v>10211</v>
      </c>
      <c r="AN428">
        <v>8.17</v>
      </c>
      <c r="AO428" t="s">
        <v>10211</v>
      </c>
      <c r="AP428">
        <v>-7.7112336565968997E-2</v>
      </c>
      <c r="AQ428">
        <f>(Table2[[#This Row],[Sharpe Ratio]]-AVERAGE(Table2[Sharpe Ratio]))/_xlfn.STDEV.P(Table2[Sharpe Ratio])</f>
        <v>-1.4935018260487498</v>
      </c>
      <c r="AR4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-0.46958398745207708</v>
      </c>
      <c r="AS428">
        <f>_xlfn.RANK.AVG(Table2[[#This Row],[1Y Return vs Nifty Z-Score]],Table2[1Y Return vs Nifty Z-Score])</f>
        <v>428</v>
      </c>
      <c r="AT428">
        <f>_xlfn.RANK.AVG(Table2[[#This Row],[6M Return vs Nifty Z-Score]],Table2[6M Return vs Nifty Z-Score])</f>
        <v>128</v>
      </c>
      <c r="AU428">
        <f>_xlfn.RANK.AVG(Table2[[#This Row],[Sharpe Ratio Z-Score]],Table2[Sharpe Ratio Z-Score])</f>
        <v>687</v>
      </c>
      <c r="AV428">
        <f>(Table2[[#This Row],[Rank 1Y]]+Table2[[#This Row],[Rank 6M]]+Table2[[#This Row],[Rank Sharpe]])/3</f>
        <v>414.33333333333331</v>
      </c>
    </row>
    <row r="429" spans="1:48" x14ac:dyDescent="0.3">
      <c r="A429" t="s">
        <v>656</v>
      </c>
      <c r="B429" t="s">
        <v>657</v>
      </c>
      <c r="C429" t="s">
        <v>10179</v>
      </c>
      <c r="D429" t="s">
        <v>330</v>
      </c>
      <c r="E429">
        <v>27234.680280379998</v>
      </c>
      <c r="F429">
        <v>431.75</v>
      </c>
      <c r="G429">
        <v>20.651778014092901</v>
      </c>
      <c r="H429">
        <f>(Table2[[#This Row],[1Y Return vs Nifty]]-AVERAGE(Table2[1Y Return vs Nifty]))/_xlfn.STDEV.P(Table2[1Y Return vs Nifty])</f>
        <v>-0.28057270490024994</v>
      </c>
      <c r="I429">
        <v>-2.3762018519589301</v>
      </c>
      <c r="J429">
        <f>(Table2[[#This Row],[1M Return vs Nifty]]-AVERAGE(Table2[1M Return vs Nifty]))/_xlfn.STDEV.P(Table2[1M Return vs Nifty])</f>
        <v>-0.3761049124212093</v>
      </c>
      <c r="K429">
        <v>20.936340673469299</v>
      </c>
      <c r="L429">
        <f>(Table2[[#This Row],[6M Return vs Nifty]]-AVERAGE(Table2[6M Return vs Nifty]))/_xlfn.STDEV.P(Table2[6M Return vs Nifty])</f>
        <v>0.33337207619343556</v>
      </c>
      <c r="M429">
        <v>3.2159515834959902</v>
      </c>
      <c r="N429">
        <f>(Table2[[#This Row],[1W Return vs Nifty]]-AVERAGE(Table2[1W Return vs Nifty]))/_xlfn.STDEV.P(Table2[1W Return vs Nifty])</f>
        <v>0.67455812399458526</v>
      </c>
      <c r="O429">
        <v>417.17</v>
      </c>
      <c r="P429">
        <v>392.83453023867798</v>
      </c>
      <c r="Q429">
        <v>336.832260618166</v>
      </c>
      <c r="R429">
        <v>57.883121561952201</v>
      </c>
      <c r="S429" s="2">
        <f>(Table2[[#This Row],[Close Price]]-Table2[[#This Row],[20D EMA]])/Table2[[#This Row],[20D EMA]]</f>
        <v>3.4949780664956694E-2</v>
      </c>
      <c r="T429" s="2">
        <f>(Table2[[#This Row],[Close Price]]-Table2[[#This Row],[50D EMA]])/Table2[[#This Row],[50D EMA]]</f>
        <v>9.9063261413597725E-2</v>
      </c>
      <c r="U429" s="2">
        <f>(Table2[[#This Row],[Close Price]]-Table2[[#This Row],[200D EMA]])/Table2[[#This Row],[200D EMA]]</f>
        <v>0.28179527462018555</v>
      </c>
      <c r="V429">
        <v>0.76518324247549396</v>
      </c>
      <c r="W429">
        <v>424.95</v>
      </c>
      <c r="X429">
        <v>437.95</v>
      </c>
      <c r="Y429">
        <v>409.5</v>
      </c>
      <c r="Z429">
        <v>441.95</v>
      </c>
      <c r="AA429">
        <v>403.95</v>
      </c>
      <c r="AB429">
        <v>441.95</v>
      </c>
      <c r="AC429">
        <f>(Table2[[#This Row],[Close Price]]/Table2[[#This Row],[Day Low]])-1</f>
        <v>1.6001882574420589E-2</v>
      </c>
      <c r="AD429">
        <f>(Table2[[#This Row],[Day High]]/Table2[[#This Row],[Close Price]])-1</f>
        <v>1.4360162130862664E-2</v>
      </c>
      <c r="AE429">
        <f>(Table2[[#This Row],[Close Price]]/Table2[[#This Row],[Current Week Low]])-1</f>
        <v>5.4334554334554364E-2</v>
      </c>
      <c r="AF429">
        <f>(Table2[[#This Row],[Current Week High]]/Table2[[#This Row],[Close Price]])-1</f>
        <v>2.3624782860451665E-2</v>
      </c>
      <c r="AG429">
        <f>(Table2[[#This Row],[Close Price]]/Table2[[#This Row],[Current Month Low]])-1</f>
        <v>6.8820398564178875E-2</v>
      </c>
      <c r="AH429">
        <f>(Table2[[#This Row],[Current Month High]]/Table2[[#This Row],[Close Price]])-1</f>
        <v>2.3624782860451665E-2</v>
      </c>
      <c r="AI429">
        <v>2.3624782860451599</v>
      </c>
      <c r="AJ429">
        <v>65.263157894736807</v>
      </c>
      <c r="AK429" t="str">
        <f>IF(AND(Table2[[#This Row],[20D EMA]]&gt;Table2[[#This Row],[50D EMA]],Table2[[#This Row],[50D EMA]]&gt;Table2[[#This Row],[200D EMA]]),"Uptrend","Downtrend/NoTrend")</f>
        <v>Uptrend</v>
      </c>
      <c r="AL429">
        <v>0.26</v>
      </c>
      <c r="AM429" t="s">
        <v>10211</v>
      </c>
      <c r="AN429">
        <v>0.75</v>
      </c>
      <c r="AO429" t="s">
        <v>10211</v>
      </c>
      <c r="AP429">
        <v>-6.4181078798145996E-2</v>
      </c>
      <c r="AQ429">
        <f>(Table2[[#This Row],[Sharpe Ratio]]-AVERAGE(Table2[Sharpe Ratio]))/_xlfn.STDEV.P(Table2[Sharpe Ratio])</f>
        <v>-1.3467892781585795</v>
      </c>
      <c r="AR4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-0.99553669529201816</v>
      </c>
      <c r="AS429">
        <f>_xlfn.RANK.AVG(Table2[[#This Row],[1Y Return vs Nifty Z-Score]],Table2[1Y Return vs Nifty Z-Score])</f>
        <v>383</v>
      </c>
      <c r="AT429">
        <f>_xlfn.RANK.AVG(Table2[[#This Row],[6M Return vs Nifty Z-Score]],Table2[6M Return vs Nifty Z-Score])</f>
        <v>208</v>
      </c>
      <c r="AU429">
        <f>_xlfn.RANK.AVG(Table2[[#This Row],[Sharpe Ratio Z-Score]],Table2[Sharpe Ratio Z-Score])</f>
        <v>661</v>
      </c>
      <c r="AV429">
        <f>(Table2[[#This Row],[Rank 1Y]]+Table2[[#This Row],[Rank 6M]]+Table2[[#This Row],[Rank Sharpe]])/3</f>
        <v>417.33333333333331</v>
      </c>
    </row>
    <row r="430" spans="1:48" x14ac:dyDescent="0.3">
      <c r="A430" t="s">
        <v>474</v>
      </c>
      <c r="B430" t="s">
        <v>475</v>
      </c>
      <c r="C430" t="s">
        <v>10182</v>
      </c>
      <c r="D430" t="s">
        <v>476</v>
      </c>
      <c r="E430">
        <v>44419.015890249997</v>
      </c>
      <c r="F430">
        <v>38646</v>
      </c>
      <c r="G430">
        <v>9.4128844561309997</v>
      </c>
      <c r="H430">
        <f>(Table2[[#This Row],[1Y Return vs Nifty]]-AVERAGE(Table2[1Y Return vs Nifty]))/_xlfn.STDEV.P(Table2[1Y Return vs Nifty])</f>
        <v>-0.41549732636730702</v>
      </c>
      <c r="I430">
        <v>3.9343946450997298</v>
      </c>
      <c r="J430">
        <f>(Table2[[#This Row],[1M Return vs Nifty]]-AVERAGE(Table2[1M Return vs Nifty]))/_xlfn.STDEV.P(Table2[1M Return vs Nifty])</f>
        <v>0.16393216611846559</v>
      </c>
      <c r="K430">
        <v>1.4501544437817799</v>
      </c>
      <c r="L430">
        <f>(Table2[[#This Row],[6M Return vs Nifty]]-AVERAGE(Table2[6M Return vs Nifty]))/_xlfn.STDEV.P(Table2[6M Return vs Nifty])</f>
        <v>-0.25312860738877208</v>
      </c>
      <c r="M430">
        <v>-0.122185652794189</v>
      </c>
      <c r="N430">
        <f>(Table2[[#This Row],[1W Return vs Nifty]]-AVERAGE(Table2[1W Return vs Nifty]))/_xlfn.STDEV.P(Table2[1W Return vs Nifty])</f>
        <v>3.5188107233529692E-2</v>
      </c>
      <c r="O430">
        <v>37960.31</v>
      </c>
      <c r="P430">
        <v>35502.440099450097</v>
      </c>
      <c r="Q430">
        <v>32025.064954481</v>
      </c>
      <c r="R430">
        <v>67.659333178438303</v>
      </c>
      <c r="S430" s="2">
        <f>(Table2[[#This Row],[Close Price]]-Table2[[#This Row],[20D EMA]])/Table2[[#This Row],[20D EMA]]</f>
        <v>1.806334036787377E-2</v>
      </c>
      <c r="T430" s="2">
        <f>(Table2[[#This Row],[Close Price]]-Table2[[#This Row],[50D EMA]])/Table2[[#This Row],[50D EMA]]</f>
        <v>8.8544896963253905E-2</v>
      </c>
      <c r="U430" s="2">
        <f>(Table2[[#This Row],[Close Price]]-Table2[[#This Row],[200D EMA]])/Table2[[#This Row],[200D EMA]]</f>
        <v>0.20674228311260887</v>
      </c>
      <c r="V430">
        <v>0.97307829483740504</v>
      </c>
      <c r="W430">
        <v>38237.9</v>
      </c>
      <c r="X430">
        <v>39784.65</v>
      </c>
      <c r="Y430">
        <v>38237.9</v>
      </c>
      <c r="Z430">
        <v>40181</v>
      </c>
      <c r="AA430">
        <v>37050</v>
      </c>
      <c r="AB430">
        <v>40856.5</v>
      </c>
      <c r="AC430">
        <f>(Table2[[#This Row],[Close Price]]/Table2[[#This Row],[Day Low]])-1</f>
        <v>1.0672657232745575E-2</v>
      </c>
      <c r="AD430">
        <f>(Table2[[#This Row],[Day High]]/Table2[[#This Row],[Close Price]])-1</f>
        <v>2.9463592609843214E-2</v>
      </c>
      <c r="AE430">
        <f>(Table2[[#This Row],[Close Price]]/Table2[[#This Row],[Current Week Low]])-1</f>
        <v>1.0672657232745575E-2</v>
      </c>
      <c r="AF430">
        <f>(Table2[[#This Row],[Current Week High]]/Table2[[#This Row],[Close Price]])-1</f>
        <v>3.971950525280743E-2</v>
      </c>
      <c r="AG430">
        <f>(Table2[[#This Row],[Close Price]]/Table2[[#This Row],[Current Month Low]])-1</f>
        <v>4.3076923076923013E-2</v>
      </c>
      <c r="AH430">
        <f>(Table2[[#This Row],[Current Month High]]/Table2[[#This Row],[Close Price]])-1</f>
        <v>5.7198675153961709E-2</v>
      </c>
      <c r="AI430">
        <v>5.71986751539617</v>
      </c>
      <c r="AJ430">
        <v>45.132942767012104</v>
      </c>
      <c r="AK430" t="str">
        <f>IF(AND(Table2[[#This Row],[20D EMA]]&gt;Table2[[#This Row],[50D EMA]],Table2[[#This Row],[50D EMA]]&gt;Table2[[#This Row],[200D EMA]]),"Uptrend","Downtrend/NoTrend")</f>
        <v>Uptrend</v>
      </c>
      <c r="AL430">
        <v>0</v>
      </c>
      <c r="AM430">
        <v>0</v>
      </c>
      <c r="AN430">
        <v>3.94</v>
      </c>
      <c r="AO430" t="s">
        <v>10211</v>
      </c>
      <c r="AP430">
        <v>3.3166188967861998E-2</v>
      </c>
      <c r="AQ430">
        <f>(Table2[[#This Row],[Sharpe Ratio]]-AVERAGE(Table2[Sharpe Ratio]))/_xlfn.STDEV.P(Table2[Sharpe Ratio])</f>
        <v>-0.24232860306200035</v>
      </c>
      <c r="AR4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-0.71183426346608414</v>
      </c>
      <c r="AS430">
        <f>_xlfn.RANK.AVG(Table2[[#This Row],[1Y Return vs Nifty Z-Score]],Table2[1Y Return vs Nifty Z-Score])</f>
        <v>436</v>
      </c>
      <c r="AT430">
        <f>_xlfn.RANK.AVG(Table2[[#This Row],[6M Return vs Nifty Z-Score]],Table2[6M Return vs Nifty Z-Score])</f>
        <v>407</v>
      </c>
      <c r="AU430">
        <f>_xlfn.RANK.AVG(Table2[[#This Row],[Sharpe Ratio Z-Score]],Table2[Sharpe Ratio Z-Score])</f>
        <v>410</v>
      </c>
      <c r="AV430">
        <f>(Table2[[#This Row],[Rank 1Y]]+Table2[[#This Row],[Rank 6M]]+Table2[[#This Row],[Rank Sharpe]])/3</f>
        <v>417.66666666666669</v>
      </c>
    </row>
    <row r="431" spans="1:48" x14ac:dyDescent="0.3">
      <c r="A431" t="s">
        <v>1441</v>
      </c>
      <c r="B431" t="s">
        <v>1442</v>
      </c>
      <c r="C431" t="s">
        <v>10167</v>
      </c>
      <c r="D431" t="s">
        <v>24</v>
      </c>
      <c r="E431">
        <v>6961.6171246140002</v>
      </c>
      <c r="F431">
        <v>26.46</v>
      </c>
      <c r="G431">
        <v>-0.61708682588747199</v>
      </c>
      <c r="H431">
        <f>(Table2[[#This Row],[1Y Return vs Nifty]]-AVERAGE(Table2[1Y Return vs Nifty]))/_xlfn.STDEV.P(Table2[1Y Return vs Nifty])</f>
        <v>-0.53590865258661202</v>
      </c>
      <c r="I431">
        <v>-7.2610358546078499</v>
      </c>
      <c r="J431">
        <f>(Table2[[#This Row],[1M Return vs Nifty]]-AVERAGE(Table2[1M Return vs Nifty]))/_xlfn.STDEV.P(Table2[1M Return vs Nifty])</f>
        <v>-0.79413060700829707</v>
      </c>
      <c r="K431">
        <v>-6.0099840508949596</v>
      </c>
      <c r="L431">
        <f>(Table2[[#This Row],[6M Return vs Nifty]]-AVERAGE(Table2[6M Return vs Nifty]))/_xlfn.STDEV.P(Table2[6M Return vs Nifty])</f>
        <v>-0.47766594246154753</v>
      </c>
      <c r="M431">
        <v>-1.5454351774029</v>
      </c>
      <c r="N431">
        <f>(Table2[[#This Row],[1W Return vs Nifty]]-AVERAGE(Table2[1W Return vs Nifty]))/_xlfn.STDEV.P(Table2[1W Return vs Nifty])</f>
        <v>-0.2374139483414954</v>
      </c>
      <c r="O431">
        <v>26.95</v>
      </c>
      <c r="P431">
        <v>27.435359791194401</v>
      </c>
      <c r="Q431">
        <v>26.177022974235499</v>
      </c>
      <c r="R431">
        <v>42.397945347698403</v>
      </c>
      <c r="S431" s="2">
        <f>(Table2[[#This Row],[Close Price]]-Table2[[#This Row],[20D EMA]])/Table2[[#This Row],[20D EMA]]</f>
        <v>-1.8181818181818125E-2</v>
      </c>
      <c r="T431" s="2">
        <f>(Table2[[#This Row],[Close Price]]-Table2[[#This Row],[50D EMA]])/Table2[[#This Row],[50D EMA]]</f>
        <v>-3.5551193737486518E-2</v>
      </c>
      <c r="U431" s="2">
        <f>(Table2[[#This Row],[Close Price]]-Table2[[#This Row],[200D EMA]])/Table2[[#This Row],[200D EMA]]</f>
        <v>1.0810130168087484E-2</v>
      </c>
      <c r="V431">
        <v>0.69193044318344099</v>
      </c>
      <c r="W431">
        <v>26.33</v>
      </c>
      <c r="X431">
        <v>26.8</v>
      </c>
      <c r="Y431">
        <v>26.1</v>
      </c>
      <c r="Z431">
        <v>27.39</v>
      </c>
      <c r="AA431">
        <v>26.1</v>
      </c>
      <c r="AB431">
        <v>27.47</v>
      </c>
      <c r="AC431">
        <f>(Table2[[#This Row],[Close Price]]/Table2[[#This Row],[Day Low]])-1</f>
        <v>4.9373338397267208E-3</v>
      </c>
      <c r="AD431">
        <f>(Table2[[#This Row],[Day High]]/Table2[[#This Row],[Close Price]])-1</f>
        <v>1.2849584278155746E-2</v>
      </c>
      <c r="AE431">
        <f>(Table2[[#This Row],[Close Price]]/Table2[[#This Row],[Current Week Low]])-1</f>
        <v>1.379310344827589E-2</v>
      </c>
      <c r="AF431">
        <f>(Table2[[#This Row],[Current Week High]]/Table2[[#This Row],[Close Price]])-1</f>
        <v>3.5147392290249435E-2</v>
      </c>
      <c r="AG431">
        <f>(Table2[[#This Row],[Close Price]]/Table2[[#This Row],[Current Month Low]])-1</f>
        <v>1.379310344827589E-2</v>
      </c>
      <c r="AH431">
        <f>(Table2[[#This Row],[Current Month High]]/Table2[[#This Row],[Close Price]])-1</f>
        <v>3.8170823885109506E-2</v>
      </c>
      <c r="AI431">
        <v>39.386716052099104</v>
      </c>
      <c r="AJ431">
        <v>47.7166847237269</v>
      </c>
      <c r="AK431" t="str">
        <f>IF(AND(Table2[[#This Row],[20D EMA]]&gt;Table2[[#This Row],[50D EMA]],Table2[[#This Row],[50D EMA]]&gt;Table2[[#This Row],[200D EMA]]),"Uptrend","Downtrend/NoTrend")</f>
        <v>Downtrend/NoTrend</v>
      </c>
      <c r="AL431">
        <v>-0.16</v>
      </c>
      <c r="AM431" t="s">
        <v>10212</v>
      </c>
      <c r="AN431">
        <v>-2.93</v>
      </c>
      <c r="AO431" t="s">
        <v>10212</v>
      </c>
      <c r="AP431">
        <v>7.5739047258001999E-2</v>
      </c>
      <c r="AQ431">
        <f>(Table2[[#This Row],[Sharpe Ratio]]-AVERAGE(Table2[Sharpe Ratio]))/_xlfn.STDEV.P(Table2[Sharpe Ratio])</f>
        <v>0.24068493072243341</v>
      </c>
      <c r="AR4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1">
        <f>_xlfn.RANK.AVG(Table2[[#This Row],[1Y Return vs Nifty Z-Score]],Table2[1Y Return vs Nifty Z-Score])</f>
        <v>507</v>
      </c>
      <c r="AT431">
        <f>_xlfn.RANK.AVG(Table2[[#This Row],[6M Return vs Nifty Z-Score]],Table2[6M Return vs Nifty Z-Score])</f>
        <v>487</v>
      </c>
      <c r="AU431">
        <f>_xlfn.RANK.AVG(Table2[[#This Row],[Sharpe Ratio Z-Score]],Table2[Sharpe Ratio Z-Score])</f>
        <v>262</v>
      </c>
      <c r="AV431">
        <f>(Table2[[#This Row],[Rank 1Y]]+Table2[[#This Row],[Rank 6M]]+Table2[[#This Row],[Rank Sharpe]])/3</f>
        <v>418.66666666666669</v>
      </c>
    </row>
    <row r="432" spans="1:48" x14ac:dyDescent="0.3">
      <c r="A432" t="s">
        <v>987</v>
      </c>
      <c r="B432" t="s">
        <v>988</v>
      </c>
      <c r="C432" t="s">
        <v>10169</v>
      </c>
      <c r="D432" t="s">
        <v>122</v>
      </c>
      <c r="E432">
        <v>13842.53660576</v>
      </c>
      <c r="F432">
        <v>2177.5500000000002</v>
      </c>
      <c r="G432">
        <v>21.47370254294</v>
      </c>
      <c r="H432">
        <f>(Table2[[#This Row],[1Y Return vs Nifty]]-AVERAGE(Table2[1Y Return vs Nifty]))/_xlfn.STDEV.P(Table2[1Y Return vs Nifty])</f>
        <v>-0.2707053762920329</v>
      </c>
      <c r="I432">
        <v>7.4783071878013203</v>
      </c>
      <c r="J432">
        <f>(Table2[[#This Row],[1M Return vs Nifty]]-AVERAGE(Table2[1M Return vs Nifty]))/_xlfn.STDEV.P(Table2[1M Return vs Nifty])</f>
        <v>0.46720685291752045</v>
      </c>
      <c r="K432">
        <v>21.338871198873399</v>
      </c>
      <c r="L432">
        <f>(Table2[[#This Row],[6M Return vs Nifty]]-AVERAGE(Table2[6M Return vs Nifty]))/_xlfn.STDEV.P(Table2[6M Return vs Nifty])</f>
        <v>0.34548755253803354</v>
      </c>
      <c r="M432">
        <v>3.3087485396298799</v>
      </c>
      <c r="N432">
        <f>(Table2[[#This Row],[1W Return vs Nifty]]-AVERAGE(Table2[1W Return vs Nifty]))/_xlfn.STDEV.P(Table2[1W Return vs Nifty])</f>
        <v>0.69233198624137471</v>
      </c>
      <c r="O432">
        <v>1996.95</v>
      </c>
      <c r="P432">
        <v>1864.0742408717699</v>
      </c>
      <c r="Q432">
        <v>1681.2088148185501</v>
      </c>
      <c r="R432">
        <v>79.028345918543195</v>
      </c>
      <c r="S432" s="2">
        <f>(Table2[[#This Row],[Close Price]]-Table2[[#This Row],[20D EMA]])/Table2[[#This Row],[20D EMA]]</f>
        <v>9.0437917824682704E-2</v>
      </c>
      <c r="T432" s="2">
        <f>(Table2[[#This Row],[Close Price]]-Table2[[#This Row],[50D EMA]])/Table2[[#This Row],[50D EMA]]</f>
        <v>0.16816699263095194</v>
      </c>
      <c r="U432" s="2">
        <f>(Table2[[#This Row],[Close Price]]-Table2[[#This Row],[200D EMA]])/Table2[[#This Row],[200D EMA]]</f>
        <v>0.29522875493311002</v>
      </c>
      <c r="V432">
        <v>1.9469680544044401</v>
      </c>
      <c r="W432">
        <v>2132</v>
      </c>
      <c r="X432">
        <v>2217.5500000000002</v>
      </c>
      <c r="Y432">
        <v>2050</v>
      </c>
      <c r="Z432">
        <v>2217.5500000000002</v>
      </c>
      <c r="AA432">
        <v>1791</v>
      </c>
      <c r="AB432">
        <v>2217.5500000000002</v>
      </c>
      <c r="AC432">
        <f>(Table2[[#This Row],[Close Price]]/Table2[[#This Row],[Day Low]])-1</f>
        <v>2.1364915572232634E-2</v>
      </c>
      <c r="AD432">
        <f>(Table2[[#This Row],[Day High]]/Table2[[#This Row],[Close Price]])-1</f>
        <v>1.8369268214277534E-2</v>
      </c>
      <c r="AE432">
        <f>(Table2[[#This Row],[Close Price]]/Table2[[#This Row],[Current Week Low]])-1</f>
        <v>6.2219512195122118E-2</v>
      </c>
      <c r="AF432">
        <f>(Table2[[#This Row],[Current Week High]]/Table2[[#This Row],[Close Price]])-1</f>
        <v>1.8369268214277534E-2</v>
      </c>
      <c r="AG432">
        <f>(Table2[[#This Row],[Close Price]]/Table2[[#This Row],[Current Month Low]])-1</f>
        <v>0.21582914572864342</v>
      </c>
      <c r="AH432">
        <f>(Table2[[#This Row],[Current Month High]]/Table2[[#This Row],[Close Price]])-1</f>
        <v>1.8369268214277534E-2</v>
      </c>
      <c r="AI432">
        <v>1.8369268214277501</v>
      </c>
      <c r="AJ432">
        <v>52.805164731062</v>
      </c>
      <c r="AK432" t="str">
        <f>IF(AND(Table2[[#This Row],[20D EMA]]&gt;Table2[[#This Row],[50D EMA]],Table2[[#This Row],[50D EMA]]&gt;Table2[[#This Row],[200D EMA]]),"Uptrend","Downtrend/NoTrend")</f>
        <v>Uptrend</v>
      </c>
      <c r="AL432">
        <v>0.19</v>
      </c>
      <c r="AM432" t="s">
        <v>10211</v>
      </c>
      <c r="AN432">
        <v>20.43</v>
      </c>
      <c r="AO432" t="s">
        <v>10211</v>
      </c>
      <c r="AP432">
        <v>-7.4618686065371004E-2</v>
      </c>
      <c r="AQ432">
        <f>(Table2[[#This Row],[Sharpe Ratio]]-AVERAGE(Table2[Sharpe Ratio]))/_xlfn.STDEV.P(Table2[Sharpe Ratio])</f>
        <v>-1.4652099286123939</v>
      </c>
      <c r="AR4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-0.23088891320749805</v>
      </c>
      <c r="AS432">
        <f>_xlfn.RANK.AVG(Table2[[#This Row],[1Y Return vs Nifty Z-Score]],Table2[1Y Return vs Nifty Z-Score])</f>
        <v>373</v>
      </c>
      <c r="AT432">
        <f>_xlfn.RANK.AVG(Table2[[#This Row],[6M Return vs Nifty Z-Score]],Table2[6M Return vs Nifty Z-Score])</f>
        <v>203</v>
      </c>
      <c r="AU432">
        <f>_xlfn.RANK.AVG(Table2[[#This Row],[Sharpe Ratio Z-Score]],Table2[Sharpe Ratio Z-Score])</f>
        <v>683</v>
      </c>
      <c r="AV432">
        <f>(Table2[[#This Row],[Rank 1Y]]+Table2[[#This Row],[Rank 6M]]+Table2[[#This Row],[Rank Sharpe]])/3</f>
        <v>419.66666666666669</v>
      </c>
    </row>
    <row r="433" spans="1:48" x14ac:dyDescent="0.3">
      <c r="A433" t="s">
        <v>16</v>
      </c>
      <c r="B433" t="s">
        <v>17</v>
      </c>
      <c r="C433" t="s">
        <v>10165</v>
      </c>
      <c r="D433" t="s">
        <v>18</v>
      </c>
      <c r="E433">
        <v>2138876.0198434801</v>
      </c>
      <c r="F433">
        <v>3193.45</v>
      </c>
      <c r="G433">
        <v>0.68893681925147998</v>
      </c>
      <c r="H433">
        <f>(Table2[[#This Row],[1Y Return vs Nifty]]-AVERAGE(Table2[1Y Return vs Nifty]))/_xlfn.STDEV.P(Table2[1Y Return vs Nifty])</f>
        <v>-0.52022964067688848</v>
      </c>
      <c r="I433">
        <v>3.4958428322832402</v>
      </c>
      <c r="J433">
        <f>(Table2[[#This Row],[1M Return vs Nifty]]-AVERAGE(Table2[1M Return vs Nifty]))/_xlfn.STDEV.P(Table2[1M Return vs Nifty])</f>
        <v>0.12640255383980337</v>
      </c>
      <c r="K433">
        <v>4.5778119891823597</v>
      </c>
      <c r="L433">
        <f>(Table2[[#This Row],[6M Return vs Nifty]]-AVERAGE(Table2[6M Return vs Nifty]))/_xlfn.STDEV.P(Table2[6M Return vs Nifty])</f>
        <v>-0.15899149575664612</v>
      </c>
      <c r="M433">
        <v>0.85113977680775399</v>
      </c>
      <c r="N433">
        <f>(Table2[[#This Row],[1W Return vs Nifty]]-AVERAGE(Table2[1W Return vs Nifty]))/_xlfn.STDEV.P(Table2[1W Return vs Nifty])</f>
        <v>0.22161396458688476</v>
      </c>
      <c r="O433">
        <v>3085.39</v>
      </c>
      <c r="P433">
        <v>2998.3815469525998</v>
      </c>
      <c r="Q433">
        <v>2780.9637374848198</v>
      </c>
      <c r="R433">
        <v>65.491186156723302</v>
      </c>
      <c r="S433" s="2">
        <f>(Table2[[#This Row],[Close Price]]-Table2[[#This Row],[20D EMA]])/Table2[[#This Row],[20D EMA]]</f>
        <v>3.5023125115463509E-2</v>
      </c>
      <c r="T433" s="2">
        <f>(Table2[[#This Row],[Close Price]]-Table2[[#This Row],[50D EMA]])/Table2[[#This Row],[50D EMA]]</f>
        <v>6.5057915409617403E-2</v>
      </c>
      <c r="U433" s="2">
        <f>(Table2[[#This Row],[Close Price]]-Table2[[#This Row],[200D EMA]])/Table2[[#This Row],[200D EMA]]</f>
        <v>0.1483249338908115</v>
      </c>
      <c r="V433">
        <v>0.86284594610797805</v>
      </c>
      <c r="W433">
        <v>3149</v>
      </c>
      <c r="X433">
        <v>3210.3</v>
      </c>
      <c r="Y433">
        <v>3126.3</v>
      </c>
      <c r="Z433">
        <v>3217.6</v>
      </c>
      <c r="AA433">
        <v>3085.55</v>
      </c>
      <c r="AB433">
        <v>3217.6</v>
      </c>
      <c r="AC433">
        <f>(Table2[[#This Row],[Close Price]]/Table2[[#This Row],[Day Low]])-1</f>
        <v>1.411559225150838E-2</v>
      </c>
      <c r="AD433">
        <f>(Table2[[#This Row],[Day High]]/Table2[[#This Row],[Close Price]])-1</f>
        <v>5.2764251827961406E-3</v>
      </c>
      <c r="AE433">
        <f>(Table2[[#This Row],[Close Price]]/Table2[[#This Row],[Current Week Low]])-1</f>
        <v>2.1479064709081008E-2</v>
      </c>
      <c r="AF433">
        <f>(Table2[[#This Row],[Current Week High]]/Table2[[#This Row],[Close Price]])-1</f>
        <v>7.562354193740406E-3</v>
      </c>
      <c r="AG433">
        <f>(Table2[[#This Row],[Close Price]]/Table2[[#This Row],[Current Month Low]])-1</f>
        <v>3.4969454392247634E-2</v>
      </c>
      <c r="AH433">
        <f>(Table2[[#This Row],[Current Month High]]/Table2[[#This Row],[Close Price]])-1</f>
        <v>7.562354193740406E-3</v>
      </c>
      <c r="AI433">
        <v>0.75623541937404004</v>
      </c>
      <c r="AJ433">
        <v>43.829662658199297</v>
      </c>
      <c r="AK433" t="str">
        <f>IF(AND(Table2[[#This Row],[20D EMA]]&gt;Table2[[#This Row],[50D EMA]],Table2[[#This Row],[50D EMA]]&gt;Table2[[#This Row],[200D EMA]]),"Uptrend","Downtrend/NoTrend")</f>
        <v>Uptrend</v>
      </c>
      <c r="AL433">
        <v>0.02</v>
      </c>
      <c r="AM433" t="s">
        <v>10211</v>
      </c>
      <c r="AN433">
        <v>5.46</v>
      </c>
      <c r="AO433" t="s">
        <v>10211</v>
      </c>
      <c r="AP433">
        <v>3.7777796308408003E-2</v>
      </c>
      <c r="AQ433">
        <f>(Table2[[#This Row],[Sharpe Ratio]]-AVERAGE(Table2[Sharpe Ratio]))/_xlfn.STDEV.P(Table2[Sharpe Ratio])</f>
        <v>-0.19000726859103653</v>
      </c>
      <c r="AR4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-0.52121188659788309</v>
      </c>
      <c r="AS433">
        <f>_xlfn.RANK.AVG(Table2[[#This Row],[1Y Return vs Nifty Z-Score]],Table2[1Y Return vs Nifty Z-Score])</f>
        <v>502</v>
      </c>
      <c r="AT433">
        <f>_xlfn.RANK.AVG(Table2[[#This Row],[6M Return vs Nifty Z-Score]],Table2[6M Return vs Nifty Z-Score])</f>
        <v>369</v>
      </c>
      <c r="AU433">
        <f>_xlfn.RANK.AVG(Table2[[#This Row],[Sharpe Ratio Z-Score]],Table2[Sharpe Ratio Z-Score])</f>
        <v>391</v>
      </c>
      <c r="AV433">
        <f>(Table2[[#This Row],[Rank 1Y]]+Table2[[#This Row],[Rank 6M]]+Table2[[#This Row],[Rank Sharpe]])/3</f>
        <v>420.66666666666669</v>
      </c>
    </row>
    <row r="434" spans="1:48" x14ac:dyDescent="0.3">
      <c r="A434" t="s">
        <v>862</v>
      </c>
      <c r="B434" t="s">
        <v>863</v>
      </c>
      <c r="C434" t="s">
        <v>10166</v>
      </c>
      <c r="D434" t="s">
        <v>21</v>
      </c>
      <c r="E434">
        <v>17334.539888579999</v>
      </c>
      <c r="F434">
        <v>710.5</v>
      </c>
      <c r="G434">
        <v>17.0463784021549</v>
      </c>
      <c r="H434">
        <f>(Table2[[#This Row],[1Y Return vs Nifty]]-AVERAGE(Table2[1Y Return vs Nifty]))/_xlfn.STDEV.P(Table2[1Y Return vs Nifty])</f>
        <v>-0.32385607397652272</v>
      </c>
      <c r="I434">
        <v>2.4304827597092502</v>
      </c>
      <c r="J434">
        <f>(Table2[[#This Row],[1M Return vs Nifty]]-AVERAGE(Table2[1M Return vs Nifty]))/_xlfn.STDEV.P(Table2[1M Return vs Nifty])</f>
        <v>3.5233051645544231E-2</v>
      </c>
      <c r="K434">
        <v>-17.866133490354901</v>
      </c>
      <c r="L434">
        <f>(Table2[[#This Row],[6M Return vs Nifty]]-AVERAGE(Table2[6M Return vs Nifty]))/_xlfn.STDEV.P(Table2[6M Return vs Nifty])</f>
        <v>-0.83451564454958782</v>
      </c>
      <c r="M434">
        <v>-4.3812645750332004</v>
      </c>
      <c r="N434">
        <f>(Table2[[#This Row],[1W Return vs Nifty]]-AVERAGE(Table2[1W Return vs Nifty]))/_xlfn.STDEV.P(Table2[1W Return vs Nifty])</f>
        <v>-0.7805744480905733</v>
      </c>
      <c r="O434">
        <v>616.36</v>
      </c>
      <c r="P434">
        <v>609.48549923490702</v>
      </c>
      <c r="Q434">
        <v>627.65450084245401</v>
      </c>
      <c r="R434">
        <v>57.503443161796902</v>
      </c>
      <c r="S434" s="2">
        <f>(Table2[[#This Row],[Close Price]]-Table2[[#This Row],[20D EMA]])/Table2[[#This Row],[20D EMA]]</f>
        <v>0.15273541436822632</v>
      </c>
      <c r="T434" s="2">
        <f>(Table2[[#This Row],[Close Price]]-Table2[[#This Row],[50D EMA]])/Table2[[#This Row],[50D EMA]]</f>
        <v>0.16573733237607366</v>
      </c>
      <c r="U434" s="2">
        <f>(Table2[[#This Row],[Close Price]]-Table2[[#This Row],[200D EMA]])/Table2[[#This Row],[200D EMA]]</f>
        <v>0.13199220119723293</v>
      </c>
      <c r="V434">
        <v>1.30578783759791</v>
      </c>
      <c r="W434">
        <v>628</v>
      </c>
      <c r="X434">
        <v>740</v>
      </c>
      <c r="Y434">
        <v>607.75</v>
      </c>
      <c r="Z434">
        <v>740</v>
      </c>
      <c r="AA434">
        <v>592.35</v>
      </c>
      <c r="AB434">
        <v>740</v>
      </c>
      <c r="AC434">
        <f>(Table2[[#This Row],[Close Price]]/Table2[[#This Row],[Day Low]])-1</f>
        <v>0.13136942675159236</v>
      </c>
      <c r="AD434">
        <f>(Table2[[#This Row],[Day High]]/Table2[[#This Row],[Close Price]])-1</f>
        <v>4.1520056298381514E-2</v>
      </c>
      <c r="AE434">
        <f>(Table2[[#This Row],[Close Price]]/Table2[[#This Row],[Current Week Low]])-1</f>
        <v>0.16906622788975723</v>
      </c>
      <c r="AF434">
        <f>(Table2[[#This Row],[Current Week High]]/Table2[[#This Row],[Close Price]])-1</f>
        <v>4.1520056298381514E-2</v>
      </c>
      <c r="AG434">
        <f>(Table2[[#This Row],[Close Price]]/Table2[[#This Row],[Current Month Low]])-1</f>
        <v>0.19945977884696542</v>
      </c>
      <c r="AH434">
        <f>(Table2[[#This Row],[Current Month High]]/Table2[[#This Row],[Close Price]])-1</f>
        <v>4.1520056298381514E-2</v>
      </c>
      <c r="AI434">
        <v>22.4489795918367</v>
      </c>
      <c r="AJ434">
        <v>51.298977853492303</v>
      </c>
      <c r="AK434" t="str">
        <f>IF(AND(Table2[[#This Row],[20D EMA]]&gt;Table2[[#This Row],[50D EMA]],Table2[[#This Row],[50D EMA]]&gt;Table2[[#This Row],[200D EMA]]),"Uptrend","Downtrend/NoTrend")</f>
        <v>Downtrend/NoTrend</v>
      </c>
      <c r="AL434">
        <v>-0.09</v>
      </c>
      <c r="AM434" t="s">
        <v>10212</v>
      </c>
      <c r="AN434">
        <v>21.36</v>
      </c>
      <c r="AO434" t="s">
        <v>10211</v>
      </c>
      <c r="AP434">
        <v>7.5689288424723999E-2</v>
      </c>
      <c r="AQ434">
        <f>(Table2[[#This Row],[Sharpe Ratio]]-AVERAGE(Table2[Sharpe Ratio]))/_xlfn.STDEV.P(Table2[Sharpe Ratio])</f>
        <v>0.24012038817434325</v>
      </c>
      <c r="AR4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4">
        <f>_xlfn.RANK.AVG(Table2[[#This Row],[1Y Return vs Nifty Z-Score]],Table2[1Y Return vs Nifty Z-Score])</f>
        <v>401</v>
      </c>
      <c r="AT434">
        <f>_xlfn.RANK.AVG(Table2[[#This Row],[6M Return vs Nifty Z-Score]],Table2[6M Return vs Nifty Z-Score])</f>
        <v>602</v>
      </c>
      <c r="AU434">
        <f>_xlfn.RANK.AVG(Table2[[#This Row],[Sharpe Ratio Z-Score]],Table2[Sharpe Ratio Z-Score])</f>
        <v>263</v>
      </c>
      <c r="AV434">
        <f>(Table2[[#This Row],[Rank 1Y]]+Table2[[#This Row],[Rank 6M]]+Table2[[#This Row],[Rank Sharpe]])/3</f>
        <v>422</v>
      </c>
    </row>
    <row r="435" spans="1:48" x14ac:dyDescent="0.3">
      <c r="A435" t="s">
        <v>1135</v>
      </c>
      <c r="B435" t="s">
        <v>1136</v>
      </c>
      <c r="C435" t="s">
        <v>10172</v>
      </c>
      <c r="D435" t="s">
        <v>290</v>
      </c>
      <c r="E435">
        <v>10544.425138979999</v>
      </c>
      <c r="F435">
        <v>2053.5500000000002</v>
      </c>
      <c r="G435">
        <v>15.6035516268031</v>
      </c>
      <c r="H435">
        <f>(Table2[[#This Row],[1Y Return vs Nifty]]-AVERAGE(Table2[1Y Return vs Nifty]))/_xlfn.STDEV.P(Table2[1Y Return vs Nifty])</f>
        <v>-0.34117742820973951</v>
      </c>
      <c r="I435">
        <v>-1.67834936343082</v>
      </c>
      <c r="J435">
        <f>(Table2[[#This Row],[1M Return vs Nifty]]-AVERAGE(Table2[1M Return vs Nifty]))/_xlfn.STDEV.P(Table2[1M Return vs Nifty])</f>
        <v>-0.31638532500470784</v>
      </c>
      <c r="K435">
        <v>24.647574777840799</v>
      </c>
      <c r="L435">
        <f>(Table2[[#This Row],[6M Return vs Nifty]]-AVERAGE(Table2[6M Return vs Nifty]))/_xlfn.STDEV.P(Table2[6M Return vs Nifty])</f>
        <v>0.44507383832846736</v>
      </c>
      <c r="M435">
        <v>-2.7458179712192701</v>
      </c>
      <c r="N435">
        <f>(Table2[[#This Row],[1W Return vs Nifty]]-AVERAGE(Table2[1W Return vs Nifty]))/_xlfn.STDEV.P(Table2[1W Return vs Nifty])</f>
        <v>-0.46732923122992442</v>
      </c>
      <c r="O435">
        <v>2011.1</v>
      </c>
      <c r="P435">
        <v>1942.95286609089</v>
      </c>
      <c r="Q435">
        <v>1742.01416486829</v>
      </c>
      <c r="R435">
        <v>63.636729076922499</v>
      </c>
      <c r="S435" s="2">
        <f>(Table2[[#This Row],[Close Price]]-Table2[[#This Row],[20D EMA]])/Table2[[#This Row],[20D EMA]]</f>
        <v>2.1107851424593642E-2</v>
      </c>
      <c r="T435" s="2">
        <f>(Table2[[#This Row],[Close Price]]-Table2[[#This Row],[50D EMA]])/Table2[[#This Row],[50D EMA]]</f>
        <v>5.6922190877242075E-2</v>
      </c>
      <c r="U435" s="2">
        <f>(Table2[[#This Row],[Close Price]]-Table2[[#This Row],[200D EMA]])/Table2[[#This Row],[200D EMA]]</f>
        <v>0.17883656827512925</v>
      </c>
      <c r="V435">
        <v>0.69925920625635696</v>
      </c>
      <c r="W435">
        <v>2046.05</v>
      </c>
      <c r="X435">
        <v>2079.9</v>
      </c>
      <c r="Y435">
        <v>1990</v>
      </c>
      <c r="Z435">
        <v>2088</v>
      </c>
      <c r="AA435">
        <v>1979.25</v>
      </c>
      <c r="AB435">
        <v>2109.1999999999998</v>
      </c>
      <c r="AC435">
        <f>(Table2[[#This Row],[Close Price]]/Table2[[#This Row],[Day Low]])-1</f>
        <v>3.6655995699030886E-3</v>
      </c>
      <c r="AD435">
        <f>(Table2[[#This Row],[Day High]]/Table2[[#This Row],[Close Price]])-1</f>
        <v>1.2831438241094562E-2</v>
      </c>
      <c r="AE435">
        <f>(Table2[[#This Row],[Close Price]]/Table2[[#This Row],[Current Week Low]])-1</f>
        <v>3.1934673366834199E-2</v>
      </c>
      <c r="AF435">
        <f>(Table2[[#This Row],[Current Week High]]/Table2[[#This Row],[Close Price]])-1</f>
        <v>1.6775827226023221E-2</v>
      </c>
      <c r="AG435">
        <f>(Table2[[#This Row],[Close Price]]/Table2[[#This Row],[Current Month Low]])-1</f>
        <v>3.7539472022230624E-2</v>
      </c>
      <c r="AH435">
        <f>(Table2[[#This Row],[Current Month High]]/Table2[[#This Row],[Close Price]])-1</f>
        <v>2.7099413211268075E-2</v>
      </c>
      <c r="AI435">
        <v>2.7099413211268</v>
      </c>
      <c r="AJ435">
        <v>58.452932098765402</v>
      </c>
      <c r="AK435" t="str">
        <f>IF(AND(Table2[[#This Row],[20D EMA]]&gt;Table2[[#This Row],[50D EMA]],Table2[[#This Row],[50D EMA]]&gt;Table2[[#This Row],[200D EMA]]),"Uptrend","Downtrend/NoTrend")</f>
        <v>Uptrend</v>
      </c>
      <c r="AL435">
        <v>0.01</v>
      </c>
      <c r="AM435" t="s">
        <v>10211</v>
      </c>
      <c r="AN435">
        <v>5.67</v>
      </c>
      <c r="AO435" t="s">
        <v>10211</v>
      </c>
      <c r="AP435">
        <v>-7.2682443389763998E-2</v>
      </c>
      <c r="AQ435">
        <f>(Table2[[#This Row],[Sharpe Ratio]]-AVERAGE(Table2[Sharpe Ratio]))/_xlfn.STDEV.P(Table2[Sharpe Ratio])</f>
        <v>-1.4432421431600893</v>
      </c>
      <c r="AR4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-2.1230602892759936</v>
      </c>
      <c r="AS435">
        <f>_xlfn.RANK.AVG(Table2[[#This Row],[1Y Return vs Nifty Z-Score]],Table2[1Y Return vs Nifty Z-Score])</f>
        <v>410</v>
      </c>
      <c r="AT435">
        <f>_xlfn.RANK.AVG(Table2[[#This Row],[6M Return vs Nifty Z-Score]],Table2[6M Return vs Nifty Z-Score])</f>
        <v>176</v>
      </c>
      <c r="AU435">
        <f>_xlfn.RANK.AVG(Table2[[#This Row],[Sharpe Ratio Z-Score]],Table2[Sharpe Ratio Z-Score])</f>
        <v>680</v>
      </c>
      <c r="AV435">
        <f>(Table2[[#This Row],[Rank 1Y]]+Table2[[#This Row],[Rank 6M]]+Table2[[#This Row],[Rank Sharpe]])/3</f>
        <v>422</v>
      </c>
    </row>
    <row r="436" spans="1:48" x14ac:dyDescent="0.3">
      <c r="A436" t="s">
        <v>527</v>
      </c>
      <c r="B436" t="s">
        <v>528</v>
      </c>
      <c r="C436" t="s">
        <v>10181</v>
      </c>
      <c r="D436" t="s">
        <v>243</v>
      </c>
      <c r="E436">
        <v>37679.259541455001</v>
      </c>
      <c r="F436">
        <v>2774.6</v>
      </c>
      <c r="G436">
        <v>16.902975825052501</v>
      </c>
      <c r="H436">
        <f>(Table2[[#This Row],[1Y Return vs Nifty]]-AVERAGE(Table2[1Y Return vs Nifty]))/_xlfn.STDEV.P(Table2[1Y Return vs Nifty])</f>
        <v>-0.32557764366068748</v>
      </c>
      <c r="I436">
        <v>13.9066574621031</v>
      </c>
      <c r="J436">
        <f>(Table2[[#This Row],[1M Return vs Nifty]]-AVERAGE(Table2[1M Return vs Nifty]))/_xlfn.STDEV.P(Table2[1M Return vs Nifty])</f>
        <v>1.0173208561788165</v>
      </c>
      <c r="K436">
        <v>2.1070349884003101</v>
      </c>
      <c r="L436">
        <f>(Table2[[#This Row],[6M Return vs Nifty]]-AVERAGE(Table2[6M Return vs Nifty]))/_xlfn.STDEV.P(Table2[6M Return vs Nifty])</f>
        <v>-0.23335763302213744</v>
      </c>
      <c r="M436">
        <v>2.2966362830226998</v>
      </c>
      <c r="N436">
        <f>(Table2[[#This Row],[1W Return vs Nifty]]-AVERAGE(Table2[1W Return vs Nifty]))/_xlfn.STDEV.P(Table2[1W Return vs Nifty])</f>
        <v>0.49847709512546318</v>
      </c>
      <c r="O436">
        <v>2609.39</v>
      </c>
      <c r="P436">
        <v>2489.5570660790399</v>
      </c>
      <c r="Q436">
        <v>2309.7340595855899</v>
      </c>
      <c r="R436">
        <v>81.332810335012795</v>
      </c>
      <c r="S436" s="2">
        <f>(Table2[[#This Row],[Close Price]]-Table2[[#This Row],[20D EMA]])/Table2[[#This Row],[20D EMA]]</f>
        <v>6.3313648017352731E-2</v>
      </c>
      <c r="T436" s="2">
        <f>(Table2[[#This Row],[Close Price]]-Table2[[#This Row],[50D EMA]])/Table2[[#This Row],[50D EMA]]</f>
        <v>0.11449544089780277</v>
      </c>
      <c r="U436" s="2">
        <f>(Table2[[#This Row],[Close Price]]-Table2[[#This Row],[200D EMA]])/Table2[[#This Row],[200D EMA]]</f>
        <v>0.20126383749037144</v>
      </c>
      <c r="V436">
        <v>1.3344604215166</v>
      </c>
      <c r="W436">
        <v>2737.5</v>
      </c>
      <c r="X436">
        <v>2803.75</v>
      </c>
      <c r="Y436">
        <v>2631.1</v>
      </c>
      <c r="Z436">
        <v>2803.75</v>
      </c>
      <c r="AA436">
        <v>2510</v>
      </c>
      <c r="AB436">
        <v>2803.75</v>
      </c>
      <c r="AC436">
        <f>(Table2[[#This Row],[Close Price]]/Table2[[#This Row],[Day Low]])-1</f>
        <v>1.3552511415525048E-2</v>
      </c>
      <c r="AD436">
        <f>(Table2[[#This Row],[Day High]]/Table2[[#This Row],[Close Price]])-1</f>
        <v>1.0506018885605206E-2</v>
      </c>
      <c r="AE436">
        <f>(Table2[[#This Row],[Close Price]]/Table2[[#This Row],[Current Week Low]])-1</f>
        <v>5.4539926266580441E-2</v>
      </c>
      <c r="AF436">
        <f>(Table2[[#This Row],[Current Week High]]/Table2[[#This Row],[Close Price]])-1</f>
        <v>1.0506018885605206E-2</v>
      </c>
      <c r="AG436">
        <f>(Table2[[#This Row],[Close Price]]/Table2[[#This Row],[Current Month Low]])-1</f>
        <v>0.10541832669322715</v>
      </c>
      <c r="AH436">
        <f>(Table2[[#This Row],[Current Month High]]/Table2[[#This Row],[Close Price]])-1</f>
        <v>1.0506018885605206E-2</v>
      </c>
      <c r="AI436">
        <v>1.0506018885605199</v>
      </c>
      <c r="AJ436">
        <v>46.016208820124099</v>
      </c>
      <c r="AK436" t="str">
        <f>IF(AND(Table2[[#This Row],[20D EMA]]&gt;Table2[[#This Row],[50D EMA]],Table2[[#This Row],[50D EMA]]&gt;Table2[[#This Row],[200D EMA]]),"Uptrend","Downtrend/NoTrend")</f>
        <v>Uptrend</v>
      </c>
      <c r="AL436">
        <v>7.0000000000000007E-2</v>
      </c>
      <c r="AM436" t="s">
        <v>10211</v>
      </c>
      <c r="AN436">
        <v>10.75</v>
      </c>
      <c r="AO436" t="s">
        <v>10211</v>
      </c>
      <c r="AP436">
        <v>1.3867576473160999E-2</v>
      </c>
      <c r="AQ436">
        <f>(Table2[[#This Row],[Sharpe Ratio]]-AVERAGE(Table2[Sharpe Ratio]))/_xlfn.STDEV.P(Table2[Sharpe Ratio])</f>
        <v>-0.46128244813095687</v>
      </c>
      <c r="AR4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0.49558022649049782</v>
      </c>
      <c r="AS436">
        <f>_xlfn.RANK.AVG(Table2[[#This Row],[1Y Return vs Nifty Z-Score]],Table2[1Y Return vs Nifty Z-Score])</f>
        <v>403</v>
      </c>
      <c r="AT436">
        <f>_xlfn.RANK.AVG(Table2[[#This Row],[6M Return vs Nifty Z-Score]],Table2[6M Return vs Nifty Z-Score])</f>
        <v>399</v>
      </c>
      <c r="AU436">
        <f>_xlfn.RANK.AVG(Table2[[#This Row],[Sharpe Ratio Z-Score]],Table2[Sharpe Ratio Z-Score])</f>
        <v>465</v>
      </c>
      <c r="AV436">
        <f>(Table2[[#This Row],[Rank 1Y]]+Table2[[#This Row],[Rank 6M]]+Table2[[#This Row],[Rank Sharpe]])/3</f>
        <v>422.33333333333331</v>
      </c>
    </row>
    <row r="437" spans="1:48" x14ac:dyDescent="0.3">
      <c r="A437" t="s">
        <v>1064</v>
      </c>
      <c r="B437" t="s">
        <v>1065</v>
      </c>
      <c r="C437" t="s">
        <v>10167</v>
      </c>
      <c r="D437" t="s">
        <v>24</v>
      </c>
      <c r="E437">
        <v>11809.080733212</v>
      </c>
      <c r="F437">
        <v>107.41</v>
      </c>
      <c r="G437">
        <v>20.433233293361202</v>
      </c>
      <c r="H437">
        <f>(Table2[[#This Row],[1Y Return vs Nifty]]-AVERAGE(Table2[1Y Return vs Nifty]))/_xlfn.STDEV.P(Table2[1Y Return vs Nifty])</f>
        <v>-0.28319636741349252</v>
      </c>
      <c r="I437">
        <v>-17.648677532349399</v>
      </c>
      <c r="J437">
        <f>(Table2[[#This Row],[1M Return vs Nifty]]-AVERAGE(Table2[1M Return vs Nifty]))/_xlfn.STDEV.P(Table2[1M Return vs Nifty])</f>
        <v>-1.6830658553923721</v>
      </c>
      <c r="K437">
        <v>-29.0636889921986</v>
      </c>
      <c r="L437">
        <f>(Table2[[#This Row],[6M Return vs Nifty]]-AVERAGE(Table2[6M Return vs Nifty]))/_xlfn.STDEV.P(Table2[6M Return vs Nifty])</f>
        <v>-1.1715428020892986</v>
      </c>
      <c r="M437">
        <v>-6.6014048392474196</v>
      </c>
      <c r="N437">
        <f>(Table2[[#This Row],[1W Return vs Nifty]]-AVERAGE(Table2[1W Return vs Nifty]))/_xlfn.STDEV.P(Table2[1W Return vs Nifty])</f>
        <v>-1.2058089478920504</v>
      </c>
      <c r="O437">
        <v>113.98</v>
      </c>
      <c r="P437">
        <v>120.47260216993899</v>
      </c>
      <c r="Q437">
        <v>117.572846402032</v>
      </c>
      <c r="R437">
        <v>27.2337410553471</v>
      </c>
      <c r="S437" s="2">
        <f>(Table2[[#This Row],[Close Price]]-Table2[[#This Row],[20D EMA]])/Table2[[#This Row],[20D EMA]]</f>
        <v>-5.7641691524828981E-2</v>
      </c>
      <c r="T437" s="2">
        <f>(Table2[[#This Row],[Close Price]]-Table2[[#This Row],[50D EMA]])/Table2[[#This Row],[50D EMA]]</f>
        <v>-0.10842799055268064</v>
      </c>
      <c r="U437" s="2">
        <f>(Table2[[#This Row],[Close Price]]-Table2[[#This Row],[200D EMA]])/Table2[[#This Row],[200D EMA]]</f>
        <v>-8.6438720444692405E-2</v>
      </c>
      <c r="V437">
        <v>0.97280044375219099</v>
      </c>
      <c r="W437">
        <v>106.53</v>
      </c>
      <c r="X437">
        <v>108.75</v>
      </c>
      <c r="Y437">
        <v>105.66</v>
      </c>
      <c r="Z437">
        <v>112.77</v>
      </c>
      <c r="AA437">
        <v>105.66</v>
      </c>
      <c r="AB437">
        <v>118.7</v>
      </c>
      <c r="AC437">
        <f>(Table2[[#This Row],[Close Price]]/Table2[[#This Row],[Day Low]])-1</f>
        <v>8.2605838730873682E-3</v>
      </c>
      <c r="AD437">
        <f>(Table2[[#This Row],[Day High]]/Table2[[#This Row],[Close Price]])-1</f>
        <v>1.2475560934736007E-2</v>
      </c>
      <c r="AE437">
        <f>(Table2[[#This Row],[Close Price]]/Table2[[#This Row],[Current Week Low]])-1</f>
        <v>1.6562559151996892E-2</v>
      </c>
      <c r="AF437">
        <f>(Table2[[#This Row],[Current Week High]]/Table2[[#This Row],[Close Price]])-1</f>
        <v>4.9902243738944252E-2</v>
      </c>
      <c r="AG437">
        <f>(Table2[[#This Row],[Close Price]]/Table2[[#This Row],[Current Month Low]])-1</f>
        <v>1.6562559151996892E-2</v>
      </c>
      <c r="AH437">
        <f>(Table2[[#This Row],[Current Month High]]/Table2[[#This Row],[Close Price]])-1</f>
        <v>0.10511125593520165</v>
      </c>
      <c r="AI437">
        <v>41.979331533376701</v>
      </c>
      <c r="AJ437">
        <v>62.7424242424242</v>
      </c>
      <c r="AK437" t="str">
        <f>IF(AND(Table2[[#This Row],[20D EMA]]&gt;Table2[[#This Row],[50D EMA]],Table2[[#This Row],[50D EMA]]&gt;Table2[[#This Row],[200D EMA]]),"Uptrend","Downtrend/NoTrend")</f>
        <v>Downtrend/NoTrend</v>
      </c>
      <c r="AL437">
        <v>-0.24</v>
      </c>
      <c r="AM437" t="s">
        <v>10212</v>
      </c>
      <c r="AN437">
        <v>-8.16</v>
      </c>
      <c r="AO437" t="s">
        <v>10212</v>
      </c>
      <c r="AP437">
        <v>0.10250635475884801</v>
      </c>
      <c r="AQ437">
        <f>(Table2[[#This Row],[Sharpe Ratio]]-AVERAGE(Table2[Sharpe Ratio]))/_xlfn.STDEV.P(Table2[Sharpe Ratio])</f>
        <v>0.54437541111643128</v>
      </c>
      <c r="AR4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7">
        <f>_xlfn.RANK.AVG(Table2[[#This Row],[1Y Return vs Nifty Z-Score]],Table2[1Y Return vs Nifty Z-Score])</f>
        <v>385</v>
      </c>
      <c r="AT437">
        <f>_xlfn.RANK.AVG(Table2[[#This Row],[6M Return vs Nifty Z-Score]],Table2[6M Return vs Nifty Z-Score])</f>
        <v>677</v>
      </c>
      <c r="AU437">
        <f>_xlfn.RANK.AVG(Table2[[#This Row],[Sharpe Ratio Z-Score]],Table2[Sharpe Ratio Z-Score])</f>
        <v>205</v>
      </c>
      <c r="AV437">
        <f>(Table2[[#This Row],[Rank 1Y]]+Table2[[#This Row],[Rank 6M]]+Table2[[#This Row],[Rank Sharpe]])/3</f>
        <v>422.33333333333331</v>
      </c>
    </row>
    <row r="438" spans="1:48" x14ac:dyDescent="0.3">
      <c r="A438" t="s">
        <v>1587</v>
      </c>
      <c r="B438" t="s">
        <v>1588</v>
      </c>
      <c r="C438" t="s">
        <v>10177</v>
      </c>
      <c r="D438" t="s">
        <v>384</v>
      </c>
      <c r="E438">
        <v>5638.9803330960003</v>
      </c>
      <c r="F438">
        <v>111.94</v>
      </c>
      <c r="G438">
        <v>31.259935131182399</v>
      </c>
      <c r="H438">
        <f>(Table2[[#This Row],[1Y Return vs Nifty]]-AVERAGE(Table2[1Y Return vs Nifty]))/_xlfn.STDEV.P(Table2[1Y Return vs Nifty])</f>
        <v>-0.15322017005286723</v>
      </c>
      <c r="I438">
        <v>6.3117089896173404</v>
      </c>
      <c r="J438">
        <f>(Table2[[#This Row],[1M Return vs Nifty]]-AVERAGE(Table2[1M Return vs Nifty]))/_xlfn.STDEV.P(Table2[1M Return vs Nifty])</f>
        <v>0.3673737732600636</v>
      </c>
      <c r="K438">
        <v>-15.534436504582899</v>
      </c>
      <c r="L438">
        <f>(Table2[[#This Row],[6M Return vs Nifty]]-AVERAGE(Table2[6M Return vs Nifty]))/_xlfn.STDEV.P(Table2[6M Return vs Nifty])</f>
        <v>-0.76433557647765382</v>
      </c>
      <c r="M438">
        <v>6.2341496161773504</v>
      </c>
      <c r="N438">
        <f>(Table2[[#This Row],[1W Return vs Nifty]]-AVERAGE(Table2[1W Return vs Nifty]))/_xlfn.STDEV.P(Table2[1W Return vs Nifty])</f>
        <v>1.2526485948609893</v>
      </c>
      <c r="O438">
        <v>105.88</v>
      </c>
      <c r="P438">
        <v>104.533252622747</v>
      </c>
      <c r="Q438">
        <v>99.887176466116102</v>
      </c>
      <c r="R438">
        <v>79.516753705698306</v>
      </c>
      <c r="S438" s="2">
        <f>(Table2[[#This Row],[Close Price]]-Table2[[#This Row],[20D EMA]])/Table2[[#This Row],[20D EMA]]</f>
        <v>5.7234605213449211E-2</v>
      </c>
      <c r="T438" s="2">
        <f>(Table2[[#This Row],[Close Price]]-Table2[[#This Row],[50D EMA]])/Table2[[#This Row],[50D EMA]]</f>
        <v>7.0855418648297655E-2</v>
      </c>
      <c r="U438" s="2">
        <f>(Table2[[#This Row],[Close Price]]-Table2[[#This Row],[200D EMA]])/Table2[[#This Row],[200D EMA]]</f>
        <v>0.12066437314876424</v>
      </c>
      <c r="V438">
        <v>1.8245920731787899</v>
      </c>
      <c r="W438">
        <v>111.51</v>
      </c>
      <c r="X438">
        <v>114.35</v>
      </c>
      <c r="Y438">
        <v>105.26</v>
      </c>
      <c r="Z438">
        <v>115.9</v>
      </c>
      <c r="AA438">
        <v>103.2</v>
      </c>
      <c r="AB438">
        <v>115.9</v>
      </c>
      <c r="AC438">
        <f>(Table2[[#This Row],[Close Price]]/Table2[[#This Row],[Day Low]])-1</f>
        <v>3.8561563985293201E-3</v>
      </c>
      <c r="AD438">
        <f>(Table2[[#This Row],[Day High]]/Table2[[#This Row],[Close Price]])-1</f>
        <v>2.152939074504201E-2</v>
      </c>
      <c r="AE438">
        <f>(Table2[[#This Row],[Close Price]]/Table2[[#This Row],[Current Week Low]])-1</f>
        <v>6.3461903857115587E-2</v>
      </c>
      <c r="AF438">
        <f>(Table2[[#This Row],[Current Week High]]/Table2[[#This Row],[Close Price]])-1</f>
        <v>3.5376094336251551E-2</v>
      </c>
      <c r="AG438">
        <f>(Table2[[#This Row],[Close Price]]/Table2[[#This Row],[Current Month Low]])-1</f>
        <v>8.4689922480620128E-2</v>
      </c>
      <c r="AH438">
        <f>(Table2[[#This Row],[Current Month High]]/Table2[[#This Row],[Close Price]])-1</f>
        <v>3.5376094336251551E-2</v>
      </c>
      <c r="AI438">
        <v>8.5849562265499308</v>
      </c>
      <c r="AJ438">
        <v>59.118692253020598</v>
      </c>
      <c r="AK438" t="str">
        <f>IF(AND(Table2[[#This Row],[20D EMA]]&gt;Table2[[#This Row],[50D EMA]],Table2[[#This Row],[50D EMA]]&gt;Table2[[#This Row],[200D EMA]]),"Uptrend","Downtrend/NoTrend")</f>
        <v>Uptrend</v>
      </c>
      <c r="AL438">
        <v>-0.04</v>
      </c>
      <c r="AM438" t="s">
        <v>10212</v>
      </c>
      <c r="AN438">
        <v>8.86</v>
      </c>
      <c r="AO438" t="s">
        <v>10211</v>
      </c>
      <c r="AP438">
        <v>4.7205046528491001E-2</v>
      </c>
      <c r="AQ438">
        <f>(Table2[[#This Row],[Sharpe Ratio]]-AVERAGE(Table2[Sharpe Ratio]))/_xlfn.STDEV.P(Table2[Sharpe Ratio])</f>
        <v>-8.3049699248623543E-2</v>
      </c>
      <c r="AR4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0.61941692234190837</v>
      </c>
      <c r="AS438">
        <f>_xlfn.RANK.AVG(Table2[[#This Row],[1Y Return vs Nifty Z-Score]],Table2[1Y Return vs Nifty Z-Score])</f>
        <v>325</v>
      </c>
      <c r="AT438">
        <f>_xlfn.RANK.AVG(Table2[[#This Row],[6M Return vs Nifty Z-Score]],Table2[6M Return vs Nifty Z-Score])</f>
        <v>584</v>
      </c>
      <c r="AU438">
        <f>_xlfn.RANK.AVG(Table2[[#This Row],[Sharpe Ratio Z-Score]],Table2[Sharpe Ratio Z-Score])</f>
        <v>358</v>
      </c>
      <c r="AV438">
        <f>(Table2[[#This Row],[Rank 1Y]]+Table2[[#This Row],[Rank 6M]]+Table2[[#This Row],[Rank Sharpe]])/3</f>
        <v>422.33333333333331</v>
      </c>
    </row>
    <row r="439" spans="1:48" x14ac:dyDescent="0.3">
      <c r="A439" t="s">
        <v>1212</v>
      </c>
      <c r="B439" t="s">
        <v>1213</v>
      </c>
      <c r="C439" t="s">
        <v>10167</v>
      </c>
      <c r="D439" t="s">
        <v>484</v>
      </c>
      <c r="E439">
        <v>9376.0718575649898</v>
      </c>
      <c r="F439">
        <v>1060.25</v>
      </c>
      <c r="G439">
        <v>6.3698623672555801</v>
      </c>
      <c r="H439">
        <f>(Table2[[#This Row],[1Y Return vs Nifty]]-AVERAGE(Table2[1Y Return vs Nifty]))/_xlfn.STDEV.P(Table2[1Y Return vs Nifty])</f>
        <v>-0.45202926799838922</v>
      </c>
      <c r="I439">
        <v>9.2088532335607294</v>
      </c>
      <c r="J439">
        <f>(Table2[[#This Row],[1M Return vs Nifty]]-AVERAGE(Table2[1M Return vs Nifty]))/_xlfn.STDEV.P(Table2[1M Return vs Nifty])</f>
        <v>0.61530046518791226</v>
      </c>
      <c r="K439">
        <v>-3.1550690963690098</v>
      </c>
      <c r="L439">
        <f>(Table2[[#This Row],[6M Return vs Nifty]]-AVERAGE(Table2[6M Return vs Nifty]))/_xlfn.STDEV.P(Table2[6M Return vs Nifty])</f>
        <v>-0.39173791361783533</v>
      </c>
      <c r="M439">
        <v>-1.9292602823931599</v>
      </c>
      <c r="N439">
        <f>(Table2[[#This Row],[1W Return vs Nifty]]-AVERAGE(Table2[1W Return vs Nifty]))/_xlfn.STDEV.P(Table2[1W Return vs Nifty])</f>
        <v>-0.31092987846654541</v>
      </c>
      <c r="O439">
        <v>1034.1500000000001</v>
      </c>
      <c r="P439">
        <v>973.59994167247703</v>
      </c>
      <c r="Q439">
        <v>911.73761778398102</v>
      </c>
      <c r="R439">
        <v>52.5171386871721</v>
      </c>
      <c r="S439" s="2">
        <f>(Table2[[#This Row],[Close Price]]-Table2[[#This Row],[20D EMA]])/Table2[[#This Row],[20D EMA]]</f>
        <v>2.5238118261373985E-2</v>
      </c>
      <c r="T439" s="2">
        <f>(Table2[[#This Row],[Close Price]]-Table2[[#This Row],[50D EMA]])/Table2[[#This Row],[50D EMA]]</f>
        <v>8.8999654394671696E-2</v>
      </c>
      <c r="U439" s="2">
        <f>(Table2[[#This Row],[Close Price]]-Table2[[#This Row],[200D EMA]])/Table2[[#This Row],[200D EMA]]</f>
        <v>0.16288938760362323</v>
      </c>
      <c r="V439">
        <v>0.860370237135338</v>
      </c>
      <c r="W439">
        <v>1039</v>
      </c>
      <c r="X439">
        <v>1070</v>
      </c>
      <c r="Y439">
        <v>1032.25</v>
      </c>
      <c r="Z439">
        <v>1112</v>
      </c>
      <c r="AA439">
        <v>1029.55</v>
      </c>
      <c r="AB439">
        <v>1195</v>
      </c>
      <c r="AC439">
        <f>(Table2[[#This Row],[Close Price]]/Table2[[#This Row],[Day Low]])-1</f>
        <v>2.0452358036573637E-2</v>
      </c>
      <c r="AD439">
        <f>(Table2[[#This Row],[Day High]]/Table2[[#This Row],[Close Price]])-1</f>
        <v>9.1959443527469542E-3</v>
      </c>
      <c r="AE439">
        <f>(Table2[[#This Row],[Close Price]]/Table2[[#This Row],[Current Week Low]])-1</f>
        <v>2.712521191571815E-2</v>
      </c>
      <c r="AF439">
        <f>(Table2[[#This Row],[Current Week High]]/Table2[[#This Row],[Close Price]])-1</f>
        <v>4.8809243103041799E-2</v>
      </c>
      <c r="AG439">
        <f>(Table2[[#This Row],[Close Price]]/Table2[[#This Row],[Current Month Low]])-1</f>
        <v>2.9818852896896786E-2</v>
      </c>
      <c r="AH439">
        <f>(Table2[[#This Row],[Current Month High]]/Table2[[#This Row],[Close Price]])-1</f>
        <v>0.12709266682386233</v>
      </c>
      <c r="AI439">
        <v>12.7092666823862</v>
      </c>
      <c r="AJ439">
        <v>36.515805060194403</v>
      </c>
      <c r="AK439" t="str">
        <f>IF(AND(Table2[[#This Row],[20D EMA]]&gt;Table2[[#This Row],[50D EMA]],Table2[[#This Row],[50D EMA]]&gt;Table2[[#This Row],[200D EMA]]),"Uptrend","Downtrend/NoTrend")</f>
        <v>Uptrend</v>
      </c>
      <c r="AL439">
        <v>0.1</v>
      </c>
      <c r="AM439" t="s">
        <v>10211</v>
      </c>
      <c r="AN439">
        <v>1.23</v>
      </c>
      <c r="AO439" t="s">
        <v>10211</v>
      </c>
      <c r="AP439">
        <v>4.6451303717545002E-2</v>
      </c>
      <c r="AQ439">
        <f>(Table2[[#This Row],[Sharpe Ratio]]-AVERAGE(Table2[Sharpe Ratio]))/_xlfn.STDEV.P(Table2[Sharpe Ratio])</f>
        <v>-9.1601344435293081E-2</v>
      </c>
      <c r="AR4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-0.6309979393301508</v>
      </c>
      <c r="AS439">
        <f>_xlfn.RANK.AVG(Table2[[#This Row],[1Y Return vs Nifty Z-Score]],Table2[1Y Return vs Nifty Z-Score])</f>
        <v>452</v>
      </c>
      <c r="AT439">
        <f>_xlfn.RANK.AVG(Table2[[#This Row],[6M Return vs Nifty Z-Score]],Table2[6M Return vs Nifty Z-Score])</f>
        <v>457</v>
      </c>
      <c r="AU439">
        <f>_xlfn.RANK.AVG(Table2[[#This Row],[Sharpe Ratio Z-Score]],Table2[Sharpe Ratio Z-Score])</f>
        <v>362</v>
      </c>
      <c r="AV439">
        <f>(Table2[[#This Row],[Rank 1Y]]+Table2[[#This Row],[Rank 6M]]+Table2[[#This Row],[Rank Sharpe]])/3</f>
        <v>423.66666666666669</v>
      </c>
    </row>
    <row r="440" spans="1:48" x14ac:dyDescent="0.3">
      <c r="A440" t="s">
        <v>1290</v>
      </c>
      <c r="B440" t="s">
        <v>1291</v>
      </c>
      <c r="C440" t="s">
        <v>10173</v>
      </c>
      <c r="D440" t="s">
        <v>387</v>
      </c>
      <c r="E440">
        <v>8569.2521653999993</v>
      </c>
      <c r="F440">
        <v>643.15</v>
      </c>
      <c r="G440">
        <v>8.7135095186839209</v>
      </c>
      <c r="H440">
        <f>(Table2[[#This Row],[1Y Return vs Nifty]]-AVERAGE(Table2[1Y Return vs Nifty]))/_xlfn.STDEV.P(Table2[1Y Return vs Nifty])</f>
        <v>-0.42389342854693352</v>
      </c>
      <c r="I440">
        <v>-11.2188401985828</v>
      </c>
      <c r="J440">
        <f>(Table2[[#This Row],[1M Return vs Nifty]]-AVERAGE(Table2[1M Return vs Nifty]))/_xlfn.STDEV.P(Table2[1M Return vs Nifty])</f>
        <v>-1.1328245951832787</v>
      </c>
      <c r="K440">
        <v>-44.387503461398403</v>
      </c>
      <c r="L440">
        <f>(Table2[[#This Row],[6M Return vs Nifty]]-AVERAGE(Table2[6M Return vs Nifty]))/_xlfn.STDEV.P(Table2[6M Return vs Nifty])</f>
        <v>-1.6327632561759027</v>
      </c>
      <c r="M440">
        <v>-2.7397519455019599</v>
      </c>
      <c r="N440">
        <f>(Table2[[#This Row],[1W Return vs Nifty]]-AVERAGE(Table2[1W Return vs Nifty]))/_xlfn.STDEV.P(Table2[1W Return vs Nifty])</f>
        <v>-0.46616737517368273</v>
      </c>
      <c r="O440">
        <v>659.53</v>
      </c>
      <c r="P440">
        <v>711.03385958055605</v>
      </c>
      <c r="Q440">
        <v>760.00991313619897</v>
      </c>
      <c r="R440">
        <v>34.338789537597499</v>
      </c>
      <c r="S440" s="2">
        <f>(Table2[[#This Row],[Close Price]]-Table2[[#This Row],[20D EMA]])/Table2[[#This Row],[20D EMA]]</f>
        <v>-2.4835867966582256E-2</v>
      </c>
      <c r="T440" s="2">
        <f>(Table2[[#This Row],[Close Price]]-Table2[[#This Row],[50D EMA]])/Table2[[#This Row],[50D EMA]]</f>
        <v>-9.5472049137858575E-2</v>
      </c>
      <c r="U440" s="2">
        <f>(Table2[[#This Row],[Close Price]]-Table2[[#This Row],[200D EMA]])/Table2[[#This Row],[200D EMA]]</f>
        <v>-0.15376103800274629</v>
      </c>
      <c r="V440">
        <v>1.2478837219819201</v>
      </c>
      <c r="W440">
        <v>640.04999999999995</v>
      </c>
      <c r="X440">
        <v>648.5</v>
      </c>
      <c r="Y440">
        <v>629</v>
      </c>
      <c r="Z440">
        <v>658</v>
      </c>
      <c r="AA440">
        <v>629</v>
      </c>
      <c r="AB440">
        <v>675.4</v>
      </c>
      <c r="AC440">
        <f>(Table2[[#This Row],[Close Price]]/Table2[[#This Row],[Day Low]])-1</f>
        <v>4.8433716115929837E-3</v>
      </c>
      <c r="AD440">
        <f>(Table2[[#This Row],[Day High]]/Table2[[#This Row],[Close Price]])-1</f>
        <v>8.3184327139858016E-3</v>
      </c>
      <c r="AE440">
        <f>(Table2[[#This Row],[Close Price]]/Table2[[#This Row],[Current Week Low]])-1</f>
        <v>2.2496025437201972E-2</v>
      </c>
      <c r="AF440">
        <f>(Table2[[#This Row],[Current Week High]]/Table2[[#This Row],[Close Price]])-1</f>
        <v>2.3089481458446803E-2</v>
      </c>
      <c r="AG440">
        <f>(Table2[[#This Row],[Close Price]]/Table2[[#This Row],[Current Month Low]])-1</f>
        <v>2.2496025437201972E-2</v>
      </c>
      <c r="AH440">
        <f>(Table2[[#This Row],[Current Month High]]/Table2[[#This Row],[Close Price]])-1</f>
        <v>5.0143823369353857E-2</v>
      </c>
      <c r="AI440">
        <v>70.566741817616403</v>
      </c>
      <c r="AJ440">
        <v>38.356459072819099</v>
      </c>
      <c r="AK440" t="str">
        <f>IF(AND(Table2[[#This Row],[20D EMA]]&gt;Table2[[#This Row],[50D EMA]],Table2[[#This Row],[50D EMA]]&gt;Table2[[#This Row],[200D EMA]]),"Uptrend","Downtrend/NoTrend")</f>
        <v>Downtrend/NoTrend</v>
      </c>
      <c r="AL440">
        <v>-0.31</v>
      </c>
      <c r="AM440" t="s">
        <v>10212</v>
      </c>
      <c r="AN440">
        <v>-2.0499999999999998</v>
      </c>
      <c r="AO440" t="s">
        <v>10212</v>
      </c>
      <c r="AP440">
        <v>0.143799598691499</v>
      </c>
      <c r="AQ440">
        <f>(Table2[[#This Row],[Sharpe Ratio]]-AVERAGE(Table2[Sharpe Ratio]))/_xlfn.STDEV.P(Table2[Sharpe Ratio])</f>
        <v>1.0128709849255253</v>
      </c>
      <c r="AR4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0">
        <f>_xlfn.RANK.AVG(Table2[[#This Row],[1Y Return vs Nifty Z-Score]],Table2[1Y Return vs Nifty Z-Score])</f>
        <v>441</v>
      </c>
      <c r="AT440">
        <f>_xlfn.RANK.AVG(Table2[[#This Row],[6M Return vs Nifty Z-Score]],Table2[6M Return vs Nifty Z-Score])</f>
        <v>716</v>
      </c>
      <c r="AU440">
        <f>_xlfn.RANK.AVG(Table2[[#This Row],[Sharpe Ratio Z-Score]],Table2[Sharpe Ratio Z-Score])</f>
        <v>115</v>
      </c>
      <c r="AV440">
        <f>(Table2[[#This Row],[Rank 1Y]]+Table2[[#This Row],[Rank 6M]]+Table2[[#This Row],[Rank Sharpe]])/3</f>
        <v>424</v>
      </c>
    </row>
    <row r="441" spans="1:48" x14ac:dyDescent="0.3">
      <c r="A441" t="s">
        <v>1343</v>
      </c>
      <c r="B441" t="s">
        <v>1344</v>
      </c>
      <c r="C441" t="s">
        <v>10172</v>
      </c>
      <c r="D441" t="s">
        <v>62</v>
      </c>
      <c r="E441">
        <v>8142.1323008399904</v>
      </c>
      <c r="F441">
        <v>491.3</v>
      </c>
      <c r="G441">
        <v>25.4446639646997</v>
      </c>
      <c r="H441">
        <f>(Table2[[#This Row],[1Y Return vs Nifty]]-AVERAGE(Table2[1Y Return vs Nifty]))/_xlfn.STDEV.P(Table2[1Y Return vs Nifty])</f>
        <v>-0.22303338225382482</v>
      </c>
      <c r="I441">
        <v>4.6872879497867697</v>
      </c>
      <c r="J441">
        <f>(Table2[[#This Row],[1M Return vs Nifty]]-AVERAGE(Table2[1M Return vs Nifty]))/_xlfn.STDEV.P(Table2[1M Return vs Nifty])</f>
        <v>0.22836193926348922</v>
      </c>
      <c r="K441">
        <v>3.7718444680030099</v>
      </c>
      <c r="L441">
        <f>(Table2[[#This Row],[6M Return vs Nifty]]-AVERAGE(Table2[6M Return vs Nifty]))/_xlfn.STDEV.P(Table2[6M Return vs Nifty])</f>
        <v>-0.18324973164461988</v>
      </c>
      <c r="M441">
        <v>-3.6556412980344999</v>
      </c>
      <c r="N441">
        <f>(Table2[[#This Row],[1W Return vs Nifty]]-AVERAGE(Table2[1W Return vs Nifty]))/_xlfn.STDEV.P(Table2[1W Return vs Nifty])</f>
        <v>-0.6415922152053638</v>
      </c>
      <c r="O441">
        <v>482.51</v>
      </c>
      <c r="P441">
        <v>467.80396353136098</v>
      </c>
      <c r="Q441">
        <v>426.90219442729398</v>
      </c>
      <c r="R441">
        <v>65.4057519534325</v>
      </c>
      <c r="S441" s="2">
        <f>(Table2[[#This Row],[Close Price]]-Table2[[#This Row],[20D EMA]])/Table2[[#This Row],[20D EMA]]</f>
        <v>1.8217239020952975E-2</v>
      </c>
      <c r="T441" s="2">
        <f>(Table2[[#This Row],[Close Price]]-Table2[[#This Row],[50D EMA]])/Table2[[#This Row],[50D EMA]]</f>
        <v>5.0226244966528354E-2</v>
      </c>
      <c r="U441" s="2">
        <f>(Table2[[#This Row],[Close Price]]-Table2[[#This Row],[200D EMA]])/Table2[[#This Row],[200D EMA]]</f>
        <v>0.15084908537211483</v>
      </c>
      <c r="V441">
        <v>2.3213828335431899</v>
      </c>
      <c r="W441">
        <v>485.55</v>
      </c>
      <c r="X441">
        <v>504.55</v>
      </c>
      <c r="Y441">
        <v>484</v>
      </c>
      <c r="Z441">
        <v>520.1</v>
      </c>
      <c r="AA441">
        <v>464.35</v>
      </c>
      <c r="AB441">
        <v>521.65</v>
      </c>
      <c r="AC441">
        <f>(Table2[[#This Row],[Close Price]]/Table2[[#This Row],[Day Low]])-1</f>
        <v>1.18422407579033E-2</v>
      </c>
      <c r="AD441">
        <f>(Table2[[#This Row],[Day High]]/Table2[[#This Row],[Close Price]])-1</f>
        <v>2.6969265214736415E-2</v>
      </c>
      <c r="AE441">
        <f>(Table2[[#This Row],[Close Price]]/Table2[[#This Row],[Current Week Low]])-1</f>
        <v>1.5082644628099162E-2</v>
      </c>
      <c r="AF441">
        <f>(Table2[[#This Row],[Current Week High]]/Table2[[#This Row],[Close Price]])-1</f>
        <v>5.8619987787502659E-2</v>
      </c>
      <c r="AG441">
        <f>(Table2[[#This Row],[Close Price]]/Table2[[#This Row],[Current Month Low]])-1</f>
        <v>5.8038117799073863E-2</v>
      </c>
      <c r="AH441">
        <f>(Table2[[#This Row],[Current Month High]]/Table2[[#This Row],[Close Price]])-1</f>
        <v>6.1774882963566036E-2</v>
      </c>
      <c r="AI441">
        <v>6.1774882963566</v>
      </c>
      <c r="AJ441">
        <v>53.029123189534303</v>
      </c>
      <c r="AK441" t="str">
        <f>IF(AND(Table2[[#This Row],[20D EMA]]&gt;Table2[[#This Row],[50D EMA]],Table2[[#This Row],[50D EMA]]&gt;Table2[[#This Row],[200D EMA]]),"Uptrend","Downtrend/NoTrend")</f>
        <v>Uptrend</v>
      </c>
      <c r="AL441">
        <v>-0.02</v>
      </c>
      <c r="AM441" t="s">
        <v>10212</v>
      </c>
      <c r="AN441">
        <v>6.3</v>
      </c>
      <c r="AO441" t="s">
        <v>10211</v>
      </c>
      <c r="AP441">
        <v>-7.0192334009929998E-3</v>
      </c>
      <c r="AQ441">
        <f>(Table2[[#This Row],[Sharpe Ratio]]-AVERAGE(Table2[Sharpe Ratio]))/_xlfn.STDEV.P(Table2[Sharpe Ratio])</f>
        <v>-0.69825530482860743</v>
      </c>
      <c r="AR4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-1.5177686946689266</v>
      </c>
      <c r="AS441">
        <f>_xlfn.RANK.AVG(Table2[[#This Row],[1Y Return vs Nifty Z-Score]],Table2[1Y Return vs Nifty Z-Score])</f>
        <v>347</v>
      </c>
      <c r="AT441">
        <f>_xlfn.RANK.AVG(Table2[[#This Row],[6M Return vs Nifty Z-Score]],Table2[6M Return vs Nifty Z-Score])</f>
        <v>374</v>
      </c>
      <c r="AU441">
        <f>_xlfn.RANK.AVG(Table2[[#This Row],[Sharpe Ratio Z-Score]],Table2[Sharpe Ratio Z-Score])</f>
        <v>551</v>
      </c>
      <c r="AV441">
        <f>(Table2[[#This Row],[Rank 1Y]]+Table2[[#This Row],[Rank 6M]]+Table2[[#This Row],[Rank Sharpe]])/3</f>
        <v>424</v>
      </c>
    </row>
    <row r="442" spans="1:48" x14ac:dyDescent="0.3">
      <c r="A442" t="s">
        <v>854</v>
      </c>
      <c r="B442" t="s">
        <v>855</v>
      </c>
      <c r="C442" t="s">
        <v>10175</v>
      </c>
      <c r="D442" t="s">
        <v>130</v>
      </c>
      <c r="E442">
        <v>17653.969640399999</v>
      </c>
      <c r="F442">
        <v>60.05</v>
      </c>
      <c r="G442">
        <v>9.1210229177443303</v>
      </c>
      <c r="H442">
        <f>(Table2[[#This Row],[1Y Return vs Nifty]]-AVERAGE(Table2[1Y Return vs Nifty]))/_xlfn.STDEV.P(Table2[1Y Return vs Nifty])</f>
        <v>-0.41900116839450702</v>
      </c>
      <c r="I442">
        <v>-4.7729610268022098</v>
      </c>
      <c r="J442">
        <f>(Table2[[#This Row],[1M Return vs Nifty]]-AVERAGE(Table2[1M Return vs Nifty]))/_xlfn.STDEV.P(Table2[1M Return vs Nifty])</f>
        <v>-0.58121053490060759</v>
      </c>
      <c r="K442">
        <v>8.07020680733544</v>
      </c>
      <c r="L442">
        <f>(Table2[[#This Row],[6M Return vs Nifty]]-AVERAGE(Table2[6M Return vs Nifty]))/_xlfn.STDEV.P(Table2[6M Return vs Nifty])</f>
        <v>-5.387641966930299E-2</v>
      </c>
      <c r="M442">
        <v>3.5311913943249</v>
      </c>
      <c r="N442">
        <f>(Table2[[#This Row],[1W Return vs Nifty]]-AVERAGE(Table2[1W Return vs Nifty]))/_xlfn.STDEV.P(Table2[1W Return vs Nifty])</f>
        <v>0.73493757183221498</v>
      </c>
      <c r="O442">
        <v>58.53</v>
      </c>
      <c r="P442">
        <v>59.510568666546597</v>
      </c>
      <c r="Q442">
        <v>55.836545542270699</v>
      </c>
      <c r="R442">
        <v>71.747612399051803</v>
      </c>
      <c r="S442" s="2">
        <f>(Table2[[#This Row],[Close Price]]-Table2[[#This Row],[20D EMA]])/Table2[[#This Row],[20D EMA]]</f>
        <v>2.5969588245344198E-2</v>
      </c>
      <c r="T442" s="2">
        <f>(Table2[[#This Row],[Close Price]]-Table2[[#This Row],[50D EMA]])/Table2[[#This Row],[50D EMA]]</f>
        <v>9.0644627591441179E-3</v>
      </c>
      <c r="U442" s="2">
        <f>(Table2[[#This Row],[Close Price]]-Table2[[#This Row],[200D EMA]])/Table2[[#This Row],[200D EMA]]</f>
        <v>7.5460514557433175E-2</v>
      </c>
      <c r="V442">
        <v>0.75589883680231695</v>
      </c>
      <c r="W442">
        <v>59.8</v>
      </c>
      <c r="X442">
        <v>62.45</v>
      </c>
      <c r="Y442">
        <v>55.41</v>
      </c>
      <c r="Z442">
        <v>62.45</v>
      </c>
      <c r="AA442">
        <v>55.41</v>
      </c>
      <c r="AB442">
        <v>62.45</v>
      </c>
      <c r="AC442">
        <f>(Table2[[#This Row],[Close Price]]/Table2[[#This Row],[Day Low]])-1</f>
        <v>4.1806020066890159E-3</v>
      </c>
      <c r="AD442">
        <f>(Table2[[#This Row],[Day High]]/Table2[[#This Row],[Close Price]])-1</f>
        <v>3.9966694421315729E-2</v>
      </c>
      <c r="AE442">
        <f>(Table2[[#This Row],[Close Price]]/Table2[[#This Row],[Current Week Low]])-1</f>
        <v>8.3739397220718326E-2</v>
      </c>
      <c r="AF442">
        <f>(Table2[[#This Row],[Current Week High]]/Table2[[#This Row],[Close Price]])-1</f>
        <v>3.9966694421315729E-2</v>
      </c>
      <c r="AG442">
        <f>(Table2[[#This Row],[Close Price]]/Table2[[#This Row],[Current Month Low]])-1</f>
        <v>8.3739397220718326E-2</v>
      </c>
      <c r="AH442">
        <f>(Table2[[#This Row],[Current Month High]]/Table2[[#This Row],[Close Price]])-1</f>
        <v>3.9966694421315729E-2</v>
      </c>
      <c r="AI442">
        <v>22.731057452123199</v>
      </c>
      <c r="AJ442">
        <v>53.384418901660197</v>
      </c>
      <c r="AK442" t="str">
        <f>IF(AND(Table2[[#This Row],[20D EMA]]&gt;Table2[[#This Row],[50D EMA]],Table2[[#This Row],[50D EMA]]&gt;Table2[[#This Row],[200D EMA]]),"Uptrend","Downtrend/NoTrend")</f>
        <v>Downtrend/NoTrend</v>
      </c>
      <c r="AL442">
        <v>-0.17</v>
      </c>
      <c r="AM442" t="s">
        <v>10212</v>
      </c>
      <c r="AN442">
        <v>5.04</v>
      </c>
      <c r="AO442" t="s">
        <v>10211</v>
      </c>
      <c r="AQ442">
        <f>(Table2[[#This Row],[Sharpe Ratio]]-AVERAGE(Table2[Sharpe Ratio]))/_xlfn.STDEV.P(Table2[Sharpe Ratio])</f>
        <v>-0.61861806961255938</v>
      </c>
      <c r="AR4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2">
        <f>_xlfn.RANK.AVG(Table2[[#This Row],[1Y Return vs Nifty Z-Score]],Table2[1Y Return vs Nifty Z-Score])</f>
        <v>437</v>
      </c>
      <c r="AT442">
        <f>_xlfn.RANK.AVG(Table2[[#This Row],[6M Return vs Nifty Z-Score]],Table2[6M Return vs Nifty Z-Score])</f>
        <v>327</v>
      </c>
      <c r="AU442">
        <f>_xlfn.RANK.AVG(Table2[[#This Row],[Sharpe Ratio Z-Score]],Table2[Sharpe Ratio Z-Score])</f>
        <v>517</v>
      </c>
      <c r="AV442">
        <f>(Table2[[#This Row],[Rank 1Y]]+Table2[[#This Row],[Rank 6M]]+Table2[[#This Row],[Rank Sharpe]])/3</f>
        <v>427</v>
      </c>
    </row>
    <row r="443" spans="1:48" x14ac:dyDescent="0.3">
      <c r="A443" t="s">
        <v>1934</v>
      </c>
      <c r="B443" t="s">
        <v>1935</v>
      </c>
      <c r="C443" t="s">
        <v>637</v>
      </c>
      <c r="D443" t="s">
        <v>481</v>
      </c>
      <c r="E443">
        <v>3385.07897091</v>
      </c>
      <c r="F443">
        <v>533.4</v>
      </c>
      <c r="G443">
        <v>1.71132945847681</v>
      </c>
      <c r="H443">
        <f>(Table2[[#This Row],[1Y Return vs Nifty]]-AVERAGE(Table2[1Y Return vs Nifty]))/_xlfn.STDEV.P(Table2[1Y Return vs Nifty])</f>
        <v>-0.50795566200392039</v>
      </c>
      <c r="I443">
        <v>-7.4373510510926</v>
      </c>
      <c r="J443">
        <f>(Table2[[#This Row],[1M Return vs Nifty]]-AVERAGE(Table2[1M Return vs Nifty]))/_xlfn.STDEV.P(Table2[1M Return vs Nifty])</f>
        <v>-0.80921899740945058</v>
      </c>
      <c r="K443">
        <v>24.7017888250104</v>
      </c>
      <c r="L443">
        <f>(Table2[[#This Row],[6M Return vs Nifty]]-AVERAGE(Table2[6M Return vs Nifty]))/_xlfn.STDEV.P(Table2[6M Return vs Nifty])</f>
        <v>0.44670558788427761</v>
      </c>
      <c r="M443">
        <v>-6.79616304250351</v>
      </c>
      <c r="N443">
        <f>(Table2[[#This Row],[1W Return vs Nifty]]-AVERAGE(Table2[1W Return vs Nifty]))/_xlfn.STDEV.P(Table2[1W Return vs Nifty])</f>
        <v>-1.2431119545888594</v>
      </c>
      <c r="O443">
        <v>535.65</v>
      </c>
      <c r="P443">
        <v>507.89717044206998</v>
      </c>
      <c r="Q443">
        <v>445.694324190651</v>
      </c>
      <c r="R443">
        <v>46.292975169774301</v>
      </c>
      <c r="S443" s="2">
        <f>(Table2[[#This Row],[Close Price]]-Table2[[#This Row],[20D EMA]])/Table2[[#This Row],[20D EMA]]</f>
        <v>-4.2005040604872583E-3</v>
      </c>
      <c r="T443" s="2">
        <f>(Table2[[#This Row],[Close Price]]-Table2[[#This Row],[50D EMA]])/Table2[[#This Row],[50D EMA]]</f>
        <v>5.0212584440532566E-2</v>
      </c>
      <c r="U443" s="2">
        <f>(Table2[[#This Row],[Close Price]]-Table2[[#This Row],[200D EMA]])/Table2[[#This Row],[200D EMA]]</f>
        <v>0.1967843677808018</v>
      </c>
      <c r="V443">
        <v>0.60227183013585595</v>
      </c>
      <c r="W443">
        <v>529</v>
      </c>
      <c r="X443">
        <v>537.29999999999995</v>
      </c>
      <c r="Y443">
        <v>516.04999999999995</v>
      </c>
      <c r="Z443">
        <v>547</v>
      </c>
      <c r="AA443">
        <v>516.04999999999995</v>
      </c>
      <c r="AB443">
        <v>570.20000000000005</v>
      </c>
      <c r="AC443">
        <f>(Table2[[#This Row],[Close Price]]/Table2[[#This Row],[Day Low]])-1</f>
        <v>8.3175803402646409E-3</v>
      </c>
      <c r="AD443">
        <f>(Table2[[#This Row],[Day High]]/Table2[[#This Row],[Close Price]])-1</f>
        <v>7.3115860517434239E-3</v>
      </c>
      <c r="AE443">
        <f>(Table2[[#This Row],[Close Price]]/Table2[[#This Row],[Current Week Low]])-1</f>
        <v>3.3620773180893293E-2</v>
      </c>
      <c r="AF443">
        <f>(Table2[[#This Row],[Current Week High]]/Table2[[#This Row],[Close Price]])-1</f>
        <v>2.5496812898387677E-2</v>
      </c>
      <c r="AG443">
        <f>(Table2[[#This Row],[Close Price]]/Table2[[#This Row],[Current Month Low]])-1</f>
        <v>3.3620773180893293E-2</v>
      </c>
      <c r="AH443">
        <f>(Table2[[#This Row],[Current Month High]]/Table2[[#This Row],[Close Price]])-1</f>
        <v>6.899137607799033E-2</v>
      </c>
      <c r="AI443">
        <v>7.1709786276715297</v>
      </c>
      <c r="AJ443">
        <v>62.127659574467998</v>
      </c>
      <c r="AK443" t="str">
        <f>IF(AND(Table2[[#This Row],[20D EMA]]&gt;Table2[[#This Row],[50D EMA]],Table2[[#This Row],[50D EMA]]&gt;Table2[[#This Row],[200D EMA]]),"Uptrend","Downtrend/NoTrend")</f>
        <v>Uptrend</v>
      </c>
      <c r="AL443">
        <v>0.08</v>
      </c>
      <c r="AM443" t="s">
        <v>10211</v>
      </c>
      <c r="AN443">
        <v>-1.56</v>
      </c>
      <c r="AO443" t="s">
        <v>10212</v>
      </c>
      <c r="AP443">
        <v>-3.6028775495824998E-2</v>
      </c>
      <c r="AQ443">
        <f>(Table2[[#This Row],[Sharpe Ratio]]-AVERAGE(Table2[Sharpe Ratio]))/_xlfn.STDEV.P(Table2[Sharpe Ratio])</f>
        <v>-1.027385224769602</v>
      </c>
      <c r="AR4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-3.1409662508875549</v>
      </c>
      <c r="AS443">
        <f>_xlfn.RANK.AVG(Table2[[#This Row],[1Y Return vs Nifty Z-Score]],Table2[1Y Return vs Nifty Z-Score])</f>
        <v>495</v>
      </c>
      <c r="AT443">
        <f>_xlfn.RANK.AVG(Table2[[#This Row],[6M Return vs Nifty Z-Score]],Table2[6M Return vs Nifty Z-Score])</f>
        <v>175</v>
      </c>
      <c r="AU443">
        <f>_xlfn.RANK.AVG(Table2[[#This Row],[Sharpe Ratio Z-Score]],Table2[Sharpe Ratio Z-Score])</f>
        <v>611</v>
      </c>
      <c r="AV443">
        <f>(Table2[[#This Row],[Rank 1Y]]+Table2[[#This Row],[Rank 6M]]+Table2[[#This Row],[Rank Sharpe]])/3</f>
        <v>427</v>
      </c>
    </row>
    <row r="444" spans="1:48" x14ac:dyDescent="0.3">
      <c r="A444" t="s">
        <v>1167</v>
      </c>
      <c r="B444" t="s">
        <v>1168</v>
      </c>
      <c r="C444" t="s">
        <v>10181</v>
      </c>
      <c r="D444" t="s">
        <v>371</v>
      </c>
      <c r="E444">
        <v>10069.92566063</v>
      </c>
      <c r="F444">
        <v>253.55</v>
      </c>
      <c r="G444">
        <v>24.385950216640101</v>
      </c>
      <c r="H444">
        <f>(Table2[[#This Row],[1Y Return vs Nifty]]-AVERAGE(Table2[1Y Return vs Nifty]))/_xlfn.STDEV.P(Table2[1Y Return vs Nifty])</f>
        <v>-0.23574340134620381</v>
      </c>
      <c r="I444">
        <v>8.2618242502015296</v>
      </c>
      <c r="J444">
        <f>(Table2[[#This Row],[1M Return vs Nifty]]-AVERAGE(Table2[1M Return vs Nifty]))/_xlfn.STDEV.P(Table2[1M Return vs Nifty])</f>
        <v>0.5342572918992895</v>
      </c>
      <c r="K444">
        <v>-23.626386988840501</v>
      </c>
      <c r="L444">
        <f>(Table2[[#This Row],[6M Return vs Nifty]]-AVERAGE(Table2[6M Return vs Nifty]))/_xlfn.STDEV.P(Table2[6M Return vs Nifty])</f>
        <v>-1.0078893655356662</v>
      </c>
      <c r="M444">
        <v>2.72241107030912</v>
      </c>
      <c r="N444">
        <f>(Table2[[#This Row],[1W Return vs Nifty]]-AVERAGE(Table2[1W Return vs Nifty]))/_xlfn.STDEV.P(Table2[1W Return vs Nifty])</f>
        <v>0.58002785640761223</v>
      </c>
      <c r="O444">
        <v>244.44</v>
      </c>
      <c r="P444">
        <v>236.60785585034699</v>
      </c>
      <c r="Q444">
        <v>221.012106001869</v>
      </c>
      <c r="R444">
        <v>60.489590536545201</v>
      </c>
      <c r="S444" s="2">
        <f>(Table2[[#This Row],[Close Price]]-Table2[[#This Row],[20D EMA]])/Table2[[#This Row],[20D EMA]]</f>
        <v>3.7268859433807942E-2</v>
      </c>
      <c r="T444" s="2">
        <f>(Table2[[#This Row],[Close Price]]-Table2[[#This Row],[50D EMA]])/Table2[[#This Row],[50D EMA]]</f>
        <v>7.1604317991744187E-2</v>
      </c>
      <c r="U444" s="2">
        <f>(Table2[[#This Row],[Close Price]]-Table2[[#This Row],[200D EMA]])/Table2[[#This Row],[200D EMA]]</f>
        <v>0.14722222500271478</v>
      </c>
      <c r="V444">
        <v>1.0338355498359</v>
      </c>
      <c r="W444">
        <v>252.01</v>
      </c>
      <c r="X444">
        <v>264.39999999999998</v>
      </c>
      <c r="Y444">
        <v>243.32</v>
      </c>
      <c r="Z444">
        <v>267</v>
      </c>
      <c r="AA444">
        <v>241.25</v>
      </c>
      <c r="AB444">
        <v>267</v>
      </c>
      <c r="AC444">
        <f>(Table2[[#This Row],[Close Price]]/Table2[[#This Row],[Day Low]])-1</f>
        <v>6.1108686163249271E-3</v>
      </c>
      <c r="AD444">
        <f>(Table2[[#This Row],[Day High]]/Table2[[#This Row],[Close Price]])-1</f>
        <v>4.2792348649181466E-2</v>
      </c>
      <c r="AE444">
        <f>(Table2[[#This Row],[Close Price]]/Table2[[#This Row],[Current Week Low]])-1</f>
        <v>4.2043399638336476E-2</v>
      </c>
      <c r="AF444">
        <f>(Table2[[#This Row],[Current Week High]]/Table2[[#This Row],[Close Price]])-1</f>
        <v>5.3046736343916434E-2</v>
      </c>
      <c r="AG444">
        <f>(Table2[[#This Row],[Close Price]]/Table2[[#This Row],[Current Month Low]])-1</f>
        <v>5.098445595854928E-2</v>
      </c>
      <c r="AH444">
        <f>(Table2[[#This Row],[Current Month High]]/Table2[[#This Row],[Close Price]])-1</f>
        <v>5.3046736343916434E-2</v>
      </c>
      <c r="AI444">
        <v>27.095247485702998</v>
      </c>
      <c r="AJ444">
        <v>73.486144372220295</v>
      </c>
      <c r="AK444" t="str">
        <f>IF(AND(Table2[[#This Row],[20D EMA]]&gt;Table2[[#This Row],[50D EMA]],Table2[[#This Row],[50D EMA]]&gt;Table2[[#This Row],[200D EMA]]),"Uptrend","Downtrend/NoTrend")</f>
        <v>Uptrend</v>
      </c>
      <c r="AL444">
        <v>-0.06</v>
      </c>
      <c r="AM444" t="s">
        <v>10212</v>
      </c>
      <c r="AN444">
        <v>4.41</v>
      </c>
      <c r="AO444" t="s">
        <v>10211</v>
      </c>
      <c r="AP444">
        <v>7.1470675774847003E-2</v>
      </c>
      <c r="AQ444">
        <f>(Table2[[#This Row],[Sharpe Ratio]]-AVERAGE(Table2[Sharpe Ratio]))/_xlfn.STDEV.P(Table2[Sharpe Ratio])</f>
        <v>0.19225780422947508</v>
      </c>
      <c r="AR4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6.2910185654506789E-2</v>
      </c>
      <c r="AS444">
        <f>_xlfn.RANK.AVG(Table2[[#This Row],[1Y Return vs Nifty Z-Score]],Table2[1Y Return vs Nifty Z-Score])</f>
        <v>357</v>
      </c>
      <c r="AT444">
        <f>_xlfn.RANK.AVG(Table2[[#This Row],[6M Return vs Nifty Z-Score]],Table2[6M Return vs Nifty Z-Score])</f>
        <v>648</v>
      </c>
      <c r="AU444">
        <f>_xlfn.RANK.AVG(Table2[[#This Row],[Sharpe Ratio Z-Score]],Table2[Sharpe Ratio Z-Score])</f>
        <v>280</v>
      </c>
      <c r="AV444">
        <f>(Table2[[#This Row],[Rank 1Y]]+Table2[[#This Row],[Rank 6M]]+Table2[[#This Row],[Rank Sharpe]])/3</f>
        <v>428.33333333333331</v>
      </c>
    </row>
    <row r="445" spans="1:48" x14ac:dyDescent="0.3">
      <c r="A445" t="s">
        <v>345</v>
      </c>
      <c r="B445" t="s">
        <v>346</v>
      </c>
      <c r="C445" t="s">
        <v>10167</v>
      </c>
      <c r="D445" t="s">
        <v>49</v>
      </c>
      <c r="E445">
        <v>73544.170192289996</v>
      </c>
      <c r="F445">
        <v>1846.75</v>
      </c>
      <c r="G445">
        <v>17.241256575971398</v>
      </c>
      <c r="H445">
        <f>(Table2[[#This Row],[1Y Return vs Nifty]]-AVERAGE(Table2[1Y Return vs Nifty]))/_xlfn.STDEV.P(Table2[1Y Return vs Nifty])</f>
        <v>-0.32151653194787211</v>
      </c>
      <c r="I445">
        <v>-1.5266189129978101</v>
      </c>
      <c r="J445">
        <f>(Table2[[#This Row],[1M Return vs Nifty]]-AVERAGE(Table2[1M Return vs Nifty]))/_xlfn.STDEV.P(Table2[1M Return vs Nifty])</f>
        <v>-0.30340080456903373</v>
      </c>
      <c r="K445">
        <v>13.361520431982299</v>
      </c>
      <c r="L445">
        <f>(Table2[[#This Row],[6M Return vs Nifty]]-AVERAGE(Table2[6M Return vs Nifty]))/_xlfn.STDEV.P(Table2[6M Return vs Nifty])</f>
        <v>0.10538301782776939</v>
      </c>
      <c r="M445">
        <v>0.51745201186008505</v>
      </c>
      <c r="N445">
        <f>(Table2[[#This Row],[1W Return vs Nifty]]-AVERAGE(Table2[1W Return vs Nifty]))/_xlfn.STDEV.P(Table2[1W Return vs Nifty])</f>
        <v>0.15770108840308367</v>
      </c>
      <c r="O445">
        <v>1791.51</v>
      </c>
      <c r="P445">
        <v>1734.5889685146401</v>
      </c>
      <c r="Q445">
        <v>1526.00483682042</v>
      </c>
      <c r="R445">
        <v>65.909413911846698</v>
      </c>
      <c r="S445" s="2">
        <f>(Table2[[#This Row],[Close Price]]-Table2[[#This Row],[20D EMA]])/Table2[[#This Row],[20D EMA]]</f>
        <v>3.083432411764378E-2</v>
      </c>
      <c r="T445" s="2">
        <f>(Table2[[#This Row],[Close Price]]-Table2[[#This Row],[50D EMA]])/Table2[[#This Row],[50D EMA]]</f>
        <v>6.4661446326045424E-2</v>
      </c>
      <c r="U445" s="2">
        <f>(Table2[[#This Row],[Close Price]]-Table2[[#This Row],[200D EMA]])/Table2[[#This Row],[200D EMA]]</f>
        <v>0.21018620350370831</v>
      </c>
      <c r="V445">
        <v>0.76271529553388095</v>
      </c>
      <c r="W445">
        <v>1823.6</v>
      </c>
      <c r="X445">
        <v>1864.7</v>
      </c>
      <c r="Y445">
        <v>1770</v>
      </c>
      <c r="Z445">
        <v>1864.7</v>
      </c>
      <c r="AA445">
        <v>1756</v>
      </c>
      <c r="AB445">
        <v>1864.7</v>
      </c>
      <c r="AC445">
        <f>(Table2[[#This Row],[Close Price]]/Table2[[#This Row],[Day Low]])-1</f>
        <v>1.2694669883746457E-2</v>
      </c>
      <c r="AD445">
        <f>(Table2[[#This Row],[Day High]]/Table2[[#This Row],[Close Price]])-1</f>
        <v>9.7197779883579916E-3</v>
      </c>
      <c r="AE445">
        <f>(Table2[[#This Row],[Close Price]]/Table2[[#This Row],[Current Week Low]])-1</f>
        <v>4.3361581920903891E-2</v>
      </c>
      <c r="AF445">
        <f>(Table2[[#This Row],[Current Week High]]/Table2[[#This Row],[Close Price]])-1</f>
        <v>9.7197779883579916E-3</v>
      </c>
      <c r="AG445">
        <f>(Table2[[#This Row],[Close Price]]/Table2[[#This Row],[Current Month Low]])-1</f>
        <v>5.1679954441913534E-2</v>
      </c>
      <c r="AH445">
        <f>(Table2[[#This Row],[Current Month High]]/Table2[[#This Row],[Close Price]])-1</f>
        <v>9.7197779883579916E-3</v>
      </c>
      <c r="AI445">
        <v>0.97197779883579905</v>
      </c>
      <c r="AJ445">
        <v>56.193174609887102</v>
      </c>
      <c r="AK445" t="str">
        <f>IF(AND(Table2[[#This Row],[20D EMA]]&gt;Table2[[#This Row],[50D EMA]],Table2[[#This Row],[50D EMA]]&gt;Table2[[#This Row],[200D EMA]]),"Uptrend","Downtrend/NoTrend")</f>
        <v>Uptrend</v>
      </c>
      <c r="AL445">
        <v>0.02</v>
      </c>
      <c r="AM445" t="s">
        <v>10211</v>
      </c>
      <c r="AN445">
        <v>4.0199999999999996</v>
      </c>
      <c r="AO445" t="s">
        <v>10211</v>
      </c>
      <c r="AP445">
        <v>-3.6575983147641003E-2</v>
      </c>
      <c r="AQ445">
        <f>(Table2[[#This Row],[Sharpe Ratio]]-AVERAGE(Table2[Sharpe Ratio]))/_xlfn.STDEV.P(Table2[Sharpe Ratio])</f>
        <v>-1.0335936099293728</v>
      </c>
      <c r="AR4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-1.3954268402154255</v>
      </c>
      <c r="AS445">
        <f>_xlfn.RANK.AVG(Table2[[#This Row],[1Y Return vs Nifty Z-Score]],Table2[1Y Return vs Nifty Z-Score])</f>
        <v>400</v>
      </c>
      <c r="AT445">
        <f>_xlfn.RANK.AVG(Table2[[#This Row],[6M Return vs Nifty Z-Score]],Table2[6M Return vs Nifty Z-Score])</f>
        <v>273</v>
      </c>
      <c r="AU445">
        <f>_xlfn.RANK.AVG(Table2[[#This Row],[Sharpe Ratio Z-Score]],Table2[Sharpe Ratio Z-Score])</f>
        <v>614</v>
      </c>
      <c r="AV445">
        <f>(Table2[[#This Row],[Rank 1Y]]+Table2[[#This Row],[Rank 6M]]+Table2[[#This Row],[Rank Sharpe]])/3</f>
        <v>429</v>
      </c>
    </row>
    <row r="446" spans="1:48" x14ac:dyDescent="0.3">
      <c r="A446" t="s">
        <v>1535</v>
      </c>
      <c r="B446" t="s">
        <v>1536</v>
      </c>
      <c r="C446" t="s">
        <v>10173</v>
      </c>
      <c r="D446" t="s">
        <v>246</v>
      </c>
      <c r="E446">
        <v>6226.3237952400004</v>
      </c>
      <c r="F446">
        <v>765.65</v>
      </c>
      <c r="G446">
        <v>21.321289559119901</v>
      </c>
      <c r="H446">
        <f>(Table2[[#This Row],[1Y Return vs Nifty]]-AVERAGE(Table2[1Y Return vs Nifty]))/_xlfn.STDEV.P(Table2[1Y Return vs Nifty])</f>
        <v>-0.27253511727521207</v>
      </c>
      <c r="I446">
        <v>8.9911014697215492</v>
      </c>
      <c r="J446">
        <f>(Table2[[#This Row],[1M Return vs Nifty]]-AVERAGE(Table2[1M Return vs Nifty]))/_xlfn.STDEV.P(Table2[1M Return vs Nifty])</f>
        <v>0.59666608942876143</v>
      </c>
      <c r="K446">
        <v>2.3151607196024999</v>
      </c>
      <c r="L446">
        <f>(Table2[[#This Row],[6M Return vs Nifty]]-AVERAGE(Table2[6M Return vs Nifty]))/_xlfn.STDEV.P(Table2[6M Return vs Nifty])</f>
        <v>-0.22709340654999371</v>
      </c>
      <c r="M446">
        <v>0.54732450558450896</v>
      </c>
      <c r="N446">
        <f>(Table2[[#This Row],[1W Return vs Nifty]]-AVERAGE(Table2[1W Return vs Nifty]))/_xlfn.STDEV.P(Table2[1W Return vs Nifty])</f>
        <v>0.16342271560451824</v>
      </c>
      <c r="O446">
        <v>746.02</v>
      </c>
      <c r="P446">
        <v>718.71635686140996</v>
      </c>
      <c r="Q446">
        <v>675.21135938743805</v>
      </c>
      <c r="R446">
        <v>67.212722714160606</v>
      </c>
      <c r="S446" s="2">
        <f>(Table2[[#This Row],[Close Price]]-Table2[[#This Row],[20D EMA]])/Table2[[#This Row],[20D EMA]]</f>
        <v>2.6312967480764584E-2</v>
      </c>
      <c r="T446" s="2">
        <f>(Table2[[#This Row],[Close Price]]-Table2[[#This Row],[50D EMA]])/Table2[[#This Row],[50D EMA]]</f>
        <v>6.5302038405729818E-2</v>
      </c>
      <c r="U446" s="2">
        <f>(Table2[[#This Row],[Close Price]]-Table2[[#This Row],[200D EMA]])/Table2[[#This Row],[200D EMA]]</f>
        <v>0.13394123092746726</v>
      </c>
      <c r="V446">
        <v>0.97346970154739898</v>
      </c>
      <c r="W446">
        <v>760</v>
      </c>
      <c r="X446">
        <v>790</v>
      </c>
      <c r="Y446">
        <v>735.7</v>
      </c>
      <c r="Z446">
        <v>795.3</v>
      </c>
      <c r="AA446">
        <v>735.4</v>
      </c>
      <c r="AB446">
        <v>795.3</v>
      </c>
      <c r="AC446">
        <f>(Table2[[#This Row],[Close Price]]/Table2[[#This Row],[Day Low]])-1</f>
        <v>7.4342105263156544E-3</v>
      </c>
      <c r="AD446">
        <f>(Table2[[#This Row],[Day High]]/Table2[[#This Row],[Close Price]])-1</f>
        <v>3.1803043165937517E-2</v>
      </c>
      <c r="AE446">
        <f>(Table2[[#This Row],[Close Price]]/Table2[[#This Row],[Current Week Low]])-1</f>
        <v>4.0709528340356016E-2</v>
      </c>
      <c r="AF446">
        <f>(Table2[[#This Row],[Current Week High]]/Table2[[#This Row],[Close Price]])-1</f>
        <v>3.8725266113759593E-2</v>
      </c>
      <c r="AG446">
        <f>(Table2[[#This Row],[Close Price]]/Table2[[#This Row],[Current Month Low]])-1</f>
        <v>4.1134076692956212E-2</v>
      </c>
      <c r="AH446">
        <f>(Table2[[#This Row],[Current Month High]]/Table2[[#This Row],[Close Price]])-1</f>
        <v>3.8725266113759593E-2</v>
      </c>
      <c r="AI446">
        <v>15.4313328544374</v>
      </c>
      <c r="AJ446">
        <v>70.125541606488099</v>
      </c>
      <c r="AK446" t="str">
        <f>IF(AND(Table2[[#This Row],[20D EMA]]&gt;Table2[[#This Row],[50D EMA]],Table2[[#This Row],[50D EMA]]&gt;Table2[[#This Row],[200D EMA]]),"Uptrend","Downtrend/NoTrend")</f>
        <v>Uptrend</v>
      </c>
      <c r="AL446">
        <v>-0.03</v>
      </c>
      <c r="AM446" t="s">
        <v>10212</v>
      </c>
      <c r="AN446">
        <v>3.42</v>
      </c>
      <c r="AO446" t="s">
        <v>10211</v>
      </c>
      <c r="AQ446">
        <f>(Table2[[#This Row],[Sharpe Ratio]]-AVERAGE(Table2[Sharpe Ratio]))/_xlfn.STDEV.P(Table2[Sharpe Ratio])</f>
        <v>-0.61861806961255938</v>
      </c>
      <c r="AR4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-0.35815778840448553</v>
      </c>
      <c r="AS446">
        <f>_xlfn.RANK.AVG(Table2[[#This Row],[1Y Return vs Nifty Z-Score]],Table2[1Y Return vs Nifty Z-Score])</f>
        <v>375</v>
      </c>
      <c r="AT446">
        <f>_xlfn.RANK.AVG(Table2[[#This Row],[6M Return vs Nifty Z-Score]],Table2[6M Return vs Nifty Z-Score])</f>
        <v>395</v>
      </c>
      <c r="AU446">
        <f>_xlfn.RANK.AVG(Table2[[#This Row],[Sharpe Ratio Z-Score]],Table2[Sharpe Ratio Z-Score])</f>
        <v>517</v>
      </c>
      <c r="AV446">
        <f>(Table2[[#This Row],[Rank 1Y]]+Table2[[#This Row],[Rank 6M]]+Table2[[#This Row],[Rank Sharpe]])/3</f>
        <v>429</v>
      </c>
    </row>
    <row r="447" spans="1:48" x14ac:dyDescent="0.3">
      <c r="A447" t="s">
        <v>918</v>
      </c>
      <c r="B447" t="s">
        <v>919</v>
      </c>
      <c r="C447" t="s">
        <v>10171</v>
      </c>
      <c r="D447" t="s">
        <v>193</v>
      </c>
      <c r="E447">
        <v>16155.756814259999</v>
      </c>
      <c r="F447">
        <v>653.25</v>
      </c>
      <c r="G447">
        <v>-4.2078728389729303</v>
      </c>
      <c r="H447">
        <f>(Table2[[#This Row],[1Y Return vs Nifty]]-AVERAGE(Table2[1Y Return vs Nifty]))/_xlfn.STDEV.P(Table2[1Y Return vs Nifty])</f>
        <v>-0.57901658319260463</v>
      </c>
      <c r="I447">
        <v>1.9391255630989901</v>
      </c>
      <c r="J447">
        <f>(Table2[[#This Row],[1M Return vs Nifty]]-AVERAGE(Table2[1M Return vs Nifty]))/_xlfn.STDEV.P(Table2[1M Return vs Nifty])</f>
        <v>-6.8154464798752083E-3</v>
      </c>
      <c r="K447">
        <v>2.8061408180082199</v>
      </c>
      <c r="L447">
        <f>(Table2[[#This Row],[6M Return vs Nifty]]-AVERAGE(Table2[6M Return vs Nifty]))/_xlfn.STDEV.P(Table2[6M Return vs Nifty])</f>
        <v>-0.21231575021714483</v>
      </c>
      <c r="M447">
        <v>-4.9987486537324397</v>
      </c>
      <c r="N447">
        <f>(Table2[[#This Row],[1W Return vs Nifty]]-AVERAGE(Table2[1W Return vs Nifty]))/_xlfn.STDEV.P(Table2[1W Return vs Nifty])</f>
        <v>-0.89884424282986242</v>
      </c>
      <c r="O447">
        <v>665.45</v>
      </c>
      <c r="P447">
        <v>638.07605133352502</v>
      </c>
      <c r="Q447">
        <v>585.06151634078606</v>
      </c>
      <c r="R447">
        <v>43.0301405344062</v>
      </c>
      <c r="S447" s="2">
        <f>(Table2[[#This Row],[Close Price]]-Table2[[#This Row],[20D EMA]])/Table2[[#This Row],[20D EMA]]</f>
        <v>-1.8333458561875491E-2</v>
      </c>
      <c r="T447" s="2">
        <f>(Table2[[#This Row],[Close Price]]-Table2[[#This Row],[50D EMA]])/Table2[[#This Row],[50D EMA]]</f>
        <v>2.3780783865438478E-2</v>
      </c>
      <c r="U447" s="2">
        <f>(Table2[[#This Row],[Close Price]]-Table2[[#This Row],[200D EMA]])/Table2[[#This Row],[200D EMA]]</f>
        <v>0.11654925465905296</v>
      </c>
      <c r="V447">
        <v>0.61873799617134295</v>
      </c>
      <c r="W447">
        <v>645.54999999999995</v>
      </c>
      <c r="X447">
        <v>670</v>
      </c>
      <c r="Y447">
        <v>645.54999999999995</v>
      </c>
      <c r="Z447">
        <v>694</v>
      </c>
      <c r="AA447">
        <v>645.54999999999995</v>
      </c>
      <c r="AB447">
        <v>706.45</v>
      </c>
      <c r="AC447">
        <f>(Table2[[#This Row],[Close Price]]/Table2[[#This Row],[Day Low]])-1</f>
        <v>1.192781349237082E-2</v>
      </c>
      <c r="AD447">
        <f>(Table2[[#This Row],[Day High]]/Table2[[#This Row],[Close Price]])-1</f>
        <v>2.564102564102555E-2</v>
      </c>
      <c r="AE447">
        <f>(Table2[[#This Row],[Close Price]]/Table2[[#This Row],[Current Week Low]])-1</f>
        <v>1.192781349237082E-2</v>
      </c>
      <c r="AF447">
        <f>(Table2[[#This Row],[Current Week High]]/Table2[[#This Row],[Close Price]])-1</f>
        <v>6.2380405663987837E-2</v>
      </c>
      <c r="AG447">
        <f>(Table2[[#This Row],[Close Price]]/Table2[[#This Row],[Current Month Low]])-1</f>
        <v>1.192781349237082E-2</v>
      </c>
      <c r="AH447">
        <f>(Table2[[#This Row],[Current Month High]]/Table2[[#This Row],[Close Price]])-1</f>
        <v>8.1438959050899484E-2</v>
      </c>
      <c r="AI447">
        <v>10.524301569077601</v>
      </c>
      <c r="AJ447">
        <v>32.882424735557301</v>
      </c>
      <c r="AK447" t="str">
        <f>IF(AND(Table2[[#This Row],[20D EMA]]&gt;Table2[[#This Row],[50D EMA]],Table2[[#This Row],[50D EMA]]&gt;Table2[[#This Row],[200D EMA]]),"Uptrend","Downtrend/NoTrend")</f>
        <v>Uptrend</v>
      </c>
      <c r="AL447">
        <v>-0.01</v>
      </c>
      <c r="AM447" t="s">
        <v>10212</v>
      </c>
      <c r="AN447">
        <v>-4.57</v>
      </c>
      <c r="AO447" t="s">
        <v>10212</v>
      </c>
      <c r="AP447">
        <v>4.1576327922752003E-2</v>
      </c>
      <c r="AQ447">
        <f>(Table2[[#This Row],[Sharpe Ratio]]-AVERAGE(Table2[Sharpe Ratio]))/_xlfn.STDEV.P(Table2[Sharpe Ratio])</f>
        <v>-0.14691074531481765</v>
      </c>
      <c r="AR4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-1.8439027680343048</v>
      </c>
      <c r="AS447">
        <f>_xlfn.RANK.AVG(Table2[[#This Row],[1Y Return vs Nifty Z-Score]],Table2[1Y Return vs Nifty Z-Score])</f>
        <v>527</v>
      </c>
      <c r="AT447">
        <f>_xlfn.RANK.AVG(Table2[[#This Row],[6M Return vs Nifty Z-Score]],Table2[6M Return vs Nifty Z-Score])</f>
        <v>389</v>
      </c>
      <c r="AU447">
        <f>_xlfn.RANK.AVG(Table2[[#This Row],[Sharpe Ratio Z-Score]],Table2[Sharpe Ratio Z-Score])</f>
        <v>377</v>
      </c>
      <c r="AV447">
        <f>(Table2[[#This Row],[Rank 1Y]]+Table2[[#This Row],[Rank 6M]]+Table2[[#This Row],[Rank Sharpe]])/3</f>
        <v>431</v>
      </c>
    </row>
    <row r="448" spans="1:48" x14ac:dyDescent="0.3">
      <c r="A448" t="s">
        <v>786</v>
      </c>
      <c r="B448" t="s">
        <v>787</v>
      </c>
      <c r="C448" t="s">
        <v>10172</v>
      </c>
      <c r="D448" t="s">
        <v>62</v>
      </c>
      <c r="E448">
        <v>20022.254655516001</v>
      </c>
      <c r="F448">
        <v>151.1</v>
      </c>
      <c r="G448">
        <v>40.420556586583402</v>
      </c>
      <c r="H448">
        <f>(Table2[[#This Row],[1Y Return vs Nifty]]-AVERAGE(Table2[1Y Return vs Nifty]))/_xlfn.STDEV.P(Table2[1Y Return vs Nifty])</f>
        <v>-4.3245520333244719E-2</v>
      </c>
      <c r="I448">
        <v>-7.1612273476734698</v>
      </c>
      <c r="J448">
        <f>(Table2[[#This Row],[1M Return vs Nifty]]-AVERAGE(Table2[1M Return vs Nifty]))/_xlfn.STDEV.P(Table2[1M Return vs Nifty])</f>
        <v>-0.78558937092651426</v>
      </c>
      <c r="K448">
        <v>-5.5388170445606502</v>
      </c>
      <c r="L448">
        <f>(Table2[[#This Row],[6M Return vs Nifty]]-AVERAGE(Table2[6M Return vs Nifty]))/_xlfn.STDEV.P(Table2[6M Return vs Nifty])</f>
        <v>-0.4634846261157432</v>
      </c>
      <c r="M448">
        <v>-4.3924437718184501</v>
      </c>
      <c r="N448">
        <f>(Table2[[#This Row],[1W Return vs Nifty]]-AVERAGE(Table2[1W Return vs Nifty]))/_xlfn.STDEV.P(Table2[1W Return vs Nifty])</f>
        <v>-0.78271565521598907</v>
      </c>
      <c r="O448">
        <v>154.79</v>
      </c>
      <c r="P448">
        <v>151.40349971937701</v>
      </c>
      <c r="Q448">
        <v>135.02027065289201</v>
      </c>
      <c r="R448">
        <v>34.478289357446201</v>
      </c>
      <c r="S448" s="2">
        <f>(Table2[[#This Row],[Close Price]]-Table2[[#This Row],[20D EMA]])/Table2[[#This Row],[20D EMA]]</f>
        <v>-2.3838749273208851E-2</v>
      </c>
      <c r="T448" s="2">
        <f>(Table2[[#This Row],[Close Price]]-Table2[[#This Row],[50D EMA]])/Table2[[#This Row],[50D EMA]]</f>
        <v>-2.0045753231566323E-3</v>
      </c>
      <c r="U448" s="2">
        <f>(Table2[[#This Row],[Close Price]]-Table2[[#This Row],[200D EMA]])/Table2[[#This Row],[200D EMA]]</f>
        <v>0.1190912243721204</v>
      </c>
      <c r="V448">
        <v>0.447242149686291</v>
      </c>
      <c r="W448">
        <v>150</v>
      </c>
      <c r="X448">
        <v>152.44999999999999</v>
      </c>
      <c r="Y448">
        <v>149.82</v>
      </c>
      <c r="Z448">
        <v>159.5</v>
      </c>
      <c r="AA448">
        <v>149.82</v>
      </c>
      <c r="AB448">
        <v>162.4</v>
      </c>
      <c r="AC448">
        <f>(Table2[[#This Row],[Close Price]]/Table2[[#This Row],[Day Low]])-1</f>
        <v>7.3333333333331918E-3</v>
      </c>
      <c r="AD448">
        <f>(Table2[[#This Row],[Day High]]/Table2[[#This Row],[Close Price]])-1</f>
        <v>8.9344804765056907E-3</v>
      </c>
      <c r="AE448">
        <f>(Table2[[#This Row],[Close Price]]/Table2[[#This Row],[Current Week Low]])-1</f>
        <v>8.5435856360966955E-3</v>
      </c>
      <c r="AF448">
        <f>(Table2[[#This Row],[Current Week High]]/Table2[[#This Row],[Close Price]])-1</f>
        <v>5.5592322964924001E-2</v>
      </c>
      <c r="AG448">
        <f>(Table2[[#This Row],[Close Price]]/Table2[[#This Row],[Current Month Low]])-1</f>
        <v>8.5435856360966955E-3</v>
      </c>
      <c r="AH448">
        <f>(Table2[[#This Row],[Current Month High]]/Table2[[#This Row],[Close Price]])-1</f>
        <v>7.4784910655195214E-2</v>
      </c>
      <c r="AI448">
        <v>10.324288550628699</v>
      </c>
      <c r="AJ448">
        <v>72.685714285714198</v>
      </c>
      <c r="AK448" t="str">
        <f>IF(AND(Table2[[#This Row],[20D EMA]]&gt;Table2[[#This Row],[50D EMA]],Table2[[#This Row],[50D EMA]]&gt;Table2[[#This Row],[200D EMA]]),"Uptrend","Downtrend/NoTrend")</f>
        <v>Uptrend</v>
      </c>
      <c r="AL448">
        <v>-0.02</v>
      </c>
      <c r="AM448" t="s">
        <v>10212</v>
      </c>
      <c r="AN448">
        <v>-3.69</v>
      </c>
      <c r="AO448" t="s">
        <v>10212</v>
      </c>
      <c r="AQ448">
        <f>(Table2[[#This Row],[Sharpe Ratio]]-AVERAGE(Table2[Sharpe Ratio]))/_xlfn.STDEV.P(Table2[Sharpe Ratio])</f>
        <v>-0.61861806961255938</v>
      </c>
      <c r="AR4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-2.6936532422040509</v>
      </c>
      <c r="AS448">
        <f>_xlfn.RANK.AVG(Table2[[#This Row],[1Y Return vs Nifty Z-Score]],Table2[1Y Return vs Nifty Z-Score])</f>
        <v>295</v>
      </c>
      <c r="AT448">
        <f>_xlfn.RANK.AVG(Table2[[#This Row],[6M Return vs Nifty Z-Score]],Table2[6M Return vs Nifty Z-Score])</f>
        <v>484</v>
      </c>
      <c r="AU448">
        <f>_xlfn.RANK.AVG(Table2[[#This Row],[Sharpe Ratio Z-Score]],Table2[Sharpe Ratio Z-Score])</f>
        <v>517</v>
      </c>
      <c r="AV448">
        <f>(Table2[[#This Row],[Rank 1Y]]+Table2[[#This Row],[Rank 6M]]+Table2[[#This Row],[Rank Sharpe]])/3</f>
        <v>432</v>
      </c>
    </row>
    <row r="449" spans="1:48" x14ac:dyDescent="0.3">
      <c r="A449" t="s">
        <v>425</v>
      </c>
      <c r="B449" t="s">
        <v>426</v>
      </c>
      <c r="C449" t="s">
        <v>10169</v>
      </c>
      <c r="D449" t="s">
        <v>282</v>
      </c>
      <c r="E449">
        <v>54979.084657314997</v>
      </c>
      <c r="F449">
        <v>2065.1</v>
      </c>
      <c r="G449">
        <v>12.596415208387899</v>
      </c>
      <c r="H449">
        <f>(Table2[[#This Row],[1Y Return vs Nifty]]-AVERAGE(Table2[1Y Return vs Nifty]))/_xlfn.STDEV.P(Table2[1Y Return vs Nifty])</f>
        <v>-0.37727855692512263</v>
      </c>
      <c r="I449">
        <v>-7.9808007910859304</v>
      </c>
      <c r="J449">
        <f>(Table2[[#This Row],[1M Return vs Nifty]]-AVERAGE(Table2[1M Return vs Nifty]))/_xlfn.STDEV.P(Table2[1M Return vs Nifty])</f>
        <v>-0.85572537918428526</v>
      </c>
      <c r="K449">
        <v>3.1151123293067098</v>
      </c>
      <c r="L449">
        <f>(Table2[[#This Row],[6M Return vs Nifty]]-AVERAGE(Table2[6M Return vs Nifty]))/_xlfn.STDEV.P(Table2[6M Return vs Nifty])</f>
        <v>-0.20301623924829693</v>
      </c>
      <c r="M449">
        <v>2.3364544217399801</v>
      </c>
      <c r="N449">
        <f>(Table2[[#This Row],[1W Return vs Nifty]]-AVERAGE(Table2[1W Return vs Nifty]))/_xlfn.STDEV.P(Table2[1W Return vs Nifty])</f>
        <v>0.50610366114626426</v>
      </c>
      <c r="O449">
        <v>2050.3000000000002</v>
      </c>
      <c r="P449">
        <v>1992.5729607355099</v>
      </c>
      <c r="Q449">
        <v>1817.75179601176</v>
      </c>
      <c r="R449">
        <v>57.103323498472498</v>
      </c>
      <c r="S449" s="2">
        <f>(Table2[[#This Row],[Close Price]]-Table2[[#This Row],[20D EMA]])/Table2[[#This Row],[20D EMA]]</f>
        <v>7.2184558357312224E-3</v>
      </c>
      <c r="T449" s="2">
        <f>(Table2[[#This Row],[Close Price]]-Table2[[#This Row],[50D EMA]])/Table2[[#This Row],[50D EMA]]</f>
        <v>3.6398686870526636E-2</v>
      </c>
      <c r="U449" s="2">
        <f>(Table2[[#This Row],[Close Price]]-Table2[[#This Row],[200D EMA]])/Table2[[#This Row],[200D EMA]]</f>
        <v>0.13607369528168503</v>
      </c>
      <c r="V449">
        <v>0.69254309886967802</v>
      </c>
      <c r="W449">
        <v>2058.0500000000002</v>
      </c>
      <c r="X449">
        <v>2087.5500000000002</v>
      </c>
      <c r="Y449">
        <v>2043.1</v>
      </c>
      <c r="Z449">
        <v>2133.6999999999998</v>
      </c>
      <c r="AA449">
        <v>1972.8</v>
      </c>
      <c r="AB449">
        <v>2133.6999999999998</v>
      </c>
      <c r="AC449">
        <f>(Table2[[#This Row],[Close Price]]/Table2[[#This Row],[Day Low]])-1</f>
        <v>3.4255727509049372E-3</v>
      </c>
      <c r="AD449">
        <f>(Table2[[#This Row],[Day High]]/Table2[[#This Row],[Close Price]])-1</f>
        <v>1.0871144254515741E-2</v>
      </c>
      <c r="AE449">
        <f>(Table2[[#This Row],[Close Price]]/Table2[[#This Row],[Current Week Low]])-1</f>
        <v>1.0767950663207904E-2</v>
      </c>
      <c r="AF449">
        <f>(Table2[[#This Row],[Current Week High]]/Table2[[#This Row],[Close Price]])-1</f>
        <v>3.3218730327829071E-2</v>
      </c>
      <c r="AG449">
        <f>(Table2[[#This Row],[Close Price]]/Table2[[#This Row],[Current Month Low]])-1</f>
        <v>4.6786293592862904E-2</v>
      </c>
      <c r="AH449">
        <f>(Table2[[#This Row],[Current Month High]]/Table2[[#This Row],[Close Price]])-1</f>
        <v>3.3218730327829071E-2</v>
      </c>
      <c r="AI449">
        <v>5.68253353348506</v>
      </c>
      <c r="AJ449">
        <v>40.468659660578801</v>
      </c>
      <c r="AK449" t="str">
        <f>IF(AND(Table2[[#This Row],[20D EMA]]&gt;Table2[[#This Row],[50D EMA]],Table2[[#This Row],[50D EMA]]&gt;Table2[[#This Row],[200D EMA]]),"Uptrend","Downtrend/NoTrend")</f>
        <v>Uptrend</v>
      </c>
      <c r="AL449">
        <v>-0.08</v>
      </c>
      <c r="AM449" t="s">
        <v>10212</v>
      </c>
      <c r="AN449">
        <v>5.14</v>
      </c>
      <c r="AO449" t="s">
        <v>10211</v>
      </c>
      <c r="AP449">
        <v>4.2098888397580003E-3</v>
      </c>
      <c r="AQ449">
        <f>(Table2[[#This Row],[Sharpe Ratio]]-AVERAGE(Table2[Sharpe Ratio]))/_xlfn.STDEV.P(Table2[Sharpe Ratio])</f>
        <v>-0.57085446230498726</v>
      </c>
      <c r="AR4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-1.5007709765164279</v>
      </c>
      <c r="AS449">
        <f>_xlfn.RANK.AVG(Table2[[#This Row],[1Y Return vs Nifty Z-Score]],Table2[1Y Return vs Nifty Z-Score])</f>
        <v>423</v>
      </c>
      <c r="AT449">
        <f>_xlfn.RANK.AVG(Table2[[#This Row],[6M Return vs Nifty Z-Score]],Table2[6M Return vs Nifty Z-Score])</f>
        <v>386</v>
      </c>
      <c r="AU449">
        <f>_xlfn.RANK.AVG(Table2[[#This Row],[Sharpe Ratio Z-Score]],Table2[Sharpe Ratio Z-Score])</f>
        <v>489</v>
      </c>
      <c r="AV449">
        <f>(Table2[[#This Row],[Rank 1Y]]+Table2[[#This Row],[Rank 6M]]+Table2[[#This Row],[Rank Sharpe]])/3</f>
        <v>432.66666666666669</v>
      </c>
    </row>
    <row r="450" spans="1:48" x14ac:dyDescent="0.3">
      <c r="A450" t="s">
        <v>796</v>
      </c>
      <c r="B450" t="s">
        <v>797</v>
      </c>
      <c r="C450" t="s">
        <v>10166</v>
      </c>
      <c r="D450" t="s">
        <v>798</v>
      </c>
      <c r="E450">
        <v>19765.621333200001</v>
      </c>
      <c r="F450">
        <v>1424.2</v>
      </c>
      <c r="G450">
        <v>8.3059320871438107</v>
      </c>
      <c r="H450">
        <f>(Table2[[#This Row],[1Y Return vs Nifty]]-AVERAGE(Table2[1Y Return vs Nifty]))/_xlfn.STDEV.P(Table2[1Y Return vs Nifty])</f>
        <v>-0.42878645741898891</v>
      </c>
      <c r="I450">
        <v>6.96055554654086</v>
      </c>
      <c r="J450">
        <f>(Table2[[#This Row],[1M Return vs Nifty]]-AVERAGE(Table2[1M Return vs Nifty]))/_xlfn.STDEV.P(Table2[1M Return vs Nifty])</f>
        <v>0.42289961763702938</v>
      </c>
      <c r="K450">
        <v>-1.83948316263739</v>
      </c>
      <c r="L450">
        <f>(Table2[[#This Row],[6M Return vs Nifty]]-AVERAGE(Table2[6M Return vs Nifty]))/_xlfn.STDEV.P(Table2[6M Return vs Nifty])</f>
        <v>-0.35214104020454529</v>
      </c>
      <c r="M450">
        <v>3.3222827064893798</v>
      </c>
      <c r="N450">
        <f>(Table2[[#This Row],[1W Return vs Nifty]]-AVERAGE(Table2[1W Return vs Nifty]))/_xlfn.STDEV.P(Table2[1W Return vs Nifty])</f>
        <v>0.6949242524902669</v>
      </c>
      <c r="O450">
        <v>1337.84</v>
      </c>
      <c r="P450">
        <v>1257.0829335303599</v>
      </c>
      <c r="Q450">
        <v>1161.87168952262</v>
      </c>
      <c r="R450">
        <v>68.449230229125106</v>
      </c>
      <c r="S450" s="2">
        <f>(Table2[[#This Row],[Close Price]]-Table2[[#This Row],[20D EMA]])/Table2[[#This Row],[20D EMA]]</f>
        <v>6.4551814865753857E-2</v>
      </c>
      <c r="T450" s="2">
        <f>(Table2[[#This Row],[Close Price]]-Table2[[#This Row],[50D EMA]])/Table2[[#This Row],[50D EMA]]</f>
        <v>0.13294036694962741</v>
      </c>
      <c r="U450" s="2">
        <f>(Table2[[#This Row],[Close Price]]-Table2[[#This Row],[200D EMA]])/Table2[[#This Row],[200D EMA]]</f>
        <v>0.22578079218468886</v>
      </c>
      <c r="V450">
        <v>1.3422186478615099</v>
      </c>
      <c r="W450">
        <v>1404</v>
      </c>
      <c r="X450">
        <v>1464.8</v>
      </c>
      <c r="Y450">
        <v>1345</v>
      </c>
      <c r="Z450">
        <v>1464.95</v>
      </c>
      <c r="AA450">
        <v>1312.35</v>
      </c>
      <c r="AB450">
        <v>1464.95</v>
      </c>
      <c r="AC450">
        <f>(Table2[[#This Row],[Close Price]]/Table2[[#This Row],[Day Low]])-1</f>
        <v>1.438746438746441E-2</v>
      </c>
      <c r="AD450">
        <f>(Table2[[#This Row],[Day High]]/Table2[[#This Row],[Close Price]])-1</f>
        <v>2.8507232130318805E-2</v>
      </c>
      <c r="AE450">
        <f>(Table2[[#This Row],[Close Price]]/Table2[[#This Row],[Current Week Low]])-1</f>
        <v>5.8884758364312395E-2</v>
      </c>
      <c r="AF450">
        <f>(Table2[[#This Row],[Current Week High]]/Table2[[#This Row],[Close Price]])-1</f>
        <v>2.8612554416514557E-2</v>
      </c>
      <c r="AG450">
        <f>(Table2[[#This Row],[Close Price]]/Table2[[#This Row],[Current Month Low]])-1</f>
        <v>8.5228788051967985E-2</v>
      </c>
      <c r="AH450">
        <f>(Table2[[#This Row],[Current Month High]]/Table2[[#This Row],[Close Price]])-1</f>
        <v>2.8612554416514557E-2</v>
      </c>
      <c r="AI450">
        <v>2.86125544165145</v>
      </c>
      <c r="AJ450">
        <v>44.127915802256702</v>
      </c>
      <c r="AK450" t="str">
        <f>IF(AND(Table2[[#This Row],[20D EMA]]&gt;Table2[[#This Row],[50D EMA]],Table2[[#This Row],[50D EMA]]&gt;Table2[[#This Row],[200D EMA]]),"Uptrend","Downtrend/NoTrend")</f>
        <v>Uptrend</v>
      </c>
      <c r="AL450">
        <v>0.14000000000000001</v>
      </c>
      <c r="AM450" t="s">
        <v>10211</v>
      </c>
      <c r="AN450">
        <v>3.91</v>
      </c>
      <c r="AO450" t="s">
        <v>10211</v>
      </c>
      <c r="AP450">
        <v>3.3504151119224002E-2</v>
      </c>
      <c r="AQ450">
        <f>(Table2[[#This Row],[Sharpe Ratio]]-AVERAGE(Table2[Sharpe Ratio]))/_xlfn.STDEV.P(Table2[Sharpe Ratio])</f>
        <v>-0.23849422830843681</v>
      </c>
      <c r="AR4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9.8402144195325225E-2</v>
      </c>
      <c r="AS450">
        <f>_xlfn.RANK.AVG(Table2[[#This Row],[1Y Return vs Nifty Z-Score]],Table2[1Y Return vs Nifty Z-Score])</f>
        <v>444</v>
      </c>
      <c r="AT450">
        <f>_xlfn.RANK.AVG(Table2[[#This Row],[6M Return vs Nifty Z-Score]],Table2[6M Return vs Nifty Z-Score])</f>
        <v>446</v>
      </c>
      <c r="AU450">
        <f>_xlfn.RANK.AVG(Table2[[#This Row],[Sharpe Ratio Z-Score]],Table2[Sharpe Ratio Z-Score])</f>
        <v>409</v>
      </c>
      <c r="AV450">
        <f>(Table2[[#This Row],[Rank 1Y]]+Table2[[#This Row],[Rank 6M]]+Table2[[#This Row],[Rank Sharpe]])/3</f>
        <v>433</v>
      </c>
    </row>
    <row r="451" spans="1:48" x14ac:dyDescent="0.3">
      <c r="A451" t="s">
        <v>1452</v>
      </c>
      <c r="B451" t="s">
        <v>1453</v>
      </c>
      <c r="C451" t="s">
        <v>10173</v>
      </c>
      <c r="D451" t="s">
        <v>130</v>
      </c>
      <c r="E451">
        <v>6841.34012162</v>
      </c>
      <c r="F451">
        <v>625.1</v>
      </c>
      <c r="G451">
        <v>29.755844889004901</v>
      </c>
      <c r="H451">
        <f>(Table2[[#This Row],[1Y Return vs Nifty]]-AVERAGE(Table2[1Y Return vs Nifty]))/_xlfn.STDEV.P(Table2[1Y Return vs Nifty])</f>
        <v>-0.17127700149552524</v>
      </c>
      <c r="I451">
        <v>-4.1846612321448404</v>
      </c>
      <c r="J451">
        <f>(Table2[[#This Row],[1M Return vs Nifty]]-AVERAGE(Table2[1M Return vs Nifty]))/_xlfn.STDEV.P(Table2[1M Return vs Nifty])</f>
        <v>-0.53086605438116119</v>
      </c>
      <c r="K451">
        <v>-34.2528158436578</v>
      </c>
      <c r="L451">
        <f>(Table2[[#This Row],[6M Return vs Nifty]]-AVERAGE(Table2[6M Return vs Nifty]))/_xlfn.STDEV.P(Table2[6M Return vs Nifty])</f>
        <v>-1.3277265935045166</v>
      </c>
      <c r="M451">
        <v>-7.2329384521913003</v>
      </c>
      <c r="N451">
        <f>(Table2[[#This Row],[1W Return vs Nifty]]-AVERAGE(Table2[1W Return vs Nifty]))/_xlfn.STDEV.P(Table2[1W Return vs Nifty])</f>
        <v>-1.3267697197570927</v>
      </c>
      <c r="O451">
        <v>630.86</v>
      </c>
      <c r="P451">
        <v>614.71609367609403</v>
      </c>
      <c r="Q451">
        <v>574.04743056657105</v>
      </c>
      <c r="R451">
        <v>46.348916617826802</v>
      </c>
      <c r="S451" s="2">
        <f>(Table2[[#This Row],[Close Price]]-Table2[[#This Row],[20D EMA]])/Table2[[#This Row],[20D EMA]]</f>
        <v>-9.1303934311891561E-3</v>
      </c>
      <c r="T451" s="2">
        <f>(Table2[[#This Row],[Close Price]]-Table2[[#This Row],[50D EMA]])/Table2[[#This Row],[50D EMA]]</f>
        <v>1.689219857871083E-2</v>
      </c>
      <c r="U451" s="2">
        <f>(Table2[[#This Row],[Close Price]]-Table2[[#This Row],[200D EMA]])/Table2[[#This Row],[200D EMA]]</f>
        <v>8.8934409797882572E-2</v>
      </c>
      <c r="V451">
        <v>1.3901318451624101</v>
      </c>
      <c r="W451">
        <v>624</v>
      </c>
      <c r="X451">
        <v>637</v>
      </c>
      <c r="Y451">
        <v>607.1</v>
      </c>
      <c r="Z451">
        <v>672.2</v>
      </c>
      <c r="AA451">
        <v>607.1</v>
      </c>
      <c r="AB451">
        <v>689.95</v>
      </c>
      <c r="AC451">
        <f>(Table2[[#This Row],[Close Price]]/Table2[[#This Row],[Day Low]])-1</f>
        <v>1.7628205128206176E-3</v>
      </c>
      <c r="AD451">
        <f>(Table2[[#This Row],[Day High]]/Table2[[#This Row],[Close Price]])-1</f>
        <v>1.903695408734607E-2</v>
      </c>
      <c r="AE451">
        <f>(Table2[[#This Row],[Close Price]]/Table2[[#This Row],[Current Week Low]])-1</f>
        <v>2.9649151704826293E-2</v>
      </c>
      <c r="AF451">
        <f>(Table2[[#This Row],[Current Week High]]/Table2[[#This Row],[Close Price]])-1</f>
        <v>7.5347944328907346E-2</v>
      </c>
      <c r="AG451">
        <f>(Table2[[#This Row],[Close Price]]/Table2[[#This Row],[Current Month Low]])-1</f>
        <v>2.9649151704826293E-2</v>
      </c>
      <c r="AH451">
        <f>(Table2[[#This Row],[Current Month High]]/Table2[[#This Row],[Close Price]])-1</f>
        <v>0.10374340105583113</v>
      </c>
      <c r="AI451">
        <v>34.6424572068468</v>
      </c>
      <c r="AJ451">
        <v>71.483437349976001</v>
      </c>
      <c r="AK451" t="str">
        <f>IF(AND(Table2[[#This Row],[20D EMA]]&gt;Table2[[#This Row],[50D EMA]],Table2[[#This Row],[50D EMA]]&gt;Table2[[#This Row],[200D EMA]]),"Uptrend","Downtrend/NoTrend")</f>
        <v>Uptrend</v>
      </c>
      <c r="AL451">
        <v>0</v>
      </c>
      <c r="AM451">
        <v>0</v>
      </c>
      <c r="AN451">
        <v>1.58</v>
      </c>
      <c r="AO451" t="s">
        <v>10211</v>
      </c>
      <c r="AP451">
        <v>7.3209121456364004E-2</v>
      </c>
      <c r="AQ451">
        <f>(Table2[[#This Row],[Sharpe Ratio]]-AVERAGE(Table2[Sharpe Ratio]))/_xlfn.STDEV.P(Table2[Sharpe Ratio])</f>
        <v>0.21198146915700217</v>
      </c>
      <c r="AR4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-3.1446578999812935</v>
      </c>
      <c r="AS451">
        <f>_xlfn.RANK.AVG(Table2[[#This Row],[1Y Return vs Nifty Z-Score]],Table2[1Y Return vs Nifty Z-Score])</f>
        <v>326</v>
      </c>
      <c r="AT451">
        <f>_xlfn.RANK.AVG(Table2[[#This Row],[6M Return vs Nifty Z-Score]],Table2[6M Return vs Nifty Z-Score])</f>
        <v>704</v>
      </c>
      <c r="AU451">
        <f>_xlfn.RANK.AVG(Table2[[#This Row],[Sharpe Ratio Z-Score]],Table2[Sharpe Ratio Z-Score])</f>
        <v>270</v>
      </c>
      <c r="AV451">
        <f>(Table2[[#This Row],[Rank 1Y]]+Table2[[#This Row],[Rank 6M]]+Table2[[#This Row],[Rank Sharpe]])/3</f>
        <v>433.33333333333331</v>
      </c>
    </row>
    <row r="452" spans="1:48" x14ac:dyDescent="0.3">
      <c r="A452" t="s">
        <v>1025</v>
      </c>
      <c r="B452" t="s">
        <v>1026</v>
      </c>
      <c r="C452" t="s">
        <v>10172</v>
      </c>
      <c r="D452" t="s">
        <v>290</v>
      </c>
      <c r="E452">
        <v>12687.710875000001</v>
      </c>
      <c r="F452">
        <v>1230</v>
      </c>
      <c r="G452">
        <v>-10.8602584836557</v>
      </c>
      <c r="H452">
        <f>(Table2[[#This Row],[1Y Return vs Nifty]]-AVERAGE(Table2[1Y Return vs Nifty]))/_xlfn.STDEV.P(Table2[1Y Return vs Nifty])</f>
        <v>-0.65887948164721688</v>
      </c>
      <c r="I452">
        <v>-9.5996831664874094</v>
      </c>
      <c r="J452">
        <f>(Table2[[#This Row],[1M Return vs Nifty]]-AVERAGE(Table2[1M Return vs Nifty]))/_xlfn.STDEV.P(Table2[1M Return vs Nifty])</f>
        <v>-0.99426323514111459</v>
      </c>
      <c r="K452">
        <v>-16.0556984594675</v>
      </c>
      <c r="L452">
        <f>(Table2[[#This Row],[6M Return vs Nifty]]-AVERAGE(Table2[6M Return vs Nifty]))/_xlfn.STDEV.P(Table2[6M Return vs Nifty])</f>
        <v>-0.7800246645968798</v>
      </c>
      <c r="M452">
        <v>-6.7067564514091904</v>
      </c>
      <c r="N452">
        <f>(Table2[[#This Row],[1W Return vs Nifty]]-AVERAGE(Table2[1W Return vs Nifty]))/_xlfn.STDEV.P(Table2[1W Return vs Nifty])</f>
        <v>-1.2259874658095864</v>
      </c>
      <c r="O452">
        <v>1275.26</v>
      </c>
      <c r="P452">
        <v>1288.87396754003</v>
      </c>
      <c r="Q452">
        <v>1208.4498558262901</v>
      </c>
      <c r="R452">
        <v>37.622390169688501</v>
      </c>
      <c r="S452" s="2">
        <f>(Table2[[#This Row],[Close Price]]-Table2[[#This Row],[20D EMA]])/Table2[[#This Row],[20D EMA]]</f>
        <v>-3.5490801875695928E-2</v>
      </c>
      <c r="T452" s="2">
        <f>(Table2[[#This Row],[Close Price]]-Table2[[#This Row],[50D EMA]])/Table2[[#This Row],[50D EMA]]</f>
        <v>-4.56786070808754E-2</v>
      </c>
      <c r="U452" s="2">
        <f>(Table2[[#This Row],[Close Price]]-Table2[[#This Row],[200D EMA]])/Table2[[#This Row],[200D EMA]]</f>
        <v>1.7832882407002947E-2</v>
      </c>
      <c r="V452">
        <v>0.45996973169444599</v>
      </c>
      <c r="W452">
        <v>1229.05</v>
      </c>
      <c r="X452">
        <v>1259.2</v>
      </c>
      <c r="Y452">
        <v>1229.05</v>
      </c>
      <c r="Z452">
        <v>1300.5999999999999</v>
      </c>
      <c r="AA452">
        <v>1229.05</v>
      </c>
      <c r="AB452">
        <v>1329.25</v>
      </c>
      <c r="AC452">
        <f>(Table2[[#This Row],[Close Price]]/Table2[[#This Row],[Day Low]])-1</f>
        <v>7.7295472112615116E-4</v>
      </c>
      <c r="AD452">
        <f>(Table2[[#This Row],[Day High]]/Table2[[#This Row],[Close Price]])-1</f>
        <v>2.3739837398373931E-2</v>
      </c>
      <c r="AE452">
        <f>(Table2[[#This Row],[Close Price]]/Table2[[#This Row],[Current Week Low]])-1</f>
        <v>7.7295472112615116E-4</v>
      </c>
      <c r="AF452">
        <f>(Table2[[#This Row],[Current Week High]]/Table2[[#This Row],[Close Price]])-1</f>
        <v>5.7398373983739814E-2</v>
      </c>
      <c r="AG452">
        <f>(Table2[[#This Row],[Close Price]]/Table2[[#This Row],[Current Month Low]])-1</f>
        <v>7.7295472112615116E-4</v>
      </c>
      <c r="AH452">
        <f>(Table2[[#This Row],[Current Month High]]/Table2[[#This Row],[Close Price]])-1</f>
        <v>8.0691056910569214E-2</v>
      </c>
      <c r="AI452">
        <v>34.065040650406402</v>
      </c>
      <c r="AJ452">
        <v>23.8733068130318</v>
      </c>
      <c r="AK452" t="str">
        <f>IF(AND(Table2[[#This Row],[20D EMA]]&gt;Table2[[#This Row],[50D EMA]],Table2[[#This Row],[50D EMA]]&gt;Table2[[#This Row],[200D EMA]]),"Uptrend","Downtrend/NoTrend")</f>
        <v>Downtrend/NoTrend</v>
      </c>
      <c r="AL452">
        <v>-0.18</v>
      </c>
      <c r="AM452" t="s">
        <v>10212</v>
      </c>
      <c r="AN452">
        <v>-3.53</v>
      </c>
      <c r="AO452" t="s">
        <v>10212</v>
      </c>
      <c r="AP452">
        <v>0.127484876338569</v>
      </c>
      <c r="AQ452">
        <f>(Table2[[#This Row],[Sharpe Ratio]]-AVERAGE(Table2[Sharpe Ratio]))/_xlfn.STDEV.P(Table2[Sharpe Ratio])</f>
        <v>0.82777108764600216</v>
      </c>
      <c r="AR4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2">
        <f>_xlfn.RANK.AVG(Table2[[#This Row],[1Y Return vs Nifty Z-Score]],Table2[1Y Return vs Nifty Z-Score])</f>
        <v>562</v>
      </c>
      <c r="AT452">
        <f>_xlfn.RANK.AVG(Table2[[#This Row],[6M Return vs Nifty Z-Score]],Table2[6M Return vs Nifty Z-Score])</f>
        <v>588</v>
      </c>
      <c r="AU452">
        <f>_xlfn.RANK.AVG(Table2[[#This Row],[Sharpe Ratio Z-Score]],Table2[Sharpe Ratio Z-Score])</f>
        <v>151</v>
      </c>
      <c r="AV452">
        <f>(Table2[[#This Row],[Rank 1Y]]+Table2[[#This Row],[Rank 6M]]+Table2[[#This Row],[Rank Sharpe]])/3</f>
        <v>433.66666666666669</v>
      </c>
    </row>
    <row r="453" spans="1:48" x14ac:dyDescent="0.3">
      <c r="A453" t="s">
        <v>1206</v>
      </c>
      <c r="B453" t="s">
        <v>1207</v>
      </c>
      <c r="C453" t="s">
        <v>10181</v>
      </c>
      <c r="D453" t="s">
        <v>548</v>
      </c>
      <c r="E453">
        <v>9462.9882194099991</v>
      </c>
      <c r="F453">
        <v>598.85</v>
      </c>
      <c r="G453">
        <v>17.916555901714801</v>
      </c>
      <c r="H453">
        <f>(Table2[[#This Row],[1Y Return vs Nifty]]-AVERAGE(Table2[1Y Return vs Nifty]))/_xlfn.STDEV.P(Table2[1Y Return vs Nifty])</f>
        <v>-0.31340946113765522</v>
      </c>
      <c r="I453">
        <v>9.0732278833920095</v>
      </c>
      <c r="J453">
        <f>(Table2[[#This Row],[1M Return vs Nifty]]-AVERAGE(Table2[1M Return vs Nifty]))/_xlfn.STDEV.P(Table2[1M Return vs Nifty])</f>
        <v>0.60369415857091113</v>
      </c>
      <c r="K453">
        <v>8.0761615818736594</v>
      </c>
      <c r="L453">
        <f>(Table2[[#This Row],[6M Return vs Nifty]]-AVERAGE(Table2[6M Return vs Nifty]))/_xlfn.STDEV.P(Table2[6M Return vs Nifty])</f>
        <v>-5.3697191199653924E-2</v>
      </c>
      <c r="M453">
        <v>9.1366451542679794</v>
      </c>
      <c r="N453">
        <f>(Table2[[#This Row],[1W Return vs Nifty]]-AVERAGE(Table2[1W Return vs Nifty]))/_xlfn.STDEV.P(Table2[1W Return vs Nifty])</f>
        <v>1.8085779918501597</v>
      </c>
      <c r="O453">
        <v>548.29999999999995</v>
      </c>
      <c r="P453">
        <v>529.47651500614495</v>
      </c>
      <c r="Q453">
        <v>493.70807219255198</v>
      </c>
      <c r="R453">
        <v>74.121813779586802</v>
      </c>
      <c r="S453" s="2">
        <f>(Table2[[#This Row],[Close Price]]-Table2[[#This Row],[20D EMA]])/Table2[[#This Row],[20D EMA]]</f>
        <v>9.2194054349808638E-2</v>
      </c>
      <c r="T453" s="2">
        <f>(Table2[[#This Row],[Close Price]]-Table2[[#This Row],[50D EMA]])/Table2[[#This Row],[50D EMA]]</f>
        <v>0.1310227801001711</v>
      </c>
      <c r="U453" s="2">
        <f>(Table2[[#This Row],[Close Price]]-Table2[[#This Row],[200D EMA]])/Table2[[#This Row],[200D EMA]]</f>
        <v>0.21296376083241647</v>
      </c>
      <c r="V453">
        <v>2.1580465744625301</v>
      </c>
      <c r="W453">
        <v>597</v>
      </c>
      <c r="X453">
        <v>611</v>
      </c>
      <c r="Y453">
        <v>527.4</v>
      </c>
      <c r="Z453">
        <v>614.4</v>
      </c>
      <c r="AA453">
        <v>516.85</v>
      </c>
      <c r="AB453">
        <v>614.4</v>
      </c>
      <c r="AC453">
        <f>(Table2[[#This Row],[Close Price]]/Table2[[#This Row],[Day Low]])-1</f>
        <v>3.0988274706869046E-3</v>
      </c>
      <c r="AD453">
        <f>(Table2[[#This Row],[Day High]]/Table2[[#This Row],[Close Price]])-1</f>
        <v>2.0288887033480751E-2</v>
      </c>
      <c r="AE453">
        <f>(Table2[[#This Row],[Close Price]]/Table2[[#This Row],[Current Week Low]])-1</f>
        <v>0.13547591960561256</v>
      </c>
      <c r="AF453">
        <f>(Table2[[#This Row],[Current Week High]]/Table2[[#This Row],[Close Price]])-1</f>
        <v>2.5966435668364207E-2</v>
      </c>
      <c r="AG453">
        <f>(Table2[[#This Row],[Close Price]]/Table2[[#This Row],[Current Month Low]])-1</f>
        <v>0.15865338105833415</v>
      </c>
      <c r="AH453">
        <f>(Table2[[#This Row],[Current Month High]]/Table2[[#This Row],[Close Price]])-1</f>
        <v>2.5966435668364207E-2</v>
      </c>
      <c r="AI453">
        <v>2.5966435668364198</v>
      </c>
      <c r="AJ453">
        <v>50.087719298245602</v>
      </c>
      <c r="AK453" t="str">
        <f>IF(AND(Table2[[#This Row],[20D EMA]]&gt;Table2[[#This Row],[50D EMA]],Table2[[#This Row],[50D EMA]]&gt;Table2[[#This Row],[200D EMA]]),"Uptrend","Downtrend/NoTrend")</f>
        <v>Uptrend</v>
      </c>
      <c r="AL453">
        <v>0</v>
      </c>
      <c r="AM453" t="s">
        <v>10213</v>
      </c>
      <c r="AN453">
        <v>11.95</v>
      </c>
      <c r="AO453" t="s">
        <v>10211</v>
      </c>
      <c r="AP453">
        <v>-2.1392614969625998E-2</v>
      </c>
      <c r="AQ453">
        <f>(Table2[[#This Row],[Sharpe Ratio]]-AVERAGE(Table2[Sharpe Ratio]))/_xlfn.STDEV.P(Table2[Sharpe Ratio])</f>
        <v>-0.86132957568406887</v>
      </c>
      <c r="AR4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1.1838359223996928</v>
      </c>
      <c r="AS453">
        <f>_xlfn.RANK.AVG(Table2[[#This Row],[1Y Return vs Nifty Z-Score]],Table2[1Y Return vs Nifty Z-Score])</f>
        <v>398</v>
      </c>
      <c r="AT453">
        <f>_xlfn.RANK.AVG(Table2[[#This Row],[6M Return vs Nifty Z-Score]],Table2[6M Return vs Nifty Z-Score])</f>
        <v>326</v>
      </c>
      <c r="AU453">
        <f>_xlfn.RANK.AVG(Table2[[#This Row],[Sharpe Ratio Z-Score]],Table2[Sharpe Ratio Z-Score])</f>
        <v>586</v>
      </c>
      <c r="AV453">
        <f>(Table2[[#This Row],[Rank 1Y]]+Table2[[#This Row],[Rank 6M]]+Table2[[#This Row],[Rank Sharpe]])/3</f>
        <v>436.66666666666669</v>
      </c>
    </row>
    <row r="454" spans="1:48" x14ac:dyDescent="0.3">
      <c r="A454" t="s">
        <v>451</v>
      </c>
      <c r="B454" t="s">
        <v>452</v>
      </c>
      <c r="C454" t="s">
        <v>10176</v>
      </c>
      <c r="D454" t="s">
        <v>78</v>
      </c>
      <c r="E454">
        <v>50034.038353720003</v>
      </c>
      <c r="F454">
        <v>2686.15</v>
      </c>
      <c r="G454">
        <v>23.6915570196388</v>
      </c>
      <c r="H454">
        <f>(Table2[[#This Row],[1Y Return vs Nifty]]-AVERAGE(Table2[1Y Return vs Nifty]))/_xlfn.STDEV.P(Table2[1Y Return vs Nifty])</f>
        <v>-0.24407969697633078</v>
      </c>
      <c r="I454">
        <v>-1.3121697772410099</v>
      </c>
      <c r="J454">
        <f>(Table2[[#This Row],[1M Return vs Nifty]]-AVERAGE(Table2[1M Return vs Nifty]))/_xlfn.STDEV.P(Table2[1M Return vs Nifty])</f>
        <v>-0.28504905528139679</v>
      </c>
      <c r="K454">
        <v>3.25696782542899</v>
      </c>
      <c r="L454">
        <f>(Table2[[#This Row],[6M Return vs Nifty]]-AVERAGE(Table2[6M Return vs Nifty]))/_xlfn.STDEV.P(Table2[6M Return vs Nifty])</f>
        <v>-0.19874663284789945</v>
      </c>
      <c r="M454">
        <v>-3.3063756723714302</v>
      </c>
      <c r="N454">
        <f>(Table2[[#This Row],[1W Return vs Nifty]]-AVERAGE(Table2[1W Return vs Nifty]))/_xlfn.STDEV.P(Table2[1W Return vs Nifty])</f>
        <v>-0.5746956339304633</v>
      </c>
      <c r="O454">
        <v>2653.79</v>
      </c>
      <c r="P454">
        <v>2597.4493146034301</v>
      </c>
      <c r="Q454">
        <v>2397.5211124707498</v>
      </c>
      <c r="R454">
        <v>49.654027204572202</v>
      </c>
      <c r="S454" s="2">
        <f>(Table2[[#This Row],[Close Price]]-Table2[[#This Row],[20D EMA]])/Table2[[#This Row],[20D EMA]]</f>
        <v>1.2193881203863203E-2</v>
      </c>
      <c r="T454" s="2">
        <f>(Table2[[#This Row],[Close Price]]-Table2[[#This Row],[50D EMA]])/Table2[[#This Row],[50D EMA]]</f>
        <v>3.4149149666896375E-2</v>
      </c>
      <c r="U454" s="2">
        <f>(Table2[[#This Row],[Close Price]]-Table2[[#This Row],[200D EMA]])/Table2[[#This Row],[200D EMA]]</f>
        <v>0.12038637992714302</v>
      </c>
      <c r="V454">
        <v>1.0228951279615099</v>
      </c>
      <c r="W454">
        <v>2662.7</v>
      </c>
      <c r="X454">
        <v>2712.25</v>
      </c>
      <c r="Y454">
        <v>2586.5</v>
      </c>
      <c r="Z454">
        <v>2740</v>
      </c>
      <c r="AA454">
        <v>2586.5</v>
      </c>
      <c r="AB454">
        <v>2844</v>
      </c>
      <c r="AC454">
        <f>(Table2[[#This Row],[Close Price]]/Table2[[#This Row],[Day Low]])-1</f>
        <v>8.8068501896572116E-3</v>
      </c>
      <c r="AD454">
        <f>(Table2[[#This Row],[Day High]]/Table2[[#This Row],[Close Price]])-1</f>
        <v>9.7165087578876541E-3</v>
      </c>
      <c r="AE454">
        <f>(Table2[[#This Row],[Close Price]]/Table2[[#This Row],[Current Week Low]])-1</f>
        <v>3.8526966943746466E-2</v>
      </c>
      <c r="AF454">
        <f>(Table2[[#This Row],[Current Week High]]/Table2[[#This Row],[Close Price]])-1</f>
        <v>2.0047279563687681E-2</v>
      </c>
      <c r="AG454">
        <f>(Table2[[#This Row],[Close Price]]/Table2[[#This Row],[Current Month Low]])-1</f>
        <v>3.8526966943746466E-2</v>
      </c>
      <c r="AH454">
        <f>(Table2[[#This Row],[Current Month High]]/Table2[[#This Row],[Close Price]])-1</f>
        <v>5.8764402583623365E-2</v>
      </c>
      <c r="AI454">
        <v>5.8764402583623303</v>
      </c>
      <c r="AJ454">
        <v>52.392704167021201</v>
      </c>
      <c r="AK454" t="str">
        <f>IF(AND(Table2[[#This Row],[20D EMA]]&gt;Table2[[#This Row],[50D EMA]],Table2[[#This Row],[50D EMA]]&gt;Table2[[#This Row],[200D EMA]]),"Uptrend","Downtrend/NoTrend")</f>
        <v>Uptrend</v>
      </c>
      <c r="AL454">
        <v>-0.04</v>
      </c>
      <c r="AM454" t="s">
        <v>10212</v>
      </c>
      <c r="AN454">
        <v>3.68</v>
      </c>
      <c r="AO454" t="s">
        <v>10211</v>
      </c>
      <c r="AP454">
        <v>-1.2640720049021999E-2</v>
      </c>
      <c r="AQ454">
        <f>(Table2[[#This Row],[Sharpe Ratio]]-AVERAGE(Table2[Sharpe Ratio]))/_xlfn.STDEV.P(Table2[Sharpe Ratio])</f>
        <v>-0.76203430018009788</v>
      </c>
      <c r="AR4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-2.064605319216188</v>
      </c>
      <c r="AS454">
        <f>_xlfn.RANK.AVG(Table2[[#This Row],[1Y Return vs Nifty Z-Score]],Table2[1Y Return vs Nifty Z-Score])</f>
        <v>359</v>
      </c>
      <c r="AT454">
        <f>_xlfn.RANK.AVG(Table2[[#This Row],[6M Return vs Nifty Z-Score]],Table2[6M Return vs Nifty Z-Score])</f>
        <v>382</v>
      </c>
      <c r="AU454">
        <f>_xlfn.RANK.AVG(Table2[[#This Row],[Sharpe Ratio Z-Score]],Table2[Sharpe Ratio Z-Score])</f>
        <v>570</v>
      </c>
      <c r="AV454">
        <f>(Table2[[#This Row],[Rank 1Y]]+Table2[[#This Row],[Rank 6M]]+Table2[[#This Row],[Rank Sharpe]])/3</f>
        <v>437</v>
      </c>
    </row>
    <row r="455" spans="1:48" x14ac:dyDescent="0.3">
      <c r="A455" t="s">
        <v>662</v>
      </c>
      <c r="B455" t="s">
        <v>663</v>
      </c>
      <c r="C455" t="s">
        <v>10172</v>
      </c>
      <c r="D455" t="s">
        <v>62</v>
      </c>
      <c r="E455">
        <v>26715.271542959999</v>
      </c>
      <c r="F455">
        <v>1749.6</v>
      </c>
      <c r="G455">
        <v>8.0016506441565802</v>
      </c>
      <c r="H455">
        <f>(Table2[[#This Row],[1Y Return vs Nifty]]-AVERAGE(Table2[1Y Return vs Nifty]))/_xlfn.STDEV.P(Table2[1Y Return vs Nifty])</f>
        <v>-0.43243940228431488</v>
      </c>
      <c r="I455">
        <v>-14.690027296829699</v>
      </c>
      <c r="J455">
        <f>(Table2[[#This Row],[1M Return vs Nifty]]-AVERAGE(Table2[1M Return vs Nifty]))/_xlfn.STDEV.P(Table2[1M Return vs Nifty])</f>
        <v>-1.4298757123757018</v>
      </c>
      <c r="K455">
        <v>-8.0544129411824503</v>
      </c>
      <c r="L455">
        <f>(Table2[[#This Row],[6M Return vs Nifty]]-AVERAGE(Table2[6M Return vs Nifty]))/_xlfn.STDEV.P(Table2[6M Return vs Nifty])</f>
        <v>-0.53919973504442043</v>
      </c>
      <c r="M455">
        <v>-4.9272481049625201</v>
      </c>
      <c r="N455">
        <f>(Table2[[#This Row],[1W Return vs Nifty]]-AVERAGE(Table2[1W Return vs Nifty]))/_xlfn.STDEV.P(Table2[1W Return vs Nifty])</f>
        <v>-0.88514938733726634</v>
      </c>
      <c r="O455">
        <v>1760.37</v>
      </c>
      <c r="P455">
        <v>1766.05307386543</v>
      </c>
      <c r="Q455">
        <v>1622.4175216578601</v>
      </c>
      <c r="R455">
        <v>36.294260526432403</v>
      </c>
      <c r="S455" s="2">
        <f>(Table2[[#This Row],[Close Price]]-Table2[[#This Row],[20D EMA]])/Table2[[#This Row],[20D EMA]]</f>
        <v>-6.1180320046353796E-3</v>
      </c>
      <c r="T455" s="2">
        <f>(Table2[[#This Row],[Close Price]]-Table2[[#This Row],[50D EMA]])/Table2[[#This Row],[50D EMA]]</f>
        <v>-9.3162963836746718E-3</v>
      </c>
      <c r="U455" s="2">
        <f>(Table2[[#This Row],[Close Price]]-Table2[[#This Row],[200D EMA]])/Table2[[#This Row],[200D EMA]]</f>
        <v>7.8390720418366144E-2</v>
      </c>
      <c r="V455">
        <v>1.5845793222065401</v>
      </c>
      <c r="W455">
        <v>1730</v>
      </c>
      <c r="X455">
        <v>1775</v>
      </c>
      <c r="Y455">
        <v>1690.1</v>
      </c>
      <c r="Z455">
        <v>1775</v>
      </c>
      <c r="AA455">
        <v>1690.1</v>
      </c>
      <c r="AB455">
        <v>1906</v>
      </c>
      <c r="AC455">
        <f>(Table2[[#This Row],[Close Price]]/Table2[[#This Row],[Day Low]])-1</f>
        <v>1.1329479768786177E-2</v>
      </c>
      <c r="AD455">
        <f>(Table2[[#This Row],[Day High]]/Table2[[#This Row],[Close Price]])-1</f>
        <v>1.4517604023776887E-2</v>
      </c>
      <c r="AE455">
        <f>(Table2[[#This Row],[Close Price]]/Table2[[#This Row],[Current Week Low]])-1</f>
        <v>3.5205017454588594E-2</v>
      </c>
      <c r="AF455">
        <f>(Table2[[#This Row],[Current Week High]]/Table2[[#This Row],[Close Price]])-1</f>
        <v>1.4517604023776887E-2</v>
      </c>
      <c r="AG455">
        <f>(Table2[[#This Row],[Close Price]]/Table2[[#This Row],[Current Month Low]])-1</f>
        <v>3.5205017454588594E-2</v>
      </c>
      <c r="AH455">
        <f>(Table2[[#This Row],[Current Month High]]/Table2[[#This Row],[Close Price]])-1</f>
        <v>8.939186099679941E-2</v>
      </c>
      <c r="AI455">
        <v>10.882487425697301</v>
      </c>
      <c r="AJ455">
        <v>47.795235681702898</v>
      </c>
      <c r="AK455" t="str">
        <f>IF(AND(Table2[[#This Row],[20D EMA]]&gt;Table2[[#This Row],[50D EMA]],Table2[[#This Row],[50D EMA]]&gt;Table2[[#This Row],[200D EMA]]),"Uptrend","Downtrend/NoTrend")</f>
        <v>Downtrend/NoTrend</v>
      </c>
      <c r="AL455">
        <v>-0.14000000000000001</v>
      </c>
      <c r="AM455" t="s">
        <v>10212</v>
      </c>
      <c r="AN455">
        <v>1.44</v>
      </c>
      <c r="AO455" t="s">
        <v>10211</v>
      </c>
      <c r="AP455">
        <v>4.5007441961318E-2</v>
      </c>
      <c r="AQ455">
        <f>(Table2[[#This Row],[Sharpe Ratio]]-AVERAGE(Table2[Sharpe Ratio]))/_xlfn.STDEV.P(Table2[Sharpe Ratio])</f>
        <v>-0.10798278550317937</v>
      </c>
      <c r="AR4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5">
        <f>_xlfn.RANK.AVG(Table2[[#This Row],[1Y Return vs Nifty Z-Score]],Table2[1Y Return vs Nifty Z-Score])</f>
        <v>447</v>
      </c>
      <c r="AT455">
        <f>_xlfn.RANK.AVG(Table2[[#This Row],[6M Return vs Nifty Z-Score]],Table2[6M Return vs Nifty Z-Score])</f>
        <v>506</v>
      </c>
      <c r="AU455">
        <f>_xlfn.RANK.AVG(Table2[[#This Row],[Sharpe Ratio Z-Score]],Table2[Sharpe Ratio Z-Score])</f>
        <v>365</v>
      </c>
      <c r="AV455">
        <f>(Table2[[#This Row],[Rank 1Y]]+Table2[[#This Row],[Rank 6M]]+Table2[[#This Row],[Rank Sharpe]])/3</f>
        <v>439.33333333333331</v>
      </c>
    </row>
    <row r="456" spans="1:48" x14ac:dyDescent="0.3">
      <c r="A456" t="s">
        <v>1485</v>
      </c>
      <c r="B456" t="s">
        <v>1486</v>
      </c>
      <c r="C456" t="s">
        <v>10177</v>
      </c>
      <c r="D456" t="s">
        <v>140</v>
      </c>
      <c r="E456">
        <v>6628.1684372</v>
      </c>
      <c r="F456">
        <v>933</v>
      </c>
      <c r="G456">
        <v>24.750851546360199</v>
      </c>
      <c r="H456">
        <f>(Table2[[#This Row],[1Y Return vs Nifty]]-AVERAGE(Table2[1Y Return vs Nifty]))/_xlfn.STDEV.P(Table2[1Y Return vs Nifty])</f>
        <v>-0.23136270554804569</v>
      </c>
      <c r="I456">
        <v>0.173634781080926</v>
      </c>
      <c r="J456">
        <f>(Table2[[#This Row],[1M Return vs Nifty]]-AVERAGE(Table2[1M Return vs Nifty]))/_xlfn.STDEV.P(Table2[1M Return vs Nifty])</f>
        <v>-0.15789949765541003</v>
      </c>
      <c r="K456">
        <v>-6.2772063229817299</v>
      </c>
      <c r="L456">
        <f>(Table2[[#This Row],[6M Return vs Nifty]]-AVERAGE(Table2[6M Return vs Nifty]))/_xlfn.STDEV.P(Table2[6M Return vs Nifty])</f>
        <v>-0.48570887315100725</v>
      </c>
      <c r="M456">
        <v>-0.62405121057938495</v>
      </c>
      <c r="N456">
        <f>(Table2[[#This Row],[1W Return vs Nifty]]-AVERAGE(Table2[1W Return vs Nifty]))/_xlfn.STDEV.P(Table2[1W Return vs Nifty])</f>
        <v>-6.0936697524204914E-2</v>
      </c>
      <c r="O456">
        <v>928</v>
      </c>
      <c r="P456">
        <v>905.34888537503105</v>
      </c>
      <c r="Q456">
        <v>829.05860779543104</v>
      </c>
      <c r="R456">
        <v>55.342873215041401</v>
      </c>
      <c r="S456" s="2">
        <f>(Table2[[#This Row],[Close Price]]-Table2[[#This Row],[20D EMA]])/Table2[[#This Row],[20D EMA]]</f>
        <v>5.387931034482759E-3</v>
      </c>
      <c r="T456" s="2">
        <f>(Table2[[#This Row],[Close Price]]-Table2[[#This Row],[50D EMA]])/Table2[[#This Row],[50D EMA]]</f>
        <v>3.0541943632608304E-2</v>
      </c>
      <c r="U456" s="2">
        <f>(Table2[[#This Row],[Close Price]]-Table2[[#This Row],[200D EMA]])/Table2[[#This Row],[200D EMA]]</f>
        <v>0.12537279177519417</v>
      </c>
      <c r="V456">
        <v>1.0229446623034499</v>
      </c>
      <c r="W456">
        <v>930</v>
      </c>
      <c r="X456">
        <v>951.95</v>
      </c>
      <c r="Y456">
        <v>903.15</v>
      </c>
      <c r="Z456">
        <v>951.95</v>
      </c>
      <c r="AA456">
        <v>903.15</v>
      </c>
      <c r="AB456">
        <v>979.8</v>
      </c>
      <c r="AC456">
        <f>(Table2[[#This Row],[Close Price]]/Table2[[#This Row],[Day Low]])-1</f>
        <v>3.225806451612856E-3</v>
      </c>
      <c r="AD456">
        <f>(Table2[[#This Row],[Day High]]/Table2[[#This Row],[Close Price]])-1</f>
        <v>2.0310825294748147E-2</v>
      </c>
      <c r="AE456">
        <f>(Table2[[#This Row],[Close Price]]/Table2[[#This Row],[Current Week Low]])-1</f>
        <v>3.3050988207938836E-2</v>
      </c>
      <c r="AF456">
        <f>(Table2[[#This Row],[Current Week High]]/Table2[[#This Row],[Close Price]])-1</f>
        <v>2.0310825294748147E-2</v>
      </c>
      <c r="AG456">
        <f>(Table2[[#This Row],[Close Price]]/Table2[[#This Row],[Current Month Low]])-1</f>
        <v>3.3050988207938836E-2</v>
      </c>
      <c r="AH456">
        <f>(Table2[[#This Row],[Current Month High]]/Table2[[#This Row],[Close Price]])-1</f>
        <v>5.0160771704180096E-2</v>
      </c>
      <c r="AI456">
        <v>7.5026795284030001</v>
      </c>
      <c r="AJ456">
        <v>51.448746043340599</v>
      </c>
      <c r="AK456" t="str">
        <f>IF(AND(Table2[[#This Row],[20D EMA]]&gt;Table2[[#This Row],[50D EMA]],Table2[[#This Row],[50D EMA]]&gt;Table2[[#This Row],[200D EMA]]),"Uptrend","Downtrend/NoTrend")</f>
        <v>Uptrend</v>
      </c>
      <c r="AL456">
        <v>0.01</v>
      </c>
      <c r="AM456" t="s">
        <v>10211</v>
      </c>
      <c r="AN456">
        <v>0.24</v>
      </c>
      <c r="AO456" t="s">
        <v>10211</v>
      </c>
      <c r="AP456">
        <v>1.2239098624208E-2</v>
      </c>
      <c r="AQ456">
        <f>(Table2[[#This Row],[Sharpe Ratio]]-AVERAGE(Table2[Sharpe Ratio]))/_xlfn.STDEV.P(Table2[Sharpe Ratio])</f>
        <v>-0.47975846482572121</v>
      </c>
      <c r="AR4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-1.415666238704389</v>
      </c>
      <c r="AS456">
        <f>_xlfn.RANK.AVG(Table2[[#This Row],[1Y Return vs Nifty Z-Score]],Table2[1Y Return vs Nifty Z-Score])</f>
        <v>355</v>
      </c>
      <c r="AT456">
        <f>_xlfn.RANK.AVG(Table2[[#This Row],[6M Return vs Nifty Z-Score]],Table2[6M Return vs Nifty Z-Score])</f>
        <v>492</v>
      </c>
      <c r="AU456">
        <f>_xlfn.RANK.AVG(Table2[[#This Row],[Sharpe Ratio Z-Score]],Table2[Sharpe Ratio Z-Score])</f>
        <v>471</v>
      </c>
      <c r="AV456">
        <f>(Table2[[#This Row],[Rank 1Y]]+Table2[[#This Row],[Rank 6M]]+Table2[[#This Row],[Rank Sharpe]])/3</f>
        <v>439.33333333333331</v>
      </c>
    </row>
    <row r="457" spans="1:48" x14ac:dyDescent="0.3">
      <c r="A457" t="s">
        <v>1668</v>
      </c>
      <c r="B457" t="s">
        <v>1669</v>
      </c>
      <c r="C457" t="s">
        <v>10173</v>
      </c>
      <c r="D457" t="s">
        <v>515</v>
      </c>
      <c r="E457">
        <v>4836.9555924750002</v>
      </c>
      <c r="F457">
        <v>411.75</v>
      </c>
      <c r="G457">
        <v>22.728713028555799</v>
      </c>
      <c r="H457">
        <f>(Table2[[#This Row],[1Y Return vs Nifty]]-AVERAGE(Table2[1Y Return vs Nifty]))/_xlfn.STDEV.P(Table2[1Y Return vs Nifty])</f>
        <v>-0.25563878509819238</v>
      </c>
      <c r="I457">
        <v>34.216005021253899</v>
      </c>
      <c r="J457">
        <f>(Table2[[#This Row],[1M Return vs Nifty]]-AVERAGE(Table2[1M Return vs Nifty]))/_xlfn.STDEV.P(Table2[1M Return vs Nifty])</f>
        <v>2.7553183225043396</v>
      </c>
      <c r="K457">
        <v>-1.52107322630384</v>
      </c>
      <c r="L457">
        <f>(Table2[[#This Row],[6M Return vs Nifty]]-AVERAGE(Table2[6M Return vs Nifty]))/_xlfn.STDEV.P(Table2[6M Return vs Nifty])</f>
        <v>-0.3425574488789897</v>
      </c>
      <c r="M457">
        <v>-2.0692555963575399</v>
      </c>
      <c r="N457">
        <f>(Table2[[#This Row],[1W Return vs Nifty]]-AVERAGE(Table2[1W Return vs Nifty]))/_xlfn.STDEV.P(Table2[1W Return vs Nifty])</f>
        <v>-0.33774387678356788</v>
      </c>
      <c r="O457">
        <v>395.2</v>
      </c>
      <c r="P457">
        <v>360.53521900182699</v>
      </c>
      <c r="Q457">
        <v>321.61250457341902</v>
      </c>
      <c r="R457">
        <v>70.940536079199703</v>
      </c>
      <c r="S457" s="2">
        <f>(Table2[[#This Row],[Close Price]]-Table2[[#This Row],[20D EMA]])/Table2[[#This Row],[20D EMA]]</f>
        <v>4.1877530364372501E-2</v>
      </c>
      <c r="T457" s="2">
        <f>(Table2[[#This Row],[Close Price]]-Table2[[#This Row],[50D EMA]])/Table2[[#This Row],[50D EMA]]</f>
        <v>0.14205208894699822</v>
      </c>
      <c r="U457" s="2">
        <f>(Table2[[#This Row],[Close Price]]-Table2[[#This Row],[200D EMA]])/Table2[[#This Row],[200D EMA]]</f>
        <v>0.28026738433612125</v>
      </c>
      <c r="V457">
        <v>2.08136956622171</v>
      </c>
      <c r="W457">
        <v>351.7</v>
      </c>
      <c r="X457">
        <v>438.75</v>
      </c>
      <c r="Y457">
        <v>351.7</v>
      </c>
      <c r="Z457">
        <v>445.45</v>
      </c>
      <c r="AA457">
        <v>351.7</v>
      </c>
      <c r="AB457">
        <v>451.9</v>
      </c>
      <c r="AC457">
        <f>(Table2[[#This Row],[Close Price]]/Table2[[#This Row],[Day Low]])-1</f>
        <v>0.17074210975263004</v>
      </c>
      <c r="AD457">
        <f>(Table2[[#This Row],[Day High]]/Table2[[#This Row],[Close Price]])-1</f>
        <v>6.5573770491803351E-2</v>
      </c>
      <c r="AE457">
        <f>(Table2[[#This Row],[Close Price]]/Table2[[#This Row],[Current Week Low]])-1</f>
        <v>0.17074210975263004</v>
      </c>
      <c r="AF457">
        <f>(Table2[[#This Row],[Current Week High]]/Table2[[#This Row],[Close Price]])-1</f>
        <v>8.1845780206435848E-2</v>
      </c>
      <c r="AG457">
        <f>(Table2[[#This Row],[Close Price]]/Table2[[#This Row],[Current Month Low]])-1</f>
        <v>0.17074210975263004</v>
      </c>
      <c r="AH457">
        <f>(Table2[[#This Row],[Current Month High]]/Table2[[#This Row],[Close Price]])-1</f>
        <v>9.7510625379477744E-2</v>
      </c>
      <c r="AI457">
        <v>9.7510625379477691</v>
      </c>
      <c r="AJ457">
        <v>74.989375265618307</v>
      </c>
      <c r="AK457" t="str">
        <f>IF(AND(Table2[[#This Row],[20D EMA]]&gt;Table2[[#This Row],[50D EMA]],Table2[[#This Row],[50D EMA]]&gt;Table2[[#This Row],[200D EMA]]),"Uptrend","Downtrend/NoTrend")</f>
        <v>Uptrend</v>
      </c>
      <c r="AL457">
        <v>0.14000000000000001</v>
      </c>
      <c r="AM457" t="s">
        <v>10211</v>
      </c>
      <c r="AN457">
        <v>11.54</v>
      </c>
      <c r="AO457" t="s">
        <v>10211</v>
      </c>
      <c r="AQ457">
        <f>(Table2[[#This Row],[Sharpe Ratio]]-AVERAGE(Table2[Sharpe Ratio]))/_xlfn.STDEV.P(Table2[Sharpe Ratio])</f>
        <v>-0.61861806961255938</v>
      </c>
      <c r="AR4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1.2007601421310301</v>
      </c>
      <c r="AS457">
        <f>_xlfn.RANK.AVG(Table2[[#This Row],[1Y Return vs Nifty Z-Score]],Table2[1Y Return vs Nifty Z-Score])</f>
        <v>361</v>
      </c>
      <c r="AT457">
        <f>_xlfn.RANK.AVG(Table2[[#This Row],[6M Return vs Nifty Z-Score]],Table2[6M Return vs Nifty Z-Score])</f>
        <v>442</v>
      </c>
      <c r="AU457">
        <f>_xlfn.RANK.AVG(Table2[[#This Row],[Sharpe Ratio Z-Score]],Table2[Sharpe Ratio Z-Score])</f>
        <v>517</v>
      </c>
      <c r="AV457">
        <f>(Table2[[#This Row],[Rank 1Y]]+Table2[[#This Row],[Rank 6M]]+Table2[[#This Row],[Rank Sharpe]])/3</f>
        <v>440</v>
      </c>
    </row>
    <row r="458" spans="1:48" x14ac:dyDescent="0.3">
      <c r="A458" t="s">
        <v>73</v>
      </c>
      <c r="B458" t="s">
        <v>74</v>
      </c>
      <c r="C458" t="s">
        <v>10175</v>
      </c>
      <c r="D458" t="s">
        <v>75</v>
      </c>
      <c r="E458">
        <v>350926.54507742898</v>
      </c>
      <c r="F458">
        <v>3065.45</v>
      </c>
      <c r="G458">
        <v>1.9722670817619099</v>
      </c>
      <c r="H458">
        <f>(Table2[[#This Row],[1Y Return vs Nifty]]-AVERAGE(Table2[1Y Return vs Nifty]))/_xlfn.STDEV.P(Table2[1Y Return vs Nifty])</f>
        <v>-0.50482306626692153</v>
      </c>
      <c r="I458">
        <v>-9.76878398826506</v>
      </c>
      <c r="J458">
        <f>(Table2[[#This Row],[1M Return vs Nifty]]-AVERAGE(Table2[1M Return vs Nifty]))/_xlfn.STDEV.P(Table2[1M Return vs Nifty])</f>
        <v>-1.0087342465287108</v>
      </c>
      <c r="K458">
        <v>-13.154940584816799</v>
      </c>
      <c r="L458">
        <f>(Table2[[#This Row],[6M Return vs Nifty]]-AVERAGE(Table2[6M Return vs Nifty]))/_xlfn.STDEV.P(Table2[6M Return vs Nifty])</f>
        <v>-0.69271684272062395</v>
      </c>
      <c r="M458">
        <v>-2.4769968015125401</v>
      </c>
      <c r="N458">
        <f>(Table2[[#This Row],[1W Return vs Nifty]]-AVERAGE(Table2[1W Return vs Nifty]))/_xlfn.STDEV.P(Table2[1W Return vs Nifty])</f>
        <v>-0.41584057644587719</v>
      </c>
      <c r="O458">
        <v>3148.68</v>
      </c>
      <c r="P458">
        <v>3154.6938627484601</v>
      </c>
      <c r="Q458">
        <v>2969.3374704839598</v>
      </c>
      <c r="R458">
        <v>28.410160200893898</v>
      </c>
      <c r="S458" s="2">
        <f>(Table2[[#This Row],[Close Price]]-Table2[[#This Row],[20D EMA]])/Table2[[#This Row],[20D EMA]]</f>
        <v>-2.6433299033245684E-2</v>
      </c>
      <c r="T458" s="2">
        <f>(Table2[[#This Row],[Close Price]]-Table2[[#This Row],[50D EMA]])/Table2[[#This Row],[50D EMA]]</f>
        <v>-2.8289230787899168E-2</v>
      </c>
      <c r="U458" s="2">
        <f>(Table2[[#This Row],[Close Price]]-Table2[[#This Row],[200D EMA]])/Table2[[#This Row],[200D EMA]]</f>
        <v>3.2368341581724976E-2</v>
      </c>
      <c r="V458">
        <v>0.352255036176568</v>
      </c>
      <c r="W458">
        <v>3058.35</v>
      </c>
      <c r="X458">
        <v>3098.8</v>
      </c>
      <c r="Y458">
        <v>3058.35</v>
      </c>
      <c r="Z458">
        <v>3158.2</v>
      </c>
      <c r="AA458">
        <v>3058.35</v>
      </c>
      <c r="AB458">
        <v>3207.8</v>
      </c>
      <c r="AC458">
        <f>(Table2[[#This Row],[Close Price]]/Table2[[#This Row],[Day Low]])-1</f>
        <v>2.3215132342602196E-3</v>
      </c>
      <c r="AD458">
        <f>(Table2[[#This Row],[Day High]]/Table2[[#This Row],[Close Price]])-1</f>
        <v>1.0879316250469007E-2</v>
      </c>
      <c r="AE458">
        <f>(Table2[[#This Row],[Close Price]]/Table2[[#This Row],[Current Week Low]])-1</f>
        <v>2.3215132342602196E-3</v>
      </c>
      <c r="AF458">
        <f>(Table2[[#This Row],[Current Week High]]/Table2[[#This Row],[Close Price]])-1</f>
        <v>3.0256569182338655E-2</v>
      </c>
      <c r="AG458">
        <f>(Table2[[#This Row],[Close Price]]/Table2[[#This Row],[Current Month Low]])-1</f>
        <v>2.3215132342602196E-3</v>
      </c>
      <c r="AH458">
        <f>(Table2[[#This Row],[Current Month High]]/Table2[[#This Row],[Close Price]])-1</f>
        <v>4.6436901596829339E-2</v>
      </c>
      <c r="AI458">
        <v>22.1321502552643</v>
      </c>
      <c r="AJ458">
        <v>43.1115779645191</v>
      </c>
      <c r="AK458" t="str">
        <f>IF(AND(Table2[[#This Row],[20D EMA]]&gt;Table2[[#This Row],[50D EMA]],Table2[[#This Row],[50D EMA]]&gt;Table2[[#This Row],[200D EMA]]),"Uptrend","Downtrend/NoTrend")</f>
        <v>Downtrend/NoTrend</v>
      </c>
      <c r="AL458">
        <v>-0.08</v>
      </c>
      <c r="AM458" t="s">
        <v>10212</v>
      </c>
      <c r="AN458">
        <v>-3.31</v>
      </c>
      <c r="AO458" t="s">
        <v>10212</v>
      </c>
      <c r="AP458">
        <v>7.3817644943188002E-2</v>
      </c>
      <c r="AQ458">
        <f>(Table2[[#This Row],[Sharpe Ratio]]-AVERAGE(Table2[Sharpe Ratio]))/_xlfn.STDEV.P(Table2[Sharpe Ratio])</f>
        <v>0.21888551768854647</v>
      </c>
      <c r="AR4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8">
        <f>_xlfn.RANK.AVG(Table2[[#This Row],[1Y Return vs Nifty Z-Score]],Table2[1Y Return vs Nifty Z-Score])</f>
        <v>492</v>
      </c>
      <c r="AT458">
        <f>_xlfn.RANK.AVG(Table2[[#This Row],[6M Return vs Nifty Z-Score]],Table2[6M Return vs Nifty Z-Score])</f>
        <v>563</v>
      </c>
      <c r="AU458">
        <f>_xlfn.RANK.AVG(Table2[[#This Row],[Sharpe Ratio Z-Score]],Table2[Sharpe Ratio Z-Score])</f>
        <v>267</v>
      </c>
      <c r="AV458">
        <f>(Table2[[#This Row],[Rank 1Y]]+Table2[[#This Row],[Rank 6M]]+Table2[[#This Row],[Rank Sharpe]])/3</f>
        <v>440.66666666666669</v>
      </c>
    </row>
    <row r="459" spans="1:48" x14ac:dyDescent="0.3">
      <c r="A459" t="s">
        <v>651</v>
      </c>
      <c r="B459" t="s">
        <v>652</v>
      </c>
      <c r="C459" t="s">
        <v>10172</v>
      </c>
      <c r="D459" t="s">
        <v>62</v>
      </c>
      <c r="E459">
        <v>27648.279846990001</v>
      </c>
      <c r="F459">
        <v>2201.85</v>
      </c>
      <c r="G459">
        <v>28.2439809993115</v>
      </c>
      <c r="H459">
        <f>(Table2[[#This Row],[1Y Return vs Nifty]]-AVERAGE(Table2[1Y Return vs Nifty]))/_xlfn.STDEV.P(Table2[1Y Return vs Nifty])</f>
        <v>-0.18942715675543381</v>
      </c>
      <c r="I459">
        <v>-12.600336710137899</v>
      </c>
      <c r="J459">
        <f>(Table2[[#This Row],[1M Return vs Nifty]]-AVERAGE(Table2[1M Return vs Nifty]))/_xlfn.STDEV.P(Table2[1M Return vs Nifty])</f>
        <v>-1.2510478630567203</v>
      </c>
      <c r="K459">
        <v>-10.796201857475101</v>
      </c>
      <c r="L459">
        <f>(Table2[[#This Row],[6M Return vs Nifty]]-AVERAGE(Table2[6M Return vs Nifty]))/_xlfn.STDEV.P(Table2[6M Return vs Nifty])</f>
        <v>-0.62172286474713534</v>
      </c>
      <c r="M459">
        <v>-1.5244787889033899</v>
      </c>
      <c r="N459">
        <f>(Table2[[#This Row],[1W Return vs Nifty]]-AVERAGE(Table2[1W Return vs Nifty]))/_xlfn.STDEV.P(Table2[1W Return vs Nifty])</f>
        <v>-0.23340006709044361</v>
      </c>
      <c r="O459">
        <v>2278.9699999999998</v>
      </c>
      <c r="P459">
        <v>2294.4559767655801</v>
      </c>
      <c r="Q459">
        <v>2096.8650990793599</v>
      </c>
      <c r="R459">
        <v>31.922712143013602</v>
      </c>
      <c r="S459" s="2">
        <f>(Table2[[#This Row],[Close Price]]-Table2[[#This Row],[20D EMA]])/Table2[[#This Row],[20D EMA]]</f>
        <v>-3.3839848703580956E-2</v>
      </c>
      <c r="T459" s="2">
        <f>(Table2[[#This Row],[Close Price]]-Table2[[#This Row],[50D EMA]])/Table2[[#This Row],[50D EMA]]</f>
        <v>-4.0360755535664629E-2</v>
      </c>
      <c r="U459" s="2">
        <f>(Table2[[#This Row],[Close Price]]-Table2[[#This Row],[200D EMA]])/Table2[[#This Row],[200D EMA]]</f>
        <v>5.0067551301575967E-2</v>
      </c>
      <c r="V459">
        <v>1.37632339411553</v>
      </c>
      <c r="W459">
        <v>2196</v>
      </c>
      <c r="X459">
        <v>2240.5500000000002</v>
      </c>
      <c r="Y459">
        <v>2196</v>
      </c>
      <c r="Z459">
        <v>2304.9</v>
      </c>
      <c r="AA459">
        <v>2160.15</v>
      </c>
      <c r="AB459">
        <v>2306.85</v>
      </c>
      <c r="AC459">
        <f>(Table2[[#This Row],[Close Price]]/Table2[[#This Row],[Day Low]])-1</f>
        <v>2.663934426229364E-3</v>
      </c>
      <c r="AD459">
        <f>(Table2[[#This Row],[Day High]]/Table2[[#This Row],[Close Price]])-1</f>
        <v>1.7576129164112109E-2</v>
      </c>
      <c r="AE459">
        <f>(Table2[[#This Row],[Close Price]]/Table2[[#This Row],[Current Week Low]])-1</f>
        <v>2.663934426229364E-3</v>
      </c>
      <c r="AF459">
        <f>(Table2[[#This Row],[Current Week High]]/Table2[[#This Row],[Close Price]])-1</f>
        <v>4.6801553239321558E-2</v>
      </c>
      <c r="AG459">
        <f>(Table2[[#This Row],[Close Price]]/Table2[[#This Row],[Current Month Low]])-1</f>
        <v>1.93042149850704E-2</v>
      </c>
      <c r="AH459">
        <f>(Table2[[#This Row],[Current Month High]]/Table2[[#This Row],[Close Price]])-1</f>
        <v>4.7687172150691515E-2</v>
      </c>
      <c r="AI459">
        <v>15.357540250244099</v>
      </c>
      <c r="AJ459">
        <v>58.292595255211999</v>
      </c>
      <c r="AK459" t="str">
        <f>IF(AND(Table2[[#This Row],[20D EMA]]&gt;Table2[[#This Row],[50D EMA]],Table2[[#This Row],[50D EMA]]&gt;Table2[[#This Row],[200D EMA]]),"Uptrend","Downtrend/NoTrend")</f>
        <v>Downtrend/NoTrend</v>
      </c>
      <c r="AL459">
        <v>-7.0000000000000007E-2</v>
      </c>
      <c r="AM459" t="s">
        <v>10212</v>
      </c>
      <c r="AN459">
        <v>-4.9400000000000004</v>
      </c>
      <c r="AO459" t="s">
        <v>10212</v>
      </c>
      <c r="AP459">
        <v>1.6924892726982999E-2</v>
      </c>
      <c r="AQ459">
        <f>(Table2[[#This Row],[Sharpe Ratio]]-AVERAGE(Table2[Sharpe Ratio]))/_xlfn.STDEV.P(Table2[Sharpe Ratio])</f>
        <v>-0.426595438919805</v>
      </c>
      <c r="AR4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9">
        <f>_xlfn.RANK.AVG(Table2[[#This Row],[1Y Return vs Nifty Z-Score]],Table2[1Y Return vs Nifty Z-Score])</f>
        <v>335</v>
      </c>
      <c r="AT459">
        <f>_xlfn.RANK.AVG(Table2[[#This Row],[6M Return vs Nifty Z-Score]],Table2[6M Return vs Nifty Z-Score])</f>
        <v>539</v>
      </c>
      <c r="AU459">
        <f>_xlfn.RANK.AVG(Table2[[#This Row],[Sharpe Ratio Z-Score]],Table2[Sharpe Ratio Z-Score])</f>
        <v>449</v>
      </c>
      <c r="AV459">
        <f>(Table2[[#This Row],[Rank 1Y]]+Table2[[#This Row],[Rank 6M]]+Table2[[#This Row],[Rank Sharpe]])/3</f>
        <v>441</v>
      </c>
    </row>
    <row r="460" spans="1:48" x14ac:dyDescent="0.3">
      <c r="A460" t="s">
        <v>1814</v>
      </c>
      <c r="B460" t="s">
        <v>1815</v>
      </c>
      <c r="C460" t="s">
        <v>10178</v>
      </c>
      <c r="D460" t="s">
        <v>148</v>
      </c>
      <c r="E460">
        <v>3927.2912468999998</v>
      </c>
      <c r="F460">
        <v>833.4</v>
      </c>
      <c r="G460">
        <v>28.7068410221395</v>
      </c>
      <c r="H460">
        <f>(Table2[[#This Row],[1Y Return vs Nifty]]-AVERAGE(Table2[1Y Return vs Nifty]))/_xlfn.STDEV.P(Table2[1Y Return vs Nifty])</f>
        <v>-0.18387045199172872</v>
      </c>
      <c r="I460">
        <v>-0.58904203108049902</v>
      </c>
      <c r="J460">
        <f>(Table2[[#This Row],[1M Return vs Nifty]]-AVERAGE(Table2[1M Return vs Nifty]))/_xlfn.STDEV.P(Table2[1M Return vs Nifty])</f>
        <v>-0.22316650651924419</v>
      </c>
      <c r="K460">
        <v>7.3006002159579904</v>
      </c>
      <c r="L460">
        <f>(Table2[[#This Row],[6M Return vs Nifty]]-AVERAGE(Table2[6M Return vs Nifty]))/_xlfn.STDEV.P(Table2[6M Return vs Nifty])</f>
        <v>-7.7040254121658283E-2</v>
      </c>
      <c r="M460">
        <v>-1.3186242454705199</v>
      </c>
      <c r="N460">
        <f>(Table2[[#This Row],[1W Return vs Nifty]]-AVERAGE(Table2[1W Return vs Nifty]))/_xlfn.STDEV.P(Table2[1W Return vs Nifty])</f>
        <v>-0.19397172320627015</v>
      </c>
      <c r="O460">
        <v>821.19</v>
      </c>
      <c r="P460">
        <v>813.76225937807203</v>
      </c>
      <c r="Q460">
        <v>735.87393759828899</v>
      </c>
      <c r="R460">
        <v>56.912574195558904</v>
      </c>
      <c r="S460" s="2">
        <f>(Table2[[#This Row],[Close Price]]-Table2[[#This Row],[20D EMA]])/Table2[[#This Row],[20D EMA]]</f>
        <v>1.486866620392348E-2</v>
      </c>
      <c r="T460" s="2">
        <f>(Table2[[#This Row],[Close Price]]-Table2[[#This Row],[50D EMA]])/Table2[[#This Row],[50D EMA]]</f>
        <v>2.4132036593754465E-2</v>
      </c>
      <c r="U460" s="2">
        <f>(Table2[[#This Row],[Close Price]]-Table2[[#This Row],[200D EMA]])/Table2[[#This Row],[200D EMA]]</f>
        <v>0.1325309369156516</v>
      </c>
      <c r="V460">
        <v>0.428841857861048</v>
      </c>
      <c r="W460">
        <v>829</v>
      </c>
      <c r="X460">
        <v>841.75</v>
      </c>
      <c r="Y460">
        <v>821</v>
      </c>
      <c r="Z460">
        <v>859</v>
      </c>
      <c r="AA460">
        <v>771</v>
      </c>
      <c r="AB460">
        <v>859</v>
      </c>
      <c r="AC460">
        <f>(Table2[[#This Row],[Close Price]]/Table2[[#This Row],[Day Low]])-1</f>
        <v>5.3075995174909352E-3</v>
      </c>
      <c r="AD460">
        <f>(Table2[[#This Row],[Day High]]/Table2[[#This Row],[Close Price]])-1</f>
        <v>1.0019198464122914E-2</v>
      </c>
      <c r="AE460">
        <f>(Table2[[#This Row],[Close Price]]/Table2[[#This Row],[Current Week Low]])-1</f>
        <v>1.5103532277709997E-2</v>
      </c>
      <c r="AF460">
        <f>(Table2[[#This Row],[Current Week High]]/Table2[[#This Row],[Close Price]])-1</f>
        <v>3.0717542596592207E-2</v>
      </c>
      <c r="AG460">
        <f>(Table2[[#This Row],[Close Price]]/Table2[[#This Row],[Current Month Low]])-1</f>
        <v>8.0933852140077756E-2</v>
      </c>
      <c r="AH460">
        <f>(Table2[[#This Row],[Current Month High]]/Table2[[#This Row],[Close Price]])-1</f>
        <v>3.0717542596592207E-2</v>
      </c>
      <c r="AI460">
        <v>16.822654187664899</v>
      </c>
      <c r="AJ460">
        <v>72.154513530262307</v>
      </c>
      <c r="AK460" t="str">
        <f>IF(AND(Table2[[#This Row],[20D EMA]]&gt;Table2[[#This Row],[50D EMA]],Table2[[#This Row],[50D EMA]]&gt;Table2[[#This Row],[200D EMA]]),"Uptrend","Downtrend/NoTrend")</f>
        <v>Uptrend</v>
      </c>
      <c r="AL460">
        <v>-0.01</v>
      </c>
      <c r="AM460" t="s">
        <v>10212</v>
      </c>
      <c r="AN460">
        <v>6.01</v>
      </c>
      <c r="AO460" t="s">
        <v>10211</v>
      </c>
      <c r="AP460">
        <v>-6.4834019093765002E-2</v>
      </c>
      <c r="AQ460">
        <f>(Table2[[#This Row],[Sharpe Ratio]]-AVERAGE(Table2[Sharpe Ratio]))/_xlfn.STDEV.P(Table2[Sharpe Ratio])</f>
        <v>-1.3541972609016653</v>
      </c>
      <c r="AR4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-2.0322461967405667</v>
      </c>
      <c r="AS460">
        <f>_xlfn.RANK.AVG(Table2[[#This Row],[1Y Return vs Nifty Z-Score]],Table2[1Y Return vs Nifty Z-Score])</f>
        <v>331</v>
      </c>
      <c r="AT460">
        <f>_xlfn.RANK.AVG(Table2[[#This Row],[6M Return vs Nifty Z-Score]],Table2[6M Return vs Nifty Z-Score])</f>
        <v>335</v>
      </c>
      <c r="AU460">
        <f>_xlfn.RANK.AVG(Table2[[#This Row],[Sharpe Ratio Z-Score]],Table2[Sharpe Ratio Z-Score])</f>
        <v>664</v>
      </c>
      <c r="AV460">
        <f>(Table2[[#This Row],[Rank 1Y]]+Table2[[#This Row],[Rank 6M]]+Table2[[#This Row],[Rank Sharpe]])/3</f>
        <v>443.33333333333331</v>
      </c>
    </row>
    <row r="461" spans="1:48" x14ac:dyDescent="0.3">
      <c r="A461" t="s">
        <v>618</v>
      </c>
      <c r="B461" t="s">
        <v>619</v>
      </c>
      <c r="C461" t="s">
        <v>10171</v>
      </c>
      <c r="D461" t="s">
        <v>193</v>
      </c>
      <c r="E461">
        <v>30212.990364000001</v>
      </c>
      <c r="F461">
        <v>15888.7</v>
      </c>
      <c r="G461">
        <v>4.8586759378127198</v>
      </c>
      <c r="H461">
        <f>(Table2[[#This Row],[1Y Return vs Nifty]]-AVERAGE(Table2[1Y Return vs Nifty]))/_xlfn.STDEV.P(Table2[1Y Return vs Nifty])</f>
        <v>-0.47017129024525767</v>
      </c>
      <c r="I461">
        <v>-15.305909253701801</v>
      </c>
      <c r="J461">
        <f>(Table2[[#This Row],[1M Return vs Nifty]]-AVERAGE(Table2[1M Return vs Nifty]))/_xlfn.STDEV.P(Table2[1M Return vs Nifty])</f>
        <v>-1.4825805704457005</v>
      </c>
      <c r="K461">
        <v>-14.240483789883401</v>
      </c>
      <c r="L461">
        <f>(Table2[[#This Row],[6M Return vs Nifty]]-AVERAGE(Table2[6M Return vs Nifty]))/_xlfn.STDEV.P(Table2[6M Return vs Nifty])</f>
        <v>-0.72538982574177568</v>
      </c>
      <c r="M461">
        <v>-0.98387175784716496</v>
      </c>
      <c r="N461">
        <f>(Table2[[#This Row],[1W Return vs Nifty]]-AVERAGE(Table2[1W Return vs Nifty]))/_xlfn.STDEV.P(Table2[1W Return vs Nifty])</f>
        <v>-0.12985491539629185</v>
      </c>
      <c r="O461">
        <v>15966.88</v>
      </c>
      <c r="P461">
        <v>15621.8176103715</v>
      </c>
      <c r="Q461">
        <v>14800.025819054999</v>
      </c>
      <c r="R461">
        <v>48.252773707048298</v>
      </c>
      <c r="S461" s="2">
        <f>(Table2[[#This Row],[Close Price]]-Table2[[#This Row],[20D EMA]])/Table2[[#This Row],[20D EMA]]</f>
        <v>-4.8963855180222107E-3</v>
      </c>
      <c r="T461" s="2">
        <f>(Table2[[#This Row],[Close Price]]-Table2[[#This Row],[50D EMA]])/Table2[[#This Row],[50D EMA]]</f>
        <v>1.7083952474986969E-2</v>
      </c>
      <c r="U461" s="2">
        <f>(Table2[[#This Row],[Close Price]]-Table2[[#This Row],[200D EMA]])/Table2[[#This Row],[200D EMA]]</f>
        <v>7.3558937954238957E-2</v>
      </c>
      <c r="V461">
        <v>0.29962552404152099</v>
      </c>
      <c r="W461">
        <v>15746.8</v>
      </c>
      <c r="X461">
        <v>15999</v>
      </c>
      <c r="Y461">
        <v>15441.3</v>
      </c>
      <c r="Z461">
        <v>16398</v>
      </c>
      <c r="AA461">
        <v>15441.3</v>
      </c>
      <c r="AB461">
        <v>16398</v>
      </c>
      <c r="AC461">
        <f>(Table2[[#This Row],[Close Price]]/Table2[[#This Row],[Day Low]])-1</f>
        <v>9.011354687936679E-3</v>
      </c>
      <c r="AD461">
        <f>(Table2[[#This Row],[Day High]]/Table2[[#This Row],[Close Price]])-1</f>
        <v>6.9420405697129262E-3</v>
      </c>
      <c r="AE461">
        <f>(Table2[[#This Row],[Close Price]]/Table2[[#This Row],[Current Week Low]])-1</f>
        <v>2.8974244396521076E-2</v>
      </c>
      <c r="AF461">
        <f>(Table2[[#This Row],[Current Week High]]/Table2[[#This Row],[Close Price]])-1</f>
        <v>3.2054227218085707E-2</v>
      </c>
      <c r="AG461">
        <f>(Table2[[#This Row],[Close Price]]/Table2[[#This Row],[Current Month Low]])-1</f>
        <v>2.8974244396521076E-2</v>
      </c>
      <c r="AH461">
        <f>(Table2[[#This Row],[Current Month High]]/Table2[[#This Row],[Close Price]])-1</f>
        <v>3.2054227218085707E-2</v>
      </c>
      <c r="AI461">
        <v>14.861505346567</v>
      </c>
      <c r="AJ461">
        <v>35.9862376487605</v>
      </c>
      <c r="AK461" t="str">
        <f>IF(AND(Table2[[#This Row],[20D EMA]]&gt;Table2[[#This Row],[50D EMA]],Table2[[#This Row],[50D EMA]]&gt;Table2[[#This Row],[200D EMA]]),"Uptrend","Downtrend/NoTrend")</f>
        <v>Uptrend</v>
      </c>
      <c r="AL461">
        <v>0</v>
      </c>
      <c r="AM461" t="s">
        <v>10213</v>
      </c>
      <c r="AN461">
        <v>1.8</v>
      </c>
      <c r="AO461" t="s">
        <v>10211</v>
      </c>
      <c r="AP461">
        <v>6.6488661659645995E-2</v>
      </c>
      <c r="AQ461">
        <f>(Table2[[#This Row],[Sharpe Ratio]]-AVERAGE(Table2[Sharpe Ratio]))/_xlfn.STDEV.P(Table2[Sharpe Ratio])</f>
        <v>0.13573399211549042</v>
      </c>
      <c r="AR4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-2.6722626097135356</v>
      </c>
      <c r="AS461">
        <f>_xlfn.RANK.AVG(Table2[[#This Row],[1Y Return vs Nifty Z-Score]],Table2[1Y Return vs Nifty Z-Score])</f>
        <v>464</v>
      </c>
      <c r="AT461">
        <f>_xlfn.RANK.AVG(Table2[[#This Row],[6M Return vs Nifty Z-Score]],Table2[6M Return vs Nifty Z-Score])</f>
        <v>573</v>
      </c>
      <c r="AU461">
        <f>_xlfn.RANK.AVG(Table2[[#This Row],[Sharpe Ratio Z-Score]],Table2[Sharpe Ratio Z-Score])</f>
        <v>298</v>
      </c>
      <c r="AV461">
        <f>(Table2[[#This Row],[Rank 1Y]]+Table2[[#This Row],[Rank 6M]]+Table2[[#This Row],[Rank Sharpe]])/3</f>
        <v>445</v>
      </c>
    </row>
    <row r="462" spans="1:48" x14ac:dyDescent="0.3">
      <c r="A462" t="s">
        <v>392</v>
      </c>
      <c r="B462" t="s">
        <v>393</v>
      </c>
      <c r="C462" t="s">
        <v>10172</v>
      </c>
      <c r="D462" t="s">
        <v>62</v>
      </c>
      <c r="E462">
        <v>62165.43045</v>
      </c>
      <c r="F462">
        <v>5198.75</v>
      </c>
      <c r="G462">
        <v>20.913066728929799</v>
      </c>
      <c r="H462">
        <f>(Table2[[#This Row],[1Y Return vs Nifty]]-AVERAGE(Table2[1Y Return vs Nifty]))/_xlfn.STDEV.P(Table2[1Y Return vs Nifty])</f>
        <v>-0.27743589425593101</v>
      </c>
      <c r="I462">
        <v>-2.8905518378894102</v>
      </c>
      <c r="J462">
        <f>(Table2[[#This Row],[1M Return vs Nifty]]-AVERAGE(Table2[1M Return vs Nifty]))/_xlfn.STDEV.P(Table2[1M Return vs Nifty])</f>
        <v>-0.42012104685133583</v>
      </c>
      <c r="K462">
        <v>-8.93776096122415</v>
      </c>
      <c r="L462">
        <f>(Table2[[#This Row],[6M Return vs Nifty]]-AVERAGE(Table2[6M Return vs Nifty]))/_xlfn.STDEV.P(Table2[6M Return vs Nifty])</f>
        <v>-0.56578699083109352</v>
      </c>
      <c r="M462">
        <v>3.17367325234054</v>
      </c>
      <c r="N462">
        <f>(Table2[[#This Row],[1W Return vs Nifty]]-AVERAGE(Table2[1W Return vs Nifty]))/_xlfn.STDEV.P(Table2[1W Return vs Nifty])</f>
        <v>0.66646034508794838</v>
      </c>
      <c r="O462">
        <v>5106.5600000000004</v>
      </c>
      <c r="P462">
        <v>5073.5126255424202</v>
      </c>
      <c r="Q462">
        <v>4744.8305248042498</v>
      </c>
      <c r="R462">
        <v>59.378972627708798</v>
      </c>
      <c r="S462" s="2">
        <f>(Table2[[#This Row],[Close Price]]-Table2[[#This Row],[20D EMA]])/Table2[[#This Row],[20D EMA]]</f>
        <v>1.8053249154029248E-2</v>
      </c>
      <c r="T462" s="2">
        <f>(Table2[[#This Row],[Close Price]]-Table2[[#This Row],[50D EMA]])/Table2[[#This Row],[50D EMA]]</f>
        <v>2.4684549680053351E-2</v>
      </c>
      <c r="U462" s="2">
        <f>(Table2[[#This Row],[Close Price]]-Table2[[#This Row],[200D EMA]])/Table2[[#This Row],[200D EMA]]</f>
        <v>9.566610921566622E-2</v>
      </c>
      <c r="V462">
        <v>0.84970502776807599</v>
      </c>
      <c r="W462">
        <v>5164.75</v>
      </c>
      <c r="X462">
        <v>5268</v>
      </c>
      <c r="Y462">
        <v>5063</v>
      </c>
      <c r="Z462">
        <v>5348.8</v>
      </c>
      <c r="AA462">
        <v>4872</v>
      </c>
      <c r="AB462">
        <v>5348.8</v>
      </c>
      <c r="AC462">
        <f>(Table2[[#This Row],[Close Price]]/Table2[[#This Row],[Day Low]])-1</f>
        <v>6.5830872743113389E-3</v>
      </c>
      <c r="AD462">
        <f>(Table2[[#This Row],[Day High]]/Table2[[#This Row],[Close Price]])-1</f>
        <v>1.3320509737917874E-2</v>
      </c>
      <c r="AE462">
        <f>(Table2[[#This Row],[Close Price]]/Table2[[#This Row],[Current Week Low]])-1</f>
        <v>2.6812166699585305E-2</v>
      </c>
      <c r="AF462">
        <f>(Table2[[#This Row],[Current Week High]]/Table2[[#This Row],[Close Price]])-1</f>
        <v>2.8862707381582142E-2</v>
      </c>
      <c r="AG462">
        <f>(Table2[[#This Row],[Close Price]]/Table2[[#This Row],[Current Month Low]])-1</f>
        <v>6.7066912972085335E-2</v>
      </c>
      <c r="AH462">
        <f>(Table2[[#This Row],[Current Month High]]/Table2[[#This Row],[Close Price]])-1</f>
        <v>2.8862707381582142E-2</v>
      </c>
      <c r="AI462">
        <v>7.3104111565280103</v>
      </c>
      <c r="AJ462">
        <v>50.819553234696798</v>
      </c>
      <c r="AK462" t="str">
        <f>IF(AND(Table2[[#This Row],[20D EMA]]&gt;Table2[[#This Row],[50D EMA]],Table2[[#This Row],[50D EMA]]&gt;Table2[[#This Row],[200D EMA]]),"Uptrend","Downtrend/NoTrend")</f>
        <v>Uptrend</v>
      </c>
      <c r="AL462">
        <v>-0.01</v>
      </c>
      <c r="AM462" t="s">
        <v>10212</v>
      </c>
      <c r="AN462">
        <v>4.53</v>
      </c>
      <c r="AO462" t="s">
        <v>10211</v>
      </c>
      <c r="AP462">
        <v>1.8793884871074001E-2</v>
      </c>
      <c r="AQ462">
        <f>(Table2[[#This Row],[Sharpe Ratio]]-AVERAGE(Table2[Sharpe Ratio]))/_xlfn.STDEV.P(Table2[Sharpe Ratio])</f>
        <v>-0.40539064938041391</v>
      </c>
      <c r="AR4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-1.0022742362308259</v>
      </c>
      <c r="AS462">
        <f>_xlfn.RANK.AVG(Table2[[#This Row],[1Y Return vs Nifty Z-Score]],Table2[1Y Return vs Nifty Z-Score])</f>
        <v>379</v>
      </c>
      <c r="AT462">
        <f>_xlfn.RANK.AVG(Table2[[#This Row],[6M Return vs Nifty Z-Score]],Table2[6M Return vs Nifty Z-Score])</f>
        <v>515</v>
      </c>
      <c r="AU462">
        <f>_xlfn.RANK.AVG(Table2[[#This Row],[Sharpe Ratio Z-Score]],Table2[Sharpe Ratio Z-Score])</f>
        <v>444</v>
      </c>
      <c r="AV462">
        <f>(Table2[[#This Row],[Rank 1Y]]+Table2[[#This Row],[Rank 6M]]+Table2[[#This Row],[Rank Sharpe]])/3</f>
        <v>446</v>
      </c>
    </row>
    <row r="463" spans="1:48" x14ac:dyDescent="0.3">
      <c r="A463" t="s">
        <v>980</v>
      </c>
      <c r="B463" t="s">
        <v>981</v>
      </c>
      <c r="C463" t="s">
        <v>10172</v>
      </c>
      <c r="D463" t="s">
        <v>62</v>
      </c>
      <c r="E463">
        <v>14108.9372044799</v>
      </c>
      <c r="F463">
        <v>1043.25</v>
      </c>
      <c r="G463">
        <v>22.325598912143199</v>
      </c>
      <c r="H463">
        <f>(Table2[[#This Row],[1Y Return vs Nifty]]-AVERAGE(Table2[1Y Return vs Nifty]))/_xlfn.STDEV.P(Table2[1Y Return vs Nifty])</f>
        <v>-0.26047823119530983</v>
      </c>
      <c r="I463">
        <v>-2.8377949188170501</v>
      </c>
      <c r="J463">
        <f>(Table2[[#This Row],[1M Return vs Nifty]]-AVERAGE(Table2[1M Return vs Nifty]))/_xlfn.STDEV.P(Table2[1M Return vs Nifty])</f>
        <v>-0.41560630843288826</v>
      </c>
      <c r="K463">
        <v>1.70303735821663</v>
      </c>
      <c r="L463">
        <f>(Table2[[#This Row],[6M Return vs Nifty]]-AVERAGE(Table2[6M Return vs Nifty]))/_xlfn.STDEV.P(Table2[6M Return vs Nifty])</f>
        <v>-0.24551726669675208</v>
      </c>
      <c r="M463">
        <v>-0.486808787846919</v>
      </c>
      <c r="N463">
        <f>(Table2[[#This Row],[1W Return vs Nifty]]-AVERAGE(Table2[1W Return vs Nifty]))/_xlfn.STDEV.P(Table2[1W Return vs Nifty])</f>
        <v>-3.4649974147815614E-2</v>
      </c>
      <c r="O463">
        <v>1022.72</v>
      </c>
      <c r="P463">
        <v>978.71794760116802</v>
      </c>
      <c r="Q463">
        <v>893.26036895541404</v>
      </c>
      <c r="R463">
        <v>55.950608056163503</v>
      </c>
      <c r="S463" s="2">
        <f>(Table2[[#This Row],[Close Price]]-Table2[[#This Row],[20D EMA]])/Table2[[#This Row],[20D EMA]]</f>
        <v>2.0073920525657044E-2</v>
      </c>
      <c r="T463" s="2">
        <f>(Table2[[#This Row],[Close Price]]-Table2[[#This Row],[50D EMA]])/Table2[[#This Row],[50D EMA]]</f>
        <v>6.5935290710668643E-2</v>
      </c>
      <c r="U463" s="2">
        <f>(Table2[[#This Row],[Close Price]]-Table2[[#This Row],[200D EMA]])/Table2[[#This Row],[200D EMA]]</f>
        <v>0.16791255523849677</v>
      </c>
      <c r="V463">
        <v>0.56329847793885501</v>
      </c>
      <c r="W463">
        <v>1029.5</v>
      </c>
      <c r="X463">
        <v>1073.8499999999999</v>
      </c>
      <c r="Y463">
        <v>1009</v>
      </c>
      <c r="Z463">
        <v>1073.8499999999999</v>
      </c>
      <c r="AA463">
        <v>1007.1</v>
      </c>
      <c r="AB463">
        <v>1090</v>
      </c>
      <c r="AC463">
        <f>(Table2[[#This Row],[Close Price]]/Table2[[#This Row],[Day Low]])-1</f>
        <v>1.3355998057309471E-2</v>
      </c>
      <c r="AD463">
        <f>(Table2[[#This Row],[Day High]]/Table2[[#This Row],[Close Price]])-1</f>
        <v>2.9331416247303954E-2</v>
      </c>
      <c r="AE463">
        <f>(Table2[[#This Row],[Close Price]]/Table2[[#This Row],[Current Week Low]])-1</f>
        <v>3.3944499504459769E-2</v>
      </c>
      <c r="AF463">
        <f>(Table2[[#This Row],[Current Week High]]/Table2[[#This Row],[Close Price]])-1</f>
        <v>2.9331416247303954E-2</v>
      </c>
      <c r="AG463">
        <f>(Table2[[#This Row],[Close Price]]/Table2[[#This Row],[Current Month Low]])-1</f>
        <v>3.5895144474233032E-2</v>
      </c>
      <c r="AH463">
        <f>(Table2[[#This Row],[Current Month High]]/Table2[[#This Row],[Close Price]])-1</f>
        <v>4.4811885933381257E-2</v>
      </c>
      <c r="AI463">
        <v>4.4811885933381204</v>
      </c>
      <c r="AJ463">
        <v>50.541125541125503</v>
      </c>
      <c r="AK463" t="str">
        <f>IF(AND(Table2[[#This Row],[20D EMA]]&gt;Table2[[#This Row],[50D EMA]],Table2[[#This Row],[50D EMA]]&gt;Table2[[#This Row],[200D EMA]]),"Uptrend","Downtrend/NoTrend")</f>
        <v>Uptrend</v>
      </c>
      <c r="AL463">
        <v>0.08</v>
      </c>
      <c r="AM463" t="s">
        <v>10211</v>
      </c>
      <c r="AN463">
        <v>0.01</v>
      </c>
      <c r="AO463" t="s">
        <v>10211</v>
      </c>
      <c r="AP463">
        <v>-1.3740777206605E-2</v>
      </c>
      <c r="AQ463">
        <f>(Table2[[#This Row],[Sharpe Ratio]]-AVERAGE(Table2[Sharpe Ratio]))/_xlfn.STDEV.P(Table2[Sharpe Ratio])</f>
        <v>-0.77451508057374319</v>
      </c>
      <c r="AR4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-1.730766861046509</v>
      </c>
      <c r="AS463">
        <f>_xlfn.RANK.AVG(Table2[[#This Row],[1Y Return vs Nifty Z-Score]],Table2[1Y Return vs Nifty Z-Score])</f>
        <v>363</v>
      </c>
      <c r="AT463">
        <f>_xlfn.RANK.AVG(Table2[[#This Row],[6M Return vs Nifty Z-Score]],Table2[6M Return vs Nifty Z-Score])</f>
        <v>404</v>
      </c>
      <c r="AU463">
        <f>_xlfn.RANK.AVG(Table2[[#This Row],[Sharpe Ratio Z-Score]],Table2[Sharpe Ratio Z-Score])</f>
        <v>574</v>
      </c>
      <c r="AV463">
        <f>(Table2[[#This Row],[Rank 1Y]]+Table2[[#This Row],[Rank 6M]]+Table2[[#This Row],[Rank Sharpe]])/3</f>
        <v>447</v>
      </c>
    </row>
    <row r="464" spans="1:48" x14ac:dyDescent="0.3">
      <c r="A464" t="s">
        <v>1450</v>
      </c>
      <c r="B464" t="s">
        <v>1451</v>
      </c>
      <c r="C464" t="s">
        <v>637</v>
      </c>
      <c r="D464" t="s">
        <v>637</v>
      </c>
      <c r="E464">
        <v>6863.1850269449997</v>
      </c>
      <c r="F464">
        <v>508.95</v>
      </c>
      <c r="G464">
        <v>18.825527860048101</v>
      </c>
      <c r="H464">
        <f>(Table2[[#This Row],[1Y Return vs Nifty]]-AVERAGE(Table2[1Y Return vs Nifty]))/_xlfn.STDEV.P(Table2[1Y Return vs Nifty])</f>
        <v>-0.30249711493829051</v>
      </c>
      <c r="I464">
        <v>4.1751278064449</v>
      </c>
      <c r="J464">
        <f>(Table2[[#This Row],[1M Return vs Nifty]]-AVERAGE(Table2[1M Return vs Nifty]))/_xlfn.STDEV.P(Table2[1M Return vs Nifty])</f>
        <v>0.18453320331377043</v>
      </c>
      <c r="K464">
        <v>-25.982073851394599</v>
      </c>
      <c r="L464">
        <f>(Table2[[#This Row],[6M Return vs Nifty]]-AVERAGE(Table2[6M Return vs Nifty]))/_xlfn.STDEV.P(Table2[6M Return vs Nifty])</f>
        <v>-1.0787914876291467</v>
      </c>
      <c r="M464">
        <v>-6.5527205955761803</v>
      </c>
      <c r="N464">
        <f>(Table2[[#This Row],[1W Return vs Nifty]]-AVERAGE(Table2[1W Return vs Nifty]))/_xlfn.STDEV.P(Table2[1W Return vs Nifty])</f>
        <v>-1.1964842127212842</v>
      </c>
      <c r="O464">
        <v>523.75</v>
      </c>
      <c r="P464">
        <v>501.75080981709999</v>
      </c>
      <c r="Q464">
        <v>486.26286487824598</v>
      </c>
      <c r="R464">
        <v>35.177536513802302</v>
      </c>
      <c r="S464" s="2">
        <f>(Table2[[#This Row],[Close Price]]-Table2[[#This Row],[20D EMA]])/Table2[[#This Row],[20D EMA]]</f>
        <v>-2.8257756563245844E-2</v>
      </c>
      <c r="T464" s="2">
        <f>(Table2[[#This Row],[Close Price]]-Table2[[#This Row],[50D EMA]])/Table2[[#This Row],[50D EMA]]</f>
        <v>1.4348138641817582E-2</v>
      </c>
      <c r="U464" s="2">
        <f>(Table2[[#This Row],[Close Price]]-Table2[[#This Row],[200D EMA]])/Table2[[#This Row],[200D EMA]]</f>
        <v>4.6656112897773057E-2</v>
      </c>
      <c r="V464">
        <v>0.82556556112958202</v>
      </c>
      <c r="W464">
        <v>507.3</v>
      </c>
      <c r="X464">
        <v>527.6</v>
      </c>
      <c r="Y464">
        <v>507.3</v>
      </c>
      <c r="Z464">
        <v>545</v>
      </c>
      <c r="AA464">
        <v>507.3</v>
      </c>
      <c r="AB464">
        <v>569.85</v>
      </c>
      <c r="AC464">
        <f>(Table2[[#This Row],[Close Price]]/Table2[[#This Row],[Day Low]])-1</f>
        <v>3.252513305736171E-3</v>
      </c>
      <c r="AD464">
        <f>(Table2[[#This Row],[Day High]]/Table2[[#This Row],[Close Price]])-1</f>
        <v>3.664407112682988E-2</v>
      </c>
      <c r="AE464">
        <f>(Table2[[#This Row],[Close Price]]/Table2[[#This Row],[Current Week Low]])-1</f>
        <v>3.252513305736171E-3</v>
      </c>
      <c r="AF464">
        <f>(Table2[[#This Row],[Current Week High]]/Table2[[#This Row],[Close Price]])-1</f>
        <v>7.0832105314863947E-2</v>
      </c>
      <c r="AG464">
        <f>(Table2[[#This Row],[Close Price]]/Table2[[#This Row],[Current Month Low]])-1</f>
        <v>3.252513305736171E-3</v>
      </c>
      <c r="AH464">
        <f>(Table2[[#This Row],[Current Month High]]/Table2[[#This Row],[Close Price]])-1</f>
        <v>0.11965811965811968</v>
      </c>
      <c r="AI464">
        <v>30.857648099027401</v>
      </c>
      <c r="AJ464">
        <v>61.085614812470297</v>
      </c>
      <c r="AK464" t="str">
        <f>IF(AND(Table2[[#This Row],[20D EMA]]&gt;Table2[[#This Row],[50D EMA]],Table2[[#This Row],[50D EMA]]&gt;Table2[[#This Row],[200D EMA]]),"Uptrend","Downtrend/NoTrend")</f>
        <v>Uptrend</v>
      </c>
      <c r="AL464">
        <v>-0.02</v>
      </c>
      <c r="AM464" t="s">
        <v>10212</v>
      </c>
      <c r="AN464">
        <v>-8.16</v>
      </c>
      <c r="AO464" t="s">
        <v>10212</v>
      </c>
      <c r="AP464">
        <v>7.0224084358197006E-2</v>
      </c>
      <c r="AQ464">
        <f>(Table2[[#This Row],[Sharpe Ratio]]-AVERAGE(Table2[Sharpe Ratio]))/_xlfn.STDEV.P(Table2[Sharpe Ratio])</f>
        <v>0.17811450848837351</v>
      </c>
      <c r="AR4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-2.2151251034865775</v>
      </c>
      <c r="AS464">
        <f>_xlfn.RANK.AVG(Table2[[#This Row],[1Y Return vs Nifty Z-Score]],Table2[1Y Return vs Nifty Z-Score])</f>
        <v>396</v>
      </c>
      <c r="AT464">
        <f>_xlfn.RANK.AVG(Table2[[#This Row],[6M Return vs Nifty Z-Score]],Table2[6M Return vs Nifty Z-Score])</f>
        <v>658</v>
      </c>
      <c r="AU464">
        <f>_xlfn.RANK.AVG(Table2[[#This Row],[Sharpe Ratio Z-Score]],Table2[Sharpe Ratio Z-Score])</f>
        <v>288</v>
      </c>
      <c r="AV464">
        <f>(Table2[[#This Row],[Rank 1Y]]+Table2[[#This Row],[Rank 6M]]+Table2[[#This Row],[Rank Sharpe]])/3</f>
        <v>447.33333333333331</v>
      </c>
    </row>
    <row r="465" spans="1:48" x14ac:dyDescent="0.3">
      <c r="A465" t="s">
        <v>183</v>
      </c>
      <c r="B465" t="s">
        <v>184</v>
      </c>
      <c r="C465" t="s">
        <v>10166</v>
      </c>
      <c r="D465" t="s">
        <v>21</v>
      </c>
      <c r="E465">
        <v>142829.49764766</v>
      </c>
      <c r="F465">
        <v>1505.05</v>
      </c>
      <c r="G465">
        <v>3.4107975247954498</v>
      </c>
      <c r="H465">
        <f>(Table2[[#This Row],[1Y Return vs Nifty]]-AVERAGE(Table2[1Y Return vs Nifty]))/_xlfn.STDEV.P(Table2[1Y Return vs Nifty])</f>
        <v>-0.48755329015469578</v>
      </c>
      <c r="I465">
        <v>1.38624540065996</v>
      </c>
      <c r="J465">
        <f>(Table2[[#This Row],[1M Return vs Nifty]]-AVERAGE(Table2[1M Return vs Nifty]))/_xlfn.STDEV.P(Table2[1M Return vs Nifty])</f>
        <v>-5.4128848286705909E-2</v>
      </c>
      <c r="K465">
        <v>3.1507731963380499</v>
      </c>
      <c r="L465">
        <f>(Table2[[#This Row],[6M Return vs Nifty]]-AVERAGE(Table2[6M Return vs Nifty]))/_xlfn.STDEV.P(Table2[6M Return vs Nifty])</f>
        <v>-0.20194290849775987</v>
      </c>
      <c r="M465">
        <v>-0.98445469773094996</v>
      </c>
      <c r="N465">
        <f>(Table2[[#This Row],[1W Return vs Nifty]]-AVERAGE(Table2[1W Return vs Nifty]))/_xlfn.STDEV.P(Table2[1W Return vs Nifty])</f>
        <v>-0.12996656876968055</v>
      </c>
      <c r="O465">
        <v>1435.65</v>
      </c>
      <c r="P465">
        <v>1375.5262197602001</v>
      </c>
      <c r="Q465">
        <v>1284.17457943318</v>
      </c>
      <c r="R465">
        <v>63.545832721518202</v>
      </c>
      <c r="S465" s="2">
        <f>(Table2[[#This Row],[Close Price]]-Table2[[#This Row],[20D EMA]])/Table2[[#This Row],[20D EMA]]</f>
        <v>4.8340472956500444E-2</v>
      </c>
      <c r="T465" s="2">
        <f>(Table2[[#This Row],[Close Price]]-Table2[[#This Row],[50D EMA]])/Table2[[#This Row],[50D EMA]]</f>
        <v>9.4163076195217965E-2</v>
      </c>
      <c r="U465" s="2">
        <f>(Table2[[#This Row],[Close Price]]-Table2[[#This Row],[200D EMA]])/Table2[[#This Row],[200D EMA]]</f>
        <v>0.17199796982767857</v>
      </c>
      <c r="V465">
        <v>0.750809928738842</v>
      </c>
      <c r="W465">
        <v>1461.05</v>
      </c>
      <c r="X465">
        <v>1511.8</v>
      </c>
      <c r="Y465">
        <v>1441.25</v>
      </c>
      <c r="Z465">
        <v>1511.8</v>
      </c>
      <c r="AA465">
        <v>1424.15</v>
      </c>
      <c r="AB465">
        <v>1511.8</v>
      </c>
      <c r="AC465">
        <f>(Table2[[#This Row],[Close Price]]/Table2[[#This Row],[Day Low]])-1</f>
        <v>3.0115328017521703E-2</v>
      </c>
      <c r="AD465">
        <f>(Table2[[#This Row],[Day High]]/Table2[[#This Row],[Close Price]])-1</f>
        <v>4.4849008338594398E-3</v>
      </c>
      <c r="AE465">
        <f>(Table2[[#This Row],[Close Price]]/Table2[[#This Row],[Current Week Low]])-1</f>
        <v>4.4267129228100499E-2</v>
      </c>
      <c r="AF465">
        <f>(Table2[[#This Row],[Current Week High]]/Table2[[#This Row],[Close Price]])-1</f>
        <v>4.4849008338594398E-3</v>
      </c>
      <c r="AG465">
        <f>(Table2[[#This Row],[Close Price]]/Table2[[#This Row],[Current Month Low]])-1</f>
        <v>5.6805813994312393E-2</v>
      </c>
      <c r="AH465">
        <f>(Table2[[#This Row],[Current Month High]]/Table2[[#This Row],[Close Price]])-1</f>
        <v>4.4849008338594398E-3</v>
      </c>
      <c r="AI465">
        <v>0.44849008338594398</v>
      </c>
      <c r="AJ465">
        <v>39.060334472881799</v>
      </c>
      <c r="AK465" t="str">
        <f>IF(AND(Table2[[#This Row],[20D EMA]]&gt;Table2[[#This Row],[50D EMA]],Table2[[#This Row],[50D EMA]]&gt;Table2[[#This Row],[200D EMA]]),"Uptrend","Downtrend/NoTrend")</f>
        <v>Uptrend</v>
      </c>
      <c r="AL465">
        <v>0.09</v>
      </c>
      <c r="AM465" t="s">
        <v>10211</v>
      </c>
      <c r="AN465">
        <v>6.51</v>
      </c>
      <c r="AO465" t="s">
        <v>10211</v>
      </c>
      <c r="AP465">
        <v>5.6096269289769999E-3</v>
      </c>
      <c r="AQ465">
        <f>(Table2[[#This Row],[Sharpe Ratio]]-AVERAGE(Table2[Sharpe Ratio]))/_xlfn.STDEV.P(Table2[Sharpe Ratio])</f>
        <v>-0.55497362958667007</v>
      </c>
      <c r="AR4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-1.428565245295512</v>
      </c>
      <c r="AS465">
        <f>_xlfn.RANK.AVG(Table2[[#This Row],[1Y Return vs Nifty Z-Score]],Table2[1Y Return vs Nifty Z-Score])</f>
        <v>479</v>
      </c>
      <c r="AT465">
        <f>_xlfn.RANK.AVG(Table2[[#This Row],[6M Return vs Nifty Z-Score]],Table2[6M Return vs Nifty Z-Score])</f>
        <v>384</v>
      </c>
      <c r="AU465">
        <f>_xlfn.RANK.AVG(Table2[[#This Row],[Sharpe Ratio Z-Score]],Table2[Sharpe Ratio Z-Score])</f>
        <v>487</v>
      </c>
      <c r="AV465">
        <f>(Table2[[#This Row],[Rank 1Y]]+Table2[[#This Row],[Rank 6M]]+Table2[[#This Row],[Rank Sharpe]])/3</f>
        <v>450</v>
      </c>
    </row>
    <row r="466" spans="1:48" x14ac:dyDescent="0.3">
      <c r="A466" t="s">
        <v>498</v>
      </c>
      <c r="B466" t="s">
        <v>499</v>
      </c>
      <c r="C466" t="s">
        <v>10172</v>
      </c>
      <c r="D466" t="s">
        <v>500</v>
      </c>
      <c r="E466">
        <v>42432.7206368099</v>
      </c>
      <c r="F466">
        <v>350.75</v>
      </c>
      <c r="G466">
        <v>8.9442878226738696</v>
      </c>
      <c r="H466">
        <f>(Table2[[#This Row],[1Y Return vs Nifty]]-AVERAGE(Table2[1Y Return vs Nifty]))/_xlfn.STDEV.P(Table2[1Y Return vs Nifty])</f>
        <v>-0.4211229000115338</v>
      </c>
      <c r="I466">
        <v>-0.69981996608484398</v>
      </c>
      <c r="J466">
        <f>(Table2[[#This Row],[1M Return vs Nifty]]-AVERAGE(Table2[1M Return vs Nifty]))/_xlfn.STDEV.P(Table2[1M Return vs Nifty])</f>
        <v>-0.23264646493748375</v>
      </c>
      <c r="K466">
        <v>16.007765237235201</v>
      </c>
      <c r="L466">
        <f>(Table2[[#This Row],[6M Return vs Nifty]]-AVERAGE(Table2[6M Return vs Nifty]))/_xlfn.STDEV.P(Table2[6M Return vs Nifty])</f>
        <v>0.18503043415196313</v>
      </c>
      <c r="M466">
        <v>-2.53553618168162</v>
      </c>
      <c r="N466">
        <f>(Table2[[#This Row],[1W Return vs Nifty]]-AVERAGE(Table2[1W Return vs Nifty]))/_xlfn.STDEV.P(Table2[1W Return vs Nifty])</f>
        <v>-0.42705291489409575</v>
      </c>
      <c r="O466">
        <v>350.42</v>
      </c>
      <c r="P466">
        <v>331.13297099660798</v>
      </c>
      <c r="Q466">
        <v>290.40691110689602</v>
      </c>
      <c r="R466">
        <v>49.393231355606197</v>
      </c>
      <c r="S466" s="2">
        <f>(Table2[[#This Row],[Close Price]]-Table2[[#This Row],[20D EMA]])/Table2[[#This Row],[20D EMA]]</f>
        <v>9.4172707037265015E-4</v>
      </c>
      <c r="T466" s="2">
        <f>(Table2[[#This Row],[Close Price]]-Table2[[#This Row],[50D EMA]])/Table2[[#This Row],[50D EMA]]</f>
        <v>5.9242149594318019E-2</v>
      </c>
      <c r="U466" s="2">
        <f>(Table2[[#This Row],[Close Price]]-Table2[[#This Row],[200D EMA]])/Table2[[#This Row],[200D EMA]]</f>
        <v>0.20778806076998721</v>
      </c>
      <c r="V466">
        <v>0.602995919806251</v>
      </c>
      <c r="W466">
        <v>349.1</v>
      </c>
      <c r="X466">
        <v>356</v>
      </c>
      <c r="Y466">
        <v>349.1</v>
      </c>
      <c r="Z466">
        <v>373.85</v>
      </c>
      <c r="AA466">
        <v>348.25</v>
      </c>
      <c r="AB466">
        <v>373.85</v>
      </c>
      <c r="AC466">
        <f>(Table2[[#This Row],[Close Price]]/Table2[[#This Row],[Day Low]])-1</f>
        <v>4.7264394156401046E-3</v>
      </c>
      <c r="AD466">
        <f>(Table2[[#This Row],[Day High]]/Table2[[#This Row],[Close Price]])-1</f>
        <v>1.4967925873129007E-2</v>
      </c>
      <c r="AE466">
        <f>(Table2[[#This Row],[Close Price]]/Table2[[#This Row],[Current Week Low]])-1</f>
        <v>4.7264394156401046E-3</v>
      </c>
      <c r="AF466">
        <f>(Table2[[#This Row],[Current Week High]]/Table2[[#This Row],[Close Price]])-1</f>
        <v>6.5858873841767807E-2</v>
      </c>
      <c r="AG466">
        <f>(Table2[[#This Row],[Close Price]]/Table2[[#This Row],[Current Month Low]])-1</f>
        <v>7.1787508973437664E-3</v>
      </c>
      <c r="AH466">
        <f>(Table2[[#This Row],[Current Month High]]/Table2[[#This Row],[Close Price]])-1</f>
        <v>6.5858873841767807E-2</v>
      </c>
      <c r="AI466">
        <v>6.5858873841767798</v>
      </c>
      <c r="AJ466">
        <v>61.264367816091898</v>
      </c>
      <c r="AK466" t="str">
        <f>IF(AND(Table2[[#This Row],[20D EMA]]&gt;Table2[[#This Row],[50D EMA]],Table2[[#This Row],[50D EMA]]&gt;Table2[[#This Row],[200D EMA]]),"Uptrend","Downtrend/NoTrend")</f>
        <v>Uptrend</v>
      </c>
      <c r="AL466">
        <v>0.09</v>
      </c>
      <c r="AM466" t="s">
        <v>10211</v>
      </c>
      <c r="AN466">
        <v>-0.4</v>
      </c>
      <c r="AO466" t="s">
        <v>10212</v>
      </c>
      <c r="AP466">
        <v>-6.4740012933469995E-2</v>
      </c>
      <c r="AQ466">
        <f>(Table2[[#This Row],[Sharpe Ratio]]-AVERAGE(Table2[Sharpe Ratio]))/_xlfn.STDEV.P(Table2[Sharpe Ratio])</f>
        <v>-1.3531307070101659</v>
      </c>
      <c r="AR4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-2.2489225527013161</v>
      </c>
      <c r="AS466">
        <f>_xlfn.RANK.AVG(Table2[[#This Row],[1Y Return vs Nifty Z-Score]],Table2[1Y Return vs Nifty Z-Score])</f>
        <v>439</v>
      </c>
      <c r="AT466">
        <f>_xlfn.RANK.AVG(Table2[[#This Row],[6M Return vs Nifty Z-Score]],Table2[6M Return vs Nifty Z-Score])</f>
        <v>248</v>
      </c>
      <c r="AU466">
        <f>_xlfn.RANK.AVG(Table2[[#This Row],[Sharpe Ratio Z-Score]],Table2[Sharpe Ratio Z-Score])</f>
        <v>663</v>
      </c>
      <c r="AV466">
        <f>(Table2[[#This Row],[Rank 1Y]]+Table2[[#This Row],[Rank 6M]]+Table2[[#This Row],[Rank Sharpe]])/3</f>
        <v>450</v>
      </c>
    </row>
    <row r="467" spans="1:48" x14ac:dyDescent="0.3">
      <c r="A467" t="s">
        <v>421</v>
      </c>
      <c r="B467" t="s">
        <v>422</v>
      </c>
      <c r="C467" t="s">
        <v>10167</v>
      </c>
      <c r="D467" t="s">
        <v>32</v>
      </c>
      <c r="E467">
        <v>55533.442629468002</v>
      </c>
      <c r="F467">
        <v>120.29</v>
      </c>
      <c r="G467">
        <v>25.287748924408401</v>
      </c>
      <c r="H467">
        <f>(Table2[[#This Row],[1Y Return vs Nifty]]-AVERAGE(Table2[1Y Return vs Nifty]))/_xlfn.STDEV.P(Table2[1Y Return vs Nifty])</f>
        <v>-0.22491717110764781</v>
      </c>
      <c r="I467">
        <v>-5.9496918465873101</v>
      </c>
      <c r="J467">
        <f>(Table2[[#This Row],[1M Return vs Nifty]]-AVERAGE(Table2[1M Return vs Nifty]))/_xlfn.STDEV.P(Table2[1M Return vs Nifty])</f>
        <v>-0.68191072614885739</v>
      </c>
      <c r="K467">
        <v>-18.733980484845599</v>
      </c>
      <c r="L467">
        <f>(Table2[[#This Row],[6M Return vs Nifty]]-AVERAGE(Table2[6M Return vs Nifty]))/_xlfn.STDEV.P(Table2[6M Return vs Nifty])</f>
        <v>-0.86063634613346673</v>
      </c>
      <c r="M467">
        <v>1.8711343145308901</v>
      </c>
      <c r="N467">
        <f>(Table2[[#This Row],[1W Return vs Nifty]]-AVERAGE(Table2[1W Return vs Nifty]))/_xlfn.STDEV.P(Table2[1W Return vs Nifty])</f>
        <v>0.41697858818306577</v>
      </c>
      <c r="O467">
        <v>121.87</v>
      </c>
      <c r="P467">
        <v>125.65433631985999</v>
      </c>
      <c r="Q467">
        <v>121.075220336623</v>
      </c>
      <c r="R467">
        <v>52.543300318173003</v>
      </c>
      <c r="S467" s="2">
        <f>(Table2[[#This Row],[Close Price]]-Table2[[#This Row],[20D EMA]])/Table2[[#This Row],[20D EMA]]</f>
        <v>-1.2964634446541383E-2</v>
      </c>
      <c r="T467" s="2">
        <f>(Table2[[#This Row],[Close Price]]-Table2[[#This Row],[50D EMA]])/Table2[[#This Row],[50D EMA]]</f>
        <v>-4.2691215257424746E-2</v>
      </c>
      <c r="U467" s="2">
        <f>(Table2[[#This Row],[Close Price]]-Table2[[#This Row],[200D EMA]])/Table2[[#This Row],[200D EMA]]</f>
        <v>-6.4853925885070976E-3</v>
      </c>
      <c r="V467">
        <v>0.65231200606191797</v>
      </c>
      <c r="W467">
        <v>119.65</v>
      </c>
      <c r="X467">
        <v>124.2</v>
      </c>
      <c r="Y467">
        <v>119</v>
      </c>
      <c r="Z467">
        <v>125.9</v>
      </c>
      <c r="AA467">
        <v>117.3</v>
      </c>
      <c r="AB467">
        <v>125.9</v>
      </c>
      <c r="AC467">
        <f>(Table2[[#This Row],[Close Price]]/Table2[[#This Row],[Day Low]])-1</f>
        <v>5.3489343919765897E-3</v>
      </c>
      <c r="AD467">
        <f>(Table2[[#This Row],[Day High]]/Table2[[#This Row],[Close Price]])-1</f>
        <v>3.2504780114722687E-2</v>
      </c>
      <c r="AE467">
        <f>(Table2[[#This Row],[Close Price]]/Table2[[#This Row],[Current Week Low]])-1</f>
        <v>1.0840336134453787E-2</v>
      </c>
      <c r="AF467">
        <f>(Table2[[#This Row],[Current Week High]]/Table2[[#This Row],[Close Price]])-1</f>
        <v>4.6637293208080521E-2</v>
      </c>
      <c r="AG467">
        <f>(Table2[[#This Row],[Close Price]]/Table2[[#This Row],[Current Month Low]])-1</f>
        <v>2.5490196078431504E-2</v>
      </c>
      <c r="AH467">
        <f>(Table2[[#This Row],[Current Month High]]/Table2[[#This Row],[Close Price]])-1</f>
        <v>4.6637293208080521E-2</v>
      </c>
      <c r="AI467">
        <v>31.307673123285301</v>
      </c>
      <c r="AJ467">
        <v>56.729641693810997</v>
      </c>
      <c r="AK467" t="str">
        <f>IF(AND(Table2[[#This Row],[20D EMA]]&gt;Table2[[#This Row],[50D EMA]],Table2[[#This Row],[50D EMA]]&gt;Table2[[#This Row],[200D EMA]]),"Uptrend","Downtrend/NoTrend")</f>
        <v>Downtrend/NoTrend</v>
      </c>
      <c r="AL467">
        <v>-0.23</v>
      </c>
      <c r="AM467" t="s">
        <v>10212</v>
      </c>
      <c r="AN467">
        <v>-2.91</v>
      </c>
      <c r="AO467" t="s">
        <v>10212</v>
      </c>
      <c r="AP467">
        <v>3.7269306440199997E-2</v>
      </c>
      <c r="AQ467">
        <f>(Table2[[#This Row],[Sharpe Ratio]]-AVERAGE(Table2[Sharpe Ratio]))/_xlfn.STDEV.P(Table2[Sharpe Ratio])</f>
        <v>-0.19577637825388511</v>
      </c>
      <c r="AR4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7">
        <f>_xlfn.RANK.AVG(Table2[[#This Row],[1Y Return vs Nifty Z-Score]],Table2[1Y Return vs Nifty Z-Score])</f>
        <v>349</v>
      </c>
      <c r="AT467">
        <f>_xlfn.RANK.AVG(Table2[[#This Row],[6M Return vs Nifty Z-Score]],Table2[6M Return vs Nifty Z-Score])</f>
        <v>608</v>
      </c>
      <c r="AU467">
        <f>_xlfn.RANK.AVG(Table2[[#This Row],[Sharpe Ratio Z-Score]],Table2[Sharpe Ratio Z-Score])</f>
        <v>394</v>
      </c>
      <c r="AV467">
        <f>(Table2[[#This Row],[Rank 1Y]]+Table2[[#This Row],[Rank 6M]]+Table2[[#This Row],[Rank Sharpe]])/3</f>
        <v>450.33333333333331</v>
      </c>
    </row>
    <row r="468" spans="1:48" x14ac:dyDescent="0.3">
      <c r="A468" t="s">
        <v>1826</v>
      </c>
      <c r="B468" t="s">
        <v>1827</v>
      </c>
      <c r="C468" t="s">
        <v>10177</v>
      </c>
      <c r="D468" t="s">
        <v>384</v>
      </c>
      <c r="E468">
        <v>3882.7928764899998</v>
      </c>
      <c r="F468">
        <v>530.95000000000005</v>
      </c>
      <c r="G468">
        <v>13.340034625370899</v>
      </c>
      <c r="H468">
        <f>(Table2[[#This Row],[1Y Return vs Nifty]]-AVERAGE(Table2[1Y Return vs Nifty]))/_xlfn.STDEV.P(Table2[1Y Return vs Nifty])</f>
        <v>-0.36835129305928532</v>
      </c>
      <c r="I468">
        <v>10.155152859927201</v>
      </c>
      <c r="J468">
        <f>(Table2[[#This Row],[1M Return vs Nifty]]-AVERAGE(Table2[1M Return vs Nifty]))/_xlfn.STDEV.P(Table2[1M Return vs Nifty])</f>
        <v>0.69628122285231486</v>
      </c>
      <c r="K468">
        <v>9.3254876607439403</v>
      </c>
      <c r="L468">
        <f>(Table2[[#This Row],[6M Return vs Nifty]]-AVERAGE(Table2[6M Return vs Nifty]))/_xlfn.STDEV.P(Table2[6M Return vs Nifty])</f>
        <v>-1.6094625431388201E-2</v>
      </c>
      <c r="M468">
        <v>2.7726250254222</v>
      </c>
      <c r="N468">
        <f>(Table2[[#This Row],[1W Return vs Nifty]]-AVERAGE(Table2[1W Return vs Nifty]))/_xlfn.STDEV.P(Table2[1W Return vs Nifty])</f>
        <v>0.58964558481411988</v>
      </c>
      <c r="O468">
        <v>508.89</v>
      </c>
      <c r="P468">
        <v>480.535665921293</v>
      </c>
      <c r="Q468">
        <v>435.97895466208598</v>
      </c>
      <c r="R468">
        <v>70.184040396933298</v>
      </c>
      <c r="S468" s="2">
        <f>(Table2[[#This Row],[Close Price]]-Table2[[#This Row],[20D EMA]])/Table2[[#This Row],[20D EMA]]</f>
        <v>4.3349250329147868E-2</v>
      </c>
      <c r="T468" s="2">
        <f>(Table2[[#This Row],[Close Price]]-Table2[[#This Row],[50D EMA]])/Table2[[#This Row],[50D EMA]]</f>
        <v>0.10491278307522009</v>
      </c>
      <c r="U468" s="2">
        <f>(Table2[[#This Row],[Close Price]]-Table2[[#This Row],[200D EMA]])/Table2[[#This Row],[200D EMA]]</f>
        <v>0.21783401313837095</v>
      </c>
      <c r="V468">
        <v>1.75828715125116</v>
      </c>
      <c r="W468">
        <v>525.54999999999995</v>
      </c>
      <c r="X468">
        <v>545</v>
      </c>
      <c r="Y468">
        <v>505.55</v>
      </c>
      <c r="Z468">
        <v>549.25</v>
      </c>
      <c r="AA468">
        <v>505.55</v>
      </c>
      <c r="AB468">
        <v>554.70000000000005</v>
      </c>
      <c r="AC468">
        <f>(Table2[[#This Row],[Close Price]]/Table2[[#This Row],[Day Low]])-1</f>
        <v>1.0274950052326259E-2</v>
      </c>
      <c r="AD468">
        <f>(Table2[[#This Row],[Day High]]/Table2[[#This Row],[Close Price]])-1</f>
        <v>2.6462002071758084E-2</v>
      </c>
      <c r="AE468">
        <f>(Table2[[#This Row],[Close Price]]/Table2[[#This Row],[Current Week Low]])-1</f>
        <v>5.0242310355058883E-2</v>
      </c>
      <c r="AF468">
        <f>(Table2[[#This Row],[Current Week High]]/Table2[[#This Row],[Close Price]])-1</f>
        <v>3.4466522271400235E-2</v>
      </c>
      <c r="AG468">
        <f>(Table2[[#This Row],[Close Price]]/Table2[[#This Row],[Current Month Low]])-1</f>
        <v>5.0242310355058883E-2</v>
      </c>
      <c r="AH468">
        <f>(Table2[[#This Row],[Current Month High]]/Table2[[#This Row],[Close Price]])-1</f>
        <v>4.4731142292117942E-2</v>
      </c>
      <c r="AI468">
        <v>4.4731142292117898</v>
      </c>
      <c r="AJ468">
        <v>52.549920988363702</v>
      </c>
      <c r="AK468" t="str">
        <f>IF(AND(Table2[[#This Row],[20D EMA]]&gt;Table2[[#This Row],[50D EMA]],Table2[[#This Row],[50D EMA]]&gt;Table2[[#This Row],[200D EMA]]),"Uptrend","Downtrend/NoTrend")</f>
        <v>Uptrend</v>
      </c>
      <c r="AL468">
        <v>0.04</v>
      </c>
      <c r="AM468" t="s">
        <v>10211</v>
      </c>
      <c r="AN468">
        <v>10.28</v>
      </c>
      <c r="AO468" t="s">
        <v>10211</v>
      </c>
      <c r="AP468">
        <v>-3.8693290889974002E-2</v>
      </c>
      <c r="AQ468">
        <f>(Table2[[#This Row],[Sharpe Ratio]]-AVERAGE(Table2[Sharpe Ratio]))/_xlfn.STDEV.P(Table2[Sharpe Ratio])</f>
        <v>-1.0576156825786565</v>
      </c>
      <c r="AR4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-0.15613479340289527</v>
      </c>
      <c r="AS468">
        <f>_xlfn.RANK.AVG(Table2[[#This Row],[1Y Return vs Nifty Z-Score]],Table2[1Y Return vs Nifty Z-Score])</f>
        <v>422</v>
      </c>
      <c r="AT468">
        <f>_xlfn.RANK.AVG(Table2[[#This Row],[6M Return vs Nifty Z-Score]],Table2[6M Return vs Nifty Z-Score])</f>
        <v>310</v>
      </c>
      <c r="AU468">
        <f>_xlfn.RANK.AVG(Table2[[#This Row],[Sharpe Ratio Z-Score]],Table2[Sharpe Ratio Z-Score])</f>
        <v>619</v>
      </c>
      <c r="AV468">
        <f>(Table2[[#This Row],[Rank 1Y]]+Table2[[#This Row],[Rank 6M]]+Table2[[#This Row],[Rank Sharpe]])/3</f>
        <v>450.33333333333331</v>
      </c>
    </row>
    <row r="469" spans="1:48" x14ac:dyDescent="0.3">
      <c r="A469" t="s">
        <v>929</v>
      </c>
      <c r="B469" t="s">
        <v>930</v>
      </c>
      <c r="C469" t="s">
        <v>10167</v>
      </c>
      <c r="D469" t="s">
        <v>931</v>
      </c>
      <c r="E469">
        <v>15745.550014475</v>
      </c>
      <c r="F469">
        <v>177.13</v>
      </c>
      <c r="G469">
        <v>16.965021171503601</v>
      </c>
      <c r="H469">
        <f>(Table2[[#This Row],[1Y Return vs Nifty]]-AVERAGE(Table2[1Y Return vs Nifty]))/_xlfn.STDEV.P(Table2[1Y Return vs Nifty])</f>
        <v>-0.32483277986777642</v>
      </c>
      <c r="I469">
        <v>-0.65148305770326898</v>
      </c>
      <c r="J469">
        <f>(Table2[[#This Row],[1M Return vs Nifty]]-AVERAGE(Table2[1M Return vs Nifty]))/_xlfn.STDEV.P(Table2[1M Return vs Nifty])</f>
        <v>-0.22850997438541115</v>
      </c>
      <c r="K469">
        <v>-4.16650417025145</v>
      </c>
      <c r="L469">
        <f>(Table2[[#This Row],[6M Return vs Nifty]]-AVERAGE(Table2[6M Return vs Nifty]))/_xlfn.STDEV.P(Table2[6M Return vs Nifty])</f>
        <v>-0.42218036937797326</v>
      </c>
      <c r="M469">
        <v>-4.0028745730093096</v>
      </c>
      <c r="N469">
        <f>(Table2[[#This Row],[1W Return vs Nifty]]-AVERAGE(Table2[1W Return vs Nifty]))/_xlfn.STDEV.P(Table2[1W Return vs Nifty])</f>
        <v>-0.70809953025133554</v>
      </c>
      <c r="O469">
        <v>178.38</v>
      </c>
      <c r="P469">
        <v>169.47667982406301</v>
      </c>
      <c r="Q469">
        <v>153.535211820488</v>
      </c>
      <c r="R469">
        <v>41.285537525821901</v>
      </c>
      <c r="S469" s="2">
        <f>(Table2[[#This Row],[Close Price]]-Table2[[#This Row],[20D EMA]])/Table2[[#This Row],[20D EMA]]</f>
        <v>-7.0075120529207316E-3</v>
      </c>
      <c r="T469" s="2">
        <f>(Table2[[#This Row],[Close Price]]-Table2[[#This Row],[50D EMA]])/Table2[[#This Row],[50D EMA]]</f>
        <v>4.5158544431493711E-2</v>
      </c>
      <c r="U469" s="2">
        <f>(Table2[[#This Row],[Close Price]]-Table2[[#This Row],[200D EMA]])/Table2[[#This Row],[200D EMA]]</f>
        <v>0.15367672275138297</v>
      </c>
      <c r="V469">
        <v>1.01235701110548</v>
      </c>
      <c r="W469">
        <v>176.66</v>
      </c>
      <c r="X469">
        <v>180</v>
      </c>
      <c r="Y469">
        <v>170.47</v>
      </c>
      <c r="Z469">
        <v>185.49</v>
      </c>
      <c r="AA469">
        <v>170.47</v>
      </c>
      <c r="AB469">
        <v>191.2</v>
      </c>
      <c r="AC469">
        <f>(Table2[[#This Row],[Close Price]]/Table2[[#This Row],[Day Low]])-1</f>
        <v>2.6604777538774549E-3</v>
      </c>
      <c r="AD469">
        <f>(Table2[[#This Row],[Day High]]/Table2[[#This Row],[Close Price]])-1</f>
        <v>1.6202788912098587E-2</v>
      </c>
      <c r="AE469">
        <f>(Table2[[#This Row],[Close Price]]/Table2[[#This Row],[Current Week Low]])-1</f>
        <v>3.906845779316015E-2</v>
      </c>
      <c r="AF469">
        <f>(Table2[[#This Row],[Current Week High]]/Table2[[#This Row],[Close Price]])-1</f>
        <v>4.7196973973917533E-2</v>
      </c>
      <c r="AG469">
        <f>(Table2[[#This Row],[Close Price]]/Table2[[#This Row],[Current Month Low]])-1</f>
        <v>3.906845779316015E-2</v>
      </c>
      <c r="AH469">
        <f>(Table2[[#This Row],[Current Month High]]/Table2[[#This Row],[Close Price]])-1</f>
        <v>7.9433184666628964E-2</v>
      </c>
      <c r="AI469">
        <v>7.9433184666628902</v>
      </c>
      <c r="AJ469">
        <v>48.848739495798299</v>
      </c>
      <c r="AK469" t="str">
        <f>IF(AND(Table2[[#This Row],[20D EMA]]&gt;Table2[[#This Row],[50D EMA]],Table2[[#This Row],[50D EMA]]&gt;Table2[[#This Row],[200D EMA]]),"Uptrend","Downtrend/NoTrend")</f>
        <v>Uptrend</v>
      </c>
      <c r="AL469">
        <v>0.06</v>
      </c>
      <c r="AM469" t="s">
        <v>10211</v>
      </c>
      <c r="AN469">
        <v>-0.87</v>
      </c>
      <c r="AO469" t="s">
        <v>10212</v>
      </c>
      <c r="AP469">
        <v>7.7796065454099998E-3</v>
      </c>
      <c r="AQ469">
        <f>(Table2[[#This Row],[Sharpe Ratio]]-AVERAGE(Table2[Sharpe Ratio]))/_xlfn.STDEV.P(Table2[Sharpe Ratio])</f>
        <v>-0.53035396426773973</v>
      </c>
      <c r="AR4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-2.2139766181502361</v>
      </c>
      <c r="AS469">
        <f>_xlfn.RANK.AVG(Table2[[#This Row],[1Y Return vs Nifty Z-Score]],Table2[1Y Return vs Nifty Z-Score])</f>
        <v>402</v>
      </c>
      <c r="AT469">
        <f>_xlfn.RANK.AVG(Table2[[#This Row],[6M Return vs Nifty Z-Score]],Table2[6M Return vs Nifty Z-Score])</f>
        <v>469</v>
      </c>
      <c r="AU469">
        <f>_xlfn.RANK.AVG(Table2[[#This Row],[Sharpe Ratio Z-Score]],Table2[Sharpe Ratio Z-Score])</f>
        <v>481</v>
      </c>
      <c r="AV469">
        <f>(Table2[[#This Row],[Rank 1Y]]+Table2[[#This Row],[Rank 6M]]+Table2[[#This Row],[Rank Sharpe]])/3</f>
        <v>450.66666666666669</v>
      </c>
    </row>
    <row r="470" spans="1:48" x14ac:dyDescent="0.3">
      <c r="A470" t="s">
        <v>686</v>
      </c>
      <c r="B470" t="s">
        <v>687</v>
      </c>
      <c r="C470" t="s">
        <v>10172</v>
      </c>
      <c r="D470" t="s">
        <v>290</v>
      </c>
      <c r="E470">
        <v>25076.736627449998</v>
      </c>
      <c r="F470">
        <v>1215.6500000000001</v>
      </c>
      <c r="G470">
        <v>-6.3884286127116896</v>
      </c>
      <c r="H470">
        <f>(Table2[[#This Row],[1Y Return vs Nifty]]-AVERAGE(Table2[1Y Return vs Nifty]))/_xlfn.STDEV.P(Table2[1Y Return vs Nifty])</f>
        <v>-0.60519448592317027</v>
      </c>
      <c r="I470">
        <v>-7.4126269023133302</v>
      </c>
      <c r="J470">
        <f>(Table2[[#This Row],[1M Return vs Nifty]]-AVERAGE(Table2[1M Return vs Nifty]))/_xlfn.STDEV.P(Table2[1M Return vs Nifty])</f>
        <v>-0.80710319788362761</v>
      </c>
      <c r="K470">
        <v>-16.944576081832199</v>
      </c>
      <c r="L470">
        <f>(Table2[[#This Row],[6M Return vs Nifty]]-AVERAGE(Table2[6M Return vs Nifty]))/_xlfn.STDEV.P(Table2[6M Return vs Nifty])</f>
        <v>-0.80677835190094416</v>
      </c>
      <c r="M470">
        <v>-1.4940662937803899</v>
      </c>
      <c r="N470">
        <f>(Table2[[#This Row],[1W Return vs Nifty]]-AVERAGE(Table2[1W Return vs Nifty]))/_xlfn.STDEV.P(Table2[1W Return vs Nifty])</f>
        <v>-0.22757501073711406</v>
      </c>
      <c r="O470">
        <v>1225.6300000000001</v>
      </c>
      <c r="P470">
        <v>1233.7494884113901</v>
      </c>
      <c r="Q470">
        <v>1190.55045428221</v>
      </c>
      <c r="R470">
        <v>55.929586491807697</v>
      </c>
      <c r="S470" s="2">
        <f>(Table2[[#This Row],[Close Price]]-Table2[[#This Row],[20D EMA]])/Table2[[#This Row],[20D EMA]]</f>
        <v>-8.1427510749573825E-3</v>
      </c>
      <c r="T470" s="2">
        <f>(Table2[[#This Row],[Close Price]]-Table2[[#This Row],[50D EMA]])/Table2[[#This Row],[50D EMA]]</f>
        <v>-1.4670310773295952E-2</v>
      </c>
      <c r="U470" s="2">
        <f>(Table2[[#This Row],[Close Price]]-Table2[[#This Row],[200D EMA]])/Table2[[#This Row],[200D EMA]]</f>
        <v>2.1082303255196978E-2</v>
      </c>
      <c r="V470">
        <v>1.4420097286537299</v>
      </c>
      <c r="W470">
        <v>1213</v>
      </c>
      <c r="X470">
        <v>1244</v>
      </c>
      <c r="Y470">
        <v>1213</v>
      </c>
      <c r="Z470">
        <v>1257.95</v>
      </c>
      <c r="AA470">
        <v>1202.4000000000001</v>
      </c>
      <c r="AB470">
        <v>1257.95</v>
      </c>
      <c r="AC470">
        <f>(Table2[[#This Row],[Close Price]]/Table2[[#This Row],[Day Low]])-1</f>
        <v>2.1846661170652482E-3</v>
      </c>
      <c r="AD470">
        <f>(Table2[[#This Row],[Day High]]/Table2[[#This Row],[Close Price]])-1</f>
        <v>2.3320857154608632E-2</v>
      </c>
      <c r="AE470">
        <f>(Table2[[#This Row],[Close Price]]/Table2[[#This Row],[Current Week Low]])-1</f>
        <v>2.1846661170652482E-3</v>
      </c>
      <c r="AF470">
        <f>(Table2[[#This Row],[Current Week High]]/Table2[[#This Row],[Close Price]])-1</f>
        <v>3.4796199564019137E-2</v>
      </c>
      <c r="AG470">
        <f>(Table2[[#This Row],[Close Price]]/Table2[[#This Row],[Current Month Low]])-1</f>
        <v>1.1019627411843036E-2</v>
      </c>
      <c r="AH470">
        <f>(Table2[[#This Row],[Current Month High]]/Table2[[#This Row],[Close Price]])-1</f>
        <v>3.4796199564019137E-2</v>
      </c>
      <c r="AI470">
        <v>18.858223995393399</v>
      </c>
      <c r="AJ470">
        <v>24.886994041504</v>
      </c>
      <c r="AK470" t="str">
        <f>IF(AND(Table2[[#This Row],[20D EMA]]&gt;Table2[[#This Row],[50D EMA]],Table2[[#This Row],[50D EMA]]&gt;Table2[[#This Row],[200D EMA]]),"Uptrend","Downtrend/NoTrend")</f>
        <v>Downtrend/NoTrend</v>
      </c>
      <c r="AL470">
        <v>-0.13</v>
      </c>
      <c r="AM470" t="s">
        <v>10212</v>
      </c>
      <c r="AN470">
        <v>1.64</v>
      </c>
      <c r="AO470" t="s">
        <v>10211</v>
      </c>
      <c r="AP470">
        <v>9.6338807799900006E-2</v>
      </c>
      <c r="AQ470">
        <f>(Table2[[#This Row],[Sharpe Ratio]]-AVERAGE(Table2[Sharpe Ratio]))/_xlfn.STDEV.P(Table2[Sharpe Ratio])</f>
        <v>0.47440104784675013</v>
      </c>
      <c r="AR4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0">
        <f>_xlfn.RANK.AVG(Table2[[#This Row],[1Y Return vs Nifty Z-Score]],Table2[1Y Return vs Nifty Z-Score])</f>
        <v>542</v>
      </c>
      <c r="AT470">
        <f>_xlfn.RANK.AVG(Table2[[#This Row],[6M Return vs Nifty Z-Score]],Table2[6M Return vs Nifty Z-Score])</f>
        <v>597</v>
      </c>
      <c r="AU470">
        <f>_xlfn.RANK.AVG(Table2[[#This Row],[Sharpe Ratio Z-Score]],Table2[Sharpe Ratio Z-Score])</f>
        <v>220</v>
      </c>
      <c r="AV470">
        <f>(Table2[[#This Row],[Rank 1Y]]+Table2[[#This Row],[Rank 6M]]+Table2[[#This Row],[Rank Sharpe]])/3</f>
        <v>453</v>
      </c>
    </row>
    <row r="471" spans="1:48" x14ac:dyDescent="0.3">
      <c r="A471" t="s">
        <v>1272</v>
      </c>
      <c r="B471" t="s">
        <v>1273</v>
      </c>
      <c r="C471" t="s">
        <v>10172</v>
      </c>
      <c r="D471" t="s">
        <v>290</v>
      </c>
      <c r="E471">
        <v>8715.6913044600005</v>
      </c>
      <c r="F471">
        <v>1333.35</v>
      </c>
      <c r="G471">
        <v>-0.82162699883808399</v>
      </c>
      <c r="H471">
        <f>(Table2[[#This Row],[1Y Return vs Nifty]]-AVERAGE(Table2[1Y Return vs Nifty]))/_xlfn.STDEV.P(Table2[1Y Return vs Nifty])</f>
        <v>-0.53836418838004585</v>
      </c>
      <c r="I471">
        <v>2.3318453186431198</v>
      </c>
      <c r="J471">
        <f>(Table2[[#This Row],[1M Return vs Nifty]]-AVERAGE(Table2[1M Return vs Nifty]))/_xlfn.STDEV.P(Table2[1M Return vs Nifty])</f>
        <v>2.6792030969795062E-2</v>
      </c>
      <c r="K471">
        <v>7.26165753384449</v>
      </c>
      <c r="L471">
        <f>(Table2[[#This Row],[6M Return vs Nifty]]-AVERAGE(Table2[6M Return vs Nifty]))/_xlfn.STDEV.P(Table2[6M Return vs Nifty])</f>
        <v>-7.8212361860487939E-2</v>
      </c>
      <c r="M471">
        <v>3.19877167317031</v>
      </c>
      <c r="N471">
        <f>(Table2[[#This Row],[1W Return vs Nifty]]-AVERAGE(Table2[1W Return vs Nifty]))/_xlfn.STDEV.P(Table2[1W Return vs Nifty])</f>
        <v>0.67126757037879359</v>
      </c>
      <c r="O471">
        <v>1286.78</v>
      </c>
      <c r="P471">
        <v>1253.1952942539999</v>
      </c>
      <c r="Q471">
        <v>1168.91666287365</v>
      </c>
      <c r="R471">
        <v>59.604075804143797</v>
      </c>
      <c r="S471" s="2">
        <f>(Table2[[#This Row],[Close Price]]-Table2[[#This Row],[20D EMA]])/Table2[[#This Row],[20D EMA]]</f>
        <v>3.6191112699917573E-2</v>
      </c>
      <c r="T471" s="2">
        <f>(Table2[[#This Row],[Close Price]]-Table2[[#This Row],[50D EMA]])/Table2[[#This Row],[50D EMA]]</f>
        <v>6.3960267097646864E-2</v>
      </c>
      <c r="U471" s="2">
        <f>(Table2[[#This Row],[Close Price]]-Table2[[#This Row],[200D EMA]])/Table2[[#This Row],[200D EMA]]</f>
        <v>0.14067156568895942</v>
      </c>
      <c r="V471">
        <v>0.83188236151385597</v>
      </c>
      <c r="W471">
        <v>1320.05</v>
      </c>
      <c r="X471">
        <v>1350</v>
      </c>
      <c r="Y471">
        <v>1248.95</v>
      </c>
      <c r="Z471">
        <v>1392.9</v>
      </c>
      <c r="AA471">
        <v>1248.95</v>
      </c>
      <c r="AB471">
        <v>1392.9</v>
      </c>
      <c r="AC471">
        <f>(Table2[[#This Row],[Close Price]]/Table2[[#This Row],[Day Low]])-1</f>
        <v>1.0075375932729891E-2</v>
      </c>
      <c r="AD471">
        <f>(Table2[[#This Row],[Day High]]/Table2[[#This Row],[Close Price]])-1</f>
        <v>1.2487343908201165E-2</v>
      </c>
      <c r="AE471">
        <f>(Table2[[#This Row],[Close Price]]/Table2[[#This Row],[Current Week Low]])-1</f>
        <v>6.7576764482164986E-2</v>
      </c>
      <c r="AF471">
        <f>(Table2[[#This Row],[Current Week High]]/Table2[[#This Row],[Close Price]])-1</f>
        <v>4.4661941725728571E-2</v>
      </c>
      <c r="AG471">
        <f>(Table2[[#This Row],[Close Price]]/Table2[[#This Row],[Current Month Low]])-1</f>
        <v>6.7576764482164986E-2</v>
      </c>
      <c r="AH471">
        <f>(Table2[[#This Row],[Current Month High]]/Table2[[#This Row],[Close Price]])-1</f>
        <v>4.4661941725728571E-2</v>
      </c>
      <c r="AI471">
        <v>24.044699441256999</v>
      </c>
      <c r="AJ471">
        <v>36.487869792199803</v>
      </c>
      <c r="AK471" t="str">
        <f>IF(AND(Table2[[#This Row],[20D EMA]]&gt;Table2[[#This Row],[50D EMA]],Table2[[#This Row],[50D EMA]]&gt;Table2[[#This Row],[200D EMA]]),"Uptrend","Downtrend/NoTrend")</f>
        <v>Uptrend</v>
      </c>
      <c r="AL471">
        <v>-0.03</v>
      </c>
      <c r="AM471" t="s">
        <v>10212</v>
      </c>
      <c r="AN471">
        <v>7.2</v>
      </c>
      <c r="AO471" t="s">
        <v>10211</v>
      </c>
      <c r="AQ471">
        <f>(Table2[[#This Row],[Sharpe Ratio]]-AVERAGE(Table2[Sharpe Ratio]))/_xlfn.STDEV.P(Table2[Sharpe Ratio])</f>
        <v>-0.61861806961255938</v>
      </c>
      <c r="AR4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-0.53713501850450451</v>
      </c>
      <c r="AS471">
        <f>_xlfn.RANK.AVG(Table2[[#This Row],[1Y Return vs Nifty Z-Score]],Table2[1Y Return vs Nifty Z-Score])</f>
        <v>508</v>
      </c>
      <c r="AT471">
        <f>_xlfn.RANK.AVG(Table2[[#This Row],[6M Return vs Nifty Z-Score]],Table2[6M Return vs Nifty Z-Score])</f>
        <v>336</v>
      </c>
      <c r="AU471">
        <f>_xlfn.RANK.AVG(Table2[[#This Row],[Sharpe Ratio Z-Score]],Table2[Sharpe Ratio Z-Score])</f>
        <v>517</v>
      </c>
      <c r="AV471">
        <f>(Table2[[#This Row],[Rank 1Y]]+Table2[[#This Row],[Rank 6M]]+Table2[[#This Row],[Rank Sharpe]])/3</f>
        <v>453.66666666666669</v>
      </c>
    </row>
    <row r="472" spans="1:48" x14ac:dyDescent="0.3">
      <c r="A472" t="s">
        <v>729</v>
      </c>
      <c r="B472" t="s">
        <v>730</v>
      </c>
      <c r="C472" t="s">
        <v>10169</v>
      </c>
      <c r="D472" t="s">
        <v>282</v>
      </c>
      <c r="E472">
        <v>22272.293108624999</v>
      </c>
      <c r="F472">
        <v>1668.65</v>
      </c>
      <c r="G472">
        <v>-6.6481971705943304</v>
      </c>
      <c r="H472">
        <f>(Table2[[#This Row],[1Y Return vs Nifty]]-AVERAGE(Table2[1Y Return vs Nifty]))/_xlfn.STDEV.P(Table2[1Y Return vs Nifty])</f>
        <v>-0.60831304685273158</v>
      </c>
      <c r="I472">
        <v>-6.5929251450590796</v>
      </c>
      <c r="J472">
        <f>(Table2[[#This Row],[1M Return vs Nifty]]-AVERAGE(Table2[1M Return vs Nifty]))/_xlfn.STDEV.P(Table2[1M Return vs Nifty])</f>
        <v>-0.73695620901058689</v>
      </c>
      <c r="K472">
        <v>-11.1550506209833</v>
      </c>
      <c r="L472">
        <f>(Table2[[#This Row],[6M Return vs Nifty]]-AVERAGE(Table2[6M Return vs Nifty]))/_xlfn.STDEV.P(Table2[6M Return vs Nifty])</f>
        <v>-0.63252359520405477</v>
      </c>
      <c r="M472">
        <v>-4.5377118223960897</v>
      </c>
      <c r="N472">
        <f>(Table2[[#This Row],[1W Return vs Nifty]]-AVERAGE(Table2[1W Return vs Nifty]))/_xlfn.STDEV.P(Table2[1W Return vs Nifty])</f>
        <v>-0.81053956698418617</v>
      </c>
      <c r="O472">
        <v>1712.89</v>
      </c>
      <c r="P472">
        <v>1707.2550666173299</v>
      </c>
      <c r="Q472">
        <v>1587.5046112165201</v>
      </c>
      <c r="R472">
        <v>32.625796122194302</v>
      </c>
      <c r="S472" s="2">
        <f>(Table2[[#This Row],[Close Price]]-Table2[[#This Row],[20D EMA]])/Table2[[#This Row],[20D EMA]]</f>
        <v>-2.5827694714780289E-2</v>
      </c>
      <c r="T472" s="2">
        <f>(Table2[[#This Row],[Close Price]]-Table2[[#This Row],[50D EMA]])/Table2[[#This Row],[50D EMA]]</f>
        <v>-2.2612360257228577E-2</v>
      </c>
      <c r="U472" s="2">
        <f>(Table2[[#This Row],[Close Price]]-Table2[[#This Row],[200D EMA]])/Table2[[#This Row],[200D EMA]]</f>
        <v>5.1115057058824881E-2</v>
      </c>
      <c r="V472">
        <v>0.764711550723017</v>
      </c>
      <c r="W472">
        <v>1660.1</v>
      </c>
      <c r="X472">
        <v>1684.45</v>
      </c>
      <c r="Y472">
        <v>1636</v>
      </c>
      <c r="Z472">
        <v>1718</v>
      </c>
      <c r="AA472">
        <v>1636</v>
      </c>
      <c r="AB472">
        <v>1807.9</v>
      </c>
      <c r="AC472">
        <f>(Table2[[#This Row],[Close Price]]/Table2[[#This Row],[Day Low]])-1</f>
        <v>5.1502921510753197E-3</v>
      </c>
      <c r="AD472">
        <f>(Table2[[#This Row],[Day High]]/Table2[[#This Row],[Close Price]])-1</f>
        <v>9.4687322086717263E-3</v>
      </c>
      <c r="AE472">
        <f>(Table2[[#This Row],[Close Price]]/Table2[[#This Row],[Current Week Low]])-1</f>
        <v>1.9957212713936467E-2</v>
      </c>
      <c r="AF472">
        <f>(Table2[[#This Row],[Current Week High]]/Table2[[#This Row],[Close Price]])-1</f>
        <v>2.957480598088269E-2</v>
      </c>
      <c r="AG472">
        <f>(Table2[[#This Row],[Close Price]]/Table2[[#This Row],[Current Month Low]])-1</f>
        <v>1.9957212713936467E-2</v>
      </c>
      <c r="AH472">
        <f>(Table2[[#This Row],[Current Month High]]/Table2[[#This Row],[Close Price]])-1</f>
        <v>8.3450693674527399E-2</v>
      </c>
      <c r="AI472">
        <v>12.9715638390315</v>
      </c>
      <c r="AJ472">
        <v>46.212486308871803</v>
      </c>
      <c r="AK472" t="str">
        <f>IF(AND(Table2[[#This Row],[20D EMA]]&gt;Table2[[#This Row],[50D EMA]],Table2[[#This Row],[50D EMA]]&gt;Table2[[#This Row],[200D EMA]]),"Uptrend","Downtrend/NoTrend")</f>
        <v>Uptrend</v>
      </c>
      <c r="AL472">
        <v>-0.12</v>
      </c>
      <c r="AM472" t="s">
        <v>10212</v>
      </c>
      <c r="AN472">
        <v>-7.3</v>
      </c>
      <c r="AO472" t="s">
        <v>10212</v>
      </c>
      <c r="AP472">
        <v>7.2340605338046995E-2</v>
      </c>
      <c r="AQ472">
        <f>(Table2[[#This Row],[Sharpe Ratio]]-AVERAGE(Table2[Sharpe Ratio]))/_xlfn.STDEV.P(Table2[Sharpe Ratio])</f>
        <v>0.20212765486532244</v>
      </c>
      <c r="AR4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-2.5862047631862368</v>
      </c>
      <c r="AS472">
        <f>_xlfn.RANK.AVG(Table2[[#This Row],[1Y Return vs Nifty Z-Score]],Table2[1Y Return vs Nifty Z-Score])</f>
        <v>544</v>
      </c>
      <c r="AT472">
        <f>_xlfn.RANK.AVG(Table2[[#This Row],[6M Return vs Nifty Z-Score]],Table2[6M Return vs Nifty Z-Score])</f>
        <v>542</v>
      </c>
      <c r="AU472">
        <f>_xlfn.RANK.AVG(Table2[[#This Row],[Sharpe Ratio Z-Score]],Table2[Sharpe Ratio Z-Score])</f>
        <v>276</v>
      </c>
      <c r="AV472">
        <f>(Table2[[#This Row],[Rank 1Y]]+Table2[[#This Row],[Rank 6M]]+Table2[[#This Row],[Rank Sharpe]])/3</f>
        <v>454</v>
      </c>
    </row>
    <row r="473" spans="1:48" x14ac:dyDescent="0.3">
      <c r="A473" t="s">
        <v>906</v>
      </c>
      <c r="B473" t="s">
        <v>907</v>
      </c>
      <c r="C473" t="s">
        <v>10181</v>
      </c>
      <c r="D473" t="s">
        <v>548</v>
      </c>
      <c r="E473">
        <v>16357.097196000001</v>
      </c>
      <c r="F473">
        <v>5347.5</v>
      </c>
      <c r="G473">
        <v>-12.034134567502401</v>
      </c>
      <c r="H473">
        <f>(Table2[[#This Row],[1Y Return vs Nifty]]-AVERAGE(Table2[1Y Return vs Nifty]))/_xlfn.STDEV.P(Table2[1Y Return vs Nifty])</f>
        <v>-0.67297204204432493</v>
      </c>
      <c r="I473">
        <v>8.2569791856088806</v>
      </c>
      <c r="J473">
        <f>(Table2[[#This Row],[1M Return vs Nifty]]-AVERAGE(Table2[1M Return vs Nifty]))/_xlfn.STDEV.P(Table2[1M Return vs Nifty])</f>
        <v>0.53384266952101356</v>
      </c>
      <c r="K473">
        <v>0.92092489542535805</v>
      </c>
      <c r="L473">
        <f>(Table2[[#This Row],[6M Return vs Nifty]]-AVERAGE(Table2[6M Return vs Nifty]))/_xlfn.STDEV.P(Table2[6M Return vs Nifty])</f>
        <v>-0.26905750636491216</v>
      </c>
      <c r="M473">
        <v>-0.38614390560239498</v>
      </c>
      <c r="N473">
        <f>(Table2[[#This Row],[1W Return vs Nifty]]-AVERAGE(Table2[1W Return vs Nifty]))/_xlfn.STDEV.P(Table2[1W Return vs Nifty])</f>
        <v>-1.5369128906276204E-2</v>
      </c>
      <c r="O473">
        <v>5080.83</v>
      </c>
      <c r="P473">
        <v>4791.1498037893098</v>
      </c>
      <c r="Q473">
        <v>4592.0004253423604</v>
      </c>
      <c r="R473">
        <v>82.671655924155104</v>
      </c>
      <c r="S473" s="2">
        <f>(Table2[[#This Row],[Close Price]]-Table2[[#This Row],[20D EMA]])/Table2[[#This Row],[20D EMA]]</f>
        <v>5.2485519098257584E-2</v>
      </c>
      <c r="T473" s="2">
        <f>(Table2[[#This Row],[Close Price]]-Table2[[#This Row],[50D EMA]])/Table2[[#This Row],[50D EMA]]</f>
        <v>0.11612039259775891</v>
      </c>
      <c r="U473" s="2">
        <f>(Table2[[#This Row],[Close Price]]-Table2[[#This Row],[200D EMA]])/Table2[[#This Row],[200D EMA]]</f>
        <v>0.16452515345777929</v>
      </c>
      <c r="V473">
        <v>2.0207249684641599</v>
      </c>
      <c r="W473">
        <v>5262.95</v>
      </c>
      <c r="X473">
        <v>5389</v>
      </c>
      <c r="Y473">
        <v>5252.6</v>
      </c>
      <c r="Z473">
        <v>5500</v>
      </c>
      <c r="AA473">
        <v>4914.05</v>
      </c>
      <c r="AB473">
        <v>5500</v>
      </c>
      <c r="AC473">
        <f>(Table2[[#This Row],[Close Price]]/Table2[[#This Row],[Day Low]])-1</f>
        <v>1.6065134572815554E-2</v>
      </c>
      <c r="AD473">
        <f>(Table2[[#This Row],[Day High]]/Table2[[#This Row],[Close Price]])-1</f>
        <v>7.760635811126626E-3</v>
      </c>
      <c r="AE473">
        <f>(Table2[[#This Row],[Close Price]]/Table2[[#This Row],[Current Week Low]])-1</f>
        <v>1.8067242889235668E-2</v>
      </c>
      <c r="AF473">
        <f>(Table2[[#This Row],[Current Week High]]/Table2[[#This Row],[Close Price]])-1</f>
        <v>2.8517999064983535E-2</v>
      </c>
      <c r="AG473">
        <f>(Table2[[#This Row],[Close Price]]/Table2[[#This Row],[Current Month Low]])-1</f>
        <v>8.8206265707511999E-2</v>
      </c>
      <c r="AH473">
        <f>(Table2[[#This Row],[Current Month High]]/Table2[[#This Row],[Close Price]])-1</f>
        <v>2.8517999064983535E-2</v>
      </c>
      <c r="AI473">
        <v>2.8517999064983499</v>
      </c>
      <c r="AJ473">
        <v>32.9893061427505</v>
      </c>
      <c r="AK473" t="str">
        <f>IF(AND(Table2[[#This Row],[20D EMA]]&gt;Table2[[#This Row],[50D EMA]],Table2[[#This Row],[50D EMA]]&gt;Table2[[#This Row],[200D EMA]]),"Uptrend","Downtrend/NoTrend")</f>
        <v>Uptrend</v>
      </c>
      <c r="AL473">
        <v>0.11</v>
      </c>
      <c r="AM473" t="s">
        <v>10211</v>
      </c>
      <c r="AN473">
        <v>9.31</v>
      </c>
      <c r="AO473" t="s">
        <v>10211</v>
      </c>
      <c r="AP473">
        <v>4.1773624414108E-2</v>
      </c>
      <c r="AQ473">
        <f>(Table2[[#This Row],[Sharpe Ratio]]-AVERAGE(Table2[Sharpe Ratio]))/_xlfn.STDEV.P(Table2[Sharpe Ratio])</f>
        <v>-0.14467230328107708</v>
      </c>
      <c r="AR4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-0.5682283110755767</v>
      </c>
      <c r="AS473">
        <f>_xlfn.RANK.AVG(Table2[[#This Row],[1Y Return vs Nifty Z-Score]],Table2[1Y Return vs Nifty Z-Score])</f>
        <v>573</v>
      </c>
      <c r="AT473">
        <f>_xlfn.RANK.AVG(Table2[[#This Row],[6M Return vs Nifty Z-Score]],Table2[6M Return vs Nifty Z-Score])</f>
        <v>415</v>
      </c>
      <c r="AU473">
        <f>_xlfn.RANK.AVG(Table2[[#This Row],[Sharpe Ratio Z-Score]],Table2[Sharpe Ratio Z-Score])</f>
        <v>375</v>
      </c>
      <c r="AV473">
        <f>(Table2[[#This Row],[Rank 1Y]]+Table2[[#This Row],[Rank 6M]]+Table2[[#This Row],[Rank Sharpe]])/3</f>
        <v>454.33333333333331</v>
      </c>
    </row>
    <row r="474" spans="1:48" x14ac:dyDescent="0.3">
      <c r="A474" t="s">
        <v>2121</v>
      </c>
      <c r="B474" t="s">
        <v>2122</v>
      </c>
      <c r="C474" t="s">
        <v>10166</v>
      </c>
      <c r="D474" t="s">
        <v>299</v>
      </c>
      <c r="E474">
        <v>2642.6945100500002</v>
      </c>
      <c r="F474">
        <v>1924.05</v>
      </c>
      <c r="G474">
        <v>21.1817632541736</v>
      </c>
      <c r="H474">
        <f>(Table2[[#This Row],[1Y Return vs Nifty]]-AVERAGE(Table2[1Y Return vs Nifty]))/_xlfn.STDEV.P(Table2[1Y Return vs Nifty])</f>
        <v>-0.27421015172433189</v>
      </c>
      <c r="I474">
        <v>1.0255217299336601</v>
      </c>
      <c r="J474">
        <f>(Table2[[#This Row],[1M Return vs Nifty]]-AVERAGE(Table2[1M Return vs Nifty]))/_xlfn.STDEV.P(Table2[1M Return vs Nifty])</f>
        <v>-8.4998221315061628E-2</v>
      </c>
      <c r="K474">
        <v>-1.92953365626509</v>
      </c>
      <c r="L474">
        <f>(Table2[[#This Row],[6M Return vs Nifty]]-AVERAGE(Table2[6M Return vs Nifty]))/_xlfn.STDEV.P(Table2[6M Return vs Nifty])</f>
        <v>-0.35485140514959013</v>
      </c>
      <c r="M474">
        <v>0.235851233492578</v>
      </c>
      <c r="N474">
        <f>(Table2[[#This Row],[1W Return vs Nifty]]-AVERAGE(Table2[1W Return vs Nifty]))/_xlfn.STDEV.P(Table2[1W Return vs Nifty])</f>
        <v>0.10376469165240554</v>
      </c>
      <c r="O474">
        <v>1767.21</v>
      </c>
      <c r="P474">
        <v>1732.7780001743799</v>
      </c>
      <c r="Q474">
        <v>1649.4856715604001</v>
      </c>
      <c r="R474">
        <v>52.077327674130501</v>
      </c>
      <c r="S474" s="2">
        <f>(Table2[[#This Row],[Close Price]]-Table2[[#This Row],[20D EMA]])/Table2[[#This Row],[20D EMA]]</f>
        <v>8.8750063659666881E-2</v>
      </c>
      <c r="T474" s="2">
        <f>(Table2[[#This Row],[Close Price]]-Table2[[#This Row],[50D EMA]])/Table2[[#This Row],[50D EMA]]</f>
        <v>0.11038459618391459</v>
      </c>
      <c r="U474" s="2">
        <f>(Table2[[#This Row],[Close Price]]-Table2[[#This Row],[200D EMA]])/Table2[[#This Row],[200D EMA]]</f>
        <v>0.1664545095319708</v>
      </c>
      <c r="V474">
        <v>2.28369851680828</v>
      </c>
      <c r="W474">
        <v>1777.45</v>
      </c>
      <c r="X474">
        <v>1980</v>
      </c>
      <c r="Y474">
        <v>1736</v>
      </c>
      <c r="Z474">
        <v>1980</v>
      </c>
      <c r="AA474">
        <v>1713.1</v>
      </c>
      <c r="AB474">
        <v>1980</v>
      </c>
      <c r="AC474">
        <f>(Table2[[#This Row],[Close Price]]/Table2[[#This Row],[Day Low]])-1</f>
        <v>8.247770682719624E-2</v>
      </c>
      <c r="AD474">
        <f>(Table2[[#This Row],[Day High]]/Table2[[#This Row],[Close Price]])-1</f>
        <v>2.9079285881344008E-2</v>
      </c>
      <c r="AE474">
        <f>(Table2[[#This Row],[Close Price]]/Table2[[#This Row],[Current Week Low]])-1</f>
        <v>0.10832373271889395</v>
      </c>
      <c r="AF474">
        <f>(Table2[[#This Row],[Current Week High]]/Table2[[#This Row],[Close Price]])-1</f>
        <v>2.9079285881344008E-2</v>
      </c>
      <c r="AG474">
        <f>(Table2[[#This Row],[Close Price]]/Table2[[#This Row],[Current Month Low]])-1</f>
        <v>0.12313933804214594</v>
      </c>
      <c r="AH474">
        <f>(Table2[[#This Row],[Current Month High]]/Table2[[#This Row],[Close Price]])-1</f>
        <v>2.9079285881344008E-2</v>
      </c>
      <c r="AI474">
        <v>10.5688521608066</v>
      </c>
      <c r="AJ474">
        <v>50.257711831315802</v>
      </c>
      <c r="AK474" t="str">
        <f>IF(AND(Table2[[#This Row],[20D EMA]]&gt;Table2[[#This Row],[50D EMA]],Table2[[#This Row],[50D EMA]]&gt;Table2[[#This Row],[200D EMA]]),"Uptrend","Downtrend/NoTrend")</f>
        <v>Uptrend</v>
      </c>
      <c r="AL474">
        <v>-0.05</v>
      </c>
      <c r="AM474" t="s">
        <v>10212</v>
      </c>
      <c r="AN474">
        <v>12.92</v>
      </c>
      <c r="AO474" t="s">
        <v>10211</v>
      </c>
      <c r="AP474">
        <v>-1.1915089691289999E-3</v>
      </c>
      <c r="AQ474">
        <f>(Table2[[#This Row],[Sharpe Ratio]]-AVERAGE(Table2[Sharpe Ratio]))/_xlfn.STDEV.P(Table2[Sharpe Ratio])</f>
        <v>-0.63213642334377074</v>
      </c>
      <c r="AR4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-1.2424315098803489</v>
      </c>
      <c r="AS474">
        <f>_xlfn.RANK.AVG(Table2[[#This Row],[1Y Return vs Nifty Z-Score]],Table2[1Y Return vs Nifty Z-Score])</f>
        <v>378</v>
      </c>
      <c r="AT474">
        <f>_xlfn.RANK.AVG(Table2[[#This Row],[6M Return vs Nifty Z-Score]],Table2[6M Return vs Nifty Z-Score])</f>
        <v>447</v>
      </c>
      <c r="AU474">
        <f>_xlfn.RANK.AVG(Table2[[#This Row],[Sharpe Ratio Z-Score]],Table2[Sharpe Ratio Z-Score])</f>
        <v>541</v>
      </c>
      <c r="AV474">
        <f>(Table2[[#This Row],[Rank 1Y]]+Table2[[#This Row],[Rank 6M]]+Table2[[#This Row],[Rank Sharpe]])/3</f>
        <v>455.33333333333331</v>
      </c>
    </row>
    <row r="475" spans="1:48" x14ac:dyDescent="0.3">
      <c r="A475" t="s">
        <v>398</v>
      </c>
      <c r="B475" t="s">
        <v>399</v>
      </c>
      <c r="C475" t="s">
        <v>10171</v>
      </c>
      <c r="D475" t="s">
        <v>400</v>
      </c>
      <c r="E475">
        <v>60892.981678099997</v>
      </c>
      <c r="F475">
        <v>3122.9</v>
      </c>
      <c r="G475">
        <v>3.7567596157885701</v>
      </c>
      <c r="H475">
        <f>(Table2[[#This Row],[1Y Return vs Nifty]]-AVERAGE(Table2[1Y Return vs Nifty]))/_xlfn.STDEV.P(Table2[1Y Return vs Nifty])</f>
        <v>-0.48339996278946512</v>
      </c>
      <c r="I475">
        <v>-7.5328210584124404</v>
      </c>
      <c r="J475">
        <f>(Table2[[#This Row],[1M Return vs Nifty]]-AVERAGE(Table2[1M Return vs Nifty]))/_xlfn.STDEV.P(Table2[1M Return vs Nifty])</f>
        <v>-0.81738896103574155</v>
      </c>
      <c r="K475">
        <v>6.7459108289872498</v>
      </c>
      <c r="L475">
        <f>(Table2[[#This Row],[6M Return vs Nifty]]-AVERAGE(Table2[6M Return vs Nifty]))/_xlfn.STDEV.P(Table2[6M Return vs Nifty])</f>
        <v>-9.3735450441731219E-2</v>
      </c>
      <c r="M475">
        <v>-0.70208163309082505</v>
      </c>
      <c r="N475">
        <f>(Table2[[#This Row],[1W Return vs Nifty]]-AVERAGE(Table2[1W Return vs Nifty]))/_xlfn.STDEV.P(Table2[1W Return vs Nifty])</f>
        <v>-7.5882252190632299E-2</v>
      </c>
      <c r="O475">
        <v>3156.67</v>
      </c>
      <c r="P475">
        <v>3006.96142105636</v>
      </c>
      <c r="Q475">
        <v>2646.4422471037801</v>
      </c>
      <c r="R475">
        <v>44.222733562686898</v>
      </c>
      <c r="S475" s="2">
        <f>(Table2[[#This Row],[Close Price]]-Table2[[#This Row],[20D EMA]])/Table2[[#This Row],[20D EMA]]</f>
        <v>-1.0697982367494854E-2</v>
      </c>
      <c r="T475" s="2">
        <f>(Table2[[#This Row],[Close Price]]-Table2[[#This Row],[50D EMA]])/Table2[[#This Row],[50D EMA]]</f>
        <v>3.8556723119816519E-2</v>
      </c>
      <c r="U475" s="2">
        <f>(Table2[[#This Row],[Close Price]]-Table2[[#This Row],[200D EMA]])/Table2[[#This Row],[200D EMA]]</f>
        <v>0.1800370869296872</v>
      </c>
      <c r="V475">
        <v>0.58333098043328302</v>
      </c>
      <c r="W475">
        <v>3111.1</v>
      </c>
      <c r="X475">
        <v>3180</v>
      </c>
      <c r="Y475">
        <v>3110</v>
      </c>
      <c r="Z475">
        <v>3210</v>
      </c>
      <c r="AA475">
        <v>3087.7</v>
      </c>
      <c r="AB475">
        <v>3248.85</v>
      </c>
      <c r="AC475">
        <f>(Table2[[#This Row],[Close Price]]/Table2[[#This Row],[Day Low]])-1</f>
        <v>3.7928706888239461E-3</v>
      </c>
      <c r="AD475">
        <f>(Table2[[#This Row],[Day High]]/Table2[[#This Row],[Close Price]])-1</f>
        <v>1.8284287040891467E-2</v>
      </c>
      <c r="AE475">
        <f>(Table2[[#This Row],[Close Price]]/Table2[[#This Row],[Current Week Low]])-1</f>
        <v>4.1479099678456421E-3</v>
      </c>
      <c r="AF475">
        <f>(Table2[[#This Row],[Current Week High]]/Table2[[#This Row],[Close Price]])-1</f>
        <v>2.7890742579013139E-2</v>
      </c>
      <c r="AG475">
        <f>(Table2[[#This Row],[Close Price]]/Table2[[#This Row],[Current Month Low]])-1</f>
        <v>1.1400071250445398E-2</v>
      </c>
      <c r="AH475">
        <f>(Table2[[#This Row],[Current Month High]]/Table2[[#This Row],[Close Price]])-1</f>
        <v>4.0331102500880567E-2</v>
      </c>
      <c r="AI475">
        <v>7.7187870248807098</v>
      </c>
      <c r="AJ475">
        <v>42.351171483271003</v>
      </c>
      <c r="AK475" t="str">
        <f>IF(AND(Table2[[#This Row],[20D EMA]]&gt;Table2[[#This Row],[50D EMA]],Table2[[#This Row],[50D EMA]]&gt;Table2[[#This Row],[200D EMA]]),"Uptrend","Downtrend/NoTrend")</f>
        <v>Uptrend</v>
      </c>
      <c r="AL475">
        <v>0.17</v>
      </c>
      <c r="AM475" t="s">
        <v>10211</v>
      </c>
      <c r="AN475">
        <v>-1.66</v>
      </c>
      <c r="AO475" t="s">
        <v>10212</v>
      </c>
      <c r="AP475">
        <v>-4.8210480775239999E-3</v>
      </c>
      <c r="AQ475">
        <f>(Table2[[#This Row],[Sharpe Ratio]]-AVERAGE(Table2[Sharpe Ratio]))/_xlfn.STDEV.P(Table2[Sharpe Ratio])</f>
        <v>-0.67331562956025115</v>
      </c>
      <c r="AR4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-2.1437222560178215</v>
      </c>
      <c r="AS475">
        <f>_xlfn.RANK.AVG(Table2[[#This Row],[1Y Return vs Nifty Z-Score]],Table2[1Y Return vs Nifty Z-Score])</f>
        <v>473</v>
      </c>
      <c r="AT475">
        <f>_xlfn.RANK.AVG(Table2[[#This Row],[6M Return vs Nifty Z-Score]],Table2[6M Return vs Nifty Z-Score])</f>
        <v>346</v>
      </c>
      <c r="AU475">
        <f>_xlfn.RANK.AVG(Table2[[#This Row],[Sharpe Ratio Z-Score]],Table2[Sharpe Ratio Z-Score])</f>
        <v>548</v>
      </c>
      <c r="AV475">
        <f>(Table2[[#This Row],[Rank 1Y]]+Table2[[#This Row],[Rank 6M]]+Table2[[#This Row],[Rank Sharpe]])/3</f>
        <v>455.66666666666669</v>
      </c>
    </row>
    <row r="476" spans="1:48" x14ac:dyDescent="0.3">
      <c r="A476" t="s">
        <v>1262</v>
      </c>
      <c r="B476" t="s">
        <v>1263</v>
      </c>
      <c r="C476" t="s">
        <v>10181</v>
      </c>
      <c r="D476" t="s">
        <v>243</v>
      </c>
      <c r="E476">
        <v>8848.7966469900002</v>
      </c>
      <c r="F476">
        <v>712.3</v>
      </c>
      <c r="G476">
        <v>5.7868841501547603</v>
      </c>
      <c r="H476">
        <f>(Table2[[#This Row],[1Y Return vs Nifty]]-AVERAGE(Table2[1Y Return vs Nifty]))/_xlfn.STDEV.P(Table2[1Y Return vs Nifty])</f>
        <v>-0.45902800989946757</v>
      </c>
      <c r="I476">
        <v>9.8547000198198607</v>
      </c>
      <c r="J476">
        <f>(Table2[[#This Row],[1M Return vs Nifty]]-AVERAGE(Table2[1M Return vs Nifty]))/_xlfn.STDEV.P(Table2[1M Return vs Nifty])</f>
        <v>0.67056960049044412</v>
      </c>
      <c r="K476">
        <v>2.3965336138034599</v>
      </c>
      <c r="L476">
        <f>(Table2[[#This Row],[6M Return vs Nifty]]-AVERAGE(Table2[6M Return vs Nifty]))/_xlfn.STDEV.P(Table2[6M Return vs Nifty])</f>
        <v>-0.22464422241968834</v>
      </c>
      <c r="M476">
        <v>-3.4493691556168402</v>
      </c>
      <c r="N476">
        <f>(Table2[[#This Row],[1W Return vs Nifty]]-AVERAGE(Table2[1W Return vs Nifty]))/_xlfn.STDEV.P(Table2[1W Return vs Nifty])</f>
        <v>-0.6020838865119974</v>
      </c>
      <c r="O476">
        <v>698.06</v>
      </c>
      <c r="P476">
        <v>672.36515610896504</v>
      </c>
      <c r="Q476">
        <v>639.25061194938496</v>
      </c>
      <c r="R476">
        <v>57.483629973117502</v>
      </c>
      <c r="S476" s="2">
        <f>(Table2[[#This Row],[Close Price]]-Table2[[#This Row],[20D EMA]])/Table2[[#This Row],[20D EMA]]</f>
        <v>2.0399392602355113E-2</v>
      </c>
      <c r="T476" s="2">
        <f>(Table2[[#This Row],[Close Price]]-Table2[[#This Row],[50D EMA]])/Table2[[#This Row],[50D EMA]]</f>
        <v>5.9394576783456908E-2</v>
      </c>
      <c r="U476" s="2">
        <f>(Table2[[#This Row],[Close Price]]-Table2[[#This Row],[200D EMA]])/Table2[[#This Row],[200D EMA]]</f>
        <v>0.11427347379121312</v>
      </c>
      <c r="V476">
        <v>1.77016192699473</v>
      </c>
      <c r="W476">
        <v>708</v>
      </c>
      <c r="X476">
        <v>724.95</v>
      </c>
      <c r="Y476">
        <v>695</v>
      </c>
      <c r="Z476">
        <v>749.8</v>
      </c>
      <c r="AA476">
        <v>673.3</v>
      </c>
      <c r="AB476">
        <v>759.9</v>
      </c>
      <c r="AC476">
        <f>(Table2[[#This Row],[Close Price]]/Table2[[#This Row],[Day Low]])-1</f>
        <v>6.0734463276834738E-3</v>
      </c>
      <c r="AD476">
        <f>(Table2[[#This Row],[Day High]]/Table2[[#This Row],[Close Price]])-1</f>
        <v>1.7759371051523365E-2</v>
      </c>
      <c r="AE476">
        <f>(Table2[[#This Row],[Close Price]]/Table2[[#This Row],[Current Week Low]])-1</f>
        <v>2.4892086330935204E-2</v>
      </c>
      <c r="AF476">
        <f>(Table2[[#This Row],[Current Week High]]/Table2[[#This Row],[Close Price]])-1</f>
        <v>5.2646356872104505E-2</v>
      </c>
      <c r="AG476">
        <f>(Table2[[#This Row],[Close Price]]/Table2[[#This Row],[Current Month Low]])-1</f>
        <v>5.7923659587108212E-2</v>
      </c>
      <c r="AH476">
        <f>(Table2[[#This Row],[Current Month High]]/Table2[[#This Row],[Close Price]])-1</f>
        <v>6.6825775656324637E-2</v>
      </c>
      <c r="AI476">
        <v>17.604941738031702</v>
      </c>
      <c r="AJ476">
        <v>44.146514216330999</v>
      </c>
      <c r="AK476" t="str">
        <f>IF(AND(Table2[[#This Row],[20D EMA]]&gt;Table2[[#This Row],[50D EMA]],Table2[[#This Row],[50D EMA]]&gt;Table2[[#This Row],[200D EMA]]),"Uptrend","Downtrend/NoTrend")</f>
        <v>Uptrend</v>
      </c>
      <c r="AL476">
        <v>-0.03</v>
      </c>
      <c r="AM476" t="s">
        <v>10212</v>
      </c>
      <c r="AN476">
        <v>2.99</v>
      </c>
      <c r="AO476" t="s">
        <v>10211</v>
      </c>
      <c r="AQ476">
        <f>(Table2[[#This Row],[Sharpe Ratio]]-AVERAGE(Table2[Sharpe Ratio]))/_xlfn.STDEV.P(Table2[Sharpe Ratio])</f>
        <v>-0.61861806961255938</v>
      </c>
      <c r="AR4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-1.2338045879532684</v>
      </c>
      <c r="AS476">
        <f>_xlfn.RANK.AVG(Table2[[#This Row],[1Y Return vs Nifty Z-Score]],Table2[1Y Return vs Nifty Z-Score])</f>
        <v>456</v>
      </c>
      <c r="AT476">
        <f>_xlfn.RANK.AVG(Table2[[#This Row],[6M Return vs Nifty Z-Score]],Table2[6M Return vs Nifty Z-Score])</f>
        <v>394</v>
      </c>
      <c r="AU476">
        <f>_xlfn.RANK.AVG(Table2[[#This Row],[Sharpe Ratio Z-Score]],Table2[Sharpe Ratio Z-Score])</f>
        <v>517</v>
      </c>
      <c r="AV476">
        <f>(Table2[[#This Row],[Rank 1Y]]+Table2[[#This Row],[Rank 6M]]+Table2[[#This Row],[Rank Sharpe]])/3</f>
        <v>455.66666666666669</v>
      </c>
    </row>
    <row r="477" spans="1:48" x14ac:dyDescent="0.3">
      <c r="A477" t="s">
        <v>1048</v>
      </c>
      <c r="B477" t="s">
        <v>1049</v>
      </c>
      <c r="C477" t="s">
        <v>10177</v>
      </c>
      <c r="D477" t="s">
        <v>896</v>
      </c>
      <c r="E477">
        <v>12149.473788204999</v>
      </c>
      <c r="F477">
        <v>2554.1</v>
      </c>
      <c r="G477">
        <v>20.157899032106702</v>
      </c>
      <c r="H477">
        <f>(Table2[[#This Row],[1Y Return vs Nifty]]-AVERAGE(Table2[1Y Return vs Nifty]))/_xlfn.STDEV.P(Table2[1Y Return vs Nifty])</f>
        <v>-0.2865017969724688</v>
      </c>
      <c r="I477">
        <v>-0.57194743949887406</v>
      </c>
      <c r="J477">
        <f>(Table2[[#This Row],[1M Return vs Nifty]]-AVERAGE(Table2[1M Return vs Nifty]))/_xlfn.STDEV.P(Table2[1M Return vs Nifty])</f>
        <v>-0.22170361576068079</v>
      </c>
      <c r="K477">
        <v>-17.629530416736799</v>
      </c>
      <c r="L477">
        <f>(Table2[[#This Row],[6M Return vs Nifty]]-AVERAGE(Table2[6M Return vs Nifty]))/_xlfn.STDEV.P(Table2[6M Return vs Nifty])</f>
        <v>-0.827394299060071</v>
      </c>
      <c r="M477">
        <v>-0.56164218591112802</v>
      </c>
      <c r="N477">
        <f>(Table2[[#This Row],[1W Return vs Nifty]]-AVERAGE(Table2[1W Return vs Nifty]))/_xlfn.STDEV.P(Table2[1W Return vs Nifty])</f>
        <v>-4.8983186831358161E-2</v>
      </c>
      <c r="O477">
        <v>2455.83</v>
      </c>
      <c r="P477">
        <v>2404.1311291586499</v>
      </c>
      <c r="Q477">
        <v>2290.02557301974</v>
      </c>
      <c r="R477">
        <v>68.4584401567041</v>
      </c>
      <c r="S477" s="2">
        <f>(Table2[[#This Row],[Close Price]]-Table2[[#This Row],[20D EMA]])/Table2[[#This Row],[20D EMA]]</f>
        <v>4.0014984750573121E-2</v>
      </c>
      <c r="T477" s="2">
        <f>(Table2[[#This Row],[Close Price]]-Table2[[#This Row],[50D EMA]])/Table2[[#This Row],[50D EMA]]</f>
        <v>6.2379655178722793E-2</v>
      </c>
      <c r="U477" s="2">
        <f>(Table2[[#This Row],[Close Price]]-Table2[[#This Row],[200D EMA]])/Table2[[#This Row],[200D EMA]]</f>
        <v>0.11531505590657593</v>
      </c>
      <c r="V477">
        <v>1.1678129484742501</v>
      </c>
      <c r="W477">
        <v>2503.6999999999998</v>
      </c>
      <c r="X477">
        <v>2645</v>
      </c>
      <c r="Y477">
        <v>2440.5500000000002</v>
      </c>
      <c r="Z477">
        <v>2645</v>
      </c>
      <c r="AA477">
        <v>2385.15</v>
      </c>
      <c r="AB477">
        <v>2645</v>
      </c>
      <c r="AC477">
        <f>(Table2[[#This Row],[Close Price]]/Table2[[#This Row],[Day Low]])-1</f>
        <v>2.0130207293206137E-2</v>
      </c>
      <c r="AD477">
        <f>(Table2[[#This Row],[Day High]]/Table2[[#This Row],[Close Price]])-1</f>
        <v>3.558983595004106E-2</v>
      </c>
      <c r="AE477">
        <f>(Table2[[#This Row],[Close Price]]/Table2[[#This Row],[Current Week Low]])-1</f>
        <v>4.6526397738214653E-2</v>
      </c>
      <c r="AF477">
        <f>(Table2[[#This Row],[Current Week High]]/Table2[[#This Row],[Close Price]])-1</f>
        <v>3.558983595004106E-2</v>
      </c>
      <c r="AG477">
        <f>(Table2[[#This Row],[Close Price]]/Table2[[#This Row],[Current Month Low]])-1</f>
        <v>7.0834119447414023E-2</v>
      </c>
      <c r="AH477">
        <f>(Table2[[#This Row],[Current Month High]]/Table2[[#This Row],[Close Price]])-1</f>
        <v>3.558983595004106E-2</v>
      </c>
      <c r="AI477">
        <v>10.7239340667945</v>
      </c>
      <c r="AJ477">
        <v>61.4475347661188</v>
      </c>
      <c r="AK477" t="str">
        <f>IF(AND(Table2[[#This Row],[20D EMA]]&gt;Table2[[#This Row],[50D EMA]],Table2[[#This Row],[50D EMA]]&gt;Table2[[#This Row],[200D EMA]]),"Uptrend","Downtrend/NoTrend")</f>
        <v>Uptrend</v>
      </c>
      <c r="AL477">
        <v>-0.09</v>
      </c>
      <c r="AM477" t="s">
        <v>10212</v>
      </c>
      <c r="AN477">
        <v>6.04</v>
      </c>
      <c r="AO477" t="s">
        <v>10211</v>
      </c>
      <c r="AP477">
        <v>3.9017147634047997E-2</v>
      </c>
      <c r="AQ477">
        <f>(Table2[[#This Row],[Sharpe Ratio]]-AVERAGE(Table2[Sharpe Ratio]))/_xlfn.STDEV.P(Table2[Sharpe Ratio])</f>
        <v>-0.17594611584159947</v>
      </c>
      <c r="AR4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-1.5605290144661783</v>
      </c>
      <c r="AS477">
        <f>_xlfn.RANK.AVG(Table2[[#This Row],[1Y Return vs Nifty Z-Score]],Table2[1Y Return vs Nifty Z-Score])</f>
        <v>387</v>
      </c>
      <c r="AT477">
        <f>_xlfn.RANK.AVG(Table2[[#This Row],[6M Return vs Nifty Z-Score]],Table2[6M Return vs Nifty Z-Score])</f>
        <v>600</v>
      </c>
      <c r="AU477">
        <f>_xlfn.RANK.AVG(Table2[[#This Row],[Sharpe Ratio Z-Score]],Table2[Sharpe Ratio Z-Score])</f>
        <v>384</v>
      </c>
      <c r="AV477">
        <f>(Table2[[#This Row],[Rank 1Y]]+Table2[[#This Row],[Rank 6M]]+Table2[[#This Row],[Rank Sharpe]])/3</f>
        <v>457</v>
      </c>
    </row>
    <row r="478" spans="1:48" x14ac:dyDescent="0.3">
      <c r="A478" t="s">
        <v>1376</v>
      </c>
      <c r="B478" t="s">
        <v>1377</v>
      </c>
      <c r="C478" t="s">
        <v>10174</v>
      </c>
      <c r="D478" t="s">
        <v>236</v>
      </c>
      <c r="E478">
        <v>7593.9134752479904</v>
      </c>
      <c r="F478">
        <v>190.6</v>
      </c>
      <c r="G478">
        <v>12.165756829822101</v>
      </c>
      <c r="H478">
        <f>(Table2[[#This Row],[1Y Return vs Nifty]]-AVERAGE(Table2[1Y Return vs Nifty]))/_xlfn.STDEV.P(Table2[1Y Return vs Nifty])</f>
        <v>-0.38244867606629401</v>
      </c>
      <c r="I478">
        <v>-2.6931715075023601</v>
      </c>
      <c r="J478">
        <f>(Table2[[#This Row],[1M Return vs Nifty]]-AVERAGE(Table2[1M Return vs Nifty]))/_xlfn.STDEV.P(Table2[1M Return vs Nifty])</f>
        <v>-0.40322998163537715</v>
      </c>
      <c r="K478">
        <v>-31.9769131936532</v>
      </c>
      <c r="L478">
        <f>(Table2[[#This Row],[6M Return vs Nifty]]-AVERAGE(Table2[6M Return vs Nifty]))/_xlfn.STDEV.P(Table2[6M Return vs Nifty])</f>
        <v>-1.2592258389566289</v>
      </c>
      <c r="M478">
        <v>1.37699845560431</v>
      </c>
      <c r="N478">
        <f>(Table2[[#This Row],[1W Return vs Nifty]]-AVERAGE(Table2[1W Return vs Nifty]))/_xlfn.STDEV.P(Table2[1W Return vs Nifty])</f>
        <v>0.32233429106745659</v>
      </c>
      <c r="O478">
        <v>193.41</v>
      </c>
      <c r="P478">
        <v>193.21630107785199</v>
      </c>
      <c r="Q478">
        <v>194.87432717279401</v>
      </c>
      <c r="R478">
        <v>45.786187598077902</v>
      </c>
      <c r="S478" s="2">
        <f>(Table2[[#This Row],[Close Price]]-Table2[[#This Row],[20D EMA]])/Table2[[#This Row],[20D EMA]]</f>
        <v>-1.4528721369112261E-2</v>
      </c>
      <c r="T478" s="2">
        <f>(Table2[[#This Row],[Close Price]]-Table2[[#This Row],[50D EMA]])/Table2[[#This Row],[50D EMA]]</f>
        <v>-1.3540788552813786E-2</v>
      </c>
      <c r="U478" s="2">
        <f>(Table2[[#This Row],[Close Price]]-Table2[[#This Row],[200D EMA]])/Table2[[#This Row],[200D EMA]]</f>
        <v>-2.1933762311358716E-2</v>
      </c>
      <c r="V478">
        <v>0.85461288853343598</v>
      </c>
      <c r="W478">
        <v>187</v>
      </c>
      <c r="X478">
        <v>193.55</v>
      </c>
      <c r="Y478">
        <v>186.9</v>
      </c>
      <c r="Z478">
        <v>203</v>
      </c>
      <c r="AA478">
        <v>185</v>
      </c>
      <c r="AB478">
        <v>206.8</v>
      </c>
      <c r="AC478">
        <f>(Table2[[#This Row],[Close Price]]/Table2[[#This Row],[Day Low]])-1</f>
        <v>1.9251336898395754E-2</v>
      </c>
      <c r="AD478">
        <f>(Table2[[#This Row],[Day High]]/Table2[[#This Row],[Close Price]])-1</f>
        <v>1.5477439664218329E-2</v>
      </c>
      <c r="AE478">
        <f>(Table2[[#This Row],[Close Price]]/Table2[[#This Row],[Current Week Low]])-1</f>
        <v>1.9796682718030922E-2</v>
      </c>
      <c r="AF478">
        <f>(Table2[[#This Row],[Current Week High]]/Table2[[#This Row],[Close Price]])-1</f>
        <v>6.5057712486883634E-2</v>
      </c>
      <c r="AG478">
        <f>(Table2[[#This Row],[Close Price]]/Table2[[#This Row],[Current Month Low]])-1</f>
        <v>3.0270270270270183E-2</v>
      </c>
      <c r="AH478">
        <f>(Table2[[#This Row],[Current Month High]]/Table2[[#This Row],[Close Price]])-1</f>
        <v>8.4994753410283508E-2</v>
      </c>
      <c r="AI478">
        <v>61.594963273871997</v>
      </c>
      <c r="AJ478">
        <v>41.447124304267099</v>
      </c>
      <c r="AK478" t="str">
        <f>IF(AND(Table2[[#This Row],[20D EMA]]&gt;Table2[[#This Row],[50D EMA]],Table2[[#This Row],[50D EMA]]&gt;Table2[[#This Row],[200D EMA]]),"Uptrend","Downtrend/NoTrend")</f>
        <v>Downtrend/NoTrend</v>
      </c>
      <c r="AL478">
        <v>-0.08</v>
      </c>
      <c r="AM478" t="s">
        <v>10212</v>
      </c>
      <c r="AN478">
        <v>-7.21</v>
      </c>
      <c r="AO478" t="s">
        <v>10212</v>
      </c>
      <c r="AP478">
        <v>7.9021051705108994E-2</v>
      </c>
      <c r="AQ478">
        <f>(Table2[[#This Row],[Sharpe Ratio]]-AVERAGE(Table2[Sharpe Ratio]))/_xlfn.STDEV.P(Table2[Sharpe Ratio])</f>
        <v>0.27792115656119804</v>
      </c>
      <c r="AR4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8">
        <f>_xlfn.RANK.AVG(Table2[[#This Row],[1Y Return vs Nifty Z-Score]],Table2[1Y Return vs Nifty Z-Score])</f>
        <v>427</v>
      </c>
      <c r="AT478">
        <f>_xlfn.RANK.AVG(Table2[[#This Row],[6M Return vs Nifty Z-Score]],Table2[6M Return vs Nifty Z-Score])</f>
        <v>694</v>
      </c>
      <c r="AU478">
        <f>_xlfn.RANK.AVG(Table2[[#This Row],[Sharpe Ratio Z-Score]],Table2[Sharpe Ratio Z-Score])</f>
        <v>250</v>
      </c>
      <c r="AV478">
        <f>(Table2[[#This Row],[Rank 1Y]]+Table2[[#This Row],[Rank 6M]]+Table2[[#This Row],[Rank Sharpe]])/3</f>
        <v>457</v>
      </c>
    </row>
    <row r="479" spans="1:48" x14ac:dyDescent="0.3">
      <c r="A479" t="s">
        <v>603</v>
      </c>
      <c r="B479" t="s">
        <v>604</v>
      </c>
      <c r="C479" t="s">
        <v>10172</v>
      </c>
      <c r="D479" t="s">
        <v>62</v>
      </c>
      <c r="E479">
        <v>31049.5907199299</v>
      </c>
      <c r="F479">
        <v>1223.55</v>
      </c>
      <c r="G479">
        <v>33.560049847457599</v>
      </c>
      <c r="H479">
        <f>(Table2[[#This Row],[1Y Return vs Nifty]]-AVERAGE(Table2[1Y Return vs Nifty]))/_xlfn.STDEV.P(Table2[1Y Return vs Nifty])</f>
        <v>-0.12560694408683029</v>
      </c>
      <c r="I479">
        <v>-0.94282084652055997</v>
      </c>
      <c r="J479">
        <f>(Table2[[#This Row],[1M Return vs Nifty]]-AVERAGE(Table2[1M Return vs Nifty]))/_xlfn.STDEV.P(Table2[1M Return vs Nifty])</f>
        <v>-0.25344156499090004</v>
      </c>
      <c r="K479">
        <v>-4.1412836443452496</v>
      </c>
      <c r="L479">
        <f>(Table2[[#This Row],[6M Return vs Nifty]]-AVERAGE(Table2[6M Return vs Nifty]))/_xlfn.STDEV.P(Table2[6M Return vs Nifty])</f>
        <v>-0.42142127493486703</v>
      </c>
      <c r="M479">
        <v>3.3064401364810299</v>
      </c>
      <c r="N479">
        <f>(Table2[[#This Row],[1W Return vs Nifty]]-AVERAGE(Table2[1W Return vs Nifty]))/_xlfn.STDEV.P(Table2[1W Return vs Nifty])</f>
        <v>0.69188984631257666</v>
      </c>
      <c r="O479">
        <v>1182.52</v>
      </c>
      <c r="P479">
        <v>1200.2450257200901</v>
      </c>
      <c r="Q479">
        <v>1139.39811745256</v>
      </c>
      <c r="R479">
        <v>73.3755591381709</v>
      </c>
      <c r="S479" s="2">
        <f>(Table2[[#This Row],[Close Price]]-Table2[[#This Row],[20D EMA]])/Table2[[#This Row],[20D EMA]]</f>
        <v>3.4697087575685799E-2</v>
      </c>
      <c r="T479" s="2">
        <f>(Table2[[#This Row],[Close Price]]-Table2[[#This Row],[50D EMA]])/Table2[[#This Row],[50D EMA]]</f>
        <v>1.9416847210783461E-2</v>
      </c>
      <c r="U479" s="2">
        <f>(Table2[[#This Row],[Close Price]]-Table2[[#This Row],[200D EMA]])/Table2[[#This Row],[200D EMA]]</f>
        <v>7.3856434602143126E-2</v>
      </c>
      <c r="V479">
        <v>1.1959593365504</v>
      </c>
      <c r="W479">
        <v>1197.0999999999999</v>
      </c>
      <c r="X479">
        <v>1229.9000000000001</v>
      </c>
      <c r="Y479">
        <v>1180.55</v>
      </c>
      <c r="Z479">
        <v>1232</v>
      </c>
      <c r="AA479">
        <v>1113.3</v>
      </c>
      <c r="AB479">
        <v>1232</v>
      </c>
      <c r="AC479">
        <f>(Table2[[#This Row],[Close Price]]/Table2[[#This Row],[Day Low]])-1</f>
        <v>2.2095063069083709E-2</v>
      </c>
      <c r="AD479">
        <f>(Table2[[#This Row],[Day High]]/Table2[[#This Row],[Close Price]])-1</f>
        <v>5.1898165175106037E-3</v>
      </c>
      <c r="AE479">
        <f>(Table2[[#This Row],[Close Price]]/Table2[[#This Row],[Current Week Low]])-1</f>
        <v>3.6423700817415527E-2</v>
      </c>
      <c r="AF479">
        <f>(Table2[[#This Row],[Current Week High]]/Table2[[#This Row],[Close Price]])-1</f>
        <v>6.9061337910178988E-3</v>
      </c>
      <c r="AG479">
        <f>(Table2[[#This Row],[Close Price]]/Table2[[#This Row],[Current Month Low]])-1</f>
        <v>9.9029911075181998E-2</v>
      </c>
      <c r="AH479">
        <f>(Table2[[#This Row],[Current Month High]]/Table2[[#This Row],[Close Price]])-1</f>
        <v>6.9061337910178988E-3</v>
      </c>
      <c r="AI479">
        <v>12.3452249601569</v>
      </c>
      <c r="AJ479">
        <v>61.333069620253099</v>
      </c>
      <c r="AK479" t="str">
        <f>IF(AND(Table2[[#This Row],[20D EMA]]&gt;Table2[[#This Row],[50D EMA]],Table2[[#This Row],[50D EMA]]&gt;Table2[[#This Row],[200D EMA]]),"Uptrend","Downtrend/NoTrend")</f>
        <v>Downtrend/NoTrend</v>
      </c>
      <c r="AL479">
        <v>-0.18</v>
      </c>
      <c r="AM479" t="s">
        <v>10212</v>
      </c>
      <c r="AN479">
        <v>10.5</v>
      </c>
      <c r="AO479" t="s">
        <v>10211</v>
      </c>
      <c r="AP479">
        <v>-3.1122278235167999E-2</v>
      </c>
      <c r="AQ479">
        <f>(Table2[[#This Row],[Sharpe Ratio]]-AVERAGE(Table2[Sharpe Ratio]))/_xlfn.STDEV.P(Table2[Sharpe Ratio])</f>
        <v>-0.97171819475197085</v>
      </c>
      <c r="AR4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9">
        <f>_xlfn.RANK.AVG(Table2[[#This Row],[1Y Return vs Nifty Z-Score]],Table2[1Y Return vs Nifty Z-Score])</f>
        <v>315</v>
      </c>
      <c r="AT479">
        <f>_xlfn.RANK.AVG(Table2[[#This Row],[6M Return vs Nifty Z-Score]],Table2[6M Return vs Nifty Z-Score])</f>
        <v>467</v>
      </c>
      <c r="AU479">
        <f>_xlfn.RANK.AVG(Table2[[#This Row],[Sharpe Ratio Z-Score]],Table2[Sharpe Ratio Z-Score])</f>
        <v>596</v>
      </c>
      <c r="AV479">
        <f>(Table2[[#This Row],[Rank 1Y]]+Table2[[#This Row],[Rank 6M]]+Table2[[#This Row],[Rank Sharpe]])/3</f>
        <v>459.33333333333331</v>
      </c>
    </row>
    <row r="480" spans="1:48" x14ac:dyDescent="0.3">
      <c r="A480" t="s">
        <v>640</v>
      </c>
      <c r="B480" t="s">
        <v>641</v>
      </c>
      <c r="C480" t="s">
        <v>10171</v>
      </c>
      <c r="D480" t="s">
        <v>193</v>
      </c>
      <c r="E480">
        <v>29210.99535555</v>
      </c>
      <c r="F480">
        <v>1397.3</v>
      </c>
      <c r="G480">
        <v>-12.9894316918898</v>
      </c>
      <c r="H480">
        <f>(Table2[[#This Row],[1Y Return vs Nifty]]-AVERAGE(Table2[1Y Return vs Nifty]))/_xlfn.STDEV.P(Table2[1Y Return vs Nifty])</f>
        <v>-0.68444052888707352</v>
      </c>
      <c r="I480">
        <v>5.2252622589936299</v>
      </c>
      <c r="J480">
        <f>(Table2[[#This Row],[1M Return vs Nifty]]-AVERAGE(Table2[1M Return vs Nifty]))/_xlfn.STDEV.P(Table2[1M Return vs Nifty])</f>
        <v>0.27439975429553659</v>
      </c>
      <c r="K480">
        <v>-0.57560338024599</v>
      </c>
      <c r="L480">
        <f>(Table2[[#This Row],[6M Return vs Nifty]]-AVERAGE(Table2[6M Return vs Nifty]))/_xlfn.STDEV.P(Table2[6M Return vs Nifty])</f>
        <v>-0.31410043299691442</v>
      </c>
      <c r="M480">
        <v>-2.66766974703769</v>
      </c>
      <c r="N480">
        <f>(Table2[[#This Row],[1W Return vs Nifty]]-AVERAGE(Table2[1W Return vs Nifty]))/_xlfn.STDEV.P(Table2[1W Return vs Nifty])</f>
        <v>-0.45236111342409313</v>
      </c>
      <c r="O480">
        <v>1355.1</v>
      </c>
      <c r="P480">
        <v>1278.2269342074801</v>
      </c>
      <c r="Q480">
        <v>1194.5522164814799</v>
      </c>
      <c r="R480">
        <v>62.979543071180103</v>
      </c>
      <c r="S480" s="2">
        <f>(Table2[[#This Row],[Close Price]]-Table2[[#This Row],[20D EMA]])/Table2[[#This Row],[20D EMA]]</f>
        <v>3.1141613165080104E-2</v>
      </c>
      <c r="T480" s="2">
        <f>(Table2[[#This Row],[Close Price]]-Table2[[#This Row],[50D EMA]])/Table2[[#This Row],[50D EMA]]</f>
        <v>9.3154871491068172E-2</v>
      </c>
      <c r="U480" s="2">
        <f>(Table2[[#This Row],[Close Price]]-Table2[[#This Row],[200D EMA]])/Table2[[#This Row],[200D EMA]]</f>
        <v>0.16972701630047443</v>
      </c>
      <c r="V480">
        <v>0.60703271796533897</v>
      </c>
      <c r="W480">
        <v>1384.95</v>
      </c>
      <c r="X480">
        <v>1408.9</v>
      </c>
      <c r="Y480">
        <v>1383.8</v>
      </c>
      <c r="Z480">
        <v>1430</v>
      </c>
      <c r="AA480">
        <v>1322.35</v>
      </c>
      <c r="AB480">
        <v>1436.35</v>
      </c>
      <c r="AC480">
        <f>(Table2[[#This Row],[Close Price]]/Table2[[#This Row],[Day Low]])-1</f>
        <v>8.9172894328315433E-3</v>
      </c>
      <c r="AD480">
        <f>(Table2[[#This Row],[Day High]]/Table2[[#This Row],[Close Price]])-1</f>
        <v>8.3017247548844431E-3</v>
      </c>
      <c r="AE480">
        <f>(Table2[[#This Row],[Close Price]]/Table2[[#This Row],[Current Week Low]])-1</f>
        <v>9.7557450498626519E-3</v>
      </c>
      <c r="AF480">
        <f>(Table2[[#This Row],[Current Week High]]/Table2[[#This Row],[Close Price]])-1</f>
        <v>2.3402275817648421E-2</v>
      </c>
      <c r="AG480">
        <f>(Table2[[#This Row],[Close Price]]/Table2[[#This Row],[Current Month Low]])-1</f>
        <v>5.6679396528906967E-2</v>
      </c>
      <c r="AH480">
        <f>(Table2[[#This Row],[Current Month High]]/Table2[[#This Row],[Close Price]])-1</f>
        <v>2.7946754455020262E-2</v>
      </c>
      <c r="AI480">
        <v>2.79467544550202</v>
      </c>
      <c r="AJ480">
        <v>39.305119385872999</v>
      </c>
      <c r="AK480" t="str">
        <f>IF(AND(Table2[[#This Row],[20D EMA]]&gt;Table2[[#This Row],[50D EMA]],Table2[[#This Row],[50D EMA]]&gt;Table2[[#This Row],[200D EMA]]),"Uptrend","Downtrend/NoTrend")</f>
        <v>Uptrend</v>
      </c>
      <c r="AL480">
        <v>0.16</v>
      </c>
      <c r="AM480" t="s">
        <v>10211</v>
      </c>
      <c r="AN480">
        <v>4.21</v>
      </c>
      <c r="AO480" t="s">
        <v>10211</v>
      </c>
      <c r="AP480">
        <v>4.5088298956285001E-2</v>
      </c>
      <c r="AQ480">
        <f>(Table2[[#This Row],[Sharpe Ratio]]-AVERAGE(Table2[Sharpe Ratio]))/_xlfn.STDEV.P(Table2[Sharpe Ratio])</f>
        <v>-0.10706541644602009</v>
      </c>
      <c r="AR4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-1.2835677374585646</v>
      </c>
      <c r="AS480">
        <f>_xlfn.RANK.AVG(Table2[[#This Row],[1Y Return vs Nifty Z-Score]],Table2[1Y Return vs Nifty Z-Score])</f>
        <v>584</v>
      </c>
      <c r="AT480">
        <f>_xlfn.RANK.AVG(Table2[[#This Row],[6M Return vs Nifty Z-Score]],Table2[6M Return vs Nifty Z-Score])</f>
        <v>430</v>
      </c>
      <c r="AU480">
        <f>_xlfn.RANK.AVG(Table2[[#This Row],[Sharpe Ratio Z-Score]],Table2[Sharpe Ratio Z-Score])</f>
        <v>364</v>
      </c>
      <c r="AV480">
        <f>(Table2[[#This Row],[Rank 1Y]]+Table2[[#This Row],[Rank 6M]]+Table2[[#This Row],[Rank Sharpe]])/3</f>
        <v>459.33333333333331</v>
      </c>
    </row>
    <row r="481" spans="1:48" x14ac:dyDescent="0.3">
      <c r="A481" t="s">
        <v>678</v>
      </c>
      <c r="B481" t="s">
        <v>679</v>
      </c>
      <c r="C481" t="s">
        <v>10181</v>
      </c>
      <c r="D481" t="s">
        <v>548</v>
      </c>
      <c r="E481">
        <v>25443.270594404999</v>
      </c>
      <c r="F481">
        <v>706.1</v>
      </c>
      <c r="G481">
        <v>28.614428722808999</v>
      </c>
      <c r="H481">
        <f>(Table2[[#This Row],[1Y Return vs Nifty]]-AVERAGE(Table2[1Y Return vs Nifty]))/_xlfn.STDEV.P(Table2[1Y Return vs Nifty])</f>
        <v>-0.18497987565890414</v>
      </c>
      <c r="I481">
        <v>0.97969074299056602</v>
      </c>
      <c r="J481">
        <f>(Table2[[#This Row],[1M Return vs Nifty]]-AVERAGE(Table2[1M Return vs Nifty]))/_xlfn.STDEV.P(Table2[1M Return vs Nifty])</f>
        <v>-8.8920264549306516E-2</v>
      </c>
      <c r="K481">
        <v>2.6145563026216099</v>
      </c>
      <c r="L481">
        <f>(Table2[[#This Row],[6M Return vs Nifty]]-AVERAGE(Table2[6M Return vs Nifty]))/_xlfn.STDEV.P(Table2[6M Return vs Nifty])</f>
        <v>-0.21808211454896179</v>
      </c>
      <c r="M481">
        <v>-3.01174103570927</v>
      </c>
      <c r="N481">
        <f>(Table2[[#This Row],[1W Return vs Nifty]]-AVERAGE(Table2[1W Return vs Nifty]))/_xlfn.STDEV.P(Table2[1W Return vs Nifty])</f>
        <v>-0.5182627975170544</v>
      </c>
      <c r="O481">
        <v>696.75</v>
      </c>
      <c r="P481">
        <v>683.29771540933496</v>
      </c>
      <c r="Q481">
        <v>638.89485495673603</v>
      </c>
      <c r="R481">
        <v>50.862166606630197</v>
      </c>
      <c r="S481" s="2">
        <f>(Table2[[#This Row],[Close Price]]-Table2[[#This Row],[20D EMA]])/Table2[[#This Row],[20D EMA]]</f>
        <v>1.3419447434517435E-2</v>
      </c>
      <c r="T481" s="2">
        <f>(Table2[[#This Row],[Close Price]]-Table2[[#This Row],[50D EMA]])/Table2[[#This Row],[50D EMA]]</f>
        <v>3.3370936381669561E-2</v>
      </c>
      <c r="U481" s="2">
        <f>(Table2[[#This Row],[Close Price]]-Table2[[#This Row],[200D EMA]])/Table2[[#This Row],[200D EMA]]</f>
        <v>0.10518967952530299</v>
      </c>
      <c r="V481">
        <v>0.63682213466169602</v>
      </c>
      <c r="W481">
        <v>700.65</v>
      </c>
      <c r="X481">
        <v>711.15</v>
      </c>
      <c r="Y481">
        <v>680</v>
      </c>
      <c r="Z481">
        <v>725.75</v>
      </c>
      <c r="AA481">
        <v>680</v>
      </c>
      <c r="AB481">
        <v>728.9</v>
      </c>
      <c r="AC481">
        <f>(Table2[[#This Row],[Close Price]]/Table2[[#This Row],[Day Low]])-1</f>
        <v>7.7784914008420802E-3</v>
      </c>
      <c r="AD481">
        <f>(Table2[[#This Row],[Day High]]/Table2[[#This Row],[Close Price]])-1</f>
        <v>7.1519614785440222E-3</v>
      </c>
      <c r="AE481">
        <f>(Table2[[#This Row],[Close Price]]/Table2[[#This Row],[Current Week Low]])-1</f>
        <v>3.8382352941176423E-2</v>
      </c>
      <c r="AF481">
        <f>(Table2[[#This Row],[Current Week High]]/Table2[[#This Row],[Close Price]])-1</f>
        <v>2.7828919416513109E-2</v>
      </c>
      <c r="AG481">
        <f>(Table2[[#This Row],[Close Price]]/Table2[[#This Row],[Current Month Low]])-1</f>
        <v>3.8382352941176423E-2</v>
      </c>
      <c r="AH481">
        <f>(Table2[[#This Row],[Current Month High]]/Table2[[#This Row],[Close Price]])-1</f>
        <v>3.2290043903129728E-2</v>
      </c>
      <c r="AI481">
        <v>8.9434924231695199</v>
      </c>
      <c r="AJ481">
        <v>61.210045662100399</v>
      </c>
      <c r="AK481" t="str">
        <f>IF(AND(Table2[[#This Row],[20D EMA]]&gt;Table2[[#This Row],[50D EMA]],Table2[[#This Row],[50D EMA]]&gt;Table2[[#This Row],[200D EMA]]),"Uptrend","Downtrend/NoTrend")</f>
        <v>Uptrend</v>
      </c>
      <c r="AL481">
        <v>-0.13</v>
      </c>
      <c r="AM481" t="s">
        <v>10212</v>
      </c>
      <c r="AN481">
        <v>1.66</v>
      </c>
      <c r="AO481" t="s">
        <v>10211</v>
      </c>
      <c r="AP481">
        <v>-6.0977557462379997E-2</v>
      </c>
      <c r="AQ481">
        <f>(Table2[[#This Row],[Sharpe Ratio]]-AVERAGE(Table2[Sharpe Ratio]))/_xlfn.STDEV.P(Table2[Sharpe Ratio])</f>
        <v>-1.3104434883035316</v>
      </c>
      <c r="AR4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-2.3206885405777582</v>
      </c>
      <c r="AS481">
        <f>_xlfn.RANK.AVG(Table2[[#This Row],[1Y Return vs Nifty Z-Score]],Table2[1Y Return vs Nifty Z-Score])</f>
        <v>332</v>
      </c>
      <c r="AT481">
        <f>_xlfn.RANK.AVG(Table2[[#This Row],[6M Return vs Nifty Z-Score]],Table2[6M Return vs Nifty Z-Score])</f>
        <v>392</v>
      </c>
      <c r="AU481">
        <f>_xlfn.RANK.AVG(Table2[[#This Row],[Sharpe Ratio Z-Score]],Table2[Sharpe Ratio Z-Score])</f>
        <v>654</v>
      </c>
      <c r="AV481">
        <f>(Table2[[#This Row],[Rank 1Y]]+Table2[[#This Row],[Rank 6M]]+Table2[[#This Row],[Rank Sharpe]])/3</f>
        <v>459.33333333333331</v>
      </c>
    </row>
    <row r="482" spans="1:48" x14ac:dyDescent="0.3">
      <c r="A482" t="s">
        <v>1603</v>
      </c>
      <c r="B482" t="s">
        <v>1604</v>
      </c>
      <c r="C482" t="s">
        <v>637</v>
      </c>
      <c r="D482" t="s">
        <v>481</v>
      </c>
      <c r="E482">
        <v>5501.463680545</v>
      </c>
      <c r="F482">
        <v>1830.65</v>
      </c>
      <c r="G482">
        <v>-2.9846565339570201</v>
      </c>
      <c r="H482">
        <f>(Table2[[#This Row],[1Y Return vs Nifty]]-AVERAGE(Table2[1Y Return vs Nifty]))/_xlfn.STDEV.P(Table2[1Y Return vs Nifty])</f>
        <v>-0.56433168595824257</v>
      </c>
      <c r="I482">
        <v>18.978748851341201</v>
      </c>
      <c r="J482">
        <f>(Table2[[#This Row],[1M Return vs Nifty]]-AVERAGE(Table2[1M Return vs Nifty]))/_xlfn.STDEV.P(Table2[1M Return vs Nifty])</f>
        <v>1.4513713325810194</v>
      </c>
      <c r="K482">
        <v>29.2296957128634</v>
      </c>
      <c r="L482">
        <f>(Table2[[#This Row],[6M Return vs Nifty]]-AVERAGE(Table2[6M Return vs Nifty]))/_xlfn.STDEV.P(Table2[6M Return vs Nifty])</f>
        <v>0.58298779588640015</v>
      </c>
      <c r="M482">
        <v>20.465446754833099</v>
      </c>
      <c r="N482">
        <f>(Table2[[#This Row],[1W Return vs Nifty]]-AVERAGE(Table2[1W Return vs Nifty]))/_xlfn.STDEV.P(Table2[1W Return vs Nifty])</f>
        <v>3.978439671139832</v>
      </c>
      <c r="O482">
        <v>1583.54</v>
      </c>
      <c r="P482">
        <v>1490.97490075413</v>
      </c>
      <c r="Q482">
        <v>1397.45531659577</v>
      </c>
      <c r="R482">
        <v>89.852029135449698</v>
      </c>
      <c r="S482" s="2">
        <f>(Table2[[#This Row],[Close Price]]-Table2[[#This Row],[20D EMA]])/Table2[[#This Row],[20D EMA]]</f>
        <v>0.1560491051694306</v>
      </c>
      <c r="T482" s="2">
        <f>(Table2[[#This Row],[Close Price]]-Table2[[#This Row],[50D EMA]])/Table2[[#This Row],[50D EMA]]</f>
        <v>0.22782080306922914</v>
      </c>
      <c r="U482" s="2">
        <f>(Table2[[#This Row],[Close Price]]-Table2[[#This Row],[200D EMA]])/Table2[[#This Row],[200D EMA]]</f>
        <v>0.30998821805587407</v>
      </c>
      <c r="V482">
        <v>1.9390069285467</v>
      </c>
      <c r="W482">
        <v>1812.55</v>
      </c>
      <c r="X482">
        <v>1899.9</v>
      </c>
      <c r="Y482">
        <v>1515</v>
      </c>
      <c r="Z482">
        <v>1899.9</v>
      </c>
      <c r="AA482">
        <v>1405.05</v>
      </c>
      <c r="AB482">
        <v>1899.9</v>
      </c>
      <c r="AC482">
        <f>(Table2[[#This Row],[Close Price]]/Table2[[#This Row],[Day Low]])-1</f>
        <v>9.9859314225814177E-3</v>
      </c>
      <c r="AD482">
        <f>(Table2[[#This Row],[Day High]]/Table2[[#This Row],[Close Price]])-1</f>
        <v>3.7828093846447919E-2</v>
      </c>
      <c r="AE482">
        <f>(Table2[[#This Row],[Close Price]]/Table2[[#This Row],[Current Week Low]])-1</f>
        <v>0.20834983498349846</v>
      </c>
      <c r="AF482">
        <f>(Table2[[#This Row],[Current Week High]]/Table2[[#This Row],[Close Price]])-1</f>
        <v>3.7828093846447919E-2</v>
      </c>
      <c r="AG482">
        <f>(Table2[[#This Row],[Close Price]]/Table2[[#This Row],[Current Month Low]])-1</f>
        <v>0.30290736984448974</v>
      </c>
      <c r="AH482">
        <f>(Table2[[#This Row],[Current Month High]]/Table2[[#This Row],[Close Price]])-1</f>
        <v>3.7828093846447919E-2</v>
      </c>
      <c r="AI482">
        <v>3.7828093846447901</v>
      </c>
      <c r="AJ482">
        <v>70.809423839514807</v>
      </c>
      <c r="AK482" t="str">
        <f>IF(AND(Table2[[#This Row],[20D EMA]]&gt;Table2[[#This Row],[50D EMA]],Table2[[#This Row],[50D EMA]]&gt;Table2[[#This Row],[200D EMA]]),"Uptrend","Downtrend/NoTrend")</f>
        <v>Uptrend</v>
      </c>
      <c r="AL482">
        <v>0.21</v>
      </c>
      <c r="AM482" t="s">
        <v>10211</v>
      </c>
      <c r="AN482">
        <v>25.14</v>
      </c>
      <c r="AO482" t="s">
        <v>10211</v>
      </c>
      <c r="AP482">
        <v>-0.110795060782282</v>
      </c>
      <c r="AQ482">
        <f>(Table2[[#This Row],[Sharpe Ratio]]-AVERAGE(Table2[Sharpe Ratio]))/_xlfn.STDEV.P(Table2[Sharpe Ratio])</f>
        <v>-1.8756516817227782</v>
      </c>
      <c r="AR4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3.5728154319262311</v>
      </c>
      <c r="AS482">
        <f>_xlfn.RANK.AVG(Table2[[#This Row],[1Y Return vs Nifty Z-Score]],Table2[1Y Return vs Nifty Z-Score])</f>
        <v>518</v>
      </c>
      <c r="AT482">
        <f>_xlfn.RANK.AVG(Table2[[#This Row],[6M Return vs Nifty Z-Score]],Table2[6M Return vs Nifty Z-Score])</f>
        <v>153</v>
      </c>
      <c r="AU482">
        <f>_xlfn.RANK.AVG(Table2[[#This Row],[Sharpe Ratio Z-Score]],Table2[Sharpe Ratio Z-Score])</f>
        <v>714</v>
      </c>
      <c r="AV482">
        <f>(Table2[[#This Row],[Rank 1Y]]+Table2[[#This Row],[Rank 6M]]+Table2[[#This Row],[Rank Sharpe]])/3</f>
        <v>461.66666666666669</v>
      </c>
    </row>
    <row r="483" spans="1:48" x14ac:dyDescent="0.3">
      <c r="A483" t="s">
        <v>288</v>
      </c>
      <c r="B483" t="s">
        <v>289</v>
      </c>
      <c r="C483" t="s">
        <v>10172</v>
      </c>
      <c r="D483" t="s">
        <v>290</v>
      </c>
      <c r="E483">
        <v>91864.736280584999</v>
      </c>
      <c r="F483">
        <v>6353.9</v>
      </c>
      <c r="G483">
        <v>-5.4226096189493296</v>
      </c>
      <c r="H483">
        <f>(Table2[[#This Row],[1Y Return vs Nifty]]-AVERAGE(Table2[1Y Return vs Nifty]))/_xlfn.STDEV.P(Table2[1Y Return vs Nifty])</f>
        <v>-0.59359968244300354</v>
      </c>
      <c r="I483">
        <v>-0.318298105074516</v>
      </c>
      <c r="J483">
        <f>(Table2[[#This Row],[1M Return vs Nifty]]-AVERAGE(Table2[1M Return vs Nifty]))/_xlfn.STDEV.P(Table2[1M Return vs Nifty])</f>
        <v>-0.19999726112369695</v>
      </c>
      <c r="K483">
        <v>-2.2785348111406298</v>
      </c>
      <c r="L483">
        <f>(Table2[[#This Row],[6M Return vs Nifty]]-AVERAGE(Table2[6M Return vs Nifty]))/_xlfn.STDEV.P(Table2[6M Return vs Nifty])</f>
        <v>-0.36535573952742945</v>
      </c>
      <c r="M483">
        <v>2.1042507194165201</v>
      </c>
      <c r="N483">
        <f>(Table2[[#This Row],[1W Return vs Nifty]]-AVERAGE(Table2[1W Return vs Nifty]))/_xlfn.STDEV.P(Table2[1W Return vs Nifty])</f>
        <v>0.46162853189378195</v>
      </c>
      <c r="O483">
        <v>6235.65</v>
      </c>
      <c r="P483">
        <v>6153.2894590464803</v>
      </c>
      <c r="Q483">
        <v>5852.02796998962</v>
      </c>
      <c r="R483">
        <v>73.582292293037796</v>
      </c>
      <c r="S483" s="2">
        <f>(Table2[[#This Row],[Close Price]]-Table2[[#This Row],[20D EMA]])/Table2[[#This Row],[20D EMA]]</f>
        <v>1.8963540288502403E-2</v>
      </c>
      <c r="T483" s="2">
        <f>(Table2[[#This Row],[Close Price]]-Table2[[#This Row],[50D EMA]])/Table2[[#This Row],[50D EMA]]</f>
        <v>3.2602162191246273E-2</v>
      </c>
      <c r="U483" s="2">
        <f>(Table2[[#This Row],[Close Price]]-Table2[[#This Row],[200D EMA]])/Table2[[#This Row],[200D EMA]]</f>
        <v>8.5760360781609493E-2</v>
      </c>
      <c r="V483">
        <v>0.64281817732311197</v>
      </c>
      <c r="W483">
        <v>6320</v>
      </c>
      <c r="X483">
        <v>6419.95</v>
      </c>
      <c r="Y483">
        <v>6255.9</v>
      </c>
      <c r="Z483">
        <v>6419.95</v>
      </c>
      <c r="AA483">
        <v>6077</v>
      </c>
      <c r="AB483">
        <v>6419.95</v>
      </c>
      <c r="AC483">
        <f>(Table2[[#This Row],[Close Price]]/Table2[[#This Row],[Day Low]])-1</f>
        <v>5.3639240506329067E-3</v>
      </c>
      <c r="AD483">
        <f>(Table2[[#This Row],[Day High]]/Table2[[#This Row],[Close Price]])-1</f>
        <v>1.0395190355529715E-2</v>
      </c>
      <c r="AE483">
        <f>(Table2[[#This Row],[Close Price]]/Table2[[#This Row],[Current Week Low]])-1</f>
        <v>1.5665212039834397E-2</v>
      </c>
      <c r="AF483">
        <f>(Table2[[#This Row],[Current Week High]]/Table2[[#This Row],[Close Price]])-1</f>
        <v>1.0395190355529715E-2</v>
      </c>
      <c r="AG483">
        <f>(Table2[[#This Row],[Close Price]]/Table2[[#This Row],[Current Month Low]])-1</f>
        <v>4.5565246009544147E-2</v>
      </c>
      <c r="AH483">
        <f>(Table2[[#This Row],[Current Month High]]/Table2[[#This Row],[Close Price]])-1</f>
        <v>1.0395190355529715E-2</v>
      </c>
      <c r="AI483">
        <v>8.1926061159288004</v>
      </c>
      <c r="AJ483">
        <v>34.445619974608498</v>
      </c>
      <c r="AK483" t="str">
        <f>IF(AND(Table2[[#This Row],[20D EMA]]&gt;Table2[[#This Row],[50D EMA]],Table2[[#This Row],[50D EMA]]&gt;Table2[[#This Row],[200D EMA]]),"Uptrend","Downtrend/NoTrend")</f>
        <v>Uptrend</v>
      </c>
      <c r="AL483">
        <v>-0.09</v>
      </c>
      <c r="AM483" t="s">
        <v>10212</v>
      </c>
      <c r="AN483">
        <v>3.54</v>
      </c>
      <c r="AO483" t="s">
        <v>10211</v>
      </c>
      <c r="AP483">
        <v>3.4568579408029002E-2</v>
      </c>
      <c r="AQ483">
        <f>(Table2[[#This Row],[Sharpe Ratio]]-AVERAGE(Table2[Sharpe Ratio]))/_xlfn.STDEV.P(Table2[Sharpe Ratio])</f>
        <v>-0.22641767789850356</v>
      </c>
      <c r="AR4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-0.92374182909885139</v>
      </c>
      <c r="AS483">
        <f>_xlfn.RANK.AVG(Table2[[#This Row],[1Y Return vs Nifty Z-Score]],Table2[1Y Return vs Nifty Z-Score])</f>
        <v>532</v>
      </c>
      <c r="AT483">
        <f>_xlfn.RANK.AVG(Table2[[#This Row],[6M Return vs Nifty Z-Score]],Table2[6M Return vs Nifty Z-Score])</f>
        <v>451</v>
      </c>
      <c r="AU483">
        <f>_xlfn.RANK.AVG(Table2[[#This Row],[Sharpe Ratio Z-Score]],Table2[Sharpe Ratio Z-Score])</f>
        <v>405</v>
      </c>
      <c r="AV483">
        <f>(Table2[[#This Row],[Rank 1Y]]+Table2[[#This Row],[Rank 6M]]+Table2[[#This Row],[Rank Sharpe]])/3</f>
        <v>462.66666666666669</v>
      </c>
    </row>
    <row r="484" spans="1:48" x14ac:dyDescent="0.3">
      <c r="A484" t="s">
        <v>1004</v>
      </c>
      <c r="B484" t="s">
        <v>1005</v>
      </c>
      <c r="C484" t="s">
        <v>10167</v>
      </c>
      <c r="D484" t="s">
        <v>253</v>
      </c>
      <c r="E484">
        <v>13351.785531130001</v>
      </c>
      <c r="F484">
        <v>1056.8</v>
      </c>
      <c r="G484">
        <v>4.77154984522228</v>
      </c>
      <c r="H484">
        <f>(Table2[[#This Row],[1Y Return vs Nifty]]-AVERAGE(Table2[1Y Return vs Nifty]))/_xlfn.STDEV.P(Table2[1Y Return vs Nifty])</f>
        <v>-0.47121725219890043</v>
      </c>
      <c r="I484">
        <v>1.1241238802723801</v>
      </c>
      <c r="J484">
        <f>(Table2[[#This Row],[1M Return vs Nifty]]-AVERAGE(Table2[1M Return vs Nifty]))/_xlfn.STDEV.P(Table2[1M Return vs Nifty])</f>
        <v>-7.6560220686837141E-2</v>
      </c>
      <c r="K484">
        <v>5.5189328687621897</v>
      </c>
      <c r="L484">
        <f>(Table2[[#This Row],[6M Return vs Nifty]]-AVERAGE(Table2[6M Return vs Nifty]))/_xlfn.STDEV.P(Table2[6M Return vs Nifty])</f>
        <v>-0.13066537628406677</v>
      </c>
      <c r="M484">
        <v>-0.71951691284638697</v>
      </c>
      <c r="N484">
        <f>(Table2[[#This Row],[1W Return vs Nifty]]-AVERAGE(Table2[1W Return vs Nifty]))/_xlfn.STDEV.P(Table2[1W Return vs Nifty])</f>
        <v>-7.9221717982618775E-2</v>
      </c>
      <c r="O484">
        <v>1024.27</v>
      </c>
      <c r="P484">
        <v>981.22037383832799</v>
      </c>
      <c r="Q484">
        <v>892.11739215383602</v>
      </c>
      <c r="R484">
        <v>68.062782006534604</v>
      </c>
      <c r="S484" s="2">
        <f>(Table2[[#This Row],[Close Price]]-Table2[[#This Row],[20D EMA]])/Table2[[#This Row],[20D EMA]]</f>
        <v>3.1759204116102176E-2</v>
      </c>
      <c r="T484" s="2">
        <f>(Table2[[#This Row],[Close Price]]-Table2[[#This Row],[50D EMA]])/Table2[[#This Row],[50D EMA]]</f>
        <v>7.7026148433934724E-2</v>
      </c>
      <c r="U484" s="2">
        <f>(Table2[[#This Row],[Close Price]]-Table2[[#This Row],[200D EMA]])/Table2[[#This Row],[200D EMA]]</f>
        <v>0.18459746362367319</v>
      </c>
      <c r="V484">
        <v>1.00530129870087</v>
      </c>
      <c r="W484">
        <v>1045.0999999999999</v>
      </c>
      <c r="X484">
        <v>1068.45</v>
      </c>
      <c r="Y484">
        <v>1010.4</v>
      </c>
      <c r="Z484">
        <v>1072</v>
      </c>
      <c r="AA484">
        <v>1008</v>
      </c>
      <c r="AB484">
        <v>1072</v>
      </c>
      <c r="AC484">
        <f>(Table2[[#This Row],[Close Price]]/Table2[[#This Row],[Day Low]])-1</f>
        <v>1.1195100947277714E-2</v>
      </c>
      <c r="AD484">
        <f>(Table2[[#This Row],[Day High]]/Table2[[#This Row],[Close Price]])-1</f>
        <v>1.1023845571536794E-2</v>
      </c>
      <c r="AE484">
        <f>(Table2[[#This Row],[Close Price]]/Table2[[#This Row],[Current Week Low]])-1</f>
        <v>4.5922406967537688E-2</v>
      </c>
      <c r="AF484">
        <f>(Table2[[#This Row],[Current Week High]]/Table2[[#This Row],[Close Price]])-1</f>
        <v>1.4383043149129415E-2</v>
      </c>
      <c r="AG484">
        <f>(Table2[[#This Row],[Close Price]]/Table2[[#This Row],[Current Month Low]])-1</f>
        <v>4.8412698412698463E-2</v>
      </c>
      <c r="AH484">
        <f>(Table2[[#This Row],[Current Month High]]/Table2[[#This Row],[Close Price]])-1</f>
        <v>1.4383043149129415E-2</v>
      </c>
      <c r="AI484">
        <v>1.43830431491294</v>
      </c>
      <c r="AJ484">
        <v>44.529540481400403</v>
      </c>
      <c r="AK484" t="str">
        <f>IF(AND(Table2[[#This Row],[20D EMA]]&gt;Table2[[#This Row],[50D EMA]],Table2[[#This Row],[50D EMA]]&gt;Table2[[#This Row],[200D EMA]]),"Uptrend","Downtrend/NoTrend")</f>
        <v>Uptrend</v>
      </c>
      <c r="AL484">
        <v>0.01</v>
      </c>
      <c r="AM484" t="s">
        <v>10211</v>
      </c>
      <c r="AN484">
        <v>4.09</v>
      </c>
      <c r="AO484" t="s">
        <v>10211</v>
      </c>
      <c r="AP484">
        <v>-1.1024166964104E-2</v>
      </c>
      <c r="AQ484">
        <f>(Table2[[#This Row],[Sharpe Ratio]]-AVERAGE(Table2[Sharpe Ratio]))/_xlfn.STDEV.P(Table2[Sharpe Ratio])</f>
        <v>-0.74369357678363246</v>
      </c>
      <c r="AR4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-1.5013581439360557</v>
      </c>
      <c r="AS484">
        <f>_xlfn.RANK.AVG(Table2[[#This Row],[1Y Return vs Nifty Z-Score]],Table2[1Y Return vs Nifty Z-Score])</f>
        <v>465</v>
      </c>
      <c r="AT484">
        <f>_xlfn.RANK.AVG(Table2[[#This Row],[6M Return vs Nifty Z-Score]],Table2[6M Return vs Nifty Z-Score])</f>
        <v>361</v>
      </c>
      <c r="AU484">
        <f>_xlfn.RANK.AVG(Table2[[#This Row],[Sharpe Ratio Z-Score]],Table2[Sharpe Ratio Z-Score])</f>
        <v>564</v>
      </c>
      <c r="AV484">
        <f>(Table2[[#This Row],[Rank 1Y]]+Table2[[#This Row],[Rank 6M]]+Table2[[#This Row],[Rank Sharpe]])/3</f>
        <v>463.33333333333331</v>
      </c>
    </row>
    <row r="485" spans="1:48" x14ac:dyDescent="0.3">
      <c r="A485" t="s">
        <v>187</v>
      </c>
      <c r="B485" t="s">
        <v>188</v>
      </c>
      <c r="C485" t="s">
        <v>10169</v>
      </c>
      <c r="D485" t="s">
        <v>122</v>
      </c>
      <c r="E485">
        <v>138771.45137448001</v>
      </c>
      <c r="F485">
        <v>5787.05</v>
      </c>
      <c r="G485">
        <v>-12.346773490043701</v>
      </c>
      <c r="H485">
        <f>(Table2[[#This Row],[1Y Return vs Nifty]]-AVERAGE(Table2[1Y Return vs Nifty]))/_xlfn.STDEV.P(Table2[1Y Return vs Nifty])</f>
        <v>-0.67672531971905392</v>
      </c>
      <c r="I485">
        <v>-1.1176636305148</v>
      </c>
      <c r="J485">
        <f>(Table2[[#This Row],[1M Return vs Nifty]]-AVERAGE(Table2[1M Return vs Nifty]))/_xlfn.STDEV.P(Table2[1M Return vs Nifty])</f>
        <v>-0.26840395187714794</v>
      </c>
      <c r="K485">
        <v>0.43609352685536201</v>
      </c>
      <c r="L485">
        <f>(Table2[[#This Row],[6M Return vs Nifty]]-AVERAGE(Table2[6M Return vs Nifty]))/_xlfn.STDEV.P(Table2[6M Return vs Nifty])</f>
        <v>-0.28365009650731682</v>
      </c>
      <c r="M485">
        <v>5.1964024508349898</v>
      </c>
      <c r="N485">
        <f>(Table2[[#This Row],[1W Return vs Nifty]]-AVERAGE(Table2[1W Return vs Nifty]))/_xlfn.STDEV.P(Table2[1W Return vs Nifty])</f>
        <v>1.0538837222591471</v>
      </c>
      <c r="O485">
        <v>5525.83</v>
      </c>
      <c r="P485">
        <v>5348.5914051139598</v>
      </c>
      <c r="Q485">
        <v>5017.9190216061297</v>
      </c>
      <c r="R485">
        <v>82.561285301815403</v>
      </c>
      <c r="S485" s="2">
        <f>(Table2[[#This Row],[Close Price]]-Table2[[#This Row],[20D EMA]])/Table2[[#This Row],[20D EMA]]</f>
        <v>4.7272536433440815E-2</v>
      </c>
      <c r="T485" s="2">
        <f>(Table2[[#This Row],[Close Price]]-Table2[[#This Row],[50D EMA]])/Table2[[#This Row],[50D EMA]]</f>
        <v>8.197646102987341E-2</v>
      </c>
      <c r="U485" s="2">
        <f>(Table2[[#This Row],[Close Price]]-Table2[[#This Row],[200D EMA]])/Table2[[#This Row],[200D EMA]]</f>
        <v>0.15327688132912273</v>
      </c>
      <c r="V485">
        <v>0.63995479073462902</v>
      </c>
      <c r="W485">
        <v>5713.2</v>
      </c>
      <c r="X485">
        <v>5805</v>
      </c>
      <c r="Y485">
        <v>5534.05</v>
      </c>
      <c r="Z485">
        <v>5805</v>
      </c>
      <c r="AA485">
        <v>5384.3</v>
      </c>
      <c r="AB485">
        <v>5805</v>
      </c>
      <c r="AC485">
        <f>(Table2[[#This Row],[Close Price]]/Table2[[#This Row],[Day Low]])-1</f>
        <v>1.2926205979136185E-2</v>
      </c>
      <c r="AD485">
        <f>(Table2[[#This Row],[Day High]]/Table2[[#This Row],[Close Price]])-1</f>
        <v>3.101753052073164E-3</v>
      </c>
      <c r="AE485">
        <f>(Table2[[#This Row],[Close Price]]/Table2[[#This Row],[Current Week Low]])-1</f>
        <v>4.5716970392388978E-2</v>
      </c>
      <c r="AF485">
        <f>(Table2[[#This Row],[Current Week High]]/Table2[[#This Row],[Close Price]])-1</f>
        <v>3.101753052073164E-3</v>
      </c>
      <c r="AG485">
        <f>(Table2[[#This Row],[Close Price]]/Table2[[#This Row],[Current Month Low]])-1</f>
        <v>7.4800809761714548E-2</v>
      </c>
      <c r="AH485">
        <f>(Table2[[#This Row],[Current Month High]]/Table2[[#This Row],[Close Price]])-1</f>
        <v>3.101753052073164E-3</v>
      </c>
      <c r="AI485">
        <v>0.31017530520731601</v>
      </c>
      <c r="AJ485">
        <v>33.106010074292101</v>
      </c>
      <c r="AK485" t="str">
        <f>IF(AND(Table2[[#This Row],[20D EMA]]&gt;Table2[[#This Row],[50D EMA]],Table2[[#This Row],[50D EMA]]&gt;Table2[[#This Row],[200D EMA]]),"Uptrend","Downtrend/NoTrend")</f>
        <v>Uptrend</v>
      </c>
      <c r="AL485">
        <v>0.08</v>
      </c>
      <c r="AM485" t="s">
        <v>10211</v>
      </c>
      <c r="AN485">
        <v>6.74</v>
      </c>
      <c r="AO485" t="s">
        <v>10211</v>
      </c>
      <c r="AP485">
        <v>3.3646466219067001E-2</v>
      </c>
      <c r="AQ485">
        <f>(Table2[[#This Row],[Sharpe Ratio]]-AVERAGE(Table2[Sharpe Ratio]))/_xlfn.STDEV.P(Table2[Sharpe Ratio])</f>
        <v>-0.23687958174612292</v>
      </c>
      <c r="AR4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-0.41177522759049445</v>
      </c>
      <c r="AS485">
        <f>_xlfn.RANK.AVG(Table2[[#This Row],[1Y Return vs Nifty Z-Score]],Table2[1Y Return vs Nifty Z-Score])</f>
        <v>574</v>
      </c>
      <c r="AT485">
        <f>_xlfn.RANK.AVG(Table2[[#This Row],[6M Return vs Nifty Z-Score]],Table2[6M Return vs Nifty Z-Score])</f>
        <v>419</v>
      </c>
      <c r="AU485">
        <f>_xlfn.RANK.AVG(Table2[[#This Row],[Sharpe Ratio Z-Score]],Table2[Sharpe Ratio Z-Score])</f>
        <v>407</v>
      </c>
      <c r="AV485">
        <f>(Table2[[#This Row],[Rank 1Y]]+Table2[[#This Row],[Rank 6M]]+Table2[[#This Row],[Rank Sharpe]])/3</f>
        <v>466.66666666666669</v>
      </c>
    </row>
    <row r="486" spans="1:48" x14ac:dyDescent="0.3">
      <c r="A486" t="s">
        <v>1155</v>
      </c>
      <c r="B486" t="s">
        <v>1156</v>
      </c>
      <c r="C486" t="s">
        <v>10172</v>
      </c>
      <c r="D486" t="s">
        <v>62</v>
      </c>
      <c r="E486">
        <v>10318.62578998</v>
      </c>
      <c r="F486">
        <v>848.3</v>
      </c>
      <c r="G486">
        <v>16.2173311549376</v>
      </c>
      <c r="H486">
        <f>(Table2[[#This Row],[1Y Return vs Nifty]]-AVERAGE(Table2[1Y Return vs Nifty]))/_xlfn.STDEV.P(Table2[1Y Return vs Nifty])</f>
        <v>-0.33380891189888706</v>
      </c>
      <c r="I486">
        <v>-8.1401462485853493</v>
      </c>
      <c r="J486">
        <f>(Table2[[#This Row],[1M Return vs Nifty]]-AVERAGE(Table2[1M Return vs Nifty]))/_xlfn.STDEV.P(Table2[1M Return vs Nifty])</f>
        <v>-0.86936156324179281</v>
      </c>
      <c r="K486">
        <v>2.79507493494848</v>
      </c>
      <c r="L486">
        <f>(Table2[[#This Row],[6M Return vs Nifty]]-AVERAGE(Table2[6M Return vs Nifty]))/_xlfn.STDEV.P(Table2[6M Return vs Nifty])</f>
        <v>-0.21264881426069226</v>
      </c>
      <c r="M486">
        <v>-8.3910433156033193</v>
      </c>
      <c r="N486">
        <f>(Table2[[#This Row],[1W Return vs Nifty]]-AVERAGE(Table2[1W Return vs Nifty]))/_xlfn.STDEV.P(Table2[1W Return vs Nifty])</f>
        <v>-1.5485873004967345</v>
      </c>
      <c r="O486">
        <v>866.92</v>
      </c>
      <c r="P486">
        <v>849.35805328056199</v>
      </c>
      <c r="Q486">
        <v>764.19443620569598</v>
      </c>
      <c r="R486">
        <v>35.034003765249601</v>
      </c>
      <c r="S486" s="2">
        <f>(Table2[[#This Row],[Close Price]]-Table2[[#This Row],[20D EMA]])/Table2[[#This Row],[20D EMA]]</f>
        <v>-2.1478337101462654E-2</v>
      </c>
      <c r="T486" s="2">
        <f>(Table2[[#This Row],[Close Price]]-Table2[[#This Row],[50D EMA]])/Table2[[#This Row],[50D EMA]]</f>
        <v>-1.2457093642373887E-3</v>
      </c>
      <c r="U486" s="2">
        <f>(Table2[[#This Row],[Close Price]]-Table2[[#This Row],[200D EMA]])/Table2[[#This Row],[200D EMA]]</f>
        <v>0.11005780703127957</v>
      </c>
      <c r="V486">
        <v>2.1542158882604099</v>
      </c>
      <c r="W486">
        <v>837.5</v>
      </c>
      <c r="X486">
        <v>866.9</v>
      </c>
      <c r="Y486">
        <v>837.5</v>
      </c>
      <c r="Z486">
        <v>914.95</v>
      </c>
      <c r="AA486">
        <v>837.5</v>
      </c>
      <c r="AB486">
        <v>972</v>
      </c>
      <c r="AC486">
        <f>(Table2[[#This Row],[Close Price]]/Table2[[#This Row],[Day Low]])-1</f>
        <v>1.2895522388059577E-2</v>
      </c>
      <c r="AD486">
        <f>(Table2[[#This Row],[Day High]]/Table2[[#This Row],[Close Price]])-1</f>
        <v>2.1926205351880279E-2</v>
      </c>
      <c r="AE486">
        <f>(Table2[[#This Row],[Close Price]]/Table2[[#This Row],[Current Week Low]])-1</f>
        <v>1.2895522388059577E-2</v>
      </c>
      <c r="AF486">
        <f>(Table2[[#This Row],[Current Week High]]/Table2[[#This Row],[Close Price]])-1</f>
        <v>7.8568902510904204E-2</v>
      </c>
      <c r="AG486">
        <f>(Table2[[#This Row],[Close Price]]/Table2[[#This Row],[Current Month Low]])-1</f>
        <v>1.2895522388059577E-2</v>
      </c>
      <c r="AH486">
        <f>(Table2[[#This Row],[Current Month High]]/Table2[[#This Row],[Close Price]])-1</f>
        <v>0.14582105387245092</v>
      </c>
      <c r="AI486">
        <v>14.582105387245001</v>
      </c>
      <c r="AJ486">
        <v>45.9817587334365</v>
      </c>
      <c r="AK486" t="str">
        <f>IF(AND(Table2[[#This Row],[20D EMA]]&gt;Table2[[#This Row],[50D EMA]],Table2[[#This Row],[50D EMA]]&gt;Table2[[#This Row],[200D EMA]]),"Uptrend","Downtrend/NoTrend")</f>
        <v>Uptrend</v>
      </c>
      <c r="AL486">
        <v>-7.0000000000000007E-2</v>
      </c>
      <c r="AM486" t="s">
        <v>10212</v>
      </c>
      <c r="AN486">
        <v>0.68</v>
      </c>
      <c r="AO486" t="s">
        <v>10211</v>
      </c>
      <c r="AP486">
        <v>-3.4200856293923998E-2</v>
      </c>
      <c r="AQ486">
        <f>(Table2[[#This Row],[Sharpe Ratio]]-AVERAGE(Table2[Sharpe Ratio]))/_xlfn.STDEV.P(Table2[Sharpe Ratio])</f>
        <v>-1.0066464313541947</v>
      </c>
      <c r="AR4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-3.9710530212523016</v>
      </c>
      <c r="AS486">
        <f>_xlfn.RANK.AVG(Table2[[#This Row],[1Y Return vs Nifty Z-Score]],Table2[1Y Return vs Nifty Z-Score])</f>
        <v>408</v>
      </c>
      <c r="AT486">
        <f>_xlfn.RANK.AVG(Table2[[#This Row],[6M Return vs Nifty Z-Score]],Table2[6M Return vs Nifty Z-Score])</f>
        <v>390</v>
      </c>
      <c r="AU486">
        <f>_xlfn.RANK.AVG(Table2[[#This Row],[Sharpe Ratio Z-Score]],Table2[Sharpe Ratio Z-Score])</f>
        <v>603</v>
      </c>
      <c r="AV486">
        <f>(Table2[[#This Row],[Rank 1Y]]+Table2[[#This Row],[Rank 6M]]+Table2[[#This Row],[Rank Sharpe]])/3</f>
        <v>467</v>
      </c>
    </row>
    <row r="487" spans="1:48" x14ac:dyDescent="0.3">
      <c r="A487" t="s">
        <v>1066</v>
      </c>
      <c r="B487" t="s">
        <v>1067</v>
      </c>
      <c r="C487" t="s">
        <v>10167</v>
      </c>
      <c r="D487" t="s">
        <v>484</v>
      </c>
      <c r="E487">
        <v>11694.261028125</v>
      </c>
      <c r="F487">
        <v>868.25</v>
      </c>
      <c r="G487">
        <v>-17.243122945717399</v>
      </c>
      <c r="H487">
        <f>(Table2[[#This Row],[1Y Return vs Nifty]]-AVERAGE(Table2[1Y Return vs Nifty]))/_xlfn.STDEV.P(Table2[1Y Return vs Nifty])</f>
        <v>-0.73550673743336203</v>
      </c>
      <c r="I487">
        <v>5.9743771502971104</v>
      </c>
      <c r="J487">
        <f>(Table2[[#This Row],[1M Return vs Nifty]]-AVERAGE(Table2[1M Return vs Nifty]))/_xlfn.STDEV.P(Table2[1M Return vs Nifty])</f>
        <v>0.33850618505507835</v>
      </c>
      <c r="K487">
        <v>1.2467096997252101</v>
      </c>
      <c r="L487">
        <f>(Table2[[#This Row],[6M Return vs Nifty]]-AVERAGE(Table2[6M Return vs Nifty]))/_xlfn.STDEV.P(Table2[6M Return vs Nifty])</f>
        <v>-0.25925194420049763</v>
      </c>
      <c r="M487">
        <v>-2.40866620674498</v>
      </c>
      <c r="N487">
        <f>(Table2[[#This Row],[1W Return vs Nifty]]-AVERAGE(Table2[1W Return vs Nifty]))/_xlfn.STDEV.P(Table2[1W Return vs Nifty])</f>
        <v>-0.40275287799930859</v>
      </c>
      <c r="O487">
        <v>869.55</v>
      </c>
      <c r="P487">
        <v>829.22710632257701</v>
      </c>
      <c r="Q487">
        <v>775.68401645581002</v>
      </c>
      <c r="R487">
        <v>48.251487797062602</v>
      </c>
      <c r="S487" s="2">
        <f>(Table2[[#This Row],[Close Price]]-Table2[[#This Row],[20D EMA]])/Table2[[#This Row],[20D EMA]]</f>
        <v>-1.4950261629577996E-3</v>
      </c>
      <c r="T487" s="2">
        <f>(Table2[[#This Row],[Close Price]]-Table2[[#This Row],[50D EMA]])/Table2[[#This Row],[50D EMA]]</f>
        <v>4.7059356091819216E-2</v>
      </c>
      <c r="U487" s="2">
        <f>(Table2[[#This Row],[Close Price]]-Table2[[#This Row],[200D EMA]])/Table2[[#This Row],[200D EMA]]</f>
        <v>0.11933465377710716</v>
      </c>
      <c r="V487">
        <v>0.98958476252004202</v>
      </c>
      <c r="W487">
        <v>865</v>
      </c>
      <c r="X487">
        <v>881.95</v>
      </c>
      <c r="Y487">
        <v>860.4</v>
      </c>
      <c r="Z487">
        <v>902</v>
      </c>
      <c r="AA487">
        <v>860.4</v>
      </c>
      <c r="AB487">
        <v>938</v>
      </c>
      <c r="AC487">
        <f>(Table2[[#This Row],[Close Price]]/Table2[[#This Row],[Day Low]])-1</f>
        <v>3.7572254335260791E-3</v>
      </c>
      <c r="AD487">
        <f>(Table2[[#This Row],[Day High]]/Table2[[#This Row],[Close Price]])-1</f>
        <v>1.5778865534120445E-2</v>
      </c>
      <c r="AE487">
        <f>(Table2[[#This Row],[Close Price]]/Table2[[#This Row],[Current Week Low]])-1</f>
        <v>9.1236634123663674E-3</v>
      </c>
      <c r="AF487">
        <f>(Table2[[#This Row],[Current Week High]]/Table2[[#This Row],[Close Price]])-1</f>
        <v>3.8871292830406023E-2</v>
      </c>
      <c r="AG487">
        <f>(Table2[[#This Row],[Close Price]]/Table2[[#This Row],[Current Month Low]])-1</f>
        <v>9.1236634123663674E-3</v>
      </c>
      <c r="AH487">
        <f>(Table2[[#This Row],[Current Month High]]/Table2[[#This Row],[Close Price]])-1</f>
        <v>8.0334005182838952E-2</v>
      </c>
      <c r="AI487">
        <v>8.0334005182838908</v>
      </c>
      <c r="AJ487">
        <v>27.683823529411701</v>
      </c>
      <c r="AK487" t="str">
        <f>IF(AND(Table2[[#This Row],[20D EMA]]&gt;Table2[[#This Row],[50D EMA]],Table2[[#This Row],[50D EMA]]&gt;Table2[[#This Row],[200D EMA]]),"Uptrend","Downtrend/NoTrend")</f>
        <v>Uptrend</v>
      </c>
      <c r="AL487">
        <v>0.06</v>
      </c>
      <c r="AM487" t="s">
        <v>10211</v>
      </c>
      <c r="AN487">
        <v>-3.66</v>
      </c>
      <c r="AO487" t="s">
        <v>10212</v>
      </c>
      <c r="AP487">
        <v>3.6622270540456997E-2</v>
      </c>
      <c r="AQ487">
        <f>(Table2[[#This Row],[Sharpe Ratio]]-AVERAGE(Table2[Sharpe Ratio]))/_xlfn.STDEV.P(Table2[Sharpe Ratio])</f>
        <v>-0.20311737223390733</v>
      </c>
      <c r="AR4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-1.2621227468119973</v>
      </c>
      <c r="AS487">
        <f>_xlfn.RANK.AVG(Table2[[#This Row],[1Y Return vs Nifty Z-Score]],Table2[1Y Return vs Nifty Z-Score])</f>
        <v>599</v>
      </c>
      <c r="AT487">
        <f>_xlfn.RANK.AVG(Table2[[#This Row],[6M Return vs Nifty Z-Score]],Table2[6M Return vs Nifty Z-Score])</f>
        <v>409</v>
      </c>
      <c r="AU487">
        <f>_xlfn.RANK.AVG(Table2[[#This Row],[Sharpe Ratio Z-Score]],Table2[Sharpe Ratio Z-Score])</f>
        <v>397</v>
      </c>
      <c r="AV487">
        <f>(Table2[[#This Row],[Rank 1Y]]+Table2[[#This Row],[Rank 6M]]+Table2[[#This Row],[Rank Sharpe]])/3</f>
        <v>468.33333333333331</v>
      </c>
    </row>
    <row r="488" spans="1:48" x14ac:dyDescent="0.3">
      <c r="A488" t="s">
        <v>770</v>
      </c>
      <c r="B488" t="s">
        <v>771</v>
      </c>
      <c r="C488" t="s">
        <v>10177</v>
      </c>
      <c r="D488" t="s">
        <v>384</v>
      </c>
      <c r="E488">
        <v>20432.83580542</v>
      </c>
      <c r="F488">
        <v>8469.1</v>
      </c>
      <c r="G488">
        <v>-11.269388979250699</v>
      </c>
      <c r="H488">
        <f>(Table2[[#This Row],[1Y Return vs Nifty]]-AVERAGE(Table2[1Y Return vs Nifty]))/_xlfn.STDEV.P(Table2[1Y Return vs Nifty])</f>
        <v>-0.66379115528876309</v>
      </c>
      <c r="I488">
        <v>5.1700867036726903</v>
      </c>
      <c r="J488">
        <f>(Table2[[#This Row],[1M Return vs Nifty]]-AVERAGE(Table2[1M Return vs Nifty]))/_xlfn.STDEV.P(Table2[1M Return vs Nifty])</f>
        <v>0.26967803809704211</v>
      </c>
      <c r="K488">
        <v>3.6138839784738899</v>
      </c>
      <c r="L488">
        <f>(Table2[[#This Row],[6M Return vs Nifty]]-AVERAGE(Table2[6M Return vs Nifty]))/_xlfn.STDEV.P(Table2[6M Return vs Nifty])</f>
        <v>-0.18800407064127098</v>
      </c>
      <c r="M488">
        <v>4.4966674680857102</v>
      </c>
      <c r="N488">
        <f>(Table2[[#This Row],[1W Return vs Nifty]]-AVERAGE(Table2[1W Return vs Nifty]))/_xlfn.STDEV.P(Table2[1W Return vs Nifty])</f>
        <v>0.91986000304683946</v>
      </c>
      <c r="O488">
        <v>8100.99</v>
      </c>
      <c r="P488">
        <v>7615.9543691995996</v>
      </c>
      <c r="Q488">
        <v>6958.7178163518702</v>
      </c>
      <c r="R488">
        <v>86.304956915328304</v>
      </c>
      <c r="S488" s="2">
        <f>(Table2[[#This Row],[Close Price]]-Table2[[#This Row],[20D EMA]])/Table2[[#This Row],[20D EMA]]</f>
        <v>4.5440125219263397E-2</v>
      </c>
      <c r="T488" s="2">
        <f>(Table2[[#This Row],[Close Price]]-Table2[[#This Row],[50D EMA]])/Table2[[#This Row],[50D EMA]]</f>
        <v>0.11202084327746074</v>
      </c>
      <c r="U488" s="2">
        <f>(Table2[[#This Row],[Close Price]]-Table2[[#This Row],[200D EMA]])/Table2[[#This Row],[200D EMA]]</f>
        <v>0.21704891957236352</v>
      </c>
      <c r="V488">
        <v>0.553715160456827</v>
      </c>
      <c r="W488">
        <v>8445.25</v>
      </c>
      <c r="X488">
        <v>8600.0499999999993</v>
      </c>
      <c r="Y488">
        <v>8196.2000000000007</v>
      </c>
      <c r="Z488">
        <v>8659.7000000000007</v>
      </c>
      <c r="AA488">
        <v>7963.25</v>
      </c>
      <c r="AB488">
        <v>8659.7000000000007</v>
      </c>
      <c r="AC488">
        <f>(Table2[[#This Row],[Close Price]]/Table2[[#This Row],[Day Low]])-1</f>
        <v>2.824072703590863E-3</v>
      </c>
      <c r="AD488">
        <f>(Table2[[#This Row],[Day High]]/Table2[[#This Row],[Close Price]])-1</f>
        <v>1.546209160359413E-2</v>
      </c>
      <c r="AE488">
        <f>(Table2[[#This Row],[Close Price]]/Table2[[#This Row],[Current Week Low]])-1</f>
        <v>3.329591762036066E-2</v>
      </c>
      <c r="AF488">
        <f>(Table2[[#This Row],[Current Week High]]/Table2[[#This Row],[Close Price]])-1</f>
        <v>2.2505342952616081E-2</v>
      </c>
      <c r="AG488">
        <f>(Table2[[#This Row],[Close Price]]/Table2[[#This Row],[Current Month Low]])-1</f>
        <v>6.3523059052522646E-2</v>
      </c>
      <c r="AH488">
        <f>(Table2[[#This Row],[Current Month High]]/Table2[[#This Row],[Close Price]])-1</f>
        <v>2.2505342952616081E-2</v>
      </c>
      <c r="AI488">
        <v>2.2505342952616001</v>
      </c>
      <c r="AJ488">
        <v>54.359712754711403</v>
      </c>
      <c r="AK488" t="str">
        <f>IF(AND(Table2[[#This Row],[20D EMA]]&gt;Table2[[#This Row],[50D EMA]],Table2[[#This Row],[50D EMA]]&gt;Table2[[#This Row],[200D EMA]]),"Uptrend","Downtrend/NoTrend")</f>
        <v>Uptrend</v>
      </c>
      <c r="AL488">
        <v>0.24</v>
      </c>
      <c r="AM488" t="s">
        <v>10211</v>
      </c>
      <c r="AN488">
        <v>8.81</v>
      </c>
      <c r="AO488" t="s">
        <v>10211</v>
      </c>
      <c r="AP488">
        <v>1.3839708142603E-2</v>
      </c>
      <c r="AQ488">
        <f>(Table2[[#This Row],[Sharpe Ratio]]-AVERAGE(Table2[Sharpe Ratio]))/_xlfn.STDEV.P(Table2[Sharpe Ratio])</f>
        <v>-0.46159863035043008</v>
      </c>
      <c r="AR4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-0.12385581513658261</v>
      </c>
      <c r="AS488">
        <f>_xlfn.RANK.AVG(Table2[[#This Row],[1Y Return vs Nifty Z-Score]],Table2[1Y Return vs Nifty Z-Score])</f>
        <v>564</v>
      </c>
      <c r="AT488">
        <f>_xlfn.RANK.AVG(Table2[[#This Row],[6M Return vs Nifty Z-Score]],Table2[6M Return vs Nifty Z-Score])</f>
        <v>378</v>
      </c>
      <c r="AU488">
        <f>_xlfn.RANK.AVG(Table2[[#This Row],[Sharpe Ratio Z-Score]],Table2[Sharpe Ratio Z-Score])</f>
        <v>466</v>
      </c>
      <c r="AV488">
        <f>(Table2[[#This Row],[Rank 1Y]]+Table2[[#This Row],[Rank 6M]]+Table2[[#This Row],[Rank Sharpe]])/3</f>
        <v>469.33333333333331</v>
      </c>
    </row>
    <row r="489" spans="1:48" x14ac:dyDescent="0.3">
      <c r="A489" t="s">
        <v>803</v>
      </c>
      <c r="B489" t="s">
        <v>804</v>
      </c>
      <c r="C489" t="s">
        <v>10172</v>
      </c>
      <c r="D489" t="s">
        <v>62</v>
      </c>
      <c r="E489">
        <v>19640.587350079899</v>
      </c>
      <c r="F489">
        <v>986.55</v>
      </c>
      <c r="G489">
        <v>23.712083811456399</v>
      </c>
      <c r="H489">
        <f>(Table2[[#This Row],[1Y Return vs Nifty]]-AVERAGE(Table2[1Y Return vs Nifty]))/_xlfn.STDEV.P(Table2[1Y Return vs Nifty])</f>
        <v>-0.24383326972780855</v>
      </c>
      <c r="I489">
        <v>5.8676592560472001</v>
      </c>
      <c r="J489">
        <f>(Table2[[#This Row],[1M Return vs Nifty]]-AVERAGE(Table2[1M Return vs Nifty]))/_xlfn.STDEV.P(Table2[1M Return vs Nifty])</f>
        <v>0.32937366963193421</v>
      </c>
      <c r="K489">
        <v>0.12811766599583199</v>
      </c>
      <c r="L489">
        <f>(Table2[[#This Row],[6M Return vs Nifty]]-AVERAGE(Table2[6M Return vs Nifty]))/_xlfn.STDEV.P(Table2[6M Return vs Nifty])</f>
        <v>-0.2929196401107616</v>
      </c>
      <c r="M489">
        <v>2.7762393379605101</v>
      </c>
      <c r="N489">
        <f>(Table2[[#This Row],[1W Return vs Nifty]]-AVERAGE(Table2[1W Return vs Nifty]))/_xlfn.STDEV.P(Table2[1W Return vs Nifty])</f>
        <v>0.59033785205917999</v>
      </c>
      <c r="O489">
        <v>947.49</v>
      </c>
      <c r="P489">
        <v>940.569870083247</v>
      </c>
      <c r="Q489">
        <v>886.25341766450197</v>
      </c>
      <c r="R489">
        <v>70.986693861206504</v>
      </c>
      <c r="S489" s="2">
        <f>(Table2[[#This Row],[Close Price]]-Table2[[#This Row],[20D EMA]])/Table2[[#This Row],[20D EMA]]</f>
        <v>4.1224709495614673E-2</v>
      </c>
      <c r="T489" s="2">
        <f>(Table2[[#This Row],[Close Price]]-Table2[[#This Row],[50D EMA]])/Table2[[#This Row],[50D EMA]]</f>
        <v>4.8885395311124943E-2</v>
      </c>
      <c r="U489" s="2">
        <f>(Table2[[#This Row],[Close Price]]-Table2[[#This Row],[200D EMA]])/Table2[[#This Row],[200D EMA]]</f>
        <v>0.11316919104222403</v>
      </c>
      <c r="V489">
        <v>1.8796718178980301</v>
      </c>
      <c r="W489">
        <v>981.05</v>
      </c>
      <c r="X489">
        <v>1012.5</v>
      </c>
      <c r="Y489">
        <v>965.7</v>
      </c>
      <c r="Z489">
        <v>1019.5</v>
      </c>
      <c r="AA489">
        <v>880.45</v>
      </c>
      <c r="AB489">
        <v>1019.5</v>
      </c>
      <c r="AC489">
        <f>(Table2[[#This Row],[Close Price]]/Table2[[#This Row],[Day Low]])-1</f>
        <v>5.6062382141583988E-3</v>
      </c>
      <c r="AD489">
        <f>(Table2[[#This Row],[Day High]]/Table2[[#This Row],[Close Price]])-1</f>
        <v>2.6303785920632539E-2</v>
      </c>
      <c r="AE489">
        <f>(Table2[[#This Row],[Close Price]]/Table2[[#This Row],[Current Week Low]])-1</f>
        <v>2.1590556073314504E-2</v>
      </c>
      <c r="AF489">
        <f>(Table2[[#This Row],[Current Week High]]/Table2[[#This Row],[Close Price]])-1</f>
        <v>3.3399219502306066E-2</v>
      </c>
      <c r="AG489">
        <f>(Table2[[#This Row],[Close Price]]/Table2[[#This Row],[Current Month Low]])-1</f>
        <v>0.12050655914589115</v>
      </c>
      <c r="AH489">
        <f>(Table2[[#This Row],[Current Month High]]/Table2[[#This Row],[Close Price]])-1</f>
        <v>3.3399219502306066E-2</v>
      </c>
      <c r="AI489">
        <v>10.8914905478688</v>
      </c>
      <c r="AJ489">
        <v>53.847953216374201</v>
      </c>
      <c r="AK489" t="str">
        <f>IF(AND(Table2[[#This Row],[20D EMA]]&gt;Table2[[#This Row],[50D EMA]],Table2[[#This Row],[50D EMA]]&gt;Table2[[#This Row],[200D EMA]]),"Uptrend","Downtrend/NoTrend")</f>
        <v>Uptrend</v>
      </c>
      <c r="AL489">
        <v>-7.0000000000000007E-2</v>
      </c>
      <c r="AM489" t="s">
        <v>10212</v>
      </c>
      <c r="AN489">
        <v>9.6</v>
      </c>
      <c r="AO489" t="s">
        <v>10211</v>
      </c>
      <c r="AP489">
        <v>-4.6401267742383998E-2</v>
      </c>
      <c r="AQ489">
        <f>(Table2[[#This Row],[Sharpe Ratio]]-AVERAGE(Table2[Sharpe Ratio]))/_xlfn.STDEV.P(Table2[Sharpe Ratio])</f>
        <v>-1.1450671079078654</v>
      </c>
      <c r="AR4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-0.76210849605532127</v>
      </c>
      <c r="AS489">
        <f>_xlfn.RANK.AVG(Table2[[#This Row],[1Y Return vs Nifty Z-Score]],Table2[1Y Return vs Nifty Z-Score])</f>
        <v>358</v>
      </c>
      <c r="AT489">
        <f>_xlfn.RANK.AVG(Table2[[#This Row],[6M Return vs Nifty Z-Score]],Table2[6M Return vs Nifty Z-Score])</f>
        <v>423</v>
      </c>
      <c r="AU489">
        <f>_xlfn.RANK.AVG(Table2[[#This Row],[Sharpe Ratio Z-Score]],Table2[Sharpe Ratio Z-Score])</f>
        <v>629</v>
      </c>
      <c r="AV489">
        <f>(Table2[[#This Row],[Rank 1Y]]+Table2[[#This Row],[Rank 6M]]+Table2[[#This Row],[Rank Sharpe]])/3</f>
        <v>470</v>
      </c>
    </row>
    <row r="490" spans="1:48" x14ac:dyDescent="0.3">
      <c r="A490" t="s">
        <v>1222</v>
      </c>
      <c r="B490" t="s">
        <v>1223</v>
      </c>
      <c r="C490" t="s">
        <v>10177</v>
      </c>
      <c r="D490" t="s">
        <v>1224</v>
      </c>
      <c r="E490">
        <v>9250.6495293600001</v>
      </c>
      <c r="F490">
        <v>625.4</v>
      </c>
      <c r="G490">
        <v>16.5628735756565</v>
      </c>
      <c r="H490">
        <f>(Table2[[#This Row],[1Y Return vs Nifty]]-AVERAGE(Table2[1Y Return vs Nifty]))/_xlfn.STDEV.P(Table2[1Y Return vs Nifty])</f>
        <v>-0.32966062273893859</v>
      </c>
      <c r="I490">
        <v>-4.26308393087906</v>
      </c>
      <c r="J490">
        <f>(Table2[[#This Row],[1M Return vs Nifty]]-AVERAGE(Table2[1M Return vs Nifty]))/_xlfn.STDEV.P(Table2[1M Return vs Nifty])</f>
        <v>-0.53757717354958923</v>
      </c>
      <c r="K490">
        <v>8.4172671543957804</v>
      </c>
      <c r="L490">
        <f>(Table2[[#This Row],[6M Return vs Nifty]]-AVERAGE(Table2[6M Return vs Nifty]))/_xlfn.STDEV.P(Table2[6M Return vs Nifty])</f>
        <v>-4.3430500267944989E-2</v>
      </c>
      <c r="M490">
        <v>-4.5913705626017496</v>
      </c>
      <c r="N490">
        <f>(Table2[[#This Row],[1W Return vs Nifty]]-AVERAGE(Table2[1W Return vs Nifty]))/_xlfn.STDEV.P(Table2[1W Return vs Nifty])</f>
        <v>-0.82081709220145305</v>
      </c>
      <c r="O490">
        <v>620.11</v>
      </c>
      <c r="P490">
        <v>607.52443366569003</v>
      </c>
      <c r="Q490">
        <v>544.81067574911299</v>
      </c>
      <c r="R490">
        <v>49.993344296306702</v>
      </c>
      <c r="S490" s="2">
        <f>(Table2[[#This Row],[Close Price]]-Table2[[#This Row],[20D EMA]])/Table2[[#This Row],[20D EMA]]</f>
        <v>8.5307445453225456E-3</v>
      </c>
      <c r="T490" s="2">
        <f>(Table2[[#This Row],[Close Price]]-Table2[[#This Row],[50D EMA]])/Table2[[#This Row],[50D EMA]]</f>
        <v>2.9423617131663481E-2</v>
      </c>
      <c r="U490" s="2">
        <f>(Table2[[#This Row],[Close Price]]-Table2[[#This Row],[200D EMA]])/Table2[[#This Row],[200D EMA]]</f>
        <v>0.14792170535218849</v>
      </c>
      <c r="V490">
        <v>0.64920964372689405</v>
      </c>
      <c r="W490">
        <v>619.54999999999995</v>
      </c>
      <c r="X490">
        <v>634.95000000000005</v>
      </c>
      <c r="Y490">
        <v>616</v>
      </c>
      <c r="Z490">
        <v>635.04999999999995</v>
      </c>
      <c r="AA490">
        <v>599.04999999999995</v>
      </c>
      <c r="AB490">
        <v>651</v>
      </c>
      <c r="AC490">
        <f>(Table2[[#This Row],[Close Price]]/Table2[[#This Row],[Day Low]])-1</f>
        <v>9.4423371802114797E-3</v>
      </c>
      <c r="AD490">
        <f>(Table2[[#This Row],[Day High]]/Table2[[#This Row],[Close Price]])-1</f>
        <v>1.527022705468517E-2</v>
      </c>
      <c r="AE490">
        <f>(Table2[[#This Row],[Close Price]]/Table2[[#This Row],[Current Week Low]])-1</f>
        <v>1.5259740259740306E-2</v>
      </c>
      <c r="AF490">
        <f>(Table2[[#This Row],[Current Week High]]/Table2[[#This Row],[Close Price]])-1</f>
        <v>1.5430124720179128E-2</v>
      </c>
      <c r="AG490">
        <f>(Table2[[#This Row],[Close Price]]/Table2[[#This Row],[Current Month Low]])-1</f>
        <v>4.3986311660128674E-2</v>
      </c>
      <c r="AH490">
        <f>(Table2[[#This Row],[Current Month High]]/Table2[[#This Row],[Close Price]])-1</f>
        <v>4.0933802366485583E-2</v>
      </c>
      <c r="AI490">
        <v>7.1953949472337797</v>
      </c>
      <c r="AJ490">
        <v>57.254211717374901</v>
      </c>
      <c r="AK490" t="str">
        <f>IF(AND(Table2[[#This Row],[20D EMA]]&gt;Table2[[#This Row],[50D EMA]],Table2[[#This Row],[50D EMA]]&gt;Table2[[#This Row],[200D EMA]]),"Uptrend","Downtrend/NoTrend")</f>
        <v>Uptrend</v>
      </c>
      <c r="AL490">
        <v>-0.15</v>
      </c>
      <c r="AM490" t="s">
        <v>10212</v>
      </c>
      <c r="AN490">
        <v>3.82</v>
      </c>
      <c r="AO490" t="s">
        <v>10211</v>
      </c>
      <c r="AP490">
        <v>-7.6054757080701002E-2</v>
      </c>
      <c r="AQ490">
        <f>(Table2[[#This Row],[Sharpe Ratio]]-AVERAGE(Table2[Sharpe Ratio]))/_xlfn.STDEV.P(Table2[Sharpe Ratio])</f>
        <v>-1.4815029792493202</v>
      </c>
      <c r="AR4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-3.2129883680072462</v>
      </c>
      <c r="AS490">
        <f>_xlfn.RANK.AVG(Table2[[#This Row],[1Y Return vs Nifty Z-Score]],Table2[1Y Return vs Nifty Z-Score])</f>
        <v>406</v>
      </c>
      <c r="AT490">
        <f>_xlfn.RANK.AVG(Table2[[#This Row],[6M Return vs Nifty Z-Score]],Table2[6M Return vs Nifty Z-Score])</f>
        <v>322</v>
      </c>
      <c r="AU490">
        <f>_xlfn.RANK.AVG(Table2[[#This Row],[Sharpe Ratio Z-Score]],Table2[Sharpe Ratio Z-Score])</f>
        <v>685</v>
      </c>
      <c r="AV490">
        <f>(Table2[[#This Row],[Rank 1Y]]+Table2[[#This Row],[Rank 6M]]+Table2[[#This Row],[Rank Sharpe]])/3</f>
        <v>471</v>
      </c>
    </row>
    <row r="491" spans="1:48" x14ac:dyDescent="0.3">
      <c r="A491" t="s">
        <v>1805</v>
      </c>
      <c r="B491" t="s">
        <v>1806</v>
      </c>
      <c r="C491" t="s">
        <v>10173</v>
      </c>
      <c r="D491" t="s">
        <v>130</v>
      </c>
      <c r="E491">
        <v>3979.0919768199901</v>
      </c>
      <c r="F491">
        <v>224.45</v>
      </c>
      <c r="G491">
        <v>0.10211998612015399</v>
      </c>
      <c r="H491">
        <f>(Table2[[#This Row],[1Y Return vs Nifty]]-AVERAGE(Table2[1Y Return vs Nifty]))/_xlfn.STDEV.P(Table2[1Y Return vs Nifty])</f>
        <v>-0.52727446574551384</v>
      </c>
      <c r="I491">
        <v>-3.7063817027554999</v>
      </c>
      <c r="J491">
        <f>(Table2[[#This Row],[1M Return vs Nifty]]-AVERAGE(Table2[1M Return vs Nifty]))/_xlfn.STDEV.P(Table2[1M Return vs Nifty])</f>
        <v>-0.48993669375778154</v>
      </c>
      <c r="K491">
        <v>-21.314454948668399</v>
      </c>
      <c r="L491">
        <f>(Table2[[#This Row],[6M Return vs Nifty]]-AVERAGE(Table2[6M Return vs Nifty]))/_xlfn.STDEV.P(Table2[6M Return vs Nifty])</f>
        <v>-0.93830418832481033</v>
      </c>
      <c r="M491">
        <v>3.4082886351010702</v>
      </c>
      <c r="N491">
        <f>(Table2[[#This Row],[1W Return vs Nifty]]-AVERAGE(Table2[1W Return vs Nifty]))/_xlfn.STDEV.P(Table2[1W Return vs Nifty])</f>
        <v>0.71139739548157155</v>
      </c>
      <c r="O491">
        <v>219.92</v>
      </c>
      <c r="P491">
        <v>219.55836178301601</v>
      </c>
      <c r="Q491">
        <v>217.17909421505101</v>
      </c>
      <c r="R491">
        <v>61.707937947126297</v>
      </c>
      <c r="S491" s="2">
        <f>(Table2[[#This Row],[Close Price]]-Table2[[#This Row],[20D EMA]])/Table2[[#This Row],[20D EMA]]</f>
        <v>2.0598399417970176E-2</v>
      </c>
      <c r="T491" s="2">
        <f>(Table2[[#This Row],[Close Price]]-Table2[[#This Row],[50D EMA]])/Table2[[#This Row],[50D EMA]]</f>
        <v>2.2279443958587469E-2</v>
      </c>
      <c r="U491" s="2">
        <f>(Table2[[#This Row],[Close Price]]-Table2[[#This Row],[200D EMA]])/Table2[[#This Row],[200D EMA]]</f>
        <v>3.3478847543904566E-2</v>
      </c>
      <c r="V491">
        <v>0.94854486761222501</v>
      </c>
      <c r="W491">
        <v>222</v>
      </c>
      <c r="X491">
        <v>228</v>
      </c>
      <c r="Y491">
        <v>212.51</v>
      </c>
      <c r="Z491">
        <v>228</v>
      </c>
      <c r="AA491">
        <v>212.51</v>
      </c>
      <c r="AB491">
        <v>228</v>
      </c>
      <c r="AC491">
        <f>(Table2[[#This Row],[Close Price]]/Table2[[#This Row],[Day Low]])-1</f>
        <v>1.1036036036035979E-2</v>
      </c>
      <c r="AD491">
        <f>(Table2[[#This Row],[Day High]]/Table2[[#This Row],[Close Price]])-1</f>
        <v>1.5816440187124137E-2</v>
      </c>
      <c r="AE491">
        <f>(Table2[[#This Row],[Close Price]]/Table2[[#This Row],[Current Week Low]])-1</f>
        <v>5.6185591266293411E-2</v>
      </c>
      <c r="AF491">
        <f>(Table2[[#This Row],[Current Week High]]/Table2[[#This Row],[Close Price]])-1</f>
        <v>1.5816440187124137E-2</v>
      </c>
      <c r="AG491">
        <f>(Table2[[#This Row],[Close Price]]/Table2[[#This Row],[Current Month Low]])-1</f>
        <v>5.6185591266293411E-2</v>
      </c>
      <c r="AH491">
        <f>(Table2[[#This Row],[Current Month High]]/Table2[[#This Row],[Close Price]])-1</f>
        <v>1.5816440187124137E-2</v>
      </c>
      <c r="AI491">
        <v>23.858320338605399</v>
      </c>
      <c r="AJ491">
        <v>34.481725584182101</v>
      </c>
      <c r="AK491" t="str">
        <f>IF(AND(Table2[[#This Row],[20D EMA]]&gt;Table2[[#This Row],[50D EMA]],Table2[[#This Row],[50D EMA]]&gt;Table2[[#This Row],[200D EMA]]),"Uptrend","Downtrend/NoTrend")</f>
        <v>Uptrend</v>
      </c>
      <c r="AL491">
        <v>0.01</v>
      </c>
      <c r="AM491" t="s">
        <v>10211</v>
      </c>
      <c r="AN491">
        <v>-0.21</v>
      </c>
      <c r="AO491" t="s">
        <v>10212</v>
      </c>
      <c r="AP491">
        <v>7.2856676689959002E-2</v>
      </c>
      <c r="AQ491">
        <f>(Table2[[#This Row],[Sharpe Ratio]]-AVERAGE(Table2[Sharpe Ratio]))/_xlfn.STDEV.P(Table2[Sharpe Ratio])</f>
        <v>0.20798278081606603</v>
      </c>
      <c r="AR4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-1.0361351715304681</v>
      </c>
      <c r="AS491">
        <f>_xlfn.RANK.AVG(Table2[[#This Row],[1Y Return vs Nifty Z-Score]],Table2[1Y Return vs Nifty Z-Score])</f>
        <v>504</v>
      </c>
      <c r="AT491">
        <f>_xlfn.RANK.AVG(Table2[[#This Row],[6M Return vs Nifty Z-Score]],Table2[6M Return vs Nifty Z-Score])</f>
        <v>637</v>
      </c>
      <c r="AU491">
        <f>_xlfn.RANK.AVG(Table2[[#This Row],[Sharpe Ratio Z-Score]],Table2[Sharpe Ratio Z-Score])</f>
        <v>273</v>
      </c>
      <c r="AV491">
        <f>(Table2[[#This Row],[Rank 1Y]]+Table2[[#This Row],[Rank 6M]]+Table2[[#This Row],[Rank Sharpe]])/3</f>
        <v>471.33333333333331</v>
      </c>
    </row>
    <row r="492" spans="1:48" x14ac:dyDescent="0.3">
      <c r="A492" t="s">
        <v>50</v>
      </c>
      <c r="B492" t="s">
        <v>51</v>
      </c>
      <c r="C492" t="s">
        <v>10166</v>
      </c>
      <c r="D492" t="s">
        <v>21</v>
      </c>
      <c r="E492">
        <v>409421.08626522898</v>
      </c>
      <c r="F492">
        <v>1560.2</v>
      </c>
      <c r="G492">
        <v>14.0869102183902</v>
      </c>
      <c r="H492">
        <f>(Table2[[#This Row],[1Y Return vs Nifty]]-AVERAGE(Table2[1Y Return vs Nifty]))/_xlfn.STDEV.P(Table2[1Y Return vs Nifty])</f>
        <v>-0.35938493830635471</v>
      </c>
      <c r="I492">
        <v>-1.9777299985396</v>
      </c>
      <c r="J492">
        <f>(Table2[[#This Row],[1M Return vs Nifty]]-AVERAGE(Table2[1M Return vs Nifty]))/_xlfn.STDEV.P(Table2[1M Return vs Nifty])</f>
        <v>-0.34200519210140062</v>
      </c>
      <c r="K492">
        <v>-10.650726983691801</v>
      </c>
      <c r="L492">
        <f>(Table2[[#This Row],[6M Return vs Nifty]]-AVERAGE(Table2[6M Return vs Nifty]))/_xlfn.STDEV.P(Table2[6M Return vs Nifty])</f>
        <v>-0.61734432130552785</v>
      </c>
      <c r="M492">
        <v>-1.62145380798198</v>
      </c>
      <c r="N492">
        <f>(Table2[[#This Row],[1W Return vs Nifty]]-AVERAGE(Table2[1W Return vs Nifty]))/_xlfn.STDEV.P(Table2[1W Return vs Nifty])</f>
        <v>-0.25197417449969695</v>
      </c>
      <c r="O492">
        <v>1483.27</v>
      </c>
      <c r="P492">
        <v>1453.2672889186699</v>
      </c>
      <c r="Q492">
        <v>1414.51465979005</v>
      </c>
      <c r="R492">
        <v>65.891416350831705</v>
      </c>
      <c r="S492" s="2">
        <f>(Table2[[#This Row],[Close Price]]-Table2[[#This Row],[20D EMA]])/Table2[[#This Row],[20D EMA]]</f>
        <v>5.186513581478764E-2</v>
      </c>
      <c r="T492" s="2">
        <f>(Table2[[#This Row],[Close Price]]-Table2[[#This Row],[50D EMA]])/Table2[[#This Row],[50D EMA]]</f>
        <v>7.3580897262812098E-2</v>
      </c>
      <c r="U492" s="2">
        <f>(Table2[[#This Row],[Close Price]]-Table2[[#This Row],[200D EMA]])/Table2[[#This Row],[200D EMA]]</f>
        <v>0.10299316391077448</v>
      </c>
      <c r="V492">
        <v>0.96503737762172204</v>
      </c>
      <c r="W492">
        <v>1510.5</v>
      </c>
      <c r="X492">
        <v>1566</v>
      </c>
      <c r="Y492">
        <v>1487.85</v>
      </c>
      <c r="Z492">
        <v>1566</v>
      </c>
      <c r="AA492">
        <v>1455</v>
      </c>
      <c r="AB492">
        <v>1566</v>
      </c>
      <c r="AC492">
        <f>(Table2[[#This Row],[Close Price]]/Table2[[#This Row],[Day Low]])-1</f>
        <v>3.2903012247600172E-2</v>
      </c>
      <c r="AD492">
        <f>(Table2[[#This Row],[Day High]]/Table2[[#This Row],[Close Price]])-1</f>
        <v>3.7174721189590088E-3</v>
      </c>
      <c r="AE492">
        <f>(Table2[[#This Row],[Close Price]]/Table2[[#This Row],[Current Week Low]])-1</f>
        <v>4.8627213764828481E-2</v>
      </c>
      <c r="AF492">
        <f>(Table2[[#This Row],[Current Week High]]/Table2[[#This Row],[Close Price]])-1</f>
        <v>3.7174721189590088E-3</v>
      </c>
      <c r="AG492">
        <f>(Table2[[#This Row],[Close Price]]/Table2[[#This Row],[Current Month Low]])-1</f>
        <v>7.2302405498281708E-2</v>
      </c>
      <c r="AH492">
        <f>(Table2[[#This Row],[Current Month High]]/Table2[[#This Row],[Close Price]])-1</f>
        <v>3.7174721189590088E-3</v>
      </c>
      <c r="AI492">
        <v>8.7905396744007103</v>
      </c>
      <c r="AJ492">
        <v>43.526056759118703</v>
      </c>
      <c r="AK492" t="str">
        <f>IF(AND(Table2[[#This Row],[20D EMA]]&gt;Table2[[#This Row],[50D EMA]],Table2[[#This Row],[50D EMA]]&gt;Table2[[#This Row],[200D EMA]]),"Uptrend","Downtrend/NoTrend")</f>
        <v>Uptrend</v>
      </c>
      <c r="AL492">
        <v>-0.1</v>
      </c>
      <c r="AM492" t="s">
        <v>10212</v>
      </c>
      <c r="AN492">
        <v>8.07</v>
      </c>
      <c r="AO492" t="s">
        <v>10211</v>
      </c>
      <c r="AP492">
        <v>1.4977350159315001E-2</v>
      </c>
      <c r="AQ492">
        <f>(Table2[[#This Row],[Sharpe Ratio]]-AVERAGE(Table2[Sharpe Ratio]))/_xlfn.STDEV.P(Table2[Sharpe Ratio])</f>
        <v>-0.44869142813889856</v>
      </c>
      <c r="AR4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-2.0194000543518786</v>
      </c>
      <c r="AS492">
        <f>_xlfn.RANK.AVG(Table2[[#This Row],[1Y Return vs Nifty Z-Score]],Table2[1Y Return vs Nifty Z-Score])</f>
        <v>419</v>
      </c>
      <c r="AT492">
        <f>_xlfn.RANK.AVG(Table2[[#This Row],[6M Return vs Nifty Z-Score]],Table2[6M Return vs Nifty Z-Score])</f>
        <v>537</v>
      </c>
      <c r="AU492">
        <f>_xlfn.RANK.AVG(Table2[[#This Row],[Sharpe Ratio Z-Score]],Table2[Sharpe Ratio Z-Score])</f>
        <v>459</v>
      </c>
      <c r="AV492">
        <f>(Table2[[#This Row],[Rank 1Y]]+Table2[[#This Row],[Rank 6M]]+Table2[[#This Row],[Rank Sharpe]])/3</f>
        <v>471.66666666666669</v>
      </c>
    </row>
    <row r="493" spans="1:48" x14ac:dyDescent="0.3">
      <c r="A493" t="s">
        <v>494</v>
      </c>
      <c r="B493" t="s">
        <v>495</v>
      </c>
      <c r="C493" t="s">
        <v>10173</v>
      </c>
      <c r="D493" t="s">
        <v>387</v>
      </c>
      <c r="E493">
        <v>43081.525692540003</v>
      </c>
      <c r="F493">
        <v>1541.2</v>
      </c>
      <c r="G493">
        <v>-8.8204994119911397</v>
      </c>
      <c r="H493">
        <f>(Table2[[#This Row],[1Y Return vs Nifty]]-AVERAGE(Table2[1Y Return vs Nifty]))/_xlfn.STDEV.P(Table2[1Y Return vs Nifty])</f>
        <v>-0.63439186467593878</v>
      </c>
      <c r="I493">
        <v>-9.76422974332222</v>
      </c>
      <c r="J493">
        <f>(Table2[[#This Row],[1M Return vs Nifty]]-AVERAGE(Table2[1M Return vs Nifty]))/_xlfn.STDEV.P(Table2[1M Return vs Nifty])</f>
        <v>-1.0083445114006555</v>
      </c>
      <c r="K493">
        <v>-12.660046614420599</v>
      </c>
      <c r="L493">
        <f>(Table2[[#This Row],[6M Return vs Nifty]]-AVERAGE(Table2[6M Return vs Nifty]))/_xlfn.STDEV.P(Table2[6M Return vs Nifty])</f>
        <v>-0.67782138557386462</v>
      </c>
      <c r="M493">
        <v>-2.5590529451419299</v>
      </c>
      <c r="N493">
        <f>(Table2[[#This Row],[1W Return vs Nifty]]-AVERAGE(Table2[1W Return vs Nifty]))/_xlfn.STDEV.P(Table2[1W Return vs Nifty])</f>
        <v>-0.43155719748749033</v>
      </c>
      <c r="O493">
        <v>1572.88</v>
      </c>
      <c r="P493">
        <v>1575.8208228008</v>
      </c>
      <c r="Q493">
        <v>1533.1415059907599</v>
      </c>
      <c r="R493">
        <v>41.804134403735503</v>
      </c>
      <c r="S493" s="2">
        <f>(Table2[[#This Row],[Close Price]]-Table2[[#This Row],[20D EMA]])/Table2[[#This Row],[20D EMA]]</f>
        <v>-2.0141396673617862E-2</v>
      </c>
      <c r="T493" s="2">
        <f>(Table2[[#This Row],[Close Price]]-Table2[[#This Row],[50D EMA]])/Table2[[#This Row],[50D EMA]]</f>
        <v>-2.1970024954528964E-2</v>
      </c>
      <c r="U493" s="2">
        <f>(Table2[[#This Row],[Close Price]]-Table2[[#This Row],[200D EMA]])/Table2[[#This Row],[200D EMA]]</f>
        <v>5.2561971466766151E-3</v>
      </c>
      <c r="V493">
        <v>0.98121005235487302</v>
      </c>
      <c r="W493">
        <v>1529</v>
      </c>
      <c r="X493">
        <v>1568.7</v>
      </c>
      <c r="Y493">
        <v>1529</v>
      </c>
      <c r="Z493">
        <v>1586.95</v>
      </c>
      <c r="AA493">
        <v>1529</v>
      </c>
      <c r="AB493">
        <v>1654</v>
      </c>
      <c r="AC493">
        <f>(Table2[[#This Row],[Close Price]]/Table2[[#This Row],[Day Low]])-1</f>
        <v>7.9790712884237891E-3</v>
      </c>
      <c r="AD493">
        <f>(Table2[[#This Row],[Day High]]/Table2[[#This Row],[Close Price]])-1</f>
        <v>1.7843239034518454E-2</v>
      </c>
      <c r="AE493">
        <f>(Table2[[#This Row],[Close Price]]/Table2[[#This Row],[Current Week Low]])-1</f>
        <v>7.9790712884237891E-3</v>
      </c>
      <c r="AF493">
        <f>(Table2[[#This Row],[Current Week High]]/Table2[[#This Row],[Close Price]])-1</f>
        <v>2.9684661302880944E-2</v>
      </c>
      <c r="AG493">
        <f>(Table2[[#This Row],[Close Price]]/Table2[[#This Row],[Current Month Low]])-1</f>
        <v>7.9790712884237891E-3</v>
      </c>
      <c r="AH493">
        <f>(Table2[[#This Row],[Current Month High]]/Table2[[#This Row],[Close Price]])-1</f>
        <v>7.3189722294316084E-2</v>
      </c>
      <c r="AI493">
        <v>16.792110044121401</v>
      </c>
      <c r="AJ493">
        <v>18.0996168582375</v>
      </c>
      <c r="AK493" t="str">
        <f>IF(AND(Table2[[#This Row],[20D EMA]]&gt;Table2[[#This Row],[50D EMA]],Table2[[#This Row],[50D EMA]]&gt;Table2[[#This Row],[200D EMA]]),"Uptrend","Downtrend/NoTrend")</f>
        <v>Downtrend/NoTrend</v>
      </c>
      <c r="AL493">
        <v>-0.08</v>
      </c>
      <c r="AM493" t="s">
        <v>10212</v>
      </c>
      <c r="AN493">
        <v>-3.35</v>
      </c>
      <c r="AO493" t="s">
        <v>10212</v>
      </c>
      <c r="AP493">
        <v>6.0580709661054999E-2</v>
      </c>
      <c r="AQ493">
        <f>(Table2[[#This Row],[Sharpe Ratio]]-AVERAGE(Table2[Sharpe Ratio]))/_xlfn.STDEV.P(Table2[Sharpe Ratio])</f>
        <v>6.8704882798459849E-2</v>
      </c>
      <c r="AR4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3">
        <f>_xlfn.RANK.AVG(Table2[[#This Row],[1Y Return vs Nifty Z-Score]],Table2[1Y Return vs Nifty Z-Score])</f>
        <v>549</v>
      </c>
      <c r="AT493">
        <f>_xlfn.RANK.AVG(Table2[[#This Row],[6M Return vs Nifty Z-Score]],Table2[6M Return vs Nifty Z-Score])</f>
        <v>558</v>
      </c>
      <c r="AU493">
        <f>_xlfn.RANK.AVG(Table2[[#This Row],[Sharpe Ratio Z-Score]],Table2[Sharpe Ratio Z-Score])</f>
        <v>309</v>
      </c>
      <c r="AV493">
        <f>(Table2[[#This Row],[Rank 1Y]]+Table2[[#This Row],[Rank 6M]]+Table2[[#This Row],[Rank Sharpe]])/3</f>
        <v>472</v>
      </c>
    </row>
    <row r="494" spans="1:48" x14ac:dyDescent="0.3">
      <c r="A494" t="s">
        <v>1784</v>
      </c>
      <c r="B494" t="s">
        <v>1785</v>
      </c>
      <c r="C494" t="s">
        <v>10173</v>
      </c>
      <c r="D494" t="s">
        <v>1402</v>
      </c>
      <c r="E494">
        <v>4077.4215569900002</v>
      </c>
      <c r="F494">
        <v>559.70000000000005</v>
      </c>
      <c r="G494">
        <v>4.7213087377038603</v>
      </c>
      <c r="H494">
        <f>(Table2[[#This Row],[1Y Return vs Nifty]]-AVERAGE(Table2[1Y Return vs Nifty]))/_xlfn.STDEV.P(Table2[1Y Return vs Nifty])</f>
        <v>-0.47182040431339006</v>
      </c>
      <c r="I494">
        <v>14.018266092802399</v>
      </c>
      <c r="J494">
        <f>(Table2[[#This Row],[1M Return vs Nifty]]-AVERAGE(Table2[1M Return vs Nifty]))/_xlfn.STDEV.P(Table2[1M Return vs Nifty])</f>
        <v>1.0268719024057074</v>
      </c>
      <c r="K494">
        <v>4.6822084917254196</v>
      </c>
      <c r="L494">
        <f>(Table2[[#This Row],[6M Return vs Nifty]]-AVERAGE(Table2[6M Return vs Nifty]))/_xlfn.STDEV.P(Table2[6M Return vs Nifty])</f>
        <v>-0.15584934062257408</v>
      </c>
      <c r="M494">
        <v>-1.1329711595768599</v>
      </c>
      <c r="N494">
        <f>(Table2[[#This Row],[1W Return vs Nifty]]-AVERAGE(Table2[1W Return vs Nifty]))/_xlfn.STDEV.P(Table2[1W Return vs Nifty])</f>
        <v>-0.15841266489400949</v>
      </c>
      <c r="O494">
        <v>532.99</v>
      </c>
      <c r="P494">
        <v>491.58567830097797</v>
      </c>
      <c r="Q494">
        <v>460.75915743250101</v>
      </c>
      <c r="R494">
        <v>77.487015251756404</v>
      </c>
      <c r="S494" s="2">
        <f>(Table2[[#This Row],[Close Price]]-Table2[[#This Row],[20D EMA]])/Table2[[#This Row],[20D EMA]]</f>
        <v>5.0113510572431068E-2</v>
      </c>
      <c r="T494" s="2">
        <f>(Table2[[#This Row],[Close Price]]-Table2[[#This Row],[50D EMA]])/Table2[[#This Row],[50D EMA]]</f>
        <v>0.13856042742017891</v>
      </c>
      <c r="U494" s="2">
        <f>(Table2[[#This Row],[Close Price]]-Table2[[#This Row],[200D EMA]])/Table2[[#This Row],[200D EMA]]</f>
        <v>0.21473440293369186</v>
      </c>
      <c r="V494">
        <v>2.02053388910084</v>
      </c>
      <c r="W494">
        <v>556.1</v>
      </c>
      <c r="X494">
        <v>568</v>
      </c>
      <c r="Y494">
        <v>543.6</v>
      </c>
      <c r="Z494">
        <v>582.6</v>
      </c>
      <c r="AA494">
        <v>519</v>
      </c>
      <c r="AB494">
        <v>582.6</v>
      </c>
      <c r="AC494">
        <f>(Table2[[#This Row],[Close Price]]/Table2[[#This Row],[Day Low]])-1</f>
        <v>6.4736558172990843E-3</v>
      </c>
      <c r="AD494">
        <f>(Table2[[#This Row],[Day High]]/Table2[[#This Row],[Close Price]])-1</f>
        <v>1.4829372878327529E-2</v>
      </c>
      <c r="AE494">
        <f>(Table2[[#This Row],[Close Price]]/Table2[[#This Row],[Current Week Low]])-1</f>
        <v>2.961736571008089E-2</v>
      </c>
      <c r="AF494">
        <f>(Table2[[#This Row],[Current Week High]]/Table2[[#This Row],[Close Price]])-1</f>
        <v>4.0914775772735279E-2</v>
      </c>
      <c r="AG494">
        <f>(Table2[[#This Row],[Close Price]]/Table2[[#This Row],[Current Month Low]])-1</f>
        <v>7.8420038535645498E-2</v>
      </c>
      <c r="AH494">
        <f>(Table2[[#This Row],[Current Month High]]/Table2[[#This Row],[Close Price]])-1</f>
        <v>4.0914775772735279E-2</v>
      </c>
      <c r="AI494">
        <v>4.0914775772735199</v>
      </c>
      <c r="AJ494">
        <v>50.882868311093098</v>
      </c>
      <c r="AK494" t="str">
        <f>IF(AND(Table2[[#This Row],[20D EMA]]&gt;Table2[[#This Row],[50D EMA]],Table2[[#This Row],[50D EMA]]&gt;Table2[[#This Row],[200D EMA]]),"Uptrend","Downtrend/NoTrend")</f>
        <v>Uptrend</v>
      </c>
      <c r="AL494">
        <v>0.1</v>
      </c>
      <c r="AM494" t="s">
        <v>10211</v>
      </c>
      <c r="AN494">
        <v>8.51</v>
      </c>
      <c r="AO494" t="s">
        <v>10211</v>
      </c>
      <c r="AP494">
        <v>-1.8839711505503998E-2</v>
      </c>
      <c r="AQ494">
        <f>(Table2[[#This Row],[Sharpe Ratio]]-AVERAGE(Table2[Sharpe Ratio]))/_xlfn.STDEV.P(Table2[Sharpe Ratio])</f>
        <v>-0.83236541933796615</v>
      </c>
      <c r="AR4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-0.59157592676223236</v>
      </c>
      <c r="AS494">
        <f>_xlfn.RANK.AVG(Table2[[#This Row],[1Y Return vs Nifty Z-Score]],Table2[1Y Return vs Nifty Z-Score])</f>
        <v>466</v>
      </c>
      <c r="AT494">
        <f>_xlfn.RANK.AVG(Table2[[#This Row],[6M Return vs Nifty Z-Score]],Table2[6M Return vs Nifty Z-Score])</f>
        <v>367</v>
      </c>
      <c r="AU494">
        <f>_xlfn.RANK.AVG(Table2[[#This Row],[Sharpe Ratio Z-Score]],Table2[Sharpe Ratio Z-Score])</f>
        <v>583</v>
      </c>
      <c r="AV494">
        <f>(Table2[[#This Row],[Rank 1Y]]+Table2[[#This Row],[Rank 6M]]+Table2[[#This Row],[Rank Sharpe]])/3</f>
        <v>472</v>
      </c>
    </row>
    <row r="495" spans="1:48" x14ac:dyDescent="0.3">
      <c r="A495" t="s">
        <v>546</v>
      </c>
      <c r="B495" t="s">
        <v>547</v>
      </c>
      <c r="C495" t="s">
        <v>10181</v>
      </c>
      <c r="D495" t="s">
        <v>548</v>
      </c>
      <c r="E495">
        <v>35635.339999999997</v>
      </c>
      <c r="F495">
        <v>3254.75</v>
      </c>
      <c r="G495">
        <v>-5.6567342568882903</v>
      </c>
      <c r="H495">
        <f>(Table2[[#This Row],[1Y Return vs Nifty]]-AVERAGE(Table2[1Y Return vs Nifty]))/_xlfn.STDEV.P(Table2[1Y Return vs Nifty])</f>
        <v>-0.59641038422491044</v>
      </c>
      <c r="I495">
        <v>-3.02734333744346</v>
      </c>
      <c r="J495">
        <f>(Table2[[#This Row],[1M Return vs Nifty]]-AVERAGE(Table2[1M Return vs Nifty]))/_xlfn.STDEV.P(Table2[1M Return vs Nifty])</f>
        <v>-0.43182714814028084</v>
      </c>
      <c r="K495">
        <v>-18.538133787751299</v>
      </c>
      <c r="L495">
        <f>(Table2[[#This Row],[6M Return vs Nifty]]-AVERAGE(Table2[6M Return vs Nifty]))/_xlfn.STDEV.P(Table2[6M Return vs Nifty])</f>
        <v>-0.85474169746444562</v>
      </c>
      <c r="M495">
        <v>-1.5575444481785099</v>
      </c>
      <c r="N495">
        <f>(Table2[[#This Row],[1W Return vs Nifty]]-AVERAGE(Table2[1W Return vs Nifty]))/_xlfn.STDEV.P(Table2[1W Return vs Nifty])</f>
        <v>-0.23973329716112937</v>
      </c>
      <c r="O495">
        <v>3238.59</v>
      </c>
      <c r="P495">
        <v>3253.1162104064001</v>
      </c>
      <c r="Q495">
        <v>3253.83987116755</v>
      </c>
      <c r="R495">
        <v>50.605069052740497</v>
      </c>
      <c r="S495" s="2">
        <f>(Table2[[#This Row],[Close Price]]-Table2[[#This Row],[20D EMA]])/Table2[[#This Row],[20D EMA]]</f>
        <v>4.9898258192608057E-3</v>
      </c>
      <c r="T495" s="2">
        <f>(Table2[[#This Row],[Close Price]]-Table2[[#This Row],[50D EMA]])/Table2[[#This Row],[50D EMA]]</f>
        <v>5.0222294192059694E-4</v>
      </c>
      <c r="U495" s="2">
        <f>(Table2[[#This Row],[Close Price]]-Table2[[#This Row],[200D EMA]])/Table2[[#This Row],[200D EMA]]</f>
        <v>2.7970916470559227E-4</v>
      </c>
      <c r="V495">
        <v>0.64843406279254101</v>
      </c>
      <c r="W495">
        <v>3225</v>
      </c>
      <c r="X495">
        <v>3324</v>
      </c>
      <c r="Y495">
        <v>3171.25</v>
      </c>
      <c r="Z495">
        <v>3324</v>
      </c>
      <c r="AA495">
        <v>3171.25</v>
      </c>
      <c r="AB495">
        <v>3324</v>
      </c>
      <c r="AC495">
        <f>(Table2[[#This Row],[Close Price]]/Table2[[#This Row],[Day Low]])-1</f>
        <v>9.2248062015503063E-3</v>
      </c>
      <c r="AD495">
        <f>(Table2[[#This Row],[Day High]]/Table2[[#This Row],[Close Price]])-1</f>
        <v>2.1276595744680771E-2</v>
      </c>
      <c r="AE495">
        <f>(Table2[[#This Row],[Close Price]]/Table2[[#This Row],[Current Week Low]])-1</f>
        <v>2.6330311391407069E-2</v>
      </c>
      <c r="AF495">
        <f>(Table2[[#This Row],[Current Week High]]/Table2[[#This Row],[Close Price]])-1</f>
        <v>2.1276595744680771E-2</v>
      </c>
      <c r="AG495">
        <f>(Table2[[#This Row],[Close Price]]/Table2[[#This Row],[Current Month Low]])-1</f>
        <v>2.6330311391407069E-2</v>
      </c>
      <c r="AH495">
        <f>(Table2[[#This Row],[Current Month High]]/Table2[[#This Row],[Close Price]])-1</f>
        <v>2.1276595744680771E-2</v>
      </c>
      <c r="AI495">
        <v>20.439357861586899</v>
      </c>
      <c r="AJ495">
        <v>31.4519386106623</v>
      </c>
      <c r="AK495" t="str">
        <f>IF(AND(Table2[[#This Row],[20D EMA]]&gt;Table2[[#This Row],[50D EMA]],Table2[[#This Row],[50D EMA]]&gt;Table2[[#This Row],[200D EMA]]),"Uptrend","Downtrend/NoTrend")</f>
        <v>Downtrend/NoTrend</v>
      </c>
      <c r="AL495">
        <v>-0.18</v>
      </c>
      <c r="AM495" t="s">
        <v>10212</v>
      </c>
      <c r="AN495">
        <v>-1.97</v>
      </c>
      <c r="AO495" t="s">
        <v>10212</v>
      </c>
      <c r="AP495">
        <v>7.2021879081519996E-2</v>
      </c>
      <c r="AQ495">
        <f>(Table2[[#This Row],[Sharpe Ratio]]-AVERAGE(Table2[Sharpe Ratio]))/_xlfn.STDEV.P(Table2[Sharpe Ratio])</f>
        <v>0.1985115223889497</v>
      </c>
      <c r="AR4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5">
        <f>_xlfn.RANK.AVG(Table2[[#This Row],[1Y Return vs Nifty Z-Score]],Table2[1Y Return vs Nifty Z-Score])</f>
        <v>537</v>
      </c>
      <c r="AT495">
        <f>_xlfn.RANK.AVG(Table2[[#This Row],[6M Return vs Nifty Z-Score]],Table2[6M Return vs Nifty Z-Score])</f>
        <v>604</v>
      </c>
      <c r="AU495">
        <f>_xlfn.RANK.AVG(Table2[[#This Row],[Sharpe Ratio Z-Score]],Table2[Sharpe Ratio Z-Score])</f>
        <v>277</v>
      </c>
      <c r="AV495">
        <f>(Table2[[#This Row],[Rank 1Y]]+Table2[[#This Row],[Rank 6M]]+Table2[[#This Row],[Rank Sharpe]])/3</f>
        <v>472.66666666666669</v>
      </c>
    </row>
    <row r="496" spans="1:48" x14ac:dyDescent="0.3">
      <c r="A496" t="s">
        <v>834</v>
      </c>
      <c r="B496" t="s">
        <v>835</v>
      </c>
      <c r="C496" t="s">
        <v>10167</v>
      </c>
      <c r="D496" t="s">
        <v>49</v>
      </c>
      <c r="E496">
        <v>18250.147000556</v>
      </c>
      <c r="F496">
        <v>226.5</v>
      </c>
      <c r="G496">
        <v>-10.2332971178057</v>
      </c>
      <c r="H496">
        <f>(Table2[[#This Row],[1Y Return vs Nifty]]-AVERAGE(Table2[1Y Return vs Nifty]))/_xlfn.STDEV.P(Table2[1Y Return vs Nifty])</f>
        <v>-0.65135271537565154</v>
      </c>
      <c r="I496">
        <v>-1.9184350522496001</v>
      </c>
      <c r="J496">
        <f>(Table2[[#This Row],[1M Return vs Nifty]]-AVERAGE(Table2[1M Return vs Nifty]))/_xlfn.STDEV.P(Table2[1M Return vs Nifty])</f>
        <v>-0.33693095393999328</v>
      </c>
      <c r="K496">
        <v>-4.8365992035301302</v>
      </c>
      <c r="L496">
        <f>(Table2[[#This Row],[6M Return vs Nifty]]-AVERAGE(Table2[6M Return vs Nifty]))/_xlfn.STDEV.P(Table2[6M Return vs Nifty])</f>
        <v>-0.44234907712049859</v>
      </c>
      <c r="M496">
        <v>3.10141235071884</v>
      </c>
      <c r="N496">
        <f>(Table2[[#This Row],[1W Return vs Nifty]]-AVERAGE(Table2[1W Return vs Nifty]))/_xlfn.STDEV.P(Table2[1W Return vs Nifty])</f>
        <v>0.65261985543438916</v>
      </c>
      <c r="O496">
        <v>217.46</v>
      </c>
      <c r="P496">
        <v>218.45975394888299</v>
      </c>
      <c r="Q496">
        <v>212.651032932481</v>
      </c>
      <c r="R496">
        <v>60.754217920196403</v>
      </c>
      <c r="S496" s="2">
        <f>(Table2[[#This Row],[Close Price]]-Table2[[#This Row],[20D EMA]])/Table2[[#This Row],[20D EMA]]</f>
        <v>4.157086360710012E-2</v>
      </c>
      <c r="T496" s="2">
        <f>(Table2[[#This Row],[Close Price]]-Table2[[#This Row],[50D EMA]])/Table2[[#This Row],[50D EMA]]</f>
        <v>3.68042438288122E-2</v>
      </c>
      <c r="U496" s="2">
        <f>(Table2[[#This Row],[Close Price]]-Table2[[#This Row],[200D EMA]])/Table2[[#This Row],[200D EMA]]</f>
        <v>6.5125322348733639E-2</v>
      </c>
      <c r="V496">
        <v>0.54181566775819801</v>
      </c>
      <c r="W496">
        <v>218.33</v>
      </c>
      <c r="X496">
        <v>229.22</v>
      </c>
      <c r="Y496">
        <v>207.8</v>
      </c>
      <c r="Z496">
        <v>229.5</v>
      </c>
      <c r="AA496">
        <v>207.8</v>
      </c>
      <c r="AB496">
        <v>229.5</v>
      </c>
      <c r="AC496">
        <f>(Table2[[#This Row],[Close Price]]/Table2[[#This Row],[Day Low]])-1</f>
        <v>3.7420418632345465E-2</v>
      </c>
      <c r="AD496">
        <f>(Table2[[#This Row],[Day High]]/Table2[[#This Row],[Close Price]])-1</f>
        <v>1.200883002207509E-2</v>
      </c>
      <c r="AE496">
        <f>(Table2[[#This Row],[Close Price]]/Table2[[#This Row],[Current Week Low]])-1</f>
        <v>8.9990375360923913E-2</v>
      </c>
      <c r="AF496">
        <f>(Table2[[#This Row],[Current Week High]]/Table2[[#This Row],[Close Price]])-1</f>
        <v>1.3245033112582849E-2</v>
      </c>
      <c r="AG496">
        <f>(Table2[[#This Row],[Close Price]]/Table2[[#This Row],[Current Month Low]])-1</f>
        <v>8.9990375360923913E-2</v>
      </c>
      <c r="AH496">
        <f>(Table2[[#This Row],[Current Month High]]/Table2[[#This Row],[Close Price]])-1</f>
        <v>1.3245033112582849E-2</v>
      </c>
      <c r="AI496">
        <v>27.7041942604856</v>
      </c>
      <c r="AJ496">
        <v>23.753585575740999</v>
      </c>
      <c r="AK496" t="str">
        <f>IF(AND(Table2[[#This Row],[20D EMA]]&gt;Table2[[#This Row],[50D EMA]],Table2[[#This Row],[50D EMA]]&gt;Table2[[#This Row],[200D EMA]]),"Uptrend","Downtrend/NoTrend")</f>
        <v>Downtrend/NoTrend</v>
      </c>
      <c r="AL496">
        <v>-0.09</v>
      </c>
      <c r="AM496" t="s">
        <v>10212</v>
      </c>
      <c r="AN496">
        <v>6.38</v>
      </c>
      <c r="AO496" t="s">
        <v>10211</v>
      </c>
      <c r="AP496">
        <v>3.8519185755363998E-2</v>
      </c>
      <c r="AQ496">
        <f>(Table2[[#This Row],[Sharpe Ratio]]-AVERAGE(Table2[Sharpe Ratio]))/_xlfn.STDEV.P(Table2[Sharpe Ratio])</f>
        <v>-0.18159577941536989</v>
      </c>
      <c r="AR4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6">
        <f>_xlfn.RANK.AVG(Table2[[#This Row],[1Y Return vs Nifty Z-Score]],Table2[1Y Return vs Nifty Z-Score])</f>
        <v>557</v>
      </c>
      <c r="AT496">
        <f>_xlfn.RANK.AVG(Table2[[#This Row],[6M Return vs Nifty Z-Score]],Table2[6M Return vs Nifty Z-Score])</f>
        <v>474</v>
      </c>
      <c r="AU496">
        <f>_xlfn.RANK.AVG(Table2[[#This Row],[Sharpe Ratio Z-Score]],Table2[Sharpe Ratio Z-Score])</f>
        <v>387</v>
      </c>
      <c r="AV496">
        <f>(Table2[[#This Row],[Rank 1Y]]+Table2[[#This Row],[Rank 6M]]+Table2[[#This Row],[Rank Sharpe]])/3</f>
        <v>472.66666666666669</v>
      </c>
    </row>
    <row r="497" spans="1:48" x14ac:dyDescent="0.3">
      <c r="A497" t="s">
        <v>1664</v>
      </c>
      <c r="B497" t="s">
        <v>1665</v>
      </c>
      <c r="C497" t="s">
        <v>10181</v>
      </c>
      <c r="D497" t="s">
        <v>243</v>
      </c>
      <c r="E497">
        <v>4885.2188420749999</v>
      </c>
      <c r="F497">
        <v>300.5</v>
      </c>
      <c r="G497">
        <v>14.5015922355485</v>
      </c>
      <c r="H497">
        <f>(Table2[[#This Row],[1Y Return vs Nifty]]-AVERAGE(Table2[1Y Return vs Nifty]))/_xlfn.STDEV.P(Table2[1Y Return vs Nifty])</f>
        <v>-0.35440661780658961</v>
      </c>
      <c r="I497">
        <v>3.4176713328854502</v>
      </c>
      <c r="J497">
        <f>(Table2[[#This Row],[1M Return vs Nifty]]-AVERAGE(Table2[1M Return vs Nifty]))/_xlfn.STDEV.P(Table2[1M Return vs Nifty])</f>
        <v>0.11971293136441219</v>
      </c>
      <c r="K497">
        <v>1.1025975080224999</v>
      </c>
      <c r="L497">
        <f>(Table2[[#This Row],[6M Return vs Nifty]]-AVERAGE(Table2[6M Return vs Nifty]))/_xlfn.STDEV.P(Table2[6M Return vs Nifty])</f>
        <v>-0.26358947325569054</v>
      </c>
      <c r="M497">
        <v>-3.9333705276690099</v>
      </c>
      <c r="N497">
        <f>(Table2[[#This Row],[1W Return vs Nifty]]-AVERAGE(Table2[1W Return vs Nifty]))/_xlfn.STDEV.P(Table2[1W Return vs Nifty])</f>
        <v>-0.69478707498404535</v>
      </c>
      <c r="O497">
        <v>287.89999999999998</v>
      </c>
      <c r="P497">
        <v>276.79107282694901</v>
      </c>
      <c r="Q497">
        <v>259.67357350600997</v>
      </c>
      <c r="R497">
        <v>53.764051361353197</v>
      </c>
      <c r="S497" s="2">
        <f>(Table2[[#This Row],[Close Price]]-Table2[[#This Row],[20D EMA]])/Table2[[#This Row],[20D EMA]]</f>
        <v>4.3765196248697548E-2</v>
      </c>
      <c r="T497" s="2">
        <f>(Table2[[#This Row],[Close Price]]-Table2[[#This Row],[50D EMA]])/Table2[[#This Row],[50D EMA]]</f>
        <v>8.5656401165343649E-2</v>
      </c>
      <c r="U497" s="2">
        <f>(Table2[[#This Row],[Close Price]]-Table2[[#This Row],[200D EMA]])/Table2[[#This Row],[200D EMA]]</f>
        <v>0.15722210752048332</v>
      </c>
      <c r="V497">
        <v>1.1613373805582301</v>
      </c>
      <c r="W497">
        <v>292.75</v>
      </c>
      <c r="X497">
        <v>302.64999999999998</v>
      </c>
      <c r="Y497">
        <v>283.2</v>
      </c>
      <c r="Z497">
        <v>308.8</v>
      </c>
      <c r="AA497">
        <v>276.8</v>
      </c>
      <c r="AB497">
        <v>310</v>
      </c>
      <c r="AC497">
        <f>(Table2[[#This Row],[Close Price]]/Table2[[#This Row],[Day Low]])-1</f>
        <v>2.6473099914603004E-2</v>
      </c>
      <c r="AD497">
        <f>(Table2[[#This Row],[Day High]]/Table2[[#This Row],[Close Price]])-1</f>
        <v>7.154742096505684E-3</v>
      </c>
      <c r="AE497">
        <f>(Table2[[#This Row],[Close Price]]/Table2[[#This Row],[Current Week Low]])-1</f>
        <v>6.1087570621469078E-2</v>
      </c>
      <c r="AF497">
        <f>(Table2[[#This Row],[Current Week High]]/Table2[[#This Row],[Close Price]])-1</f>
        <v>2.7620632279534041E-2</v>
      </c>
      <c r="AG497">
        <f>(Table2[[#This Row],[Close Price]]/Table2[[#This Row],[Current Month Low]])-1</f>
        <v>8.5621387283236983E-2</v>
      </c>
      <c r="AH497">
        <f>(Table2[[#This Row],[Current Month High]]/Table2[[#This Row],[Close Price]])-1</f>
        <v>3.1613976705490821E-2</v>
      </c>
      <c r="AI497">
        <v>3.6106489184692201</v>
      </c>
      <c r="AJ497">
        <v>44.958996623251302</v>
      </c>
      <c r="AK497" t="str">
        <f>IF(AND(Table2[[#This Row],[20D EMA]]&gt;Table2[[#This Row],[50D EMA]],Table2[[#This Row],[50D EMA]]&gt;Table2[[#This Row],[200D EMA]]),"Uptrend","Downtrend/NoTrend")</f>
        <v>Uptrend</v>
      </c>
      <c r="AL497">
        <v>0</v>
      </c>
      <c r="AM497" t="s">
        <v>10213</v>
      </c>
      <c r="AN497">
        <v>6.32</v>
      </c>
      <c r="AO497" t="s">
        <v>10211</v>
      </c>
      <c r="AP497">
        <v>-2.5234099025081998E-2</v>
      </c>
      <c r="AQ497">
        <f>(Table2[[#This Row],[Sharpe Ratio]]-AVERAGE(Table2[Sharpe Ratio]))/_xlfn.STDEV.P(Table2[Sharpe Ratio])</f>
        <v>-0.90491341907924217</v>
      </c>
      <c r="AR4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-2.0979836537611551</v>
      </c>
      <c r="AS497">
        <f>_xlfn.RANK.AVG(Table2[[#This Row],[1Y Return vs Nifty Z-Score]],Table2[1Y Return vs Nifty Z-Score])</f>
        <v>415</v>
      </c>
      <c r="AT497">
        <f>_xlfn.RANK.AVG(Table2[[#This Row],[6M Return vs Nifty Z-Score]],Table2[6M Return vs Nifty Z-Score])</f>
        <v>413</v>
      </c>
      <c r="AU497">
        <f>_xlfn.RANK.AVG(Table2[[#This Row],[Sharpe Ratio Z-Score]],Table2[Sharpe Ratio Z-Score])</f>
        <v>592</v>
      </c>
      <c r="AV497">
        <f>(Table2[[#This Row],[Rank 1Y]]+Table2[[#This Row],[Rank 6M]]+Table2[[#This Row],[Rank Sharpe]])/3</f>
        <v>473.33333333333331</v>
      </c>
    </row>
    <row r="498" spans="1:48" x14ac:dyDescent="0.3">
      <c r="A498" t="s">
        <v>1560</v>
      </c>
      <c r="B498" t="s">
        <v>1561</v>
      </c>
      <c r="C498" t="s">
        <v>10167</v>
      </c>
      <c r="D498" t="s">
        <v>553</v>
      </c>
      <c r="E498">
        <v>5955.5599136000001</v>
      </c>
      <c r="F498">
        <v>301.55</v>
      </c>
      <c r="G498">
        <v>-5.3802443491994403</v>
      </c>
      <c r="H498">
        <f>(Table2[[#This Row],[1Y Return vs Nifty]]-AVERAGE(Table2[1Y Return vs Nifty]))/_xlfn.STDEV.P(Table2[1Y Return vs Nifty])</f>
        <v>-0.59309108095524365</v>
      </c>
      <c r="I498">
        <v>-5.9061930975616104</v>
      </c>
      <c r="J498">
        <f>(Table2[[#This Row],[1M Return vs Nifty]]-AVERAGE(Table2[1M Return vs Nifty]))/_xlfn.STDEV.P(Table2[1M Return vs Nifty])</f>
        <v>-0.67818826705090707</v>
      </c>
      <c r="K498">
        <v>-29.505593901765799</v>
      </c>
      <c r="L498">
        <f>(Table2[[#This Row],[6M Return vs Nifty]]-AVERAGE(Table2[6M Return vs Nifty]))/_xlfn.STDEV.P(Table2[6M Return vs Nifty])</f>
        <v>-1.1848433796617657</v>
      </c>
      <c r="M498">
        <v>-0.89418972020472698</v>
      </c>
      <c r="N498">
        <f>(Table2[[#This Row],[1W Return vs Nifty]]-AVERAGE(Table2[1W Return vs Nifty]))/_xlfn.STDEV.P(Table2[1W Return vs Nifty])</f>
        <v>-0.11267766897057697</v>
      </c>
      <c r="O498">
        <v>303.93</v>
      </c>
      <c r="P498">
        <v>311.68731355366702</v>
      </c>
      <c r="Q498">
        <v>319.39928372085501</v>
      </c>
      <c r="R498">
        <v>49.094022963111598</v>
      </c>
      <c r="S498" s="2">
        <f>(Table2[[#This Row],[Close Price]]-Table2[[#This Row],[20D EMA]])/Table2[[#This Row],[20D EMA]]</f>
        <v>-7.8307505017602592E-3</v>
      </c>
      <c r="T498" s="2">
        <f>(Table2[[#This Row],[Close Price]]-Table2[[#This Row],[50D EMA]])/Table2[[#This Row],[50D EMA]]</f>
        <v>-3.252398513782162E-2</v>
      </c>
      <c r="U498" s="2">
        <f>(Table2[[#This Row],[Close Price]]-Table2[[#This Row],[200D EMA]])/Table2[[#This Row],[200D EMA]]</f>
        <v>-5.588391906493665E-2</v>
      </c>
      <c r="V498">
        <v>0.928935739384538</v>
      </c>
      <c r="W498">
        <v>299.45</v>
      </c>
      <c r="X498">
        <v>306.25</v>
      </c>
      <c r="Y498">
        <v>299.45</v>
      </c>
      <c r="Z498">
        <v>309.10000000000002</v>
      </c>
      <c r="AA498">
        <v>285.10000000000002</v>
      </c>
      <c r="AB498">
        <v>309.10000000000002</v>
      </c>
      <c r="AC498">
        <f>(Table2[[#This Row],[Close Price]]/Table2[[#This Row],[Day Low]])-1</f>
        <v>7.0128569043246269E-3</v>
      </c>
      <c r="AD498">
        <f>(Table2[[#This Row],[Day High]]/Table2[[#This Row],[Close Price]])-1</f>
        <v>1.5586138285524687E-2</v>
      </c>
      <c r="AE498">
        <f>(Table2[[#This Row],[Close Price]]/Table2[[#This Row],[Current Week Low]])-1</f>
        <v>7.0128569043246269E-3</v>
      </c>
      <c r="AF498">
        <f>(Table2[[#This Row],[Current Week High]]/Table2[[#This Row],[Close Price]])-1</f>
        <v>2.5037307245896256E-2</v>
      </c>
      <c r="AG498">
        <f>(Table2[[#This Row],[Close Price]]/Table2[[#This Row],[Current Month Low]])-1</f>
        <v>5.7699052963872344E-2</v>
      </c>
      <c r="AH498">
        <f>(Table2[[#This Row],[Current Month High]]/Table2[[#This Row],[Close Price]])-1</f>
        <v>2.5037307245896256E-2</v>
      </c>
      <c r="AI498">
        <v>34.398938816116697</v>
      </c>
      <c r="AJ498">
        <v>28.867521367521299</v>
      </c>
      <c r="AK498" t="str">
        <f>IF(AND(Table2[[#This Row],[20D EMA]]&gt;Table2[[#This Row],[50D EMA]],Table2[[#This Row],[50D EMA]]&gt;Table2[[#This Row],[200D EMA]]),"Uptrend","Downtrend/NoTrend")</f>
        <v>Downtrend/NoTrend</v>
      </c>
      <c r="AL498">
        <v>-0.19</v>
      </c>
      <c r="AM498" t="s">
        <v>10212</v>
      </c>
      <c r="AN498">
        <v>-1.1399999999999999</v>
      </c>
      <c r="AO498" t="s">
        <v>10212</v>
      </c>
      <c r="AP498">
        <v>9.9383742521949994E-2</v>
      </c>
      <c r="AQ498">
        <f>(Table2[[#This Row],[Sharpe Ratio]]-AVERAGE(Table2[Sharpe Ratio]))/_xlfn.STDEV.P(Table2[Sharpe Ratio])</f>
        <v>0.50894758146723096</v>
      </c>
      <c r="AR4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8">
        <f>_xlfn.RANK.AVG(Table2[[#This Row],[1Y Return vs Nifty Z-Score]],Table2[1Y Return vs Nifty Z-Score])</f>
        <v>531</v>
      </c>
      <c r="AT498">
        <f>_xlfn.RANK.AVG(Table2[[#This Row],[6M Return vs Nifty Z-Score]],Table2[6M Return vs Nifty Z-Score])</f>
        <v>680</v>
      </c>
      <c r="AU498">
        <f>_xlfn.RANK.AVG(Table2[[#This Row],[Sharpe Ratio Z-Score]],Table2[Sharpe Ratio Z-Score])</f>
        <v>211</v>
      </c>
      <c r="AV498">
        <f>(Table2[[#This Row],[Rank 1Y]]+Table2[[#This Row],[Rank 6M]]+Table2[[#This Row],[Rank Sharpe]])/3</f>
        <v>474</v>
      </c>
    </row>
    <row r="499" spans="1:48" x14ac:dyDescent="0.3">
      <c r="A499" t="s">
        <v>41</v>
      </c>
      <c r="B499" t="s">
        <v>42</v>
      </c>
      <c r="C499" t="s">
        <v>10169</v>
      </c>
      <c r="D499" t="s">
        <v>43</v>
      </c>
      <c r="E499">
        <v>572821.651898565</v>
      </c>
      <c r="F499">
        <v>459.05</v>
      </c>
      <c r="G499">
        <v>-29.2074569835214</v>
      </c>
      <c r="H499">
        <f>(Table2[[#This Row],[1Y Return vs Nifty]]-AVERAGE(Table2[1Y Return vs Nifty]))/_xlfn.STDEV.P(Table2[1Y Return vs Nifty])</f>
        <v>-0.87914038186916466</v>
      </c>
      <c r="I499">
        <v>1.07616585765849</v>
      </c>
      <c r="J499">
        <f>(Table2[[#This Row],[1M Return vs Nifty]]-AVERAGE(Table2[1M Return vs Nifty]))/_xlfn.STDEV.P(Table2[1M Return vs Nifty])</f>
        <v>-8.0664287622033579E-2</v>
      </c>
      <c r="K499">
        <v>-13.5489818034966</v>
      </c>
      <c r="L499">
        <f>(Table2[[#This Row],[6M Return vs Nifty]]-AVERAGE(Table2[6M Return vs Nifty]))/_xlfn.STDEV.P(Table2[6M Return vs Nifty])</f>
        <v>-0.70457680553690749</v>
      </c>
      <c r="M499">
        <v>6.0867180892463004</v>
      </c>
      <c r="N499">
        <f>(Table2[[#This Row],[1W Return vs Nifty]]-AVERAGE(Table2[1W Return vs Nifty]))/_xlfn.STDEV.P(Table2[1W Return vs Nifty])</f>
        <v>1.2244103017134695</v>
      </c>
      <c r="O499">
        <v>438.2</v>
      </c>
      <c r="P499">
        <v>433.368825213072</v>
      </c>
      <c r="Q499">
        <v>430.64151459865298</v>
      </c>
      <c r="R499">
        <v>85.159126929674997</v>
      </c>
      <c r="S499" s="2">
        <f>(Table2[[#This Row],[Close Price]]-Table2[[#This Row],[20D EMA]])/Table2[[#This Row],[20D EMA]]</f>
        <v>4.7581013235965364E-2</v>
      </c>
      <c r="T499" s="2">
        <f>(Table2[[#This Row],[Close Price]]-Table2[[#This Row],[50D EMA]])/Table2[[#This Row],[50D EMA]]</f>
        <v>5.9259395906711781E-2</v>
      </c>
      <c r="U499" s="2">
        <f>(Table2[[#This Row],[Close Price]]-Table2[[#This Row],[200D EMA]])/Table2[[#This Row],[200D EMA]]</f>
        <v>6.5967828085090746E-2</v>
      </c>
      <c r="V499">
        <v>0.95727891383217101</v>
      </c>
      <c r="W499">
        <v>455.85</v>
      </c>
      <c r="X499">
        <v>463.25</v>
      </c>
      <c r="Y499">
        <v>433.65</v>
      </c>
      <c r="Z499">
        <v>463.25</v>
      </c>
      <c r="AA499">
        <v>422.55</v>
      </c>
      <c r="AB499">
        <v>463.25</v>
      </c>
      <c r="AC499">
        <f>(Table2[[#This Row],[Close Price]]/Table2[[#This Row],[Day Low]])-1</f>
        <v>7.0198530218272825E-3</v>
      </c>
      <c r="AD499">
        <f>(Table2[[#This Row],[Day High]]/Table2[[#This Row],[Close Price]])-1</f>
        <v>9.1493301383291925E-3</v>
      </c>
      <c r="AE499">
        <f>(Table2[[#This Row],[Close Price]]/Table2[[#This Row],[Current Week Low]])-1</f>
        <v>5.8572581575002891E-2</v>
      </c>
      <c r="AF499">
        <f>(Table2[[#This Row],[Current Week High]]/Table2[[#This Row],[Close Price]])-1</f>
        <v>9.1493301383291925E-3</v>
      </c>
      <c r="AG499">
        <f>(Table2[[#This Row],[Close Price]]/Table2[[#This Row],[Current Month Low]])-1</f>
        <v>8.6380310022482476E-2</v>
      </c>
      <c r="AH499">
        <f>(Table2[[#This Row],[Current Month High]]/Table2[[#This Row],[Close Price]])-1</f>
        <v>9.1493301383291925E-3</v>
      </c>
      <c r="AI499">
        <v>8.85524452674</v>
      </c>
      <c r="AJ499">
        <v>14.949292600475699</v>
      </c>
      <c r="AK499" t="str">
        <f>IF(AND(Table2[[#This Row],[20D EMA]]&gt;Table2[[#This Row],[50D EMA]],Table2[[#This Row],[50D EMA]]&gt;Table2[[#This Row],[200D EMA]]),"Uptrend","Downtrend/NoTrend")</f>
        <v>Uptrend</v>
      </c>
      <c r="AL499">
        <v>-0.03</v>
      </c>
      <c r="AM499" t="s">
        <v>10212</v>
      </c>
      <c r="AN499">
        <v>8.2799999999999994</v>
      </c>
      <c r="AO499" t="s">
        <v>10211</v>
      </c>
      <c r="AP499">
        <v>0.100631627308677</v>
      </c>
      <c r="AQ499">
        <f>(Table2[[#This Row],[Sharpe Ratio]]-AVERAGE(Table2[Sharpe Ratio]))/_xlfn.STDEV.P(Table2[Sharpe Ratio])</f>
        <v>0.52310555123484803</v>
      </c>
      <c r="AR4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8.3134377920211833E-2</v>
      </c>
      <c r="AS499">
        <f>_xlfn.RANK.AVG(Table2[[#This Row],[1Y Return vs Nifty Z-Score]],Table2[1Y Return vs Nifty Z-Score])</f>
        <v>654</v>
      </c>
      <c r="AT499">
        <f>_xlfn.RANK.AVG(Table2[[#This Row],[6M Return vs Nifty Z-Score]],Table2[6M Return vs Nifty Z-Score])</f>
        <v>567</v>
      </c>
      <c r="AU499">
        <f>_xlfn.RANK.AVG(Table2[[#This Row],[Sharpe Ratio Z-Score]],Table2[Sharpe Ratio Z-Score])</f>
        <v>207</v>
      </c>
      <c r="AV499">
        <f>(Table2[[#This Row],[Rank 1Y]]+Table2[[#This Row],[Rank 6M]]+Table2[[#This Row],[Rank Sharpe]])/3</f>
        <v>476</v>
      </c>
    </row>
    <row r="500" spans="1:48" x14ac:dyDescent="0.3">
      <c r="A500" t="s">
        <v>1334</v>
      </c>
      <c r="B500" t="s">
        <v>1335</v>
      </c>
      <c r="C500" t="s">
        <v>10173</v>
      </c>
      <c r="D500" t="s">
        <v>214</v>
      </c>
      <c r="E500">
        <v>8193.8259237999991</v>
      </c>
      <c r="F500">
        <v>2108.0500000000002</v>
      </c>
      <c r="G500">
        <v>7.4254137826749602</v>
      </c>
      <c r="H500">
        <f>(Table2[[#This Row],[1Y Return vs Nifty]]-AVERAGE(Table2[1Y Return vs Nifty]))/_xlfn.STDEV.P(Table2[1Y Return vs Nifty])</f>
        <v>-0.43935721318890286</v>
      </c>
      <c r="I500">
        <v>-9.8541704678056394</v>
      </c>
      <c r="J500">
        <f>(Table2[[#This Row],[1M Return vs Nifty]]-AVERAGE(Table2[1M Return vs Nifty]))/_xlfn.STDEV.P(Table2[1M Return vs Nifty])</f>
        <v>-1.0160412998285651</v>
      </c>
      <c r="K500">
        <v>2.85459328402125</v>
      </c>
      <c r="L500">
        <f>(Table2[[#This Row],[6M Return vs Nifty]]-AVERAGE(Table2[6M Return vs Nifty]))/_xlfn.STDEV.P(Table2[6M Return vs Nifty])</f>
        <v>-0.21085741434254501</v>
      </c>
      <c r="M500">
        <v>-6.7016057980488197</v>
      </c>
      <c r="N500">
        <f>(Table2[[#This Row],[1W Return vs Nifty]]-AVERAGE(Table2[1W Return vs Nifty]))/_xlfn.STDEV.P(Table2[1W Return vs Nifty])</f>
        <v>-1.2250009355706408</v>
      </c>
      <c r="O500">
        <v>2200.65</v>
      </c>
      <c r="P500">
        <v>2213.2459033210298</v>
      </c>
      <c r="Q500">
        <v>1969.6423356708401</v>
      </c>
      <c r="R500">
        <v>31.305618315469001</v>
      </c>
      <c r="S500" s="2">
        <f>(Table2[[#This Row],[Close Price]]-Table2[[#This Row],[20D EMA]])/Table2[[#This Row],[20D EMA]]</f>
        <v>-4.2078476813668643E-2</v>
      </c>
      <c r="T500" s="2">
        <f>(Table2[[#This Row],[Close Price]]-Table2[[#This Row],[50D EMA]])/Table2[[#This Row],[50D EMA]]</f>
        <v>-4.7530147085409979E-2</v>
      </c>
      <c r="U500" s="2">
        <f>(Table2[[#This Row],[Close Price]]-Table2[[#This Row],[200D EMA]])/Table2[[#This Row],[200D EMA]]</f>
        <v>7.0270455616511629E-2</v>
      </c>
      <c r="V500">
        <v>0.59172210941402503</v>
      </c>
      <c r="W500">
        <v>2103.75</v>
      </c>
      <c r="X500">
        <v>2152</v>
      </c>
      <c r="Y500">
        <v>2103.75</v>
      </c>
      <c r="Z500">
        <v>2292.8000000000002</v>
      </c>
      <c r="AA500">
        <v>2103.75</v>
      </c>
      <c r="AB500">
        <v>2313.75</v>
      </c>
      <c r="AC500">
        <f>(Table2[[#This Row],[Close Price]]/Table2[[#This Row],[Day Low]])-1</f>
        <v>2.0439691027926976E-3</v>
      </c>
      <c r="AD500">
        <f>(Table2[[#This Row],[Day High]]/Table2[[#This Row],[Close Price]])-1</f>
        <v>2.0848651597447754E-2</v>
      </c>
      <c r="AE500">
        <f>(Table2[[#This Row],[Close Price]]/Table2[[#This Row],[Current Week Low]])-1</f>
        <v>2.0439691027926976E-3</v>
      </c>
      <c r="AF500">
        <f>(Table2[[#This Row],[Current Week High]]/Table2[[#This Row],[Close Price]])-1</f>
        <v>8.7640236237280789E-2</v>
      </c>
      <c r="AG500">
        <f>(Table2[[#This Row],[Close Price]]/Table2[[#This Row],[Current Month Low]])-1</f>
        <v>2.0439691027926976E-3</v>
      </c>
      <c r="AH500">
        <f>(Table2[[#This Row],[Current Month High]]/Table2[[#This Row],[Close Price]])-1</f>
        <v>9.7578330684755965E-2</v>
      </c>
      <c r="AI500">
        <v>30.120253314674599</v>
      </c>
      <c r="AJ500">
        <v>44.199329639510204</v>
      </c>
      <c r="AK500" t="str">
        <f>IF(AND(Table2[[#This Row],[20D EMA]]&gt;Table2[[#This Row],[50D EMA]],Table2[[#This Row],[50D EMA]]&gt;Table2[[#This Row],[200D EMA]]),"Uptrend","Downtrend/NoTrend")</f>
        <v>Downtrend/NoTrend</v>
      </c>
      <c r="AL500">
        <v>-0.2</v>
      </c>
      <c r="AM500" t="s">
        <v>10212</v>
      </c>
      <c r="AN500">
        <v>-4.4400000000000004</v>
      </c>
      <c r="AO500" t="s">
        <v>10212</v>
      </c>
      <c r="AP500">
        <v>-2.7376739473552E-2</v>
      </c>
      <c r="AQ500">
        <f>(Table2[[#This Row],[Sharpe Ratio]]-AVERAGE(Table2[Sharpe Ratio]))/_xlfn.STDEV.P(Table2[Sharpe Ratio])</f>
        <v>-0.92922290583232325</v>
      </c>
      <c r="AR5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0">
        <f>_xlfn.RANK.AVG(Table2[[#This Row],[1Y Return vs Nifty Z-Score]],Table2[1Y Return vs Nifty Z-Score])</f>
        <v>448</v>
      </c>
      <c r="AT500">
        <f>_xlfn.RANK.AVG(Table2[[#This Row],[6M Return vs Nifty Z-Score]],Table2[6M Return vs Nifty Z-Score])</f>
        <v>388</v>
      </c>
      <c r="AU500">
        <f>_xlfn.RANK.AVG(Table2[[#This Row],[Sharpe Ratio Z-Score]],Table2[Sharpe Ratio Z-Score])</f>
        <v>594</v>
      </c>
      <c r="AV500">
        <f>(Table2[[#This Row],[Rank 1Y]]+Table2[[#This Row],[Rank 6M]]+Table2[[#This Row],[Rank Sharpe]])/3</f>
        <v>476.66666666666669</v>
      </c>
    </row>
    <row r="501" spans="1:48" x14ac:dyDescent="0.3">
      <c r="A501" t="s">
        <v>692</v>
      </c>
      <c r="B501" t="s">
        <v>693</v>
      </c>
      <c r="C501" t="s">
        <v>10181</v>
      </c>
      <c r="D501" t="s">
        <v>243</v>
      </c>
      <c r="E501">
        <v>24732.671218799998</v>
      </c>
      <c r="F501">
        <v>502.6</v>
      </c>
      <c r="G501">
        <v>-5.4247831193485201</v>
      </c>
      <c r="H501">
        <f>(Table2[[#This Row],[1Y Return vs Nifty]]-AVERAGE(Table2[1Y Return vs Nifty]))/_xlfn.STDEV.P(Table2[1Y Return vs Nifty])</f>
        <v>-0.59362577564489272</v>
      </c>
      <c r="I501">
        <v>-3.9335152101869002</v>
      </c>
      <c r="J501">
        <f>(Table2[[#This Row],[1M Return vs Nifty]]-AVERAGE(Table2[1M Return vs Nifty]))/_xlfn.STDEV.P(Table2[1M Return vs Nifty])</f>
        <v>-0.50937392379600288</v>
      </c>
      <c r="K501">
        <v>11.2010257740392</v>
      </c>
      <c r="L501">
        <f>(Table2[[#This Row],[6M Return vs Nifty]]-AVERAGE(Table2[6M Return vs Nifty]))/_xlfn.STDEV.P(Table2[6M Return vs Nifty])</f>
        <v>4.0355845305480753E-2</v>
      </c>
      <c r="M501">
        <v>-0.285908974916529</v>
      </c>
      <c r="N501">
        <f>(Table2[[#This Row],[1W Return vs Nifty]]-AVERAGE(Table2[1W Return vs Nifty]))/_xlfn.STDEV.P(Table2[1W Return vs Nifty])</f>
        <v>3.8293655762000017E-3</v>
      </c>
      <c r="O501">
        <v>488.58</v>
      </c>
      <c r="P501">
        <v>463.72408223609602</v>
      </c>
      <c r="Q501">
        <v>423.68006429096499</v>
      </c>
      <c r="R501">
        <v>54.654700222064598</v>
      </c>
      <c r="S501" s="2">
        <f>(Table2[[#This Row],[Close Price]]-Table2[[#This Row],[20D EMA]])/Table2[[#This Row],[20D EMA]]</f>
        <v>2.8695403004625732E-2</v>
      </c>
      <c r="T501" s="2">
        <f>(Table2[[#This Row],[Close Price]]-Table2[[#This Row],[50D EMA]])/Table2[[#This Row],[50D EMA]]</f>
        <v>8.3834157537048259E-2</v>
      </c>
      <c r="U501" s="2">
        <f>(Table2[[#This Row],[Close Price]]-Table2[[#This Row],[200D EMA]])/Table2[[#This Row],[200D EMA]]</f>
        <v>0.18627247860035318</v>
      </c>
      <c r="V501">
        <v>1.1565052392116699</v>
      </c>
      <c r="W501">
        <v>493</v>
      </c>
      <c r="X501">
        <v>506</v>
      </c>
      <c r="Y501">
        <v>482.85</v>
      </c>
      <c r="Z501">
        <v>509.7</v>
      </c>
      <c r="AA501">
        <v>477</v>
      </c>
      <c r="AB501">
        <v>517.70000000000005</v>
      </c>
      <c r="AC501">
        <f>(Table2[[#This Row],[Close Price]]/Table2[[#This Row],[Day Low]])-1</f>
        <v>1.947261663286004E-2</v>
      </c>
      <c r="AD501">
        <f>(Table2[[#This Row],[Day High]]/Table2[[#This Row],[Close Price]])-1</f>
        <v>6.7648229208117083E-3</v>
      </c>
      <c r="AE501">
        <f>(Table2[[#This Row],[Close Price]]/Table2[[#This Row],[Current Week Low]])-1</f>
        <v>4.0902971937454735E-2</v>
      </c>
      <c r="AF501">
        <f>(Table2[[#This Row],[Current Week High]]/Table2[[#This Row],[Close Price]])-1</f>
        <v>1.4126541981695162E-2</v>
      </c>
      <c r="AG501">
        <f>(Table2[[#This Row],[Close Price]]/Table2[[#This Row],[Current Month Low]])-1</f>
        <v>5.3668763102725503E-2</v>
      </c>
      <c r="AH501">
        <f>(Table2[[#This Row],[Current Month High]]/Table2[[#This Row],[Close Price]])-1</f>
        <v>3.0043772383605338E-2</v>
      </c>
      <c r="AI501">
        <v>3.0043772383605298</v>
      </c>
      <c r="AJ501">
        <v>49.538827729842303</v>
      </c>
      <c r="AK501" t="str">
        <f>IF(AND(Table2[[#This Row],[20D EMA]]&gt;Table2[[#This Row],[50D EMA]],Table2[[#This Row],[50D EMA]]&gt;Table2[[#This Row],[200D EMA]]),"Uptrend","Downtrend/NoTrend")</f>
        <v>Uptrend</v>
      </c>
      <c r="AL501">
        <v>0.16</v>
      </c>
      <c r="AM501" t="s">
        <v>10211</v>
      </c>
      <c r="AN501">
        <v>4.0599999999999996</v>
      </c>
      <c r="AO501" t="s">
        <v>10211</v>
      </c>
      <c r="AP501">
        <v>-3.5850054943502997E-2</v>
      </c>
      <c r="AQ501">
        <f>(Table2[[#This Row],[Sharpe Ratio]]-AVERAGE(Table2[Sharpe Ratio]))/_xlfn.STDEV.P(Table2[Sharpe Ratio])</f>
        <v>-1.0253575374353703</v>
      </c>
      <c r="AR5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-2.0841720259945853</v>
      </c>
      <c r="AS501">
        <f>_xlfn.RANK.AVG(Table2[[#This Row],[1Y Return vs Nifty Z-Score]],Table2[1Y Return vs Nifty Z-Score])</f>
        <v>533</v>
      </c>
      <c r="AT501">
        <f>_xlfn.RANK.AVG(Table2[[#This Row],[6M Return vs Nifty Z-Score]],Table2[6M Return vs Nifty Z-Score])</f>
        <v>290</v>
      </c>
      <c r="AU501">
        <f>_xlfn.RANK.AVG(Table2[[#This Row],[Sharpe Ratio Z-Score]],Table2[Sharpe Ratio Z-Score])</f>
        <v>608</v>
      </c>
      <c r="AV501">
        <f>(Table2[[#This Row],[Rank 1Y]]+Table2[[#This Row],[Rank 6M]]+Table2[[#This Row],[Rank Sharpe]])/3</f>
        <v>477</v>
      </c>
    </row>
    <row r="502" spans="1:48" x14ac:dyDescent="0.3">
      <c r="A502" t="s">
        <v>1863</v>
      </c>
      <c r="B502" t="s">
        <v>1864</v>
      </c>
      <c r="C502" t="s">
        <v>10172</v>
      </c>
      <c r="D502" t="s">
        <v>290</v>
      </c>
      <c r="E502">
        <v>3672.6729677399999</v>
      </c>
      <c r="F502">
        <v>429.8</v>
      </c>
      <c r="G502">
        <v>2.3384155991331701</v>
      </c>
      <c r="H502">
        <f>(Table2[[#This Row],[1Y Return vs Nifty]]-AVERAGE(Table2[1Y Return vs Nifty]))/_xlfn.STDEV.P(Table2[1Y Return vs Nifty])</f>
        <v>-0.5004273977918835</v>
      </c>
      <c r="I502">
        <v>-2.85816199197654</v>
      </c>
      <c r="J502">
        <f>(Table2[[#This Row],[1M Return vs Nifty]]-AVERAGE(Table2[1M Return vs Nifty]))/_xlfn.STDEV.P(Table2[1M Return vs Nifty])</f>
        <v>-0.41734924583865984</v>
      </c>
      <c r="K502">
        <v>-0.331412341947254</v>
      </c>
      <c r="L502">
        <f>(Table2[[#This Row],[6M Return vs Nifty]]-AVERAGE(Table2[6M Return vs Nifty]))/_xlfn.STDEV.P(Table2[6M Return vs Nifty])</f>
        <v>-0.306750702824026</v>
      </c>
      <c r="M502">
        <v>-1.99757535751523</v>
      </c>
      <c r="N502">
        <f>(Table2[[#This Row],[1W Return vs Nifty]]-AVERAGE(Table2[1W Return vs Nifty]))/_xlfn.STDEV.P(Table2[1W Return vs Nifty])</f>
        <v>-0.32401460435827439</v>
      </c>
      <c r="O502">
        <v>425.38</v>
      </c>
      <c r="P502">
        <v>426.449470050478</v>
      </c>
      <c r="Q502">
        <v>406.20601140987799</v>
      </c>
      <c r="R502">
        <v>53.059706071101203</v>
      </c>
      <c r="S502" s="2">
        <f>(Table2[[#This Row],[Close Price]]-Table2[[#This Row],[20D EMA]])/Table2[[#This Row],[20D EMA]]</f>
        <v>1.0390709483285571E-2</v>
      </c>
      <c r="T502" s="2">
        <f>(Table2[[#This Row],[Close Price]]-Table2[[#This Row],[50D EMA]])/Table2[[#This Row],[50D EMA]]</f>
        <v>7.8568041112242852E-3</v>
      </c>
      <c r="U502" s="2">
        <f>(Table2[[#This Row],[Close Price]]-Table2[[#This Row],[200D EMA]])/Table2[[#This Row],[200D EMA]]</f>
        <v>5.8083799666654251E-2</v>
      </c>
      <c r="V502">
        <v>1.9350100763601501</v>
      </c>
      <c r="W502">
        <v>427.2</v>
      </c>
      <c r="X502">
        <v>442.7</v>
      </c>
      <c r="Y502">
        <v>422</v>
      </c>
      <c r="Z502">
        <v>450.35</v>
      </c>
      <c r="AA502">
        <v>406</v>
      </c>
      <c r="AB502">
        <v>450.35</v>
      </c>
      <c r="AC502">
        <f>(Table2[[#This Row],[Close Price]]/Table2[[#This Row],[Day Low]])-1</f>
        <v>6.0861423220974764E-3</v>
      </c>
      <c r="AD502">
        <f>(Table2[[#This Row],[Day High]]/Table2[[#This Row],[Close Price]])-1</f>
        <v>3.0013959981386673E-2</v>
      </c>
      <c r="AE502">
        <f>(Table2[[#This Row],[Close Price]]/Table2[[#This Row],[Current Week Low]])-1</f>
        <v>1.8483412322275017E-2</v>
      </c>
      <c r="AF502">
        <f>(Table2[[#This Row],[Current Week High]]/Table2[[#This Row],[Close Price]])-1</f>
        <v>4.7812936249418403E-2</v>
      </c>
      <c r="AG502">
        <f>(Table2[[#This Row],[Close Price]]/Table2[[#This Row],[Current Month Low]])-1</f>
        <v>5.862068965517242E-2</v>
      </c>
      <c r="AH502">
        <f>(Table2[[#This Row],[Current Month High]]/Table2[[#This Row],[Close Price]])-1</f>
        <v>4.7812936249418403E-2</v>
      </c>
      <c r="AI502">
        <v>17.473243369008799</v>
      </c>
      <c r="AJ502">
        <v>40.4116301862136</v>
      </c>
      <c r="AK502" t="str">
        <f>IF(AND(Table2[[#This Row],[20D EMA]]&gt;Table2[[#This Row],[50D EMA]],Table2[[#This Row],[50D EMA]]&gt;Table2[[#This Row],[200D EMA]]),"Uptrend","Downtrend/NoTrend")</f>
        <v>Downtrend/NoTrend</v>
      </c>
      <c r="AL502">
        <v>-0.13</v>
      </c>
      <c r="AM502" t="s">
        <v>10212</v>
      </c>
      <c r="AN502">
        <v>4.5599999999999996</v>
      </c>
      <c r="AO502" t="s">
        <v>10211</v>
      </c>
      <c r="AQ502">
        <f>(Table2[[#This Row],[Sharpe Ratio]]-AVERAGE(Table2[Sharpe Ratio]))/_xlfn.STDEV.P(Table2[Sharpe Ratio])</f>
        <v>-0.61861806961255938</v>
      </c>
      <c r="AR5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2">
        <f>_xlfn.RANK.AVG(Table2[[#This Row],[1Y Return vs Nifty Z-Score]],Table2[1Y Return vs Nifty Z-Score])</f>
        <v>487</v>
      </c>
      <c r="AT502">
        <f>_xlfn.RANK.AVG(Table2[[#This Row],[6M Return vs Nifty Z-Score]],Table2[6M Return vs Nifty Z-Score])</f>
        <v>427</v>
      </c>
      <c r="AU502">
        <f>_xlfn.RANK.AVG(Table2[[#This Row],[Sharpe Ratio Z-Score]],Table2[Sharpe Ratio Z-Score])</f>
        <v>517</v>
      </c>
      <c r="AV502">
        <f>(Table2[[#This Row],[Rank 1Y]]+Table2[[#This Row],[Rank 6M]]+Table2[[#This Row],[Rank Sharpe]])/3</f>
        <v>477</v>
      </c>
    </row>
    <row r="503" spans="1:48" x14ac:dyDescent="0.3">
      <c r="A503" t="s">
        <v>102</v>
      </c>
      <c r="B503" t="s">
        <v>103</v>
      </c>
      <c r="C503" t="s">
        <v>10166</v>
      </c>
      <c r="D503" t="s">
        <v>21</v>
      </c>
      <c r="E503">
        <v>279038.23213336</v>
      </c>
      <c r="F503">
        <v>560.15</v>
      </c>
      <c r="G503">
        <v>16.5480717600663</v>
      </c>
      <c r="H503">
        <f>(Table2[[#This Row],[1Y Return vs Nifty]]-AVERAGE(Table2[1Y Return vs Nifty]))/_xlfn.STDEV.P(Table2[1Y Return vs Nifty])</f>
        <v>-0.32983832077969621</v>
      </c>
      <c r="I503">
        <v>5.5810114705009104</v>
      </c>
      <c r="J503">
        <f>(Table2[[#This Row],[1M Return vs Nifty]]-AVERAGE(Table2[1M Return vs Nifty]))/_xlfn.STDEV.P(Table2[1M Return vs Nifty])</f>
        <v>0.3048434318408732</v>
      </c>
      <c r="K503">
        <v>8.4360886427628703</v>
      </c>
      <c r="L503">
        <f>(Table2[[#This Row],[6M Return vs Nifty]]-AVERAGE(Table2[6M Return vs Nifty]))/_xlfn.STDEV.P(Table2[6M Return vs Nifty])</f>
        <v>-4.2864005846552519E-2</v>
      </c>
      <c r="M503">
        <v>-0.49962532518326003</v>
      </c>
      <c r="N503">
        <f>(Table2[[#This Row],[1W Return vs Nifty]]-AVERAGE(Table2[1W Return vs Nifty]))/_xlfn.STDEV.P(Table2[1W Return vs Nifty])</f>
        <v>-3.7104789247227758E-2</v>
      </c>
      <c r="O503">
        <v>519.73</v>
      </c>
      <c r="P503">
        <v>496.04617770364302</v>
      </c>
      <c r="Q503">
        <v>465.81214602791903</v>
      </c>
      <c r="R503">
        <v>65.942464444176395</v>
      </c>
      <c r="S503" s="2">
        <f>(Table2[[#This Row],[Close Price]]-Table2[[#This Row],[20D EMA]])/Table2[[#This Row],[20D EMA]]</f>
        <v>7.7771150405017905E-2</v>
      </c>
      <c r="T503" s="2">
        <f>(Table2[[#This Row],[Close Price]]-Table2[[#This Row],[50D EMA]])/Table2[[#This Row],[50D EMA]]</f>
        <v>0.12922954591266911</v>
      </c>
      <c r="U503" s="2">
        <f>(Table2[[#This Row],[Close Price]]-Table2[[#This Row],[200D EMA]])/Table2[[#This Row],[200D EMA]]</f>
        <v>0.2025233879719974</v>
      </c>
      <c r="V503">
        <v>1.27481229737108</v>
      </c>
      <c r="W503">
        <v>541.54999999999995</v>
      </c>
      <c r="X503">
        <v>564.79999999999995</v>
      </c>
      <c r="Y503">
        <v>530</v>
      </c>
      <c r="Z503">
        <v>564.79999999999995</v>
      </c>
      <c r="AA503">
        <v>514.1</v>
      </c>
      <c r="AB503">
        <v>564.79999999999995</v>
      </c>
      <c r="AC503">
        <f>(Table2[[#This Row],[Close Price]]/Table2[[#This Row],[Day Low]])-1</f>
        <v>3.4345859108115606E-2</v>
      </c>
      <c r="AD503">
        <f>(Table2[[#This Row],[Day High]]/Table2[[#This Row],[Close Price]])-1</f>
        <v>8.3013478532536489E-3</v>
      </c>
      <c r="AE503">
        <f>(Table2[[#This Row],[Close Price]]/Table2[[#This Row],[Current Week Low]])-1</f>
        <v>5.6886792452830237E-2</v>
      </c>
      <c r="AF503">
        <f>(Table2[[#This Row],[Current Week High]]/Table2[[#This Row],[Close Price]])-1</f>
        <v>8.3013478532536489E-3</v>
      </c>
      <c r="AG503">
        <f>(Table2[[#This Row],[Close Price]]/Table2[[#This Row],[Current Month Low]])-1</f>
        <v>8.9574012837969175E-2</v>
      </c>
      <c r="AH503">
        <f>(Table2[[#This Row],[Current Month High]]/Table2[[#This Row],[Close Price]])-1</f>
        <v>8.3013478532536489E-3</v>
      </c>
      <c r="AI503">
        <v>0.830134785325364</v>
      </c>
      <c r="AJ503">
        <v>49.353419544060699</v>
      </c>
      <c r="AK503" t="str">
        <f>IF(AND(Table2[[#This Row],[20D EMA]]&gt;Table2[[#This Row],[50D EMA]],Table2[[#This Row],[50D EMA]]&gt;Table2[[#This Row],[200D EMA]]),"Uptrend","Downtrend/NoTrend")</f>
        <v>Uptrend</v>
      </c>
      <c r="AL503">
        <v>0.04</v>
      </c>
      <c r="AM503" t="s">
        <v>10211</v>
      </c>
      <c r="AN503">
        <v>13.12</v>
      </c>
      <c r="AO503" t="s">
        <v>10211</v>
      </c>
      <c r="AP503">
        <v>-9.9257174197733999E-2</v>
      </c>
      <c r="AQ503">
        <f>(Table2[[#This Row],[Sharpe Ratio]]-AVERAGE(Table2[Sharpe Ratio]))/_xlfn.STDEV.P(Table2[Sharpe Ratio])</f>
        <v>-1.7447477303454459</v>
      </c>
      <c r="AR5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-1.8497114143780495</v>
      </c>
      <c r="AS503">
        <f>_xlfn.RANK.AVG(Table2[[#This Row],[1Y Return vs Nifty Z-Score]],Table2[1Y Return vs Nifty Z-Score])</f>
        <v>407</v>
      </c>
      <c r="AT503">
        <f>_xlfn.RANK.AVG(Table2[[#This Row],[6M Return vs Nifty Z-Score]],Table2[6M Return vs Nifty Z-Score])</f>
        <v>320</v>
      </c>
      <c r="AU503">
        <f>_xlfn.RANK.AVG(Table2[[#This Row],[Sharpe Ratio Z-Score]],Table2[Sharpe Ratio Z-Score])</f>
        <v>705</v>
      </c>
      <c r="AV503">
        <f>(Table2[[#This Row],[Rank 1Y]]+Table2[[#This Row],[Rank 6M]]+Table2[[#This Row],[Rank Sharpe]])/3</f>
        <v>477.33333333333331</v>
      </c>
    </row>
    <row r="504" spans="1:48" x14ac:dyDescent="0.3">
      <c r="A504" t="s">
        <v>566</v>
      </c>
      <c r="B504" t="s">
        <v>567</v>
      </c>
      <c r="C504" t="s">
        <v>10176</v>
      </c>
      <c r="D504" t="s">
        <v>78</v>
      </c>
      <c r="E504">
        <v>33547.170195414998</v>
      </c>
      <c r="F504">
        <v>4339.3999999999996</v>
      </c>
      <c r="G504">
        <v>3.6193868421222501</v>
      </c>
      <c r="H504">
        <f>(Table2[[#This Row],[1Y Return vs Nifty]]-AVERAGE(Table2[1Y Return vs Nifty]))/_xlfn.STDEV.P(Table2[1Y Return vs Nifty])</f>
        <v>-0.48504914376899994</v>
      </c>
      <c r="I504">
        <v>-2.35457209761916</v>
      </c>
      <c r="J504">
        <f>(Table2[[#This Row],[1M Return vs Nifty]]-AVERAGE(Table2[1M Return vs Nifty]))/_xlfn.STDEV.P(Table2[1M Return vs Nifty])</f>
        <v>-0.37425391951608145</v>
      </c>
      <c r="K504">
        <v>-4.7098724619544203</v>
      </c>
      <c r="L504">
        <f>(Table2[[#This Row],[6M Return vs Nifty]]-AVERAGE(Table2[6M Return vs Nifty]))/_xlfn.STDEV.P(Table2[6M Return vs Nifty])</f>
        <v>-0.43853482020607659</v>
      </c>
      <c r="M504">
        <v>1.02281636579118</v>
      </c>
      <c r="N504">
        <f>(Table2[[#This Row],[1W Return vs Nifty]]-AVERAGE(Table2[1W Return vs Nifty]))/_xlfn.STDEV.P(Table2[1W Return vs Nifty])</f>
        <v>0.25449603497707657</v>
      </c>
      <c r="O504">
        <v>4289.92</v>
      </c>
      <c r="P504">
        <v>4205.5540303196904</v>
      </c>
      <c r="Q504">
        <v>3932.81174499189</v>
      </c>
      <c r="R504">
        <v>54.570877011239901</v>
      </c>
      <c r="S504" s="2">
        <f>(Table2[[#This Row],[Close Price]]-Table2[[#This Row],[20D EMA]])/Table2[[#This Row],[20D EMA]]</f>
        <v>1.1534014620319158E-2</v>
      </c>
      <c r="T504" s="2">
        <f>(Table2[[#This Row],[Close Price]]-Table2[[#This Row],[50D EMA]])/Table2[[#This Row],[50D EMA]]</f>
        <v>3.1826001690943635E-2</v>
      </c>
      <c r="U504" s="2">
        <f>(Table2[[#This Row],[Close Price]]-Table2[[#This Row],[200D EMA]])/Table2[[#This Row],[200D EMA]]</f>
        <v>0.1033836047519605</v>
      </c>
      <c r="V504">
        <v>0.59470957937945601</v>
      </c>
      <c r="W504">
        <v>4291.3</v>
      </c>
      <c r="X504">
        <v>4370.55</v>
      </c>
      <c r="Y504">
        <v>4175.1000000000004</v>
      </c>
      <c r="Z504">
        <v>4420</v>
      </c>
      <c r="AA504">
        <v>4175.1000000000004</v>
      </c>
      <c r="AB504">
        <v>4511.6499999999996</v>
      </c>
      <c r="AC504">
        <f>(Table2[[#This Row],[Close Price]]/Table2[[#This Row],[Day Low]])-1</f>
        <v>1.1208724628900102E-2</v>
      </c>
      <c r="AD504">
        <f>(Table2[[#This Row],[Day High]]/Table2[[#This Row],[Close Price]])-1</f>
        <v>7.1784117619948518E-3</v>
      </c>
      <c r="AE504">
        <f>(Table2[[#This Row],[Close Price]]/Table2[[#This Row],[Current Week Low]])-1</f>
        <v>3.9352350841895811E-2</v>
      </c>
      <c r="AF504">
        <f>(Table2[[#This Row],[Current Week High]]/Table2[[#This Row],[Close Price]])-1</f>
        <v>1.85739964050331E-2</v>
      </c>
      <c r="AG504">
        <f>(Table2[[#This Row],[Close Price]]/Table2[[#This Row],[Current Month Low]])-1</f>
        <v>3.9352350841895811E-2</v>
      </c>
      <c r="AH504">
        <f>(Table2[[#This Row],[Current Month High]]/Table2[[#This Row],[Close Price]])-1</f>
        <v>3.9694427801078458E-2</v>
      </c>
      <c r="AI504">
        <v>6.0042863068626904</v>
      </c>
      <c r="AJ504">
        <v>43.202706047355797</v>
      </c>
      <c r="AK504" t="str">
        <f>IF(AND(Table2[[#This Row],[20D EMA]]&gt;Table2[[#This Row],[50D EMA]],Table2[[#This Row],[50D EMA]]&gt;Table2[[#This Row],[200D EMA]]),"Uptrend","Downtrend/NoTrend")</f>
        <v>Uptrend</v>
      </c>
      <c r="AL504">
        <v>-0.05</v>
      </c>
      <c r="AM504" t="s">
        <v>10212</v>
      </c>
      <c r="AN504">
        <v>-1.38</v>
      </c>
      <c r="AO504" t="s">
        <v>10212</v>
      </c>
      <c r="AP504">
        <v>6.4868875344729999E-3</v>
      </c>
      <c r="AQ504">
        <f>(Table2[[#This Row],[Sharpe Ratio]]-AVERAGE(Table2[Sharpe Ratio]))/_xlfn.STDEV.P(Table2[Sharpe Ratio])</f>
        <v>-0.54502060406457042</v>
      </c>
      <c r="AR5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-1.5883624525786517</v>
      </c>
      <c r="AS504">
        <f>_xlfn.RANK.AVG(Table2[[#This Row],[1Y Return vs Nifty Z-Score]],Table2[1Y Return vs Nifty Z-Score])</f>
        <v>475</v>
      </c>
      <c r="AT504">
        <f>_xlfn.RANK.AVG(Table2[[#This Row],[6M Return vs Nifty Z-Score]],Table2[6M Return vs Nifty Z-Score])</f>
        <v>473</v>
      </c>
      <c r="AU504">
        <f>_xlfn.RANK.AVG(Table2[[#This Row],[Sharpe Ratio Z-Score]],Table2[Sharpe Ratio Z-Score])</f>
        <v>485</v>
      </c>
      <c r="AV504">
        <f>(Table2[[#This Row],[Rank 1Y]]+Table2[[#This Row],[Rank 6M]]+Table2[[#This Row],[Rank Sharpe]])/3</f>
        <v>477.66666666666669</v>
      </c>
    </row>
    <row r="505" spans="1:48" x14ac:dyDescent="0.3">
      <c r="A505" t="s">
        <v>1260</v>
      </c>
      <c r="B505" t="s">
        <v>1261</v>
      </c>
      <c r="C505" t="s">
        <v>10166</v>
      </c>
      <c r="D505" t="s">
        <v>21</v>
      </c>
      <c r="E505">
        <v>8869.3016246799998</v>
      </c>
      <c r="F505">
        <v>2943.05</v>
      </c>
      <c r="G505">
        <v>24.546827227980302</v>
      </c>
      <c r="H505">
        <f>(Table2[[#This Row],[1Y Return vs Nifty]]-AVERAGE(Table2[1Y Return vs Nifty]))/_xlfn.STDEV.P(Table2[1Y Return vs Nifty])</f>
        <v>-0.23381204842913209</v>
      </c>
      <c r="I505">
        <v>-1.4968863799804599</v>
      </c>
      <c r="J505">
        <f>(Table2[[#This Row],[1M Return vs Nifty]]-AVERAGE(Table2[1M Return vs Nifty]))/_xlfn.STDEV.P(Table2[1M Return vs Nifty])</f>
        <v>-0.30085640638484334</v>
      </c>
      <c r="K505">
        <v>-9.2715345927863702</v>
      </c>
      <c r="L505">
        <f>(Table2[[#This Row],[6M Return vs Nifty]]-AVERAGE(Table2[6M Return vs Nifty]))/_xlfn.STDEV.P(Table2[6M Return vs Nifty])</f>
        <v>-0.57583300295298923</v>
      </c>
      <c r="M505">
        <v>-0.76939393627848995</v>
      </c>
      <c r="N505">
        <f>(Table2[[#This Row],[1W Return vs Nifty]]-AVERAGE(Table2[1W Return vs Nifty]))/_xlfn.STDEV.P(Table2[1W Return vs Nifty])</f>
        <v>-8.8774912189581903E-2</v>
      </c>
      <c r="O505">
        <v>2777.28</v>
      </c>
      <c r="P505">
        <v>2695.4862867634702</v>
      </c>
      <c r="Q505">
        <v>2565.3306344697298</v>
      </c>
      <c r="R505">
        <v>64.381444345537801</v>
      </c>
      <c r="S505" s="2">
        <f>(Table2[[#This Row],[Close Price]]-Table2[[#This Row],[20D EMA]])/Table2[[#This Row],[20D EMA]]</f>
        <v>5.968789607097591E-2</v>
      </c>
      <c r="T505" s="2">
        <f>(Table2[[#This Row],[Close Price]]-Table2[[#This Row],[50D EMA]])/Table2[[#This Row],[50D EMA]]</f>
        <v>9.1843803640264565E-2</v>
      </c>
      <c r="U505" s="2">
        <f>(Table2[[#This Row],[Close Price]]-Table2[[#This Row],[200D EMA]])/Table2[[#This Row],[200D EMA]]</f>
        <v>0.14724003231978997</v>
      </c>
      <c r="V505">
        <v>1.31419574482521</v>
      </c>
      <c r="W505">
        <v>2892.1</v>
      </c>
      <c r="X505">
        <v>2969</v>
      </c>
      <c r="Y505">
        <v>2742.85</v>
      </c>
      <c r="Z505">
        <v>2969</v>
      </c>
      <c r="AA505">
        <v>2714.05</v>
      </c>
      <c r="AB505">
        <v>2969</v>
      </c>
      <c r="AC505">
        <f>(Table2[[#This Row],[Close Price]]/Table2[[#This Row],[Day Low]])-1</f>
        <v>1.7616956536772754E-2</v>
      </c>
      <c r="AD505">
        <f>(Table2[[#This Row],[Day High]]/Table2[[#This Row],[Close Price]])-1</f>
        <v>8.8173833268208046E-3</v>
      </c>
      <c r="AE505">
        <f>(Table2[[#This Row],[Close Price]]/Table2[[#This Row],[Current Week Low]])-1</f>
        <v>7.298977341086843E-2</v>
      </c>
      <c r="AF505">
        <f>(Table2[[#This Row],[Current Week High]]/Table2[[#This Row],[Close Price]])-1</f>
        <v>8.8173833268208046E-3</v>
      </c>
      <c r="AG505">
        <f>(Table2[[#This Row],[Close Price]]/Table2[[#This Row],[Current Month Low]])-1</f>
        <v>8.4375748420257635E-2</v>
      </c>
      <c r="AH505">
        <f>(Table2[[#This Row],[Current Month High]]/Table2[[#This Row],[Close Price]])-1</f>
        <v>8.8173833268208046E-3</v>
      </c>
      <c r="AI505">
        <v>6.8619289512580304</v>
      </c>
      <c r="AJ505">
        <v>51.938564790913702</v>
      </c>
      <c r="AK505" t="str">
        <f>IF(AND(Table2[[#This Row],[20D EMA]]&gt;Table2[[#This Row],[50D EMA]],Table2[[#This Row],[50D EMA]]&gt;Table2[[#This Row],[200D EMA]]),"Uptrend","Downtrend/NoTrend")</f>
        <v>Uptrend</v>
      </c>
      <c r="AL505">
        <v>-0.09</v>
      </c>
      <c r="AM505" t="s">
        <v>10212</v>
      </c>
      <c r="AN505">
        <v>9.64</v>
      </c>
      <c r="AO505" t="s">
        <v>10211</v>
      </c>
      <c r="AP505">
        <v>-8.0588781002340001E-3</v>
      </c>
      <c r="AQ505">
        <f>(Table2[[#This Row],[Sharpe Ratio]]-AVERAGE(Table2[Sharpe Ratio]))/_xlfn.STDEV.P(Table2[Sharpe Ratio])</f>
        <v>-0.71005067117771048</v>
      </c>
      <c r="AR5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-1.9093270411342571</v>
      </c>
      <c r="AS505">
        <f>_xlfn.RANK.AVG(Table2[[#This Row],[1Y Return vs Nifty Z-Score]],Table2[1Y Return vs Nifty Z-Score])</f>
        <v>356</v>
      </c>
      <c r="AT505">
        <f>_xlfn.RANK.AVG(Table2[[#This Row],[6M Return vs Nifty Z-Score]],Table2[6M Return vs Nifty Z-Score])</f>
        <v>521</v>
      </c>
      <c r="AU505">
        <f>_xlfn.RANK.AVG(Table2[[#This Row],[Sharpe Ratio Z-Score]],Table2[Sharpe Ratio Z-Score])</f>
        <v>556</v>
      </c>
      <c r="AV505">
        <f>(Table2[[#This Row],[Rank 1Y]]+Table2[[#This Row],[Rank 6M]]+Table2[[#This Row],[Rank Sharpe]])/3</f>
        <v>477.66666666666669</v>
      </c>
    </row>
    <row r="506" spans="1:48" x14ac:dyDescent="0.3">
      <c r="A506" t="s">
        <v>309</v>
      </c>
      <c r="B506" t="s">
        <v>310</v>
      </c>
      <c r="C506" t="s">
        <v>10169</v>
      </c>
      <c r="D506" t="s">
        <v>180</v>
      </c>
      <c r="E506">
        <v>83478.043070240004</v>
      </c>
      <c r="F506">
        <v>650.1</v>
      </c>
      <c r="G506">
        <v>-5.50942861054265</v>
      </c>
      <c r="H506">
        <f>(Table2[[#This Row],[1Y Return vs Nifty]]-AVERAGE(Table2[1Y Return vs Nifty]))/_xlfn.STDEV.P(Table2[1Y Return vs Nifty])</f>
        <v>-0.59464195760260596</v>
      </c>
      <c r="I506">
        <v>-5.6648273882373203</v>
      </c>
      <c r="J506">
        <f>(Table2[[#This Row],[1M Return vs Nifty]]-AVERAGE(Table2[1M Return vs Nifty]))/_xlfn.STDEV.P(Table2[1M Return vs Nifty])</f>
        <v>-0.65753309878212296</v>
      </c>
      <c r="K506">
        <v>10.0830560335455</v>
      </c>
      <c r="L506">
        <f>(Table2[[#This Row],[6M Return vs Nifty]]-AVERAGE(Table2[6M Return vs Nifty]))/_xlfn.STDEV.P(Table2[6M Return vs Nifty])</f>
        <v>6.7068793510845865E-3</v>
      </c>
      <c r="M506">
        <v>5.0986691361091196</v>
      </c>
      <c r="N506">
        <f>(Table2[[#This Row],[1W Return vs Nifty]]-AVERAGE(Table2[1W Return vs Nifty]))/_xlfn.STDEV.P(Table2[1W Return vs Nifty])</f>
        <v>1.0351643747155337</v>
      </c>
      <c r="O506">
        <v>625.88</v>
      </c>
      <c r="P506">
        <v>604.71639233883604</v>
      </c>
      <c r="Q506">
        <v>559.30169788019396</v>
      </c>
      <c r="R506">
        <v>68.219768431505202</v>
      </c>
      <c r="S506" s="2">
        <f>(Table2[[#This Row],[Close Price]]-Table2[[#This Row],[20D EMA]])/Table2[[#This Row],[20D EMA]]</f>
        <v>3.8697513900428242E-2</v>
      </c>
      <c r="T506" s="2">
        <f>(Table2[[#This Row],[Close Price]]-Table2[[#This Row],[50D EMA]])/Table2[[#This Row],[50D EMA]]</f>
        <v>7.5049408675091009E-2</v>
      </c>
      <c r="U506" s="2">
        <f>(Table2[[#This Row],[Close Price]]-Table2[[#This Row],[200D EMA]])/Table2[[#This Row],[200D EMA]]</f>
        <v>0.16234226082978145</v>
      </c>
      <c r="V506">
        <v>0.99022080709588201</v>
      </c>
      <c r="W506">
        <v>636</v>
      </c>
      <c r="X506">
        <v>654.6</v>
      </c>
      <c r="Y506">
        <v>629</v>
      </c>
      <c r="Z506">
        <v>655.8</v>
      </c>
      <c r="AA506">
        <v>601</v>
      </c>
      <c r="AB506">
        <v>655.8</v>
      </c>
      <c r="AC506">
        <f>(Table2[[#This Row],[Close Price]]/Table2[[#This Row],[Day Low]])-1</f>
        <v>2.2169811320754684E-2</v>
      </c>
      <c r="AD506">
        <f>(Table2[[#This Row],[Day High]]/Table2[[#This Row],[Close Price]])-1</f>
        <v>6.9220119981541206E-3</v>
      </c>
      <c r="AE506">
        <f>(Table2[[#This Row],[Close Price]]/Table2[[#This Row],[Current Week Low]])-1</f>
        <v>3.3545310015898222E-2</v>
      </c>
      <c r="AF506">
        <f>(Table2[[#This Row],[Current Week High]]/Table2[[#This Row],[Close Price]])-1</f>
        <v>8.7678818643284195E-3</v>
      </c>
      <c r="AG506">
        <f>(Table2[[#This Row],[Close Price]]/Table2[[#This Row],[Current Month Low]])-1</f>
        <v>8.1697171381031719E-2</v>
      </c>
      <c r="AH506">
        <f>(Table2[[#This Row],[Current Month High]]/Table2[[#This Row],[Close Price]])-1</f>
        <v>8.7678818643284195E-3</v>
      </c>
      <c r="AI506">
        <v>2.6303645592985698</v>
      </c>
      <c r="AJ506">
        <v>33.682911782850098</v>
      </c>
      <c r="AK506" t="str">
        <f>IF(AND(Table2[[#This Row],[20D EMA]]&gt;Table2[[#This Row],[50D EMA]],Table2[[#This Row],[50D EMA]]&gt;Table2[[#This Row],[200D EMA]]),"Uptrend","Downtrend/NoTrend")</f>
        <v>Uptrend</v>
      </c>
      <c r="AL506">
        <v>0.15</v>
      </c>
      <c r="AM506" t="s">
        <v>10211</v>
      </c>
      <c r="AN506">
        <v>6.03</v>
      </c>
      <c r="AO506" t="s">
        <v>10211</v>
      </c>
      <c r="AP506">
        <v>-3.1989129164241001E-2</v>
      </c>
      <c r="AQ506">
        <f>(Table2[[#This Row],[Sharpe Ratio]]-AVERAGE(Table2[Sharpe Ratio]))/_xlfn.STDEV.P(Table2[Sharpe Ratio])</f>
        <v>-0.9815531165150897</v>
      </c>
      <c r="AR5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-1.1918569188332002</v>
      </c>
      <c r="AS506">
        <f>_xlfn.RANK.AVG(Table2[[#This Row],[1Y Return vs Nifty Z-Score]],Table2[1Y Return vs Nifty Z-Score])</f>
        <v>535</v>
      </c>
      <c r="AT506">
        <f>_xlfn.RANK.AVG(Table2[[#This Row],[6M Return vs Nifty Z-Score]],Table2[6M Return vs Nifty Z-Score])</f>
        <v>301</v>
      </c>
      <c r="AU506">
        <f>_xlfn.RANK.AVG(Table2[[#This Row],[Sharpe Ratio Z-Score]],Table2[Sharpe Ratio Z-Score])</f>
        <v>598</v>
      </c>
      <c r="AV506">
        <f>(Table2[[#This Row],[Rank 1Y]]+Table2[[#This Row],[Rank 6M]]+Table2[[#This Row],[Rank Sharpe]])/3</f>
        <v>478</v>
      </c>
    </row>
    <row r="507" spans="1:48" x14ac:dyDescent="0.3">
      <c r="A507" t="s">
        <v>477</v>
      </c>
      <c r="B507" t="s">
        <v>478</v>
      </c>
      <c r="C507" t="s">
        <v>10165</v>
      </c>
      <c r="D507" t="s">
        <v>177</v>
      </c>
      <c r="E507">
        <v>44408.046963749999</v>
      </c>
      <c r="F507">
        <v>634.70000000000005</v>
      </c>
      <c r="G507">
        <v>8.5256843886319196</v>
      </c>
      <c r="H507">
        <f>(Table2[[#This Row],[1Y Return vs Nifty]]-AVERAGE(Table2[1Y Return vs Nifty]))/_xlfn.STDEV.P(Table2[1Y Return vs Nifty])</f>
        <v>-0.42614829771564394</v>
      </c>
      <c r="I507">
        <v>1.0896548970168201</v>
      </c>
      <c r="J507">
        <f>(Table2[[#This Row],[1M Return vs Nifty]]-AVERAGE(Table2[1M Return vs Nifty]))/_xlfn.STDEV.P(Table2[1M Return vs Nifty])</f>
        <v>-7.9509946441960577E-2</v>
      </c>
      <c r="K507">
        <v>6.8144666627064101</v>
      </c>
      <c r="L507">
        <f>(Table2[[#This Row],[6M Return vs Nifty]]-AVERAGE(Table2[6M Return vs Nifty]))/_xlfn.STDEV.P(Table2[6M Return vs Nifty])</f>
        <v>-9.1672037782840679E-2</v>
      </c>
      <c r="M507">
        <v>1.16519728288519</v>
      </c>
      <c r="N507">
        <f>(Table2[[#This Row],[1W Return vs Nifty]]-AVERAGE(Table2[1W Return vs Nifty]))/_xlfn.STDEV.P(Table2[1W Return vs Nifty])</f>
        <v>0.28176695971893106</v>
      </c>
      <c r="O507">
        <v>629.16</v>
      </c>
      <c r="P507">
        <v>600.84230864860501</v>
      </c>
      <c r="Q507">
        <v>542.62510659649399</v>
      </c>
      <c r="R507">
        <v>58.629839162627697</v>
      </c>
      <c r="S507" s="2">
        <f>(Table2[[#This Row],[Close Price]]-Table2[[#This Row],[20D EMA]])/Table2[[#This Row],[20D EMA]]</f>
        <v>8.80539131540479E-3</v>
      </c>
      <c r="T507" s="2">
        <f>(Table2[[#This Row],[Close Price]]-Table2[[#This Row],[50D EMA]])/Table2[[#This Row],[50D EMA]]</f>
        <v>5.635037823409382E-2</v>
      </c>
      <c r="U507" s="2">
        <f>(Table2[[#This Row],[Close Price]]-Table2[[#This Row],[200D EMA]])/Table2[[#This Row],[200D EMA]]</f>
        <v>0.1696841747353475</v>
      </c>
      <c r="V507">
        <v>0.88825524904537001</v>
      </c>
      <c r="W507">
        <v>633.6</v>
      </c>
      <c r="X507">
        <v>650.5</v>
      </c>
      <c r="Y507">
        <v>633.6</v>
      </c>
      <c r="Z507">
        <v>662.8</v>
      </c>
      <c r="AA507">
        <v>627.45000000000005</v>
      </c>
      <c r="AB507">
        <v>663.4</v>
      </c>
      <c r="AC507">
        <f>(Table2[[#This Row],[Close Price]]/Table2[[#This Row],[Day Low]])-1</f>
        <v>1.7361111111111605E-3</v>
      </c>
      <c r="AD507">
        <f>(Table2[[#This Row],[Day High]]/Table2[[#This Row],[Close Price]])-1</f>
        <v>2.4893650543563739E-2</v>
      </c>
      <c r="AE507">
        <f>(Table2[[#This Row],[Close Price]]/Table2[[#This Row],[Current Week Low]])-1</f>
        <v>1.7361111111111605E-3</v>
      </c>
      <c r="AF507">
        <f>(Table2[[#This Row],[Current Week High]]/Table2[[#This Row],[Close Price]])-1</f>
        <v>4.4272884827477377E-2</v>
      </c>
      <c r="AG507">
        <f>(Table2[[#This Row],[Close Price]]/Table2[[#This Row],[Current Month Low]])-1</f>
        <v>1.1554705554227329E-2</v>
      </c>
      <c r="AH507">
        <f>(Table2[[#This Row],[Current Month High]]/Table2[[#This Row],[Close Price]])-1</f>
        <v>4.5218213329131673E-2</v>
      </c>
      <c r="AI507">
        <v>4.5218213329131602</v>
      </c>
      <c r="AJ507">
        <v>59.853922679763201</v>
      </c>
      <c r="AK507" t="str">
        <f>IF(AND(Table2[[#This Row],[20D EMA]]&gt;Table2[[#This Row],[50D EMA]],Table2[[#This Row],[50D EMA]]&gt;Table2[[#This Row],[200D EMA]]),"Uptrend","Downtrend/NoTrend")</f>
        <v>Uptrend</v>
      </c>
      <c r="AL507">
        <v>0.08</v>
      </c>
      <c r="AM507" t="s">
        <v>10211</v>
      </c>
      <c r="AN507">
        <v>2.21</v>
      </c>
      <c r="AO507" t="s">
        <v>10211</v>
      </c>
      <c r="AP507">
        <v>-5.7622218440549003E-2</v>
      </c>
      <c r="AQ507">
        <f>(Table2[[#This Row],[Sharpe Ratio]]-AVERAGE(Table2[Sharpe Ratio]))/_xlfn.STDEV.P(Table2[Sharpe Ratio])</f>
        <v>-1.2723752395866079</v>
      </c>
      <c r="AR5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-1.5879385618081221</v>
      </c>
      <c r="AS507">
        <f>_xlfn.RANK.AVG(Table2[[#This Row],[1Y Return vs Nifty Z-Score]],Table2[1Y Return vs Nifty Z-Score])</f>
        <v>443</v>
      </c>
      <c r="AT507">
        <f>_xlfn.RANK.AVG(Table2[[#This Row],[6M Return vs Nifty Z-Score]],Table2[6M Return vs Nifty Z-Score])</f>
        <v>344</v>
      </c>
      <c r="AU507">
        <f>_xlfn.RANK.AVG(Table2[[#This Row],[Sharpe Ratio Z-Score]],Table2[Sharpe Ratio Z-Score])</f>
        <v>647</v>
      </c>
      <c r="AV507">
        <f>(Table2[[#This Row],[Rank 1Y]]+Table2[[#This Row],[Rank 6M]]+Table2[[#This Row],[Rank Sharpe]])/3</f>
        <v>478</v>
      </c>
    </row>
    <row r="508" spans="1:48" x14ac:dyDescent="0.3">
      <c r="A508" t="s">
        <v>249</v>
      </c>
      <c r="B508" t="s">
        <v>250</v>
      </c>
      <c r="C508" t="s">
        <v>10172</v>
      </c>
      <c r="D508" t="s">
        <v>62</v>
      </c>
      <c r="E508">
        <v>109828.90714725001</v>
      </c>
      <c r="F508">
        <v>6719.45</v>
      </c>
      <c r="G508">
        <v>3.0920854817343999</v>
      </c>
      <c r="H508">
        <f>(Table2[[#This Row],[1Y Return vs Nifty]]-AVERAGE(Table2[1Y Return vs Nifty]))/_xlfn.STDEV.P(Table2[1Y Return vs Nifty])</f>
        <v>-0.49137947656221281</v>
      </c>
      <c r="I508">
        <v>3.6087032128807199</v>
      </c>
      <c r="J508">
        <f>(Table2[[#This Row],[1M Return vs Nifty]]-AVERAGE(Table2[1M Return vs Nifty]))/_xlfn.STDEV.P(Table2[1M Return vs Nifty])</f>
        <v>0.13606072010810252</v>
      </c>
      <c r="K508">
        <v>6.2063262931125802</v>
      </c>
      <c r="L508">
        <f>(Table2[[#This Row],[6M Return vs Nifty]]-AVERAGE(Table2[6M Return vs Nifty]))/_xlfn.STDEV.P(Table2[6M Return vs Nifty])</f>
        <v>-0.10997601672856779</v>
      </c>
      <c r="M508">
        <v>0.97542531513156705</v>
      </c>
      <c r="N508">
        <f>(Table2[[#This Row],[1W Return vs Nifty]]-AVERAGE(Table2[1W Return vs Nifty]))/_xlfn.STDEV.P(Table2[1W Return vs Nifty])</f>
        <v>0.24541899149152022</v>
      </c>
      <c r="O508">
        <v>6367.74</v>
      </c>
      <c r="P508">
        <v>6195.8744693084</v>
      </c>
      <c r="Q508">
        <v>5898.9392239724802</v>
      </c>
      <c r="R508">
        <v>86.612219065503396</v>
      </c>
      <c r="S508" s="2">
        <f>(Table2[[#This Row],[Close Price]]-Table2[[#This Row],[20D EMA]])/Table2[[#This Row],[20D EMA]]</f>
        <v>5.5233096828702186E-2</v>
      </c>
      <c r="T508" s="2">
        <f>(Table2[[#This Row],[Close Price]]-Table2[[#This Row],[50D EMA]])/Table2[[#This Row],[50D EMA]]</f>
        <v>8.4503895823771061E-2</v>
      </c>
      <c r="U508" s="2">
        <f>(Table2[[#This Row],[Close Price]]-Table2[[#This Row],[200D EMA]])/Table2[[#This Row],[200D EMA]]</f>
        <v>0.13909463123354049</v>
      </c>
      <c r="V508">
        <v>0.83160112926504004</v>
      </c>
      <c r="W508">
        <v>6564.7</v>
      </c>
      <c r="X508">
        <v>6745</v>
      </c>
      <c r="Y508">
        <v>6430.95</v>
      </c>
      <c r="Z508">
        <v>6745</v>
      </c>
      <c r="AA508">
        <v>6284.25</v>
      </c>
      <c r="AB508">
        <v>6745</v>
      </c>
      <c r="AC508">
        <f>(Table2[[#This Row],[Close Price]]/Table2[[#This Row],[Day Low]])-1</f>
        <v>2.3573049796639545E-2</v>
      </c>
      <c r="AD508">
        <f>(Table2[[#This Row],[Day High]]/Table2[[#This Row],[Close Price]])-1</f>
        <v>3.80239454122E-3</v>
      </c>
      <c r="AE508">
        <f>(Table2[[#This Row],[Close Price]]/Table2[[#This Row],[Current Week Low]])-1</f>
        <v>4.4861179141495455E-2</v>
      </c>
      <c r="AF508">
        <f>(Table2[[#This Row],[Current Week High]]/Table2[[#This Row],[Close Price]])-1</f>
        <v>3.80239454122E-3</v>
      </c>
      <c r="AG508">
        <f>(Table2[[#This Row],[Close Price]]/Table2[[#This Row],[Current Month Low]])-1</f>
        <v>6.9252496320165502E-2</v>
      </c>
      <c r="AH508">
        <f>(Table2[[#This Row],[Current Month High]]/Table2[[#This Row],[Close Price]])-1</f>
        <v>3.80239454122E-3</v>
      </c>
      <c r="AI508">
        <v>0.380239454122</v>
      </c>
      <c r="AJ508">
        <v>32.370352130017203</v>
      </c>
      <c r="AK508" t="str">
        <f>IF(AND(Table2[[#This Row],[20D EMA]]&gt;Table2[[#This Row],[50D EMA]],Table2[[#This Row],[50D EMA]]&gt;Table2[[#This Row],[200D EMA]]),"Uptrend","Downtrend/NoTrend")</f>
        <v>Uptrend</v>
      </c>
      <c r="AL508">
        <v>0.02</v>
      </c>
      <c r="AM508" t="s">
        <v>10211</v>
      </c>
      <c r="AN508">
        <v>10.7</v>
      </c>
      <c r="AO508" t="s">
        <v>10211</v>
      </c>
      <c r="AP508">
        <v>-3.2265437158288002E-2</v>
      </c>
      <c r="AQ508">
        <f>(Table2[[#This Row],[Sharpe Ratio]]-AVERAGE(Table2[Sharpe Ratio]))/_xlfn.STDEV.P(Table2[Sharpe Ratio])</f>
        <v>-0.98468798943595348</v>
      </c>
      <c r="AR5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-1.2045637711271113</v>
      </c>
      <c r="AS508">
        <f>_xlfn.RANK.AVG(Table2[[#This Row],[1Y Return vs Nifty Z-Score]],Table2[1Y Return vs Nifty Z-Score])</f>
        <v>482</v>
      </c>
      <c r="AT508">
        <f>_xlfn.RANK.AVG(Table2[[#This Row],[6M Return vs Nifty Z-Score]],Table2[6M Return vs Nifty Z-Score])</f>
        <v>354</v>
      </c>
      <c r="AU508">
        <f>_xlfn.RANK.AVG(Table2[[#This Row],[Sharpe Ratio Z-Score]],Table2[Sharpe Ratio Z-Score])</f>
        <v>599</v>
      </c>
      <c r="AV508">
        <f>(Table2[[#This Row],[Rank 1Y]]+Table2[[#This Row],[Rank 6M]]+Table2[[#This Row],[Rank Sharpe]])/3</f>
        <v>478.33333333333331</v>
      </c>
    </row>
    <row r="509" spans="1:48" x14ac:dyDescent="0.3">
      <c r="A509" t="s">
        <v>564</v>
      </c>
      <c r="B509" t="s">
        <v>565</v>
      </c>
      <c r="C509" t="s">
        <v>10172</v>
      </c>
      <c r="D509" t="s">
        <v>62</v>
      </c>
      <c r="E509">
        <v>33797.168456220003</v>
      </c>
      <c r="F509">
        <v>2031.7</v>
      </c>
      <c r="G509">
        <v>59.531888439759001</v>
      </c>
      <c r="H509">
        <f>(Table2[[#This Row],[1Y Return vs Nifty]]-AVERAGE(Table2[1Y Return vs Nifty]))/_xlfn.STDEV.P(Table2[1Y Return vs Nifty])</f>
        <v>0.18618891667094722</v>
      </c>
      <c r="I509">
        <v>3.7889448143067899</v>
      </c>
      <c r="J509">
        <f>(Table2[[#This Row],[1M Return vs Nifty]]-AVERAGE(Table2[1M Return vs Nifty]))/_xlfn.STDEV.P(Table2[1M Return vs Nifty])</f>
        <v>0.15148511745482177</v>
      </c>
      <c r="K509">
        <v>-8.5601171124561297</v>
      </c>
      <c r="L509">
        <f>(Table2[[#This Row],[6M Return vs Nifty]]-AVERAGE(Table2[6M Return vs Nifty]))/_xlfn.STDEV.P(Table2[6M Return vs Nifty])</f>
        <v>-0.5544205606408894</v>
      </c>
      <c r="M509">
        <v>12.558927037884301</v>
      </c>
      <c r="N509">
        <f>(Table2[[#This Row],[1W Return vs Nifty]]-AVERAGE(Table2[1W Return vs Nifty]))/_xlfn.STDEV.P(Table2[1W Return vs Nifty])</f>
        <v>2.4640646511465771</v>
      </c>
      <c r="O509">
        <v>1893.95</v>
      </c>
      <c r="P509">
        <v>1849.14644740376</v>
      </c>
      <c r="Q509">
        <v>1775.74238855254</v>
      </c>
      <c r="R509">
        <v>78.901677247345404</v>
      </c>
      <c r="S509" s="2">
        <f>(Table2[[#This Row],[Close Price]]-Table2[[#This Row],[20D EMA]])/Table2[[#This Row],[20D EMA]]</f>
        <v>7.2731592703080855E-2</v>
      </c>
      <c r="T509" s="2">
        <f>(Table2[[#This Row],[Close Price]]-Table2[[#This Row],[50D EMA]])/Table2[[#This Row],[50D EMA]]</f>
        <v>9.8723144860997356E-2</v>
      </c>
      <c r="U509" s="2">
        <f>(Table2[[#This Row],[Close Price]]-Table2[[#This Row],[200D EMA]])/Table2[[#This Row],[200D EMA]]</f>
        <v>0.1441411846096092</v>
      </c>
      <c r="V509">
        <v>1.1331447444851399</v>
      </c>
      <c r="W509">
        <v>2012.25</v>
      </c>
      <c r="X509">
        <v>2080</v>
      </c>
      <c r="Y509">
        <v>1834.7</v>
      </c>
      <c r="Z509">
        <v>2143</v>
      </c>
      <c r="AA509">
        <v>1803</v>
      </c>
      <c r="AB509">
        <v>2143</v>
      </c>
      <c r="AC509">
        <f>(Table2[[#This Row],[Close Price]]/Table2[[#This Row],[Day Low]])-1</f>
        <v>9.6657969934152987E-3</v>
      </c>
      <c r="AD509">
        <f>(Table2[[#This Row],[Day High]]/Table2[[#This Row],[Close Price]])-1</f>
        <v>2.3773194861446134E-2</v>
      </c>
      <c r="AE509">
        <f>(Table2[[#This Row],[Close Price]]/Table2[[#This Row],[Current Week Low]])-1</f>
        <v>0.10737450264348403</v>
      </c>
      <c r="AF509">
        <f>(Table2[[#This Row],[Current Week High]]/Table2[[#This Row],[Close Price]])-1</f>
        <v>5.4781709898114928E-2</v>
      </c>
      <c r="AG509">
        <f>(Table2[[#This Row],[Close Price]]/Table2[[#This Row],[Current Month Low]])-1</f>
        <v>0.12684414864115356</v>
      </c>
      <c r="AH509">
        <f>(Table2[[#This Row],[Current Month High]]/Table2[[#This Row],[Close Price]])-1</f>
        <v>5.4781709898114928E-2</v>
      </c>
      <c r="AI509">
        <v>7.98838411182754</v>
      </c>
      <c r="AJ509">
        <v>87.339787920700701</v>
      </c>
      <c r="AK509" t="str">
        <f>IF(AND(Table2[[#This Row],[20D EMA]]&gt;Table2[[#This Row],[50D EMA]],Table2[[#This Row],[50D EMA]]&gt;Table2[[#This Row],[200D EMA]]),"Uptrend","Downtrend/NoTrend")</f>
        <v>Uptrend</v>
      </c>
      <c r="AL509">
        <v>0.04</v>
      </c>
      <c r="AM509" t="s">
        <v>10211</v>
      </c>
      <c r="AN509">
        <v>13.81</v>
      </c>
      <c r="AO509" t="s">
        <v>10211</v>
      </c>
      <c r="AP509">
        <v>-0.109546354428388</v>
      </c>
      <c r="AQ509">
        <f>(Table2[[#This Row],[Sharpe Ratio]]-AVERAGE(Table2[Sharpe Ratio]))/_xlfn.STDEV.P(Table2[Sharpe Ratio])</f>
        <v>-1.8614843908036927</v>
      </c>
      <c r="AR5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0.38583373382776376</v>
      </c>
      <c r="AS509">
        <f>_xlfn.RANK.AVG(Table2[[#This Row],[1Y Return vs Nifty Z-Score]],Table2[1Y Return vs Nifty Z-Score])</f>
        <v>216</v>
      </c>
      <c r="AT509">
        <f>_xlfn.RANK.AVG(Table2[[#This Row],[6M Return vs Nifty Z-Score]],Table2[6M Return vs Nifty Z-Score])</f>
        <v>509</v>
      </c>
      <c r="AU509">
        <f>_xlfn.RANK.AVG(Table2[[#This Row],[Sharpe Ratio Z-Score]],Table2[Sharpe Ratio Z-Score])</f>
        <v>713</v>
      </c>
      <c r="AV509">
        <f>(Table2[[#This Row],[Rank 1Y]]+Table2[[#This Row],[Rank 6M]]+Table2[[#This Row],[Rank Sharpe]])/3</f>
        <v>479.33333333333331</v>
      </c>
    </row>
    <row r="510" spans="1:48" x14ac:dyDescent="0.3">
      <c r="A510" t="s">
        <v>1324</v>
      </c>
      <c r="B510" t="s">
        <v>1325</v>
      </c>
      <c r="C510" t="s">
        <v>10169</v>
      </c>
      <c r="D510" t="s">
        <v>416</v>
      </c>
      <c r="E510">
        <v>8312.3458862999996</v>
      </c>
      <c r="F510">
        <v>601.65</v>
      </c>
      <c r="G510">
        <v>21.8789244831909</v>
      </c>
      <c r="H510">
        <f>(Table2[[#This Row],[1Y Return vs Nifty]]-AVERAGE(Table2[1Y Return vs Nifty]))/_xlfn.STDEV.P(Table2[1Y Return vs Nifty])</f>
        <v>-0.26584062545009912</v>
      </c>
      <c r="I510">
        <v>-4.9903581540234496</v>
      </c>
      <c r="J510">
        <f>(Table2[[#This Row],[1M Return vs Nifty]]-AVERAGE(Table2[1M Return vs Nifty]))/_xlfn.STDEV.P(Table2[1M Return vs Nifty])</f>
        <v>-0.59981456219377982</v>
      </c>
      <c r="K510">
        <v>-1.5760519403353599</v>
      </c>
      <c r="L510">
        <f>(Table2[[#This Row],[6M Return vs Nifty]]-AVERAGE(Table2[6M Return vs Nifty]))/_xlfn.STDEV.P(Table2[6M Return vs Nifty])</f>
        <v>-0.34421221359189336</v>
      </c>
      <c r="M510">
        <v>0.41500868827987403</v>
      </c>
      <c r="N510">
        <f>(Table2[[#This Row],[1W Return vs Nifty]]-AVERAGE(Table2[1W Return vs Nifty]))/_xlfn.STDEV.P(Table2[1W Return vs Nifty])</f>
        <v>0.1380796094529462</v>
      </c>
      <c r="O510">
        <v>603.64</v>
      </c>
      <c r="P510">
        <v>578.19074523444306</v>
      </c>
      <c r="Q510">
        <v>508.79391746099202</v>
      </c>
      <c r="R510">
        <v>51.253640804427903</v>
      </c>
      <c r="S510" s="2">
        <f>(Table2[[#This Row],[Close Price]]-Table2[[#This Row],[20D EMA]])/Table2[[#This Row],[20D EMA]]</f>
        <v>-3.2966668875488853E-3</v>
      </c>
      <c r="T510" s="2">
        <f>(Table2[[#This Row],[Close Price]]-Table2[[#This Row],[50D EMA]])/Table2[[#This Row],[50D EMA]]</f>
        <v>4.0573556320146101E-2</v>
      </c>
      <c r="U510" s="2">
        <f>(Table2[[#This Row],[Close Price]]-Table2[[#This Row],[200D EMA]])/Table2[[#This Row],[200D EMA]]</f>
        <v>0.18250234397923401</v>
      </c>
      <c r="V510">
        <v>0.54810506072629805</v>
      </c>
      <c r="W510">
        <v>600</v>
      </c>
      <c r="X510">
        <v>620</v>
      </c>
      <c r="Y510">
        <v>597.1</v>
      </c>
      <c r="Z510">
        <v>632</v>
      </c>
      <c r="AA510">
        <v>597.1</v>
      </c>
      <c r="AB510">
        <v>632</v>
      </c>
      <c r="AC510">
        <f>(Table2[[#This Row],[Close Price]]/Table2[[#This Row],[Day Low]])-1</f>
        <v>2.7500000000000302E-3</v>
      </c>
      <c r="AD510">
        <f>(Table2[[#This Row],[Day High]]/Table2[[#This Row],[Close Price]])-1</f>
        <v>3.0499459818831509E-2</v>
      </c>
      <c r="AE510">
        <f>(Table2[[#This Row],[Close Price]]/Table2[[#This Row],[Current Week Low]])-1</f>
        <v>7.620164126611817E-3</v>
      </c>
      <c r="AF510">
        <f>(Table2[[#This Row],[Current Week High]]/Table2[[#This Row],[Close Price]])-1</f>
        <v>5.0444610654034827E-2</v>
      </c>
      <c r="AG510">
        <f>(Table2[[#This Row],[Close Price]]/Table2[[#This Row],[Current Month Low]])-1</f>
        <v>7.620164126611817E-3</v>
      </c>
      <c r="AH510">
        <f>(Table2[[#This Row],[Current Month High]]/Table2[[#This Row],[Close Price]])-1</f>
        <v>5.0444610654034827E-2</v>
      </c>
      <c r="AI510">
        <v>11.692844677137799</v>
      </c>
      <c r="AJ510">
        <v>55.9082663902565</v>
      </c>
      <c r="AK510" t="str">
        <f>IF(AND(Table2[[#This Row],[20D EMA]]&gt;Table2[[#This Row],[50D EMA]],Table2[[#This Row],[50D EMA]]&gt;Table2[[#This Row],[200D EMA]]),"Uptrend","Downtrend/NoTrend")</f>
        <v>Uptrend</v>
      </c>
      <c r="AL510">
        <v>0.03</v>
      </c>
      <c r="AM510" t="s">
        <v>10211</v>
      </c>
      <c r="AN510">
        <v>0.19</v>
      </c>
      <c r="AO510" t="s">
        <v>10211</v>
      </c>
      <c r="AP510">
        <v>-4.4645422135033003E-2</v>
      </c>
      <c r="AQ510">
        <f>(Table2[[#This Row],[Sharpe Ratio]]-AVERAGE(Table2[Sharpe Ratio]))/_xlfn.STDEV.P(Table2[Sharpe Ratio])</f>
        <v>-1.1251460308261581</v>
      </c>
      <c r="AR5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-2.1969338226089841</v>
      </c>
      <c r="AS510">
        <f>_xlfn.RANK.AVG(Table2[[#This Row],[1Y Return vs Nifty Z-Score]],Table2[1Y Return vs Nifty Z-Score])</f>
        <v>367</v>
      </c>
      <c r="AT510">
        <f>_xlfn.RANK.AVG(Table2[[#This Row],[6M Return vs Nifty Z-Score]],Table2[6M Return vs Nifty Z-Score])</f>
        <v>444</v>
      </c>
      <c r="AU510">
        <f>_xlfn.RANK.AVG(Table2[[#This Row],[Sharpe Ratio Z-Score]],Table2[Sharpe Ratio Z-Score])</f>
        <v>627</v>
      </c>
      <c r="AV510">
        <f>(Table2[[#This Row],[Rank 1Y]]+Table2[[#This Row],[Rank 6M]]+Table2[[#This Row],[Rank Sharpe]])/3</f>
        <v>479.33333333333331</v>
      </c>
    </row>
    <row r="511" spans="1:48" x14ac:dyDescent="0.3">
      <c r="A511" t="s">
        <v>1042</v>
      </c>
      <c r="B511" t="s">
        <v>1043</v>
      </c>
      <c r="C511" t="s">
        <v>10176</v>
      </c>
      <c r="D511" t="s">
        <v>78</v>
      </c>
      <c r="E511">
        <v>12329.711134904999</v>
      </c>
      <c r="F511">
        <v>1606.65</v>
      </c>
      <c r="G511">
        <v>4.2146049001315102</v>
      </c>
      <c r="H511">
        <f>(Table2[[#This Row],[1Y Return vs Nifty]]-AVERAGE(Table2[1Y Return vs Nifty]))/_xlfn.STDEV.P(Table2[1Y Return vs Nifty])</f>
        <v>-0.47790346072172496</v>
      </c>
      <c r="I511">
        <v>0.57472587487359805</v>
      </c>
      <c r="J511">
        <f>(Table2[[#This Row],[1M Return vs Nifty]]-AVERAGE(Table2[1M Return vs Nifty]))/_xlfn.STDEV.P(Table2[1M Return vs Nifty])</f>
        <v>-0.12357563261015868</v>
      </c>
      <c r="K511">
        <v>0.43940538610712199</v>
      </c>
      <c r="L511">
        <f>(Table2[[#This Row],[6M Return vs Nifty]]-AVERAGE(Table2[6M Return vs Nifty]))/_xlfn.STDEV.P(Table2[6M Return vs Nifty])</f>
        <v>-0.283550415241204</v>
      </c>
      <c r="M511">
        <v>-1.80384656163454</v>
      </c>
      <c r="N511">
        <f>(Table2[[#This Row],[1W Return vs Nifty]]-AVERAGE(Table2[1W Return vs Nifty]))/_xlfn.STDEV.P(Table2[1W Return vs Nifty])</f>
        <v>-0.28690876517264763</v>
      </c>
      <c r="O511">
        <v>1571.13</v>
      </c>
      <c r="P511">
        <v>1534.0478033694601</v>
      </c>
      <c r="Q511">
        <v>1436.9814365951099</v>
      </c>
      <c r="R511">
        <v>60.274543047980799</v>
      </c>
      <c r="S511" s="2">
        <f>(Table2[[#This Row],[Close Price]]-Table2[[#This Row],[20D EMA]])/Table2[[#This Row],[20D EMA]]</f>
        <v>2.260793187069178E-2</v>
      </c>
      <c r="T511" s="2">
        <f>(Table2[[#This Row],[Close Price]]-Table2[[#This Row],[50D EMA]])/Table2[[#This Row],[50D EMA]]</f>
        <v>4.7327206147730769E-2</v>
      </c>
      <c r="U511" s="2">
        <f>(Table2[[#This Row],[Close Price]]-Table2[[#This Row],[200D EMA]])/Table2[[#This Row],[200D EMA]]</f>
        <v>0.11807289856639722</v>
      </c>
      <c r="V511">
        <v>0.775514078682352</v>
      </c>
      <c r="W511">
        <v>1570.05</v>
      </c>
      <c r="X511">
        <v>1611.95</v>
      </c>
      <c r="Y511">
        <v>1534.25</v>
      </c>
      <c r="Z511">
        <v>1611.95</v>
      </c>
      <c r="AA511">
        <v>1534.25</v>
      </c>
      <c r="AB511">
        <v>1652.8</v>
      </c>
      <c r="AC511">
        <f>(Table2[[#This Row],[Close Price]]/Table2[[#This Row],[Day Low]])-1</f>
        <v>2.3311359510843621E-2</v>
      </c>
      <c r="AD511">
        <f>(Table2[[#This Row],[Day High]]/Table2[[#This Row],[Close Price]])-1</f>
        <v>3.2987894065290568E-3</v>
      </c>
      <c r="AE511">
        <f>(Table2[[#This Row],[Close Price]]/Table2[[#This Row],[Current Week Low]])-1</f>
        <v>4.7189180381293827E-2</v>
      </c>
      <c r="AF511">
        <f>(Table2[[#This Row],[Current Week High]]/Table2[[#This Row],[Close Price]])-1</f>
        <v>3.2987894065290568E-3</v>
      </c>
      <c r="AG511">
        <f>(Table2[[#This Row],[Close Price]]/Table2[[#This Row],[Current Month Low]])-1</f>
        <v>4.7189180381293827E-2</v>
      </c>
      <c r="AH511">
        <f>(Table2[[#This Row],[Current Month High]]/Table2[[#This Row],[Close Price]])-1</f>
        <v>2.8724364360626087E-2</v>
      </c>
      <c r="AI511">
        <v>12.158839821989799</v>
      </c>
      <c r="AJ511">
        <v>51.492150299372902</v>
      </c>
      <c r="AK511" t="str">
        <f>IF(AND(Table2[[#This Row],[20D EMA]]&gt;Table2[[#This Row],[50D EMA]],Table2[[#This Row],[50D EMA]]&gt;Table2[[#This Row],[200D EMA]]),"Uptrend","Downtrend/NoTrend")</f>
        <v>Uptrend</v>
      </c>
      <c r="AL511">
        <v>0</v>
      </c>
      <c r="AM511" t="s">
        <v>10213</v>
      </c>
      <c r="AN511">
        <v>2.0499999999999998</v>
      </c>
      <c r="AO511" t="s">
        <v>10211</v>
      </c>
      <c r="AP511">
        <v>-7.2768895250700004E-3</v>
      </c>
      <c r="AQ511">
        <f>(Table2[[#This Row],[Sharpe Ratio]]-AVERAGE(Table2[Sharpe Ratio]))/_xlfn.STDEV.P(Table2[Sharpe Ratio])</f>
        <v>-0.7011785615698739</v>
      </c>
      <c r="AR5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-1.8731168353156094</v>
      </c>
      <c r="AS511">
        <f>_xlfn.RANK.AVG(Table2[[#This Row],[1Y Return vs Nifty Z-Score]],Table2[1Y Return vs Nifty Z-Score])</f>
        <v>469</v>
      </c>
      <c r="AT511">
        <f>_xlfn.RANK.AVG(Table2[[#This Row],[6M Return vs Nifty Z-Score]],Table2[6M Return vs Nifty Z-Score])</f>
        <v>418</v>
      </c>
      <c r="AU511">
        <f>_xlfn.RANK.AVG(Table2[[#This Row],[Sharpe Ratio Z-Score]],Table2[Sharpe Ratio Z-Score])</f>
        <v>552</v>
      </c>
      <c r="AV511">
        <f>(Table2[[#This Row],[Rank 1Y]]+Table2[[#This Row],[Rank 6M]]+Table2[[#This Row],[Rank Sharpe]])/3</f>
        <v>479.66666666666669</v>
      </c>
    </row>
    <row r="512" spans="1:48" x14ac:dyDescent="0.3">
      <c r="A512" t="s">
        <v>1117</v>
      </c>
      <c r="B512" t="s">
        <v>1118</v>
      </c>
      <c r="C512" t="s">
        <v>10166</v>
      </c>
      <c r="D512" t="s">
        <v>21</v>
      </c>
      <c r="E512">
        <v>10906.55415634</v>
      </c>
      <c r="F512">
        <v>535.9</v>
      </c>
      <c r="G512">
        <v>20.439996455423199</v>
      </c>
      <c r="H512">
        <f>(Table2[[#This Row],[1Y Return vs Nifty]]-AVERAGE(Table2[1Y Return vs Nifty]))/_xlfn.STDEV.P(Table2[1Y Return vs Nifty])</f>
        <v>-0.28311517462734953</v>
      </c>
      <c r="I512">
        <v>-1.34391717704611</v>
      </c>
      <c r="J512">
        <f>(Table2[[#This Row],[1M Return vs Nifty]]-AVERAGE(Table2[1M Return vs Nifty]))/_xlfn.STDEV.P(Table2[1M Return vs Nifty])</f>
        <v>-0.28776587817602622</v>
      </c>
      <c r="K512">
        <v>3.3498921719761698</v>
      </c>
      <c r="L512">
        <f>(Table2[[#This Row],[6M Return vs Nifty]]-AVERAGE(Table2[6M Return vs Nifty]))/_xlfn.STDEV.P(Table2[6M Return vs Nifty])</f>
        <v>-0.1959497698738446</v>
      </c>
      <c r="M512">
        <v>3.87194993723929</v>
      </c>
      <c r="N512">
        <f>(Table2[[#This Row],[1W Return vs Nifty]]-AVERAGE(Table2[1W Return vs Nifty]))/_xlfn.STDEV.P(Table2[1W Return vs Nifty])</f>
        <v>0.80020474926461316</v>
      </c>
      <c r="O512">
        <v>512.45000000000005</v>
      </c>
      <c r="P512">
        <v>502.86538936494202</v>
      </c>
      <c r="Q512">
        <v>473.72459714977799</v>
      </c>
      <c r="R512">
        <v>63.658411127070501</v>
      </c>
      <c r="S512" s="2">
        <f>(Table2[[#This Row],[Close Price]]-Table2[[#This Row],[20D EMA]])/Table2[[#This Row],[20D EMA]]</f>
        <v>4.5760562006049235E-2</v>
      </c>
      <c r="T512" s="2">
        <f>(Table2[[#This Row],[Close Price]]-Table2[[#This Row],[50D EMA]])/Table2[[#This Row],[50D EMA]]</f>
        <v>6.5692750651972026E-2</v>
      </c>
      <c r="U512" s="2">
        <f>(Table2[[#This Row],[Close Price]]-Table2[[#This Row],[200D EMA]])/Table2[[#This Row],[200D EMA]]</f>
        <v>0.1312479935057371</v>
      </c>
      <c r="V512">
        <v>1.0399822152271001</v>
      </c>
      <c r="W512">
        <v>525</v>
      </c>
      <c r="X512">
        <v>539.1</v>
      </c>
      <c r="Y512">
        <v>505.55</v>
      </c>
      <c r="Z512">
        <v>539.65</v>
      </c>
      <c r="AA512">
        <v>500</v>
      </c>
      <c r="AB512">
        <v>539.65</v>
      </c>
      <c r="AC512">
        <f>(Table2[[#This Row],[Close Price]]/Table2[[#This Row],[Day Low]])-1</f>
        <v>2.0761904761904759E-2</v>
      </c>
      <c r="AD512">
        <f>(Table2[[#This Row],[Day High]]/Table2[[#This Row],[Close Price]])-1</f>
        <v>5.9712632953909939E-3</v>
      </c>
      <c r="AE512">
        <f>(Table2[[#This Row],[Close Price]]/Table2[[#This Row],[Current Week Low]])-1</f>
        <v>6.0033626743150936E-2</v>
      </c>
      <c r="AF512">
        <f>(Table2[[#This Row],[Current Week High]]/Table2[[#This Row],[Close Price]])-1</f>
        <v>6.9975741742862585E-3</v>
      </c>
      <c r="AG512">
        <f>(Table2[[#This Row],[Close Price]]/Table2[[#This Row],[Current Month Low]])-1</f>
        <v>7.1799999999999864E-2</v>
      </c>
      <c r="AH512">
        <f>(Table2[[#This Row],[Current Month High]]/Table2[[#This Row],[Close Price]])-1</f>
        <v>6.9975741742862585E-3</v>
      </c>
      <c r="AI512">
        <v>5.82198171300616</v>
      </c>
      <c r="AJ512">
        <v>50.449185850645698</v>
      </c>
      <c r="AK512" t="str">
        <f>IF(AND(Table2[[#This Row],[20D EMA]]&gt;Table2[[#This Row],[50D EMA]],Table2[[#This Row],[50D EMA]]&gt;Table2[[#This Row],[200D EMA]]),"Uptrend","Downtrend/NoTrend")</f>
        <v>Uptrend</v>
      </c>
      <c r="AL512">
        <v>0</v>
      </c>
      <c r="AM512">
        <v>0</v>
      </c>
      <c r="AN512">
        <v>5.48</v>
      </c>
      <c r="AO512" t="s">
        <v>10211</v>
      </c>
      <c r="AP512">
        <v>-7.0507139554000994E-2</v>
      </c>
      <c r="AQ512">
        <f>(Table2[[#This Row],[Sharpe Ratio]]-AVERAGE(Table2[Sharpe Ratio]))/_xlfn.STDEV.P(Table2[Sharpe Ratio])</f>
        <v>-1.4185620715142988</v>
      </c>
      <c r="AR5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-1.3851881449269061</v>
      </c>
      <c r="AS512">
        <f>_xlfn.RANK.AVG(Table2[[#This Row],[1Y Return vs Nifty Z-Score]],Table2[1Y Return vs Nifty Z-Score])</f>
        <v>384</v>
      </c>
      <c r="AT512">
        <f>_xlfn.RANK.AVG(Table2[[#This Row],[6M Return vs Nifty Z-Score]],Table2[6M Return vs Nifty Z-Score])</f>
        <v>381</v>
      </c>
      <c r="AU512">
        <f>_xlfn.RANK.AVG(Table2[[#This Row],[Sharpe Ratio Z-Score]],Table2[Sharpe Ratio Z-Score])</f>
        <v>675</v>
      </c>
      <c r="AV512">
        <f>(Table2[[#This Row],[Rank 1Y]]+Table2[[#This Row],[Rank 6M]]+Table2[[#This Row],[Rank Sharpe]])/3</f>
        <v>480</v>
      </c>
    </row>
    <row r="513" spans="1:48" x14ac:dyDescent="0.3">
      <c r="A513" t="s">
        <v>1119</v>
      </c>
      <c r="B513" t="s">
        <v>1120</v>
      </c>
      <c r="C513" t="s">
        <v>10169</v>
      </c>
      <c r="D513" t="s">
        <v>986</v>
      </c>
      <c r="E513">
        <v>10806.342577521</v>
      </c>
      <c r="F513">
        <v>49.9</v>
      </c>
      <c r="G513">
        <v>-11.292463458742301</v>
      </c>
      <c r="H513">
        <f>(Table2[[#This Row],[1Y Return vs Nifty]]-AVERAGE(Table2[1Y Return vs Nifty]))/_xlfn.STDEV.P(Table2[1Y Return vs Nifty])</f>
        <v>-0.66406816791415157</v>
      </c>
      <c r="I513">
        <v>8.8547380763195296</v>
      </c>
      <c r="J513">
        <f>(Table2[[#This Row],[1M Return vs Nifty]]-AVERAGE(Table2[1M Return vs Nifty]))/_xlfn.STDEV.P(Table2[1M Return vs Nifty])</f>
        <v>0.58499662385178985</v>
      </c>
      <c r="K513">
        <v>-4.9430393248817497</v>
      </c>
      <c r="L513">
        <f>(Table2[[#This Row],[6M Return vs Nifty]]-AVERAGE(Table2[6M Return vs Nifty]))/_xlfn.STDEV.P(Table2[6M Return vs Nifty])</f>
        <v>-0.44555274166508702</v>
      </c>
      <c r="M513">
        <v>4.6569978014074902</v>
      </c>
      <c r="N513">
        <f>(Table2[[#This Row],[1W Return vs Nifty]]-AVERAGE(Table2[1W Return vs Nifty]))/_xlfn.STDEV.P(Table2[1W Return vs Nifty])</f>
        <v>0.95056886869466894</v>
      </c>
      <c r="O513">
        <v>48.57</v>
      </c>
      <c r="P513">
        <v>46.578631015751903</v>
      </c>
      <c r="Q513">
        <v>46.245613552174802</v>
      </c>
      <c r="R513">
        <v>65.926544793428903</v>
      </c>
      <c r="S513" s="2">
        <f>(Table2[[#This Row],[Close Price]]-Table2[[#This Row],[20D EMA]])/Table2[[#This Row],[20D EMA]]</f>
        <v>2.7383158328186087E-2</v>
      </c>
      <c r="T513" s="2">
        <f>(Table2[[#This Row],[Close Price]]-Table2[[#This Row],[50D EMA]])/Table2[[#This Row],[50D EMA]]</f>
        <v>7.1306711077980797E-2</v>
      </c>
      <c r="U513" s="2">
        <f>(Table2[[#This Row],[Close Price]]-Table2[[#This Row],[200D EMA]])/Table2[[#This Row],[200D EMA]]</f>
        <v>7.9021255577078203E-2</v>
      </c>
      <c r="V513">
        <v>1.1733739438538899</v>
      </c>
      <c r="W513">
        <v>49.6</v>
      </c>
      <c r="X513">
        <v>51.45</v>
      </c>
      <c r="Y513">
        <v>47.5</v>
      </c>
      <c r="Z513">
        <v>51.6</v>
      </c>
      <c r="AA513">
        <v>47.5</v>
      </c>
      <c r="AB513">
        <v>51.6</v>
      </c>
      <c r="AC513">
        <f>(Table2[[#This Row],[Close Price]]/Table2[[#This Row],[Day Low]])-1</f>
        <v>6.0483870967742437E-3</v>
      </c>
      <c r="AD513">
        <f>(Table2[[#This Row],[Day High]]/Table2[[#This Row],[Close Price]])-1</f>
        <v>3.106212424849697E-2</v>
      </c>
      <c r="AE513">
        <f>(Table2[[#This Row],[Close Price]]/Table2[[#This Row],[Current Week Low]])-1</f>
        <v>5.0526315789473752E-2</v>
      </c>
      <c r="AF513">
        <f>(Table2[[#This Row],[Current Week High]]/Table2[[#This Row],[Close Price]])-1</f>
        <v>3.4068136272545235E-2</v>
      </c>
      <c r="AG513">
        <f>(Table2[[#This Row],[Close Price]]/Table2[[#This Row],[Current Month Low]])-1</f>
        <v>5.0526315789473752E-2</v>
      </c>
      <c r="AH513">
        <f>(Table2[[#This Row],[Current Month High]]/Table2[[#This Row],[Close Price]])-1</f>
        <v>3.4068136272545235E-2</v>
      </c>
      <c r="AI513">
        <v>14.729458917835601</v>
      </c>
      <c r="AJ513">
        <v>36.5253077975376</v>
      </c>
      <c r="AK513" t="str">
        <f>IF(AND(Table2[[#This Row],[20D EMA]]&gt;Table2[[#This Row],[50D EMA]],Table2[[#This Row],[50D EMA]]&gt;Table2[[#This Row],[200D EMA]]),"Uptrend","Downtrend/NoTrend")</f>
        <v>Uptrend</v>
      </c>
      <c r="AL513">
        <v>0.02</v>
      </c>
      <c r="AM513" t="s">
        <v>10211</v>
      </c>
      <c r="AN513">
        <v>-1.05</v>
      </c>
      <c r="AO513" t="s">
        <v>10212</v>
      </c>
      <c r="AP513">
        <v>3.4067728769627E-2</v>
      </c>
      <c r="AQ513">
        <f>(Table2[[#This Row],[Sharpe Ratio]]-AVERAGE(Table2[Sharpe Ratio]))/_xlfn.STDEV.P(Table2[Sharpe Ratio])</f>
        <v>-0.23210011611075695</v>
      </c>
      <c r="AR5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0.19384446685646317</v>
      </c>
      <c r="AS513">
        <f>_xlfn.RANK.AVG(Table2[[#This Row],[1Y Return vs Nifty Z-Score]],Table2[1Y Return vs Nifty Z-Score])</f>
        <v>565</v>
      </c>
      <c r="AT513">
        <f>_xlfn.RANK.AVG(Table2[[#This Row],[6M Return vs Nifty Z-Score]],Table2[6M Return vs Nifty Z-Score])</f>
        <v>475</v>
      </c>
      <c r="AU513">
        <f>_xlfn.RANK.AVG(Table2[[#This Row],[Sharpe Ratio Z-Score]],Table2[Sharpe Ratio Z-Score])</f>
        <v>406</v>
      </c>
      <c r="AV513">
        <f>(Table2[[#This Row],[Rank 1Y]]+Table2[[#This Row],[Rank 6M]]+Table2[[#This Row],[Rank Sharpe]])/3</f>
        <v>482</v>
      </c>
    </row>
    <row r="514" spans="1:48" x14ac:dyDescent="0.3">
      <c r="A514" t="s">
        <v>1828</v>
      </c>
      <c r="B514" t="s">
        <v>1829</v>
      </c>
      <c r="C514" t="s">
        <v>10169</v>
      </c>
      <c r="D514" t="s">
        <v>180</v>
      </c>
      <c r="E514">
        <v>3857.5745880449899</v>
      </c>
      <c r="F514">
        <v>266.95</v>
      </c>
      <c r="G514">
        <v>9.6234410072028993</v>
      </c>
      <c r="H514">
        <f>(Table2[[#This Row],[1Y Return vs Nifty]]-AVERAGE(Table2[1Y Return vs Nifty]))/_xlfn.STDEV.P(Table2[1Y Return vs Nifty])</f>
        <v>-0.41296956304218335</v>
      </c>
      <c r="I514">
        <v>-1.00805169555597</v>
      </c>
      <c r="J514">
        <f>(Table2[[#This Row],[1M Return vs Nifty]]-AVERAGE(Table2[1M Return vs Nifty]))/_xlfn.STDEV.P(Table2[1M Return vs Nifty])</f>
        <v>-0.25902377535091348</v>
      </c>
      <c r="K514">
        <v>6.0530679585571603</v>
      </c>
      <c r="L514">
        <f>(Table2[[#This Row],[6M Return vs Nifty]]-AVERAGE(Table2[6M Return vs Nifty]))/_xlfn.STDEV.P(Table2[6M Return vs Nifty])</f>
        <v>-0.11458882894959035</v>
      </c>
      <c r="M514">
        <v>1.93666921918044</v>
      </c>
      <c r="N514">
        <f>(Table2[[#This Row],[1W Return vs Nifty]]-AVERAGE(Table2[1W Return vs Nifty]))/_xlfn.STDEV.P(Table2[1W Return vs Nifty])</f>
        <v>0.42953081420561945</v>
      </c>
      <c r="O514">
        <v>264.27</v>
      </c>
      <c r="P514">
        <v>254.16283425445599</v>
      </c>
      <c r="Q514">
        <v>232.61682084406601</v>
      </c>
      <c r="R514">
        <v>58.731027764962398</v>
      </c>
      <c r="S514" s="2">
        <f>(Table2[[#This Row],[Close Price]]-Table2[[#This Row],[20D EMA]])/Table2[[#This Row],[20D EMA]]</f>
        <v>1.014114352745301E-2</v>
      </c>
      <c r="T514" s="2">
        <f>(Table2[[#This Row],[Close Price]]-Table2[[#This Row],[50D EMA]])/Table2[[#This Row],[50D EMA]]</f>
        <v>5.0310918915635348E-2</v>
      </c>
      <c r="U514" s="2">
        <f>(Table2[[#This Row],[Close Price]]-Table2[[#This Row],[200D EMA]])/Table2[[#This Row],[200D EMA]]</f>
        <v>0.14759542767093839</v>
      </c>
      <c r="V514">
        <v>0.80872003458194097</v>
      </c>
      <c r="W514">
        <v>265.8</v>
      </c>
      <c r="X514">
        <v>272.39999999999998</v>
      </c>
      <c r="Y514">
        <v>264.8</v>
      </c>
      <c r="Z514">
        <v>281.25</v>
      </c>
      <c r="AA514">
        <v>261.2</v>
      </c>
      <c r="AB514">
        <v>281.25</v>
      </c>
      <c r="AC514">
        <f>(Table2[[#This Row],[Close Price]]/Table2[[#This Row],[Day Low]])-1</f>
        <v>4.3265613243039791E-3</v>
      </c>
      <c r="AD514">
        <f>(Table2[[#This Row],[Day High]]/Table2[[#This Row],[Close Price]])-1</f>
        <v>2.0415808203783525E-2</v>
      </c>
      <c r="AE514">
        <f>(Table2[[#This Row],[Close Price]]/Table2[[#This Row],[Current Week Low]])-1</f>
        <v>8.1193353474320329E-3</v>
      </c>
      <c r="AF514">
        <f>(Table2[[#This Row],[Current Week High]]/Table2[[#This Row],[Close Price]])-1</f>
        <v>5.3568083910844777E-2</v>
      </c>
      <c r="AG514">
        <f>(Table2[[#This Row],[Close Price]]/Table2[[#This Row],[Current Month Low]])-1</f>
        <v>2.2013782542113391E-2</v>
      </c>
      <c r="AH514">
        <f>(Table2[[#This Row],[Current Month High]]/Table2[[#This Row],[Close Price]])-1</f>
        <v>5.3568083910844777E-2</v>
      </c>
      <c r="AI514">
        <v>5.3568083910844697</v>
      </c>
      <c r="AJ514">
        <v>37.496780839556997</v>
      </c>
      <c r="AK514" t="str">
        <f>IF(AND(Table2[[#This Row],[20D EMA]]&gt;Table2[[#This Row],[50D EMA]],Table2[[#This Row],[50D EMA]]&gt;Table2[[#This Row],[200D EMA]]),"Uptrend","Downtrend/NoTrend")</f>
        <v>Uptrend</v>
      </c>
      <c r="AL514">
        <v>0.06</v>
      </c>
      <c r="AM514" t="s">
        <v>10211</v>
      </c>
      <c r="AN514">
        <v>0.64</v>
      </c>
      <c r="AO514" t="s">
        <v>10211</v>
      </c>
      <c r="AP514">
        <v>-6.2597141969525996E-2</v>
      </c>
      <c r="AQ514">
        <f>(Table2[[#This Row],[Sharpe Ratio]]-AVERAGE(Table2[Sharpe Ratio]))/_xlfn.STDEV.P(Table2[Sharpe Ratio])</f>
        <v>-1.32881860492661</v>
      </c>
      <c r="AR5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-1.6858699580636771</v>
      </c>
      <c r="AS514">
        <f>_xlfn.RANK.AVG(Table2[[#This Row],[1Y Return vs Nifty Z-Score]],Table2[1Y Return vs Nifty Z-Score])</f>
        <v>433</v>
      </c>
      <c r="AT514">
        <f>_xlfn.RANK.AVG(Table2[[#This Row],[6M Return vs Nifty Z-Score]],Table2[6M Return vs Nifty Z-Score])</f>
        <v>357</v>
      </c>
      <c r="AU514">
        <f>_xlfn.RANK.AVG(Table2[[#This Row],[Sharpe Ratio Z-Score]],Table2[Sharpe Ratio Z-Score])</f>
        <v>657</v>
      </c>
      <c r="AV514">
        <f>(Table2[[#This Row],[Rank 1Y]]+Table2[[#This Row],[Rank 6M]]+Table2[[#This Row],[Rank Sharpe]])/3</f>
        <v>482.33333333333331</v>
      </c>
    </row>
    <row r="515" spans="1:48" x14ac:dyDescent="0.3">
      <c r="A515" t="s">
        <v>755</v>
      </c>
      <c r="B515" t="s">
        <v>756</v>
      </c>
      <c r="C515" t="s">
        <v>10167</v>
      </c>
      <c r="D515" t="s">
        <v>484</v>
      </c>
      <c r="E515">
        <v>20771.769272975002</v>
      </c>
      <c r="F515">
        <v>809.85</v>
      </c>
      <c r="G515">
        <v>5.9804724951291099</v>
      </c>
      <c r="H515">
        <f>(Table2[[#This Row],[1Y Return vs Nifty]]-AVERAGE(Table2[1Y Return vs Nifty]))/_xlfn.STDEV.P(Table2[1Y Return vs Nifty])</f>
        <v>-0.45670395246166096</v>
      </c>
      <c r="I515">
        <v>-6.3518605180724697</v>
      </c>
      <c r="J515">
        <f>(Table2[[#This Row],[1M Return vs Nifty]]-AVERAGE(Table2[1M Return vs Nifty]))/_xlfn.STDEV.P(Table2[1M Return vs Nifty])</f>
        <v>-0.71632680623419587</v>
      </c>
      <c r="K515">
        <v>-10.6089188078086</v>
      </c>
      <c r="L515">
        <f>(Table2[[#This Row],[6M Return vs Nifty]]-AVERAGE(Table2[6M Return vs Nifty]))/_xlfn.STDEV.P(Table2[6M Return vs Nifty])</f>
        <v>-0.61608596713371644</v>
      </c>
      <c r="M515">
        <v>-1.28485796308094</v>
      </c>
      <c r="N515">
        <f>(Table2[[#This Row],[1W Return vs Nifty]]-AVERAGE(Table2[1W Return vs Nifty]))/_xlfn.STDEV.P(Table2[1W Return vs Nifty])</f>
        <v>-0.18750429930809118</v>
      </c>
      <c r="O515">
        <v>794.91</v>
      </c>
      <c r="P515">
        <v>779.57644991150596</v>
      </c>
      <c r="Q515">
        <v>731.874172437992</v>
      </c>
      <c r="R515">
        <v>52.768031563890403</v>
      </c>
      <c r="S515" s="2">
        <f>(Table2[[#This Row],[Close Price]]-Table2[[#This Row],[20D EMA]])/Table2[[#This Row],[20D EMA]]</f>
        <v>1.8794580518549341E-2</v>
      </c>
      <c r="T515" s="2">
        <f>(Table2[[#This Row],[Close Price]]-Table2[[#This Row],[50D EMA]])/Table2[[#This Row],[50D EMA]]</f>
        <v>3.8833330704038813E-2</v>
      </c>
      <c r="U515" s="2">
        <f>(Table2[[#This Row],[Close Price]]-Table2[[#This Row],[200D EMA]])/Table2[[#This Row],[200D EMA]]</f>
        <v>0.10654266880638491</v>
      </c>
      <c r="V515">
        <v>0.71477425816390106</v>
      </c>
      <c r="W515">
        <v>795.55</v>
      </c>
      <c r="X515">
        <v>822.5</v>
      </c>
      <c r="Y515">
        <v>770.45</v>
      </c>
      <c r="Z515">
        <v>822.5</v>
      </c>
      <c r="AA515">
        <v>770.45</v>
      </c>
      <c r="AB515">
        <v>822.5</v>
      </c>
      <c r="AC515">
        <f>(Table2[[#This Row],[Close Price]]/Table2[[#This Row],[Day Low]])-1</f>
        <v>1.7974985858839831E-2</v>
      </c>
      <c r="AD515">
        <f>(Table2[[#This Row],[Day High]]/Table2[[#This Row],[Close Price]])-1</f>
        <v>1.5620176575909195E-2</v>
      </c>
      <c r="AE515">
        <f>(Table2[[#This Row],[Close Price]]/Table2[[#This Row],[Current Week Low]])-1</f>
        <v>5.1138944772535444E-2</v>
      </c>
      <c r="AF515">
        <f>(Table2[[#This Row],[Current Week High]]/Table2[[#This Row],[Close Price]])-1</f>
        <v>1.5620176575909195E-2</v>
      </c>
      <c r="AG515">
        <f>(Table2[[#This Row],[Close Price]]/Table2[[#This Row],[Current Month Low]])-1</f>
        <v>5.1138944772535444E-2</v>
      </c>
      <c r="AH515">
        <f>(Table2[[#This Row],[Current Month High]]/Table2[[#This Row],[Close Price]])-1</f>
        <v>1.5620176575909195E-2</v>
      </c>
      <c r="AI515">
        <v>12.8233623510526</v>
      </c>
      <c r="AJ515">
        <v>35.403778632335701</v>
      </c>
      <c r="AK515" t="str">
        <f>IF(AND(Table2[[#This Row],[20D EMA]]&gt;Table2[[#This Row],[50D EMA]],Table2[[#This Row],[50D EMA]]&gt;Table2[[#This Row],[200D EMA]]),"Uptrend","Downtrend/NoTrend")</f>
        <v>Uptrend</v>
      </c>
      <c r="AL515">
        <v>-0.05</v>
      </c>
      <c r="AM515" t="s">
        <v>10212</v>
      </c>
      <c r="AN515">
        <v>2.27</v>
      </c>
      <c r="AO515" t="s">
        <v>10211</v>
      </c>
      <c r="AP515">
        <v>1.4349427313394E-2</v>
      </c>
      <c r="AQ515">
        <f>(Table2[[#This Row],[Sharpe Ratio]]-AVERAGE(Table2[Sharpe Ratio]))/_xlfn.STDEV.P(Table2[Sharpe Ratio])</f>
        <v>-0.45581557354358992</v>
      </c>
      <c r="AR5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-2.4324365986812544</v>
      </c>
      <c r="AS515">
        <f>_xlfn.RANK.AVG(Table2[[#This Row],[1Y Return vs Nifty Z-Score]],Table2[1Y Return vs Nifty Z-Score])</f>
        <v>455</v>
      </c>
      <c r="AT515">
        <f>_xlfn.RANK.AVG(Table2[[#This Row],[6M Return vs Nifty Z-Score]],Table2[6M Return vs Nifty Z-Score])</f>
        <v>535</v>
      </c>
      <c r="AU515">
        <f>_xlfn.RANK.AVG(Table2[[#This Row],[Sharpe Ratio Z-Score]],Table2[Sharpe Ratio Z-Score])</f>
        <v>461</v>
      </c>
      <c r="AV515">
        <f>(Table2[[#This Row],[Rank 1Y]]+Table2[[#This Row],[Rank 6M]]+Table2[[#This Row],[Rank Sharpe]])/3</f>
        <v>483.66666666666669</v>
      </c>
    </row>
    <row r="516" spans="1:48" x14ac:dyDescent="0.3">
      <c r="A516" t="s">
        <v>631</v>
      </c>
      <c r="B516" t="s">
        <v>632</v>
      </c>
      <c r="C516" t="s">
        <v>10181</v>
      </c>
      <c r="D516" t="s">
        <v>371</v>
      </c>
      <c r="E516">
        <v>29611.2208665</v>
      </c>
      <c r="F516">
        <v>6559.5</v>
      </c>
      <c r="G516">
        <v>13.9216308189951</v>
      </c>
      <c r="H516">
        <f>(Table2[[#This Row],[1Y Return vs Nifty]]-AVERAGE(Table2[1Y Return vs Nifty]))/_xlfn.STDEV.P(Table2[1Y Return vs Nifty])</f>
        <v>-0.36136914255961844</v>
      </c>
      <c r="I516">
        <v>3.2759989802311198</v>
      </c>
      <c r="J516">
        <f>(Table2[[#This Row],[1M Return vs Nifty]]-AVERAGE(Table2[1M Return vs Nifty]))/_xlfn.STDEV.P(Table2[1M Return vs Nifty])</f>
        <v>0.10758914505151018</v>
      </c>
      <c r="K516">
        <v>1.23671067010569</v>
      </c>
      <c r="L516">
        <f>(Table2[[#This Row],[6M Return vs Nifty]]-AVERAGE(Table2[6M Return vs Nifty]))/_xlfn.STDEV.P(Table2[6M Return vs Nifty])</f>
        <v>-0.25955289779079393</v>
      </c>
      <c r="M516">
        <v>8.6291405505630595E-2</v>
      </c>
      <c r="N516">
        <f>(Table2[[#This Row],[1W Return vs Nifty]]-AVERAGE(Table2[1W Return vs Nifty]))/_xlfn.STDEV.P(Table2[1W Return vs Nifty])</f>
        <v>7.5118754425131301E-2</v>
      </c>
      <c r="O516">
        <v>6417.84</v>
      </c>
      <c r="P516">
        <v>6056.7408552152601</v>
      </c>
      <c r="Q516">
        <v>5556.60210248351</v>
      </c>
      <c r="R516">
        <v>59.8246530059942</v>
      </c>
      <c r="S516" s="2">
        <f>(Table2[[#This Row],[Close Price]]-Table2[[#This Row],[20D EMA]])/Table2[[#This Row],[20D EMA]]</f>
        <v>2.2072846939157075E-2</v>
      </c>
      <c r="T516" s="2">
        <f>(Table2[[#This Row],[Close Price]]-Table2[[#This Row],[50D EMA]])/Table2[[#This Row],[50D EMA]]</f>
        <v>8.3008198105723893E-2</v>
      </c>
      <c r="U516" s="2">
        <f>(Table2[[#This Row],[Close Price]]-Table2[[#This Row],[200D EMA]])/Table2[[#This Row],[200D EMA]]</f>
        <v>0.18048762157510742</v>
      </c>
      <c r="V516">
        <v>1.13527718742756</v>
      </c>
      <c r="W516">
        <v>6530</v>
      </c>
      <c r="X516">
        <v>6617.5</v>
      </c>
      <c r="Y516">
        <v>6483.8</v>
      </c>
      <c r="Z516">
        <v>6709.3</v>
      </c>
      <c r="AA516">
        <v>6402</v>
      </c>
      <c r="AB516">
        <v>6976.9</v>
      </c>
      <c r="AC516">
        <f>(Table2[[#This Row],[Close Price]]/Table2[[#This Row],[Day Low]])-1</f>
        <v>4.5176110260336522E-3</v>
      </c>
      <c r="AD516">
        <f>(Table2[[#This Row],[Day High]]/Table2[[#This Row],[Close Price]])-1</f>
        <v>8.8421373580302998E-3</v>
      </c>
      <c r="AE516">
        <f>(Table2[[#This Row],[Close Price]]/Table2[[#This Row],[Current Week Low]])-1</f>
        <v>1.167525216693921E-2</v>
      </c>
      <c r="AF516">
        <f>(Table2[[#This Row],[Current Week High]]/Table2[[#This Row],[Close Price]])-1</f>
        <v>2.283710648677495E-2</v>
      </c>
      <c r="AG516">
        <f>(Table2[[#This Row],[Close Price]]/Table2[[#This Row],[Current Month Low]])-1</f>
        <v>2.4601686972820946E-2</v>
      </c>
      <c r="AH516">
        <f>(Table2[[#This Row],[Current Month High]]/Table2[[#This Row],[Close Price]])-1</f>
        <v>6.3632898848997588E-2</v>
      </c>
      <c r="AI516">
        <v>6.3632898848997499</v>
      </c>
      <c r="AJ516">
        <v>50.763643885677403</v>
      </c>
      <c r="AK516" t="str">
        <f>IF(AND(Table2[[#This Row],[20D EMA]]&gt;Table2[[#This Row],[50D EMA]],Table2[[#This Row],[50D EMA]]&gt;Table2[[#This Row],[200D EMA]]),"Uptrend","Downtrend/NoTrend")</f>
        <v>Uptrend</v>
      </c>
      <c r="AL516">
        <v>0.1</v>
      </c>
      <c r="AM516" t="s">
        <v>10211</v>
      </c>
      <c r="AN516">
        <v>0.26</v>
      </c>
      <c r="AO516" t="s">
        <v>10211</v>
      </c>
      <c r="AP516">
        <v>-4.6978108342430998E-2</v>
      </c>
      <c r="AQ516">
        <f>(Table2[[#This Row],[Sharpe Ratio]]-AVERAGE(Table2[Sharpe Ratio]))/_xlfn.STDEV.P(Table2[Sharpe Ratio])</f>
        <v>-1.1516116958883149</v>
      </c>
      <c r="AR5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-1.5898258367620859</v>
      </c>
      <c r="AS516">
        <f>_xlfn.RANK.AVG(Table2[[#This Row],[1Y Return vs Nifty Z-Score]],Table2[1Y Return vs Nifty Z-Score])</f>
        <v>420</v>
      </c>
      <c r="AT516">
        <f>_xlfn.RANK.AVG(Table2[[#This Row],[6M Return vs Nifty Z-Score]],Table2[6M Return vs Nifty Z-Score])</f>
        <v>411</v>
      </c>
      <c r="AU516">
        <f>_xlfn.RANK.AVG(Table2[[#This Row],[Sharpe Ratio Z-Score]],Table2[Sharpe Ratio Z-Score])</f>
        <v>631</v>
      </c>
      <c r="AV516">
        <f>(Table2[[#This Row],[Rank 1Y]]+Table2[[#This Row],[Rank 6M]]+Table2[[#This Row],[Rank Sharpe]])/3</f>
        <v>487.33333333333331</v>
      </c>
    </row>
    <row r="517" spans="1:48" x14ac:dyDescent="0.3">
      <c r="A517" t="s">
        <v>1599</v>
      </c>
      <c r="B517" t="s">
        <v>1600</v>
      </c>
      <c r="C517" t="s">
        <v>10172</v>
      </c>
      <c r="D517" t="s">
        <v>62</v>
      </c>
      <c r="E517">
        <v>5544.5442657449903</v>
      </c>
      <c r="F517">
        <v>1372.9</v>
      </c>
      <c r="G517">
        <v>-12.8641604179642</v>
      </c>
      <c r="H517">
        <f>(Table2[[#This Row],[1Y Return vs Nifty]]-AVERAGE(Table2[1Y Return vs Nifty]))/_xlfn.STDEV.P(Table2[1Y Return vs Nifty])</f>
        <v>-0.68293662824703827</v>
      </c>
      <c r="I517">
        <v>2.2851563804053798</v>
      </c>
      <c r="J517">
        <f>(Table2[[#This Row],[1M Return vs Nifty]]-AVERAGE(Table2[1M Return vs Nifty]))/_xlfn.STDEV.P(Table2[1M Return vs Nifty])</f>
        <v>2.2796567495338971E-2</v>
      </c>
      <c r="K517">
        <v>6.9971675998774003</v>
      </c>
      <c r="L517">
        <f>(Table2[[#This Row],[6M Return vs Nifty]]-AVERAGE(Table2[6M Return vs Nifty]))/_xlfn.STDEV.P(Table2[6M Return vs Nifty])</f>
        <v>-8.6173053872964839E-2</v>
      </c>
      <c r="M517">
        <v>-3.5278606570070798</v>
      </c>
      <c r="N517">
        <f>(Table2[[#This Row],[1W Return vs Nifty]]-AVERAGE(Table2[1W Return vs Nifty]))/_xlfn.STDEV.P(Table2[1W Return vs Nifty])</f>
        <v>-0.61711775390783008</v>
      </c>
      <c r="O517">
        <v>1345.55</v>
      </c>
      <c r="P517">
        <v>1288.9240205160199</v>
      </c>
      <c r="Q517">
        <v>1196.8516816409001</v>
      </c>
      <c r="R517">
        <v>49.285100822650797</v>
      </c>
      <c r="S517" s="2">
        <f>(Table2[[#This Row],[Close Price]]-Table2[[#This Row],[20D EMA]])/Table2[[#This Row],[20D EMA]]</f>
        <v>2.0326260636914374E-2</v>
      </c>
      <c r="T517" s="2">
        <f>(Table2[[#This Row],[Close Price]]-Table2[[#This Row],[50D EMA]])/Table2[[#This Row],[50D EMA]]</f>
        <v>6.5152001318402319E-2</v>
      </c>
      <c r="U517" s="2">
        <f>(Table2[[#This Row],[Close Price]]-Table2[[#This Row],[200D EMA]])/Table2[[#This Row],[200D EMA]]</f>
        <v>0.1470928445517454</v>
      </c>
      <c r="V517">
        <v>1.0489725830453001</v>
      </c>
      <c r="W517">
        <v>1355</v>
      </c>
      <c r="X517">
        <v>1415.1</v>
      </c>
      <c r="Y517">
        <v>1316</v>
      </c>
      <c r="Z517">
        <v>1451.95</v>
      </c>
      <c r="AA517">
        <v>1285</v>
      </c>
      <c r="AB517">
        <v>1451.95</v>
      </c>
      <c r="AC517">
        <f>(Table2[[#This Row],[Close Price]]/Table2[[#This Row],[Day Low]])-1</f>
        <v>1.321033210332101E-2</v>
      </c>
      <c r="AD517">
        <f>(Table2[[#This Row],[Day High]]/Table2[[#This Row],[Close Price]])-1</f>
        <v>3.0737854177288915E-2</v>
      </c>
      <c r="AE517">
        <f>(Table2[[#This Row],[Close Price]]/Table2[[#This Row],[Current Week Low]])-1</f>
        <v>4.323708206686927E-2</v>
      </c>
      <c r="AF517">
        <f>(Table2[[#This Row],[Current Week High]]/Table2[[#This Row],[Close Price]])-1</f>
        <v>5.7578847694660817E-2</v>
      </c>
      <c r="AG517">
        <f>(Table2[[#This Row],[Close Price]]/Table2[[#This Row],[Current Month Low]])-1</f>
        <v>6.8404669260700546E-2</v>
      </c>
      <c r="AH517">
        <f>(Table2[[#This Row],[Current Month High]]/Table2[[#This Row],[Close Price]])-1</f>
        <v>5.7578847694660817E-2</v>
      </c>
      <c r="AI517">
        <v>6.9997814844489703</v>
      </c>
      <c r="AJ517">
        <v>36.681766140674</v>
      </c>
      <c r="AK517" t="str">
        <f>IF(AND(Table2[[#This Row],[20D EMA]]&gt;Table2[[#This Row],[50D EMA]],Table2[[#This Row],[50D EMA]]&gt;Table2[[#This Row],[200D EMA]]),"Uptrend","Downtrend/NoTrend")</f>
        <v>Uptrend</v>
      </c>
      <c r="AL517">
        <v>0.02</v>
      </c>
      <c r="AM517" t="s">
        <v>10211</v>
      </c>
      <c r="AN517">
        <v>1.81</v>
      </c>
      <c r="AO517" t="s">
        <v>10211</v>
      </c>
      <c r="AP517">
        <v>-3.329241111731E-3</v>
      </c>
      <c r="AQ517">
        <f>(Table2[[#This Row],[Sharpe Ratio]]-AVERAGE(Table2[Sharpe Ratio]))/_xlfn.STDEV.P(Table2[Sharpe Ratio])</f>
        <v>-0.65639022254714496</v>
      </c>
      <c r="AR5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-2.0198210910796393</v>
      </c>
      <c r="AS517">
        <f>_xlfn.RANK.AVG(Table2[[#This Row],[1Y Return vs Nifty Z-Score]],Table2[1Y Return vs Nifty Z-Score])</f>
        <v>580</v>
      </c>
      <c r="AT517">
        <f>_xlfn.RANK.AVG(Table2[[#This Row],[6M Return vs Nifty Z-Score]],Table2[6M Return vs Nifty Z-Score])</f>
        <v>339</v>
      </c>
      <c r="AU517">
        <f>_xlfn.RANK.AVG(Table2[[#This Row],[Sharpe Ratio Z-Score]],Table2[Sharpe Ratio Z-Score])</f>
        <v>543</v>
      </c>
      <c r="AV517">
        <f>(Table2[[#This Row],[Rank 1Y]]+Table2[[#This Row],[Rank 6M]]+Table2[[#This Row],[Rank Sharpe]])/3</f>
        <v>487.33333333333331</v>
      </c>
    </row>
    <row r="518" spans="1:48" x14ac:dyDescent="0.3">
      <c r="A518" t="s">
        <v>405</v>
      </c>
      <c r="B518" t="s">
        <v>406</v>
      </c>
      <c r="C518" t="s">
        <v>10172</v>
      </c>
      <c r="D518" t="s">
        <v>62</v>
      </c>
      <c r="E518">
        <v>59141.482312439999</v>
      </c>
      <c r="F518">
        <v>27472.7</v>
      </c>
      <c r="G518">
        <v>-9.8169192561912393</v>
      </c>
      <c r="H518">
        <f>(Table2[[#This Row],[1Y Return vs Nifty]]-AVERAGE(Table2[1Y Return vs Nifty]))/_xlfn.STDEV.P(Table2[1Y Return vs Nifty])</f>
        <v>-0.6463540360060267</v>
      </c>
      <c r="I518">
        <v>-5.9403841886747601</v>
      </c>
      <c r="J518">
        <f>(Table2[[#This Row],[1M Return vs Nifty]]-AVERAGE(Table2[1M Return vs Nifty]))/_xlfn.STDEV.P(Table2[1M Return vs Nifty])</f>
        <v>-0.68111421184319976</v>
      </c>
      <c r="K518">
        <v>-5.2151582553870997</v>
      </c>
      <c r="L518">
        <f>(Table2[[#This Row],[6M Return vs Nifty]]-AVERAGE(Table2[6M Return vs Nifty]))/_xlfn.STDEV.P(Table2[6M Return vs Nifty])</f>
        <v>-0.4537430533492634</v>
      </c>
      <c r="M518">
        <v>-1.1288295704896001</v>
      </c>
      <c r="N518">
        <f>(Table2[[#This Row],[1W Return vs Nifty]]-AVERAGE(Table2[1W Return vs Nifty]))/_xlfn.STDEV.P(Table2[1W Return vs Nifty])</f>
        <v>-0.15761940575075103</v>
      </c>
      <c r="O518">
        <v>27562.99</v>
      </c>
      <c r="P518">
        <v>27172.591802786599</v>
      </c>
      <c r="Q518">
        <v>25777.606297525999</v>
      </c>
      <c r="R518">
        <v>54.335191028663701</v>
      </c>
      <c r="S518" s="2">
        <f>(Table2[[#This Row],[Close Price]]-Table2[[#This Row],[20D EMA]])/Table2[[#This Row],[20D EMA]]</f>
        <v>-3.2757694284981736E-3</v>
      </c>
      <c r="T518" s="2">
        <f>(Table2[[#This Row],[Close Price]]-Table2[[#This Row],[50D EMA]])/Table2[[#This Row],[50D EMA]]</f>
        <v>1.1044518660256212E-2</v>
      </c>
      <c r="U518" s="2">
        <f>(Table2[[#This Row],[Close Price]]-Table2[[#This Row],[200D EMA]])/Table2[[#This Row],[200D EMA]]</f>
        <v>6.5758382795872233E-2</v>
      </c>
      <c r="V518">
        <v>0.82955655410032902</v>
      </c>
      <c r="W518">
        <v>27342.5</v>
      </c>
      <c r="X518">
        <v>27899.8</v>
      </c>
      <c r="Y518">
        <v>27342.5</v>
      </c>
      <c r="Z518">
        <v>28545.9</v>
      </c>
      <c r="AA518">
        <v>27342.5</v>
      </c>
      <c r="AB518">
        <v>28545.9</v>
      </c>
      <c r="AC518">
        <f>(Table2[[#This Row],[Close Price]]/Table2[[#This Row],[Day Low]])-1</f>
        <v>4.7618176830941383E-3</v>
      </c>
      <c r="AD518">
        <f>(Table2[[#This Row],[Day High]]/Table2[[#This Row],[Close Price]])-1</f>
        <v>1.5546342368969901E-2</v>
      </c>
      <c r="AE518">
        <f>(Table2[[#This Row],[Close Price]]/Table2[[#This Row],[Current Week Low]])-1</f>
        <v>4.7618176830941383E-3</v>
      </c>
      <c r="AF518">
        <f>(Table2[[#This Row],[Current Week High]]/Table2[[#This Row],[Close Price]])-1</f>
        <v>3.9064234676606358E-2</v>
      </c>
      <c r="AG518">
        <f>(Table2[[#This Row],[Close Price]]/Table2[[#This Row],[Current Month Low]])-1</f>
        <v>4.7618176830941383E-3</v>
      </c>
      <c r="AH518">
        <f>(Table2[[#This Row],[Current Month High]]/Table2[[#This Row],[Close Price]])-1</f>
        <v>3.9064234676606358E-2</v>
      </c>
      <c r="AI518">
        <v>7.8851004815689798</v>
      </c>
      <c r="AJ518">
        <v>24.875909090909001</v>
      </c>
      <c r="AK518" t="str">
        <f>IF(AND(Table2[[#This Row],[20D EMA]]&gt;Table2[[#This Row],[50D EMA]],Table2[[#This Row],[50D EMA]]&gt;Table2[[#This Row],[200D EMA]]),"Uptrend","Downtrend/NoTrend")</f>
        <v>Uptrend</v>
      </c>
      <c r="AL518">
        <v>-0.03</v>
      </c>
      <c r="AM518" t="s">
        <v>10212</v>
      </c>
      <c r="AN518">
        <v>-0.6</v>
      </c>
      <c r="AO518" t="s">
        <v>10212</v>
      </c>
      <c r="AP518">
        <v>2.4325011841659E-2</v>
      </c>
      <c r="AQ518">
        <f>(Table2[[#This Row],[Sharpe Ratio]]-AVERAGE(Table2[Sharpe Ratio]))/_xlfn.STDEV.P(Table2[Sharpe Ratio])</f>
        <v>-0.34263683647771287</v>
      </c>
      <c r="AR5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-2.2814675434269538</v>
      </c>
      <c r="AS518">
        <f>_xlfn.RANK.AVG(Table2[[#This Row],[1Y Return vs Nifty Z-Score]],Table2[1Y Return vs Nifty Z-Score])</f>
        <v>553</v>
      </c>
      <c r="AT518">
        <f>_xlfn.RANK.AVG(Table2[[#This Row],[6M Return vs Nifty Z-Score]],Table2[6M Return vs Nifty Z-Score])</f>
        <v>479</v>
      </c>
      <c r="AU518">
        <f>_xlfn.RANK.AVG(Table2[[#This Row],[Sharpe Ratio Z-Score]],Table2[Sharpe Ratio Z-Score])</f>
        <v>433</v>
      </c>
      <c r="AV518">
        <f>(Table2[[#This Row],[Rank 1Y]]+Table2[[#This Row],[Rank 6M]]+Table2[[#This Row],[Rank Sharpe]])/3</f>
        <v>488.33333333333331</v>
      </c>
    </row>
    <row r="519" spans="1:48" x14ac:dyDescent="0.3">
      <c r="A519" t="s">
        <v>254</v>
      </c>
      <c r="B519" t="s">
        <v>255</v>
      </c>
      <c r="C519" t="s">
        <v>10169</v>
      </c>
      <c r="D519" t="s">
        <v>256</v>
      </c>
      <c r="E519">
        <v>107803.73108224</v>
      </c>
      <c r="F519">
        <v>1152.25</v>
      </c>
      <c r="G519">
        <v>10.241900448136001</v>
      </c>
      <c r="H519">
        <f>(Table2[[#This Row],[1Y Return vs Nifty]]-AVERAGE(Table2[1Y Return vs Nifty]))/_xlfn.STDEV.P(Table2[1Y Return vs Nifty])</f>
        <v>-0.40554486366850595</v>
      </c>
      <c r="I519">
        <v>-5.6402970398292496</v>
      </c>
      <c r="J519">
        <f>(Table2[[#This Row],[1M Return vs Nifty]]-AVERAGE(Table2[1M Return vs Nifty]))/_xlfn.STDEV.P(Table2[1M Return vs Nifty])</f>
        <v>-0.65543388396209301</v>
      </c>
      <c r="K519">
        <v>-12.492211792184101</v>
      </c>
      <c r="L519">
        <f>(Table2[[#This Row],[6M Return vs Nifty]]-AVERAGE(Table2[6M Return vs Nifty]))/_xlfn.STDEV.P(Table2[6M Return vs Nifty])</f>
        <v>-0.67276984614945745</v>
      </c>
      <c r="M519">
        <v>-1.42096757522072</v>
      </c>
      <c r="N519">
        <f>(Table2[[#This Row],[1W Return vs Nifty]]-AVERAGE(Table2[1W Return vs Nifty]))/_xlfn.STDEV.P(Table2[1W Return vs Nifty])</f>
        <v>-0.21357404984113576</v>
      </c>
      <c r="O519">
        <v>1124.8900000000001</v>
      </c>
      <c r="P519">
        <v>1117.1719872746701</v>
      </c>
      <c r="Q519">
        <v>1057.67684082191</v>
      </c>
      <c r="R519">
        <v>52.998925428717101</v>
      </c>
      <c r="S519" s="2">
        <f>(Table2[[#This Row],[Close Price]]-Table2[[#This Row],[20D EMA]])/Table2[[#This Row],[20D EMA]]</f>
        <v>2.4322378188089411E-2</v>
      </c>
      <c r="T519" s="2">
        <f>(Table2[[#This Row],[Close Price]]-Table2[[#This Row],[50D EMA]])/Table2[[#This Row],[50D EMA]]</f>
        <v>3.139893689144712E-2</v>
      </c>
      <c r="U519" s="2">
        <f>(Table2[[#This Row],[Close Price]]-Table2[[#This Row],[200D EMA]])/Table2[[#This Row],[200D EMA]]</f>
        <v>8.9415930772009877E-2</v>
      </c>
      <c r="V519">
        <v>0.87758825223943604</v>
      </c>
      <c r="W519">
        <v>1130.05</v>
      </c>
      <c r="X519">
        <v>1154</v>
      </c>
      <c r="Y519">
        <v>1125.5</v>
      </c>
      <c r="Z519">
        <v>1168.5</v>
      </c>
      <c r="AA519">
        <v>1080</v>
      </c>
      <c r="AB519">
        <v>1168.5</v>
      </c>
      <c r="AC519">
        <f>(Table2[[#This Row],[Close Price]]/Table2[[#This Row],[Day Low]])-1</f>
        <v>1.9645148444759064E-2</v>
      </c>
      <c r="AD519">
        <f>(Table2[[#This Row],[Day High]]/Table2[[#This Row],[Close Price]])-1</f>
        <v>1.5187676285528529E-3</v>
      </c>
      <c r="AE519">
        <f>(Table2[[#This Row],[Close Price]]/Table2[[#This Row],[Current Week Low]])-1</f>
        <v>2.3767214571301709E-2</v>
      </c>
      <c r="AF519">
        <f>(Table2[[#This Row],[Current Week High]]/Table2[[#This Row],[Close Price]])-1</f>
        <v>1.4102842265133475E-2</v>
      </c>
      <c r="AG519">
        <f>(Table2[[#This Row],[Close Price]]/Table2[[#This Row],[Current Month Low]])-1</f>
        <v>6.6898148148148096E-2</v>
      </c>
      <c r="AH519">
        <f>(Table2[[#This Row],[Current Month High]]/Table2[[#This Row],[Close Price]])-1</f>
        <v>1.4102842265133475E-2</v>
      </c>
      <c r="AI519">
        <v>10.1323497504881</v>
      </c>
      <c r="AJ519">
        <v>39.118623603984297</v>
      </c>
      <c r="AK519" t="str">
        <f>IF(AND(Table2[[#This Row],[20D EMA]]&gt;Table2[[#This Row],[50D EMA]],Table2[[#This Row],[50D EMA]]&gt;Table2[[#This Row],[200D EMA]]),"Uptrend","Downtrend/NoTrend")</f>
        <v>Uptrend</v>
      </c>
      <c r="AL519">
        <v>-0.06</v>
      </c>
      <c r="AM519" t="s">
        <v>10212</v>
      </c>
      <c r="AN519">
        <v>6.01</v>
      </c>
      <c r="AO519" t="s">
        <v>10211</v>
      </c>
      <c r="AP519">
        <v>8.5160449184540007E-3</v>
      </c>
      <c r="AQ519">
        <f>(Table2[[#This Row],[Sharpe Ratio]]-AVERAGE(Table2[Sharpe Ratio]))/_xlfn.STDEV.P(Table2[Sharpe Ratio])</f>
        <v>-0.52199864786980776</v>
      </c>
      <c r="AR5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-2.4693212914909997</v>
      </c>
      <c r="AS519">
        <f>_xlfn.RANK.AVG(Table2[[#This Row],[1Y Return vs Nifty Z-Score]],Table2[1Y Return vs Nifty Z-Score])</f>
        <v>432</v>
      </c>
      <c r="AT519">
        <f>_xlfn.RANK.AVG(Table2[[#This Row],[6M Return vs Nifty Z-Score]],Table2[6M Return vs Nifty Z-Score])</f>
        <v>556</v>
      </c>
      <c r="AU519">
        <f>_xlfn.RANK.AVG(Table2[[#This Row],[Sharpe Ratio Z-Score]],Table2[Sharpe Ratio Z-Score])</f>
        <v>480</v>
      </c>
      <c r="AV519">
        <f>(Table2[[#This Row],[Rank 1Y]]+Table2[[#This Row],[Rank 6M]]+Table2[[#This Row],[Rank Sharpe]])/3</f>
        <v>489.33333333333331</v>
      </c>
    </row>
    <row r="520" spans="1:48" x14ac:dyDescent="0.3">
      <c r="A520" t="s">
        <v>164</v>
      </c>
      <c r="B520" t="s">
        <v>165</v>
      </c>
      <c r="C520" t="s">
        <v>10181</v>
      </c>
      <c r="D520" t="s">
        <v>166</v>
      </c>
      <c r="E520">
        <v>160794.29979429999</v>
      </c>
      <c r="F520">
        <v>3147.65</v>
      </c>
      <c r="G520">
        <v>-6.3749627803769604</v>
      </c>
      <c r="H520">
        <f>(Table2[[#This Row],[1Y Return vs Nifty]]-AVERAGE(Table2[1Y Return vs Nifty]))/_xlfn.STDEV.P(Table2[1Y Return vs Nifty])</f>
        <v>-0.6050328265639876</v>
      </c>
      <c r="I520">
        <v>-5.3272532861652397</v>
      </c>
      <c r="J520">
        <f>(Table2[[#This Row],[1M Return vs Nifty]]-AVERAGE(Table2[1M Return vs Nifty]))/_xlfn.STDEV.P(Table2[1M Return vs Nifty])</f>
        <v>-0.62864477864334833</v>
      </c>
      <c r="K520">
        <v>3.1737303906221102</v>
      </c>
      <c r="L520">
        <f>(Table2[[#This Row],[6M Return vs Nifty]]-AVERAGE(Table2[6M Return vs Nifty]))/_xlfn.STDEV.P(Table2[6M Return vs Nifty])</f>
        <v>-0.20125193644288866</v>
      </c>
      <c r="M520">
        <v>1.25272876810018</v>
      </c>
      <c r="N520">
        <f>(Table2[[#This Row],[1W Return vs Nifty]]-AVERAGE(Table2[1W Return vs Nifty]))/_xlfn.STDEV.P(Table2[1W Return vs Nifty])</f>
        <v>0.29853230014910004</v>
      </c>
      <c r="O520">
        <v>3117.79</v>
      </c>
      <c r="P520">
        <v>3064.75415574627</v>
      </c>
      <c r="Q520">
        <v>2837.70087565721</v>
      </c>
      <c r="R520">
        <v>61.534576838414303</v>
      </c>
      <c r="S520" s="2">
        <f>(Table2[[#This Row],[Close Price]]-Table2[[#This Row],[20D EMA]])/Table2[[#This Row],[20D EMA]]</f>
        <v>9.577296739036345E-3</v>
      </c>
      <c r="T520" s="2">
        <f>(Table2[[#This Row],[Close Price]]-Table2[[#This Row],[50D EMA]])/Table2[[#This Row],[50D EMA]]</f>
        <v>2.7048121983391141E-2</v>
      </c>
      <c r="U520" s="2">
        <f>(Table2[[#This Row],[Close Price]]-Table2[[#This Row],[200D EMA]])/Table2[[#This Row],[200D EMA]]</f>
        <v>0.10922543915803179</v>
      </c>
      <c r="V520">
        <v>0.78134545703323199</v>
      </c>
      <c r="W520">
        <v>3136.65</v>
      </c>
      <c r="X520">
        <v>3173.9</v>
      </c>
      <c r="Y520">
        <v>3056</v>
      </c>
      <c r="Z520">
        <v>3201.85</v>
      </c>
      <c r="AA520">
        <v>3056</v>
      </c>
      <c r="AB520">
        <v>3201.85</v>
      </c>
      <c r="AC520">
        <f>(Table2[[#This Row],[Close Price]]/Table2[[#This Row],[Day Low]])-1</f>
        <v>3.5069261792040063E-3</v>
      </c>
      <c r="AD520">
        <f>(Table2[[#This Row],[Day High]]/Table2[[#This Row],[Close Price]])-1</f>
        <v>8.3395549060409913E-3</v>
      </c>
      <c r="AE520">
        <f>(Table2[[#This Row],[Close Price]]/Table2[[#This Row],[Current Week Low]])-1</f>
        <v>2.9990183246073387E-2</v>
      </c>
      <c r="AF520">
        <f>(Table2[[#This Row],[Current Week High]]/Table2[[#This Row],[Close Price]])-1</f>
        <v>1.721919527266369E-2</v>
      </c>
      <c r="AG520">
        <f>(Table2[[#This Row],[Close Price]]/Table2[[#This Row],[Current Month Low]])-1</f>
        <v>2.9990183246073387E-2</v>
      </c>
      <c r="AH520">
        <f>(Table2[[#This Row],[Current Month High]]/Table2[[#This Row],[Close Price]])-1</f>
        <v>1.721919527266369E-2</v>
      </c>
      <c r="AI520">
        <v>2.64800724349911</v>
      </c>
      <c r="AJ520">
        <v>37.299077446511497</v>
      </c>
      <c r="AK520" t="str">
        <f>IF(AND(Table2[[#This Row],[20D EMA]]&gt;Table2[[#This Row],[50D EMA]],Table2[[#This Row],[50D EMA]]&gt;Table2[[#This Row],[200D EMA]]),"Uptrend","Downtrend/NoTrend")</f>
        <v>Uptrend</v>
      </c>
      <c r="AL520">
        <v>-0.01</v>
      </c>
      <c r="AM520" t="s">
        <v>10212</v>
      </c>
      <c r="AN520">
        <v>-0.83</v>
      </c>
      <c r="AO520" t="s">
        <v>10212</v>
      </c>
      <c r="AP520">
        <v>-3.9853160480899999E-3</v>
      </c>
      <c r="AQ520">
        <f>(Table2[[#This Row],[Sharpe Ratio]]-AVERAGE(Table2[Sharpe Ratio]))/_xlfn.STDEV.P(Table2[Sharpe Ratio])</f>
        <v>-0.66383376959015739</v>
      </c>
      <c r="AR5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-1.8002310110912818</v>
      </c>
      <c r="AS520">
        <f>_xlfn.RANK.AVG(Table2[[#This Row],[1Y Return vs Nifty Z-Score]],Table2[1Y Return vs Nifty Z-Score])</f>
        <v>541</v>
      </c>
      <c r="AT520">
        <f>_xlfn.RANK.AVG(Table2[[#This Row],[6M Return vs Nifty Z-Score]],Table2[6M Return vs Nifty Z-Score])</f>
        <v>383</v>
      </c>
      <c r="AU520">
        <f>_xlfn.RANK.AVG(Table2[[#This Row],[Sharpe Ratio Z-Score]],Table2[Sharpe Ratio Z-Score])</f>
        <v>545</v>
      </c>
      <c r="AV520">
        <f>(Table2[[#This Row],[Rank 1Y]]+Table2[[#This Row],[Rank 6M]]+Table2[[#This Row],[Rank Sharpe]])/3</f>
        <v>489.66666666666669</v>
      </c>
    </row>
    <row r="521" spans="1:48" x14ac:dyDescent="0.3">
      <c r="A521" t="s">
        <v>864</v>
      </c>
      <c r="B521" t="s">
        <v>865</v>
      </c>
      <c r="C521" t="s">
        <v>10172</v>
      </c>
      <c r="D521" t="s">
        <v>290</v>
      </c>
      <c r="E521">
        <v>17311.2107449049</v>
      </c>
      <c r="F521">
        <v>2141.4</v>
      </c>
      <c r="G521">
        <v>-12.546230659820401</v>
      </c>
      <c r="H521">
        <f>(Table2[[#This Row],[1Y Return vs Nifty]]-AVERAGE(Table2[1Y Return vs Nifty]))/_xlfn.STDEV.P(Table2[1Y Return vs Nifty])</f>
        <v>-0.67911983328858117</v>
      </c>
      <c r="I521">
        <v>7.0737302352270897</v>
      </c>
      <c r="J521">
        <f>(Table2[[#This Row],[1M Return vs Nifty]]-AVERAGE(Table2[1M Return vs Nifty]))/_xlfn.STDEV.P(Table2[1M Return vs Nifty])</f>
        <v>0.43258468120768162</v>
      </c>
      <c r="K521">
        <v>-5.2185670962558497</v>
      </c>
      <c r="L521">
        <f>(Table2[[#This Row],[6M Return vs Nifty]]-AVERAGE(Table2[6M Return vs Nifty]))/_xlfn.STDEV.P(Table2[6M Return vs Nifty])</f>
        <v>-0.45384565359521095</v>
      </c>
      <c r="M521">
        <v>0.79390061362965103</v>
      </c>
      <c r="N521">
        <f>(Table2[[#This Row],[1W Return vs Nifty]]-AVERAGE(Table2[1W Return vs Nifty]))/_xlfn.STDEV.P(Table2[1W Return vs Nifty])</f>
        <v>0.21065066316155323</v>
      </c>
      <c r="O521">
        <v>2091.06</v>
      </c>
      <c r="P521">
        <v>2037.50676110371</v>
      </c>
      <c r="Q521">
        <v>1972.39597182067</v>
      </c>
      <c r="R521">
        <v>66.530974503336296</v>
      </c>
      <c r="S521" s="2">
        <f>(Table2[[#This Row],[Close Price]]-Table2[[#This Row],[20D EMA]])/Table2[[#This Row],[20D EMA]]</f>
        <v>2.4073914665289443E-2</v>
      </c>
      <c r="T521" s="2">
        <f>(Table2[[#This Row],[Close Price]]-Table2[[#This Row],[50D EMA]])/Table2[[#This Row],[50D EMA]]</f>
        <v>5.0990377494507792E-2</v>
      </c>
      <c r="U521" s="2">
        <f>(Table2[[#This Row],[Close Price]]-Table2[[#This Row],[200D EMA]])/Table2[[#This Row],[200D EMA]]</f>
        <v>8.5684634624013503E-2</v>
      </c>
      <c r="V521">
        <v>0.88495311121359999</v>
      </c>
      <c r="W521">
        <v>2131</v>
      </c>
      <c r="X521">
        <v>2170</v>
      </c>
      <c r="Y521">
        <v>2092.0500000000002</v>
      </c>
      <c r="Z521">
        <v>2193.9</v>
      </c>
      <c r="AA521">
        <v>2080</v>
      </c>
      <c r="AB521">
        <v>2193.9</v>
      </c>
      <c r="AC521">
        <f>(Table2[[#This Row],[Close Price]]/Table2[[#This Row],[Day Low]])-1</f>
        <v>4.8803378695447819E-3</v>
      </c>
      <c r="AD521">
        <f>(Table2[[#This Row],[Day High]]/Table2[[#This Row],[Close Price]])-1</f>
        <v>1.3355748575698101E-2</v>
      </c>
      <c r="AE521">
        <f>(Table2[[#This Row],[Close Price]]/Table2[[#This Row],[Current Week Low]])-1</f>
        <v>2.3589302358930198E-2</v>
      </c>
      <c r="AF521">
        <f>(Table2[[#This Row],[Current Week High]]/Table2[[#This Row],[Close Price]])-1</f>
        <v>2.4516671336508811E-2</v>
      </c>
      <c r="AG521">
        <f>(Table2[[#This Row],[Close Price]]/Table2[[#This Row],[Current Month Low]])-1</f>
        <v>2.9519230769230909E-2</v>
      </c>
      <c r="AH521">
        <f>(Table2[[#This Row],[Current Month High]]/Table2[[#This Row],[Close Price]])-1</f>
        <v>2.4516671336508811E-2</v>
      </c>
      <c r="AI521">
        <v>10.0401606425702</v>
      </c>
      <c r="AJ521">
        <v>22.365714285714301</v>
      </c>
      <c r="AK521" t="str">
        <f>IF(AND(Table2[[#This Row],[20D EMA]]&gt;Table2[[#This Row],[50D EMA]],Table2[[#This Row],[50D EMA]]&gt;Table2[[#This Row],[200D EMA]]),"Uptrend","Downtrend/NoTrend")</f>
        <v>Uptrend</v>
      </c>
      <c r="AL521">
        <v>-0.05</v>
      </c>
      <c r="AM521" t="s">
        <v>10212</v>
      </c>
      <c r="AN521">
        <v>0.61</v>
      </c>
      <c r="AO521" t="s">
        <v>10211</v>
      </c>
      <c r="AP521">
        <v>3.2898619889805997E-2</v>
      </c>
      <c r="AQ521">
        <f>(Table2[[#This Row],[Sharpe Ratio]]-AVERAGE(Table2[Sharpe Ratio]))/_xlfn.STDEV.P(Table2[Sharpe Ratio])</f>
        <v>-0.2453643279607724</v>
      </c>
      <c r="AR5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-0.73509447047532961</v>
      </c>
      <c r="AS521">
        <f>_xlfn.RANK.AVG(Table2[[#This Row],[1Y Return vs Nifty Z-Score]],Table2[1Y Return vs Nifty Z-Score])</f>
        <v>577</v>
      </c>
      <c r="AT521">
        <f>_xlfn.RANK.AVG(Table2[[#This Row],[6M Return vs Nifty Z-Score]],Table2[6M Return vs Nifty Z-Score])</f>
        <v>480</v>
      </c>
      <c r="AU521">
        <f>_xlfn.RANK.AVG(Table2[[#This Row],[Sharpe Ratio Z-Score]],Table2[Sharpe Ratio Z-Score])</f>
        <v>412</v>
      </c>
      <c r="AV521">
        <f>(Table2[[#This Row],[Rank 1Y]]+Table2[[#This Row],[Rank 6M]]+Table2[[#This Row],[Rank Sharpe]])/3</f>
        <v>489.66666666666669</v>
      </c>
    </row>
    <row r="522" spans="1:48" x14ac:dyDescent="0.3">
      <c r="A522" t="s">
        <v>830</v>
      </c>
      <c r="B522" t="s">
        <v>831</v>
      </c>
      <c r="C522" t="s">
        <v>10167</v>
      </c>
      <c r="D522" t="s">
        <v>413</v>
      </c>
      <c r="E522">
        <v>18777.4173408959</v>
      </c>
      <c r="F522">
        <v>117.65</v>
      </c>
      <c r="G522">
        <v>-24.142149694153701</v>
      </c>
      <c r="H522">
        <f>(Table2[[#This Row],[1Y Return vs Nifty]]-AVERAGE(Table2[1Y Return vs Nifty]))/_xlfn.STDEV.P(Table2[1Y Return vs Nifty])</f>
        <v>-0.8183305997400242</v>
      </c>
      <c r="I522">
        <v>-2.3698149203763399</v>
      </c>
      <c r="J522">
        <f>(Table2[[#This Row],[1M Return vs Nifty]]-AVERAGE(Table2[1M Return vs Nifty]))/_xlfn.STDEV.P(Table2[1M Return vs Nifty])</f>
        <v>-0.37555834287357581</v>
      </c>
      <c r="K522">
        <v>-17.676733477049702</v>
      </c>
      <c r="L522">
        <f>(Table2[[#This Row],[6M Return vs Nifty]]-AVERAGE(Table2[6M Return vs Nifty]))/_xlfn.STDEV.P(Table2[6M Return vs Nifty])</f>
        <v>-0.82881502997243972</v>
      </c>
      <c r="M522">
        <v>-3.8267803566389702</v>
      </c>
      <c r="N522">
        <f>(Table2[[#This Row],[1W Return vs Nifty]]-AVERAGE(Table2[1W Return vs Nifty]))/_xlfn.STDEV.P(Table2[1W Return vs Nifty])</f>
        <v>-0.67437132973033043</v>
      </c>
      <c r="O522">
        <v>118.94</v>
      </c>
      <c r="P522">
        <v>118.099004693845</v>
      </c>
      <c r="Q522">
        <v>115.705034749086</v>
      </c>
      <c r="R522">
        <v>38.533392044617003</v>
      </c>
      <c r="S522" s="2">
        <f>(Table2[[#This Row],[Close Price]]-Table2[[#This Row],[20D EMA]])/Table2[[#This Row],[20D EMA]]</f>
        <v>-1.084580460736499E-2</v>
      </c>
      <c r="T522" s="2">
        <f>(Table2[[#This Row],[Close Price]]-Table2[[#This Row],[50D EMA]])/Table2[[#This Row],[50D EMA]]</f>
        <v>-3.801934614173753E-3</v>
      </c>
      <c r="U522" s="2">
        <f>(Table2[[#This Row],[Close Price]]-Table2[[#This Row],[200D EMA]])/Table2[[#This Row],[200D EMA]]</f>
        <v>1.6809685551988252E-2</v>
      </c>
      <c r="V522">
        <v>0.93011207537288898</v>
      </c>
      <c r="W522">
        <v>117.16</v>
      </c>
      <c r="X522">
        <v>118.84</v>
      </c>
      <c r="Y522">
        <v>116.1</v>
      </c>
      <c r="Z522">
        <v>121.72</v>
      </c>
      <c r="AA522">
        <v>115.75</v>
      </c>
      <c r="AB522">
        <v>122.9</v>
      </c>
      <c r="AC522">
        <f>(Table2[[#This Row],[Close Price]]/Table2[[#This Row],[Day Low]])-1</f>
        <v>4.1823147832025231E-3</v>
      </c>
      <c r="AD522">
        <f>(Table2[[#This Row],[Day High]]/Table2[[#This Row],[Close Price]])-1</f>
        <v>1.0114747131321655E-2</v>
      </c>
      <c r="AE522">
        <f>(Table2[[#This Row],[Close Price]]/Table2[[#This Row],[Current Week Low]])-1</f>
        <v>1.3350559862187916E-2</v>
      </c>
      <c r="AF522">
        <f>(Table2[[#This Row],[Current Week High]]/Table2[[#This Row],[Close Price]])-1</f>
        <v>3.4594135146621241E-2</v>
      </c>
      <c r="AG522">
        <f>(Table2[[#This Row],[Close Price]]/Table2[[#This Row],[Current Month Low]])-1</f>
        <v>1.6414686825054092E-2</v>
      </c>
      <c r="AH522">
        <f>(Table2[[#This Row],[Current Month High]]/Table2[[#This Row],[Close Price]])-1</f>
        <v>4.4623884402889891E-2</v>
      </c>
      <c r="AI522">
        <v>16.447088822779399</v>
      </c>
      <c r="AJ522">
        <v>12.047619047618999</v>
      </c>
      <c r="AK522" t="str">
        <f>IF(AND(Table2[[#This Row],[20D EMA]]&gt;Table2[[#This Row],[50D EMA]],Table2[[#This Row],[50D EMA]]&gt;Table2[[#This Row],[200D EMA]]),"Uptrend","Downtrend/NoTrend")</f>
        <v>Uptrend</v>
      </c>
      <c r="AL522">
        <v>-0.14000000000000001</v>
      </c>
      <c r="AM522" t="s">
        <v>10212</v>
      </c>
      <c r="AN522">
        <v>-3.72</v>
      </c>
      <c r="AO522" t="s">
        <v>10212</v>
      </c>
      <c r="AP522">
        <v>9.3193727004844004E-2</v>
      </c>
      <c r="AQ522">
        <f>(Table2[[#This Row],[Sharpe Ratio]]-AVERAGE(Table2[Sharpe Ratio]))/_xlfn.STDEV.P(Table2[Sharpe Ratio])</f>
        <v>0.43871829949791802</v>
      </c>
      <c r="AR5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-2.2583570028184523</v>
      </c>
      <c r="AS522">
        <f>_xlfn.RANK.AVG(Table2[[#This Row],[1Y Return vs Nifty Z-Score]],Table2[1Y Return vs Nifty Z-Score])</f>
        <v>640</v>
      </c>
      <c r="AT522">
        <f>_xlfn.RANK.AVG(Table2[[#This Row],[6M Return vs Nifty Z-Score]],Table2[6M Return vs Nifty Z-Score])</f>
        <v>601</v>
      </c>
      <c r="AU522">
        <f>_xlfn.RANK.AVG(Table2[[#This Row],[Sharpe Ratio Z-Score]],Table2[Sharpe Ratio Z-Score])</f>
        <v>230</v>
      </c>
      <c r="AV522">
        <f>(Table2[[#This Row],[Rank 1Y]]+Table2[[#This Row],[Rank 6M]]+Table2[[#This Row],[Rank Sharpe]])/3</f>
        <v>490.33333333333331</v>
      </c>
    </row>
    <row r="523" spans="1:48" x14ac:dyDescent="0.3">
      <c r="A523" t="s">
        <v>1127</v>
      </c>
      <c r="B523" t="s">
        <v>1128</v>
      </c>
      <c r="C523" t="s">
        <v>10171</v>
      </c>
      <c r="D523" t="s">
        <v>400</v>
      </c>
      <c r="E523">
        <v>10679.835540300001</v>
      </c>
      <c r="F523">
        <v>2622.7</v>
      </c>
      <c r="G523">
        <v>-20.9795750871336</v>
      </c>
      <c r="H523">
        <f>(Table2[[#This Row],[1Y Return vs Nifty]]-AVERAGE(Table2[1Y Return vs Nifty]))/_xlfn.STDEV.P(Table2[1Y Return vs Nifty])</f>
        <v>-0.78036341199926818</v>
      </c>
      <c r="I523">
        <v>-0.51023966543653598</v>
      </c>
      <c r="J523">
        <f>(Table2[[#This Row],[1M Return vs Nifty]]-AVERAGE(Table2[1M Return vs Nifty]))/_xlfn.STDEV.P(Table2[1M Return vs Nifty])</f>
        <v>-0.2164228968867449</v>
      </c>
      <c r="K523">
        <v>-6.6122120485251497</v>
      </c>
      <c r="L523">
        <f>(Table2[[#This Row],[6M Return vs Nifty]]-AVERAGE(Table2[6M Return vs Nifty]))/_xlfn.STDEV.P(Table2[6M Return vs Nifty])</f>
        <v>-0.49579196918217566</v>
      </c>
      <c r="M523">
        <v>-2.14261072994351</v>
      </c>
      <c r="N523">
        <f>(Table2[[#This Row],[1W Return vs Nifty]]-AVERAGE(Table2[1W Return vs Nifty]))/_xlfn.STDEV.P(Table2[1W Return vs Nifty])</f>
        <v>-0.35179395012401998</v>
      </c>
      <c r="O523">
        <v>2620.64</v>
      </c>
      <c r="P523">
        <v>2559.0530023450801</v>
      </c>
      <c r="Q523">
        <v>2435.1270667241802</v>
      </c>
      <c r="R523">
        <v>48.992672924519901</v>
      </c>
      <c r="S523" s="2">
        <f>(Table2[[#This Row],[Close Price]]-Table2[[#This Row],[20D EMA]])/Table2[[#This Row],[20D EMA]]</f>
        <v>7.8606752548993585E-4</v>
      </c>
      <c r="T523" s="2">
        <f>(Table2[[#This Row],[Close Price]]-Table2[[#This Row],[50D EMA]])/Table2[[#This Row],[50D EMA]]</f>
        <v>2.4871308877383341E-2</v>
      </c>
      <c r="U523" s="2">
        <f>(Table2[[#This Row],[Close Price]]-Table2[[#This Row],[200D EMA]])/Table2[[#This Row],[200D EMA]]</f>
        <v>7.7027985865291804E-2</v>
      </c>
      <c r="V523">
        <v>2.0942394979018699</v>
      </c>
      <c r="W523">
        <v>2609.65</v>
      </c>
      <c r="X523">
        <v>2663.6</v>
      </c>
      <c r="Y523">
        <v>2609.65</v>
      </c>
      <c r="Z523">
        <v>2770</v>
      </c>
      <c r="AA523">
        <v>2609.65</v>
      </c>
      <c r="AB523">
        <v>2907.35</v>
      </c>
      <c r="AC523">
        <f>(Table2[[#This Row],[Close Price]]/Table2[[#This Row],[Day Low]])-1</f>
        <v>5.0006705880096813E-3</v>
      </c>
      <c r="AD523">
        <f>(Table2[[#This Row],[Day High]]/Table2[[#This Row],[Close Price]])-1</f>
        <v>1.5594616235177439E-2</v>
      </c>
      <c r="AE523">
        <f>(Table2[[#This Row],[Close Price]]/Table2[[#This Row],[Current Week Low]])-1</f>
        <v>5.0006705880096813E-3</v>
      </c>
      <c r="AF523">
        <f>(Table2[[#This Row],[Current Week High]]/Table2[[#This Row],[Close Price]])-1</f>
        <v>5.6163495634270033E-2</v>
      </c>
      <c r="AG523">
        <f>(Table2[[#This Row],[Close Price]]/Table2[[#This Row],[Current Month Low]])-1</f>
        <v>5.0006705880096813E-3</v>
      </c>
      <c r="AH523">
        <f>(Table2[[#This Row],[Current Month High]]/Table2[[#This Row],[Close Price]])-1</f>
        <v>0.10853319098638803</v>
      </c>
      <c r="AI523">
        <v>14.3268387539558</v>
      </c>
      <c r="AJ523">
        <v>27.541517737739099</v>
      </c>
      <c r="AK523" t="str">
        <f>IF(AND(Table2[[#This Row],[20D EMA]]&gt;Table2[[#This Row],[50D EMA]],Table2[[#This Row],[50D EMA]]&gt;Table2[[#This Row],[200D EMA]]),"Uptrend","Downtrend/NoTrend")</f>
        <v>Uptrend</v>
      </c>
      <c r="AL523">
        <v>-0.1</v>
      </c>
      <c r="AM523" t="s">
        <v>10212</v>
      </c>
      <c r="AN523">
        <v>4.1100000000000003</v>
      </c>
      <c r="AO523" t="s">
        <v>10211</v>
      </c>
      <c r="AP523">
        <v>4.8027061946305002E-2</v>
      </c>
      <c r="AQ523">
        <f>(Table2[[#This Row],[Sharpe Ratio]]-AVERAGE(Table2[Sharpe Ratio]))/_xlfn.STDEV.P(Table2[Sharpe Ratio])</f>
        <v>-7.3723462117028724E-2</v>
      </c>
      <c r="AR5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-1.9180956903092374</v>
      </c>
      <c r="AS523">
        <f>_xlfn.RANK.AVG(Table2[[#This Row],[1Y Return vs Nifty Z-Score]],Table2[1Y Return vs Nifty Z-Score])</f>
        <v>622</v>
      </c>
      <c r="AT523">
        <f>_xlfn.RANK.AVG(Table2[[#This Row],[6M Return vs Nifty Z-Score]],Table2[6M Return vs Nifty Z-Score])</f>
        <v>496</v>
      </c>
      <c r="AU523">
        <f>_xlfn.RANK.AVG(Table2[[#This Row],[Sharpe Ratio Z-Score]],Table2[Sharpe Ratio Z-Score])</f>
        <v>353</v>
      </c>
      <c r="AV523">
        <f>(Table2[[#This Row],[Rank 1Y]]+Table2[[#This Row],[Rank 6M]]+Table2[[#This Row],[Rank Sharpe]])/3</f>
        <v>490.33333333333331</v>
      </c>
    </row>
    <row r="524" spans="1:48" x14ac:dyDescent="0.3">
      <c r="A524" t="s">
        <v>1330</v>
      </c>
      <c r="B524" t="s">
        <v>1331</v>
      </c>
      <c r="C524" t="s">
        <v>10167</v>
      </c>
      <c r="D524" t="s">
        <v>24</v>
      </c>
      <c r="E524">
        <v>8287.01022663</v>
      </c>
      <c r="F524">
        <v>219.2</v>
      </c>
      <c r="G524">
        <v>-19.501280786611499</v>
      </c>
      <c r="H524">
        <f>(Table2[[#This Row],[1Y Return vs Nifty]]-AVERAGE(Table2[1Y Return vs Nifty]))/_xlfn.STDEV.P(Table2[1Y Return vs Nifty])</f>
        <v>-0.76261626474796673</v>
      </c>
      <c r="I524">
        <v>-4.1132620836442797</v>
      </c>
      <c r="J524">
        <f>(Table2[[#This Row],[1M Return vs Nifty]]-AVERAGE(Table2[1M Return vs Nifty]))/_xlfn.STDEV.P(Table2[1M Return vs Nifty])</f>
        <v>-0.52475598418661851</v>
      </c>
      <c r="K524">
        <v>-31.4694462002074</v>
      </c>
      <c r="L524">
        <f>(Table2[[#This Row],[6M Return vs Nifty]]-AVERAGE(Table2[6M Return vs Nifty]))/_xlfn.STDEV.P(Table2[6M Return vs Nifty])</f>
        <v>-1.2439519554453482</v>
      </c>
      <c r="M524">
        <v>-2.54767231386823</v>
      </c>
      <c r="N524">
        <f>(Table2[[#This Row],[1W Return vs Nifty]]-AVERAGE(Table2[1W Return vs Nifty]))/_xlfn.STDEV.P(Table2[1W Return vs Nifty])</f>
        <v>-0.42937740861329071</v>
      </c>
      <c r="O524">
        <v>221.6</v>
      </c>
      <c r="P524">
        <v>222.718015442292</v>
      </c>
      <c r="Q524">
        <v>221.108509688721</v>
      </c>
      <c r="R524">
        <v>39.276935184083001</v>
      </c>
      <c r="S524" s="2">
        <f>(Table2[[#This Row],[Close Price]]-Table2[[#This Row],[20D EMA]])/Table2[[#This Row],[20D EMA]]</f>
        <v>-1.0830324909747318E-2</v>
      </c>
      <c r="T524" s="2">
        <f>(Table2[[#This Row],[Close Price]]-Table2[[#This Row],[50D EMA]])/Table2[[#This Row],[50D EMA]]</f>
        <v>-1.5795827900610748E-2</v>
      </c>
      <c r="U524" s="2">
        <f>(Table2[[#This Row],[Close Price]]-Table2[[#This Row],[200D EMA]])/Table2[[#This Row],[200D EMA]]</f>
        <v>-8.6315524056845769E-3</v>
      </c>
      <c r="V524">
        <v>0.706918020365364</v>
      </c>
      <c r="W524">
        <v>218.05</v>
      </c>
      <c r="X524">
        <v>220.95</v>
      </c>
      <c r="Y524">
        <v>216.33</v>
      </c>
      <c r="Z524">
        <v>224.5</v>
      </c>
      <c r="AA524">
        <v>216.33</v>
      </c>
      <c r="AB524">
        <v>225.49</v>
      </c>
      <c r="AC524">
        <f>(Table2[[#This Row],[Close Price]]/Table2[[#This Row],[Day Low]])-1</f>
        <v>5.2740197202474359E-3</v>
      </c>
      <c r="AD524">
        <f>(Table2[[#This Row],[Day High]]/Table2[[#This Row],[Close Price]])-1</f>
        <v>7.9835766423357324E-3</v>
      </c>
      <c r="AE524">
        <f>(Table2[[#This Row],[Close Price]]/Table2[[#This Row],[Current Week Low]])-1</f>
        <v>1.3266768363148884E-2</v>
      </c>
      <c r="AF524">
        <f>(Table2[[#This Row],[Current Week High]]/Table2[[#This Row],[Close Price]])-1</f>
        <v>2.4178832116788396E-2</v>
      </c>
      <c r="AG524">
        <f>(Table2[[#This Row],[Close Price]]/Table2[[#This Row],[Current Month Low]])-1</f>
        <v>1.3266768363148884E-2</v>
      </c>
      <c r="AH524">
        <f>(Table2[[#This Row],[Current Month High]]/Table2[[#This Row],[Close Price]])-1</f>
        <v>2.8695255474452619E-2</v>
      </c>
      <c r="AI524">
        <v>30.725364963503601</v>
      </c>
      <c r="AJ524">
        <v>14.1666666666666</v>
      </c>
      <c r="AK524" t="str">
        <f>IF(AND(Table2[[#This Row],[20D EMA]]&gt;Table2[[#This Row],[50D EMA]],Table2[[#This Row],[50D EMA]]&gt;Table2[[#This Row],[200D EMA]]),"Uptrend","Downtrend/NoTrend")</f>
        <v>Downtrend/NoTrend</v>
      </c>
      <c r="AL524">
        <v>-0.1</v>
      </c>
      <c r="AM524" t="s">
        <v>10212</v>
      </c>
      <c r="AN524">
        <v>-2.52</v>
      </c>
      <c r="AO524" t="s">
        <v>10212</v>
      </c>
      <c r="AP524">
        <v>0.11968670708803</v>
      </c>
      <c r="AQ524">
        <f>(Table2[[#This Row],[Sharpe Ratio]]-AVERAGE(Table2[Sharpe Ratio]))/_xlfn.STDEV.P(Table2[Sharpe Ratio])</f>
        <v>0.73929637774792811</v>
      </c>
      <c r="AR5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4">
        <f>_xlfn.RANK.AVG(Table2[[#This Row],[1Y Return vs Nifty Z-Score]],Table2[1Y Return vs Nifty Z-Score])</f>
        <v>614</v>
      </c>
      <c r="AT524">
        <f>_xlfn.RANK.AVG(Table2[[#This Row],[6M Return vs Nifty Z-Score]],Table2[6M Return vs Nifty Z-Score])</f>
        <v>691</v>
      </c>
      <c r="AU524">
        <f>_xlfn.RANK.AVG(Table2[[#This Row],[Sharpe Ratio Z-Score]],Table2[Sharpe Ratio Z-Score])</f>
        <v>167</v>
      </c>
      <c r="AV524">
        <f>(Table2[[#This Row],[Rank 1Y]]+Table2[[#This Row],[Rank 6M]]+Table2[[#This Row],[Rank Sharpe]])/3</f>
        <v>490.66666666666669</v>
      </c>
    </row>
    <row r="525" spans="1:48" x14ac:dyDescent="0.3">
      <c r="A525" t="s">
        <v>1145</v>
      </c>
      <c r="B525" t="s">
        <v>1146</v>
      </c>
      <c r="C525" t="s">
        <v>10176</v>
      </c>
      <c r="D525" t="s">
        <v>78</v>
      </c>
      <c r="E525">
        <v>10473.81257466</v>
      </c>
      <c r="F525">
        <v>881.75</v>
      </c>
      <c r="G525">
        <v>4.2759921997889698</v>
      </c>
      <c r="H525">
        <f>(Table2[[#This Row],[1Y Return vs Nifty]]-AVERAGE(Table2[1Y Return vs Nifty]))/_xlfn.STDEV.P(Table2[1Y Return vs Nifty])</f>
        <v>-0.47716649688036006</v>
      </c>
      <c r="I525">
        <v>3.2352944025930501</v>
      </c>
      <c r="J525">
        <f>(Table2[[#This Row],[1M Return vs Nifty]]-AVERAGE(Table2[1M Return vs Nifty]))/_xlfn.STDEV.P(Table2[1M Return vs Nifty])</f>
        <v>0.10410580061630501</v>
      </c>
      <c r="K525">
        <v>-10.559238460040801</v>
      </c>
      <c r="L525">
        <f>(Table2[[#This Row],[6M Return vs Nifty]]-AVERAGE(Table2[6M Return vs Nifty]))/_xlfn.STDEV.P(Table2[6M Return vs Nifty])</f>
        <v>-0.6145906741306133</v>
      </c>
      <c r="M525">
        <v>0.50036122027292196</v>
      </c>
      <c r="N525">
        <f>(Table2[[#This Row],[1W Return vs Nifty]]-AVERAGE(Table2[1W Return vs Nifty]))/_xlfn.STDEV.P(Table2[1W Return vs Nifty])</f>
        <v>0.15442760414223636</v>
      </c>
      <c r="O525">
        <v>864.1</v>
      </c>
      <c r="P525">
        <v>842.070895263696</v>
      </c>
      <c r="Q525">
        <v>815.06415052537295</v>
      </c>
      <c r="R525">
        <v>65.549031650159804</v>
      </c>
      <c r="S525" s="2">
        <f>(Table2[[#This Row],[Close Price]]-Table2[[#This Row],[20D EMA]])/Table2[[#This Row],[20D EMA]]</f>
        <v>2.0425876634648742E-2</v>
      </c>
      <c r="T525" s="2">
        <f>(Table2[[#This Row],[Close Price]]-Table2[[#This Row],[50D EMA]])/Table2[[#This Row],[50D EMA]]</f>
        <v>4.7120859964977668E-2</v>
      </c>
      <c r="U525" s="2">
        <f>(Table2[[#This Row],[Close Price]]-Table2[[#This Row],[200D EMA]])/Table2[[#This Row],[200D EMA]]</f>
        <v>8.1816688209931418E-2</v>
      </c>
      <c r="V525">
        <v>0.74589745623659198</v>
      </c>
      <c r="W525">
        <v>875.55</v>
      </c>
      <c r="X525">
        <v>900</v>
      </c>
      <c r="Y525">
        <v>850.9</v>
      </c>
      <c r="Z525">
        <v>903.5</v>
      </c>
      <c r="AA525">
        <v>850.9</v>
      </c>
      <c r="AB525">
        <v>910</v>
      </c>
      <c r="AC525">
        <f>(Table2[[#This Row],[Close Price]]/Table2[[#This Row],[Day Low]])-1</f>
        <v>7.0812632059849001E-3</v>
      </c>
      <c r="AD525">
        <f>(Table2[[#This Row],[Day High]]/Table2[[#This Row],[Close Price]])-1</f>
        <v>2.0697476609016219E-2</v>
      </c>
      <c r="AE525">
        <f>(Table2[[#This Row],[Close Price]]/Table2[[#This Row],[Current Week Low]])-1</f>
        <v>3.6255729227876454E-2</v>
      </c>
      <c r="AF525">
        <f>(Table2[[#This Row],[Current Week High]]/Table2[[#This Row],[Close Price]])-1</f>
        <v>2.4666855684717826E-2</v>
      </c>
      <c r="AG525">
        <f>(Table2[[#This Row],[Close Price]]/Table2[[#This Row],[Current Month Low]])-1</f>
        <v>3.6255729227876454E-2</v>
      </c>
      <c r="AH525">
        <f>(Table2[[#This Row],[Current Month High]]/Table2[[#This Row],[Close Price]])-1</f>
        <v>3.203855968244973E-2</v>
      </c>
      <c r="AI525">
        <v>13.3994896512616</v>
      </c>
      <c r="AJ525">
        <v>45.215744400527001</v>
      </c>
      <c r="AK525" t="str">
        <f>IF(AND(Table2[[#This Row],[20D EMA]]&gt;Table2[[#This Row],[50D EMA]],Table2[[#This Row],[50D EMA]]&gt;Table2[[#This Row],[200D EMA]]),"Uptrend","Downtrend/NoTrend")</f>
        <v>Uptrend</v>
      </c>
      <c r="AL525">
        <v>0.01</v>
      </c>
      <c r="AM525" t="s">
        <v>10211</v>
      </c>
      <c r="AN525">
        <v>1.71</v>
      </c>
      <c r="AO525" t="s">
        <v>10211</v>
      </c>
      <c r="AP525">
        <v>1.0949130472431E-2</v>
      </c>
      <c r="AQ525">
        <f>(Table2[[#This Row],[Sharpe Ratio]]-AVERAGE(Table2[Sharpe Ratio]))/_xlfn.STDEV.P(Table2[Sharpe Ratio])</f>
        <v>-0.49439389454511806</v>
      </c>
      <c r="AR5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-1.3276176607975501</v>
      </c>
      <c r="AS525">
        <f>_xlfn.RANK.AVG(Table2[[#This Row],[1Y Return vs Nifty Z-Score]],Table2[1Y Return vs Nifty Z-Score])</f>
        <v>468</v>
      </c>
      <c r="AT525">
        <f>_xlfn.RANK.AVG(Table2[[#This Row],[6M Return vs Nifty Z-Score]],Table2[6M Return vs Nifty Z-Score])</f>
        <v>532</v>
      </c>
      <c r="AU525">
        <f>_xlfn.RANK.AVG(Table2[[#This Row],[Sharpe Ratio Z-Score]],Table2[Sharpe Ratio Z-Score])</f>
        <v>474</v>
      </c>
      <c r="AV525">
        <f>(Table2[[#This Row],[Rank 1Y]]+Table2[[#This Row],[Rank 6M]]+Table2[[#This Row],[Rank Sharpe]])/3</f>
        <v>491.33333333333331</v>
      </c>
    </row>
    <row r="526" spans="1:48" x14ac:dyDescent="0.3">
      <c r="A526" t="s">
        <v>696</v>
      </c>
      <c r="B526" t="s">
        <v>697</v>
      </c>
      <c r="C526" t="s">
        <v>10172</v>
      </c>
      <c r="D526" t="s">
        <v>290</v>
      </c>
      <c r="E526">
        <v>24518.221529394999</v>
      </c>
      <c r="F526">
        <v>2950.85</v>
      </c>
      <c r="G526">
        <v>-2.4714178551760999</v>
      </c>
      <c r="H526">
        <f>(Table2[[#This Row],[1Y Return vs Nifty]]-AVERAGE(Table2[1Y Return vs Nifty]))/_xlfn.STDEV.P(Table2[1Y Return vs Nifty])</f>
        <v>-0.55817017779023337</v>
      </c>
      <c r="I526">
        <v>-0.149517802853113</v>
      </c>
      <c r="J526">
        <f>(Table2[[#This Row],[1M Return vs Nifty]]-AVERAGE(Table2[1M Return vs Nifty]))/_xlfn.STDEV.P(Table2[1M Return vs Nifty])</f>
        <v>-0.18555367859244601</v>
      </c>
      <c r="K526">
        <v>8.3636792563439695</v>
      </c>
      <c r="L526">
        <f>(Table2[[#This Row],[6M Return vs Nifty]]-AVERAGE(Table2[6M Return vs Nifty]))/_xlfn.STDEV.P(Table2[6M Return vs Nifty])</f>
        <v>-4.504340381246915E-2</v>
      </c>
      <c r="M526">
        <v>-0.13229294239209999</v>
      </c>
      <c r="N526">
        <f>(Table2[[#This Row],[1W Return vs Nifty]]-AVERAGE(Table2[1W Return vs Nifty]))/_xlfn.STDEV.P(Table2[1W Return vs Nifty])</f>
        <v>3.3252207819517869E-2</v>
      </c>
      <c r="O526">
        <v>2830.58</v>
      </c>
      <c r="P526">
        <v>2692.7324431735101</v>
      </c>
      <c r="Q526">
        <v>2488.8438184665602</v>
      </c>
      <c r="R526">
        <v>76.382276589419902</v>
      </c>
      <c r="S526" s="2">
        <f>(Table2[[#This Row],[Close Price]]-Table2[[#This Row],[20D EMA]])/Table2[[#This Row],[20D EMA]]</f>
        <v>4.2489525114994098E-2</v>
      </c>
      <c r="T526" s="2">
        <f>(Table2[[#This Row],[Close Price]]-Table2[[#This Row],[50D EMA]])/Table2[[#This Row],[50D EMA]]</f>
        <v>9.5857112532980182E-2</v>
      </c>
      <c r="U526" s="2">
        <f>(Table2[[#This Row],[Close Price]]-Table2[[#This Row],[200D EMA]])/Table2[[#This Row],[200D EMA]]</f>
        <v>0.1856308451761724</v>
      </c>
      <c r="V526">
        <v>1.0597463312180599</v>
      </c>
      <c r="W526">
        <v>2926.1</v>
      </c>
      <c r="X526">
        <v>2962.75</v>
      </c>
      <c r="Y526">
        <v>2867.8</v>
      </c>
      <c r="Z526">
        <v>2998.85</v>
      </c>
      <c r="AA526">
        <v>2775</v>
      </c>
      <c r="AB526">
        <v>2998.85</v>
      </c>
      <c r="AC526">
        <f>(Table2[[#This Row],[Close Price]]/Table2[[#This Row],[Day Low]])-1</f>
        <v>8.4583575407539691E-3</v>
      </c>
      <c r="AD526">
        <f>(Table2[[#This Row],[Day High]]/Table2[[#This Row],[Close Price]])-1</f>
        <v>4.0327363302099517E-3</v>
      </c>
      <c r="AE526">
        <f>(Table2[[#This Row],[Close Price]]/Table2[[#This Row],[Current Week Low]])-1</f>
        <v>2.8959481135365062E-2</v>
      </c>
      <c r="AF526">
        <f>(Table2[[#This Row],[Current Week High]]/Table2[[#This Row],[Close Price]])-1</f>
        <v>1.6266499483199803E-2</v>
      </c>
      <c r="AG526">
        <f>(Table2[[#This Row],[Close Price]]/Table2[[#This Row],[Current Month Low]])-1</f>
        <v>6.3369369369369322E-2</v>
      </c>
      <c r="AH526">
        <f>(Table2[[#This Row],[Current Month High]]/Table2[[#This Row],[Close Price]])-1</f>
        <v>1.6266499483199803E-2</v>
      </c>
      <c r="AI526">
        <v>1.6266499483199801</v>
      </c>
      <c r="AJ526">
        <v>51.816123887431097</v>
      </c>
      <c r="AK526" t="str">
        <f>IF(AND(Table2[[#This Row],[20D EMA]]&gt;Table2[[#This Row],[50D EMA]],Table2[[#This Row],[50D EMA]]&gt;Table2[[#This Row],[200D EMA]]),"Uptrend","Downtrend/NoTrend")</f>
        <v>Uptrend</v>
      </c>
      <c r="AL526">
        <v>0.14000000000000001</v>
      </c>
      <c r="AM526" t="s">
        <v>10211</v>
      </c>
      <c r="AN526">
        <v>7.43</v>
      </c>
      <c r="AO526" t="s">
        <v>10211</v>
      </c>
      <c r="AP526">
        <v>-5.2671882783458003E-2</v>
      </c>
      <c r="AQ526">
        <f>(Table2[[#This Row],[Sharpe Ratio]]-AVERAGE(Table2[Sharpe Ratio]))/_xlfn.STDEV.P(Table2[Sharpe Ratio])</f>
        <v>-1.2162108377779468</v>
      </c>
      <c r="AR5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-1.9717258901535775</v>
      </c>
      <c r="AS526">
        <f>_xlfn.RANK.AVG(Table2[[#This Row],[1Y Return vs Nifty Z-Score]],Table2[1Y Return vs Nifty Z-Score])</f>
        <v>516</v>
      </c>
      <c r="AT526">
        <f>_xlfn.RANK.AVG(Table2[[#This Row],[6M Return vs Nifty Z-Score]],Table2[6M Return vs Nifty Z-Score])</f>
        <v>323</v>
      </c>
      <c r="AU526">
        <f>_xlfn.RANK.AVG(Table2[[#This Row],[Sharpe Ratio Z-Score]],Table2[Sharpe Ratio Z-Score])</f>
        <v>638</v>
      </c>
      <c r="AV526">
        <f>(Table2[[#This Row],[Rank 1Y]]+Table2[[#This Row],[Rank 6M]]+Table2[[#This Row],[Rank Sharpe]])/3</f>
        <v>492.33333333333331</v>
      </c>
    </row>
    <row r="527" spans="1:48" x14ac:dyDescent="0.3">
      <c r="A527" t="s">
        <v>169</v>
      </c>
      <c r="B527" t="s">
        <v>170</v>
      </c>
      <c r="C527" t="s">
        <v>10167</v>
      </c>
      <c r="D527" t="s">
        <v>37</v>
      </c>
      <c r="E527">
        <v>156125.80015739999</v>
      </c>
      <c r="F527">
        <v>1562.85</v>
      </c>
      <c r="G527">
        <v>-6.23826613237304</v>
      </c>
      <c r="H527">
        <f>(Table2[[#This Row],[1Y Return vs Nifty]]-AVERAGE(Table2[1Y Return vs Nifty]))/_xlfn.STDEV.P(Table2[1Y Return vs Nifty])</f>
        <v>-0.60339176257555982</v>
      </c>
      <c r="I527">
        <v>4.0120458857879999</v>
      </c>
      <c r="J527">
        <f>(Table2[[#This Row],[1M Return vs Nifty]]-AVERAGE(Table2[1M Return vs Nifty]))/_xlfn.STDEV.P(Table2[1M Return vs Nifty])</f>
        <v>0.17057726681311783</v>
      </c>
      <c r="K527">
        <v>-3.02316926548743</v>
      </c>
      <c r="L527">
        <f>(Table2[[#This Row],[6M Return vs Nifty]]-AVERAGE(Table2[6M Return vs Nifty]))/_xlfn.STDEV.P(Table2[6M Return vs Nifty])</f>
        <v>-0.38776795561453115</v>
      </c>
      <c r="M527">
        <v>2.2204185957668301</v>
      </c>
      <c r="N527">
        <f>(Table2[[#This Row],[1W Return vs Nifty]]-AVERAGE(Table2[1W Return vs Nifty]))/_xlfn.STDEV.P(Table2[1W Return vs Nifty])</f>
        <v>0.48387874265256375</v>
      </c>
      <c r="O527">
        <v>1501.72</v>
      </c>
      <c r="P527">
        <v>1473.0618318148599</v>
      </c>
      <c r="Q527">
        <v>1423.6021992973899</v>
      </c>
      <c r="R527">
        <v>78.178789956098896</v>
      </c>
      <c r="S527" s="2">
        <f>(Table2[[#This Row],[Close Price]]-Table2[[#This Row],[20D EMA]])/Table2[[#This Row],[20D EMA]]</f>
        <v>4.070665636736534E-2</v>
      </c>
      <c r="T527" s="2">
        <f>(Table2[[#This Row],[Close Price]]-Table2[[#This Row],[50D EMA]])/Table2[[#This Row],[50D EMA]]</f>
        <v>6.0953427918581007E-2</v>
      </c>
      <c r="U527" s="2">
        <f>(Table2[[#This Row],[Close Price]]-Table2[[#This Row],[200D EMA]])/Table2[[#This Row],[200D EMA]]</f>
        <v>9.7813701588361474E-2</v>
      </c>
      <c r="V527">
        <v>0.77865207629409405</v>
      </c>
      <c r="W527">
        <v>1547.35</v>
      </c>
      <c r="X527">
        <v>1570</v>
      </c>
      <c r="Y527">
        <v>1508.25</v>
      </c>
      <c r="Z527">
        <v>1570</v>
      </c>
      <c r="AA527">
        <v>1468.1</v>
      </c>
      <c r="AB527">
        <v>1570</v>
      </c>
      <c r="AC527">
        <f>(Table2[[#This Row],[Close Price]]/Table2[[#This Row],[Day Low]])-1</f>
        <v>1.001712605422167E-2</v>
      </c>
      <c r="AD527">
        <f>(Table2[[#This Row],[Day High]]/Table2[[#This Row],[Close Price]])-1</f>
        <v>4.5749752055539439E-3</v>
      </c>
      <c r="AE527">
        <f>(Table2[[#This Row],[Close Price]]/Table2[[#This Row],[Current Week Low]])-1</f>
        <v>3.6200895077076023E-2</v>
      </c>
      <c r="AF527">
        <f>(Table2[[#This Row],[Current Week High]]/Table2[[#This Row],[Close Price]])-1</f>
        <v>4.5749752055539439E-3</v>
      </c>
      <c r="AG527">
        <f>(Table2[[#This Row],[Close Price]]/Table2[[#This Row],[Current Month Low]])-1</f>
        <v>6.453920032695315E-2</v>
      </c>
      <c r="AH527">
        <f>(Table2[[#This Row],[Current Month High]]/Table2[[#This Row],[Close Price]])-1</f>
        <v>4.5749752055539439E-3</v>
      </c>
      <c r="AI527">
        <v>0.457497520555394</v>
      </c>
      <c r="AJ527">
        <v>24.863180601605801</v>
      </c>
      <c r="AK527" t="str">
        <f>IF(AND(Table2[[#This Row],[20D EMA]]&gt;Table2[[#This Row],[50D EMA]],Table2[[#This Row],[50D EMA]]&gt;Table2[[#This Row],[200D EMA]]),"Uptrend","Downtrend/NoTrend")</f>
        <v>Uptrend</v>
      </c>
      <c r="AL527">
        <v>-0.03</v>
      </c>
      <c r="AM527" t="s">
        <v>10212</v>
      </c>
      <c r="AN527">
        <v>7.72</v>
      </c>
      <c r="AO527" t="s">
        <v>10211</v>
      </c>
      <c r="AP527">
        <v>6.7777567893519998E-3</v>
      </c>
      <c r="AQ527">
        <f>(Table2[[#This Row],[Sharpe Ratio]]-AVERAGE(Table2[Sharpe Ratio]))/_xlfn.STDEV.P(Table2[Sharpe Ratio])</f>
        <v>-0.54172052527467884</v>
      </c>
      <c r="AR5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-0.87842423399908842</v>
      </c>
      <c r="AS527">
        <f>_xlfn.RANK.AVG(Table2[[#This Row],[1Y Return vs Nifty Z-Score]],Table2[1Y Return vs Nifty Z-Score])</f>
        <v>540</v>
      </c>
      <c r="AT527">
        <f>_xlfn.RANK.AVG(Table2[[#This Row],[6M Return vs Nifty Z-Score]],Table2[6M Return vs Nifty Z-Score])</f>
        <v>456</v>
      </c>
      <c r="AU527">
        <f>_xlfn.RANK.AVG(Table2[[#This Row],[Sharpe Ratio Z-Score]],Table2[Sharpe Ratio Z-Score])</f>
        <v>483</v>
      </c>
      <c r="AV527">
        <f>(Table2[[#This Row],[Rank 1Y]]+Table2[[#This Row],[Rank 6M]]+Table2[[#This Row],[Rank Sharpe]])/3</f>
        <v>493</v>
      </c>
    </row>
    <row r="528" spans="1:48" x14ac:dyDescent="0.3">
      <c r="A528" t="s">
        <v>1244</v>
      </c>
      <c r="B528" t="s">
        <v>1245</v>
      </c>
      <c r="C528" t="s">
        <v>10169</v>
      </c>
      <c r="D528" t="s">
        <v>986</v>
      </c>
      <c r="E528">
        <v>8978.8501487249996</v>
      </c>
      <c r="F528">
        <v>440.35</v>
      </c>
      <c r="G528">
        <v>-11.7872527331194</v>
      </c>
      <c r="H528">
        <f>(Table2[[#This Row],[1Y Return vs Nifty]]-AVERAGE(Table2[1Y Return vs Nifty]))/_xlfn.STDEV.P(Table2[1Y Return vs Nifty])</f>
        <v>-0.67000818818456309</v>
      </c>
      <c r="I528">
        <v>3.6651790861464999</v>
      </c>
      <c r="J528">
        <f>(Table2[[#This Row],[1M Return vs Nifty]]-AVERAGE(Table2[1M Return vs Nifty]))/_xlfn.STDEV.P(Table2[1M Return vs Nifty])</f>
        <v>0.14089371261850059</v>
      </c>
      <c r="K528">
        <v>0.68287411956808097</v>
      </c>
      <c r="L528">
        <f>(Table2[[#This Row],[6M Return vs Nifty]]-AVERAGE(Table2[6M Return vs Nifty]))/_xlfn.STDEV.P(Table2[6M Return vs Nifty])</f>
        <v>-0.27622242520135737</v>
      </c>
      <c r="M528">
        <v>2.8098223015416202</v>
      </c>
      <c r="N528">
        <f>(Table2[[#This Row],[1W Return vs Nifty]]-AVERAGE(Table2[1W Return vs Nifty]))/_xlfn.STDEV.P(Table2[1W Return vs Nifty])</f>
        <v>0.59677016399480398</v>
      </c>
      <c r="O528">
        <v>428.9</v>
      </c>
      <c r="P528">
        <v>412.84502863983602</v>
      </c>
      <c r="Q528">
        <v>398.68471743205203</v>
      </c>
      <c r="R528">
        <v>71.073599776506299</v>
      </c>
      <c r="S528" s="2">
        <f>(Table2[[#This Row],[Close Price]]-Table2[[#This Row],[20D EMA]])/Table2[[#This Row],[20D EMA]]</f>
        <v>2.669619958032186E-2</v>
      </c>
      <c r="T528" s="2">
        <f>(Table2[[#This Row],[Close Price]]-Table2[[#This Row],[50D EMA]])/Table2[[#This Row],[50D EMA]]</f>
        <v>6.6622992774751824E-2</v>
      </c>
      <c r="U528" s="2">
        <f>(Table2[[#This Row],[Close Price]]-Table2[[#This Row],[200D EMA]])/Table2[[#This Row],[200D EMA]]</f>
        <v>0.10450684650346305</v>
      </c>
      <c r="V528">
        <v>0.91443507766786103</v>
      </c>
      <c r="W528">
        <v>439.05</v>
      </c>
      <c r="X528">
        <v>451.9</v>
      </c>
      <c r="Y528">
        <v>422</v>
      </c>
      <c r="Z528">
        <v>451.9</v>
      </c>
      <c r="AA528">
        <v>422</v>
      </c>
      <c r="AB528">
        <v>451.9</v>
      </c>
      <c r="AC528">
        <f>(Table2[[#This Row],[Close Price]]/Table2[[#This Row],[Day Low]])-1</f>
        <v>2.9609383897051256E-3</v>
      </c>
      <c r="AD528">
        <f>(Table2[[#This Row],[Day High]]/Table2[[#This Row],[Close Price]])-1</f>
        <v>2.6229135914613178E-2</v>
      </c>
      <c r="AE528">
        <f>(Table2[[#This Row],[Close Price]]/Table2[[#This Row],[Current Week Low]])-1</f>
        <v>4.3483412322274928E-2</v>
      </c>
      <c r="AF528">
        <f>(Table2[[#This Row],[Current Week High]]/Table2[[#This Row],[Close Price]])-1</f>
        <v>2.6229135914613178E-2</v>
      </c>
      <c r="AG528">
        <f>(Table2[[#This Row],[Close Price]]/Table2[[#This Row],[Current Month Low]])-1</f>
        <v>4.3483412322274928E-2</v>
      </c>
      <c r="AH528">
        <f>(Table2[[#This Row],[Current Month High]]/Table2[[#This Row],[Close Price]])-1</f>
        <v>2.6229135914613178E-2</v>
      </c>
      <c r="AI528">
        <v>10.3440445100488</v>
      </c>
      <c r="AJ528">
        <v>28.195050946142601</v>
      </c>
      <c r="AK528" t="str">
        <f>IF(AND(Table2[[#This Row],[20D EMA]]&gt;Table2[[#This Row],[50D EMA]],Table2[[#This Row],[50D EMA]]&gt;Table2[[#This Row],[200D EMA]]),"Uptrend","Downtrend/NoTrend")</f>
        <v>Uptrend</v>
      </c>
      <c r="AL528">
        <v>0.02</v>
      </c>
      <c r="AM528" t="s">
        <v>10211</v>
      </c>
      <c r="AN528">
        <v>2.42</v>
      </c>
      <c r="AO528" t="s">
        <v>10211</v>
      </c>
      <c r="AP528">
        <v>1.4252301423570001E-3</v>
      </c>
      <c r="AQ528">
        <f>(Table2[[#This Row],[Sharpe Ratio]]-AVERAGE(Table2[Sharpe Ratio]))/_xlfn.STDEV.P(Table2[Sharpe Ratio])</f>
        <v>-0.60244801490717959</v>
      </c>
      <c r="AR5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-0.81101475167979542</v>
      </c>
      <c r="AS528">
        <f>_xlfn.RANK.AVG(Table2[[#This Row],[1Y Return vs Nifty Z-Score]],Table2[1Y Return vs Nifty Z-Score])</f>
        <v>568</v>
      </c>
      <c r="AT528">
        <f>_xlfn.RANK.AVG(Table2[[#This Row],[6M Return vs Nifty Z-Score]],Table2[6M Return vs Nifty Z-Score])</f>
        <v>417</v>
      </c>
      <c r="AU528">
        <f>_xlfn.RANK.AVG(Table2[[#This Row],[Sharpe Ratio Z-Score]],Table2[Sharpe Ratio Z-Score])</f>
        <v>497</v>
      </c>
      <c r="AV528">
        <f>(Table2[[#This Row],[Rank 1Y]]+Table2[[#This Row],[Rank 6M]]+Table2[[#This Row],[Rank Sharpe]])/3</f>
        <v>494</v>
      </c>
    </row>
    <row r="529" spans="1:48" x14ac:dyDescent="0.3">
      <c r="A529" t="s">
        <v>1306</v>
      </c>
      <c r="B529" t="s">
        <v>1307</v>
      </c>
      <c r="C529" t="s">
        <v>10178</v>
      </c>
      <c r="D529" t="s">
        <v>148</v>
      </c>
      <c r="E529">
        <v>8421.9643278700005</v>
      </c>
      <c r="F529">
        <v>1009.7</v>
      </c>
      <c r="G529">
        <v>3.4545641618774598</v>
      </c>
      <c r="H529">
        <f>(Table2[[#This Row],[1Y Return vs Nifty]]-AVERAGE(Table2[1Y Return vs Nifty]))/_xlfn.STDEV.P(Table2[1Y Return vs Nifty])</f>
        <v>-0.48702786503960582</v>
      </c>
      <c r="I529">
        <v>-8.6527713541902909</v>
      </c>
      <c r="J529">
        <f>(Table2[[#This Row],[1M Return vs Nifty]]-AVERAGE(Table2[1M Return vs Nifty]))/_xlfn.STDEV.P(Table2[1M Return vs Nifty])</f>
        <v>-0.91323008891064461</v>
      </c>
      <c r="K529">
        <v>3.7289659603395702</v>
      </c>
      <c r="L529">
        <f>(Table2[[#This Row],[6M Return vs Nifty]]-AVERAGE(Table2[6M Return vs Nifty]))/_xlfn.STDEV.P(Table2[6M Return vs Nifty])</f>
        <v>-0.18454030096173329</v>
      </c>
      <c r="M529">
        <v>-4.8865479716815301</v>
      </c>
      <c r="N529">
        <f>(Table2[[#This Row],[1W Return vs Nifty]]-AVERAGE(Table2[1W Return vs Nifty]))/_xlfn.STDEV.P(Table2[1W Return vs Nifty])</f>
        <v>-0.87735388851380769</v>
      </c>
      <c r="O529">
        <v>1009.54</v>
      </c>
      <c r="P529">
        <v>993.82132568102804</v>
      </c>
      <c r="Q529">
        <v>890.82773453906896</v>
      </c>
      <c r="R529">
        <v>40.285462678727399</v>
      </c>
      <c r="S529" s="2">
        <f>(Table2[[#This Row],[Close Price]]-Table2[[#This Row],[20D EMA]])/Table2[[#This Row],[20D EMA]]</f>
        <v>1.5848802424874879E-4</v>
      </c>
      <c r="T529" s="2">
        <f>(Table2[[#This Row],[Close Price]]-Table2[[#This Row],[50D EMA]])/Table2[[#This Row],[50D EMA]]</f>
        <v>1.5977393429438585E-2</v>
      </c>
      <c r="U529" s="2">
        <f>(Table2[[#This Row],[Close Price]]-Table2[[#This Row],[200D EMA]])/Table2[[#This Row],[200D EMA]]</f>
        <v>0.13344023861407708</v>
      </c>
      <c r="V529">
        <v>0.25285620125279901</v>
      </c>
      <c r="W529">
        <v>996.15</v>
      </c>
      <c r="X529">
        <v>1033.2</v>
      </c>
      <c r="Y529">
        <v>959</v>
      </c>
      <c r="Z529">
        <v>1033.2</v>
      </c>
      <c r="AA529">
        <v>959</v>
      </c>
      <c r="AB529">
        <v>1058</v>
      </c>
      <c r="AC529">
        <f>(Table2[[#This Row],[Close Price]]/Table2[[#This Row],[Day Low]])-1</f>
        <v>1.3602369121116453E-2</v>
      </c>
      <c r="AD529">
        <f>(Table2[[#This Row],[Day High]]/Table2[[#This Row],[Close Price]])-1</f>
        <v>2.3274239873229741E-2</v>
      </c>
      <c r="AE529">
        <f>(Table2[[#This Row],[Close Price]]/Table2[[#This Row],[Current Week Low]])-1</f>
        <v>5.2867570385818574E-2</v>
      </c>
      <c r="AF529">
        <f>(Table2[[#This Row],[Current Week High]]/Table2[[#This Row],[Close Price]])-1</f>
        <v>2.3274239873229741E-2</v>
      </c>
      <c r="AG529">
        <f>(Table2[[#This Row],[Close Price]]/Table2[[#This Row],[Current Month Low]])-1</f>
        <v>5.2867570385818574E-2</v>
      </c>
      <c r="AH529">
        <f>(Table2[[#This Row],[Current Month High]]/Table2[[#This Row],[Close Price]])-1</f>
        <v>4.7835990888382751E-2</v>
      </c>
      <c r="AI529">
        <v>15.083688224225</v>
      </c>
      <c r="AJ529">
        <v>45.689344203159898</v>
      </c>
      <c r="AK529" t="str">
        <f>IF(AND(Table2[[#This Row],[20D EMA]]&gt;Table2[[#This Row],[50D EMA]],Table2[[#This Row],[50D EMA]]&gt;Table2[[#This Row],[200D EMA]]),"Uptrend","Downtrend/NoTrend")</f>
        <v>Uptrend</v>
      </c>
      <c r="AL529">
        <v>-0.2</v>
      </c>
      <c r="AM529" t="s">
        <v>10212</v>
      </c>
      <c r="AN529">
        <v>-5.71</v>
      </c>
      <c r="AO529" t="s">
        <v>10212</v>
      </c>
      <c r="AP529">
        <v>-4.6707587217116001E-2</v>
      </c>
      <c r="AQ529">
        <f>(Table2[[#This Row],[Sharpe Ratio]]-AVERAGE(Table2[Sharpe Ratio]))/_xlfn.STDEV.P(Table2[Sharpe Ratio])</f>
        <v>-1.1485424783175511</v>
      </c>
      <c r="AR5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-3.6106946217433427</v>
      </c>
      <c r="AS529">
        <f>_xlfn.RANK.AVG(Table2[[#This Row],[1Y Return vs Nifty Z-Score]],Table2[1Y Return vs Nifty Z-Score])</f>
        <v>478</v>
      </c>
      <c r="AT529">
        <f>_xlfn.RANK.AVG(Table2[[#This Row],[6M Return vs Nifty Z-Score]],Table2[6M Return vs Nifty Z-Score])</f>
        <v>375</v>
      </c>
      <c r="AU529">
        <f>_xlfn.RANK.AVG(Table2[[#This Row],[Sharpe Ratio Z-Score]],Table2[Sharpe Ratio Z-Score])</f>
        <v>630</v>
      </c>
      <c r="AV529">
        <f>(Table2[[#This Row],[Rank 1Y]]+Table2[[#This Row],[Rank 6M]]+Table2[[#This Row],[Rank Sharpe]])/3</f>
        <v>494.33333333333331</v>
      </c>
    </row>
    <row r="530" spans="1:48" x14ac:dyDescent="0.3">
      <c r="A530" t="s">
        <v>529</v>
      </c>
      <c r="B530" t="s">
        <v>530</v>
      </c>
      <c r="C530" t="s">
        <v>10167</v>
      </c>
      <c r="D530" t="s">
        <v>49</v>
      </c>
      <c r="E530">
        <v>37173.537762879998</v>
      </c>
      <c r="F530">
        <v>298.2</v>
      </c>
      <c r="G530">
        <v>-34.450140307574003</v>
      </c>
      <c r="H530">
        <f>(Table2[[#This Row],[1Y Return vs Nifty]]-AVERAGE(Table2[1Y Return vs Nifty]))/_xlfn.STDEV.P(Table2[1Y Return vs Nifty])</f>
        <v>-0.94207959019259735</v>
      </c>
      <c r="I530">
        <v>-2.1162957570322098</v>
      </c>
      <c r="J530">
        <f>(Table2[[#This Row],[1M Return vs Nifty]]-AVERAGE(Table2[1M Return vs Nifty]))/_xlfn.STDEV.P(Table2[1M Return vs Nifty])</f>
        <v>-0.35386312778733164</v>
      </c>
      <c r="K530">
        <v>-5.4288276343878099</v>
      </c>
      <c r="L530">
        <f>(Table2[[#This Row],[6M Return vs Nifty]]-AVERAGE(Table2[6M Return vs Nifty]))/_xlfn.STDEV.P(Table2[6M Return vs Nifty])</f>
        <v>-0.46017413408344932</v>
      </c>
      <c r="M530">
        <v>-0.177935076530014</v>
      </c>
      <c r="N530">
        <f>(Table2[[#This Row],[1W Return vs Nifty]]-AVERAGE(Table2[1W Return vs Nifty]))/_xlfn.STDEV.P(Table2[1W Return vs Nifty])</f>
        <v>2.4510143008186169E-2</v>
      </c>
      <c r="O530">
        <v>298.5</v>
      </c>
      <c r="P530">
        <v>289.77859898634199</v>
      </c>
      <c r="Q530">
        <v>280.646489110532</v>
      </c>
      <c r="R530">
        <v>51.652334751029997</v>
      </c>
      <c r="S530" s="2">
        <f>(Table2[[#This Row],[Close Price]]-Table2[[#This Row],[20D EMA]])/Table2[[#This Row],[20D EMA]]</f>
        <v>-1.0050251256281788E-3</v>
      </c>
      <c r="T530" s="2">
        <f>(Table2[[#This Row],[Close Price]]-Table2[[#This Row],[50D EMA]])/Table2[[#This Row],[50D EMA]]</f>
        <v>2.906150089453266E-2</v>
      </c>
      <c r="U530" s="2">
        <f>(Table2[[#This Row],[Close Price]]-Table2[[#This Row],[200D EMA]])/Table2[[#This Row],[200D EMA]]</f>
        <v>6.2546696896516582E-2</v>
      </c>
      <c r="V530">
        <v>0.712521599364073</v>
      </c>
      <c r="W530">
        <v>297.45</v>
      </c>
      <c r="X530">
        <v>306</v>
      </c>
      <c r="Y530">
        <v>295.60000000000002</v>
      </c>
      <c r="Z530">
        <v>309.25</v>
      </c>
      <c r="AA530">
        <v>288.60000000000002</v>
      </c>
      <c r="AB530">
        <v>309.25</v>
      </c>
      <c r="AC530">
        <f>(Table2[[#This Row],[Close Price]]/Table2[[#This Row],[Day Low]])-1</f>
        <v>2.5214321734745582E-3</v>
      </c>
      <c r="AD530">
        <f>(Table2[[#This Row],[Day High]]/Table2[[#This Row],[Close Price]])-1</f>
        <v>2.6156941649899457E-2</v>
      </c>
      <c r="AE530">
        <f>(Table2[[#This Row],[Close Price]]/Table2[[#This Row],[Current Week Low]])-1</f>
        <v>8.7956698240865272E-3</v>
      </c>
      <c r="AF530">
        <f>(Table2[[#This Row],[Current Week High]]/Table2[[#This Row],[Close Price]])-1</f>
        <v>3.7055667337357434E-2</v>
      </c>
      <c r="AG530">
        <f>(Table2[[#This Row],[Close Price]]/Table2[[#This Row],[Current Month Low]])-1</f>
        <v>3.3264033264033044E-2</v>
      </c>
      <c r="AH530">
        <f>(Table2[[#This Row],[Current Month High]]/Table2[[#This Row],[Close Price]])-1</f>
        <v>3.7055667337357434E-2</v>
      </c>
      <c r="AI530">
        <v>10.4292421193829</v>
      </c>
      <c r="AJ530">
        <v>25.637244575521301</v>
      </c>
      <c r="AK530" t="str">
        <f>IF(AND(Table2[[#This Row],[20D EMA]]&gt;Table2[[#This Row],[50D EMA]],Table2[[#This Row],[50D EMA]]&gt;Table2[[#This Row],[200D EMA]]),"Uptrend","Downtrend/NoTrend")</f>
        <v>Uptrend</v>
      </c>
      <c r="AL530">
        <v>0.05</v>
      </c>
      <c r="AM530" t="s">
        <v>10211</v>
      </c>
      <c r="AN530">
        <v>-3.21</v>
      </c>
      <c r="AO530" t="s">
        <v>10212</v>
      </c>
      <c r="AP530">
        <v>5.6589854177900002E-2</v>
      </c>
      <c r="AQ530">
        <f>(Table2[[#This Row],[Sharpe Ratio]]-AVERAGE(Table2[Sharpe Ratio]))/_xlfn.STDEV.P(Table2[Sharpe Ratio])</f>
        <v>2.3426334747855385E-2</v>
      </c>
      <c r="AR5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-1.7081803743073367</v>
      </c>
      <c r="AS530">
        <f>_xlfn.RANK.AVG(Table2[[#This Row],[1Y Return vs Nifty Z-Score]],Table2[1Y Return vs Nifty Z-Score])</f>
        <v>680</v>
      </c>
      <c r="AT530">
        <f>_xlfn.RANK.AVG(Table2[[#This Row],[6M Return vs Nifty Z-Score]],Table2[6M Return vs Nifty Z-Score])</f>
        <v>483</v>
      </c>
      <c r="AU530">
        <f>_xlfn.RANK.AVG(Table2[[#This Row],[Sharpe Ratio Z-Score]],Table2[Sharpe Ratio Z-Score])</f>
        <v>323</v>
      </c>
      <c r="AV530">
        <f>(Table2[[#This Row],[Rank 1Y]]+Table2[[#This Row],[Rank 6M]]+Table2[[#This Row],[Rank Sharpe]])/3</f>
        <v>495.33333333333331</v>
      </c>
    </row>
    <row r="531" spans="1:48" x14ac:dyDescent="0.3">
      <c r="A531" t="s">
        <v>881</v>
      </c>
      <c r="B531" t="s">
        <v>882</v>
      </c>
      <c r="C531" t="s">
        <v>10172</v>
      </c>
      <c r="D531" t="s">
        <v>290</v>
      </c>
      <c r="E531">
        <v>16886.948787525002</v>
      </c>
      <c r="F531">
        <v>337.1</v>
      </c>
      <c r="G531">
        <v>-17.677637409366401</v>
      </c>
      <c r="H531">
        <f>(Table2[[#This Row],[1Y Return vs Nifty]]-AVERAGE(Table2[1Y Return vs Nifty]))/_xlfn.STDEV.P(Table2[1Y Return vs Nifty])</f>
        <v>-0.74072314946070705</v>
      </c>
      <c r="I531">
        <v>-10.1210264536656</v>
      </c>
      <c r="J531">
        <f>(Table2[[#This Row],[1M Return vs Nifty]]-AVERAGE(Table2[1M Return vs Nifty]))/_xlfn.STDEV.P(Table2[1M Return vs Nifty])</f>
        <v>-1.0388778299508457</v>
      </c>
      <c r="K531">
        <v>-28.510505899057598</v>
      </c>
      <c r="L531">
        <f>(Table2[[#This Row],[6M Return vs Nifty]]-AVERAGE(Table2[6M Return vs Nifty]))/_xlfn.STDEV.P(Table2[6M Return vs Nifty])</f>
        <v>-1.1548929426222356</v>
      </c>
      <c r="M531">
        <v>-3.1365381339638199</v>
      </c>
      <c r="N531">
        <f>(Table2[[#This Row],[1W Return vs Nifty]]-AVERAGE(Table2[1W Return vs Nifty]))/_xlfn.STDEV.P(Table2[1W Return vs Nifty])</f>
        <v>-0.54216580603788389</v>
      </c>
      <c r="O531">
        <v>347.35</v>
      </c>
      <c r="P531">
        <v>361.591432242834</v>
      </c>
      <c r="Q531">
        <v>372.21370847417103</v>
      </c>
      <c r="R531">
        <v>31.393807199463499</v>
      </c>
      <c r="S531" s="2">
        <f>(Table2[[#This Row],[Close Price]]-Table2[[#This Row],[20D EMA]])/Table2[[#This Row],[20D EMA]]</f>
        <v>-2.9509140636245861E-2</v>
      </c>
      <c r="T531" s="2">
        <f>(Table2[[#This Row],[Close Price]]-Table2[[#This Row],[50D EMA]])/Table2[[#This Row],[50D EMA]]</f>
        <v>-6.7732335611277061E-2</v>
      </c>
      <c r="U531" s="2">
        <f>(Table2[[#This Row],[Close Price]]-Table2[[#This Row],[200D EMA]])/Table2[[#This Row],[200D EMA]]</f>
        <v>-9.4337493957742408E-2</v>
      </c>
      <c r="V531">
        <v>0.42245658372802097</v>
      </c>
      <c r="W531">
        <v>335.25</v>
      </c>
      <c r="X531">
        <v>340.5</v>
      </c>
      <c r="Y531">
        <v>335.25</v>
      </c>
      <c r="Z531">
        <v>344.9</v>
      </c>
      <c r="AA531">
        <v>335.25</v>
      </c>
      <c r="AB531">
        <v>353.95</v>
      </c>
      <c r="AC531">
        <f>(Table2[[#This Row],[Close Price]]/Table2[[#This Row],[Day Low]])-1</f>
        <v>5.5182699478002473E-3</v>
      </c>
      <c r="AD531">
        <f>(Table2[[#This Row],[Day High]]/Table2[[#This Row],[Close Price]])-1</f>
        <v>1.008602788490065E-2</v>
      </c>
      <c r="AE531">
        <f>(Table2[[#This Row],[Close Price]]/Table2[[#This Row],[Current Week Low]])-1</f>
        <v>5.5182699478002473E-3</v>
      </c>
      <c r="AF531">
        <f>(Table2[[#This Row],[Current Week High]]/Table2[[#This Row],[Close Price]])-1</f>
        <v>2.3138534559477675E-2</v>
      </c>
      <c r="AG531">
        <f>(Table2[[#This Row],[Close Price]]/Table2[[#This Row],[Current Month Low]])-1</f>
        <v>5.5182699478002473E-3</v>
      </c>
      <c r="AH531">
        <f>(Table2[[#This Row],[Current Month High]]/Table2[[#This Row],[Close Price]])-1</f>
        <v>4.9985167606051428E-2</v>
      </c>
      <c r="AI531">
        <v>65.529516463957194</v>
      </c>
      <c r="AJ531">
        <v>14.5235264141328</v>
      </c>
      <c r="AK531" t="str">
        <f>IF(AND(Table2[[#This Row],[20D EMA]]&gt;Table2[[#This Row],[50D EMA]],Table2[[#This Row],[50D EMA]]&gt;Table2[[#This Row],[200D EMA]]),"Uptrend","Downtrend/NoTrend")</f>
        <v>Downtrend/NoTrend</v>
      </c>
      <c r="AL531">
        <v>-0.21</v>
      </c>
      <c r="AM531" t="s">
        <v>10212</v>
      </c>
      <c r="AN531">
        <v>-4.29</v>
      </c>
      <c r="AO531" t="s">
        <v>10212</v>
      </c>
      <c r="AP531">
        <v>0.10152885015591499</v>
      </c>
      <c r="AQ531">
        <f>(Table2[[#This Row],[Sharpe Ratio]]-AVERAGE(Table2[Sharpe Ratio]))/_xlfn.STDEV.P(Table2[Sharpe Ratio])</f>
        <v>0.53328505985705676</v>
      </c>
      <c r="AR5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1">
        <f>_xlfn.RANK.AVG(Table2[[#This Row],[1Y Return vs Nifty Z-Score]],Table2[1Y Return vs Nifty Z-Score])</f>
        <v>604</v>
      </c>
      <c r="AT531">
        <f>_xlfn.RANK.AVG(Table2[[#This Row],[6M Return vs Nifty Z-Score]],Table2[6M Return vs Nifty Z-Score])</f>
        <v>676</v>
      </c>
      <c r="AU531">
        <f>_xlfn.RANK.AVG(Table2[[#This Row],[Sharpe Ratio Z-Score]],Table2[Sharpe Ratio Z-Score])</f>
        <v>206</v>
      </c>
      <c r="AV531">
        <f>(Table2[[#This Row],[Rank 1Y]]+Table2[[#This Row],[Rank 6M]]+Table2[[#This Row],[Rank Sharpe]])/3</f>
        <v>495.33333333333331</v>
      </c>
    </row>
    <row r="532" spans="1:48" x14ac:dyDescent="0.3">
      <c r="A532" t="s">
        <v>414</v>
      </c>
      <c r="B532" t="s">
        <v>415</v>
      </c>
      <c r="C532" t="s">
        <v>10169</v>
      </c>
      <c r="D532" t="s">
        <v>416</v>
      </c>
      <c r="E532">
        <v>58893.196374200001</v>
      </c>
      <c r="F532">
        <v>1592.9</v>
      </c>
      <c r="G532">
        <v>3.4821772597529499</v>
      </c>
      <c r="H532">
        <f>(Table2[[#This Row],[1Y Return vs Nifty]]-AVERAGE(Table2[1Y Return vs Nifty]))/_xlfn.STDEV.P(Table2[1Y Return vs Nifty])</f>
        <v>-0.4866963656122672</v>
      </c>
      <c r="I532">
        <v>3.1388496400084902</v>
      </c>
      <c r="J532">
        <f>(Table2[[#This Row],[1M Return vs Nifty]]-AVERAGE(Table2[1M Return vs Nifty]))/_xlfn.STDEV.P(Table2[1M Return vs Nifty])</f>
        <v>9.5852421106001312E-2</v>
      </c>
      <c r="K532">
        <v>-14.8024885163611</v>
      </c>
      <c r="L532">
        <f>(Table2[[#This Row],[6M Return vs Nifty]]-AVERAGE(Table2[6M Return vs Nifty]))/_xlfn.STDEV.P(Table2[6M Return vs Nifty])</f>
        <v>-0.7423052011964878</v>
      </c>
      <c r="M532">
        <v>-0.86986528439817501</v>
      </c>
      <c r="N532">
        <f>(Table2[[#This Row],[1W Return vs Nifty]]-AVERAGE(Table2[1W Return vs Nifty]))/_xlfn.STDEV.P(Table2[1W Return vs Nifty])</f>
        <v>-0.10801868887824789</v>
      </c>
      <c r="O532">
        <v>1578.8</v>
      </c>
      <c r="P532">
        <v>1515.9457993158701</v>
      </c>
      <c r="Q532">
        <v>1440.0192846427001</v>
      </c>
      <c r="R532">
        <v>57.807470126268903</v>
      </c>
      <c r="S532" s="2">
        <f>(Table2[[#This Row],[Close Price]]-Table2[[#This Row],[20D EMA]])/Table2[[#This Row],[20D EMA]]</f>
        <v>8.9308335444642367E-3</v>
      </c>
      <c r="T532" s="2">
        <f>(Table2[[#This Row],[Close Price]]-Table2[[#This Row],[50D EMA]])/Table2[[#This Row],[50D EMA]]</f>
        <v>5.0763161004079828E-2</v>
      </c>
      <c r="U532" s="2">
        <f>(Table2[[#This Row],[Close Price]]-Table2[[#This Row],[200D EMA]])/Table2[[#This Row],[200D EMA]]</f>
        <v>0.10616574165896189</v>
      </c>
      <c r="V532">
        <v>1.8039126251407001</v>
      </c>
      <c r="W532">
        <v>1586</v>
      </c>
      <c r="X532">
        <v>1638.6</v>
      </c>
      <c r="Y532">
        <v>1586</v>
      </c>
      <c r="Z532">
        <v>1678</v>
      </c>
      <c r="AA532">
        <v>1586</v>
      </c>
      <c r="AB532">
        <v>1764.4</v>
      </c>
      <c r="AC532">
        <f>(Table2[[#This Row],[Close Price]]/Table2[[#This Row],[Day Low]])-1</f>
        <v>4.3505674653216975E-3</v>
      </c>
      <c r="AD532">
        <f>(Table2[[#This Row],[Day High]]/Table2[[#This Row],[Close Price]])-1</f>
        <v>2.8689811036474167E-2</v>
      </c>
      <c r="AE532">
        <f>(Table2[[#This Row],[Close Price]]/Table2[[#This Row],[Current Week Low]])-1</f>
        <v>4.3505674653216975E-3</v>
      </c>
      <c r="AF532">
        <f>(Table2[[#This Row],[Current Week High]]/Table2[[#This Row],[Close Price]])-1</f>
        <v>5.3424571536191845E-2</v>
      </c>
      <c r="AG532">
        <f>(Table2[[#This Row],[Close Price]]/Table2[[#This Row],[Current Month Low]])-1</f>
        <v>4.3505674653216975E-3</v>
      </c>
      <c r="AH532">
        <f>(Table2[[#This Row],[Current Month High]]/Table2[[#This Row],[Close Price]])-1</f>
        <v>0.10766526461171444</v>
      </c>
      <c r="AI532">
        <v>10.7665264611714</v>
      </c>
      <c r="AJ532">
        <v>36.717878293708701</v>
      </c>
      <c r="AK532" t="str">
        <f>IF(AND(Table2[[#This Row],[20D EMA]]&gt;Table2[[#This Row],[50D EMA]],Table2[[#This Row],[50D EMA]]&gt;Table2[[#This Row],[200D EMA]]),"Uptrend","Downtrend/NoTrend")</f>
        <v>Uptrend</v>
      </c>
      <c r="AL532">
        <v>-0.05</v>
      </c>
      <c r="AM532" t="s">
        <v>10212</v>
      </c>
      <c r="AN532">
        <v>2.33</v>
      </c>
      <c r="AO532" t="s">
        <v>10211</v>
      </c>
      <c r="AP532">
        <v>2.2828539281681E-2</v>
      </c>
      <c r="AQ532">
        <f>(Table2[[#This Row],[Sharpe Ratio]]-AVERAGE(Table2[Sharpe Ratio]))/_xlfn.STDEV.P(Table2[Sharpe Ratio])</f>
        <v>-0.35961517733705373</v>
      </c>
      <c r="AR5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-1.6007830119180553</v>
      </c>
      <c r="AS532">
        <f>_xlfn.RANK.AVG(Table2[[#This Row],[1Y Return vs Nifty Z-Score]],Table2[1Y Return vs Nifty Z-Score])</f>
        <v>476</v>
      </c>
      <c r="AT532">
        <f>_xlfn.RANK.AVG(Table2[[#This Row],[6M Return vs Nifty Z-Score]],Table2[6M Return vs Nifty Z-Score])</f>
        <v>577</v>
      </c>
      <c r="AU532">
        <f>_xlfn.RANK.AVG(Table2[[#This Row],[Sharpe Ratio Z-Score]],Table2[Sharpe Ratio Z-Score])</f>
        <v>434</v>
      </c>
      <c r="AV532">
        <f>(Table2[[#This Row],[Rank 1Y]]+Table2[[#This Row],[Rank 6M]]+Table2[[#This Row],[Rank Sharpe]])/3</f>
        <v>495.66666666666669</v>
      </c>
    </row>
    <row r="533" spans="1:48" x14ac:dyDescent="0.3">
      <c r="A533" t="s">
        <v>1576</v>
      </c>
      <c r="B533" t="s">
        <v>1577</v>
      </c>
      <c r="C533" t="s">
        <v>10181</v>
      </c>
      <c r="D533" t="s">
        <v>243</v>
      </c>
      <c r="E533">
        <v>5727.3460147199903</v>
      </c>
      <c r="F533">
        <v>778.1</v>
      </c>
      <c r="G533">
        <v>-11.6380249003934</v>
      </c>
      <c r="H533">
        <f>(Table2[[#This Row],[1Y Return vs Nifty]]-AVERAGE(Table2[1Y Return vs Nifty]))/_xlfn.STDEV.P(Table2[1Y Return vs Nifty])</f>
        <v>-0.6682166854232755</v>
      </c>
      <c r="I533">
        <v>-3.1681857587904401</v>
      </c>
      <c r="J533">
        <f>(Table2[[#This Row],[1M Return vs Nifty]]-AVERAGE(Table2[1M Return vs Nifty]))/_xlfn.STDEV.P(Table2[1M Return vs Nifty])</f>
        <v>-0.44387991205794353</v>
      </c>
      <c r="K533">
        <v>-12.031756565278</v>
      </c>
      <c r="L533">
        <f>(Table2[[#This Row],[6M Return vs Nifty]]-AVERAGE(Table2[6M Return vs Nifty]))/_xlfn.STDEV.P(Table2[6M Return vs Nifty])</f>
        <v>-0.65891093593705319</v>
      </c>
      <c r="M533">
        <v>-1.9157960964151599</v>
      </c>
      <c r="N533">
        <f>(Table2[[#This Row],[1W Return vs Nifty]]-AVERAGE(Table2[1W Return vs Nifty]))/_xlfn.STDEV.P(Table2[1W Return vs Nifty])</f>
        <v>-0.30835101600372017</v>
      </c>
      <c r="O533">
        <v>779.64</v>
      </c>
      <c r="P533">
        <v>776.64833367880601</v>
      </c>
      <c r="Q533">
        <v>759.75512495482496</v>
      </c>
      <c r="R533">
        <v>48.367540942443803</v>
      </c>
      <c r="S533" s="2">
        <f>(Table2[[#This Row],[Close Price]]-Table2[[#This Row],[20D EMA]])/Table2[[#This Row],[20D EMA]]</f>
        <v>-1.975270637730188E-3</v>
      </c>
      <c r="T533" s="2">
        <f>(Table2[[#This Row],[Close Price]]-Table2[[#This Row],[50D EMA]])/Table2[[#This Row],[50D EMA]]</f>
        <v>1.8691423881871979E-3</v>
      </c>
      <c r="U533" s="2">
        <f>(Table2[[#This Row],[Close Price]]-Table2[[#This Row],[200D EMA]])/Table2[[#This Row],[200D EMA]]</f>
        <v>2.4145773345412899E-2</v>
      </c>
      <c r="V533">
        <v>0.77504926141540698</v>
      </c>
      <c r="W533">
        <v>773.35</v>
      </c>
      <c r="X533">
        <v>786.8</v>
      </c>
      <c r="Y533">
        <v>764.05</v>
      </c>
      <c r="Z533">
        <v>807.9</v>
      </c>
      <c r="AA533">
        <v>764.05</v>
      </c>
      <c r="AB533">
        <v>807.9</v>
      </c>
      <c r="AC533">
        <f>(Table2[[#This Row],[Close Price]]/Table2[[#This Row],[Day Low]])-1</f>
        <v>6.1421090062714345E-3</v>
      </c>
      <c r="AD533">
        <f>(Table2[[#This Row],[Day High]]/Table2[[#This Row],[Close Price]])-1</f>
        <v>1.1181082123120412E-2</v>
      </c>
      <c r="AE533">
        <f>(Table2[[#This Row],[Close Price]]/Table2[[#This Row],[Current Week Low]])-1</f>
        <v>1.8388848897323617E-2</v>
      </c>
      <c r="AF533">
        <f>(Table2[[#This Row],[Current Week High]]/Table2[[#This Row],[Close Price]])-1</f>
        <v>3.829841922632049E-2</v>
      </c>
      <c r="AG533">
        <f>(Table2[[#This Row],[Close Price]]/Table2[[#This Row],[Current Month Low]])-1</f>
        <v>1.8388848897323617E-2</v>
      </c>
      <c r="AH533">
        <f>(Table2[[#This Row],[Current Month High]]/Table2[[#This Row],[Close Price]])-1</f>
        <v>3.829841922632049E-2</v>
      </c>
      <c r="AI533">
        <v>11.6565994088163</v>
      </c>
      <c r="AJ533">
        <v>24.895666131621098</v>
      </c>
      <c r="AK533" t="str">
        <f>IF(AND(Table2[[#This Row],[20D EMA]]&gt;Table2[[#This Row],[50D EMA]],Table2[[#This Row],[50D EMA]]&gt;Table2[[#This Row],[200D EMA]]),"Uptrend","Downtrend/NoTrend")</f>
        <v>Uptrend</v>
      </c>
      <c r="AL533">
        <v>-0.1</v>
      </c>
      <c r="AM533" t="s">
        <v>10212</v>
      </c>
      <c r="AN533">
        <v>-0.44</v>
      </c>
      <c r="AO533" t="s">
        <v>10212</v>
      </c>
      <c r="AP533">
        <v>4.2871636238087998E-2</v>
      </c>
      <c r="AQ533">
        <f>(Table2[[#This Row],[Sharpe Ratio]]-AVERAGE(Table2[Sharpe Ratio]))/_xlfn.STDEV.P(Table2[Sharpe Ratio])</f>
        <v>-0.13221472837212384</v>
      </c>
      <c r="AR5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-2.2115732777941162</v>
      </c>
      <c r="AS533">
        <f>_xlfn.RANK.AVG(Table2[[#This Row],[1Y Return vs Nifty Z-Score]],Table2[1Y Return vs Nifty Z-Score])</f>
        <v>567</v>
      </c>
      <c r="AT533">
        <f>_xlfn.RANK.AVG(Table2[[#This Row],[6M Return vs Nifty Z-Score]],Table2[6M Return vs Nifty Z-Score])</f>
        <v>550</v>
      </c>
      <c r="AU533">
        <f>_xlfn.RANK.AVG(Table2[[#This Row],[Sharpe Ratio Z-Score]],Table2[Sharpe Ratio Z-Score])</f>
        <v>370</v>
      </c>
      <c r="AV533">
        <f>(Table2[[#This Row],[Rank 1Y]]+Table2[[#This Row],[Rank 6M]]+Table2[[#This Row],[Rank Sharpe]])/3</f>
        <v>495.66666666666669</v>
      </c>
    </row>
    <row r="534" spans="1:48" x14ac:dyDescent="0.3">
      <c r="A534" t="s">
        <v>1645</v>
      </c>
      <c r="B534" t="s">
        <v>1646</v>
      </c>
      <c r="C534" t="s">
        <v>10171</v>
      </c>
      <c r="D534" t="s">
        <v>193</v>
      </c>
      <c r="E534">
        <v>5069.7471205800002</v>
      </c>
      <c r="F534">
        <v>126.06</v>
      </c>
      <c r="G534">
        <v>-13.948869884460001</v>
      </c>
      <c r="H534">
        <f>(Table2[[#This Row],[1Y Return vs Nifty]]-AVERAGE(Table2[1Y Return vs Nifty]))/_xlfn.STDEV.P(Table2[1Y Return vs Nifty])</f>
        <v>-0.69595872988132224</v>
      </c>
      <c r="I534">
        <v>-4.8035186233539999</v>
      </c>
      <c r="J534">
        <f>(Table2[[#This Row],[1M Return vs Nifty]]-AVERAGE(Table2[1M Return vs Nifty]))/_xlfn.STDEV.P(Table2[1M Return vs Nifty])</f>
        <v>-0.58382553891436673</v>
      </c>
      <c r="K534">
        <v>-1.33086580426348</v>
      </c>
      <c r="L534">
        <f>(Table2[[#This Row],[6M Return vs Nifty]]-AVERAGE(Table2[6M Return vs Nifty]))/_xlfn.STDEV.P(Table2[6M Return vs Nifty])</f>
        <v>-0.33683253268789209</v>
      </c>
      <c r="M534">
        <v>-1.4035632941328</v>
      </c>
      <c r="N534">
        <f>(Table2[[#This Row],[1W Return vs Nifty]]-AVERAGE(Table2[1W Return vs Nifty]))/_xlfn.STDEV.P(Table2[1W Return vs Nifty])</f>
        <v>-0.2102405213780387</v>
      </c>
      <c r="O534">
        <v>126.41</v>
      </c>
      <c r="P534">
        <v>127.027217456887</v>
      </c>
      <c r="Q534">
        <v>121.849313843677</v>
      </c>
      <c r="R534">
        <v>54.039377145935703</v>
      </c>
      <c r="S534" s="2">
        <f>(Table2[[#This Row],[Close Price]]-Table2[[#This Row],[20D EMA]])/Table2[[#This Row],[20D EMA]]</f>
        <v>-2.7687682936476097E-3</v>
      </c>
      <c r="T534" s="2">
        <f>(Table2[[#This Row],[Close Price]]-Table2[[#This Row],[50D EMA]])/Table2[[#This Row],[50D EMA]]</f>
        <v>-7.6142536713856021E-3</v>
      </c>
      <c r="U534" s="2">
        <f>(Table2[[#This Row],[Close Price]]-Table2[[#This Row],[200D EMA]])/Table2[[#This Row],[200D EMA]]</f>
        <v>3.4556502810717371E-2</v>
      </c>
      <c r="V534">
        <v>0.67826126460677205</v>
      </c>
      <c r="W534">
        <v>126</v>
      </c>
      <c r="X534">
        <v>129.41999999999999</v>
      </c>
      <c r="Y534">
        <v>124.8</v>
      </c>
      <c r="Z534">
        <v>130.6</v>
      </c>
      <c r="AA534">
        <v>122.01</v>
      </c>
      <c r="AB534">
        <v>130.6</v>
      </c>
      <c r="AC534">
        <f>(Table2[[#This Row],[Close Price]]/Table2[[#This Row],[Day Low]])-1</f>
        <v>4.7619047619051891E-4</v>
      </c>
      <c r="AD534">
        <f>(Table2[[#This Row],[Day High]]/Table2[[#This Row],[Close Price]])-1</f>
        <v>2.6653974297953242E-2</v>
      </c>
      <c r="AE534">
        <f>(Table2[[#This Row],[Close Price]]/Table2[[#This Row],[Current Week Low]])-1</f>
        <v>1.0096153846153921E-2</v>
      </c>
      <c r="AF534">
        <f>(Table2[[#This Row],[Current Week High]]/Table2[[#This Row],[Close Price]])-1</f>
        <v>3.6014596224020146E-2</v>
      </c>
      <c r="AG534">
        <f>(Table2[[#This Row],[Close Price]]/Table2[[#This Row],[Current Month Low]])-1</f>
        <v>3.319400049176302E-2</v>
      </c>
      <c r="AH534">
        <f>(Table2[[#This Row],[Current Month High]]/Table2[[#This Row],[Close Price]])-1</f>
        <v>3.6014596224020146E-2</v>
      </c>
      <c r="AI534">
        <v>14.231318419799999</v>
      </c>
      <c r="AJ534">
        <v>23.165608207132401</v>
      </c>
      <c r="AK534" t="str">
        <f>IF(AND(Table2[[#This Row],[20D EMA]]&gt;Table2[[#This Row],[50D EMA]],Table2[[#This Row],[50D EMA]]&gt;Table2[[#This Row],[200D EMA]]),"Uptrend","Downtrend/NoTrend")</f>
        <v>Downtrend/NoTrend</v>
      </c>
      <c r="AL534">
        <v>-0.19</v>
      </c>
      <c r="AM534" t="s">
        <v>10212</v>
      </c>
      <c r="AN534">
        <v>-0.78</v>
      </c>
      <c r="AO534" t="s">
        <v>10212</v>
      </c>
      <c r="AP534">
        <v>1.4347316247442E-2</v>
      </c>
      <c r="AQ534">
        <f>(Table2[[#This Row],[Sharpe Ratio]]-AVERAGE(Table2[Sharpe Ratio]))/_xlfn.STDEV.P(Table2[Sharpe Ratio])</f>
        <v>-0.45583952479954232</v>
      </c>
      <c r="AR5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4">
        <f>_xlfn.RANK.AVG(Table2[[#This Row],[1Y Return vs Nifty Z-Score]],Table2[1Y Return vs Nifty Z-Score])</f>
        <v>587</v>
      </c>
      <c r="AT534">
        <f>_xlfn.RANK.AVG(Table2[[#This Row],[6M Return vs Nifty Z-Score]],Table2[6M Return vs Nifty Z-Score])</f>
        <v>438</v>
      </c>
      <c r="AU534">
        <f>_xlfn.RANK.AVG(Table2[[#This Row],[Sharpe Ratio Z-Score]],Table2[Sharpe Ratio Z-Score])</f>
        <v>462</v>
      </c>
      <c r="AV534">
        <f>(Table2[[#This Row],[Rank 1Y]]+Table2[[#This Row],[Rank 6M]]+Table2[[#This Row],[Rank Sharpe]])/3</f>
        <v>495.66666666666669</v>
      </c>
    </row>
    <row r="535" spans="1:48" x14ac:dyDescent="0.3">
      <c r="A535" t="s">
        <v>701</v>
      </c>
      <c r="B535" t="s">
        <v>702</v>
      </c>
      <c r="C535" t="s">
        <v>10167</v>
      </c>
      <c r="D535" t="s">
        <v>49</v>
      </c>
      <c r="E535">
        <v>24092.937180000001</v>
      </c>
      <c r="F535">
        <v>796.15</v>
      </c>
      <c r="G535">
        <v>-2.04246156703246</v>
      </c>
      <c r="H535">
        <f>(Table2[[#This Row],[1Y Return vs Nifty]]-AVERAGE(Table2[1Y Return vs Nifty]))/_xlfn.STDEV.P(Table2[1Y Return vs Nifty])</f>
        <v>-0.5530204925026907</v>
      </c>
      <c r="I535">
        <v>-2.2480270875698301</v>
      </c>
      <c r="J535">
        <f>(Table2[[#This Row],[1M Return vs Nifty]]-AVERAGE(Table2[1M Return vs Nifty]))/_xlfn.STDEV.P(Table2[1M Return vs Nifty])</f>
        <v>-0.36513619887163229</v>
      </c>
      <c r="K535">
        <v>-3.2129737979831998</v>
      </c>
      <c r="L535">
        <f>(Table2[[#This Row],[6M Return vs Nifty]]-AVERAGE(Table2[6M Return vs Nifty]))/_xlfn.STDEV.P(Table2[6M Return vs Nifty])</f>
        <v>-0.39348074552342416</v>
      </c>
      <c r="M535">
        <v>1.5221416765954701</v>
      </c>
      <c r="N535">
        <f>(Table2[[#This Row],[1W Return vs Nifty]]-AVERAGE(Table2[1W Return vs Nifty]))/_xlfn.STDEV.P(Table2[1W Return vs Nifty])</f>
        <v>0.35013429360450166</v>
      </c>
      <c r="O535">
        <v>801.22</v>
      </c>
      <c r="P535">
        <v>778.03583632306095</v>
      </c>
      <c r="Q535">
        <v>730.31976500461496</v>
      </c>
      <c r="R535">
        <v>59.988553960552203</v>
      </c>
      <c r="S535" s="2">
        <f>(Table2[[#This Row],[Close Price]]-Table2[[#This Row],[20D EMA]])/Table2[[#This Row],[20D EMA]]</f>
        <v>-6.3278500287062851E-3</v>
      </c>
      <c r="T535" s="2">
        <f>(Table2[[#This Row],[Close Price]]-Table2[[#This Row],[50D EMA]])/Table2[[#This Row],[50D EMA]]</f>
        <v>2.3281914317141494E-2</v>
      </c>
      <c r="U535" s="2">
        <f>(Table2[[#This Row],[Close Price]]-Table2[[#This Row],[200D EMA]])/Table2[[#This Row],[200D EMA]]</f>
        <v>9.0138920168714082E-2</v>
      </c>
      <c r="V535">
        <v>0.89637698031066204</v>
      </c>
      <c r="W535">
        <v>785</v>
      </c>
      <c r="X535">
        <v>827.95</v>
      </c>
      <c r="Y535">
        <v>768.4</v>
      </c>
      <c r="Z535">
        <v>832.55</v>
      </c>
      <c r="AA535">
        <v>768.4</v>
      </c>
      <c r="AB535">
        <v>839.95</v>
      </c>
      <c r="AC535">
        <f>(Table2[[#This Row],[Close Price]]/Table2[[#This Row],[Day Low]])-1</f>
        <v>1.4203821656050941E-2</v>
      </c>
      <c r="AD535">
        <f>(Table2[[#This Row],[Day High]]/Table2[[#This Row],[Close Price]])-1</f>
        <v>3.9942221943101153E-2</v>
      </c>
      <c r="AE535">
        <f>(Table2[[#This Row],[Close Price]]/Table2[[#This Row],[Current Week Low]])-1</f>
        <v>3.6114003123373317E-2</v>
      </c>
      <c r="AF535">
        <f>(Table2[[#This Row],[Current Week High]]/Table2[[#This Row],[Close Price]])-1</f>
        <v>4.5720027632983662E-2</v>
      </c>
      <c r="AG535">
        <f>(Table2[[#This Row],[Close Price]]/Table2[[#This Row],[Current Month Low]])-1</f>
        <v>3.6114003123373317E-2</v>
      </c>
      <c r="AH535">
        <f>(Table2[[#This Row],[Current Month High]]/Table2[[#This Row],[Close Price]])-1</f>
        <v>5.5014758525403495E-2</v>
      </c>
      <c r="AI535">
        <v>10.098599510142501</v>
      </c>
      <c r="AJ535">
        <v>32.680609949170901</v>
      </c>
      <c r="AK535" t="str">
        <f>IF(AND(Table2[[#This Row],[20D EMA]]&gt;Table2[[#This Row],[50D EMA]],Table2[[#This Row],[50D EMA]]&gt;Table2[[#This Row],[200D EMA]]),"Uptrend","Downtrend/NoTrend")</f>
        <v>Uptrend</v>
      </c>
      <c r="AL535">
        <v>0.04</v>
      </c>
      <c r="AM535" t="s">
        <v>10211</v>
      </c>
      <c r="AN535">
        <v>-1.0900000000000001</v>
      </c>
      <c r="AO535" t="s">
        <v>10212</v>
      </c>
      <c r="AQ535">
        <f>(Table2[[#This Row],[Sharpe Ratio]]-AVERAGE(Table2[Sharpe Ratio]))/_xlfn.STDEV.P(Table2[Sharpe Ratio])</f>
        <v>-0.61861806961255938</v>
      </c>
      <c r="AR5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-1.5801212129058047</v>
      </c>
      <c r="AS535">
        <f>_xlfn.RANK.AVG(Table2[[#This Row],[1Y Return vs Nifty Z-Score]],Table2[1Y Return vs Nifty Z-Score])</f>
        <v>515</v>
      </c>
      <c r="AT535">
        <f>_xlfn.RANK.AVG(Table2[[#This Row],[6M Return vs Nifty Z-Score]],Table2[6M Return vs Nifty Z-Score])</f>
        <v>458</v>
      </c>
      <c r="AU535">
        <f>_xlfn.RANK.AVG(Table2[[#This Row],[Sharpe Ratio Z-Score]],Table2[Sharpe Ratio Z-Score])</f>
        <v>517</v>
      </c>
      <c r="AV535">
        <f>(Table2[[#This Row],[Rank 1Y]]+Table2[[#This Row],[Rank 6M]]+Table2[[#This Row],[Rank Sharpe]])/3</f>
        <v>496.66666666666669</v>
      </c>
    </row>
    <row r="536" spans="1:48" x14ac:dyDescent="0.3">
      <c r="A536" t="s">
        <v>1851</v>
      </c>
      <c r="B536" t="s">
        <v>1852</v>
      </c>
      <c r="C536" t="s">
        <v>10166</v>
      </c>
      <c r="D536" t="s">
        <v>299</v>
      </c>
      <c r="E536">
        <v>3727.1144340400001</v>
      </c>
      <c r="F536">
        <v>1427.9</v>
      </c>
      <c r="G536">
        <v>-8.7067374099827006</v>
      </c>
      <c r="H536">
        <f>(Table2[[#This Row],[1Y Return vs Nifty]]-AVERAGE(Table2[1Y Return vs Nifty]))/_xlfn.STDEV.P(Table2[1Y Return vs Nifty])</f>
        <v>-0.63302613459057377</v>
      </c>
      <c r="I536">
        <v>6.6381827191954601</v>
      </c>
      <c r="J536">
        <f>(Table2[[#This Row],[1M Return vs Nifty]]-AVERAGE(Table2[1M Return vs Nifty]))/_xlfn.STDEV.P(Table2[1M Return vs Nifty])</f>
        <v>0.39531216533179503</v>
      </c>
      <c r="K536">
        <v>-20.112963285188499</v>
      </c>
      <c r="L536">
        <f>(Table2[[#This Row],[6M Return vs Nifty]]-AVERAGE(Table2[6M Return vs Nifty]))/_xlfn.STDEV.P(Table2[6M Return vs Nifty])</f>
        <v>-0.90214135617063029</v>
      </c>
      <c r="M536">
        <v>-3.5249841263753701</v>
      </c>
      <c r="N536">
        <f>(Table2[[#This Row],[1W Return vs Nifty]]-AVERAGE(Table2[1W Return vs Nifty]))/_xlfn.STDEV.P(Table2[1W Return vs Nifty])</f>
        <v>-0.61656679769841616</v>
      </c>
      <c r="O536">
        <v>1382.43</v>
      </c>
      <c r="P536">
        <v>1349.5607163033301</v>
      </c>
      <c r="Q536">
        <v>1290.9509817236301</v>
      </c>
      <c r="R536">
        <v>50.202654295677704</v>
      </c>
      <c r="S536" s="2">
        <f>(Table2[[#This Row],[Close Price]]-Table2[[#This Row],[20D EMA]])/Table2[[#This Row],[20D EMA]]</f>
        <v>3.2891357971108863E-2</v>
      </c>
      <c r="T536" s="2">
        <f>(Table2[[#This Row],[Close Price]]-Table2[[#This Row],[50D EMA]])/Table2[[#This Row],[50D EMA]]</f>
        <v>5.8047987578694685E-2</v>
      </c>
      <c r="U536" s="2">
        <f>(Table2[[#This Row],[Close Price]]-Table2[[#This Row],[200D EMA]])/Table2[[#This Row],[200D EMA]]</f>
        <v>0.10608382519181381</v>
      </c>
      <c r="V536">
        <v>0.71191424851097695</v>
      </c>
      <c r="W536">
        <v>1395.15</v>
      </c>
      <c r="X536">
        <v>1475</v>
      </c>
      <c r="Y536">
        <v>1370</v>
      </c>
      <c r="Z536">
        <v>1475</v>
      </c>
      <c r="AA536">
        <v>1370</v>
      </c>
      <c r="AB536">
        <v>1475</v>
      </c>
      <c r="AC536">
        <f>(Table2[[#This Row],[Close Price]]/Table2[[#This Row],[Day Low]])-1</f>
        <v>2.3474178403755763E-2</v>
      </c>
      <c r="AD536">
        <f>(Table2[[#This Row],[Day High]]/Table2[[#This Row],[Close Price]])-1</f>
        <v>3.2985503186497622E-2</v>
      </c>
      <c r="AE536">
        <f>(Table2[[#This Row],[Close Price]]/Table2[[#This Row],[Current Week Low]])-1</f>
        <v>4.2262773722627767E-2</v>
      </c>
      <c r="AF536">
        <f>(Table2[[#This Row],[Current Week High]]/Table2[[#This Row],[Close Price]])-1</f>
        <v>3.2985503186497622E-2</v>
      </c>
      <c r="AG536">
        <f>(Table2[[#This Row],[Close Price]]/Table2[[#This Row],[Current Month Low]])-1</f>
        <v>4.2262773722627767E-2</v>
      </c>
      <c r="AH536">
        <f>(Table2[[#This Row],[Current Month High]]/Table2[[#This Row],[Close Price]])-1</f>
        <v>3.2985503186497622E-2</v>
      </c>
      <c r="AI536">
        <v>27.6665032565305</v>
      </c>
      <c r="AJ536">
        <v>51.100529100529101</v>
      </c>
      <c r="AK536" t="str">
        <f>IF(AND(Table2[[#This Row],[20D EMA]]&gt;Table2[[#This Row],[50D EMA]],Table2[[#This Row],[50D EMA]]&gt;Table2[[#This Row],[200D EMA]]),"Uptrend","Downtrend/NoTrend")</f>
        <v>Uptrend</v>
      </c>
      <c r="AL536">
        <v>-0.11</v>
      </c>
      <c r="AM536" t="s">
        <v>10212</v>
      </c>
      <c r="AN536">
        <v>1.87</v>
      </c>
      <c r="AO536" t="s">
        <v>10211</v>
      </c>
      <c r="AP536">
        <v>5.7327507062311003E-2</v>
      </c>
      <c r="AQ536">
        <f>(Table2[[#This Row],[Sharpe Ratio]]-AVERAGE(Table2[Sharpe Ratio]))/_xlfn.STDEV.P(Table2[Sharpe Ratio])</f>
        <v>3.1795430474936444E-2</v>
      </c>
      <c r="AR5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-1.7246266926528888</v>
      </c>
      <c r="AS536">
        <f>_xlfn.RANK.AVG(Table2[[#This Row],[1Y Return vs Nifty Z-Score]],Table2[1Y Return vs Nifty Z-Score])</f>
        <v>548</v>
      </c>
      <c r="AT536">
        <f>_xlfn.RANK.AVG(Table2[[#This Row],[6M Return vs Nifty Z-Score]],Table2[6M Return vs Nifty Z-Score])</f>
        <v>624</v>
      </c>
      <c r="AU536">
        <f>_xlfn.RANK.AVG(Table2[[#This Row],[Sharpe Ratio Z-Score]],Table2[Sharpe Ratio Z-Score])</f>
        <v>321</v>
      </c>
      <c r="AV536">
        <f>(Table2[[#This Row],[Rank 1Y]]+Table2[[#This Row],[Rank 6M]]+Table2[[#This Row],[Rank Sharpe]])/3</f>
        <v>497.66666666666669</v>
      </c>
    </row>
    <row r="537" spans="1:48" x14ac:dyDescent="0.3">
      <c r="A537" t="s">
        <v>903</v>
      </c>
      <c r="B537" t="s">
        <v>904</v>
      </c>
      <c r="C537" t="s">
        <v>10177</v>
      </c>
      <c r="D537" t="s">
        <v>905</v>
      </c>
      <c r="E537">
        <v>16360.975291968</v>
      </c>
      <c r="F537">
        <v>208.1</v>
      </c>
      <c r="G537">
        <v>-15.592665027811901</v>
      </c>
      <c r="H537">
        <f>(Table2[[#This Row],[1Y Return vs Nifty]]-AVERAGE(Table2[1Y Return vs Nifty]))/_xlfn.STDEV.P(Table2[1Y Return vs Nifty])</f>
        <v>-0.71569273984790127</v>
      </c>
      <c r="I537">
        <v>-8.5646552313205202</v>
      </c>
      <c r="J537">
        <f>(Table2[[#This Row],[1M Return vs Nifty]]-AVERAGE(Table2[1M Return vs Nifty]))/_xlfn.STDEV.P(Table2[1M Return vs Nifty])</f>
        <v>-0.905689443016233</v>
      </c>
      <c r="K537">
        <v>5.0331483333564799</v>
      </c>
      <c r="L537">
        <f>(Table2[[#This Row],[6M Return vs Nifty]]-AVERAGE(Table2[6M Return vs Nifty]))/_xlfn.STDEV.P(Table2[6M Return vs Nifty])</f>
        <v>-0.14528665510850111</v>
      </c>
      <c r="M537">
        <v>-4.42658766311237</v>
      </c>
      <c r="N537">
        <f>(Table2[[#This Row],[1W Return vs Nifty]]-AVERAGE(Table2[1W Return vs Nifty]))/_xlfn.STDEV.P(Table2[1W Return vs Nifty])</f>
        <v>-0.7892554044244855</v>
      </c>
      <c r="O537">
        <v>213.01</v>
      </c>
      <c r="P537">
        <v>212.162235743693</v>
      </c>
      <c r="Q537">
        <v>196.457922551715</v>
      </c>
      <c r="R537">
        <v>37.7205748815581</v>
      </c>
      <c r="S537" s="2">
        <f>(Table2[[#This Row],[Close Price]]-Table2[[#This Row],[20D EMA]])/Table2[[#This Row],[20D EMA]]</f>
        <v>-2.30505610065255E-2</v>
      </c>
      <c r="T537" s="2">
        <f>(Table2[[#This Row],[Close Price]]-Table2[[#This Row],[50D EMA]])/Table2[[#This Row],[50D EMA]]</f>
        <v>-1.9146836992236814E-2</v>
      </c>
      <c r="U537" s="2">
        <f>(Table2[[#This Row],[Close Price]]-Table2[[#This Row],[200D EMA]])/Table2[[#This Row],[200D EMA]]</f>
        <v>5.9259903072732371E-2</v>
      </c>
      <c r="V537">
        <v>0.99721490110272204</v>
      </c>
      <c r="W537">
        <v>205.72</v>
      </c>
      <c r="X537">
        <v>213.2</v>
      </c>
      <c r="Y537">
        <v>204.52</v>
      </c>
      <c r="Z537">
        <v>216</v>
      </c>
      <c r="AA537">
        <v>204.52</v>
      </c>
      <c r="AB537">
        <v>225.9</v>
      </c>
      <c r="AC537">
        <f>(Table2[[#This Row],[Close Price]]/Table2[[#This Row],[Day Low]])-1</f>
        <v>1.1569123079914423E-2</v>
      </c>
      <c r="AD537">
        <f>(Table2[[#This Row],[Day High]]/Table2[[#This Row],[Close Price]])-1</f>
        <v>2.4507448342143245E-2</v>
      </c>
      <c r="AE537">
        <f>(Table2[[#This Row],[Close Price]]/Table2[[#This Row],[Current Week Low]])-1</f>
        <v>1.75044005476237E-2</v>
      </c>
      <c r="AF537">
        <f>(Table2[[#This Row],[Current Week High]]/Table2[[#This Row],[Close Price]])-1</f>
        <v>3.7962518020182578E-2</v>
      </c>
      <c r="AG537">
        <f>(Table2[[#This Row],[Close Price]]/Table2[[#This Row],[Current Month Low]])-1</f>
        <v>1.75044005476237E-2</v>
      </c>
      <c r="AH537">
        <f>(Table2[[#This Row],[Current Month High]]/Table2[[#This Row],[Close Price]])-1</f>
        <v>8.5535800096107728E-2</v>
      </c>
      <c r="AI537">
        <v>14.1518500720807</v>
      </c>
      <c r="AJ537">
        <v>52.790014684287797</v>
      </c>
      <c r="AK537" t="str">
        <f>IF(AND(Table2[[#This Row],[20D EMA]]&gt;Table2[[#This Row],[50D EMA]],Table2[[#This Row],[50D EMA]]&gt;Table2[[#This Row],[200D EMA]]),"Uptrend","Downtrend/NoTrend")</f>
        <v>Uptrend</v>
      </c>
      <c r="AL537">
        <v>-0.14000000000000001</v>
      </c>
      <c r="AM537" t="s">
        <v>10212</v>
      </c>
      <c r="AN537">
        <v>-2.74</v>
      </c>
      <c r="AO537" t="s">
        <v>10212</v>
      </c>
      <c r="AP537">
        <v>-4.0481849581490001E-3</v>
      </c>
      <c r="AQ537">
        <f>(Table2[[#This Row],[Sharpe Ratio]]-AVERAGE(Table2[Sharpe Ratio]))/_xlfn.STDEV.P(Table2[Sharpe Ratio])</f>
        <v>-0.66454705349056686</v>
      </c>
      <c r="AR5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-3.2204712958876884</v>
      </c>
      <c r="AS537">
        <f>_xlfn.RANK.AVG(Table2[[#This Row],[1Y Return vs Nifty Z-Score]],Table2[1Y Return vs Nifty Z-Score])</f>
        <v>593</v>
      </c>
      <c r="AT537">
        <f>_xlfn.RANK.AVG(Table2[[#This Row],[6M Return vs Nifty Z-Score]],Table2[6M Return vs Nifty Z-Score])</f>
        <v>365</v>
      </c>
      <c r="AU537">
        <f>_xlfn.RANK.AVG(Table2[[#This Row],[Sharpe Ratio Z-Score]],Table2[Sharpe Ratio Z-Score])</f>
        <v>546</v>
      </c>
      <c r="AV537">
        <f>(Table2[[#This Row],[Rank 1Y]]+Table2[[#This Row],[Rank 6M]]+Table2[[#This Row],[Rank Sharpe]])/3</f>
        <v>501.33333333333331</v>
      </c>
    </row>
    <row r="538" spans="1:48" x14ac:dyDescent="0.3">
      <c r="A538" t="s">
        <v>599</v>
      </c>
      <c r="B538" t="s">
        <v>600</v>
      </c>
      <c r="C538" t="s">
        <v>10167</v>
      </c>
      <c r="D538" t="s">
        <v>598</v>
      </c>
      <c r="E538">
        <v>31337.585536979899</v>
      </c>
      <c r="F538">
        <v>4329.45</v>
      </c>
      <c r="G538">
        <v>-13.284776941220599</v>
      </c>
      <c r="H538">
        <f>(Table2[[#This Row],[1Y Return vs Nifty]]-AVERAGE(Table2[1Y Return vs Nifty]))/_xlfn.STDEV.P(Table2[1Y Return vs Nifty])</f>
        <v>-0.68798619339243949</v>
      </c>
      <c r="I538">
        <v>-1.2896203641128701</v>
      </c>
      <c r="J538">
        <f>(Table2[[#This Row],[1M Return vs Nifty]]-AVERAGE(Table2[1M Return vs Nifty]))/_xlfn.STDEV.P(Table2[1M Return vs Nifty])</f>
        <v>-0.28311936144117411</v>
      </c>
      <c r="K538">
        <v>-6.0591719981554899</v>
      </c>
      <c r="L538">
        <f>(Table2[[#This Row],[6M Return vs Nifty]]-AVERAGE(Table2[6M Return vs Nifty]))/_xlfn.STDEV.P(Table2[6M Return vs Nifty])</f>
        <v>-0.4791464150564545</v>
      </c>
      <c r="M538">
        <v>-1.6745761428630599</v>
      </c>
      <c r="N538">
        <f>(Table2[[#This Row],[1W Return vs Nifty]]-AVERAGE(Table2[1W Return vs Nifty]))/_xlfn.STDEV.P(Table2[1W Return vs Nifty])</f>
        <v>-0.26214895933899524</v>
      </c>
      <c r="O538">
        <v>4262.71</v>
      </c>
      <c r="P538">
        <v>4292.9444062448702</v>
      </c>
      <c r="Q538">
        <v>4267.9728350870801</v>
      </c>
      <c r="R538">
        <v>52.171598634055599</v>
      </c>
      <c r="S538" s="2">
        <f>(Table2[[#This Row],[Close Price]]-Table2[[#This Row],[20D EMA]])/Table2[[#This Row],[20D EMA]]</f>
        <v>1.5656706649056534E-2</v>
      </c>
      <c r="T538" s="2">
        <f>(Table2[[#This Row],[Close Price]]-Table2[[#This Row],[50D EMA]])/Table2[[#This Row],[50D EMA]]</f>
        <v>8.5036260199469679E-3</v>
      </c>
      <c r="U538" s="2">
        <f>(Table2[[#This Row],[Close Price]]-Table2[[#This Row],[200D EMA]])/Table2[[#This Row],[200D EMA]]</f>
        <v>1.4404300891400925E-2</v>
      </c>
      <c r="V538">
        <v>1.49926916597216</v>
      </c>
      <c r="W538">
        <v>4262.2</v>
      </c>
      <c r="X538">
        <v>4354.25</v>
      </c>
      <c r="Y538">
        <v>4215</v>
      </c>
      <c r="Z538">
        <v>4375.8</v>
      </c>
      <c r="AA538">
        <v>4215</v>
      </c>
      <c r="AB538">
        <v>4468</v>
      </c>
      <c r="AC538">
        <f>(Table2[[#This Row],[Close Price]]/Table2[[#This Row],[Day Low]])-1</f>
        <v>1.5778236591431627E-2</v>
      </c>
      <c r="AD538">
        <f>(Table2[[#This Row],[Day High]]/Table2[[#This Row],[Close Price]])-1</f>
        <v>5.7282102807516555E-3</v>
      </c>
      <c r="AE538">
        <f>(Table2[[#This Row],[Close Price]]/Table2[[#This Row],[Current Week Low]])-1</f>
        <v>2.7153024911031887E-2</v>
      </c>
      <c r="AF538">
        <f>(Table2[[#This Row],[Current Week High]]/Table2[[#This Row],[Close Price]])-1</f>
        <v>1.0705747843259728E-2</v>
      </c>
      <c r="AG538">
        <f>(Table2[[#This Row],[Close Price]]/Table2[[#This Row],[Current Month Low]])-1</f>
        <v>2.7153024911031887E-2</v>
      </c>
      <c r="AH538">
        <f>(Table2[[#This Row],[Current Month High]]/Table2[[#This Row],[Close Price]])-1</f>
        <v>3.2001755419279521E-2</v>
      </c>
      <c r="AI538">
        <v>21.689822032821699</v>
      </c>
      <c r="AJ538">
        <v>18.268363974103298</v>
      </c>
      <c r="AK538" t="str">
        <f>IF(AND(Table2[[#This Row],[20D EMA]]&gt;Table2[[#This Row],[50D EMA]],Table2[[#This Row],[50D EMA]]&gt;Table2[[#This Row],[200D EMA]]),"Uptrend","Downtrend/NoTrend")</f>
        <v>Downtrend/NoTrend</v>
      </c>
      <c r="AL538">
        <v>-0.05</v>
      </c>
      <c r="AM538" t="s">
        <v>10212</v>
      </c>
      <c r="AN538">
        <v>4.25</v>
      </c>
      <c r="AO538" t="s">
        <v>10211</v>
      </c>
      <c r="AP538">
        <v>2.4554196071339001E-2</v>
      </c>
      <c r="AQ538">
        <f>(Table2[[#This Row],[Sharpe Ratio]]-AVERAGE(Table2[Sharpe Ratio]))/_xlfn.STDEV.P(Table2[Sharpe Ratio])</f>
        <v>-0.34003660973439742</v>
      </c>
      <c r="AR5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8">
        <f>_xlfn.RANK.AVG(Table2[[#This Row],[1Y Return vs Nifty Z-Score]],Table2[1Y Return vs Nifty Z-Score])</f>
        <v>585</v>
      </c>
      <c r="AT538">
        <f>_xlfn.RANK.AVG(Table2[[#This Row],[6M Return vs Nifty Z-Score]],Table2[6M Return vs Nifty Z-Score])</f>
        <v>488</v>
      </c>
      <c r="AU538">
        <f>_xlfn.RANK.AVG(Table2[[#This Row],[Sharpe Ratio Z-Score]],Table2[Sharpe Ratio Z-Score])</f>
        <v>432</v>
      </c>
      <c r="AV538">
        <f>(Table2[[#This Row],[Rank 1Y]]+Table2[[#This Row],[Rank 6M]]+Table2[[#This Row],[Rank Sharpe]])/3</f>
        <v>501.66666666666669</v>
      </c>
    </row>
    <row r="539" spans="1:48" x14ac:dyDescent="0.3">
      <c r="A539" t="s">
        <v>601</v>
      </c>
      <c r="B539" t="s">
        <v>602</v>
      </c>
      <c r="C539" t="s">
        <v>10167</v>
      </c>
      <c r="D539" t="s">
        <v>49</v>
      </c>
      <c r="E539">
        <v>31225.260523500001</v>
      </c>
      <c r="F539">
        <v>404.35</v>
      </c>
      <c r="G539">
        <v>-16.584003022454102</v>
      </c>
      <c r="H539">
        <f>(Table2[[#This Row],[1Y Return vs Nifty]]-AVERAGE(Table2[1Y Return vs Nifty]))/_xlfn.STDEV.P(Table2[1Y Return vs Nifty])</f>
        <v>-0.72759390280341807</v>
      </c>
      <c r="I539">
        <v>-13.1984001162926</v>
      </c>
      <c r="J539">
        <f>(Table2[[#This Row],[1M Return vs Nifty]]-AVERAGE(Table2[1M Return vs Nifty]))/_xlfn.STDEV.P(Table2[1M Return vs Nifty])</f>
        <v>-1.3022278766722017</v>
      </c>
      <c r="K539">
        <v>-30.428704860341899</v>
      </c>
      <c r="L539">
        <f>(Table2[[#This Row],[6M Return vs Nifty]]-AVERAGE(Table2[6M Return vs Nifty]))/_xlfn.STDEV.P(Table2[6M Return vs Nifty])</f>
        <v>-1.2126274314944567</v>
      </c>
      <c r="M539">
        <v>-5.08561246769316</v>
      </c>
      <c r="N539">
        <f>(Table2[[#This Row],[1W Return vs Nifty]]-AVERAGE(Table2[1W Return vs Nifty]))/_xlfn.STDEV.P(Table2[1W Return vs Nifty])</f>
        <v>-0.91548170086610459</v>
      </c>
      <c r="O539">
        <v>420.13</v>
      </c>
      <c r="P539">
        <v>436.37114245176502</v>
      </c>
      <c r="Q539">
        <v>432.897104400562</v>
      </c>
      <c r="R539">
        <v>33.429736436362703</v>
      </c>
      <c r="S539" s="2">
        <f>(Table2[[#This Row],[Close Price]]-Table2[[#This Row],[20D EMA]])/Table2[[#This Row],[20D EMA]]</f>
        <v>-3.7559802918144321E-2</v>
      </c>
      <c r="T539" s="2">
        <f>(Table2[[#This Row],[Close Price]]-Table2[[#This Row],[50D EMA]])/Table2[[#This Row],[50D EMA]]</f>
        <v>-7.3380522533761525E-2</v>
      </c>
      <c r="U539" s="2">
        <f>(Table2[[#This Row],[Close Price]]-Table2[[#This Row],[200D EMA]])/Table2[[#This Row],[200D EMA]]</f>
        <v>-6.5944318200260338E-2</v>
      </c>
      <c r="V539">
        <v>1.9060969061766999</v>
      </c>
      <c r="W539">
        <v>403.2</v>
      </c>
      <c r="X539">
        <v>410.45</v>
      </c>
      <c r="Y539">
        <v>403.2</v>
      </c>
      <c r="Z539">
        <v>436.95</v>
      </c>
      <c r="AA539">
        <v>403.2</v>
      </c>
      <c r="AB539">
        <v>436.95</v>
      </c>
      <c r="AC539">
        <f>(Table2[[#This Row],[Close Price]]/Table2[[#This Row],[Day Low]])-1</f>
        <v>2.8521825396825573E-3</v>
      </c>
      <c r="AD539">
        <f>(Table2[[#This Row],[Day High]]/Table2[[#This Row],[Close Price]])-1</f>
        <v>1.5085940398169795E-2</v>
      </c>
      <c r="AE539">
        <f>(Table2[[#This Row],[Close Price]]/Table2[[#This Row],[Current Week Low]])-1</f>
        <v>2.8521825396825573E-3</v>
      </c>
      <c r="AF539">
        <f>(Table2[[#This Row],[Current Week High]]/Table2[[#This Row],[Close Price]])-1</f>
        <v>8.0623222455793231E-2</v>
      </c>
      <c r="AG539">
        <f>(Table2[[#This Row],[Close Price]]/Table2[[#This Row],[Current Month Low]])-1</f>
        <v>2.8521825396825573E-3</v>
      </c>
      <c r="AH539">
        <f>(Table2[[#This Row],[Current Month High]]/Table2[[#This Row],[Close Price]])-1</f>
        <v>8.0623222455793231E-2</v>
      </c>
      <c r="AI539">
        <v>28.527265982440898</v>
      </c>
      <c r="AJ539">
        <v>20.234909307166198</v>
      </c>
      <c r="AK539" t="str">
        <f>IF(AND(Table2[[#This Row],[20D EMA]]&gt;Table2[[#This Row],[50D EMA]],Table2[[#This Row],[50D EMA]]&gt;Table2[[#This Row],[200D EMA]]),"Uptrend","Downtrend/NoTrend")</f>
        <v>Downtrend/NoTrend</v>
      </c>
      <c r="AL539">
        <v>-0.26</v>
      </c>
      <c r="AM539" t="s">
        <v>10212</v>
      </c>
      <c r="AN539">
        <v>-2.94</v>
      </c>
      <c r="AO539" t="s">
        <v>10212</v>
      </c>
      <c r="AP539">
        <v>9.3786888855025993E-2</v>
      </c>
      <c r="AQ539">
        <f>(Table2[[#This Row],[Sharpe Ratio]]-AVERAGE(Table2[Sharpe Ratio]))/_xlfn.STDEV.P(Table2[Sharpe Ratio])</f>
        <v>0.4454480614370846</v>
      </c>
      <c r="AR5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9">
        <f>_xlfn.RANK.AVG(Table2[[#This Row],[1Y Return vs Nifty Z-Score]],Table2[1Y Return vs Nifty Z-Score])</f>
        <v>597</v>
      </c>
      <c r="AT539">
        <f>_xlfn.RANK.AVG(Table2[[#This Row],[6M Return vs Nifty Z-Score]],Table2[6M Return vs Nifty Z-Score])</f>
        <v>685</v>
      </c>
      <c r="AU539">
        <f>_xlfn.RANK.AVG(Table2[[#This Row],[Sharpe Ratio Z-Score]],Table2[Sharpe Ratio Z-Score])</f>
        <v>228</v>
      </c>
      <c r="AV539">
        <f>(Table2[[#This Row],[Rank 1Y]]+Table2[[#This Row],[Rank 6M]]+Table2[[#This Row],[Rank Sharpe]])/3</f>
        <v>503.33333333333331</v>
      </c>
    </row>
    <row r="540" spans="1:48" x14ac:dyDescent="0.3">
      <c r="A540" t="s">
        <v>703</v>
      </c>
      <c r="B540" t="s">
        <v>704</v>
      </c>
      <c r="C540" t="s">
        <v>10169</v>
      </c>
      <c r="D540" t="s">
        <v>180</v>
      </c>
      <c r="E540">
        <v>24058.969119779998</v>
      </c>
      <c r="F540">
        <v>7363.35</v>
      </c>
      <c r="G540">
        <v>9.6149946382279499</v>
      </c>
      <c r="H540">
        <f>(Table2[[#This Row],[1Y Return vs Nifty]]-AVERAGE(Table2[1Y Return vs Nifty]))/_xlfn.STDEV.P(Table2[1Y Return vs Nifty])</f>
        <v>-0.41307096298256352</v>
      </c>
      <c r="I540">
        <v>-9.8955677418286392</v>
      </c>
      <c r="J540">
        <f>(Table2[[#This Row],[1M Return vs Nifty]]-AVERAGE(Table2[1M Return vs Nifty]))/_xlfn.STDEV.P(Table2[1M Return vs Nifty])</f>
        <v>-1.0195839226112622</v>
      </c>
      <c r="K540">
        <v>-3.6475436399412602</v>
      </c>
      <c r="L540">
        <f>(Table2[[#This Row],[6M Return vs Nifty]]-AVERAGE(Table2[6M Return vs Nifty]))/_xlfn.STDEV.P(Table2[6M Return vs Nifty])</f>
        <v>-0.40656055017931458</v>
      </c>
      <c r="M540">
        <v>0.98213319509572605</v>
      </c>
      <c r="N540">
        <f>(Table2[[#This Row],[1W Return vs Nifty]]-AVERAGE(Table2[1W Return vs Nifty]))/_xlfn.STDEV.P(Table2[1W Return vs Nifty])</f>
        <v>0.24670378508193652</v>
      </c>
      <c r="O540">
        <v>7364.1</v>
      </c>
      <c r="P540">
        <v>7212.13482773534</v>
      </c>
      <c r="Q540">
        <v>6603.6016060469601</v>
      </c>
      <c r="R540">
        <v>52.032129688071599</v>
      </c>
      <c r="S540" s="2">
        <f>(Table2[[#This Row],[Close Price]]-Table2[[#This Row],[20D EMA]])/Table2[[#This Row],[20D EMA]]</f>
        <v>-1.0184543936122541E-4</v>
      </c>
      <c r="T540" s="2">
        <f>(Table2[[#This Row],[Close Price]]-Table2[[#This Row],[50D EMA]])/Table2[[#This Row],[50D EMA]]</f>
        <v>2.0966770016991348E-2</v>
      </c>
      <c r="U540" s="2">
        <f>(Table2[[#This Row],[Close Price]]-Table2[[#This Row],[200D EMA]])/Table2[[#This Row],[200D EMA]]</f>
        <v>0.11505061014845805</v>
      </c>
      <c r="V540">
        <v>0.59373808499213698</v>
      </c>
      <c r="W540">
        <v>7302.6</v>
      </c>
      <c r="X540">
        <v>7427.9</v>
      </c>
      <c r="Y540">
        <v>7152.75</v>
      </c>
      <c r="Z540">
        <v>7477.5</v>
      </c>
      <c r="AA540">
        <v>7152.75</v>
      </c>
      <c r="AB540">
        <v>7477.5</v>
      </c>
      <c r="AC540">
        <f>(Table2[[#This Row],[Close Price]]/Table2[[#This Row],[Day Low]])-1</f>
        <v>8.3189548927780077E-3</v>
      </c>
      <c r="AD540">
        <f>(Table2[[#This Row],[Day High]]/Table2[[#This Row],[Close Price]])-1</f>
        <v>8.7663902978942776E-3</v>
      </c>
      <c r="AE540">
        <f>(Table2[[#This Row],[Close Price]]/Table2[[#This Row],[Current Week Low]])-1</f>
        <v>2.9443221138722997E-2</v>
      </c>
      <c r="AF540">
        <f>(Table2[[#This Row],[Current Week High]]/Table2[[#This Row],[Close Price]])-1</f>
        <v>1.5502454725091042E-2</v>
      </c>
      <c r="AG540">
        <f>(Table2[[#This Row],[Close Price]]/Table2[[#This Row],[Current Month Low]])-1</f>
        <v>2.9443221138722997E-2</v>
      </c>
      <c r="AH540">
        <f>(Table2[[#This Row],[Current Month High]]/Table2[[#This Row],[Close Price]])-1</f>
        <v>1.5502454725091042E-2</v>
      </c>
      <c r="AI540">
        <v>8.6326196636041992</v>
      </c>
      <c r="AJ540">
        <v>38.662963137328703</v>
      </c>
      <c r="AK540" t="str">
        <f>IF(AND(Table2[[#This Row],[20D EMA]]&gt;Table2[[#This Row],[50D EMA]],Table2[[#This Row],[50D EMA]]&gt;Table2[[#This Row],[200D EMA]]),"Uptrend","Downtrend/NoTrend")</f>
        <v>Uptrend</v>
      </c>
      <c r="AL540">
        <v>0.06</v>
      </c>
      <c r="AM540" t="s">
        <v>10211</v>
      </c>
      <c r="AN540">
        <v>-0.89</v>
      </c>
      <c r="AO540" t="s">
        <v>10212</v>
      </c>
      <c r="AP540">
        <v>-3.6267539348187001E-2</v>
      </c>
      <c r="AQ540">
        <f>(Table2[[#This Row],[Sharpe Ratio]]-AVERAGE(Table2[Sharpe Ratio]))/_xlfn.STDEV.P(Table2[Sharpe Ratio])</f>
        <v>-1.0300941378353725</v>
      </c>
      <c r="AR5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-2.6226057885265766</v>
      </c>
      <c r="AS540">
        <f>_xlfn.RANK.AVG(Table2[[#This Row],[1Y Return vs Nifty Z-Score]],Table2[1Y Return vs Nifty Z-Score])</f>
        <v>434</v>
      </c>
      <c r="AT540">
        <f>_xlfn.RANK.AVG(Table2[[#This Row],[6M Return vs Nifty Z-Score]],Table2[6M Return vs Nifty Z-Score])</f>
        <v>464</v>
      </c>
      <c r="AU540">
        <f>_xlfn.RANK.AVG(Table2[[#This Row],[Sharpe Ratio Z-Score]],Table2[Sharpe Ratio Z-Score])</f>
        <v>613</v>
      </c>
      <c r="AV540">
        <f>(Table2[[#This Row],[Rank 1Y]]+Table2[[#This Row],[Rank 6M]]+Table2[[#This Row],[Rank Sharpe]])/3</f>
        <v>503.66666666666669</v>
      </c>
    </row>
    <row r="541" spans="1:48" x14ac:dyDescent="0.3">
      <c r="A541" t="s">
        <v>423</v>
      </c>
      <c r="B541" t="s">
        <v>424</v>
      </c>
      <c r="C541" t="s">
        <v>10171</v>
      </c>
      <c r="D541" t="s">
        <v>400</v>
      </c>
      <c r="E541">
        <v>55391.829854369898</v>
      </c>
      <c r="F541">
        <v>129690.9</v>
      </c>
      <c r="G541">
        <v>1.3531344120075799</v>
      </c>
      <c r="H541">
        <f>(Table2[[#This Row],[1Y Return vs Nifty]]-AVERAGE(Table2[1Y Return vs Nifty]))/_xlfn.STDEV.P(Table2[1Y Return vs Nifty])</f>
        <v>-0.51225584785468847</v>
      </c>
      <c r="I541">
        <v>-1.7174747150326199</v>
      </c>
      <c r="J541">
        <f>(Table2[[#This Row],[1M Return vs Nifty]]-AVERAGE(Table2[1M Return vs Nifty]))/_xlfn.STDEV.P(Table2[1M Return vs Nifty])</f>
        <v>-0.31973352522408832</v>
      </c>
      <c r="K541">
        <v>-15.378485926387301</v>
      </c>
      <c r="L541">
        <f>(Table2[[#This Row],[6M Return vs Nifty]]-AVERAGE(Table2[6M Return vs Nifty]))/_xlfn.STDEV.P(Table2[6M Return vs Nifty])</f>
        <v>-0.75964173235450716</v>
      </c>
      <c r="M541">
        <v>0.87667210832703801</v>
      </c>
      <c r="N541">
        <f>(Table2[[#This Row],[1W Return vs Nifty]]-AVERAGE(Table2[1W Return vs Nifty]))/_xlfn.STDEV.P(Table2[1W Return vs Nifty])</f>
        <v>0.22650429894880447</v>
      </c>
      <c r="O541">
        <v>128613.8</v>
      </c>
      <c r="P541">
        <v>128808.334764174</v>
      </c>
      <c r="Q541">
        <v>125011.787651555</v>
      </c>
      <c r="R541">
        <v>64.581767894286102</v>
      </c>
      <c r="S541" s="2">
        <f>(Table2[[#This Row],[Close Price]]-Table2[[#This Row],[20D EMA]])/Table2[[#This Row],[20D EMA]]</f>
        <v>8.3746845206345757E-3</v>
      </c>
      <c r="T541" s="2">
        <f>(Table2[[#This Row],[Close Price]]-Table2[[#This Row],[50D EMA]])/Table2[[#This Row],[50D EMA]]</f>
        <v>6.8517711795733054E-3</v>
      </c>
      <c r="U541" s="2">
        <f>(Table2[[#This Row],[Close Price]]-Table2[[#This Row],[200D EMA]])/Table2[[#This Row],[200D EMA]]</f>
        <v>3.7429369152667979E-2</v>
      </c>
      <c r="V541">
        <v>1.07495268731047</v>
      </c>
      <c r="W541">
        <v>129221.15</v>
      </c>
      <c r="X541">
        <v>130999.95</v>
      </c>
      <c r="Y541">
        <v>128058.95</v>
      </c>
      <c r="Z541">
        <v>131999</v>
      </c>
      <c r="AA541">
        <v>127701.5</v>
      </c>
      <c r="AB541">
        <v>131999</v>
      </c>
      <c r="AC541">
        <f>(Table2[[#This Row],[Close Price]]/Table2[[#This Row],[Day Low]])-1</f>
        <v>3.6352408255149182E-3</v>
      </c>
      <c r="AD541">
        <f>(Table2[[#This Row],[Day High]]/Table2[[#This Row],[Close Price]])-1</f>
        <v>1.0093614895108294E-2</v>
      </c>
      <c r="AE541">
        <f>(Table2[[#This Row],[Close Price]]/Table2[[#This Row],[Current Week Low]])-1</f>
        <v>1.2743740285235727E-2</v>
      </c>
      <c r="AF541">
        <f>(Table2[[#This Row],[Current Week High]]/Table2[[#This Row],[Close Price]])-1</f>
        <v>1.7796931010579886E-2</v>
      </c>
      <c r="AG541">
        <f>(Table2[[#This Row],[Close Price]]/Table2[[#This Row],[Current Month Low]])-1</f>
        <v>1.5578517088679522E-2</v>
      </c>
      <c r="AH541">
        <f>(Table2[[#This Row],[Current Month High]]/Table2[[#This Row],[Close Price]])-1</f>
        <v>1.7796931010579886E-2</v>
      </c>
      <c r="AI541">
        <v>16.773806026482902</v>
      </c>
      <c r="AJ541">
        <v>28.4026363495053</v>
      </c>
      <c r="AK541" t="str">
        <f>IF(AND(Table2[[#This Row],[20D EMA]]&gt;Table2[[#This Row],[50D EMA]],Table2[[#This Row],[50D EMA]]&gt;Table2[[#This Row],[200D EMA]]),"Uptrend","Downtrend/NoTrend")</f>
        <v>Downtrend/NoTrend</v>
      </c>
      <c r="AL541">
        <v>-0.12</v>
      </c>
      <c r="AM541" t="s">
        <v>10212</v>
      </c>
      <c r="AN541">
        <v>2.99</v>
      </c>
      <c r="AO541" t="s">
        <v>10211</v>
      </c>
      <c r="AP541">
        <v>2.2591537829233999E-2</v>
      </c>
      <c r="AQ541">
        <f>(Table2[[#This Row],[Sharpe Ratio]]-AVERAGE(Table2[Sharpe Ratio]))/_xlfn.STDEV.P(Table2[Sharpe Ratio])</f>
        <v>-0.36230409496335703</v>
      </c>
      <c r="AR5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1">
        <f>_xlfn.RANK.AVG(Table2[[#This Row],[1Y Return vs Nifty Z-Score]],Table2[1Y Return vs Nifty Z-Score])</f>
        <v>496</v>
      </c>
      <c r="AT541">
        <f>_xlfn.RANK.AVG(Table2[[#This Row],[6M Return vs Nifty Z-Score]],Table2[6M Return vs Nifty Z-Score])</f>
        <v>582</v>
      </c>
      <c r="AU541">
        <f>_xlfn.RANK.AVG(Table2[[#This Row],[Sharpe Ratio Z-Score]],Table2[Sharpe Ratio Z-Score])</f>
        <v>435</v>
      </c>
      <c r="AV541">
        <f>(Table2[[#This Row],[Rank 1Y]]+Table2[[#This Row],[Rank 6M]]+Table2[[#This Row],[Rank Sharpe]])/3</f>
        <v>504.33333333333331</v>
      </c>
    </row>
    <row r="542" spans="1:48" x14ac:dyDescent="0.3">
      <c r="A542" t="s">
        <v>1857</v>
      </c>
      <c r="B542" t="s">
        <v>1858</v>
      </c>
      <c r="C542" t="s">
        <v>10166</v>
      </c>
      <c r="D542" t="s">
        <v>21</v>
      </c>
      <c r="E542">
        <v>3711.0180764249999</v>
      </c>
      <c r="F542">
        <v>645.35</v>
      </c>
      <c r="G542">
        <v>-20.441934901921499</v>
      </c>
      <c r="H542">
        <f>(Table2[[#This Row],[1Y Return vs Nifty]]-AVERAGE(Table2[1Y Return vs Nifty]))/_xlfn.STDEV.P(Table2[1Y Return vs Nifty])</f>
        <v>-0.77390896004622578</v>
      </c>
      <c r="I542">
        <v>-1.16404549865331</v>
      </c>
      <c r="J542">
        <f>(Table2[[#This Row],[1M Return vs Nifty]]-AVERAGE(Table2[1M Return vs Nifty]))/_xlfn.STDEV.P(Table2[1M Return vs Nifty])</f>
        <v>-0.27237313744913122</v>
      </c>
      <c r="K542">
        <v>-24.894374623503602</v>
      </c>
      <c r="L542">
        <f>(Table2[[#This Row],[6M Return vs Nifty]]-AVERAGE(Table2[6M Return vs Nifty]))/_xlfn.STDEV.P(Table2[6M Return vs Nifty])</f>
        <v>-1.0460536120299697</v>
      </c>
      <c r="M542">
        <v>-7.4978427998965298</v>
      </c>
      <c r="N542">
        <f>(Table2[[#This Row],[1W Return vs Nifty]]-AVERAGE(Table2[1W Return vs Nifty]))/_xlfn.STDEV.P(Table2[1W Return vs Nifty])</f>
        <v>-1.3775081661550004</v>
      </c>
      <c r="O542">
        <v>629.64</v>
      </c>
      <c r="P542">
        <v>607.644517838909</v>
      </c>
      <c r="Q542">
        <v>591.60702954550595</v>
      </c>
      <c r="R542">
        <v>44.9804394124005</v>
      </c>
      <c r="S542" s="2">
        <f>(Table2[[#This Row],[Close Price]]-Table2[[#This Row],[20D EMA]])/Table2[[#This Row],[20D EMA]]</f>
        <v>2.4950765516803312E-2</v>
      </c>
      <c r="T542" s="2">
        <f>(Table2[[#This Row],[Close Price]]-Table2[[#This Row],[50D EMA]])/Table2[[#This Row],[50D EMA]]</f>
        <v>6.2051875815798976E-2</v>
      </c>
      <c r="U542" s="2">
        <f>(Table2[[#This Row],[Close Price]]-Table2[[#This Row],[200D EMA]])/Table2[[#This Row],[200D EMA]]</f>
        <v>9.084234596702033E-2</v>
      </c>
      <c r="V542">
        <v>1.9167767141706</v>
      </c>
      <c r="W542">
        <v>632</v>
      </c>
      <c r="X542">
        <v>658.65</v>
      </c>
      <c r="Y542">
        <v>624.29999999999995</v>
      </c>
      <c r="Z542">
        <v>682.25</v>
      </c>
      <c r="AA542">
        <v>621</v>
      </c>
      <c r="AB542">
        <v>689.7</v>
      </c>
      <c r="AC542">
        <f>(Table2[[#This Row],[Close Price]]/Table2[[#This Row],[Day Low]])-1</f>
        <v>2.1123417721518933E-2</v>
      </c>
      <c r="AD542">
        <f>(Table2[[#This Row],[Day High]]/Table2[[#This Row],[Close Price]])-1</f>
        <v>2.0608971875726301E-2</v>
      </c>
      <c r="AE542">
        <f>(Table2[[#This Row],[Close Price]]/Table2[[#This Row],[Current Week Low]])-1</f>
        <v>3.3717763895563246E-2</v>
      </c>
      <c r="AF542">
        <f>(Table2[[#This Row],[Current Week High]]/Table2[[#This Row],[Close Price]])-1</f>
        <v>5.7178275354458741E-2</v>
      </c>
      <c r="AG542">
        <f>(Table2[[#This Row],[Close Price]]/Table2[[#This Row],[Current Month Low]])-1</f>
        <v>3.9210950080515339E-2</v>
      </c>
      <c r="AH542">
        <f>(Table2[[#This Row],[Current Month High]]/Table2[[#This Row],[Close Price]])-1</f>
        <v>6.8722398698380704E-2</v>
      </c>
      <c r="AI542">
        <v>22.646625861935298</v>
      </c>
      <c r="AJ542">
        <v>43.411111111111097</v>
      </c>
      <c r="AK542" t="str">
        <f>IF(AND(Table2[[#This Row],[20D EMA]]&gt;Table2[[#This Row],[50D EMA]],Table2[[#This Row],[50D EMA]]&gt;Table2[[#This Row],[200D EMA]]),"Uptrend","Downtrend/NoTrend")</f>
        <v>Uptrend</v>
      </c>
      <c r="AL542">
        <v>-0.1</v>
      </c>
      <c r="AM542" t="s">
        <v>10212</v>
      </c>
      <c r="AN542">
        <v>6.87</v>
      </c>
      <c r="AO542" t="s">
        <v>10211</v>
      </c>
      <c r="AP542">
        <v>8.4262138759222005E-2</v>
      </c>
      <c r="AQ542">
        <f>(Table2[[#This Row],[Sharpe Ratio]]-AVERAGE(Table2[Sharpe Ratio]))/_xlfn.STDEV.P(Table2[Sharpe Ratio])</f>
        <v>0.33738429999465835</v>
      </c>
      <c r="AR5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-3.1324595756856688</v>
      </c>
      <c r="AS542">
        <f>_xlfn.RANK.AVG(Table2[[#This Row],[1Y Return vs Nifty Z-Score]],Table2[1Y Return vs Nifty Z-Score])</f>
        <v>620</v>
      </c>
      <c r="AT542">
        <f>_xlfn.RANK.AVG(Table2[[#This Row],[6M Return vs Nifty Z-Score]],Table2[6M Return vs Nifty Z-Score])</f>
        <v>653</v>
      </c>
      <c r="AU542">
        <f>_xlfn.RANK.AVG(Table2[[#This Row],[Sharpe Ratio Z-Score]],Table2[Sharpe Ratio Z-Score])</f>
        <v>241</v>
      </c>
      <c r="AV542">
        <f>(Table2[[#This Row],[Rank 1Y]]+Table2[[#This Row],[Rank 6M]]+Table2[[#This Row],[Rank Sharpe]])/3</f>
        <v>504.66666666666669</v>
      </c>
    </row>
    <row r="543" spans="1:48" x14ac:dyDescent="0.3">
      <c r="A543" t="s">
        <v>1899</v>
      </c>
      <c r="B543" t="s">
        <v>1900</v>
      </c>
      <c r="C543" t="s">
        <v>10183</v>
      </c>
      <c r="D543" t="s">
        <v>1440</v>
      </c>
      <c r="E543">
        <v>3530.5091158669902</v>
      </c>
      <c r="F543">
        <v>153.97</v>
      </c>
      <c r="G543">
        <v>-9.8884122130546697</v>
      </c>
      <c r="H543">
        <f>(Table2[[#This Row],[1Y Return vs Nifty]]-AVERAGE(Table2[1Y Return vs Nifty]))/_xlfn.STDEV.P(Table2[1Y Return vs Nifty])</f>
        <v>-0.64721231979460525</v>
      </c>
      <c r="I543">
        <v>-0.226571390208618</v>
      </c>
      <c r="J543">
        <f>(Table2[[#This Row],[1M Return vs Nifty]]-AVERAGE(Table2[1M Return vs Nifty]))/_xlfn.STDEV.P(Table2[1M Return vs Nifty])</f>
        <v>-0.19214763436601884</v>
      </c>
      <c r="K543">
        <v>-11.045089949625201</v>
      </c>
      <c r="L543">
        <f>(Table2[[#This Row],[6M Return vs Nifty]]-AVERAGE(Table2[6M Return vs Nifty]))/_xlfn.STDEV.P(Table2[6M Return vs Nifty])</f>
        <v>-0.62921396816064545</v>
      </c>
      <c r="M543">
        <v>-2.1711550393024801</v>
      </c>
      <c r="N543">
        <f>(Table2[[#This Row],[1W Return vs Nifty]]-AVERAGE(Table2[1W Return vs Nifty]))/_xlfn.STDEV.P(Table2[1W Return vs Nifty])</f>
        <v>-0.35726118357232478</v>
      </c>
      <c r="O543">
        <v>154.41</v>
      </c>
      <c r="P543">
        <v>152.449219725315</v>
      </c>
      <c r="Q543">
        <v>147.538672178816</v>
      </c>
      <c r="R543">
        <v>54.304865881682403</v>
      </c>
      <c r="S543" s="2">
        <f>(Table2[[#This Row],[Close Price]]-Table2[[#This Row],[20D EMA]])/Table2[[#This Row],[20D EMA]]</f>
        <v>-2.8495563758823765E-3</v>
      </c>
      <c r="T543" s="2">
        <f>(Table2[[#This Row],[Close Price]]-Table2[[#This Row],[50D EMA]])/Table2[[#This Row],[50D EMA]]</f>
        <v>9.9756514164202129E-3</v>
      </c>
      <c r="U543" s="2">
        <f>(Table2[[#This Row],[Close Price]]-Table2[[#This Row],[200D EMA]])/Table2[[#This Row],[200D EMA]]</f>
        <v>4.3590793696375869E-2</v>
      </c>
      <c r="V543">
        <v>0.97866370835255201</v>
      </c>
      <c r="W543">
        <v>152.91</v>
      </c>
      <c r="X543">
        <v>156.34</v>
      </c>
      <c r="Y543">
        <v>151.16</v>
      </c>
      <c r="Z543">
        <v>159.59</v>
      </c>
      <c r="AA543">
        <v>151.16</v>
      </c>
      <c r="AB543">
        <v>163</v>
      </c>
      <c r="AC543">
        <f>(Table2[[#This Row],[Close Price]]/Table2[[#This Row],[Day Low]])-1</f>
        <v>6.9321823294747897E-3</v>
      </c>
      <c r="AD543">
        <f>(Table2[[#This Row],[Day High]]/Table2[[#This Row],[Close Price]])-1</f>
        <v>1.539260894979555E-2</v>
      </c>
      <c r="AE543">
        <f>(Table2[[#This Row],[Close Price]]/Table2[[#This Row],[Current Week Low]])-1</f>
        <v>1.8589573961365513E-2</v>
      </c>
      <c r="AF543">
        <f>(Table2[[#This Row],[Current Week High]]/Table2[[#This Row],[Close Price]])-1</f>
        <v>3.6500617003312419E-2</v>
      </c>
      <c r="AG543">
        <f>(Table2[[#This Row],[Close Price]]/Table2[[#This Row],[Current Month Low]])-1</f>
        <v>1.8589573961365513E-2</v>
      </c>
      <c r="AH543">
        <f>(Table2[[#This Row],[Current Month High]]/Table2[[#This Row],[Close Price]])-1</f>
        <v>5.8647788530233225E-2</v>
      </c>
      <c r="AI543">
        <v>14.2430343573423</v>
      </c>
      <c r="AJ543">
        <v>19.588349514563099</v>
      </c>
      <c r="AK543" t="str">
        <f>IF(AND(Table2[[#This Row],[20D EMA]]&gt;Table2[[#This Row],[50D EMA]],Table2[[#This Row],[50D EMA]]&gt;Table2[[#This Row],[200D EMA]]),"Uptrend","Downtrend/NoTrend")</f>
        <v>Uptrend</v>
      </c>
      <c r="AL543">
        <v>-7.0000000000000007E-2</v>
      </c>
      <c r="AM543" t="s">
        <v>10212</v>
      </c>
      <c r="AN543">
        <v>1</v>
      </c>
      <c r="AO543" t="s">
        <v>10211</v>
      </c>
      <c r="AP543">
        <v>2.9758682642312E-2</v>
      </c>
      <c r="AQ543">
        <f>(Table2[[#This Row],[Sharpe Ratio]]-AVERAGE(Table2[Sharpe Ratio]))/_xlfn.STDEV.P(Table2[Sharpe Ratio])</f>
        <v>-0.2809887198077417</v>
      </c>
      <c r="AR5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-2.1068238257013361</v>
      </c>
      <c r="AS543">
        <f>_xlfn.RANK.AVG(Table2[[#This Row],[1Y Return vs Nifty Z-Score]],Table2[1Y Return vs Nifty Z-Score])</f>
        <v>555</v>
      </c>
      <c r="AT543">
        <f>_xlfn.RANK.AVG(Table2[[#This Row],[6M Return vs Nifty Z-Score]],Table2[6M Return vs Nifty Z-Score])</f>
        <v>541</v>
      </c>
      <c r="AU543">
        <f>_xlfn.RANK.AVG(Table2[[#This Row],[Sharpe Ratio Z-Score]],Table2[Sharpe Ratio Z-Score])</f>
        <v>419</v>
      </c>
      <c r="AV543">
        <f>(Table2[[#This Row],[Rank 1Y]]+Table2[[#This Row],[Rank 6M]]+Table2[[#This Row],[Rank Sharpe]])/3</f>
        <v>505</v>
      </c>
    </row>
    <row r="544" spans="1:48" x14ac:dyDescent="0.3">
      <c r="A544" t="s">
        <v>207</v>
      </c>
      <c r="B544" t="s">
        <v>208</v>
      </c>
      <c r="C544" t="s">
        <v>10172</v>
      </c>
      <c r="D544" t="s">
        <v>209</v>
      </c>
      <c r="E544">
        <v>121650.97678500001</v>
      </c>
      <c r="F544">
        <v>4539.3</v>
      </c>
      <c r="G544">
        <v>-1.47290500859663</v>
      </c>
      <c r="H544">
        <f>(Table2[[#This Row],[1Y Return vs Nifty]]-AVERAGE(Table2[1Y Return vs Nifty]))/_xlfn.STDEV.P(Table2[1Y Return vs Nifty])</f>
        <v>-0.5461828796491911</v>
      </c>
      <c r="I544">
        <v>-3.09574703064736</v>
      </c>
      <c r="J544">
        <f>(Table2[[#This Row],[1M Return vs Nifty]]-AVERAGE(Table2[1M Return vs Nifty]))/_xlfn.STDEV.P(Table2[1M Return vs Nifty])</f>
        <v>-0.4376808785533054</v>
      </c>
      <c r="K544">
        <v>4.9634730436673804</v>
      </c>
      <c r="L544">
        <f>(Table2[[#This Row],[6M Return vs Nifty]]-AVERAGE(Table2[6M Return vs Nifty]))/_xlfn.STDEV.P(Table2[6M Return vs Nifty])</f>
        <v>-0.14738376146629562</v>
      </c>
      <c r="M544">
        <v>-9.5719490042143002E-2</v>
      </c>
      <c r="N544">
        <f>(Table2[[#This Row],[1W Return vs Nifty]]-AVERAGE(Table2[1W Return vs Nifty]))/_xlfn.STDEV.P(Table2[1W Return vs Nifty])</f>
        <v>4.0257302932979806E-2</v>
      </c>
      <c r="O544">
        <v>4528.7</v>
      </c>
      <c r="P544">
        <v>4346.0839389215998</v>
      </c>
      <c r="Q544">
        <v>3924.13569912613</v>
      </c>
      <c r="R544">
        <v>53.495913476623002</v>
      </c>
      <c r="S544" s="2">
        <f>(Table2[[#This Row],[Close Price]]-Table2[[#This Row],[20D EMA]])/Table2[[#This Row],[20D EMA]]</f>
        <v>2.3406275531610318E-3</v>
      </c>
      <c r="T544" s="2">
        <f>(Table2[[#This Row],[Close Price]]-Table2[[#This Row],[50D EMA]])/Table2[[#This Row],[50D EMA]]</f>
        <v>4.4457507906840686E-2</v>
      </c>
      <c r="U544" s="2">
        <f>(Table2[[#This Row],[Close Price]]-Table2[[#This Row],[200D EMA]])/Table2[[#This Row],[200D EMA]]</f>
        <v>0.15676427831251141</v>
      </c>
      <c r="V544">
        <v>1.02446486359975</v>
      </c>
      <c r="W544">
        <v>4485.3</v>
      </c>
      <c r="X544">
        <v>4594.6000000000004</v>
      </c>
      <c r="Y544">
        <v>4445</v>
      </c>
      <c r="Z544">
        <v>4660</v>
      </c>
      <c r="AA544">
        <v>4445</v>
      </c>
      <c r="AB544">
        <v>4670</v>
      </c>
      <c r="AC544">
        <f>(Table2[[#This Row],[Close Price]]/Table2[[#This Row],[Day Low]])-1</f>
        <v>1.2039328473011812E-2</v>
      </c>
      <c r="AD544">
        <f>(Table2[[#This Row],[Day High]]/Table2[[#This Row],[Close Price]])-1</f>
        <v>1.2182495098363333E-2</v>
      </c>
      <c r="AE544">
        <f>(Table2[[#This Row],[Close Price]]/Table2[[#This Row],[Current Week Low]])-1</f>
        <v>2.1214848143982001E-2</v>
      </c>
      <c r="AF544">
        <f>(Table2[[#This Row],[Current Week High]]/Table2[[#This Row],[Close Price]])-1</f>
        <v>2.6590002863877693E-2</v>
      </c>
      <c r="AG544">
        <f>(Table2[[#This Row],[Close Price]]/Table2[[#This Row],[Current Month Low]])-1</f>
        <v>2.1214848143982001E-2</v>
      </c>
      <c r="AH544">
        <f>(Table2[[#This Row],[Current Month High]]/Table2[[#This Row],[Close Price]])-1</f>
        <v>2.8792985702641438E-2</v>
      </c>
      <c r="AI544">
        <v>2.8792985702641398</v>
      </c>
      <c r="AJ544">
        <v>37.750735896579897</v>
      </c>
      <c r="AK544" t="str">
        <f>IF(AND(Table2[[#This Row],[20D EMA]]&gt;Table2[[#This Row],[50D EMA]],Table2[[#This Row],[50D EMA]]&gt;Table2[[#This Row],[200D EMA]]),"Uptrend","Downtrend/NoTrend")</f>
        <v>Uptrend</v>
      </c>
      <c r="AL544">
        <v>7.0000000000000007E-2</v>
      </c>
      <c r="AM544" t="s">
        <v>10211</v>
      </c>
      <c r="AN544">
        <v>-0.13</v>
      </c>
      <c r="AO544" t="s">
        <v>10212</v>
      </c>
      <c r="AP544">
        <v>-5.4088507478717997E-2</v>
      </c>
      <c r="AQ544">
        <f>(Table2[[#This Row],[Sharpe Ratio]]-AVERAGE(Table2[Sharpe Ratio]))/_xlfn.STDEV.P(Table2[Sharpe Ratio])</f>
        <v>-1.2322832587425101</v>
      </c>
      <c r="AR5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-2.3232734754783224</v>
      </c>
      <c r="AS544">
        <f>_xlfn.RANK.AVG(Table2[[#This Row],[1Y Return vs Nifty Z-Score]],Table2[1Y Return vs Nifty Z-Score])</f>
        <v>511</v>
      </c>
      <c r="AT544">
        <f>_xlfn.RANK.AVG(Table2[[#This Row],[6M Return vs Nifty Z-Score]],Table2[6M Return vs Nifty Z-Score])</f>
        <v>366</v>
      </c>
      <c r="AU544">
        <f>_xlfn.RANK.AVG(Table2[[#This Row],[Sharpe Ratio Z-Score]],Table2[Sharpe Ratio Z-Score])</f>
        <v>640</v>
      </c>
      <c r="AV544">
        <f>(Table2[[#This Row],[Rank 1Y]]+Table2[[#This Row],[Rank 6M]]+Table2[[#This Row],[Rank Sharpe]])/3</f>
        <v>505.66666666666669</v>
      </c>
    </row>
    <row r="545" spans="1:48" x14ac:dyDescent="0.3">
      <c r="A545" t="s">
        <v>276</v>
      </c>
      <c r="B545" t="s">
        <v>277</v>
      </c>
      <c r="C545" t="s">
        <v>10165</v>
      </c>
      <c r="D545" t="s">
        <v>177</v>
      </c>
      <c r="E545">
        <v>98389.010025180003</v>
      </c>
      <c r="F545">
        <v>893.2</v>
      </c>
      <c r="G545">
        <v>14.104491536786099</v>
      </c>
      <c r="H545">
        <f>(Table2[[#This Row],[1Y Return vs Nifty]]-AVERAGE(Table2[1Y Return vs Nifty]))/_xlfn.STDEV.P(Table2[1Y Return vs Nifty])</f>
        <v>-0.35917387191292149</v>
      </c>
      <c r="I545">
        <v>-12.038028135710601</v>
      </c>
      <c r="J545">
        <f>(Table2[[#This Row],[1M Return vs Nifty]]-AVERAGE(Table2[1M Return vs Nifty]))/_xlfn.STDEV.P(Table2[1M Return vs Nifty])</f>
        <v>-1.202927613265268</v>
      </c>
      <c r="K545">
        <v>-27.526251528848899</v>
      </c>
      <c r="L545">
        <f>(Table2[[#This Row],[6M Return vs Nifty]]-AVERAGE(Table2[6M Return vs Nifty]))/_xlfn.STDEV.P(Table2[6M Return vs Nifty])</f>
        <v>-1.1252685792839285</v>
      </c>
      <c r="M545">
        <v>-1.2518701175427001</v>
      </c>
      <c r="N545">
        <f>(Table2[[#This Row],[1W Return vs Nifty]]-AVERAGE(Table2[1W Return vs Nifty]))/_xlfn.STDEV.P(Table2[1W Return vs Nifty])</f>
        <v>-0.18118597328919583</v>
      </c>
      <c r="O545">
        <v>906.1</v>
      </c>
      <c r="P545">
        <v>923.79097315451202</v>
      </c>
      <c r="Q545">
        <v>960.78878253370203</v>
      </c>
      <c r="R545">
        <v>43.742214051848599</v>
      </c>
      <c r="S545" s="2">
        <f>(Table2[[#This Row],[Close Price]]-Table2[[#This Row],[20D EMA]])/Table2[[#This Row],[20D EMA]]</f>
        <v>-1.423683920097117E-2</v>
      </c>
      <c r="T545" s="2">
        <f>(Table2[[#This Row],[Close Price]]-Table2[[#This Row],[50D EMA]])/Table2[[#This Row],[50D EMA]]</f>
        <v>-3.3114604973949413E-2</v>
      </c>
      <c r="U545" s="2">
        <f>(Table2[[#This Row],[Close Price]]-Table2[[#This Row],[200D EMA]])/Table2[[#This Row],[200D EMA]]</f>
        <v>-7.0347181151993871E-2</v>
      </c>
      <c r="V545">
        <v>0.72128511565221298</v>
      </c>
      <c r="W545">
        <v>889.2</v>
      </c>
      <c r="X545">
        <v>902.05</v>
      </c>
      <c r="Y545">
        <v>880.75</v>
      </c>
      <c r="Z545">
        <v>917.4</v>
      </c>
      <c r="AA545">
        <v>880.75</v>
      </c>
      <c r="AB545">
        <v>938</v>
      </c>
      <c r="AC545">
        <f>(Table2[[#This Row],[Close Price]]/Table2[[#This Row],[Day Low]])-1</f>
        <v>4.4984255510571725E-3</v>
      </c>
      <c r="AD545">
        <f>(Table2[[#This Row],[Day High]]/Table2[[#This Row],[Close Price]])-1</f>
        <v>9.9081952530226669E-3</v>
      </c>
      <c r="AE545">
        <f>(Table2[[#This Row],[Close Price]]/Table2[[#This Row],[Current Week Low]])-1</f>
        <v>1.4135679818336744E-2</v>
      </c>
      <c r="AF545">
        <f>(Table2[[#This Row],[Current Week High]]/Table2[[#This Row],[Close Price]])-1</f>
        <v>2.7093596059113212E-2</v>
      </c>
      <c r="AG545">
        <f>(Table2[[#This Row],[Close Price]]/Table2[[#This Row],[Current Month Low]])-1</f>
        <v>1.4135679818336744E-2</v>
      </c>
      <c r="AH545">
        <f>(Table2[[#This Row],[Current Month High]]/Table2[[#This Row],[Close Price]])-1</f>
        <v>5.0156739811912265E-2</v>
      </c>
      <c r="AI545">
        <v>40.9986565158978</v>
      </c>
      <c r="AJ545">
        <v>71.1111111111111</v>
      </c>
      <c r="AK545" t="str">
        <f>IF(AND(Table2[[#This Row],[20D EMA]]&gt;Table2[[#This Row],[50D EMA]],Table2[[#This Row],[50D EMA]]&gt;Table2[[#This Row],[200D EMA]]),"Uptrend","Downtrend/NoTrend")</f>
        <v>Downtrend/NoTrend</v>
      </c>
      <c r="AL545">
        <v>-0.1</v>
      </c>
      <c r="AM545" t="s">
        <v>10212</v>
      </c>
      <c r="AN545">
        <v>-0.05</v>
      </c>
      <c r="AO545" t="s">
        <v>10212</v>
      </c>
      <c r="AP545">
        <v>2.0380411873035E-2</v>
      </c>
      <c r="AQ545">
        <f>(Table2[[#This Row],[Sharpe Ratio]]-AVERAGE(Table2[Sharpe Ratio]))/_xlfn.STDEV.P(Table2[Sharpe Ratio])</f>
        <v>-0.38739058914393487</v>
      </c>
      <c r="AR5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5">
        <f>_xlfn.RANK.AVG(Table2[[#This Row],[1Y Return vs Nifty Z-Score]],Table2[1Y Return vs Nifty Z-Score])</f>
        <v>418</v>
      </c>
      <c r="AT545">
        <f>_xlfn.RANK.AVG(Table2[[#This Row],[6M Return vs Nifty Z-Score]],Table2[6M Return vs Nifty Z-Score])</f>
        <v>667</v>
      </c>
      <c r="AU545">
        <f>_xlfn.RANK.AVG(Table2[[#This Row],[Sharpe Ratio Z-Score]],Table2[Sharpe Ratio Z-Score])</f>
        <v>439</v>
      </c>
      <c r="AV545">
        <f>(Table2[[#This Row],[Rank 1Y]]+Table2[[#This Row],[Rank 6M]]+Table2[[#This Row],[Rank Sharpe]])/3</f>
        <v>508</v>
      </c>
    </row>
    <row r="546" spans="1:48" x14ac:dyDescent="0.3">
      <c r="A546" t="s">
        <v>1182</v>
      </c>
      <c r="B546" t="s">
        <v>1183</v>
      </c>
      <c r="C546" t="s">
        <v>10178</v>
      </c>
      <c r="D546" t="s">
        <v>526</v>
      </c>
      <c r="E546">
        <v>9910.0635847199992</v>
      </c>
      <c r="F546">
        <v>1551.65</v>
      </c>
      <c r="G546">
        <v>-14.696194577489599</v>
      </c>
      <c r="H546">
        <f>(Table2[[#This Row],[1Y Return vs Nifty]]-AVERAGE(Table2[1Y Return vs Nifty]))/_xlfn.STDEV.P(Table2[1Y Return vs Nifty])</f>
        <v>-0.70493047614797955</v>
      </c>
      <c r="I546">
        <v>-2.2818602352753601</v>
      </c>
      <c r="J546">
        <f>(Table2[[#This Row],[1M Return vs Nifty]]-AVERAGE(Table2[1M Return vs Nifty]))/_xlfn.STDEV.P(Table2[1M Return vs Nifty])</f>
        <v>-0.36803151221534103</v>
      </c>
      <c r="K546">
        <v>-4.3915371791980604</v>
      </c>
      <c r="L546">
        <f>(Table2[[#This Row],[6M Return vs Nifty]]-AVERAGE(Table2[6M Return vs Nifty]))/_xlfn.STDEV.P(Table2[6M Return vs Nifty])</f>
        <v>-0.42895347582476845</v>
      </c>
      <c r="M546">
        <v>-2.8940495052194599</v>
      </c>
      <c r="N546">
        <f>(Table2[[#This Row],[1W Return vs Nifty]]-AVERAGE(Table2[1W Return vs Nifty]))/_xlfn.STDEV.P(Table2[1W Return vs Nifty])</f>
        <v>-0.49572075370775576</v>
      </c>
      <c r="O546">
        <v>1548.74</v>
      </c>
      <c r="P546">
        <v>1509.81383884811</v>
      </c>
      <c r="Q546">
        <v>1446.88962768338</v>
      </c>
      <c r="R546">
        <v>46.412477039853997</v>
      </c>
      <c r="S546" s="2">
        <f>(Table2[[#This Row],[Close Price]]-Table2[[#This Row],[20D EMA]])/Table2[[#This Row],[20D EMA]]</f>
        <v>1.8789467567184174E-3</v>
      </c>
      <c r="T546" s="2">
        <f>(Table2[[#This Row],[Close Price]]-Table2[[#This Row],[50D EMA]])/Table2[[#This Row],[50D EMA]]</f>
        <v>2.7709483166354062E-2</v>
      </c>
      <c r="U546" s="2">
        <f>(Table2[[#This Row],[Close Price]]-Table2[[#This Row],[200D EMA]])/Table2[[#This Row],[200D EMA]]</f>
        <v>7.2403844987369403E-2</v>
      </c>
      <c r="V546">
        <v>0.684139519746776</v>
      </c>
      <c r="W546">
        <v>1545</v>
      </c>
      <c r="X546">
        <v>1569.95</v>
      </c>
      <c r="Y546">
        <v>1517.3</v>
      </c>
      <c r="Z546">
        <v>1620</v>
      </c>
      <c r="AA546">
        <v>1515</v>
      </c>
      <c r="AB546">
        <v>1621</v>
      </c>
      <c r="AC546">
        <f>(Table2[[#This Row],[Close Price]]/Table2[[#This Row],[Day Low]])-1</f>
        <v>4.3042071197412213E-3</v>
      </c>
      <c r="AD546">
        <f>(Table2[[#This Row],[Day High]]/Table2[[#This Row],[Close Price]])-1</f>
        <v>1.1793896819514593E-2</v>
      </c>
      <c r="AE546">
        <f>(Table2[[#This Row],[Close Price]]/Table2[[#This Row],[Current Week Low]])-1</f>
        <v>2.2638898042575795E-2</v>
      </c>
      <c r="AF546">
        <f>(Table2[[#This Row],[Current Week High]]/Table2[[#This Row],[Close Price]])-1</f>
        <v>4.4049882383269345E-2</v>
      </c>
      <c r="AG546">
        <f>(Table2[[#This Row],[Close Price]]/Table2[[#This Row],[Current Month Low]])-1</f>
        <v>2.4191419141914361E-2</v>
      </c>
      <c r="AH546">
        <f>(Table2[[#This Row],[Current Month High]]/Table2[[#This Row],[Close Price]])-1</f>
        <v>4.46943576193084E-2</v>
      </c>
      <c r="AI546">
        <v>8.2718396545612602</v>
      </c>
      <c r="AJ546">
        <v>27.918384171475601</v>
      </c>
      <c r="AK546" t="str">
        <f>IF(AND(Table2[[#This Row],[20D EMA]]&gt;Table2[[#This Row],[50D EMA]],Table2[[#This Row],[50D EMA]]&gt;Table2[[#This Row],[200D EMA]]),"Uptrend","Downtrend/NoTrend")</f>
        <v>Uptrend</v>
      </c>
      <c r="AL546">
        <v>0</v>
      </c>
      <c r="AM546" t="s">
        <v>10213</v>
      </c>
      <c r="AN546">
        <v>-0.11</v>
      </c>
      <c r="AO546" t="s">
        <v>10212</v>
      </c>
      <c r="AP546">
        <v>1.2385755528638E-2</v>
      </c>
      <c r="AQ546">
        <f>(Table2[[#This Row],[Sharpe Ratio]]-AVERAGE(Table2[Sharpe Ratio]))/_xlfn.STDEV.P(Table2[Sharpe Ratio])</f>
        <v>-0.47809455799616674</v>
      </c>
      <c r="AR5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-2.4757307758920115</v>
      </c>
      <c r="AS546">
        <f>_xlfn.RANK.AVG(Table2[[#This Row],[1Y Return vs Nifty Z-Score]],Table2[1Y Return vs Nifty Z-Score])</f>
        <v>591</v>
      </c>
      <c r="AT546">
        <f>_xlfn.RANK.AVG(Table2[[#This Row],[6M Return vs Nifty Z-Score]],Table2[6M Return vs Nifty Z-Score])</f>
        <v>472</v>
      </c>
      <c r="AU546">
        <f>_xlfn.RANK.AVG(Table2[[#This Row],[Sharpe Ratio Z-Score]],Table2[Sharpe Ratio Z-Score])</f>
        <v>470</v>
      </c>
      <c r="AV546">
        <f>(Table2[[#This Row],[Rank 1Y]]+Table2[[#This Row],[Rank 6M]]+Table2[[#This Row],[Rank Sharpe]])/3</f>
        <v>511</v>
      </c>
    </row>
    <row r="547" spans="1:48" x14ac:dyDescent="0.3">
      <c r="A547" t="s">
        <v>278</v>
      </c>
      <c r="B547" t="s">
        <v>279</v>
      </c>
      <c r="C547" t="s">
        <v>10167</v>
      </c>
      <c r="D547" t="s">
        <v>37</v>
      </c>
      <c r="E547">
        <v>94207.273544134994</v>
      </c>
      <c r="F547">
        <v>651.15</v>
      </c>
      <c r="G547">
        <v>-17.349951621927001</v>
      </c>
      <c r="H547">
        <f>(Table2[[#This Row],[1Y Return vs Nifty]]-AVERAGE(Table2[1Y Return vs Nifty]))/_xlfn.STDEV.P(Table2[1Y Return vs Nifty])</f>
        <v>-0.736789231891119</v>
      </c>
      <c r="I547">
        <v>7.2710365838823998</v>
      </c>
      <c r="J547">
        <f>(Table2[[#This Row],[1M Return vs Nifty]]-AVERAGE(Table2[1M Return vs Nifty]))/_xlfn.STDEV.P(Table2[1M Return vs Nifty])</f>
        <v>0.44946941534569979</v>
      </c>
      <c r="K547">
        <v>10.9602689105308</v>
      </c>
      <c r="L547">
        <f>(Table2[[#This Row],[6M Return vs Nifty]]-AVERAGE(Table2[6M Return vs Nifty]))/_xlfn.STDEV.P(Table2[6M Return vs Nifty])</f>
        <v>3.3109477885997801E-2</v>
      </c>
      <c r="M547">
        <v>2.3709485365261398</v>
      </c>
      <c r="N547">
        <f>(Table2[[#This Row],[1W Return vs Nifty]]-AVERAGE(Table2[1W Return vs Nifty]))/_xlfn.STDEV.P(Table2[1W Return vs Nifty])</f>
        <v>0.51271049040098204</v>
      </c>
      <c r="O547">
        <v>624.45000000000005</v>
      </c>
      <c r="P547">
        <v>603.04426358473199</v>
      </c>
      <c r="Q547">
        <v>565.47053448146698</v>
      </c>
      <c r="R547">
        <v>72.631069631883804</v>
      </c>
      <c r="S547" s="2">
        <f>(Table2[[#This Row],[Close Price]]-Table2[[#This Row],[20D EMA]])/Table2[[#This Row],[20D EMA]]</f>
        <v>4.2757626711506014E-2</v>
      </c>
      <c r="T547" s="2">
        <f>(Table2[[#This Row],[Close Price]]-Table2[[#This Row],[50D EMA]])/Table2[[#This Row],[50D EMA]]</f>
        <v>7.9771484980735233E-2</v>
      </c>
      <c r="U547" s="2">
        <f>(Table2[[#This Row],[Close Price]]-Table2[[#This Row],[200D EMA]])/Table2[[#This Row],[200D EMA]]</f>
        <v>0.15151888612038916</v>
      </c>
      <c r="V547">
        <v>1.1715222152238101</v>
      </c>
      <c r="W547">
        <v>649.45000000000005</v>
      </c>
      <c r="X547">
        <v>657.2</v>
      </c>
      <c r="Y547">
        <v>628.6</v>
      </c>
      <c r="Z547">
        <v>673.7</v>
      </c>
      <c r="AA547">
        <v>601.20000000000005</v>
      </c>
      <c r="AB547">
        <v>673.7</v>
      </c>
      <c r="AC547">
        <f>(Table2[[#This Row],[Close Price]]/Table2[[#This Row],[Day Low]])-1</f>
        <v>2.6175995072752478E-3</v>
      </c>
      <c r="AD547">
        <f>(Table2[[#This Row],[Day High]]/Table2[[#This Row],[Close Price]])-1</f>
        <v>9.291253935345356E-3</v>
      </c>
      <c r="AE547">
        <f>(Table2[[#This Row],[Close Price]]/Table2[[#This Row],[Current Week Low]])-1</f>
        <v>3.5873369392300347E-2</v>
      </c>
      <c r="AF547">
        <f>(Table2[[#This Row],[Current Week High]]/Table2[[#This Row],[Close Price]])-1</f>
        <v>3.463103739537754E-2</v>
      </c>
      <c r="AG547">
        <f>(Table2[[#This Row],[Close Price]]/Table2[[#This Row],[Current Month Low]])-1</f>
        <v>8.3083832335329122E-2</v>
      </c>
      <c r="AH547">
        <f>(Table2[[#This Row],[Current Month High]]/Table2[[#This Row],[Close Price]])-1</f>
        <v>3.463103739537754E-2</v>
      </c>
      <c r="AI547">
        <v>3.46310373953775</v>
      </c>
      <c r="AJ547">
        <v>40.500593375768702</v>
      </c>
      <c r="AK547" t="str">
        <f>IF(AND(Table2[[#This Row],[20D EMA]]&gt;Table2[[#This Row],[50D EMA]],Table2[[#This Row],[50D EMA]]&gt;Table2[[#This Row],[200D EMA]]),"Uptrend","Downtrend/NoTrend")</f>
        <v>Uptrend</v>
      </c>
      <c r="AL547">
        <v>0.03</v>
      </c>
      <c r="AM547" t="s">
        <v>10211</v>
      </c>
      <c r="AN547">
        <v>9.16</v>
      </c>
      <c r="AO547" t="s">
        <v>10211</v>
      </c>
      <c r="AP547">
        <v>-5.3354571677349999E-2</v>
      </c>
      <c r="AQ547">
        <f>(Table2[[#This Row],[Sharpe Ratio]]-AVERAGE(Table2[Sharpe Ratio]))/_xlfn.STDEV.P(Table2[Sharpe Ratio])</f>
        <v>-1.2239563354578744</v>
      </c>
      <c r="AR5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-0.96545618371631381</v>
      </c>
      <c r="AS547">
        <f>_xlfn.RANK.AVG(Table2[[#This Row],[1Y Return vs Nifty Z-Score]],Table2[1Y Return vs Nifty Z-Score])</f>
        <v>601</v>
      </c>
      <c r="AT547">
        <f>_xlfn.RANK.AVG(Table2[[#This Row],[6M Return vs Nifty Z-Score]],Table2[6M Return vs Nifty Z-Score])</f>
        <v>294</v>
      </c>
      <c r="AU547">
        <f>_xlfn.RANK.AVG(Table2[[#This Row],[Sharpe Ratio Z-Score]],Table2[Sharpe Ratio Z-Score])</f>
        <v>639</v>
      </c>
      <c r="AV547">
        <f>(Table2[[#This Row],[Rank 1Y]]+Table2[[#This Row],[Rank 6M]]+Table2[[#This Row],[Rank Sharpe]])/3</f>
        <v>511.33333333333331</v>
      </c>
    </row>
    <row r="548" spans="1:48" x14ac:dyDescent="0.3">
      <c r="A548" t="s">
        <v>433</v>
      </c>
      <c r="B548" t="s">
        <v>434</v>
      </c>
      <c r="C548" t="s">
        <v>10168</v>
      </c>
      <c r="D548" t="s">
        <v>29</v>
      </c>
      <c r="E548">
        <v>53266.5</v>
      </c>
      <c r="F548">
        <v>1859.5</v>
      </c>
      <c r="G548">
        <v>-10.844133458962</v>
      </c>
      <c r="H548">
        <f>(Table2[[#This Row],[1Y Return vs Nifty]]-AVERAGE(Table2[1Y Return vs Nifty]))/_xlfn.STDEV.P(Table2[1Y Return vs Nifty])</f>
        <v>-0.65868589828051582</v>
      </c>
      <c r="I548">
        <v>-6.7832297469993303</v>
      </c>
      <c r="J548">
        <f>(Table2[[#This Row],[1M Return vs Nifty]]-AVERAGE(Table2[1M Return vs Nifty]))/_xlfn.STDEV.P(Table2[1M Return vs Nifty])</f>
        <v>-0.75324176003771559</v>
      </c>
      <c r="K548">
        <v>-5.3054446580941503</v>
      </c>
      <c r="L548">
        <f>(Table2[[#This Row],[6M Return vs Nifty]]-AVERAGE(Table2[6M Return vs Nifty]))/_xlfn.STDEV.P(Table2[6M Return vs Nifty])</f>
        <v>-0.45646051875176419</v>
      </c>
      <c r="M548">
        <v>-1.3475437975180899</v>
      </c>
      <c r="N548">
        <f>(Table2[[#This Row],[1W Return vs Nifty]]-AVERAGE(Table2[1W Return vs Nifty]))/_xlfn.STDEV.P(Table2[1W Return vs Nifty])</f>
        <v>-0.19951082875183068</v>
      </c>
      <c r="O548">
        <v>1856</v>
      </c>
      <c r="P548">
        <v>1841.5649949875699</v>
      </c>
      <c r="Q548">
        <v>1775.3438068954199</v>
      </c>
      <c r="R548">
        <v>53.985875437836</v>
      </c>
      <c r="S548" s="2">
        <f>(Table2[[#This Row],[Close Price]]-Table2[[#This Row],[20D EMA]])/Table2[[#This Row],[20D EMA]]</f>
        <v>1.8857758620689656E-3</v>
      </c>
      <c r="T548" s="2">
        <f>(Table2[[#This Row],[Close Price]]-Table2[[#This Row],[50D EMA]])/Table2[[#This Row],[50D EMA]]</f>
        <v>9.7390019148095117E-3</v>
      </c>
      <c r="U548" s="2">
        <f>(Table2[[#This Row],[Close Price]]-Table2[[#This Row],[200D EMA]])/Table2[[#This Row],[200D EMA]]</f>
        <v>4.7402758146178885E-2</v>
      </c>
      <c r="V548">
        <v>0.78846432747555995</v>
      </c>
      <c r="W548">
        <v>1855</v>
      </c>
      <c r="X548">
        <v>1875</v>
      </c>
      <c r="Y548">
        <v>1810.05</v>
      </c>
      <c r="Z548">
        <v>1892.95</v>
      </c>
      <c r="AA548">
        <v>1810.05</v>
      </c>
      <c r="AB548">
        <v>1905.5</v>
      </c>
      <c r="AC548">
        <f>(Table2[[#This Row],[Close Price]]/Table2[[#This Row],[Day Low]])-1</f>
        <v>2.4258760107815913E-3</v>
      </c>
      <c r="AD548">
        <f>(Table2[[#This Row],[Day High]]/Table2[[#This Row],[Close Price]])-1</f>
        <v>8.3355740790536093E-3</v>
      </c>
      <c r="AE548">
        <f>(Table2[[#This Row],[Close Price]]/Table2[[#This Row],[Current Week Low]])-1</f>
        <v>2.7319687301455842E-2</v>
      </c>
      <c r="AF548">
        <f>(Table2[[#This Row],[Current Week High]]/Table2[[#This Row],[Close Price]])-1</f>
        <v>1.7988706641570262E-2</v>
      </c>
      <c r="AG548">
        <f>(Table2[[#This Row],[Close Price]]/Table2[[#This Row],[Current Month Low]])-1</f>
        <v>2.7319687301455842E-2</v>
      </c>
      <c r="AH548">
        <f>(Table2[[#This Row],[Current Month High]]/Table2[[#This Row],[Close Price]])-1</f>
        <v>2.4737832750739486E-2</v>
      </c>
      <c r="AI548">
        <v>12.108093573541201</v>
      </c>
      <c r="AJ548">
        <v>20.480756770765801</v>
      </c>
      <c r="AK548" t="str">
        <f>IF(AND(Table2[[#This Row],[20D EMA]]&gt;Table2[[#This Row],[50D EMA]],Table2[[#This Row],[50D EMA]]&gt;Table2[[#This Row],[200D EMA]]),"Uptrend","Downtrend/NoTrend")</f>
        <v>Uptrend</v>
      </c>
      <c r="AL548">
        <v>-0.03</v>
      </c>
      <c r="AM548" t="s">
        <v>10212</v>
      </c>
      <c r="AN548">
        <v>0.97</v>
      </c>
      <c r="AO548" t="s">
        <v>10211</v>
      </c>
      <c r="AP548">
        <v>2.5772821130789999E-3</v>
      </c>
      <c r="AQ548">
        <f>(Table2[[#This Row],[Sharpe Ratio]]-AVERAGE(Table2[Sharpe Ratio]))/_xlfn.STDEV.P(Table2[Sharpe Ratio])</f>
        <v>-0.58937732348943583</v>
      </c>
      <c r="AR5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-2.6572763293112622</v>
      </c>
      <c r="AS548">
        <f>_xlfn.RANK.AVG(Table2[[#This Row],[1Y Return vs Nifty Z-Score]],Table2[1Y Return vs Nifty Z-Score])</f>
        <v>561</v>
      </c>
      <c r="AT548">
        <f>_xlfn.RANK.AVG(Table2[[#This Row],[6M Return vs Nifty Z-Score]],Table2[6M Return vs Nifty Z-Score])</f>
        <v>481</v>
      </c>
      <c r="AU548">
        <f>_xlfn.RANK.AVG(Table2[[#This Row],[Sharpe Ratio Z-Score]],Table2[Sharpe Ratio Z-Score])</f>
        <v>493</v>
      </c>
      <c r="AV548">
        <f>(Table2[[#This Row],[Rank 1Y]]+Table2[[#This Row],[Rank 6M]]+Table2[[#This Row],[Rank Sharpe]])/3</f>
        <v>511.66666666666669</v>
      </c>
    </row>
    <row r="549" spans="1:48" x14ac:dyDescent="0.3">
      <c r="A549" t="s">
        <v>437</v>
      </c>
      <c r="B549" t="s">
        <v>438</v>
      </c>
      <c r="C549" t="s">
        <v>10166</v>
      </c>
      <c r="D549" t="s">
        <v>299</v>
      </c>
      <c r="E549">
        <v>52308.257792780001</v>
      </c>
      <c r="F549">
        <v>5056.3</v>
      </c>
      <c r="G549">
        <v>4.8980321143852503</v>
      </c>
      <c r="H549">
        <f>(Table2[[#This Row],[1Y Return vs Nifty]]-AVERAGE(Table2[1Y Return vs Nifty]))/_xlfn.STDEV.P(Table2[1Y Return vs Nifty])</f>
        <v>-0.46969881337740105</v>
      </c>
      <c r="I549">
        <v>-4.6119487457632804</v>
      </c>
      <c r="J549">
        <f>(Table2[[#This Row],[1M Return vs Nifty]]-AVERAGE(Table2[1M Return vs Nifty]))/_xlfn.STDEV.P(Table2[1M Return vs Nifty])</f>
        <v>-0.56743171036289541</v>
      </c>
      <c r="K549">
        <v>-19.455137229404698</v>
      </c>
      <c r="L549">
        <f>(Table2[[#This Row],[6M Return vs Nifty]]-AVERAGE(Table2[6M Return vs Nifty]))/_xlfn.STDEV.P(Table2[6M Return vs Nifty])</f>
        <v>-0.88234192354447627</v>
      </c>
      <c r="M549">
        <v>-2.8192473775841398</v>
      </c>
      <c r="N549">
        <f>(Table2[[#This Row],[1W Return vs Nifty]]-AVERAGE(Table2[1W Return vs Nifty]))/_xlfn.STDEV.P(Table2[1W Return vs Nifty])</f>
        <v>-0.48139353040488503</v>
      </c>
      <c r="O549">
        <v>4959.34</v>
      </c>
      <c r="P549">
        <v>4904.70433110457</v>
      </c>
      <c r="Q549">
        <v>4848.2435617528499</v>
      </c>
      <c r="R549">
        <v>42.416766722108797</v>
      </c>
      <c r="S549" s="2">
        <f>(Table2[[#This Row],[Close Price]]-Table2[[#This Row],[20D EMA]])/Table2[[#This Row],[20D EMA]]</f>
        <v>1.9550988639617375E-2</v>
      </c>
      <c r="T549" s="2">
        <f>(Table2[[#This Row],[Close Price]]-Table2[[#This Row],[50D EMA]])/Table2[[#This Row],[50D EMA]]</f>
        <v>3.0908217633842553E-2</v>
      </c>
      <c r="U549" s="2">
        <f>(Table2[[#This Row],[Close Price]]-Table2[[#This Row],[200D EMA]])/Table2[[#This Row],[200D EMA]]</f>
        <v>4.2913776009208753E-2</v>
      </c>
      <c r="V549">
        <v>0.69538729480151595</v>
      </c>
      <c r="W549">
        <v>4967.2</v>
      </c>
      <c r="X549">
        <v>5136.6000000000004</v>
      </c>
      <c r="Y549">
        <v>4930</v>
      </c>
      <c r="Z549">
        <v>5160</v>
      </c>
      <c r="AA549">
        <v>4892.3500000000004</v>
      </c>
      <c r="AB549">
        <v>5160</v>
      </c>
      <c r="AC549">
        <f>(Table2[[#This Row],[Close Price]]/Table2[[#This Row],[Day Low]])-1</f>
        <v>1.7937671122564058E-2</v>
      </c>
      <c r="AD549">
        <f>(Table2[[#This Row],[Day High]]/Table2[[#This Row],[Close Price]])-1</f>
        <v>1.5881177936435842E-2</v>
      </c>
      <c r="AE549">
        <f>(Table2[[#This Row],[Close Price]]/Table2[[#This Row],[Current Week Low]])-1</f>
        <v>2.561866125760659E-2</v>
      </c>
      <c r="AF549">
        <f>(Table2[[#This Row],[Current Week High]]/Table2[[#This Row],[Close Price]])-1</f>
        <v>2.0509067895496669E-2</v>
      </c>
      <c r="AG549">
        <f>(Table2[[#This Row],[Close Price]]/Table2[[#This Row],[Current Month Low]])-1</f>
        <v>3.3511502652099567E-2</v>
      </c>
      <c r="AH549">
        <f>(Table2[[#This Row],[Current Month High]]/Table2[[#This Row],[Close Price]])-1</f>
        <v>2.0509067895496669E-2</v>
      </c>
      <c r="AI549">
        <v>16.1590491070545</v>
      </c>
      <c r="AJ549">
        <v>32.304995159222301</v>
      </c>
      <c r="AK549" t="str">
        <f>IF(AND(Table2[[#This Row],[20D EMA]]&gt;Table2[[#This Row],[50D EMA]],Table2[[#This Row],[50D EMA]]&gt;Table2[[#This Row],[200D EMA]]),"Uptrend","Downtrend/NoTrend")</f>
        <v>Uptrend</v>
      </c>
      <c r="AL549">
        <v>-0.17</v>
      </c>
      <c r="AM549" t="s">
        <v>10212</v>
      </c>
      <c r="AN549">
        <v>4.3499999999999996</v>
      </c>
      <c r="AO549" t="s">
        <v>10211</v>
      </c>
      <c r="AP549">
        <v>1.5101369726620999E-2</v>
      </c>
      <c r="AQ549">
        <f>(Table2[[#This Row],[Sharpe Ratio]]-AVERAGE(Table2[Sharpe Ratio]))/_xlfn.STDEV.P(Table2[Sharpe Ratio])</f>
        <v>-0.44728435490330226</v>
      </c>
      <c r="AR5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-2.8481503325929598</v>
      </c>
      <c r="AS549">
        <f>_xlfn.RANK.AVG(Table2[[#This Row],[1Y Return vs Nifty Z-Score]],Table2[1Y Return vs Nifty Z-Score])</f>
        <v>463</v>
      </c>
      <c r="AT549">
        <f>_xlfn.RANK.AVG(Table2[[#This Row],[6M Return vs Nifty Z-Score]],Table2[6M Return vs Nifty Z-Score])</f>
        <v>615</v>
      </c>
      <c r="AU549">
        <f>_xlfn.RANK.AVG(Table2[[#This Row],[Sharpe Ratio Z-Score]],Table2[Sharpe Ratio Z-Score])</f>
        <v>458</v>
      </c>
      <c r="AV549">
        <f>(Table2[[#This Row],[Rank 1Y]]+Table2[[#This Row],[Rank 6M]]+Table2[[#This Row],[Rank Sharpe]])/3</f>
        <v>512</v>
      </c>
    </row>
    <row r="550" spans="1:48" x14ac:dyDescent="0.3">
      <c r="A550" t="s">
        <v>128</v>
      </c>
      <c r="B550" t="s">
        <v>129</v>
      </c>
      <c r="C550" t="s">
        <v>10175</v>
      </c>
      <c r="D550" t="s">
        <v>130</v>
      </c>
      <c r="E550">
        <v>225376.4645075</v>
      </c>
      <c r="F550">
        <v>934.4</v>
      </c>
      <c r="G550">
        <v>-10.4283492230751</v>
      </c>
      <c r="H550">
        <f>(Table2[[#This Row],[1Y Return vs Nifty]]-AVERAGE(Table2[1Y Return vs Nifty]))/_xlfn.STDEV.P(Table2[1Y Return vs Nifty])</f>
        <v>-0.65369434547776983</v>
      </c>
      <c r="I550">
        <v>-3.8469264962506502</v>
      </c>
      <c r="J550">
        <f>(Table2[[#This Row],[1M Return vs Nifty]]-AVERAGE(Table2[1M Return vs Nifty]))/_xlfn.STDEV.P(Table2[1M Return vs Nifty])</f>
        <v>-0.50196398780493845</v>
      </c>
      <c r="K550">
        <v>1.2410708185966399</v>
      </c>
      <c r="L550">
        <f>(Table2[[#This Row],[6M Return vs Nifty]]-AVERAGE(Table2[6M Return vs Nifty]))/_xlfn.STDEV.P(Table2[6M Return vs Nifty])</f>
        <v>-0.25942166482194517</v>
      </c>
      <c r="M550">
        <v>-2.9719733062826701</v>
      </c>
      <c r="N550">
        <f>(Table2[[#This Row],[1W Return vs Nifty]]-AVERAGE(Table2[1W Return vs Nifty]))/_xlfn.STDEV.P(Table2[1W Return vs Nifty])</f>
        <v>-0.51064588663825183</v>
      </c>
      <c r="O550">
        <v>930.17</v>
      </c>
      <c r="P550">
        <v>910.274588291594</v>
      </c>
      <c r="Q550">
        <v>848.30014675815198</v>
      </c>
      <c r="R550">
        <v>42.754003956494202</v>
      </c>
      <c r="S550" s="2">
        <f>(Table2[[#This Row],[Close Price]]-Table2[[#This Row],[20D EMA]])/Table2[[#This Row],[20D EMA]]</f>
        <v>4.5475558231291248E-3</v>
      </c>
      <c r="T550" s="2">
        <f>(Table2[[#This Row],[Close Price]]-Table2[[#This Row],[50D EMA]])/Table2[[#This Row],[50D EMA]]</f>
        <v>2.650344414610609E-2</v>
      </c>
      <c r="U550" s="2">
        <f>(Table2[[#This Row],[Close Price]]-Table2[[#This Row],[200D EMA]])/Table2[[#This Row],[200D EMA]]</f>
        <v>0.10149692130890886</v>
      </c>
      <c r="V550">
        <v>0.69323497976539195</v>
      </c>
      <c r="W550">
        <v>924</v>
      </c>
      <c r="X550">
        <v>937.75</v>
      </c>
      <c r="Y550">
        <v>915.45</v>
      </c>
      <c r="Z550">
        <v>955.9</v>
      </c>
      <c r="AA550">
        <v>915.45</v>
      </c>
      <c r="AB550">
        <v>959.4</v>
      </c>
      <c r="AC550">
        <f>(Table2[[#This Row],[Close Price]]/Table2[[#This Row],[Day Low]])-1</f>
        <v>1.1255411255411296E-2</v>
      </c>
      <c r="AD550">
        <f>(Table2[[#This Row],[Day High]]/Table2[[#This Row],[Close Price]])-1</f>
        <v>3.5851883561643927E-3</v>
      </c>
      <c r="AE550">
        <f>(Table2[[#This Row],[Close Price]]/Table2[[#This Row],[Current Week Low]])-1</f>
        <v>2.070020208640555E-2</v>
      </c>
      <c r="AF550">
        <f>(Table2[[#This Row],[Current Week High]]/Table2[[#This Row],[Close Price]])-1</f>
        <v>2.300941780821919E-2</v>
      </c>
      <c r="AG550">
        <f>(Table2[[#This Row],[Close Price]]/Table2[[#This Row],[Current Month Low]])-1</f>
        <v>2.070020208640555E-2</v>
      </c>
      <c r="AH550">
        <f>(Table2[[#This Row],[Current Month High]]/Table2[[#This Row],[Close Price]])-1</f>
        <v>2.6755136986301276E-2</v>
      </c>
      <c r="AI550">
        <v>2.67551369863012</v>
      </c>
      <c r="AJ550">
        <v>29.239280774550402</v>
      </c>
      <c r="AK550" t="str">
        <f>IF(AND(Table2[[#This Row],[20D EMA]]&gt;Table2[[#This Row],[50D EMA]],Table2[[#This Row],[50D EMA]]&gt;Table2[[#This Row],[200D EMA]]),"Uptrend","Downtrend/NoTrend")</f>
        <v>Uptrend</v>
      </c>
      <c r="AL550">
        <v>0</v>
      </c>
      <c r="AM550" t="s">
        <v>10213</v>
      </c>
      <c r="AN550">
        <v>1.65</v>
      </c>
      <c r="AO550" t="s">
        <v>10211</v>
      </c>
      <c r="AP550">
        <v>-1.2994375263522999E-2</v>
      </c>
      <c r="AQ550">
        <f>(Table2[[#This Row],[Sharpe Ratio]]-AVERAGE(Table2[Sharpe Ratio]))/_xlfn.STDEV.P(Table2[Sharpe Ratio])</f>
        <v>-0.76604672175003929</v>
      </c>
      <c r="AR5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-2.691772606492945</v>
      </c>
      <c r="AS550">
        <f>_xlfn.RANK.AVG(Table2[[#This Row],[1Y Return vs Nifty Z-Score]],Table2[1Y Return vs Nifty Z-Score])</f>
        <v>558</v>
      </c>
      <c r="AT550">
        <f>_xlfn.RANK.AVG(Table2[[#This Row],[6M Return vs Nifty Z-Score]],Table2[6M Return vs Nifty Z-Score])</f>
        <v>410</v>
      </c>
      <c r="AU550">
        <f>_xlfn.RANK.AVG(Table2[[#This Row],[Sharpe Ratio Z-Score]],Table2[Sharpe Ratio Z-Score])</f>
        <v>572</v>
      </c>
      <c r="AV550">
        <f>(Table2[[#This Row],[Rank 1Y]]+Table2[[#This Row],[Rank 6M]]+Table2[[#This Row],[Rank Sharpe]])/3</f>
        <v>513.33333333333337</v>
      </c>
    </row>
    <row r="551" spans="1:48" x14ac:dyDescent="0.3">
      <c r="A551" t="s">
        <v>2060</v>
      </c>
      <c r="B551" t="s">
        <v>2061</v>
      </c>
      <c r="C551" t="s">
        <v>10169</v>
      </c>
      <c r="D551" t="s">
        <v>459</v>
      </c>
      <c r="E551">
        <v>2851.8846460999998</v>
      </c>
      <c r="F551">
        <v>391.35</v>
      </c>
      <c r="G551">
        <v>-9.8768022201250307</v>
      </c>
      <c r="H551">
        <f>(Table2[[#This Row],[1Y Return vs Nifty]]-AVERAGE(Table2[1Y Return vs Nifty]))/_xlfn.STDEV.P(Table2[1Y Return vs Nifty])</f>
        <v>-0.64707294006890648</v>
      </c>
      <c r="I551">
        <v>10.7498209341882</v>
      </c>
      <c r="J551">
        <f>(Table2[[#This Row],[1M Return vs Nifty]]-AVERAGE(Table2[1M Return vs Nifty]))/_xlfn.STDEV.P(Table2[1M Return vs Nifty])</f>
        <v>0.7471706767532903</v>
      </c>
      <c r="K551">
        <v>-0.99866112507223903</v>
      </c>
      <c r="L551">
        <f>(Table2[[#This Row],[6M Return vs Nifty]]-AVERAGE(Table2[6M Return vs Nifty]))/_xlfn.STDEV.P(Table2[6M Return vs Nifty])</f>
        <v>-0.32683374333330656</v>
      </c>
      <c r="M551">
        <v>8.5120368926601895</v>
      </c>
      <c r="N551">
        <f>(Table2[[#This Row],[1W Return vs Nifty]]-AVERAGE(Table2[1W Return vs Nifty]))/_xlfn.STDEV.P(Table2[1W Return vs Nifty])</f>
        <v>1.6889436669483207</v>
      </c>
      <c r="O551">
        <v>365.21</v>
      </c>
      <c r="P551">
        <v>351.40950175230199</v>
      </c>
      <c r="Q551">
        <v>346.85009599486398</v>
      </c>
      <c r="R551">
        <v>70.749540972550093</v>
      </c>
      <c r="S551" s="2">
        <f>(Table2[[#This Row],[Close Price]]-Table2[[#This Row],[20D EMA]])/Table2[[#This Row],[20D EMA]]</f>
        <v>7.1575258070699171E-2</v>
      </c>
      <c r="T551" s="2">
        <f>(Table2[[#This Row],[Close Price]]-Table2[[#This Row],[50D EMA]])/Table2[[#This Row],[50D EMA]]</f>
        <v>0.11365799174050475</v>
      </c>
      <c r="U551" s="2">
        <f>(Table2[[#This Row],[Close Price]]-Table2[[#This Row],[200D EMA]])/Table2[[#This Row],[200D EMA]]</f>
        <v>0.12829722268779473</v>
      </c>
      <c r="V551">
        <v>2.6877006825695502</v>
      </c>
      <c r="W551">
        <v>384.85</v>
      </c>
      <c r="X551">
        <v>398.75</v>
      </c>
      <c r="Y551">
        <v>360.5</v>
      </c>
      <c r="Z551">
        <v>424.5</v>
      </c>
      <c r="AA551">
        <v>345.05</v>
      </c>
      <c r="AB551">
        <v>424.5</v>
      </c>
      <c r="AC551">
        <f>(Table2[[#This Row],[Close Price]]/Table2[[#This Row],[Day Low]])-1</f>
        <v>1.6889697284656391E-2</v>
      </c>
      <c r="AD551">
        <f>(Table2[[#This Row],[Day High]]/Table2[[#This Row],[Close Price]])-1</f>
        <v>1.8908905072186011E-2</v>
      </c>
      <c r="AE551">
        <f>(Table2[[#This Row],[Close Price]]/Table2[[#This Row],[Current Week Low]])-1</f>
        <v>8.5575589459084611E-2</v>
      </c>
      <c r="AF551">
        <f>(Table2[[#This Row],[Current Week High]]/Table2[[#This Row],[Close Price]])-1</f>
        <v>8.4706784208508967E-2</v>
      </c>
      <c r="AG551">
        <f>(Table2[[#This Row],[Close Price]]/Table2[[#This Row],[Current Month Low]])-1</f>
        <v>0.13418345167367041</v>
      </c>
      <c r="AH551">
        <f>(Table2[[#This Row],[Current Month High]]/Table2[[#This Row],[Close Price]])-1</f>
        <v>8.4706784208508967E-2</v>
      </c>
      <c r="AI551">
        <v>12.9168263702567</v>
      </c>
      <c r="AJ551">
        <v>32.638535841382797</v>
      </c>
      <c r="AK551" t="str">
        <f>IF(AND(Table2[[#This Row],[20D EMA]]&gt;Table2[[#This Row],[50D EMA]],Table2[[#This Row],[50D EMA]]&gt;Table2[[#This Row],[200D EMA]]),"Uptrend","Downtrend/NoTrend")</f>
        <v>Uptrend</v>
      </c>
      <c r="AL551">
        <v>-0.04</v>
      </c>
      <c r="AM551" t="s">
        <v>10212</v>
      </c>
      <c r="AN551">
        <v>11.23</v>
      </c>
      <c r="AO551" t="s">
        <v>10211</v>
      </c>
      <c r="AP551">
        <v>-7.5118236057100003E-3</v>
      </c>
      <c r="AQ551">
        <f>(Table2[[#This Row],[Sharpe Ratio]]-AVERAGE(Table2[Sharpe Ratio]))/_xlfn.STDEV.P(Table2[Sharpe Ratio])</f>
        <v>-0.70384402367540044</v>
      </c>
      <c r="AR5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0.75836363662399764</v>
      </c>
      <c r="AS551">
        <f>_xlfn.RANK.AVG(Table2[[#This Row],[1Y Return vs Nifty Z-Score]],Table2[1Y Return vs Nifty Z-Score])</f>
        <v>554</v>
      </c>
      <c r="AT551">
        <f>_xlfn.RANK.AVG(Table2[[#This Row],[6M Return vs Nifty Z-Score]],Table2[6M Return vs Nifty Z-Score])</f>
        <v>432</v>
      </c>
      <c r="AU551">
        <f>_xlfn.RANK.AVG(Table2[[#This Row],[Sharpe Ratio Z-Score]],Table2[Sharpe Ratio Z-Score])</f>
        <v>554</v>
      </c>
      <c r="AV551">
        <f>(Table2[[#This Row],[Rank 1Y]]+Table2[[#This Row],[Rank 6M]]+Table2[[#This Row],[Rank Sharpe]])/3</f>
        <v>513.33333333333337</v>
      </c>
    </row>
    <row r="552" spans="1:48" x14ac:dyDescent="0.3">
      <c r="A552" t="s">
        <v>996</v>
      </c>
      <c r="B552" t="s">
        <v>997</v>
      </c>
      <c r="C552" t="s">
        <v>637</v>
      </c>
      <c r="D552" t="s">
        <v>637</v>
      </c>
      <c r="E552">
        <v>13584.897737136</v>
      </c>
      <c r="F552">
        <v>27.05</v>
      </c>
      <c r="G552">
        <v>42.660463300196497</v>
      </c>
      <c r="H552">
        <f>(Table2[[#This Row],[1Y Return vs Nifty]]-AVERAGE(Table2[1Y Return vs Nifty]))/_xlfn.STDEV.P(Table2[1Y Return vs Nifty])</f>
        <v>-1.6355100569310936E-2</v>
      </c>
      <c r="I552">
        <v>-5.0925005434506501</v>
      </c>
      <c r="J552">
        <f>(Table2[[#This Row],[1M Return vs Nifty]]-AVERAGE(Table2[1M Return vs Nifty]))/_xlfn.STDEV.P(Table2[1M Return vs Nifty])</f>
        <v>-0.60855552314842765</v>
      </c>
      <c r="K552">
        <v>-33.504016071235199</v>
      </c>
      <c r="L552">
        <f>(Table2[[#This Row],[6M Return vs Nifty]]-AVERAGE(Table2[6M Return vs Nifty]))/_xlfn.STDEV.P(Table2[6M Return vs Nifty])</f>
        <v>-1.3051890085088971</v>
      </c>
      <c r="M552">
        <v>-3.5342924252003498</v>
      </c>
      <c r="N552">
        <f>(Table2[[#This Row],[1W Return vs Nifty]]-AVERAGE(Table2[1W Return vs Nifty]))/_xlfn.STDEV.P(Table2[1W Return vs Nifty])</f>
        <v>-0.61834966243838063</v>
      </c>
      <c r="O552">
        <v>27.77</v>
      </c>
      <c r="P552">
        <v>27.483716400249801</v>
      </c>
      <c r="Q552">
        <v>25.365997479403301</v>
      </c>
      <c r="R552">
        <v>37.958231110641599</v>
      </c>
      <c r="S552" s="2">
        <f>(Table2[[#This Row],[Close Price]]-Table2[[#This Row],[20D EMA]])/Table2[[#This Row],[20D EMA]]</f>
        <v>-2.5927259632697115E-2</v>
      </c>
      <c r="T552" s="2">
        <f>(Table2[[#This Row],[Close Price]]-Table2[[#This Row],[50D EMA]])/Table2[[#This Row],[50D EMA]]</f>
        <v>-1.5780849792419553E-2</v>
      </c>
      <c r="U552" s="2">
        <f>(Table2[[#This Row],[Close Price]]-Table2[[#This Row],[200D EMA]])/Table2[[#This Row],[200D EMA]]</f>
        <v>6.6388184496354891E-2</v>
      </c>
      <c r="V552">
        <v>1.4330542939972299</v>
      </c>
      <c r="W552">
        <v>26.91</v>
      </c>
      <c r="X552">
        <v>27.58</v>
      </c>
      <c r="Y552">
        <v>26.89</v>
      </c>
      <c r="Z552">
        <v>28.64</v>
      </c>
      <c r="AA552">
        <v>26.89</v>
      </c>
      <c r="AB552">
        <v>29.85</v>
      </c>
      <c r="AC552">
        <f>(Table2[[#This Row],[Close Price]]/Table2[[#This Row],[Day Low]])-1</f>
        <v>5.2025269416573483E-3</v>
      </c>
      <c r="AD552">
        <f>(Table2[[#This Row],[Day High]]/Table2[[#This Row],[Close Price]])-1</f>
        <v>1.9593345656192085E-2</v>
      </c>
      <c r="AE552">
        <f>(Table2[[#This Row],[Close Price]]/Table2[[#This Row],[Current Week Low]])-1</f>
        <v>5.9501673484567696E-3</v>
      </c>
      <c r="AF552">
        <f>(Table2[[#This Row],[Current Week High]]/Table2[[#This Row],[Close Price]])-1</f>
        <v>5.8780036968576699E-2</v>
      </c>
      <c r="AG552">
        <f>(Table2[[#This Row],[Close Price]]/Table2[[#This Row],[Current Month Low]])-1</f>
        <v>5.9501673484567696E-3</v>
      </c>
      <c r="AH552">
        <f>(Table2[[#This Row],[Current Month High]]/Table2[[#This Row],[Close Price]])-1</f>
        <v>0.10351201478743066</v>
      </c>
      <c r="AI552">
        <v>44.362292051755901</v>
      </c>
      <c r="AJ552">
        <v>85.910652920962207</v>
      </c>
      <c r="AK552" t="str">
        <f>IF(AND(Table2[[#This Row],[20D EMA]]&gt;Table2[[#This Row],[50D EMA]],Table2[[#This Row],[50D EMA]]&gt;Table2[[#This Row],[200D EMA]]),"Uptrend","Downtrend/NoTrend")</f>
        <v>Uptrend</v>
      </c>
      <c r="AL552">
        <v>-0.11</v>
      </c>
      <c r="AM552" t="s">
        <v>10212</v>
      </c>
      <c r="AN552">
        <v>-5.55</v>
      </c>
      <c r="AO552" t="s">
        <v>10212</v>
      </c>
      <c r="AP552">
        <v>-8.3633282783339997E-3</v>
      </c>
      <c r="AQ552">
        <f>(Table2[[#This Row],[Sharpe Ratio]]-AVERAGE(Table2[Sharpe Ratio]))/_xlfn.STDEV.P(Table2[Sharpe Ratio])</f>
        <v>-0.71350483334326653</v>
      </c>
      <c r="AR5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-3.2619541280082824</v>
      </c>
      <c r="AS552">
        <f>_xlfn.RANK.AVG(Table2[[#This Row],[1Y Return vs Nifty Z-Score]],Table2[1Y Return vs Nifty Z-Score])</f>
        <v>283</v>
      </c>
      <c r="AT552">
        <f>_xlfn.RANK.AVG(Table2[[#This Row],[6M Return vs Nifty Z-Score]],Table2[6M Return vs Nifty Z-Score])</f>
        <v>702</v>
      </c>
      <c r="AU552">
        <f>_xlfn.RANK.AVG(Table2[[#This Row],[Sharpe Ratio Z-Score]],Table2[Sharpe Ratio Z-Score])</f>
        <v>557</v>
      </c>
      <c r="AV552">
        <f>(Table2[[#This Row],[Rank 1Y]]+Table2[[#This Row],[Rank 6M]]+Table2[[#This Row],[Rank Sharpe]])/3</f>
        <v>514</v>
      </c>
    </row>
    <row r="553" spans="1:48" x14ac:dyDescent="0.3">
      <c r="A553" t="s">
        <v>1472</v>
      </c>
      <c r="B553" t="s">
        <v>1473</v>
      </c>
      <c r="C553" t="s">
        <v>10173</v>
      </c>
      <c r="D553" t="s">
        <v>1474</v>
      </c>
      <c r="E553">
        <v>6712.9061078750001</v>
      </c>
      <c r="F553">
        <v>505.25</v>
      </c>
      <c r="G553">
        <v>-22.0115408320348</v>
      </c>
      <c r="H553">
        <f>(Table2[[#This Row],[1Y Return vs Nifty]]-AVERAGE(Table2[1Y Return vs Nifty]))/_xlfn.STDEV.P(Table2[1Y Return vs Nifty])</f>
        <v>-0.79275231725757322</v>
      </c>
      <c r="I553">
        <v>-0.299394623675659</v>
      </c>
      <c r="J553">
        <f>(Table2[[#This Row],[1M Return vs Nifty]]-AVERAGE(Table2[1M Return vs Nifty]))/_xlfn.STDEV.P(Table2[1M Return vs Nifty])</f>
        <v>-0.19837957238799248</v>
      </c>
      <c r="K553">
        <v>-12.077764170510999</v>
      </c>
      <c r="L553">
        <f>(Table2[[#This Row],[6M Return vs Nifty]]-AVERAGE(Table2[6M Return vs Nifty]))/_xlfn.STDEV.P(Table2[6M Return vs Nifty])</f>
        <v>-0.66029568570804864</v>
      </c>
      <c r="M553">
        <v>-0.99524370030909104</v>
      </c>
      <c r="N553">
        <f>(Table2[[#This Row],[1W Return vs Nifty]]-AVERAGE(Table2[1W Return vs Nifty]))/_xlfn.STDEV.P(Table2[1W Return vs Nifty])</f>
        <v>-0.13203304005918556</v>
      </c>
      <c r="O553">
        <v>509.09</v>
      </c>
      <c r="P553">
        <v>505.90067541895399</v>
      </c>
      <c r="Q553">
        <v>500.26086993660499</v>
      </c>
      <c r="R553">
        <v>52.342232788679198</v>
      </c>
      <c r="S553" s="2">
        <f>(Table2[[#This Row],[Close Price]]-Table2[[#This Row],[20D EMA]])/Table2[[#This Row],[20D EMA]]</f>
        <v>-7.5428706122689015E-3</v>
      </c>
      <c r="T553" s="2">
        <f>(Table2[[#This Row],[Close Price]]-Table2[[#This Row],[50D EMA]])/Table2[[#This Row],[50D EMA]]</f>
        <v>-1.2861722677384205E-3</v>
      </c>
      <c r="U553" s="2">
        <f>(Table2[[#This Row],[Close Price]]-Table2[[#This Row],[200D EMA]])/Table2[[#This Row],[200D EMA]]</f>
        <v>9.9730567854072853E-3</v>
      </c>
      <c r="V553">
        <v>1.01114654120948</v>
      </c>
      <c r="W553">
        <v>503.1</v>
      </c>
      <c r="X553">
        <v>519.54999999999995</v>
      </c>
      <c r="Y553">
        <v>503.1</v>
      </c>
      <c r="Z553">
        <v>538</v>
      </c>
      <c r="AA553">
        <v>503.1</v>
      </c>
      <c r="AB553">
        <v>538</v>
      </c>
      <c r="AC553">
        <f>(Table2[[#This Row],[Close Price]]/Table2[[#This Row],[Day Low]])-1</f>
        <v>4.2735042735042583E-3</v>
      </c>
      <c r="AD553">
        <f>(Table2[[#This Row],[Day High]]/Table2[[#This Row],[Close Price]])-1</f>
        <v>2.8302820385947447E-2</v>
      </c>
      <c r="AE553">
        <f>(Table2[[#This Row],[Close Price]]/Table2[[#This Row],[Current Week Low]])-1</f>
        <v>4.2735042735042583E-3</v>
      </c>
      <c r="AF553">
        <f>(Table2[[#This Row],[Current Week High]]/Table2[[#This Row],[Close Price]])-1</f>
        <v>6.4819396338446245E-2</v>
      </c>
      <c r="AG553">
        <f>(Table2[[#This Row],[Close Price]]/Table2[[#This Row],[Current Month Low]])-1</f>
        <v>4.2735042735042583E-3</v>
      </c>
      <c r="AH553">
        <f>(Table2[[#This Row],[Current Month High]]/Table2[[#This Row],[Close Price]])-1</f>
        <v>6.4819396338446245E-2</v>
      </c>
      <c r="AI553">
        <v>32.4789708065314</v>
      </c>
      <c r="AJ553">
        <v>29.203426671781099</v>
      </c>
      <c r="AK553" t="str">
        <f>IF(AND(Table2[[#This Row],[20D EMA]]&gt;Table2[[#This Row],[50D EMA]],Table2[[#This Row],[50D EMA]]&gt;Table2[[#This Row],[200D EMA]]),"Uptrend","Downtrend/NoTrend")</f>
        <v>Uptrend</v>
      </c>
      <c r="AL553">
        <v>-0.13</v>
      </c>
      <c r="AM553" t="s">
        <v>10212</v>
      </c>
      <c r="AN553">
        <v>-1.55</v>
      </c>
      <c r="AO553" t="s">
        <v>10212</v>
      </c>
      <c r="AP553">
        <v>4.4849178453697999E-2</v>
      </c>
      <c r="AQ553">
        <f>(Table2[[#This Row],[Sharpe Ratio]]-AVERAGE(Table2[Sharpe Ratio]))/_xlfn.STDEV.P(Table2[Sharpe Ratio])</f>
        <v>-0.10977837591347514</v>
      </c>
      <c r="AR5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-1.893238991326275</v>
      </c>
      <c r="AS553">
        <f>_xlfn.RANK.AVG(Table2[[#This Row],[1Y Return vs Nifty Z-Score]],Table2[1Y Return vs Nifty Z-Score])</f>
        <v>627</v>
      </c>
      <c r="AT553">
        <f>_xlfn.RANK.AVG(Table2[[#This Row],[6M Return vs Nifty Z-Score]],Table2[6M Return vs Nifty Z-Score])</f>
        <v>551</v>
      </c>
      <c r="AU553">
        <f>_xlfn.RANK.AVG(Table2[[#This Row],[Sharpe Ratio Z-Score]],Table2[Sharpe Ratio Z-Score])</f>
        <v>366</v>
      </c>
      <c r="AV553">
        <f>(Table2[[#This Row],[Rank 1Y]]+Table2[[#This Row],[Rank 6M]]+Table2[[#This Row],[Rank Sharpe]])/3</f>
        <v>514.66666666666663</v>
      </c>
    </row>
    <row r="554" spans="1:48" x14ac:dyDescent="0.3">
      <c r="A554" t="s">
        <v>1734</v>
      </c>
      <c r="B554" t="s">
        <v>1735</v>
      </c>
      <c r="C554" t="s">
        <v>10172</v>
      </c>
      <c r="D554" t="s">
        <v>62</v>
      </c>
      <c r="E554">
        <v>4337.7203849999996</v>
      </c>
      <c r="F554">
        <v>360.45</v>
      </c>
      <c r="G554">
        <v>-8.6271633131019492</v>
      </c>
      <c r="H554">
        <f>(Table2[[#This Row],[1Y Return vs Nifty]]-AVERAGE(Table2[1Y Return vs Nifty]))/_xlfn.STDEV.P(Table2[1Y Return vs Nifty])</f>
        <v>-0.63207083549063592</v>
      </c>
      <c r="I554">
        <v>10.8583685944057</v>
      </c>
      <c r="J554">
        <f>(Table2[[#This Row],[1M Return vs Nifty]]-AVERAGE(Table2[1M Return vs Nifty]))/_xlfn.STDEV.P(Table2[1M Return vs Nifty])</f>
        <v>0.75645977665589037</v>
      </c>
      <c r="K554">
        <v>6.5423721707265603</v>
      </c>
      <c r="L554">
        <f>(Table2[[#This Row],[6M Return vs Nifty]]-AVERAGE(Table2[6M Return vs Nifty]))/_xlfn.STDEV.P(Table2[6M Return vs Nifty])</f>
        <v>-9.9861613909440927E-2</v>
      </c>
      <c r="M554">
        <v>3.3204028221470199</v>
      </c>
      <c r="N554">
        <f>(Table2[[#This Row],[1W Return vs Nifty]]-AVERAGE(Table2[1W Return vs Nifty]))/_xlfn.STDEV.P(Table2[1W Return vs Nifty])</f>
        <v>0.694564188898388</v>
      </c>
      <c r="O554">
        <v>338.01</v>
      </c>
      <c r="P554">
        <v>318.62238148082298</v>
      </c>
      <c r="Q554">
        <v>301.49020039860102</v>
      </c>
      <c r="R554">
        <v>59.000873669489899</v>
      </c>
      <c r="S554" s="2">
        <f>(Table2[[#This Row],[Close Price]]-Table2[[#This Row],[20D EMA]])/Table2[[#This Row],[20D EMA]]</f>
        <v>6.6388568385550725E-2</v>
      </c>
      <c r="T554" s="2">
        <f>(Table2[[#This Row],[Close Price]]-Table2[[#This Row],[50D EMA]])/Table2[[#This Row],[50D EMA]]</f>
        <v>0.13127646063273962</v>
      </c>
      <c r="U554" s="2">
        <f>(Table2[[#This Row],[Close Price]]-Table2[[#This Row],[200D EMA]])/Table2[[#This Row],[200D EMA]]</f>
        <v>0.19556124717635284</v>
      </c>
      <c r="V554">
        <v>1.5368222098258</v>
      </c>
      <c r="W554">
        <v>349</v>
      </c>
      <c r="X554">
        <v>368.35</v>
      </c>
      <c r="Y554">
        <v>341.1</v>
      </c>
      <c r="Z554">
        <v>377.95</v>
      </c>
      <c r="AA554">
        <v>333.2</v>
      </c>
      <c r="AB554">
        <v>377.95</v>
      </c>
      <c r="AC554">
        <f>(Table2[[#This Row],[Close Price]]/Table2[[#This Row],[Day Low]])-1</f>
        <v>3.280802292263596E-2</v>
      </c>
      <c r="AD554">
        <f>(Table2[[#This Row],[Day High]]/Table2[[#This Row],[Close Price]])-1</f>
        <v>2.1917048134276751E-2</v>
      </c>
      <c r="AE554">
        <f>(Table2[[#This Row],[Close Price]]/Table2[[#This Row],[Current Week Low]])-1</f>
        <v>5.6728232189973582E-2</v>
      </c>
      <c r="AF554">
        <f>(Table2[[#This Row],[Current Week High]]/Table2[[#This Row],[Close Price]])-1</f>
        <v>4.8550423082258209E-2</v>
      </c>
      <c r="AG554">
        <f>(Table2[[#This Row],[Close Price]]/Table2[[#This Row],[Current Month Low]])-1</f>
        <v>8.1782713085233993E-2</v>
      </c>
      <c r="AH554">
        <f>(Table2[[#This Row],[Current Month High]]/Table2[[#This Row],[Close Price]])-1</f>
        <v>4.8550423082258209E-2</v>
      </c>
      <c r="AI554">
        <v>4.8550423082258201</v>
      </c>
      <c r="AJ554">
        <v>44.122351059576097</v>
      </c>
      <c r="AK554" t="str">
        <f>IF(AND(Table2[[#This Row],[20D EMA]]&gt;Table2[[#This Row],[50D EMA]],Table2[[#This Row],[50D EMA]]&gt;Table2[[#This Row],[200D EMA]]),"Uptrend","Downtrend/NoTrend")</f>
        <v>Uptrend</v>
      </c>
      <c r="AL554">
        <v>0.04</v>
      </c>
      <c r="AM554" t="s">
        <v>10211</v>
      </c>
      <c r="AN554">
        <v>6.64</v>
      </c>
      <c r="AO554" t="s">
        <v>10211</v>
      </c>
      <c r="AP554">
        <v>-5.8283157620109001E-2</v>
      </c>
      <c r="AQ554">
        <f>(Table2[[#This Row],[Sharpe Ratio]]-AVERAGE(Table2[Sharpe Ratio]))/_xlfn.STDEV.P(Table2[Sharpe Ratio])</f>
        <v>-1.2798739742630578</v>
      </c>
      <c r="AR5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-0.56078245810885607</v>
      </c>
      <c r="AS554">
        <f>_xlfn.RANK.AVG(Table2[[#This Row],[1Y Return vs Nifty Z-Score]],Table2[1Y Return vs Nifty Z-Score])</f>
        <v>547</v>
      </c>
      <c r="AT554">
        <f>_xlfn.RANK.AVG(Table2[[#This Row],[6M Return vs Nifty Z-Score]],Table2[6M Return vs Nifty Z-Score])</f>
        <v>349</v>
      </c>
      <c r="AU554">
        <f>_xlfn.RANK.AVG(Table2[[#This Row],[Sharpe Ratio Z-Score]],Table2[Sharpe Ratio Z-Score])</f>
        <v>648</v>
      </c>
      <c r="AV554">
        <f>(Table2[[#This Row],[Rank 1Y]]+Table2[[#This Row],[Rank 6M]]+Table2[[#This Row],[Rank Sharpe]])/3</f>
        <v>514.66666666666663</v>
      </c>
    </row>
    <row r="555" spans="1:48" x14ac:dyDescent="0.3">
      <c r="A555" t="s">
        <v>1165</v>
      </c>
      <c r="B555" t="s">
        <v>1166</v>
      </c>
      <c r="C555" t="s">
        <v>10181</v>
      </c>
      <c r="D555" t="s">
        <v>371</v>
      </c>
      <c r="E555">
        <v>10080.130853799999</v>
      </c>
      <c r="F555">
        <v>685.95</v>
      </c>
      <c r="G555">
        <v>-12.871748715692201</v>
      </c>
      <c r="H555">
        <f>(Table2[[#This Row],[1Y Return vs Nifty]]-AVERAGE(Table2[1Y Return vs Nifty]))/_xlfn.STDEV.P(Table2[1Y Return vs Nifty])</f>
        <v>-0.68302772691197799</v>
      </c>
      <c r="I555">
        <v>-5.2015245973478796</v>
      </c>
      <c r="J555">
        <f>(Table2[[#This Row],[1M Return vs Nifty]]-AVERAGE(Table2[1M Return vs Nifty]))/_xlfn.STDEV.P(Table2[1M Return vs Nifty])</f>
        <v>-0.61788539102774054</v>
      </c>
      <c r="K555">
        <v>-22.0552153209685</v>
      </c>
      <c r="L555">
        <f>(Table2[[#This Row],[6M Return vs Nifty]]-AVERAGE(Table2[6M Return vs Nifty]))/_xlfn.STDEV.P(Table2[6M Return vs Nifty])</f>
        <v>-0.96059980120685895</v>
      </c>
      <c r="M555">
        <v>-6.1547970890670198</v>
      </c>
      <c r="N555">
        <f>(Table2[[#This Row],[1W Return vs Nifty]]-AVERAGE(Table2[1W Return vs Nifty]))/_xlfn.STDEV.P(Table2[1W Return vs Nifty])</f>
        <v>-1.120267945678552</v>
      </c>
      <c r="O555">
        <v>698.24</v>
      </c>
      <c r="P555">
        <v>687.49260897378599</v>
      </c>
      <c r="Q555">
        <v>670.99198642373096</v>
      </c>
      <c r="R555">
        <v>39.2349863167669</v>
      </c>
      <c r="S555" s="2">
        <f>(Table2[[#This Row],[Close Price]]-Table2[[#This Row],[20D EMA]])/Table2[[#This Row],[20D EMA]]</f>
        <v>-1.7601397800183265E-2</v>
      </c>
      <c r="T555" s="2">
        <f>(Table2[[#This Row],[Close Price]]-Table2[[#This Row],[50D EMA]])/Table2[[#This Row],[50D EMA]]</f>
        <v>-2.2438189933250106E-3</v>
      </c>
      <c r="U555" s="2">
        <f>(Table2[[#This Row],[Close Price]]-Table2[[#This Row],[200D EMA]])/Table2[[#This Row],[200D EMA]]</f>
        <v>2.229238780628761E-2</v>
      </c>
      <c r="V555">
        <v>1.26134114298738</v>
      </c>
      <c r="W555">
        <v>683</v>
      </c>
      <c r="X555">
        <v>704.2</v>
      </c>
      <c r="Y555">
        <v>671.7</v>
      </c>
      <c r="Z555">
        <v>724.4</v>
      </c>
      <c r="AA555">
        <v>671.7</v>
      </c>
      <c r="AB555">
        <v>738.9</v>
      </c>
      <c r="AC555">
        <f>(Table2[[#This Row],[Close Price]]/Table2[[#This Row],[Day Low]])-1</f>
        <v>4.3191800878477071E-3</v>
      </c>
      <c r="AD555">
        <f>(Table2[[#This Row],[Day High]]/Table2[[#This Row],[Close Price]])-1</f>
        <v>2.6605437714119162E-2</v>
      </c>
      <c r="AE555">
        <f>(Table2[[#This Row],[Close Price]]/Table2[[#This Row],[Current Week Low]])-1</f>
        <v>2.1214828048235823E-2</v>
      </c>
      <c r="AF555">
        <f>(Table2[[#This Row],[Current Week High]]/Table2[[#This Row],[Close Price]])-1</f>
        <v>5.6053648225089292E-2</v>
      </c>
      <c r="AG555">
        <f>(Table2[[#This Row],[Close Price]]/Table2[[#This Row],[Current Month Low]])-1</f>
        <v>2.1214828048235823E-2</v>
      </c>
      <c r="AH555">
        <f>(Table2[[#This Row],[Current Month High]]/Table2[[#This Row],[Close Price]])-1</f>
        <v>7.7192215176033141E-2</v>
      </c>
      <c r="AI555">
        <v>18.798746264304899</v>
      </c>
      <c r="AJ555">
        <v>28.937969924811998</v>
      </c>
      <c r="AK555" t="str">
        <f>IF(AND(Table2[[#This Row],[20D EMA]]&gt;Table2[[#This Row],[50D EMA]],Table2[[#This Row],[50D EMA]]&gt;Table2[[#This Row],[200D EMA]]),"Uptrend","Downtrend/NoTrend")</f>
        <v>Uptrend</v>
      </c>
      <c r="AL555">
        <v>-0.11</v>
      </c>
      <c r="AM555" t="s">
        <v>10212</v>
      </c>
      <c r="AN555">
        <v>-1.21</v>
      </c>
      <c r="AO555" t="s">
        <v>10212</v>
      </c>
      <c r="AP555">
        <v>5.5979305933933E-2</v>
      </c>
      <c r="AQ555">
        <f>(Table2[[#This Row],[Sharpe Ratio]]-AVERAGE(Table2[Sharpe Ratio]))/_xlfn.STDEV.P(Table2[Sharpe Ratio])</f>
        <v>1.6499314183377984E-2</v>
      </c>
      <c r="AR5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-3.3652815506417513</v>
      </c>
      <c r="AS555">
        <f>_xlfn.RANK.AVG(Table2[[#This Row],[1Y Return vs Nifty Z-Score]],Table2[1Y Return vs Nifty Z-Score])</f>
        <v>581</v>
      </c>
      <c r="AT555">
        <f>_xlfn.RANK.AVG(Table2[[#This Row],[6M Return vs Nifty Z-Score]],Table2[6M Return vs Nifty Z-Score])</f>
        <v>640</v>
      </c>
      <c r="AU555">
        <f>_xlfn.RANK.AVG(Table2[[#This Row],[Sharpe Ratio Z-Score]],Table2[Sharpe Ratio Z-Score])</f>
        <v>327</v>
      </c>
      <c r="AV555">
        <f>(Table2[[#This Row],[Rank 1Y]]+Table2[[#This Row],[Rank 6M]]+Table2[[#This Row],[Rank Sharpe]])/3</f>
        <v>516</v>
      </c>
    </row>
    <row r="556" spans="1:48" x14ac:dyDescent="0.3">
      <c r="A556" t="s">
        <v>531</v>
      </c>
      <c r="B556" t="s">
        <v>532</v>
      </c>
      <c r="C556" t="s">
        <v>10165</v>
      </c>
      <c r="D556" t="s">
        <v>177</v>
      </c>
      <c r="E556">
        <v>37156.042463999998</v>
      </c>
      <c r="F556">
        <v>525.5</v>
      </c>
      <c r="G556">
        <v>-19.734016807384901</v>
      </c>
      <c r="H556">
        <f>(Table2[[#This Row],[1Y Return vs Nifty]]-AVERAGE(Table2[1Y Return vs Nifty]))/_xlfn.STDEV.P(Table2[1Y Return vs Nifty])</f>
        <v>-0.76541029597022658</v>
      </c>
      <c r="I556">
        <v>7.0690886196847096</v>
      </c>
      <c r="J556">
        <f>(Table2[[#This Row],[1M Return vs Nifty]]-AVERAGE(Table2[1M Return vs Nifty]))/_xlfn.STDEV.P(Table2[1M Return vs Nifty])</f>
        <v>0.43218746923281054</v>
      </c>
      <c r="K556">
        <v>10.927961488372</v>
      </c>
      <c r="L556">
        <f>(Table2[[#This Row],[6M Return vs Nifty]]-AVERAGE(Table2[6M Return vs Nifty]))/_xlfn.STDEV.P(Table2[6M Return vs Nifty])</f>
        <v>3.2137080057219644E-2</v>
      </c>
      <c r="M556">
        <v>1.4225659544085401</v>
      </c>
      <c r="N556">
        <f>(Table2[[#This Row],[1W Return vs Nifty]]-AVERAGE(Table2[1W Return vs Nifty]))/_xlfn.STDEV.P(Table2[1W Return vs Nifty])</f>
        <v>0.33106206060235999</v>
      </c>
      <c r="O556">
        <v>505.53</v>
      </c>
      <c r="P556">
        <v>481.99478801766003</v>
      </c>
      <c r="Q556">
        <v>451.81663683865798</v>
      </c>
      <c r="R556">
        <v>78.426135544706796</v>
      </c>
      <c r="S556" s="2">
        <f>(Table2[[#This Row],[Close Price]]-Table2[[#This Row],[20D EMA]])/Table2[[#This Row],[20D EMA]]</f>
        <v>3.950309576088467E-2</v>
      </c>
      <c r="T556" s="2">
        <f>(Table2[[#This Row],[Close Price]]-Table2[[#This Row],[50D EMA]])/Table2[[#This Row],[50D EMA]]</f>
        <v>9.0260751908267448E-2</v>
      </c>
      <c r="U556" s="2">
        <f>(Table2[[#This Row],[Close Price]]-Table2[[#This Row],[200D EMA]])/Table2[[#This Row],[200D EMA]]</f>
        <v>0.16308244795256194</v>
      </c>
      <c r="V556">
        <v>0.84238398652956803</v>
      </c>
      <c r="W556">
        <v>523.54999999999995</v>
      </c>
      <c r="X556">
        <v>534.6</v>
      </c>
      <c r="Y556">
        <v>516.85</v>
      </c>
      <c r="Z556">
        <v>540.45000000000005</v>
      </c>
      <c r="AA556">
        <v>502.85</v>
      </c>
      <c r="AB556">
        <v>540.45000000000005</v>
      </c>
      <c r="AC556">
        <f>(Table2[[#This Row],[Close Price]]/Table2[[#This Row],[Day Low]])-1</f>
        <v>3.7245726291663672E-3</v>
      </c>
      <c r="AD556">
        <f>(Table2[[#This Row],[Day High]]/Table2[[#This Row],[Close Price]])-1</f>
        <v>1.7316841103710789E-2</v>
      </c>
      <c r="AE556">
        <f>(Table2[[#This Row],[Close Price]]/Table2[[#This Row],[Current Week Low]])-1</f>
        <v>1.6735996904324146E-2</v>
      </c>
      <c r="AF556">
        <f>(Table2[[#This Row],[Current Week High]]/Table2[[#This Row],[Close Price]])-1</f>
        <v>2.8449096098953408E-2</v>
      </c>
      <c r="AG556">
        <f>(Table2[[#This Row],[Close Price]]/Table2[[#This Row],[Current Month Low]])-1</f>
        <v>4.5043253455304688E-2</v>
      </c>
      <c r="AH556">
        <f>(Table2[[#This Row],[Current Month High]]/Table2[[#This Row],[Close Price]])-1</f>
        <v>2.8449096098953408E-2</v>
      </c>
      <c r="AI556">
        <v>2.8449096098953399</v>
      </c>
      <c r="AJ556">
        <v>39.872238488155404</v>
      </c>
      <c r="AK556" t="str">
        <f>IF(AND(Table2[[#This Row],[20D EMA]]&gt;Table2[[#This Row],[50D EMA]],Table2[[#This Row],[50D EMA]]&gt;Table2[[#This Row],[200D EMA]]),"Uptrend","Downtrend/NoTrend")</f>
        <v>Uptrend</v>
      </c>
      <c r="AL556">
        <v>7.0000000000000007E-2</v>
      </c>
      <c r="AM556" t="s">
        <v>10211</v>
      </c>
      <c r="AN556">
        <v>10.68</v>
      </c>
      <c r="AO556" t="s">
        <v>10211</v>
      </c>
      <c r="AP556">
        <v>-5.4520779979512997E-2</v>
      </c>
      <c r="AQ556">
        <f>(Table2[[#This Row],[Sharpe Ratio]]-AVERAGE(Table2[Sharpe Ratio]))/_xlfn.STDEV.P(Table2[Sharpe Ratio])</f>
        <v>-1.2371876385880884</v>
      </c>
      <c r="AR5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-1.2072113246659248</v>
      </c>
      <c r="AS556">
        <f>_xlfn.RANK.AVG(Table2[[#This Row],[1Y Return vs Nifty Z-Score]],Table2[1Y Return vs Nifty Z-Score])</f>
        <v>615</v>
      </c>
      <c r="AT556">
        <f>_xlfn.RANK.AVG(Table2[[#This Row],[6M Return vs Nifty Z-Score]],Table2[6M Return vs Nifty Z-Score])</f>
        <v>297</v>
      </c>
      <c r="AU556">
        <f>_xlfn.RANK.AVG(Table2[[#This Row],[Sharpe Ratio Z-Score]],Table2[Sharpe Ratio Z-Score])</f>
        <v>643</v>
      </c>
      <c r="AV556">
        <f>(Table2[[#This Row],[Rank 1Y]]+Table2[[#This Row],[Rank 6M]]+Table2[[#This Row],[Rank Sharpe]])/3</f>
        <v>518.33333333333337</v>
      </c>
    </row>
    <row r="557" spans="1:48" x14ac:dyDescent="0.3">
      <c r="A557" t="s">
        <v>790</v>
      </c>
      <c r="B557" t="s">
        <v>791</v>
      </c>
      <c r="C557" t="s">
        <v>10167</v>
      </c>
      <c r="D557" t="s">
        <v>553</v>
      </c>
      <c r="E557">
        <v>19919.3687355</v>
      </c>
      <c r="F557">
        <v>2243.85</v>
      </c>
      <c r="G557">
        <v>1.9977229637254701</v>
      </c>
      <c r="H557">
        <f>(Table2[[#This Row],[1Y Return vs Nifty]]-AVERAGE(Table2[1Y Return vs Nifty]))/_xlfn.STDEV.P(Table2[1Y Return vs Nifty])</f>
        <v>-0.50451746454373314</v>
      </c>
      <c r="I557">
        <v>-22.779414364668899</v>
      </c>
      <c r="J557">
        <f>(Table2[[#This Row],[1M Return vs Nifty]]-AVERAGE(Table2[1M Return vs Nifty]))/_xlfn.STDEV.P(Table2[1M Return vs Nifty])</f>
        <v>-2.1221349879178284</v>
      </c>
      <c r="K557">
        <v>-52.789562342732403</v>
      </c>
      <c r="L557">
        <f>(Table2[[#This Row],[6M Return vs Nifty]]-AVERAGE(Table2[6M Return vs Nifty]))/_xlfn.STDEV.P(Table2[6M Return vs Nifty])</f>
        <v>-1.8856507745089024</v>
      </c>
      <c r="M557">
        <v>-7.2718135376657296</v>
      </c>
      <c r="N557">
        <f>(Table2[[#This Row],[1W Return vs Nifty]]-AVERAGE(Table2[1W Return vs Nifty]))/_xlfn.STDEV.P(Table2[1W Return vs Nifty])</f>
        <v>-1.3342156581029339</v>
      </c>
      <c r="O557">
        <v>2406.0700000000002</v>
      </c>
      <c r="P557">
        <v>2533.57353253781</v>
      </c>
      <c r="Q557">
        <v>2578.6178170432099</v>
      </c>
      <c r="R557">
        <v>16.985247962603498</v>
      </c>
      <c r="S557" s="2">
        <f>(Table2[[#This Row],[Close Price]]-Table2[[#This Row],[20D EMA]])/Table2[[#This Row],[20D EMA]]</f>
        <v>-6.7421147348165372E-2</v>
      </c>
      <c r="T557" s="2">
        <f>(Table2[[#This Row],[Close Price]]-Table2[[#This Row],[50D EMA]])/Table2[[#This Row],[50D EMA]]</f>
        <v>-0.11435370981619078</v>
      </c>
      <c r="U557" s="2">
        <f>(Table2[[#This Row],[Close Price]]-Table2[[#This Row],[200D EMA]])/Table2[[#This Row],[200D EMA]]</f>
        <v>-0.12982451871331357</v>
      </c>
      <c r="V557">
        <v>2.0042069621175398</v>
      </c>
      <c r="W557">
        <v>2221.15</v>
      </c>
      <c r="X557">
        <v>2256.15</v>
      </c>
      <c r="Y557">
        <v>2201.1</v>
      </c>
      <c r="Z557">
        <v>2389.9</v>
      </c>
      <c r="AA557">
        <v>2201.1</v>
      </c>
      <c r="AB557">
        <v>2599</v>
      </c>
      <c r="AC557">
        <f>(Table2[[#This Row],[Close Price]]/Table2[[#This Row],[Day Low]])-1</f>
        <v>1.021993111676367E-2</v>
      </c>
      <c r="AD557">
        <f>(Table2[[#This Row],[Day High]]/Table2[[#This Row],[Close Price]])-1</f>
        <v>5.4816498429040017E-3</v>
      </c>
      <c r="AE557">
        <f>(Table2[[#This Row],[Close Price]]/Table2[[#This Row],[Current Week Low]])-1</f>
        <v>1.9422107128254096E-2</v>
      </c>
      <c r="AF557">
        <f>(Table2[[#This Row],[Current Week High]]/Table2[[#This Row],[Close Price]])-1</f>
        <v>6.5089021102123557E-2</v>
      </c>
      <c r="AG557">
        <f>(Table2[[#This Row],[Close Price]]/Table2[[#This Row],[Current Month Low]])-1</f>
        <v>1.9422107128254096E-2</v>
      </c>
      <c r="AH557">
        <f>(Table2[[#This Row],[Current Month High]]/Table2[[#This Row],[Close Price]])-1</f>
        <v>0.15827706843149048</v>
      </c>
      <c r="AI557">
        <v>73.630144617510098</v>
      </c>
      <c r="AJ557">
        <v>54.535123966942102</v>
      </c>
      <c r="AK557" t="str">
        <f>IF(AND(Table2[[#This Row],[20D EMA]]&gt;Table2[[#This Row],[50D EMA]],Table2[[#This Row],[50D EMA]]&gt;Table2[[#This Row],[200D EMA]]),"Uptrend","Downtrend/NoTrend")</f>
        <v>Downtrend/NoTrend</v>
      </c>
      <c r="AL557">
        <v>-0.28000000000000003</v>
      </c>
      <c r="AM557" t="s">
        <v>10212</v>
      </c>
      <c r="AN557">
        <v>-13.65</v>
      </c>
      <c r="AO557" t="s">
        <v>10212</v>
      </c>
      <c r="AP557">
        <v>5.1213945604792997E-2</v>
      </c>
      <c r="AQ557">
        <f>(Table2[[#This Row],[Sharpe Ratio]]-AVERAGE(Table2[Sharpe Ratio]))/_xlfn.STDEV.P(Table2[Sharpe Ratio])</f>
        <v>-3.7566436268410539E-2</v>
      </c>
      <c r="AR5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7">
        <f>_xlfn.RANK.AVG(Table2[[#This Row],[1Y Return vs Nifty Z-Score]],Table2[1Y Return vs Nifty Z-Score])</f>
        <v>490</v>
      </c>
      <c r="AT557">
        <f>_xlfn.RANK.AVG(Table2[[#This Row],[6M Return vs Nifty Z-Score]],Table2[6M Return vs Nifty Z-Score])</f>
        <v>725</v>
      </c>
      <c r="AU557">
        <f>_xlfn.RANK.AVG(Table2[[#This Row],[Sharpe Ratio Z-Score]],Table2[Sharpe Ratio Z-Score])</f>
        <v>347</v>
      </c>
      <c r="AV557">
        <f>(Table2[[#This Row],[Rank 1Y]]+Table2[[#This Row],[Rank 6M]]+Table2[[#This Row],[Rank Sharpe]])/3</f>
        <v>520.66666666666663</v>
      </c>
    </row>
    <row r="558" spans="1:48" x14ac:dyDescent="0.3">
      <c r="A558" t="s">
        <v>96</v>
      </c>
      <c r="B558" t="s">
        <v>97</v>
      </c>
      <c r="C558" t="s">
        <v>10179</v>
      </c>
      <c r="D558" t="s">
        <v>98</v>
      </c>
      <c r="E558">
        <v>288170.81838160002</v>
      </c>
      <c r="F558">
        <v>3229.85</v>
      </c>
      <c r="G558">
        <v>-22.0955616473248</v>
      </c>
      <c r="H558">
        <f>(Table2[[#This Row],[1Y Return vs Nifty]]-AVERAGE(Table2[1Y Return vs Nifty]))/_xlfn.STDEV.P(Table2[1Y Return vs Nifty])</f>
        <v>-0.79376099988632931</v>
      </c>
      <c r="I558">
        <v>-9.4188940060764406</v>
      </c>
      <c r="J558">
        <f>(Table2[[#This Row],[1M Return vs Nifty]]-AVERAGE(Table2[1M Return vs Nifty]))/_xlfn.STDEV.P(Table2[1M Return vs Nifty])</f>
        <v>-0.97879197975891929</v>
      </c>
      <c r="K558">
        <v>-25.225701524804698</v>
      </c>
      <c r="L558">
        <f>(Table2[[#This Row],[6M Return vs Nifty]]-AVERAGE(Table2[6M Return vs Nifty]))/_xlfn.STDEV.P(Table2[6M Return vs Nifty])</f>
        <v>-1.0560259817800961</v>
      </c>
      <c r="M558">
        <v>-2.5565999623408699</v>
      </c>
      <c r="N558">
        <f>(Table2[[#This Row],[1W Return vs Nifty]]-AVERAGE(Table2[1W Return vs Nifty]))/_xlfn.STDEV.P(Table2[1W Return vs Nifty])</f>
        <v>-0.43108736549928506</v>
      </c>
      <c r="O558">
        <v>3319.81</v>
      </c>
      <c r="P558">
        <v>3386.1424355962199</v>
      </c>
      <c r="Q558">
        <v>3393.2910806854102</v>
      </c>
      <c r="R558">
        <v>38.9250774235067</v>
      </c>
      <c r="S558" s="2">
        <f>(Table2[[#This Row],[Close Price]]-Table2[[#This Row],[20D EMA]])/Table2[[#This Row],[20D EMA]]</f>
        <v>-2.7097936327681416E-2</v>
      </c>
      <c r="T558" s="2">
        <f>(Table2[[#This Row],[Close Price]]-Table2[[#This Row],[50D EMA]])/Table2[[#This Row],[50D EMA]]</f>
        <v>-4.6156485903612196E-2</v>
      </c>
      <c r="U558" s="2">
        <f>(Table2[[#This Row],[Close Price]]-Table2[[#This Row],[200D EMA]])/Table2[[#This Row],[200D EMA]]</f>
        <v>-4.8165947688872258E-2</v>
      </c>
      <c r="V558">
        <v>1.0628952364355599</v>
      </c>
      <c r="W558">
        <v>3220.05</v>
      </c>
      <c r="X558">
        <v>3269</v>
      </c>
      <c r="Y558">
        <v>3126.1</v>
      </c>
      <c r="Z558">
        <v>3269</v>
      </c>
      <c r="AA558">
        <v>3126.1</v>
      </c>
      <c r="AB558">
        <v>3450</v>
      </c>
      <c r="AC558">
        <f>(Table2[[#This Row],[Close Price]]/Table2[[#This Row],[Day Low]])-1</f>
        <v>3.043431002624164E-3</v>
      </c>
      <c r="AD558">
        <f>(Table2[[#This Row],[Day High]]/Table2[[#This Row],[Close Price]])-1</f>
        <v>1.2121305943000538E-2</v>
      </c>
      <c r="AE558">
        <f>(Table2[[#This Row],[Close Price]]/Table2[[#This Row],[Current Week Low]])-1</f>
        <v>3.3188317712165238E-2</v>
      </c>
      <c r="AF558">
        <f>(Table2[[#This Row],[Current Week High]]/Table2[[#This Row],[Close Price]])-1</f>
        <v>1.2121305943000538E-2</v>
      </c>
      <c r="AG558">
        <f>(Table2[[#This Row],[Close Price]]/Table2[[#This Row],[Current Month Low]])-1</f>
        <v>3.3188317712165238E-2</v>
      </c>
      <c r="AH558">
        <f>(Table2[[#This Row],[Current Month High]]/Table2[[#This Row],[Close Price]])-1</f>
        <v>6.816106011115064E-2</v>
      </c>
      <c r="AI558">
        <v>20.3445980463488</v>
      </c>
      <c r="AJ558">
        <v>12.052247220246599</v>
      </c>
      <c r="AK558" t="str">
        <f>IF(AND(Table2[[#This Row],[20D EMA]]&gt;Table2[[#This Row],[50D EMA]],Table2[[#This Row],[50D EMA]]&gt;Table2[[#This Row],[200D EMA]]),"Uptrend","Downtrend/NoTrend")</f>
        <v>Downtrend/NoTrend</v>
      </c>
      <c r="AL558">
        <v>-0.19</v>
      </c>
      <c r="AM558" t="s">
        <v>10212</v>
      </c>
      <c r="AN558">
        <v>-4.24</v>
      </c>
      <c r="AO558" t="s">
        <v>10212</v>
      </c>
      <c r="AP558">
        <v>7.1703731877113E-2</v>
      </c>
      <c r="AQ558">
        <f>(Table2[[#This Row],[Sharpe Ratio]]-AVERAGE(Table2[Sharpe Ratio]))/_xlfn.STDEV.P(Table2[Sharpe Ratio])</f>
        <v>0.19490195959152173</v>
      </c>
      <c r="AR5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8">
        <f>_xlfn.RANK.AVG(Table2[[#This Row],[1Y Return vs Nifty Z-Score]],Table2[1Y Return vs Nifty Z-Score])</f>
        <v>629</v>
      </c>
      <c r="AT558">
        <f>_xlfn.RANK.AVG(Table2[[#This Row],[6M Return vs Nifty Z-Score]],Table2[6M Return vs Nifty Z-Score])</f>
        <v>656</v>
      </c>
      <c r="AU558">
        <f>_xlfn.RANK.AVG(Table2[[#This Row],[Sharpe Ratio Z-Score]],Table2[Sharpe Ratio Z-Score])</f>
        <v>279</v>
      </c>
      <c r="AV558">
        <f>(Table2[[#This Row],[Rank 1Y]]+Table2[[#This Row],[Rank 6M]]+Table2[[#This Row],[Rank Sharpe]])/3</f>
        <v>521.33333333333337</v>
      </c>
    </row>
    <row r="559" spans="1:48" x14ac:dyDescent="0.3">
      <c r="A559" t="s">
        <v>809</v>
      </c>
      <c r="B559" t="s">
        <v>810</v>
      </c>
      <c r="C559" t="s">
        <v>10166</v>
      </c>
      <c r="D559" t="s">
        <v>299</v>
      </c>
      <c r="E559">
        <v>19496.514516120002</v>
      </c>
      <c r="F559">
        <v>1838</v>
      </c>
      <c r="G559">
        <v>3.9248441056989098</v>
      </c>
      <c r="H559">
        <f>(Table2[[#This Row],[1Y Return vs Nifty]]-AVERAGE(Table2[1Y Return vs Nifty]))/_xlfn.STDEV.P(Table2[1Y Return vs Nifty])</f>
        <v>-0.4813820829991925</v>
      </c>
      <c r="I559">
        <v>-10.474630856445399</v>
      </c>
      <c r="J559">
        <f>(Table2[[#This Row],[1M Return vs Nifty]]-AVERAGE(Table2[1M Return vs Nifty]))/_xlfn.STDEV.P(Table2[1M Return vs Nifty])</f>
        <v>-1.0691379628439841</v>
      </c>
      <c r="K559">
        <v>-31.132806932023499</v>
      </c>
      <c r="L559">
        <f>(Table2[[#This Row],[6M Return vs Nifty]]-AVERAGE(Table2[6M Return vs Nifty]))/_xlfn.STDEV.P(Table2[6M Return vs Nifty])</f>
        <v>-1.2338196925908718</v>
      </c>
      <c r="M559">
        <v>-3.6297522166754699</v>
      </c>
      <c r="N559">
        <f>(Table2[[#This Row],[1W Return vs Nifty]]-AVERAGE(Table2[1W Return vs Nifty]))/_xlfn.STDEV.P(Table2[1W Return vs Nifty])</f>
        <v>-0.6366335507734463</v>
      </c>
      <c r="O559">
        <v>1823.69</v>
      </c>
      <c r="P559">
        <v>1843.1373180681301</v>
      </c>
      <c r="Q559">
        <v>1831.97980832228</v>
      </c>
      <c r="R559">
        <v>24.191993283627198</v>
      </c>
      <c r="S559" s="2">
        <f>(Table2[[#This Row],[Close Price]]-Table2[[#This Row],[20D EMA]])/Table2[[#This Row],[20D EMA]]</f>
        <v>7.8467283365045298E-3</v>
      </c>
      <c r="T559" s="2">
        <f>(Table2[[#This Row],[Close Price]]-Table2[[#This Row],[50D EMA]])/Table2[[#This Row],[50D EMA]]</f>
        <v>-2.7872682180374443E-3</v>
      </c>
      <c r="U559" s="2">
        <f>(Table2[[#This Row],[Close Price]]-Table2[[#This Row],[200D EMA]])/Table2[[#This Row],[200D EMA]]</f>
        <v>3.2861670474596105E-3</v>
      </c>
      <c r="V559">
        <v>1.4279059542311701</v>
      </c>
      <c r="W559">
        <v>1789</v>
      </c>
      <c r="X559">
        <v>1905</v>
      </c>
      <c r="Y559">
        <v>1763.25</v>
      </c>
      <c r="Z559">
        <v>1905</v>
      </c>
      <c r="AA559">
        <v>1763.25</v>
      </c>
      <c r="AB559">
        <v>1905</v>
      </c>
      <c r="AC559">
        <f>(Table2[[#This Row],[Close Price]]/Table2[[#This Row],[Day Low]])-1</f>
        <v>2.7389603130240303E-2</v>
      </c>
      <c r="AD559">
        <f>(Table2[[#This Row],[Day High]]/Table2[[#This Row],[Close Price]])-1</f>
        <v>3.6452665941240525E-2</v>
      </c>
      <c r="AE559">
        <f>(Table2[[#This Row],[Close Price]]/Table2[[#This Row],[Current Week Low]])-1</f>
        <v>4.2393307812278458E-2</v>
      </c>
      <c r="AF559">
        <f>(Table2[[#This Row],[Current Week High]]/Table2[[#This Row],[Close Price]])-1</f>
        <v>3.6452665941240525E-2</v>
      </c>
      <c r="AG559">
        <f>(Table2[[#This Row],[Close Price]]/Table2[[#This Row],[Current Month Low]])-1</f>
        <v>4.2393307812278458E-2</v>
      </c>
      <c r="AH559">
        <f>(Table2[[#This Row],[Current Month High]]/Table2[[#This Row],[Close Price]])-1</f>
        <v>3.6452665941240525E-2</v>
      </c>
      <c r="AI559">
        <v>33.784004352557098</v>
      </c>
      <c r="AJ559">
        <v>31.285714285714199</v>
      </c>
      <c r="AK559" t="str">
        <f>IF(AND(Table2[[#This Row],[20D EMA]]&gt;Table2[[#This Row],[50D EMA]],Table2[[#This Row],[50D EMA]]&gt;Table2[[#This Row],[200D EMA]]),"Uptrend","Downtrend/NoTrend")</f>
        <v>Downtrend/NoTrend</v>
      </c>
      <c r="AL559">
        <v>-0.17</v>
      </c>
      <c r="AM559" t="s">
        <v>10212</v>
      </c>
      <c r="AN559">
        <v>0.28000000000000003</v>
      </c>
      <c r="AO559" t="s">
        <v>10211</v>
      </c>
      <c r="AP559">
        <v>3.4648850397335999E-2</v>
      </c>
      <c r="AQ559">
        <f>(Table2[[#This Row],[Sharpe Ratio]]-AVERAGE(Table2[Sharpe Ratio]))/_xlfn.STDEV.P(Table2[Sharpe Ratio])</f>
        <v>-0.2255069574121949</v>
      </c>
      <c r="AR5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9">
        <f>_xlfn.RANK.AVG(Table2[[#This Row],[1Y Return vs Nifty Z-Score]],Table2[1Y Return vs Nifty Z-Score])</f>
        <v>472</v>
      </c>
      <c r="AT559">
        <f>_xlfn.RANK.AVG(Table2[[#This Row],[6M Return vs Nifty Z-Score]],Table2[6M Return vs Nifty Z-Score])</f>
        <v>689</v>
      </c>
      <c r="AU559">
        <f>_xlfn.RANK.AVG(Table2[[#This Row],[Sharpe Ratio Z-Score]],Table2[Sharpe Ratio Z-Score])</f>
        <v>404</v>
      </c>
      <c r="AV559">
        <f>(Table2[[#This Row],[Rank 1Y]]+Table2[[#This Row],[Rank 6M]]+Table2[[#This Row],[Rank Sharpe]])/3</f>
        <v>521.66666666666663</v>
      </c>
    </row>
    <row r="560" spans="1:48" x14ac:dyDescent="0.3">
      <c r="A560" t="s">
        <v>1276</v>
      </c>
      <c r="B560" t="s">
        <v>1277</v>
      </c>
      <c r="C560" t="s">
        <v>10183</v>
      </c>
      <c r="D560" t="s">
        <v>1175</v>
      </c>
      <c r="E560">
        <v>8675.0154284339897</v>
      </c>
      <c r="F560">
        <v>82.92</v>
      </c>
      <c r="G560">
        <v>4.1889798486598799</v>
      </c>
      <c r="H560">
        <f>(Table2[[#This Row],[1Y Return vs Nifty]]-AVERAGE(Table2[1Y Return vs Nifty]))/_xlfn.STDEV.P(Table2[1Y Return vs Nifty])</f>
        <v>-0.47821109335051121</v>
      </c>
      <c r="I560">
        <v>-1.86791935789828</v>
      </c>
      <c r="J560">
        <f>(Table2[[#This Row],[1M Return vs Nifty]]-AVERAGE(Table2[1M Return vs Nifty]))/_xlfn.STDEV.P(Table2[1M Return vs Nifty])</f>
        <v>-0.33260801109130933</v>
      </c>
      <c r="K560">
        <v>-45.146528148529903</v>
      </c>
      <c r="L560">
        <f>(Table2[[#This Row],[6M Return vs Nifty]]-AVERAGE(Table2[6M Return vs Nifty]))/_xlfn.STDEV.P(Table2[6M Return vs Nifty])</f>
        <v>-1.6556085935144207</v>
      </c>
      <c r="M560">
        <v>-5.3126044459873496</v>
      </c>
      <c r="N560">
        <f>(Table2[[#This Row],[1W Return vs Nifty]]-AVERAGE(Table2[1W Return vs Nifty]))/_xlfn.STDEV.P(Table2[1W Return vs Nifty])</f>
        <v>-0.95895860271088085</v>
      </c>
      <c r="O560">
        <v>83.43</v>
      </c>
      <c r="P560">
        <v>83.955132838049593</v>
      </c>
      <c r="Q560">
        <v>85.226319253223807</v>
      </c>
      <c r="R560">
        <v>44.514129762859604</v>
      </c>
      <c r="S560" s="2">
        <f>(Table2[[#This Row],[Close Price]]-Table2[[#This Row],[20D EMA]])/Table2[[#This Row],[20D EMA]]</f>
        <v>-6.1129090255304455E-3</v>
      </c>
      <c r="T560" s="2">
        <f>(Table2[[#This Row],[Close Price]]-Table2[[#This Row],[50D EMA]])/Table2[[#This Row],[50D EMA]]</f>
        <v>-1.2329595619202634E-2</v>
      </c>
      <c r="U560" s="2">
        <f>(Table2[[#This Row],[Close Price]]-Table2[[#This Row],[200D EMA]])/Table2[[#This Row],[200D EMA]]</f>
        <v>-2.7061115315461251E-2</v>
      </c>
      <c r="V560">
        <v>1.78994852620179</v>
      </c>
      <c r="W560">
        <v>82.1</v>
      </c>
      <c r="X560">
        <v>85</v>
      </c>
      <c r="Y560">
        <v>81.16</v>
      </c>
      <c r="Z560">
        <v>88.5</v>
      </c>
      <c r="AA560">
        <v>80.239999999999995</v>
      </c>
      <c r="AB560">
        <v>90</v>
      </c>
      <c r="AC560">
        <f>(Table2[[#This Row],[Close Price]]/Table2[[#This Row],[Day Low]])-1</f>
        <v>9.9878197320342199E-3</v>
      </c>
      <c r="AD560">
        <f>(Table2[[#This Row],[Day High]]/Table2[[#This Row],[Close Price]])-1</f>
        <v>2.5084418716835533E-2</v>
      </c>
      <c r="AE560">
        <f>(Table2[[#This Row],[Close Price]]/Table2[[#This Row],[Current Week Low]])-1</f>
        <v>2.168555938886163E-2</v>
      </c>
      <c r="AF560">
        <f>(Table2[[#This Row],[Current Week High]]/Table2[[#This Row],[Close Price]])-1</f>
        <v>6.7293777134587618E-2</v>
      </c>
      <c r="AG560">
        <f>(Table2[[#This Row],[Close Price]]/Table2[[#This Row],[Current Month Low]])-1</f>
        <v>3.3399800598205465E-2</v>
      </c>
      <c r="AH560">
        <f>(Table2[[#This Row],[Current Month High]]/Table2[[#This Row],[Close Price]])-1</f>
        <v>8.5383502170766956E-2</v>
      </c>
      <c r="AI560">
        <v>63.651712493970003</v>
      </c>
      <c r="AJ560">
        <v>45.091863517060297</v>
      </c>
      <c r="AK560" t="str">
        <f>IF(AND(Table2[[#This Row],[20D EMA]]&gt;Table2[[#This Row],[50D EMA]],Table2[[#This Row],[50D EMA]]&gt;Table2[[#This Row],[200D EMA]]),"Uptrend","Downtrend/NoTrend")</f>
        <v>Downtrend/NoTrend</v>
      </c>
      <c r="AL560">
        <v>-0.19</v>
      </c>
      <c r="AM560" t="s">
        <v>10212</v>
      </c>
      <c r="AN560">
        <v>2.2599999999999998</v>
      </c>
      <c r="AO560" t="s">
        <v>10211</v>
      </c>
      <c r="AP560">
        <v>4.1768641917730998E-2</v>
      </c>
      <c r="AQ560">
        <f>(Table2[[#This Row],[Sharpe Ratio]]-AVERAGE(Table2[Sharpe Ratio]))/_xlfn.STDEV.P(Table2[Sharpe Ratio])</f>
        <v>-0.14472883256472827</v>
      </c>
      <c r="AR5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0">
        <f>_xlfn.RANK.AVG(Table2[[#This Row],[1Y Return vs Nifty Z-Score]],Table2[1Y Return vs Nifty Z-Score])</f>
        <v>470</v>
      </c>
      <c r="AT560">
        <f>_xlfn.RANK.AVG(Table2[[#This Row],[6M Return vs Nifty Z-Score]],Table2[6M Return vs Nifty Z-Score])</f>
        <v>720</v>
      </c>
      <c r="AU560">
        <f>_xlfn.RANK.AVG(Table2[[#This Row],[Sharpe Ratio Z-Score]],Table2[Sharpe Ratio Z-Score])</f>
        <v>376</v>
      </c>
      <c r="AV560">
        <f>(Table2[[#This Row],[Rank 1Y]]+Table2[[#This Row],[Rank 6M]]+Table2[[#This Row],[Rank Sharpe]])/3</f>
        <v>522</v>
      </c>
    </row>
    <row r="561" spans="1:48" x14ac:dyDescent="0.3">
      <c r="A561" t="s">
        <v>19</v>
      </c>
      <c r="B561" t="s">
        <v>20</v>
      </c>
      <c r="C561" t="s">
        <v>10166</v>
      </c>
      <c r="D561" t="s">
        <v>21</v>
      </c>
      <c r="E561">
        <v>1419628.99943766</v>
      </c>
      <c r="F561">
        <v>4183.95</v>
      </c>
      <c r="G561">
        <v>1.9439248327588701</v>
      </c>
      <c r="H561">
        <f>(Table2[[#This Row],[1Y Return vs Nifty]]-AVERAGE(Table2[1Y Return vs Nifty]))/_xlfn.STDEV.P(Table2[1Y Return vs Nifty])</f>
        <v>-0.50516331926411728</v>
      </c>
      <c r="I561">
        <v>-3.88534819823606</v>
      </c>
      <c r="J561">
        <f>(Table2[[#This Row],[1M Return vs Nifty]]-AVERAGE(Table2[1M Return vs Nifty]))/_xlfn.STDEV.P(Table2[1M Return vs Nifty])</f>
        <v>-0.50525197234053565</v>
      </c>
      <c r="K561">
        <v>-4.15381234853702</v>
      </c>
      <c r="L561">
        <f>(Table2[[#This Row],[6M Return vs Nifty]]-AVERAGE(Table2[6M Return vs Nifty]))/_xlfn.STDEV.P(Table2[6M Return vs Nifty])</f>
        <v>-0.42179836737800902</v>
      </c>
      <c r="M561">
        <v>-3.1008690847943701</v>
      </c>
      <c r="N561">
        <f>(Table2[[#This Row],[1W Return vs Nifty]]-AVERAGE(Table2[1W Return vs Nifty]))/_xlfn.STDEV.P(Table2[1W Return vs Nifty])</f>
        <v>-0.53533393576083477</v>
      </c>
      <c r="O561">
        <v>3944.64</v>
      </c>
      <c r="P561">
        <v>3905.0062074566399</v>
      </c>
      <c r="Q561">
        <v>3793.73390090057</v>
      </c>
      <c r="R561">
        <v>47.325479251503403</v>
      </c>
      <c r="S561" s="2">
        <f>(Table2[[#This Row],[Close Price]]-Table2[[#This Row],[20D EMA]])/Table2[[#This Row],[20D EMA]]</f>
        <v>6.0667133122414202E-2</v>
      </c>
      <c r="T561" s="2">
        <f>(Table2[[#This Row],[Close Price]]-Table2[[#This Row],[50D EMA]])/Table2[[#This Row],[50D EMA]]</f>
        <v>7.1432355731141872E-2</v>
      </c>
      <c r="U561" s="2">
        <f>(Table2[[#This Row],[Close Price]]-Table2[[#This Row],[200D EMA]])/Table2[[#This Row],[200D EMA]]</f>
        <v>0.10285805733680976</v>
      </c>
      <c r="V561">
        <v>1.32361611135479</v>
      </c>
      <c r="W561">
        <v>3971.3</v>
      </c>
      <c r="X561">
        <v>4199.95</v>
      </c>
      <c r="Y561">
        <v>3895.6</v>
      </c>
      <c r="Z561">
        <v>4199.95</v>
      </c>
      <c r="AA561">
        <v>3884</v>
      </c>
      <c r="AB561">
        <v>4199.95</v>
      </c>
      <c r="AC561">
        <f>(Table2[[#This Row],[Close Price]]/Table2[[#This Row],[Day Low]])-1</f>
        <v>5.3546697554956779E-2</v>
      </c>
      <c r="AD561">
        <f>(Table2[[#This Row],[Day High]]/Table2[[#This Row],[Close Price]])-1</f>
        <v>3.8241374777423509E-3</v>
      </c>
      <c r="AE561">
        <f>(Table2[[#This Row],[Close Price]]/Table2[[#This Row],[Current Week Low]])-1</f>
        <v>7.4019406509908681E-2</v>
      </c>
      <c r="AF561">
        <f>(Table2[[#This Row],[Current Week High]]/Table2[[#This Row],[Close Price]])-1</f>
        <v>3.8241374777423509E-3</v>
      </c>
      <c r="AG561">
        <f>(Table2[[#This Row],[Close Price]]/Table2[[#This Row],[Current Month Low]])-1</f>
        <v>7.722708547888768E-2</v>
      </c>
      <c r="AH561">
        <f>(Table2[[#This Row],[Current Month High]]/Table2[[#This Row],[Close Price]])-1</f>
        <v>3.8241374777423509E-3</v>
      </c>
      <c r="AI561">
        <v>1.6921808339009901</v>
      </c>
      <c r="AJ561">
        <v>28.732962062705699</v>
      </c>
      <c r="AK561" t="str">
        <f>IF(AND(Table2[[#This Row],[20D EMA]]&gt;Table2[[#This Row],[50D EMA]],Table2[[#This Row],[50D EMA]]&gt;Table2[[#This Row],[200D EMA]]),"Uptrend","Downtrend/NoTrend")</f>
        <v>Uptrend</v>
      </c>
      <c r="AL561">
        <v>-0.06</v>
      </c>
      <c r="AM561" t="s">
        <v>10212</v>
      </c>
      <c r="AN561">
        <v>8.51</v>
      </c>
      <c r="AO561" t="s">
        <v>10211</v>
      </c>
      <c r="AP561">
        <v>-3.5517207519189999E-2</v>
      </c>
      <c r="AQ561">
        <f>(Table2[[#This Row],[Sharpe Ratio]]-AVERAGE(Table2[Sharpe Ratio]))/_xlfn.STDEV.P(Table2[Sharpe Ratio])</f>
        <v>-1.0215811921983933</v>
      </c>
      <c r="AR5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-2.9891287869418894</v>
      </c>
      <c r="AS561">
        <f>_xlfn.RANK.AVG(Table2[[#This Row],[1Y Return vs Nifty Z-Score]],Table2[1Y Return vs Nifty Z-Score])</f>
        <v>493</v>
      </c>
      <c r="AT561">
        <f>_xlfn.RANK.AVG(Table2[[#This Row],[6M Return vs Nifty Z-Score]],Table2[6M Return vs Nifty Z-Score])</f>
        <v>468</v>
      </c>
      <c r="AU561">
        <f>_xlfn.RANK.AVG(Table2[[#This Row],[Sharpe Ratio Z-Score]],Table2[Sharpe Ratio Z-Score])</f>
        <v>607</v>
      </c>
      <c r="AV561">
        <f>(Table2[[#This Row],[Rank 1Y]]+Table2[[#This Row],[Rank 6M]]+Table2[[#This Row],[Rank Sharpe]])/3</f>
        <v>522.66666666666663</v>
      </c>
    </row>
    <row r="562" spans="1:48" x14ac:dyDescent="0.3">
      <c r="A562" t="s">
        <v>1300</v>
      </c>
      <c r="B562" t="s">
        <v>1301</v>
      </c>
      <c r="C562" t="s">
        <v>10181</v>
      </c>
      <c r="D562" t="s">
        <v>387</v>
      </c>
      <c r="E562">
        <v>8508.6667248100002</v>
      </c>
      <c r="F562">
        <v>533.29999999999995</v>
      </c>
      <c r="G562">
        <v>-4.2536170937567501</v>
      </c>
      <c r="H562">
        <f>(Table2[[#This Row],[1Y Return vs Nifty]]-AVERAGE(Table2[1Y Return vs Nifty]))/_xlfn.STDEV.P(Table2[1Y Return vs Nifty])</f>
        <v>-0.57956574990809751</v>
      </c>
      <c r="I562">
        <v>-4.2788106317263104</v>
      </c>
      <c r="J562">
        <f>(Table2[[#This Row],[1M Return vs Nifty]]-AVERAGE(Table2[1M Return vs Nifty]))/_xlfn.STDEV.P(Table2[1M Return vs Nifty])</f>
        <v>-0.53892300537144233</v>
      </c>
      <c r="K562">
        <v>-5.2071321002555697</v>
      </c>
      <c r="L562">
        <f>(Table2[[#This Row],[6M Return vs Nifty]]-AVERAGE(Table2[6M Return vs Nifty]))/_xlfn.STDEV.P(Table2[6M Return vs Nifty])</f>
        <v>-0.45350147988713529</v>
      </c>
      <c r="M562">
        <v>-5.5146498039198999</v>
      </c>
      <c r="N562">
        <f>(Table2[[#This Row],[1W Return vs Nifty]]-AVERAGE(Table2[1W Return vs Nifty]))/_xlfn.STDEV.P(Table2[1W Return vs Nifty])</f>
        <v>-0.99765735436298297</v>
      </c>
      <c r="O562">
        <v>542.41</v>
      </c>
      <c r="P562">
        <v>522.98128947535702</v>
      </c>
      <c r="Q562">
        <v>487.36807003478202</v>
      </c>
      <c r="R562">
        <v>41.936102156635997</v>
      </c>
      <c r="S562" s="2">
        <f>(Table2[[#This Row],[Close Price]]-Table2[[#This Row],[20D EMA]])/Table2[[#This Row],[20D EMA]]</f>
        <v>-1.6795413063918463E-2</v>
      </c>
      <c r="T562" s="2">
        <f>(Table2[[#This Row],[Close Price]]-Table2[[#This Row],[50D EMA]])/Table2[[#This Row],[50D EMA]]</f>
        <v>1.9730553907567963E-2</v>
      </c>
      <c r="U562" s="2">
        <f>(Table2[[#This Row],[Close Price]]-Table2[[#This Row],[200D EMA]])/Table2[[#This Row],[200D EMA]]</f>
        <v>9.4244848584233071E-2</v>
      </c>
      <c r="V562">
        <v>0.69037848829476101</v>
      </c>
      <c r="W562">
        <v>531</v>
      </c>
      <c r="X562">
        <v>545.04999999999995</v>
      </c>
      <c r="Y562">
        <v>528.79999999999995</v>
      </c>
      <c r="Z562">
        <v>553.95000000000005</v>
      </c>
      <c r="AA562">
        <v>528.79999999999995</v>
      </c>
      <c r="AB562">
        <v>570</v>
      </c>
      <c r="AC562">
        <f>(Table2[[#This Row],[Close Price]]/Table2[[#This Row],[Day Low]])-1</f>
        <v>4.3314500941618039E-3</v>
      </c>
      <c r="AD562">
        <f>(Table2[[#This Row],[Day High]]/Table2[[#This Row],[Close Price]])-1</f>
        <v>2.2032627039189956E-2</v>
      </c>
      <c r="AE562">
        <f>(Table2[[#This Row],[Close Price]]/Table2[[#This Row],[Current Week Low]])-1</f>
        <v>8.5098335854765228E-3</v>
      </c>
      <c r="AF562">
        <f>(Table2[[#This Row],[Current Week High]]/Table2[[#This Row],[Close Price]])-1</f>
        <v>3.8721170073129807E-2</v>
      </c>
      <c r="AG562">
        <f>(Table2[[#This Row],[Close Price]]/Table2[[#This Row],[Current Month Low]])-1</f>
        <v>8.5098335854765228E-3</v>
      </c>
      <c r="AH562">
        <f>(Table2[[#This Row],[Current Month High]]/Table2[[#This Row],[Close Price]])-1</f>
        <v>6.8816801050065823E-2</v>
      </c>
      <c r="AI562">
        <v>18.8636789799362</v>
      </c>
      <c r="AJ562">
        <v>32.398212512412996</v>
      </c>
      <c r="AK562" t="str">
        <f>IF(AND(Table2[[#This Row],[20D EMA]]&gt;Table2[[#This Row],[50D EMA]],Table2[[#This Row],[50D EMA]]&gt;Table2[[#This Row],[200D EMA]]),"Uptrend","Downtrend/NoTrend")</f>
        <v>Uptrend</v>
      </c>
      <c r="AL562">
        <v>0</v>
      </c>
      <c r="AM562" t="s">
        <v>10213</v>
      </c>
      <c r="AN562">
        <v>-2.39</v>
      </c>
      <c r="AO562" t="s">
        <v>10212</v>
      </c>
      <c r="AP562">
        <v>-1.0166452432449E-2</v>
      </c>
      <c r="AQ562">
        <f>(Table2[[#This Row],[Sharpe Ratio]]-AVERAGE(Table2[Sharpe Ratio]))/_xlfn.STDEV.P(Table2[Sharpe Ratio])</f>
        <v>-0.73396231269773271</v>
      </c>
      <c r="AR5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-3.3036099022273904</v>
      </c>
      <c r="AS562">
        <f>_xlfn.RANK.AVG(Table2[[#This Row],[1Y Return vs Nifty Z-Score]],Table2[1Y Return vs Nifty Z-Score])</f>
        <v>528</v>
      </c>
      <c r="AT562">
        <f>_xlfn.RANK.AVG(Table2[[#This Row],[6M Return vs Nifty Z-Score]],Table2[6M Return vs Nifty Z-Score])</f>
        <v>478</v>
      </c>
      <c r="AU562">
        <f>_xlfn.RANK.AVG(Table2[[#This Row],[Sharpe Ratio Z-Score]],Table2[Sharpe Ratio Z-Score])</f>
        <v>562</v>
      </c>
      <c r="AV562">
        <f>(Table2[[#This Row],[Rank 1Y]]+Table2[[#This Row],[Rank 6M]]+Table2[[#This Row],[Rank Sharpe]])/3</f>
        <v>522.66666666666663</v>
      </c>
    </row>
    <row r="563" spans="1:48" x14ac:dyDescent="0.3">
      <c r="A563" t="s">
        <v>1617</v>
      </c>
      <c r="B563" t="s">
        <v>1618</v>
      </c>
      <c r="C563" t="s">
        <v>10181</v>
      </c>
      <c r="D563" t="s">
        <v>243</v>
      </c>
      <c r="E563">
        <v>5258.8528471199998</v>
      </c>
      <c r="F563">
        <v>561.95000000000005</v>
      </c>
      <c r="G563">
        <v>-17.969812869605601</v>
      </c>
      <c r="H563">
        <f>(Table2[[#This Row],[1Y Return vs Nifty]]-AVERAGE(Table2[1Y Return vs Nifty]))/_xlfn.STDEV.P(Table2[1Y Return vs Nifty])</f>
        <v>-0.74423076016735079</v>
      </c>
      <c r="I563">
        <v>-1.48217823975515</v>
      </c>
      <c r="J563">
        <f>(Table2[[#This Row],[1M Return vs Nifty]]-AVERAGE(Table2[1M Return vs Nifty]))/_xlfn.STDEV.P(Table2[1M Return vs Nifty])</f>
        <v>-0.29959773914447546</v>
      </c>
      <c r="K563">
        <v>-19.400141594776802</v>
      </c>
      <c r="L563">
        <f>(Table2[[#This Row],[6M Return vs Nifty]]-AVERAGE(Table2[6M Return vs Nifty]))/_xlfn.STDEV.P(Table2[6M Return vs Nifty])</f>
        <v>-0.88068664955073006</v>
      </c>
      <c r="M563">
        <v>-3.6276655715963</v>
      </c>
      <c r="N563">
        <f>(Table2[[#This Row],[1W Return vs Nifty]]-AVERAGE(Table2[1W Return vs Nifty]))/_xlfn.STDEV.P(Table2[1W Return vs Nifty])</f>
        <v>-0.6362338852699615</v>
      </c>
      <c r="O563">
        <v>549.9</v>
      </c>
      <c r="P563">
        <v>532.79058443404699</v>
      </c>
      <c r="Q563">
        <v>529.65694700612903</v>
      </c>
      <c r="R563">
        <v>45.504068740991301</v>
      </c>
      <c r="S563" s="2">
        <f>(Table2[[#This Row],[Close Price]]-Table2[[#This Row],[20D EMA]])/Table2[[#This Row],[20D EMA]]</f>
        <v>2.191307510456459E-2</v>
      </c>
      <c r="T563" s="2">
        <f>(Table2[[#This Row],[Close Price]]-Table2[[#This Row],[50D EMA]])/Table2[[#This Row],[50D EMA]]</f>
        <v>5.4729599992701515E-2</v>
      </c>
      <c r="U563" s="2">
        <f>(Table2[[#This Row],[Close Price]]-Table2[[#This Row],[200D EMA]])/Table2[[#This Row],[200D EMA]]</f>
        <v>6.0969752547203597E-2</v>
      </c>
      <c r="V563">
        <v>1.27349439953591</v>
      </c>
      <c r="W563">
        <v>550.65</v>
      </c>
      <c r="X563">
        <v>567.29999999999995</v>
      </c>
      <c r="Y563">
        <v>531.54999999999995</v>
      </c>
      <c r="Z563">
        <v>575.70000000000005</v>
      </c>
      <c r="AA563">
        <v>531.54999999999995</v>
      </c>
      <c r="AB563">
        <v>580</v>
      </c>
      <c r="AC563">
        <f>(Table2[[#This Row],[Close Price]]/Table2[[#This Row],[Day Low]])-1</f>
        <v>2.0521202215563639E-2</v>
      </c>
      <c r="AD563">
        <f>(Table2[[#This Row],[Day High]]/Table2[[#This Row],[Close Price]])-1</f>
        <v>9.5204199661889088E-3</v>
      </c>
      <c r="AE563">
        <f>(Table2[[#This Row],[Close Price]]/Table2[[#This Row],[Current Week Low]])-1</f>
        <v>5.719123318596564E-2</v>
      </c>
      <c r="AF563">
        <f>(Table2[[#This Row],[Current Week High]]/Table2[[#This Row],[Close Price]])-1</f>
        <v>2.4468369071981577E-2</v>
      </c>
      <c r="AG563">
        <f>(Table2[[#This Row],[Close Price]]/Table2[[#This Row],[Current Month Low]])-1</f>
        <v>5.719123318596564E-2</v>
      </c>
      <c r="AH563">
        <f>(Table2[[#This Row],[Current Month High]]/Table2[[#This Row],[Close Price]])-1</f>
        <v>3.212029539994643E-2</v>
      </c>
      <c r="AI563">
        <v>17.4303763680042</v>
      </c>
      <c r="AJ563">
        <v>29.198758477985901</v>
      </c>
      <c r="AK563" t="str">
        <f>IF(AND(Table2[[#This Row],[20D EMA]]&gt;Table2[[#This Row],[50D EMA]],Table2[[#This Row],[50D EMA]]&gt;Table2[[#This Row],[200D EMA]]),"Uptrend","Downtrend/NoTrend")</f>
        <v>Uptrend</v>
      </c>
      <c r="AL563">
        <v>0</v>
      </c>
      <c r="AM563" t="s">
        <v>10213</v>
      </c>
      <c r="AN563">
        <v>0.57999999999999996</v>
      </c>
      <c r="AO563" t="s">
        <v>10211</v>
      </c>
      <c r="AP563">
        <v>5.0292157533357001E-2</v>
      </c>
      <c r="AQ563">
        <f>(Table2[[#This Row],[Sharpe Ratio]]-AVERAGE(Table2[Sharpe Ratio]))/_xlfn.STDEV.P(Table2[Sharpe Ratio])</f>
        <v>-4.8024651470929755E-2</v>
      </c>
      <c r="AR5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-2.6087736856034476</v>
      </c>
      <c r="AS563">
        <f>_xlfn.RANK.AVG(Table2[[#This Row],[1Y Return vs Nifty Z-Score]],Table2[1Y Return vs Nifty Z-Score])</f>
        <v>605</v>
      </c>
      <c r="AT563">
        <f>_xlfn.RANK.AVG(Table2[[#This Row],[6M Return vs Nifty Z-Score]],Table2[6M Return vs Nifty Z-Score])</f>
        <v>614</v>
      </c>
      <c r="AU563">
        <f>_xlfn.RANK.AVG(Table2[[#This Row],[Sharpe Ratio Z-Score]],Table2[Sharpe Ratio Z-Score])</f>
        <v>349</v>
      </c>
      <c r="AV563">
        <f>(Table2[[#This Row],[Rank 1Y]]+Table2[[#This Row],[Rank 6M]]+Table2[[#This Row],[Rank Sharpe]])/3</f>
        <v>522.66666666666663</v>
      </c>
    </row>
    <row r="564" spans="1:48" x14ac:dyDescent="0.3">
      <c r="A564" t="s">
        <v>354</v>
      </c>
      <c r="B564" t="s">
        <v>355</v>
      </c>
      <c r="C564" t="s">
        <v>10181</v>
      </c>
      <c r="D564" t="s">
        <v>166</v>
      </c>
      <c r="E564">
        <v>70904.818140000003</v>
      </c>
      <c r="F564">
        <v>2390.25</v>
      </c>
      <c r="G564">
        <v>-18.255715099948201</v>
      </c>
      <c r="H564">
        <f>(Table2[[#This Row],[1Y Return vs Nifty]]-AVERAGE(Table2[1Y Return vs Nifty]))/_xlfn.STDEV.P(Table2[1Y Return vs Nifty])</f>
        <v>-0.74766305979779224</v>
      </c>
      <c r="I564">
        <v>-2.5885207353578998</v>
      </c>
      <c r="J564">
        <f>(Table2[[#This Row],[1M Return vs Nifty]]-AVERAGE(Table2[1M Return vs Nifty]))/_xlfn.STDEV.P(Table2[1M Return vs Nifty])</f>
        <v>-0.39427436273593441</v>
      </c>
      <c r="K564">
        <v>-9.9345150647897302</v>
      </c>
      <c r="L564">
        <f>(Table2[[#This Row],[6M Return vs Nifty]]-AVERAGE(Table2[6M Return vs Nifty]))/_xlfn.STDEV.P(Table2[6M Return vs Nifty])</f>
        <v>-0.59578757464025056</v>
      </c>
      <c r="M564">
        <v>-0.67037950174332395</v>
      </c>
      <c r="N564">
        <f>(Table2[[#This Row],[1W Return vs Nifty]]-AVERAGE(Table2[1W Return vs Nifty]))/_xlfn.STDEV.P(Table2[1W Return vs Nifty])</f>
        <v>-6.9810185401209576E-2</v>
      </c>
      <c r="O564">
        <v>2393.38</v>
      </c>
      <c r="P564">
        <v>2392.6234834852298</v>
      </c>
      <c r="Q564">
        <v>2388.3682047815</v>
      </c>
      <c r="R564">
        <v>48.195809404031102</v>
      </c>
      <c r="S564" s="2">
        <f>(Table2[[#This Row],[Close Price]]-Table2[[#This Row],[20D EMA]])/Table2[[#This Row],[20D EMA]]</f>
        <v>-1.3077739431265026E-3</v>
      </c>
      <c r="T564" s="2">
        <f>(Table2[[#This Row],[Close Price]]-Table2[[#This Row],[50D EMA]])/Table2[[#This Row],[50D EMA]]</f>
        <v>-9.9200041360978232E-4</v>
      </c>
      <c r="U564" s="2">
        <f>(Table2[[#This Row],[Close Price]]-Table2[[#This Row],[200D EMA]])/Table2[[#This Row],[200D EMA]]</f>
        <v>7.8789996229753452E-4</v>
      </c>
      <c r="V564">
        <v>0.76900313029546097</v>
      </c>
      <c r="W564">
        <v>2375.3000000000002</v>
      </c>
      <c r="X564">
        <v>2404</v>
      </c>
      <c r="Y564">
        <v>2354.5500000000002</v>
      </c>
      <c r="Z564">
        <v>2419.6999999999998</v>
      </c>
      <c r="AA564">
        <v>2354.5500000000002</v>
      </c>
      <c r="AB564">
        <v>2471</v>
      </c>
      <c r="AC564">
        <f>(Table2[[#This Row],[Close Price]]/Table2[[#This Row],[Day Low]])-1</f>
        <v>6.2939418178755702E-3</v>
      </c>
      <c r="AD564">
        <f>(Table2[[#This Row],[Day High]]/Table2[[#This Row],[Close Price]])-1</f>
        <v>5.7525363455706024E-3</v>
      </c>
      <c r="AE564">
        <f>(Table2[[#This Row],[Close Price]]/Table2[[#This Row],[Current Week Low]])-1</f>
        <v>1.5162132891635371E-2</v>
      </c>
      <c r="AF564">
        <f>(Table2[[#This Row],[Current Week High]]/Table2[[#This Row],[Close Price]])-1</f>
        <v>1.2320886936512787E-2</v>
      </c>
      <c r="AG564">
        <f>(Table2[[#This Row],[Close Price]]/Table2[[#This Row],[Current Month Low]])-1</f>
        <v>1.5162132891635371E-2</v>
      </c>
      <c r="AH564">
        <f>(Table2[[#This Row],[Current Month High]]/Table2[[#This Row],[Close Price]])-1</f>
        <v>3.378307708398709E-2</v>
      </c>
      <c r="AI564">
        <v>12.7057839138165</v>
      </c>
      <c r="AJ564">
        <v>17.169117647058801</v>
      </c>
      <c r="AK564" t="str">
        <f>IF(AND(Table2[[#This Row],[20D EMA]]&gt;Table2[[#This Row],[50D EMA]],Table2[[#This Row],[50D EMA]]&gt;Table2[[#This Row],[200D EMA]]),"Uptrend","Downtrend/NoTrend")</f>
        <v>Uptrend</v>
      </c>
      <c r="AL564">
        <v>-0.16</v>
      </c>
      <c r="AM564" t="s">
        <v>10212</v>
      </c>
      <c r="AN564">
        <v>-0.36</v>
      </c>
      <c r="AO564" t="s">
        <v>10212</v>
      </c>
      <c r="AP564">
        <v>2.1032858444013001E-2</v>
      </c>
      <c r="AQ564">
        <f>(Table2[[#This Row],[Sharpe Ratio]]-AVERAGE(Table2[Sharpe Ratio]))/_xlfn.STDEV.P(Table2[Sharpe Ratio])</f>
        <v>-0.37998820799052735</v>
      </c>
      <c r="AR5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-2.1875233905657141</v>
      </c>
      <c r="AS564">
        <f>_xlfn.RANK.AVG(Table2[[#This Row],[1Y Return vs Nifty Z-Score]],Table2[1Y Return vs Nifty Z-Score])</f>
        <v>607</v>
      </c>
      <c r="AT564">
        <f>_xlfn.RANK.AVG(Table2[[#This Row],[6M Return vs Nifty Z-Score]],Table2[6M Return vs Nifty Z-Score])</f>
        <v>527</v>
      </c>
      <c r="AU564">
        <f>_xlfn.RANK.AVG(Table2[[#This Row],[Sharpe Ratio Z-Score]],Table2[Sharpe Ratio Z-Score])</f>
        <v>438</v>
      </c>
      <c r="AV564">
        <f>(Table2[[#This Row],[Rank 1Y]]+Table2[[#This Row],[Rank 6M]]+Table2[[#This Row],[Rank Sharpe]])/3</f>
        <v>524</v>
      </c>
    </row>
    <row r="565" spans="1:48" x14ac:dyDescent="0.3">
      <c r="A565" t="s">
        <v>1769</v>
      </c>
      <c r="B565" t="s">
        <v>1770</v>
      </c>
      <c r="C565" t="s">
        <v>10178</v>
      </c>
      <c r="D565" t="s">
        <v>304</v>
      </c>
      <c r="E565">
        <v>4159.8750309440002</v>
      </c>
      <c r="F565">
        <v>186.56</v>
      </c>
      <c r="G565">
        <v>3.6955923099594301</v>
      </c>
      <c r="H565">
        <f>(Table2[[#This Row],[1Y Return vs Nifty]]-AVERAGE(Table2[1Y Return vs Nifty]))/_xlfn.STDEV.P(Table2[1Y Return vs Nifty])</f>
        <v>-0.48413428557156046</v>
      </c>
      <c r="I565">
        <v>-5.3039722104636597</v>
      </c>
      <c r="J565">
        <f>(Table2[[#This Row],[1M Return vs Nifty]]-AVERAGE(Table2[1M Return vs Nifty]))/_xlfn.STDEV.P(Table2[1M Return vs Nifty])</f>
        <v>-0.62665247187599249</v>
      </c>
      <c r="K565">
        <v>-15.421579399733901</v>
      </c>
      <c r="L565">
        <f>(Table2[[#This Row],[6M Return vs Nifty]]-AVERAGE(Table2[6M Return vs Nifty]))/_xlfn.STDEV.P(Table2[6M Return vs Nifty])</f>
        <v>-0.76093877176888003</v>
      </c>
      <c r="M565">
        <v>5.8895918793962297E-2</v>
      </c>
      <c r="N565">
        <f>(Table2[[#This Row],[1W Return vs Nifty]]-AVERAGE(Table2[1W Return vs Nifty]))/_xlfn.STDEV.P(Table2[1W Return vs Nifty])</f>
        <v>6.9871560688578166E-2</v>
      </c>
      <c r="O565">
        <v>189.09</v>
      </c>
      <c r="P565">
        <v>190.79446241040301</v>
      </c>
      <c r="Q565">
        <v>183.582549999999</v>
      </c>
      <c r="R565">
        <v>48.921799446054003</v>
      </c>
      <c r="S565" s="2">
        <f>(Table2[[#This Row],[Close Price]]-Table2[[#This Row],[20D EMA]])/Table2[[#This Row],[20D EMA]]</f>
        <v>-1.337987201861548E-2</v>
      </c>
      <c r="T565" s="2">
        <f>(Table2[[#This Row],[Close Price]]-Table2[[#This Row],[50D EMA]])/Table2[[#This Row],[50D EMA]]</f>
        <v>-2.2193843348003423E-2</v>
      </c>
      <c r="U565" s="2">
        <f>(Table2[[#This Row],[Close Price]]-Table2[[#This Row],[200D EMA]])/Table2[[#This Row],[200D EMA]]</f>
        <v>1.6218589402974389E-2</v>
      </c>
      <c r="V565">
        <v>1.2070757345537699</v>
      </c>
      <c r="W565">
        <v>185.6</v>
      </c>
      <c r="X565">
        <v>189.9</v>
      </c>
      <c r="Y565">
        <v>185.6</v>
      </c>
      <c r="Z565">
        <v>193.59</v>
      </c>
      <c r="AA565">
        <v>185.6</v>
      </c>
      <c r="AB565">
        <v>194.62</v>
      </c>
      <c r="AC565">
        <f>(Table2[[#This Row],[Close Price]]/Table2[[#This Row],[Day Low]])-1</f>
        <v>5.1724137931035141E-3</v>
      </c>
      <c r="AD565">
        <f>(Table2[[#This Row],[Day High]]/Table2[[#This Row],[Close Price]])-1</f>
        <v>1.7903087478559288E-2</v>
      </c>
      <c r="AE565">
        <f>(Table2[[#This Row],[Close Price]]/Table2[[#This Row],[Current Week Low]])-1</f>
        <v>5.1724137931035141E-3</v>
      </c>
      <c r="AF565">
        <f>(Table2[[#This Row],[Current Week High]]/Table2[[#This Row],[Close Price]])-1</f>
        <v>3.7682246998284707E-2</v>
      </c>
      <c r="AG565">
        <f>(Table2[[#This Row],[Close Price]]/Table2[[#This Row],[Current Month Low]])-1</f>
        <v>5.1724137931035141E-3</v>
      </c>
      <c r="AH565">
        <f>(Table2[[#This Row],[Current Month High]]/Table2[[#This Row],[Close Price]])-1</f>
        <v>4.3203259005145878E-2</v>
      </c>
      <c r="AI565">
        <v>27.4924957118353</v>
      </c>
      <c r="AJ565">
        <v>46.609037328094203</v>
      </c>
      <c r="AK565" t="str">
        <f>IF(AND(Table2[[#This Row],[20D EMA]]&gt;Table2[[#This Row],[50D EMA]],Table2[[#This Row],[50D EMA]]&gt;Table2[[#This Row],[200D EMA]]),"Uptrend","Downtrend/NoTrend")</f>
        <v>Downtrend/NoTrend</v>
      </c>
      <c r="AL565">
        <v>-0.12</v>
      </c>
      <c r="AM565" t="s">
        <v>10212</v>
      </c>
      <c r="AN565">
        <v>-2.04</v>
      </c>
      <c r="AO565" t="s">
        <v>10212</v>
      </c>
      <c r="AQ565">
        <f>(Table2[[#This Row],[Sharpe Ratio]]-AVERAGE(Table2[Sharpe Ratio]))/_xlfn.STDEV.P(Table2[Sharpe Ratio])</f>
        <v>-0.61861806961255938</v>
      </c>
      <c r="AR5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5">
        <f>_xlfn.RANK.AVG(Table2[[#This Row],[1Y Return vs Nifty Z-Score]],Table2[1Y Return vs Nifty Z-Score])</f>
        <v>474</v>
      </c>
      <c r="AT565">
        <f>_xlfn.RANK.AVG(Table2[[#This Row],[6M Return vs Nifty Z-Score]],Table2[6M Return vs Nifty Z-Score])</f>
        <v>583</v>
      </c>
      <c r="AU565">
        <f>_xlfn.RANK.AVG(Table2[[#This Row],[Sharpe Ratio Z-Score]],Table2[Sharpe Ratio Z-Score])</f>
        <v>517</v>
      </c>
      <c r="AV565">
        <f>(Table2[[#This Row],[Rank 1Y]]+Table2[[#This Row],[Rank 6M]]+Table2[[#This Row],[Rank Sharpe]])/3</f>
        <v>524.66666666666663</v>
      </c>
    </row>
    <row r="566" spans="1:48" x14ac:dyDescent="0.3">
      <c r="A566" t="s">
        <v>234</v>
      </c>
      <c r="B566" t="s">
        <v>235</v>
      </c>
      <c r="C566" t="s">
        <v>10174</v>
      </c>
      <c r="D566" t="s">
        <v>236</v>
      </c>
      <c r="E566">
        <v>111683.12742196</v>
      </c>
      <c r="F566">
        <v>1004.8</v>
      </c>
      <c r="G566">
        <v>7.0995908827382097</v>
      </c>
      <c r="H566">
        <f>(Table2[[#This Row],[1Y Return vs Nifty]]-AVERAGE(Table2[1Y Return vs Nifty]))/_xlfn.STDEV.P(Table2[1Y Return vs Nifty])</f>
        <v>-0.44326876651152697</v>
      </c>
      <c r="I566">
        <v>-7.1821678165444602</v>
      </c>
      <c r="J566">
        <f>(Table2[[#This Row],[1M Return vs Nifty]]-AVERAGE(Table2[1M Return vs Nifty]))/_xlfn.STDEV.P(Table2[1M Return vs Nifty])</f>
        <v>-0.78738137737750702</v>
      </c>
      <c r="K566">
        <v>-24.7027310688831</v>
      </c>
      <c r="L566">
        <f>(Table2[[#This Row],[6M Return vs Nifty]]-AVERAGE(Table2[6M Return vs Nifty]))/_xlfn.STDEV.P(Table2[6M Return vs Nifty])</f>
        <v>-1.0402854707187774</v>
      </c>
      <c r="M566">
        <v>-3.1462915558156301</v>
      </c>
      <c r="N566">
        <f>(Table2[[#This Row],[1W Return vs Nifty]]-AVERAGE(Table2[1W Return vs Nifty]))/_xlfn.STDEV.P(Table2[1W Return vs Nifty])</f>
        <v>-0.544033927403619</v>
      </c>
      <c r="O566">
        <v>1014.12</v>
      </c>
      <c r="P566">
        <v>1027.92657860795</v>
      </c>
      <c r="Q566">
        <v>1051.9708446643201</v>
      </c>
      <c r="R566">
        <v>41.638052364677698</v>
      </c>
      <c r="S566" s="2">
        <f>(Table2[[#This Row],[Close Price]]-Table2[[#This Row],[20D EMA]])/Table2[[#This Row],[20D EMA]]</f>
        <v>-9.1902338973691971E-3</v>
      </c>
      <c r="T566" s="2">
        <f>(Table2[[#This Row],[Close Price]]-Table2[[#This Row],[50D EMA]])/Table2[[#This Row],[50D EMA]]</f>
        <v>-2.2498278660396887E-2</v>
      </c>
      <c r="U566" s="2">
        <f>(Table2[[#This Row],[Close Price]]-Table2[[#This Row],[200D EMA]])/Table2[[#This Row],[200D EMA]]</f>
        <v>-4.4840448671723591E-2</v>
      </c>
      <c r="V566">
        <v>0.41532769492122701</v>
      </c>
      <c r="W566">
        <v>1000</v>
      </c>
      <c r="X566">
        <v>1010.6</v>
      </c>
      <c r="Y566">
        <v>985.4</v>
      </c>
      <c r="Z566">
        <v>1033.2</v>
      </c>
      <c r="AA566">
        <v>985.4</v>
      </c>
      <c r="AB566">
        <v>1063.3499999999999</v>
      </c>
      <c r="AC566">
        <f>(Table2[[#This Row],[Close Price]]/Table2[[#This Row],[Day Low]])-1</f>
        <v>4.7999999999999154E-3</v>
      </c>
      <c r="AD566">
        <f>(Table2[[#This Row],[Day High]]/Table2[[#This Row],[Close Price]])-1</f>
        <v>5.7722929936305789E-3</v>
      </c>
      <c r="AE566">
        <f>(Table2[[#This Row],[Close Price]]/Table2[[#This Row],[Current Week Low]])-1</f>
        <v>1.9687436573980088E-2</v>
      </c>
      <c r="AF566">
        <f>(Table2[[#This Row],[Current Week High]]/Table2[[#This Row],[Close Price]])-1</f>
        <v>2.8264331210191118E-2</v>
      </c>
      <c r="AG566">
        <f>(Table2[[#This Row],[Close Price]]/Table2[[#This Row],[Current Month Low]])-1</f>
        <v>1.9687436573980088E-2</v>
      </c>
      <c r="AH566">
        <f>(Table2[[#This Row],[Current Month High]]/Table2[[#This Row],[Close Price]])-1</f>
        <v>5.8270302547770658E-2</v>
      </c>
      <c r="AI566">
        <v>24.402866242038201</v>
      </c>
      <c r="AJ566">
        <v>46.472303206996997</v>
      </c>
      <c r="AK566" t="str">
        <f>IF(AND(Table2[[#This Row],[20D EMA]]&gt;Table2[[#This Row],[50D EMA]],Table2[[#This Row],[50D EMA]]&gt;Table2[[#This Row],[200D EMA]]),"Uptrend","Downtrend/NoTrend")</f>
        <v>Downtrend/NoTrend</v>
      </c>
      <c r="AL566">
        <v>-0.11</v>
      </c>
      <c r="AM566" t="s">
        <v>10212</v>
      </c>
      <c r="AN566">
        <v>-0.03</v>
      </c>
      <c r="AO566" t="s">
        <v>10212</v>
      </c>
      <c r="AP566">
        <v>9.8946196184479997E-3</v>
      </c>
      <c r="AQ566">
        <f>(Table2[[#This Row],[Sharpe Ratio]]-AVERAGE(Table2[Sharpe Ratio]))/_xlfn.STDEV.P(Table2[Sharpe Ratio])</f>
        <v>-0.50635792595980778</v>
      </c>
      <c r="AR5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6">
        <f>_xlfn.RANK.AVG(Table2[[#This Row],[1Y Return vs Nifty Z-Score]],Table2[1Y Return vs Nifty Z-Score])</f>
        <v>450</v>
      </c>
      <c r="AT566">
        <f>_xlfn.RANK.AVG(Table2[[#This Row],[6M Return vs Nifty Z-Score]],Table2[6M Return vs Nifty Z-Score])</f>
        <v>652</v>
      </c>
      <c r="AU566">
        <f>_xlfn.RANK.AVG(Table2[[#This Row],[Sharpe Ratio Z-Score]],Table2[Sharpe Ratio Z-Score])</f>
        <v>476</v>
      </c>
      <c r="AV566">
        <f>(Table2[[#This Row],[Rank 1Y]]+Table2[[#This Row],[Rank 6M]]+Table2[[#This Row],[Rank Sharpe]])/3</f>
        <v>526</v>
      </c>
    </row>
    <row r="567" spans="1:48" x14ac:dyDescent="0.3">
      <c r="A567" t="s">
        <v>824</v>
      </c>
      <c r="B567" t="s">
        <v>825</v>
      </c>
      <c r="C567" t="s">
        <v>637</v>
      </c>
      <c r="D567" t="s">
        <v>637</v>
      </c>
      <c r="E567">
        <v>19026.601988729999</v>
      </c>
      <c r="F567">
        <v>37.71</v>
      </c>
      <c r="G567">
        <v>-12.988502865216899</v>
      </c>
      <c r="H567">
        <f>(Table2[[#This Row],[1Y Return vs Nifty]]-AVERAGE(Table2[1Y Return vs Nifty]))/_xlfn.STDEV.P(Table2[1Y Return vs Nifty])</f>
        <v>-0.68442937818201499</v>
      </c>
      <c r="I567">
        <v>-6.2837593830911702</v>
      </c>
      <c r="J567">
        <f>(Table2[[#This Row],[1M Return vs Nifty]]-AVERAGE(Table2[1M Return vs Nifty]))/_xlfn.STDEV.P(Table2[1M Return vs Nifty])</f>
        <v>-0.71049896761423681</v>
      </c>
      <c r="K567">
        <v>-32.520339488474001</v>
      </c>
      <c r="L567">
        <f>(Table2[[#This Row],[6M Return vs Nifty]]-AVERAGE(Table2[6M Return vs Nifty]))/_xlfn.STDEV.P(Table2[6M Return vs Nifty])</f>
        <v>-1.2755820355787966</v>
      </c>
      <c r="M567">
        <v>-1.8092837898337799</v>
      </c>
      <c r="N567">
        <f>(Table2[[#This Row],[1W Return vs Nifty]]-AVERAGE(Table2[1W Return vs Nifty]))/_xlfn.STDEV.P(Table2[1W Return vs Nifty])</f>
        <v>-0.28795018451487492</v>
      </c>
      <c r="O567">
        <v>38.17</v>
      </c>
      <c r="P567">
        <v>38.434038798488501</v>
      </c>
      <c r="Q567">
        <v>38.575713459436002</v>
      </c>
      <c r="R567">
        <v>39.404486357649901</v>
      </c>
      <c r="S567" s="2">
        <f>(Table2[[#This Row],[Close Price]]-Table2[[#This Row],[20D EMA]])/Table2[[#This Row],[20D EMA]]</f>
        <v>-1.2051349227141756E-2</v>
      </c>
      <c r="T567" s="2">
        <f>(Table2[[#This Row],[Close Price]]-Table2[[#This Row],[50D EMA]])/Table2[[#This Row],[50D EMA]]</f>
        <v>-1.8838478107509604E-2</v>
      </c>
      <c r="U567" s="2">
        <f>(Table2[[#This Row],[Close Price]]-Table2[[#This Row],[200D EMA]])/Table2[[#This Row],[200D EMA]]</f>
        <v>-2.2441929955393722E-2</v>
      </c>
      <c r="V567">
        <v>0.747726282796777</v>
      </c>
      <c r="W567">
        <v>37.65</v>
      </c>
      <c r="X567">
        <v>38.04</v>
      </c>
      <c r="Y567">
        <v>37.4</v>
      </c>
      <c r="Z567">
        <v>38.549999999999997</v>
      </c>
      <c r="AA567">
        <v>37.4</v>
      </c>
      <c r="AB567">
        <v>40.19</v>
      </c>
      <c r="AC567">
        <f>(Table2[[#This Row],[Close Price]]/Table2[[#This Row],[Day Low]])-1</f>
        <v>1.5936254980080111E-3</v>
      </c>
      <c r="AD567">
        <f>(Table2[[#This Row],[Day High]]/Table2[[#This Row],[Close Price]])-1</f>
        <v>8.7509944311852106E-3</v>
      </c>
      <c r="AE567">
        <f>(Table2[[#This Row],[Close Price]]/Table2[[#This Row],[Current Week Low]])-1</f>
        <v>8.2887700534759468E-3</v>
      </c>
      <c r="AF567">
        <f>(Table2[[#This Row],[Current Week High]]/Table2[[#This Row],[Close Price]])-1</f>
        <v>2.227525855210799E-2</v>
      </c>
      <c r="AG567">
        <f>(Table2[[#This Row],[Close Price]]/Table2[[#This Row],[Current Month Low]])-1</f>
        <v>8.2887700534759468E-3</v>
      </c>
      <c r="AH567">
        <f>(Table2[[#This Row],[Current Month High]]/Table2[[#This Row],[Close Price]])-1</f>
        <v>6.576504905860503E-2</v>
      </c>
      <c r="AI567">
        <v>40.281092548395598</v>
      </c>
      <c r="AJ567">
        <v>19.335443037974599</v>
      </c>
      <c r="AK567" t="str">
        <f>IF(AND(Table2[[#This Row],[20D EMA]]&gt;Table2[[#This Row],[50D EMA]],Table2[[#This Row],[50D EMA]]&gt;Table2[[#This Row],[200D EMA]]),"Uptrend","Downtrend/NoTrend")</f>
        <v>Downtrend/NoTrend</v>
      </c>
      <c r="AL567">
        <v>-0.14000000000000001</v>
      </c>
      <c r="AM567" t="s">
        <v>10212</v>
      </c>
      <c r="AN567">
        <v>-2.5299999999999998</v>
      </c>
      <c r="AO567" t="s">
        <v>10212</v>
      </c>
      <c r="AP567">
        <v>6.5836078389056002E-2</v>
      </c>
      <c r="AQ567">
        <f>(Table2[[#This Row],[Sharpe Ratio]]-AVERAGE(Table2[Sharpe Ratio]))/_xlfn.STDEV.P(Table2[Sharpe Ratio])</f>
        <v>0.12833006002645617</v>
      </c>
      <c r="AR5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7">
        <f>_xlfn.RANK.AVG(Table2[[#This Row],[1Y Return vs Nifty Z-Score]],Table2[1Y Return vs Nifty Z-Score])</f>
        <v>583</v>
      </c>
      <c r="AT567">
        <f>_xlfn.RANK.AVG(Table2[[#This Row],[6M Return vs Nifty Z-Score]],Table2[6M Return vs Nifty Z-Score])</f>
        <v>697</v>
      </c>
      <c r="AU567">
        <f>_xlfn.RANK.AVG(Table2[[#This Row],[Sharpe Ratio Z-Score]],Table2[Sharpe Ratio Z-Score])</f>
        <v>299</v>
      </c>
      <c r="AV567">
        <f>(Table2[[#This Row],[Rank 1Y]]+Table2[[#This Row],[Rank 6M]]+Table2[[#This Row],[Rank Sharpe]])/3</f>
        <v>526.33333333333337</v>
      </c>
    </row>
    <row r="568" spans="1:48" x14ac:dyDescent="0.3">
      <c r="A568" t="s">
        <v>1558</v>
      </c>
      <c r="B568" t="s">
        <v>1559</v>
      </c>
      <c r="C568" t="s">
        <v>10167</v>
      </c>
      <c r="D568" t="s">
        <v>413</v>
      </c>
      <c r="E568">
        <v>5997.6205410029997</v>
      </c>
      <c r="F568">
        <v>65.09</v>
      </c>
      <c r="G568">
        <v>5.0929127951460398</v>
      </c>
      <c r="H568">
        <f>(Table2[[#This Row],[1Y Return vs Nifty]]-AVERAGE(Table2[1Y Return vs Nifty]))/_xlfn.STDEV.P(Table2[1Y Return vs Nifty])</f>
        <v>-0.46735924125250405</v>
      </c>
      <c r="I568">
        <v>-8.6542300857325092</v>
      </c>
      <c r="J568">
        <f>(Table2[[#This Row],[1M Return vs Nifty]]-AVERAGE(Table2[1M Return vs Nifty]))/_xlfn.STDEV.P(Table2[1M Return vs Nifty])</f>
        <v>-0.91335492166152643</v>
      </c>
      <c r="K568">
        <v>-28.300307713468001</v>
      </c>
      <c r="L568">
        <f>(Table2[[#This Row],[6M Return vs Nifty]]-AVERAGE(Table2[6M Return vs Nifty]))/_xlfn.STDEV.P(Table2[6M Return vs Nifty])</f>
        <v>-1.1485663388382576</v>
      </c>
      <c r="M568">
        <v>0.94513996006040502</v>
      </c>
      <c r="N568">
        <f>(Table2[[#This Row],[1W Return vs Nifty]]-AVERAGE(Table2[1W Return vs Nifty]))/_xlfn.STDEV.P(Table2[1W Return vs Nifty])</f>
        <v>0.23961828690425679</v>
      </c>
      <c r="O568">
        <v>67.09</v>
      </c>
      <c r="P568">
        <v>69.985881950454299</v>
      </c>
      <c r="Q568">
        <v>67.784707057089406</v>
      </c>
      <c r="R568">
        <v>51.512362873133497</v>
      </c>
      <c r="S568" s="2">
        <f>(Table2[[#This Row],[Close Price]]-Table2[[#This Row],[20D EMA]])/Table2[[#This Row],[20D EMA]]</f>
        <v>-2.9810702042033087E-2</v>
      </c>
      <c r="T568" s="2">
        <f>(Table2[[#This Row],[Close Price]]-Table2[[#This Row],[50D EMA]])/Table2[[#This Row],[50D EMA]]</f>
        <v>-6.9955279750854304E-2</v>
      </c>
      <c r="U568" s="2">
        <f>(Table2[[#This Row],[Close Price]]-Table2[[#This Row],[200D EMA]])/Table2[[#This Row],[200D EMA]]</f>
        <v>-3.9753908721916816E-2</v>
      </c>
      <c r="V568">
        <v>0.63816584584816105</v>
      </c>
      <c r="W568">
        <v>65</v>
      </c>
      <c r="X568">
        <v>66.739999999999995</v>
      </c>
      <c r="Y568">
        <v>63.7</v>
      </c>
      <c r="Z568">
        <v>67.989999999999995</v>
      </c>
      <c r="AA568">
        <v>63.7</v>
      </c>
      <c r="AB568">
        <v>67.989999999999995</v>
      </c>
      <c r="AC568">
        <f>(Table2[[#This Row],[Close Price]]/Table2[[#This Row],[Day Low]])-1</f>
        <v>1.3846153846155396E-3</v>
      </c>
      <c r="AD568">
        <f>(Table2[[#This Row],[Day High]]/Table2[[#This Row],[Close Price]])-1</f>
        <v>2.5349516054693266E-2</v>
      </c>
      <c r="AE568">
        <f>(Table2[[#This Row],[Close Price]]/Table2[[#This Row],[Current Week Low]])-1</f>
        <v>2.1821036106750347E-2</v>
      </c>
      <c r="AF568">
        <f>(Table2[[#This Row],[Current Week High]]/Table2[[#This Row],[Close Price]])-1</f>
        <v>4.4553694884006623E-2</v>
      </c>
      <c r="AG568">
        <f>(Table2[[#This Row],[Close Price]]/Table2[[#This Row],[Current Month Low]])-1</f>
        <v>2.1821036106750347E-2</v>
      </c>
      <c r="AH568">
        <f>(Table2[[#This Row],[Current Month High]]/Table2[[#This Row],[Close Price]])-1</f>
        <v>4.4553694884006623E-2</v>
      </c>
      <c r="AI568">
        <v>34.890152097096298</v>
      </c>
      <c r="AJ568">
        <v>48.947368421052602</v>
      </c>
      <c r="AK568" t="str">
        <f>IF(AND(Table2[[#This Row],[20D EMA]]&gt;Table2[[#This Row],[50D EMA]],Table2[[#This Row],[50D EMA]]&gt;Table2[[#This Row],[200D EMA]]),"Uptrend","Downtrend/NoTrend")</f>
        <v>Downtrend/NoTrend</v>
      </c>
      <c r="AL568">
        <v>-0.26</v>
      </c>
      <c r="AM568" t="s">
        <v>10212</v>
      </c>
      <c r="AN568">
        <v>-3.31</v>
      </c>
      <c r="AO568" t="s">
        <v>10212</v>
      </c>
      <c r="AP568">
        <v>1.8149077129405E-2</v>
      </c>
      <c r="AQ568">
        <f>(Table2[[#This Row],[Sharpe Ratio]]-AVERAGE(Table2[Sharpe Ratio]))/_xlfn.STDEV.P(Table2[Sharpe Ratio])</f>
        <v>-0.41270636362709479</v>
      </c>
      <c r="AR5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8">
        <f>_xlfn.RANK.AVG(Table2[[#This Row],[1Y Return vs Nifty Z-Score]],Table2[1Y Return vs Nifty Z-Score])</f>
        <v>460</v>
      </c>
      <c r="AT568">
        <f>_xlfn.RANK.AVG(Table2[[#This Row],[6M Return vs Nifty Z-Score]],Table2[6M Return vs Nifty Z-Score])</f>
        <v>675</v>
      </c>
      <c r="AU568">
        <f>_xlfn.RANK.AVG(Table2[[#This Row],[Sharpe Ratio Z-Score]],Table2[Sharpe Ratio Z-Score])</f>
        <v>447</v>
      </c>
      <c r="AV568">
        <f>(Table2[[#This Row],[Rank 1Y]]+Table2[[#This Row],[Rank 6M]]+Table2[[#This Row],[Rank Sharpe]])/3</f>
        <v>527.33333333333337</v>
      </c>
    </row>
    <row r="569" spans="1:48" x14ac:dyDescent="0.3">
      <c r="A569" t="s">
        <v>1913</v>
      </c>
      <c r="B569" t="s">
        <v>1914</v>
      </c>
      <c r="C569" t="s">
        <v>10172</v>
      </c>
      <c r="D569" t="s">
        <v>62</v>
      </c>
      <c r="E569">
        <v>3478.4940926699901</v>
      </c>
      <c r="F569">
        <v>137.16</v>
      </c>
      <c r="G569">
        <v>28.231559692530201</v>
      </c>
      <c r="H569">
        <f>(Table2[[#This Row],[1Y Return vs Nifty]]-AVERAGE(Table2[1Y Return vs Nifty]))/_xlfn.STDEV.P(Table2[1Y Return vs Nifty])</f>
        <v>-0.18957627642695216</v>
      </c>
      <c r="I569">
        <v>7.8279672683525199</v>
      </c>
      <c r="J569">
        <f>(Table2[[#This Row],[1M Return vs Nifty]]-AVERAGE(Table2[1M Return vs Nifty]))/_xlfn.STDEV.P(Table2[1M Return vs Nifty])</f>
        <v>0.49712944557113564</v>
      </c>
      <c r="K569">
        <v>-12.8057669299099</v>
      </c>
      <c r="L569">
        <f>(Table2[[#This Row],[6M Return vs Nifty]]-AVERAGE(Table2[6M Return vs Nifty]))/_xlfn.STDEV.P(Table2[6M Return vs Nifty])</f>
        <v>-0.68220731638859133</v>
      </c>
      <c r="M569">
        <v>4.1661876793749801</v>
      </c>
      <c r="N569">
        <f>(Table2[[#This Row],[1W Return vs Nifty]]-AVERAGE(Table2[1W Return vs Nifty]))/_xlfn.STDEV.P(Table2[1W Return vs Nifty])</f>
        <v>0.85656156649664072</v>
      </c>
      <c r="O569">
        <v>126.26</v>
      </c>
      <c r="P569">
        <v>122.183260380381</v>
      </c>
      <c r="Q569">
        <v>117.006821066977</v>
      </c>
      <c r="R569">
        <v>74.101241265281899</v>
      </c>
      <c r="S569" s="2">
        <f>(Table2[[#This Row],[Close Price]]-Table2[[#This Row],[20D EMA]])/Table2[[#This Row],[20D EMA]]</f>
        <v>8.6329795659749659E-2</v>
      </c>
      <c r="T569" s="2">
        <f>(Table2[[#This Row],[Close Price]]-Table2[[#This Row],[50D EMA]])/Table2[[#This Row],[50D EMA]]</f>
        <v>0.12257603515402521</v>
      </c>
      <c r="U569" s="2">
        <f>(Table2[[#This Row],[Close Price]]-Table2[[#This Row],[200D EMA]])/Table2[[#This Row],[200D EMA]]</f>
        <v>0.17223935108438615</v>
      </c>
      <c r="V569">
        <v>2.1393735903710298</v>
      </c>
      <c r="W569">
        <v>135.1</v>
      </c>
      <c r="X569">
        <v>144.82</v>
      </c>
      <c r="Y569">
        <v>123.62</v>
      </c>
      <c r="Z569">
        <v>144.82</v>
      </c>
      <c r="AA569">
        <v>116.8</v>
      </c>
      <c r="AB569">
        <v>144.82</v>
      </c>
      <c r="AC569">
        <f>(Table2[[#This Row],[Close Price]]/Table2[[#This Row],[Day Low]])-1</f>
        <v>1.5247964470762376E-2</v>
      </c>
      <c r="AD569">
        <f>(Table2[[#This Row],[Day High]]/Table2[[#This Row],[Close Price]])-1</f>
        <v>5.5847185768445495E-2</v>
      </c>
      <c r="AE569">
        <f>(Table2[[#This Row],[Close Price]]/Table2[[#This Row],[Current Week Low]])-1</f>
        <v>0.10952920239443453</v>
      </c>
      <c r="AF569">
        <f>(Table2[[#This Row],[Current Week High]]/Table2[[#This Row],[Close Price]])-1</f>
        <v>5.5847185768445495E-2</v>
      </c>
      <c r="AG569">
        <f>(Table2[[#This Row],[Close Price]]/Table2[[#This Row],[Current Month Low]])-1</f>
        <v>0.1743150684931507</v>
      </c>
      <c r="AH569">
        <f>(Table2[[#This Row],[Current Month High]]/Table2[[#This Row],[Close Price]])-1</f>
        <v>5.5847185768445495E-2</v>
      </c>
      <c r="AI569">
        <v>13.371245261008999</v>
      </c>
      <c r="AJ569">
        <v>58.749999999999901</v>
      </c>
      <c r="AK569" t="str">
        <f>IF(AND(Table2[[#This Row],[20D EMA]]&gt;Table2[[#This Row],[50D EMA]],Table2[[#This Row],[50D EMA]]&gt;Table2[[#This Row],[200D EMA]]),"Uptrend","Downtrend/NoTrend")</f>
        <v>Uptrend</v>
      </c>
      <c r="AL569">
        <v>-0.02</v>
      </c>
      <c r="AM569" t="s">
        <v>10212</v>
      </c>
      <c r="AN569">
        <v>14.24</v>
      </c>
      <c r="AO569" t="s">
        <v>10211</v>
      </c>
      <c r="AP569">
        <v>-8.5261272863797005E-2</v>
      </c>
      <c r="AQ569">
        <f>(Table2[[#This Row],[Sharpe Ratio]]-AVERAGE(Table2[Sharpe Ratio]))/_xlfn.STDEV.P(Table2[Sharpe Ratio])</f>
        <v>-1.5859561896006034</v>
      </c>
      <c r="AR5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-1.1040487703483706</v>
      </c>
      <c r="AS569">
        <f>_xlfn.RANK.AVG(Table2[[#This Row],[1Y Return vs Nifty Z-Score]],Table2[1Y Return vs Nifty Z-Score])</f>
        <v>336</v>
      </c>
      <c r="AT569">
        <f>_xlfn.RANK.AVG(Table2[[#This Row],[6M Return vs Nifty Z-Score]],Table2[6M Return vs Nifty Z-Score])</f>
        <v>559</v>
      </c>
      <c r="AU569">
        <f>_xlfn.RANK.AVG(Table2[[#This Row],[Sharpe Ratio Z-Score]],Table2[Sharpe Ratio Z-Score])</f>
        <v>692</v>
      </c>
      <c r="AV569">
        <f>(Table2[[#This Row],[Rank 1Y]]+Table2[[#This Row],[Rank 6M]]+Table2[[#This Row],[Rank Sharpe]])/3</f>
        <v>529</v>
      </c>
    </row>
    <row r="570" spans="1:48" x14ac:dyDescent="0.3">
      <c r="A570" t="s">
        <v>682</v>
      </c>
      <c r="B570" t="s">
        <v>683</v>
      </c>
      <c r="C570" t="s">
        <v>10172</v>
      </c>
      <c r="D570" t="s">
        <v>62</v>
      </c>
      <c r="E570">
        <v>25422.543446085001</v>
      </c>
      <c r="F570">
        <v>463.4</v>
      </c>
      <c r="G570">
        <v>4.9657875383255101</v>
      </c>
      <c r="H570">
        <f>(Table2[[#This Row],[1Y Return vs Nifty]]-AVERAGE(Table2[1Y Return vs Nifty]))/_xlfn.STDEV.P(Table2[1Y Return vs Nifty])</f>
        <v>-0.46888539923833727</v>
      </c>
      <c r="I570">
        <v>1.6657739566510401</v>
      </c>
      <c r="J570">
        <f>(Table2[[#This Row],[1M Return vs Nifty]]-AVERAGE(Table2[1M Return vs Nifty]))/_xlfn.STDEV.P(Table2[1M Return vs Nifty])</f>
        <v>-3.0207847345480047E-2</v>
      </c>
      <c r="K570">
        <v>-0.55573411465257805</v>
      </c>
      <c r="L570">
        <f>(Table2[[#This Row],[6M Return vs Nifty]]-AVERAGE(Table2[6M Return vs Nifty]))/_xlfn.STDEV.P(Table2[6M Return vs Nifty])</f>
        <v>-0.31350240228349252</v>
      </c>
      <c r="M570">
        <v>2.5457014834779401</v>
      </c>
      <c r="N570">
        <f>(Table2[[#This Row],[1W Return vs Nifty]]-AVERAGE(Table2[1W Return vs Nifty]))/_xlfn.STDEV.P(Table2[1W Return vs Nifty])</f>
        <v>0.54618179092360197</v>
      </c>
      <c r="O570">
        <v>451.47</v>
      </c>
      <c r="P570">
        <v>440.89788037507799</v>
      </c>
      <c r="Q570">
        <v>416.27391311784402</v>
      </c>
      <c r="R570">
        <v>70.371798495476</v>
      </c>
      <c r="S570" s="2">
        <f>(Table2[[#This Row],[Close Price]]-Table2[[#This Row],[20D EMA]])/Table2[[#This Row],[20D EMA]]</f>
        <v>2.6424790130019599E-2</v>
      </c>
      <c r="T570" s="2">
        <f>(Table2[[#This Row],[Close Price]]-Table2[[#This Row],[50D EMA]])/Table2[[#This Row],[50D EMA]]</f>
        <v>5.1037032897003544E-2</v>
      </c>
      <c r="U570" s="2">
        <f>(Table2[[#This Row],[Close Price]]-Table2[[#This Row],[200D EMA]])/Table2[[#This Row],[200D EMA]]</f>
        <v>0.11320932058698312</v>
      </c>
      <c r="V570">
        <v>1.6184316696960801</v>
      </c>
      <c r="W570">
        <v>461.9</v>
      </c>
      <c r="X570">
        <v>474</v>
      </c>
      <c r="Y570">
        <v>461.9</v>
      </c>
      <c r="Z570">
        <v>484.3</v>
      </c>
      <c r="AA570">
        <v>425.1</v>
      </c>
      <c r="AB570">
        <v>484.3</v>
      </c>
      <c r="AC570">
        <f>(Table2[[#This Row],[Close Price]]/Table2[[#This Row],[Day Low]])-1</f>
        <v>3.2474561593418549E-3</v>
      </c>
      <c r="AD570">
        <f>(Table2[[#This Row],[Day High]]/Table2[[#This Row],[Close Price]])-1</f>
        <v>2.2874406560207117E-2</v>
      </c>
      <c r="AE570">
        <f>(Table2[[#This Row],[Close Price]]/Table2[[#This Row],[Current Week Low]])-1</f>
        <v>3.2474561593418549E-3</v>
      </c>
      <c r="AF570">
        <f>(Table2[[#This Row],[Current Week High]]/Table2[[#This Row],[Close Price]])-1</f>
        <v>4.5101424255502787E-2</v>
      </c>
      <c r="AG570">
        <f>(Table2[[#This Row],[Close Price]]/Table2[[#This Row],[Current Month Low]])-1</f>
        <v>9.0096447894612908E-2</v>
      </c>
      <c r="AH570">
        <f>(Table2[[#This Row],[Current Month High]]/Table2[[#This Row],[Close Price]])-1</f>
        <v>4.5101424255502787E-2</v>
      </c>
      <c r="AI570">
        <v>4.5101424255502698</v>
      </c>
      <c r="AJ570">
        <v>41.2159073594392</v>
      </c>
      <c r="AK570" t="str">
        <f>IF(AND(Table2[[#This Row],[20D EMA]]&gt;Table2[[#This Row],[50D EMA]],Table2[[#This Row],[50D EMA]]&gt;Table2[[#This Row],[200D EMA]]),"Uptrend","Downtrend/NoTrend")</f>
        <v>Uptrend</v>
      </c>
      <c r="AL570">
        <v>-0.04</v>
      </c>
      <c r="AM570" t="s">
        <v>10212</v>
      </c>
      <c r="AN570">
        <v>8.41</v>
      </c>
      <c r="AO570" t="s">
        <v>10211</v>
      </c>
      <c r="AP570">
        <v>-9.5153933717899E-2</v>
      </c>
      <c r="AQ570">
        <f>(Table2[[#This Row],[Sharpe Ratio]]-AVERAGE(Table2[Sharpe Ratio]))/_xlfn.STDEV.P(Table2[Sharpe Ratio])</f>
        <v>-1.6981941099466142</v>
      </c>
      <c r="AR5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-1.9646079678903217</v>
      </c>
      <c r="AS570">
        <f>_xlfn.RANK.AVG(Table2[[#This Row],[1Y Return vs Nifty Z-Score]],Table2[1Y Return vs Nifty Z-Score])</f>
        <v>461</v>
      </c>
      <c r="AT570">
        <f>_xlfn.RANK.AVG(Table2[[#This Row],[6M Return vs Nifty Z-Score]],Table2[6M Return vs Nifty Z-Score])</f>
        <v>429</v>
      </c>
      <c r="AU570">
        <f>_xlfn.RANK.AVG(Table2[[#This Row],[Sharpe Ratio Z-Score]],Table2[Sharpe Ratio Z-Score])</f>
        <v>700</v>
      </c>
      <c r="AV570">
        <f>(Table2[[#This Row],[Rank 1Y]]+Table2[[#This Row],[Rank 6M]]+Table2[[#This Row],[Rank Sharpe]])/3</f>
        <v>530</v>
      </c>
    </row>
    <row r="571" spans="1:48" x14ac:dyDescent="0.3">
      <c r="A571" t="s">
        <v>417</v>
      </c>
      <c r="B571" t="s">
        <v>418</v>
      </c>
      <c r="C571" t="s">
        <v>10181</v>
      </c>
      <c r="D571" t="s">
        <v>166</v>
      </c>
      <c r="E571">
        <v>58585.901121609997</v>
      </c>
      <c r="F571">
        <v>3901.3</v>
      </c>
      <c r="G571">
        <v>-19.7931200593246</v>
      </c>
      <c r="H571">
        <f>(Table2[[#This Row],[1Y Return vs Nifty]]-AVERAGE(Table2[1Y Return vs Nifty]))/_xlfn.STDEV.P(Table2[1Y Return vs Nifty])</f>
        <v>-0.76611983947237916</v>
      </c>
      <c r="I571">
        <v>1.2295535260795301</v>
      </c>
      <c r="J571">
        <f>(Table2[[#This Row],[1M Return vs Nifty]]-AVERAGE(Table2[1M Return vs Nifty]))/_xlfn.STDEV.P(Table2[1M Return vs Nifty])</f>
        <v>-6.7537948713069923E-2</v>
      </c>
      <c r="K571">
        <v>1.1287520056540501</v>
      </c>
      <c r="L571">
        <f>(Table2[[#This Row],[6M Return vs Nifty]]-AVERAGE(Table2[6M Return vs Nifty]))/_xlfn.STDEV.P(Table2[6M Return vs Nifty])</f>
        <v>-0.26280226787035543</v>
      </c>
      <c r="M571">
        <v>1.1412565168590501</v>
      </c>
      <c r="N571">
        <f>(Table2[[#This Row],[1W Return vs Nifty]]-AVERAGE(Table2[1W Return vs Nifty]))/_xlfn.STDEV.P(Table2[1W Return vs Nifty])</f>
        <v>0.27718146580663855</v>
      </c>
      <c r="O571">
        <v>3785.44</v>
      </c>
      <c r="P571">
        <v>3725.8294792565098</v>
      </c>
      <c r="Q571">
        <v>3621.6036984869902</v>
      </c>
      <c r="R571">
        <v>65.936814476500601</v>
      </c>
      <c r="S571" s="2">
        <f>(Table2[[#This Row],[Close Price]]-Table2[[#This Row],[20D EMA]])/Table2[[#This Row],[20D EMA]]</f>
        <v>3.0606745847246323E-2</v>
      </c>
      <c r="T571" s="2">
        <f>(Table2[[#This Row],[Close Price]]-Table2[[#This Row],[50D EMA]])/Table2[[#This Row],[50D EMA]]</f>
        <v>4.7095692843813555E-2</v>
      </c>
      <c r="U571" s="2">
        <f>(Table2[[#This Row],[Close Price]]-Table2[[#This Row],[200D EMA]])/Table2[[#This Row],[200D EMA]]</f>
        <v>7.7229957996193699E-2</v>
      </c>
      <c r="V571">
        <v>0.76032266982504004</v>
      </c>
      <c r="W571">
        <v>3844.6</v>
      </c>
      <c r="X571">
        <v>3922.2</v>
      </c>
      <c r="Y571">
        <v>3730.1</v>
      </c>
      <c r="Z571">
        <v>3922.2</v>
      </c>
      <c r="AA571">
        <v>3728</v>
      </c>
      <c r="AB571">
        <v>3922.2</v>
      </c>
      <c r="AC571">
        <f>(Table2[[#This Row],[Close Price]]/Table2[[#This Row],[Day Low]])-1</f>
        <v>1.4747958175102882E-2</v>
      </c>
      <c r="AD571">
        <f>(Table2[[#This Row],[Day High]]/Table2[[#This Row],[Close Price]])-1</f>
        <v>5.35718862943102E-3</v>
      </c>
      <c r="AE571">
        <f>(Table2[[#This Row],[Close Price]]/Table2[[#This Row],[Current Week Low]])-1</f>
        <v>4.5896892844695891E-2</v>
      </c>
      <c r="AF571">
        <f>(Table2[[#This Row],[Current Week High]]/Table2[[#This Row],[Close Price]])-1</f>
        <v>5.35718862943102E-3</v>
      </c>
      <c r="AG571">
        <f>(Table2[[#This Row],[Close Price]]/Table2[[#This Row],[Current Month Low]])-1</f>
        <v>4.6486051502145909E-2</v>
      </c>
      <c r="AH571">
        <f>(Table2[[#This Row],[Current Month High]]/Table2[[#This Row],[Close Price]])-1</f>
        <v>5.35718862943102E-3</v>
      </c>
      <c r="AI571">
        <v>3.5552251813498001</v>
      </c>
      <c r="AJ571">
        <v>21.158385093167698</v>
      </c>
      <c r="AK571" t="str">
        <f>IF(AND(Table2[[#This Row],[20D EMA]]&gt;Table2[[#This Row],[50D EMA]],Table2[[#This Row],[50D EMA]]&gt;Table2[[#This Row],[200D EMA]]),"Uptrend","Downtrend/NoTrend")</f>
        <v>Uptrend</v>
      </c>
      <c r="AL571">
        <v>-0.04</v>
      </c>
      <c r="AM571" t="s">
        <v>10212</v>
      </c>
      <c r="AN571">
        <v>3.32</v>
      </c>
      <c r="AO571" t="s">
        <v>10211</v>
      </c>
      <c r="AP571">
        <v>-1.1417281352488999E-2</v>
      </c>
      <c r="AQ571">
        <f>(Table2[[#This Row],[Sharpe Ratio]]-AVERAGE(Table2[Sharpe Ratio]))/_xlfn.STDEV.P(Table2[Sharpe Ratio])</f>
        <v>-0.74815368534907789</v>
      </c>
      <c r="AR5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-1.5674322755982439</v>
      </c>
      <c r="AS571">
        <f>_xlfn.RANK.AVG(Table2[[#This Row],[1Y Return vs Nifty Z-Score]],Table2[1Y Return vs Nifty Z-Score])</f>
        <v>616</v>
      </c>
      <c r="AT571">
        <f>_xlfn.RANK.AVG(Table2[[#This Row],[6M Return vs Nifty Z-Score]],Table2[6M Return vs Nifty Z-Score])</f>
        <v>412</v>
      </c>
      <c r="AU571">
        <f>_xlfn.RANK.AVG(Table2[[#This Row],[Sharpe Ratio Z-Score]],Table2[Sharpe Ratio Z-Score])</f>
        <v>565</v>
      </c>
      <c r="AV571">
        <f>(Table2[[#This Row],[Rank 1Y]]+Table2[[#This Row],[Rank 6M]]+Table2[[#This Row],[Rank Sharpe]])/3</f>
        <v>531</v>
      </c>
    </row>
    <row r="572" spans="1:48" x14ac:dyDescent="0.3">
      <c r="A572" t="s">
        <v>1781</v>
      </c>
      <c r="B572" t="s">
        <v>1782</v>
      </c>
      <c r="C572" t="s">
        <v>10183</v>
      </c>
      <c r="D572" t="s">
        <v>1783</v>
      </c>
      <c r="E572">
        <v>4094.2517084999999</v>
      </c>
      <c r="F572">
        <v>23.02</v>
      </c>
      <c r="G572">
        <v>25.545158019668399</v>
      </c>
      <c r="H572">
        <f>(Table2[[#This Row],[1Y Return vs Nifty]]-AVERAGE(Table2[1Y Return vs Nifty]))/_xlfn.STDEV.P(Table2[1Y Return vs Nifty])</f>
        <v>-0.22182693588466817</v>
      </c>
      <c r="I572">
        <v>0.85062921681466097</v>
      </c>
      <c r="J572">
        <f>(Table2[[#This Row],[1M Return vs Nifty]]-AVERAGE(Table2[1M Return vs Nifty]))/_xlfn.STDEV.P(Table2[1M Return vs Nifty])</f>
        <v>-9.9964863832495282E-2</v>
      </c>
      <c r="K572">
        <v>-16.3911409735144</v>
      </c>
      <c r="L572">
        <f>(Table2[[#This Row],[6M Return vs Nifty]]-AVERAGE(Table2[6M Return vs Nifty]))/_xlfn.STDEV.P(Table2[6M Return vs Nifty])</f>
        <v>-0.79012090721059913</v>
      </c>
      <c r="M572">
        <v>-0.54579963291024702</v>
      </c>
      <c r="N572">
        <f>(Table2[[#This Row],[1W Return vs Nifty]]-AVERAGE(Table2[1W Return vs Nifty]))/_xlfn.STDEV.P(Table2[1W Return vs Nifty])</f>
        <v>-4.5948783911192934E-2</v>
      </c>
      <c r="O572">
        <v>22.64</v>
      </c>
      <c r="P572">
        <v>22.100938213572501</v>
      </c>
      <c r="Q572">
        <v>21.021113678605101</v>
      </c>
      <c r="R572">
        <v>57.254595679816099</v>
      </c>
      <c r="S572" s="2">
        <f>(Table2[[#This Row],[Close Price]]-Table2[[#This Row],[20D EMA]])/Table2[[#This Row],[20D EMA]]</f>
        <v>1.6784452296819744E-2</v>
      </c>
      <c r="T572" s="2">
        <f>(Table2[[#This Row],[Close Price]]-Table2[[#This Row],[50D EMA]])/Table2[[#This Row],[50D EMA]]</f>
        <v>4.1584740771913903E-2</v>
      </c>
      <c r="U572" s="2">
        <f>(Table2[[#This Row],[Close Price]]-Table2[[#This Row],[200D EMA]])/Table2[[#This Row],[200D EMA]]</f>
        <v>9.5089458720226047E-2</v>
      </c>
      <c r="V572">
        <v>1.35162207285022</v>
      </c>
      <c r="W572">
        <v>22.97</v>
      </c>
      <c r="X572">
        <v>23.53</v>
      </c>
      <c r="Y572">
        <v>22.4</v>
      </c>
      <c r="Z572">
        <v>24</v>
      </c>
      <c r="AA572">
        <v>21.7</v>
      </c>
      <c r="AB572">
        <v>24.55</v>
      </c>
      <c r="AC572">
        <f>(Table2[[#This Row],[Close Price]]/Table2[[#This Row],[Day Low]])-1</f>
        <v>2.1767522855900001E-3</v>
      </c>
      <c r="AD572">
        <f>(Table2[[#This Row],[Day High]]/Table2[[#This Row],[Close Price]])-1</f>
        <v>2.215464813205914E-2</v>
      </c>
      <c r="AE572">
        <f>(Table2[[#This Row],[Close Price]]/Table2[[#This Row],[Current Week Low]])-1</f>
        <v>2.7678571428571441E-2</v>
      </c>
      <c r="AF572">
        <f>(Table2[[#This Row],[Current Week High]]/Table2[[#This Row],[Close Price]])-1</f>
        <v>4.2571676802780178E-2</v>
      </c>
      <c r="AG572">
        <f>(Table2[[#This Row],[Close Price]]/Table2[[#This Row],[Current Month Low]])-1</f>
        <v>6.0829493087557696E-2</v>
      </c>
      <c r="AH572">
        <f>(Table2[[#This Row],[Current Month High]]/Table2[[#This Row],[Close Price]])-1</f>
        <v>6.6463944396177199E-2</v>
      </c>
      <c r="AI572">
        <v>21.416159860990401</v>
      </c>
      <c r="AJ572">
        <v>54.496644295301998</v>
      </c>
      <c r="AK572" t="str">
        <f>IF(AND(Table2[[#This Row],[20D EMA]]&gt;Table2[[#This Row],[50D EMA]],Table2[[#This Row],[50D EMA]]&gt;Table2[[#This Row],[200D EMA]]),"Uptrend","Downtrend/NoTrend")</f>
        <v>Uptrend</v>
      </c>
      <c r="AL572">
        <v>-0.08</v>
      </c>
      <c r="AM572" t="s">
        <v>10212</v>
      </c>
      <c r="AN572">
        <v>4.0199999999999996</v>
      </c>
      <c r="AO572" t="s">
        <v>10211</v>
      </c>
      <c r="AP572">
        <v>-6.1110965971874001E-2</v>
      </c>
      <c r="AQ572">
        <f>(Table2[[#This Row],[Sharpe Ratio]]-AVERAGE(Table2[Sharpe Ratio]))/_xlfn.STDEV.P(Table2[Sharpe Ratio])</f>
        <v>-1.3119570844818398</v>
      </c>
      <c r="AR5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-2.4698185753207951</v>
      </c>
      <c r="AS572">
        <f>_xlfn.RANK.AVG(Table2[[#This Row],[1Y Return vs Nifty Z-Score]],Table2[1Y Return vs Nifty Z-Score])</f>
        <v>346</v>
      </c>
      <c r="AT572">
        <f>_xlfn.RANK.AVG(Table2[[#This Row],[6M Return vs Nifty Z-Score]],Table2[6M Return vs Nifty Z-Score])</f>
        <v>593</v>
      </c>
      <c r="AU572">
        <f>_xlfn.RANK.AVG(Table2[[#This Row],[Sharpe Ratio Z-Score]],Table2[Sharpe Ratio Z-Score])</f>
        <v>655</v>
      </c>
      <c r="AV572">
        <f>(Table2[[#This Row],[Rank 1Y]]+Table2[[#This Row],[Rank 6M]]+Table2[[#This Row],[Rank Sharpe]])/3</f>
        <v>531.33333333333337</v>
      </c>
    </row>
    <row r="573" spans="1:48" x14ac:dyDescent="0.3">
      <c r="A573" t="s">
        <v>2151</v>
      </c>
      <c r="B573" t="s">
        <v>2152</v>
      </c>
      <c r="C573" t="s">
        <v>10183</v>
      </c>
      <c r="D573" t="s">
        <v>1783</v>
      </c>
      <c r="E573">
        <v>2580.7338924820001</v>
      </c>
      <c r="F573">
        <v>53.64</v>
      </c>
      <c r="G573">
        <v>31.5950177920963</v>
      </c>
      <c r="H573">
        <f>(Table2[[#This Row],[1Y Return vs Nifty]]-AVERAGE(Table2[1Y Return vs Nifty]))/_xlfn.STDEV.P(Table2[1Y Return vs Nifty])</f>
        <v>-0.14919745189553102</v>
      </c>
      <c r="I573">
        <v>-2.2449480454292501</v>
      </c>
      <c r="J573">
        <f>(Table2[[#This Row],[1M Return vs Nifty]]-AVERAGE(Table2[1M Return vs Nifty]))/_xlfn.STDEV.P(Table2[1M Return vs Nifty])</f>
        <v>-0.36487270604285221</v>
      </c>
      <c r="K573">
        <v>-28.228065902793698</v>
      </c>
      <c r="L573">
        <f>(Table2[[#This Row],[6M Return vs Nifty]]-AVERAGE(Table2[6M Return vs Nifty]))/_xlfn.STDEV.P(Table2[6M Return vs Nifty])</f>
        <v>-1.1463919846139741</v>
      </c>
      <c r="M573">
        <v>-1.4413364971081599</v>
      </c>
      <c r="N573">
        <f>(Table2[[#This Row],[1W Return vs Nifty]]-AVERAGE(Table2[1W Return vs Nifty]))/_xlfn.STDEV.P(Table2[1W Return vs Nifty])</f>
        <v>-0.21747541069203069</v>
      </c>
      <c r="O573">
        <v>54.18</v>
      </c>
      <c r="P573">
        <v>53.189712478186898</v>
      </c>
      <c r="Q573">
        <v>51.388177249220597</v>
      </c>
      <c r="R573">
        <v>45.817298577760901</v>
      </c>
      <c r="S573" s="2">
        <f>(Table2[[#This Row],[Close Price]]-Table2[[#This Row],[20D EMA]])/Table2[[#This Row],[20D EMA]]</f>
        <v>-9.9667774086378575E-3</v>
      </c>
      <c r="T573" s="2">
        <f>(Table2[[#This Row],[Close Price]]-Table2[[#This Row],[50D EMA]])/Table2[[#This Row],[50D EMA]]</f>
        <v>8.4656882098726391E-3</v>
      </c>
      <c r="U573" s="2">
        <f>(Table2[[#This Row],[Close Price]]-Table2[[#This Row],[200D EMA]])/Table2[[#This Row],[200D EMA]]</f>
        <v>4.3819860351508325E-2</v>
      </c>
      <c r="V573">
        <v>1.0088359774950399</v>
      </c>
      <c r="W573">
        <v>53.45</v>
      </c>
      <c r="X573">
        <v>55.3</v>
      </c>
      <c r="Y573">
        <v>53.14</v>
      </c>
      <c r="Z573">
        <v>56.75</v>
      </c>
      <c r="AA573">
        <v>53.14</v>
      </c>
      <c r="AB573">
        <v>57.45</v>
      </c>
      <c r="AC573">
        <f>(Table2[[#This Row],[Close Price]]/Table2[[#This Row],[Day Low]])-1</f>
        <v>3.5547240411599734E-3</v>
      </c>
      <c r="AD573">
        <f>(Table2[[#This Row],[Day High]]/Table2[[#This Row],[Close Price]])-1</f>
        <v>3.0947054436987198E-2</v>
      </c>
      <c r="AE573">
        <f>(Table2[[#This Row],[Close Price]]/Table2[[#This Row],[Current Week Low]])-1</f>
        <v>9.4091080165599195E-3</v>
      </c>
      <c r="AF573">
        <f>(Table2[[#This Row],[Current Week High]]/Table2[[#This Row],[Close Price]])-1</f>
        <v>5.7979120059656886E-2</v>
      </c>
      <c r="AG573">
        <f>(Table2[[#This Row],[Close Price]]/Table2[[#This Row],[Current Month Low]])-1</f>
        <v>9.4091080165599195E-3</v>
      </c>
      <c r="AH573">
        <f>(Table2[[#This Row],[Current Month High]]/Table2[[#This Row],[Close Price]])-1</f>
        <v>7.1029082774049179E-2</v>
      </c>
      <c r="AI573">
        <v>29.381058911260201</v>
      </c>
      <c r="AJ573">
        <v>62.792109256449102</v>
      </c>
      <c r="AK573" t="str">
        <f>IF(AND(Table2[[#This Row],[20D EMA]]&gt;Table2[[#This Row],[50D EMA]],Table2[[#This Row],[50D EMA]]&gt;Table2[[#This Row],[200D EMA]]),"Uptrend","Downtrend/NoTrend")</f>
        <v>Uptrend</v>
      </c>
      <c r="AL573">
        <v>-0.1</v>
      </c>
      <c r="AM573" t="s">
        <v>10212</v>
      </c>
      <c r="AN573">
        <v>-0.2</v>
      </c>
      <c r="AO573" t="s">
        <v>10212</v>
      </c>
      <c r="AP573">
        <v>-3.4171462707498997E-2</v>
      </c>
      <c r="AQ573">
        <f>(Table2[[#This Row],[Sharpe Ratio]]-AVERAGE(Table2[Sharpe Ratio]))/_xlfn.STDEV.P(Table2[Sharpe Ratio])</f>
        <v>-1.006312944230709</v>
      </c>
      <c r="AR5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-2.8842504974750973</v>
      </c>
      <c r="AS573">
        <f>_xlfn.RANK.AVG(Table2[[#This Row],[1Y Return vs Nifty Z-Score]],Table2[1Y Return vs Nifty Z-Score])</f>
        <v>323</v>
      </c>
      <c r="AT573">
        <f>_xlfn.RANK.AVG(Table2[[#This Row],[6M Return vs Nifty Z-Score]],Table2[6M Return vs Nifty Z-Score])</f>
        <v>673</v>
      </c>
      <c r="AU573">
        <f>_xlfn.RANK.AVG(Table2[[#This Row],[Sharpe Ratio Z-Score]],Table2[Sharpe Ratio Z-Score])</f>
        <v>602</v>
      </c>
      <c r="AV573">
        <f>(Table2[[#This Row],[Rank 1Y]]+Table2[[#This Row],[Rank 6M]]+Table2[[#This Row],[Rank Sharpe]])/3</f>
        <v>532.66666666666663</v>
      </c>
    </row>
    <row r="574" spans="1:48" x14ac:dyDescent="0.3">
      <c r="A574" t="s">
        <v>1008</v>
      </c>
      <c r="B574" t="s">
        <v>1009</v>
      </c>
      <c r="C574" t="s">
        <v>10178</v>
      </c>
      <c r="D574" t="s">
        <v>526</v>
      </c>
      <c r="E574">
        <v>13211.412175949999</v>
      </c>
      <c r="F574">
        <v>853.8</v>
      </c>
      <c r="G574">
        <v>-30.296672390267499</v>
      </c>
      <c r="H574">
        <f>(Table2[[#This Row],[1Y Return vs Nifty]]-AVERAGE(Table2[1Y Return vs Nifty]))/_xlfn.STDEV.P(Table2[1Y Return vs Nifty])</f>
        <v>-0.89221657799944931</v>
      </c>
      <c r="I574">
        <v>-2.4302624936358002</v>
      </c>
      <c r="J574">
        <f>(Table2[[#This Row],[1M Return vs Nifty]]-AVERAGE(Table2[1M Return vs Nifty]))/_xlfn.STDEV.P(Table2[1M Return vs Nifty])</f>
        <v>-0.38073121850951092</v>
      </c>
      <c r="K574">
        <v>-8.6129769256335393</v>
      </c>
      <c r="L574">
        <f>(Table2[[#This Row],[6M Return vs Nifty]]-AVERAGE(Table2[6M Return vs Nifty]))/_xlfn.STDEV.P(Table2[6M Return vs Nifty])</f>
        <v>-0.55601155008321268</v>
      </c>
      <c r="M574">
        <v>1.6839352053690499</v>
      </c>
      <c r="N574">
        <f>(Table2[[#This Row],[1W Return vs Nifty]]-AVERAGE(Table2[1W Return vs Nifty]))/_xlfn.STDEV.P(Table2[1W Return vs Nifty])</f>
        <v>0.38112341234988861</v>
      </c>
      <c r="O574">
        <v>839.16</v>
      </c>
      <c r="P574">
        <v>833.07785798248699</v>
      </c>
      <c r="Q574">
        <v>825.79375612065201</v>
      </c>
      <c r="R574">
        <v>56.485143668357601</v>
      </c>
      <c r="S574" s="2">
        <f>(Table2[[#This Row],[Close Price]]-Table2[[#This Row],[20D EMA]])/Table2[[#This Row],[20D EMA]]</f>
        <v>1.7446017446017429E-2</v>
      </c>
      <c r="T574" s="2">
        <f>(Table2[[#This Row],[Close Price]]-Table2[[#This Row],[50D EMA]])/Table2[[#This Row],[50D EMA]]</f>
        <v>2.4874196113790589E-2</v>
      </c>
      <c r="U574" s="2">
        <f>(Table2[[#This Row],[Close Price]]-Table2[[#This Row],[200D EMA]])/Table2[[#This Row],[200D EMA]]</f>
        <v>3.3914332327860466E-2</v>
      </c>
      <c r="V574">
        <v>0.79443579967097</v>
      </c>
      <c r="W574">
        <v>844.05</v>
      </c>
      <c r="X574">
        <v>876.85</v>
      </c>
      <c r="Y574">
        <v>833</v>
      </c>
      <c r="Z574">
        <v>878.4</v>
      </c>
      <c r="AA574">
        <v>816</v>
      </c>
      <c r="AB574">
        <v>878.4</v>
      </c>
      <c r="AC574">
        <f>(Table2[[#This Row],[Close Price]]/Table2[[#This Row],[Day Low]])-1</f>
        <v>1.1551448373911422E-2</v>
      </c>
      <c r="AD574">
        <f>(Table2[[#This Row],[Day High]]/Table2[[#This Row],[Close Price]])-1</f>
        <v>2.6996954790349026E-2</v>
      </c>
      <c r="AE574">
        <f>(Table2[[#This Row],[Close Price]]/Table2[[#This Row],[Current Week Low]])-1</f>
        <v>2.4969987995198117E-2</v>
      </c>
      <c r="AF574">
        <f>(Table2[[#This Row],[Current Week High]]/Table2[[#This Row],[Close Price]])-1</f>
        <v>2.8812368236120989E-2</v>
      </c>
      <c r="AG574">
        <f>(Table2[[#This Row],[Close Price]]/Table2[[#This Row],[Current Month Low]])-1</f>
        <v>4.6323529411764541E-2</v>
      </c>
      <c r="AH574">
        <f>(Table2[[#This Row],[Current Month High]]/Table2[[#This Row],[Close Price]])-1</f>
        <v>2.8812368236120989E-2</v>
      </c>
      <c r="AI574">
        <v>20.045678144764501</v>
      </c>
      <c r="AJ574">
        <v>20.431624233020599</v>
      </c>
      <c r="AK574" t="str">
        <f>IF(AND(Table2[[#This Row],[20D EMA]]&gt;Table2[[#This Row],[50D EMA]],Table2[[#This Row],[50D EMA]]&gt;Table2[[#This Row],[200D EMA]]),"Uptrend","Downtrend/NoTrend")</f>
        <v>Uptrend</v>
      </c>
      <c r="AL574">
        <v>-0.05</v>
      </c>
      <c r="AM574" t="s">
        <v>10212</v>
      </c>
      <c r="AN574">
        <v>0.43</v>
      </c>
      <c r="AO574" t="s">
        <v>10211</v>
      </c>
      <c r="AP574">
        <v>2.4697217734517999E-2</v>
      </c>
      <c r="AQ574">
        <f>(Table2[[#This Row],[Sharpe Ratio]]-AVERAGE(Table2[Sharpe Ratio]))/_xlfn.STDEV.P(Table2[Sharpe Ratio])</f>
        <v>-0.33841394680514292</v>
      </c>
      <c r="AR5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-1.7862498810474272</v>
      </c>
      <c r="AS574">
        <f>_xlfn.RANK.AVG(Table2[[#This Row],[1Y Return vs Nifty Z-Score]],Table2[1Y Return vs Nifty Z-Score])</f>
        <v>660</v>
      </c>
      <c r="AT574">
        <f>_xlfn.RANK.AVG(Table2[[#This Row],[6M Return vs Nifty Z-Score]],Table2[6M Return vs Nifty Z-Score])</f>
        <v>510</v>
      </c>
      <c r="AU574">
        <f>_xlfn.RANK.AVG(Table2[[#This Row],[Sharpe Ratio Z-Score]],Table2[Sharpe Ratio Z-Score])</f>
        <v>431</v>
      </c>
      <c r="AV574">
        <f>(Table2[[#This Row],[Rank 1Y]]+Table2[[#This Row],[Rank 6M]]+Table2[[#This Row],[Rank Sharpe]])/3</f>
        <v>533.66666666666663</v>
      </c>
    </row>
    <row r="575" spans="1:48" x14ac:dyDescent="0.3">
      <c r="A575" t="s">
        <v>1875</v>
      </c>
      <c r="B575" t="s">
        <v>1876</v>
      </c>
      <c r="C575" t="s">
        <v>10171</v>
      </c>
      <c r="D575" t="s">
        <v>193</v>
      </c>
      <c r="E575">
        <v>3595.721623725</v>
      </c>
      <c r="F575">
        <v>224.66</v>
      </c>
      <c r="G575">
        <v>-12.7077047159977</v>
      </c>
      <c r="H575">
        <f>(Table2[[#This Row],[1Y Return vs Nifty]]-AVERAGE(Table2[1Y Return vs Nifty]))/_xlfn.STDEV.P(Table2[1Y Return vs Nifty])</f>
        <v>-0.68105835381946012</v>
      </c>
      <c r="I575">
        <v>0.39782815190019599</v>
      </c>
      <c r="J575">
        <f>(Table2[[#This Row],[1M Return vs Nifty]]-AVERAGE(Table2[1M Return vs Nifty]))/_xlfn.STDEV.P(Table2[1M Return vs Nifty])</f>
        <v>-0.13871387343404964</v>
      </c>
      <c r="K575">
        <v>-31.702744268721599</v>
      </c>
      <c r="L575">
        <f>(Table2[[#This Row],[6M Return vs Nifty]]-AVERAGE(Table2[6M Return vs Nifty]))/_xlfn.STDEV.P(Table2[6M Return vs Nifty])</f>
        <v>-1.2509738259668113</v>
      </c>
      <c r="M575">
        <v>-4.3880946174836302</v>
      </c>
      <c r="N575">
        <f>(Table2[[#This Row],[1W Return vs Nifty]]-AVERAGE(Table2[1W Return vs Nifty]))/_xlfn.STDEV.P(Table2[1W Return vs Nifty])</f>
        <v>-0.78188264006918207</v>
      </c>
      <c r="O575">
        <v>225.91</v>
      </c>
      <c r="P575">
        <v>224.22206190877299</v>
      </c>
      <c r="Q575">
        <v>233.06403154132499</v>
      </c>
      <c r="R575">
        <v>51.9915373592927</v>
      </c>
      <c r="S575" s="2">
        <f>(Table2[[#This Row],[Close Price]]-Table2[[#This Row],[20D EMA]])/Table2[[#This Row],[20D EMA]]</f>
        <v>-5.5331769288654775E-3</v>
      </c>
      <c r="T575" s="2">
        <f>(Table2[[#This Row],[Close Price]]-Table2[[#This Row],[50D EMA]])/Table2[[#This Row],[50D EMA]]</f>
        <v>1.9531445188707181E-3</v>
      </c>
      <c r="U575" s="2">
        <f>(Table2[[#This Row],[Close Price]]-Table2[[#This Row],[200D EMA]])/Table2[[#This Row],[200D EMA]]</f>
        <v>-3.6058895427778022E-2</v>
      </c>
      <c r="V575">
        <v>1.4872944675370401</v>
      </c>
      <c r="W575">
        <v>224</v>
      </c>
      <c r="X575">
        <v>229.89</v>
      </c>
      <c r="Y575">
        <v>224</v>
      </c>
      <c r="Z575">
        <v>244.44</v>
      </c>
      <c r="AA575">
        <v>216.5</v>
      </c>
      <c r="AB575">
        <v>247</v>
      </c>
      <c r="AC575">
        <f>(Table2[[#This Row],[Close Price]]/Table2[[#This Row],[Day Low]])-1</f>
        <v>2.946428571428461E-3</v>
      </c>
      <c r="AD575">
        <f>(Table2[[#This Row],[Day High]]/Table2[[#This Row],[Close Price]])-1</f>
        <v>2.3279622540728129E-2</v>
      </c>
      <c r="AE575">
        <f>(Table2[[#This Row],[Close Price]]/Table2[[#This Row],[Current Week Low]])-1</f>
        <v>2.946428571428461E-3</v>
      </c>
      <c r="AF575">
        <f>(Table2[[#This Row],[Current Week High]]/Table2[[#This Row],[Close Price]])-1</f>
        <v>8.8044155612926112E-2</v>
      </c>
      <c r="AG575">
        <f>(Table2[[#This Row],[Close Price]]/Table2[[#This Row],[Current Month Low]])-1</f>
        <v>3.7690531177829056E-2</v>
      </c>
      <c r="AH575">
        <f>(Table2[[#This Row],[Current Month High]]/Table2[[#This Row],[Close Price]])-1</f>
        <v>9.9439152497106775E-2</v>
      </c>
      <c r="AI575">
        <v>33.090002670702297</v>
      </c>
      <c r="AJ575">
        <v>17.900813434793999</v>
      </c>
      <c r="AK575" t="str">
        <f>IF(AND(Table2[[#This Row],[20D EMA]]&gt;Table2[[#This Row],[50D EMA]],Table2[[#This Row],[50D EMA]]&gt;Table2[[#This Row],[200D EMA]]),"Uptrend","Downtrend/NoTrend")</f>
        <v>Downtrend/NoTrend</v>
      </c>
      <c r="AL575">
        <v>-0.14000000000000001</v>
      </c>
      <c r="AM575" t="s">
        <v>10212</v>
      </c>
      <c r="AN575">
        <v>4.1100000000000003</v>
      </c>
      <c r="AO575" t="s">
        <v>10211</v>
      </c>
      <c r="AP575">
        <v>5.5815790245545997E-2</v>
      </c>
      <c r="AQ575">
        <f>(Table2[[#This Row],[Sharpe Ratio]]-AVERAGE(Table2[Sharpe Ratio]))/_xlfn.STDEV.P(Table2[Sharpe Ratio])</f>
        <v>1.4644134765103105E-2</v>
      </c>
      <c r="AR5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5">
        <f>_xlfn.RANK.AVG(Table2[[#This Row],[1Y Return vs Nifty Z-Score]],Table2[1Y Return vs Nifty Z-Score])</f>
        <v>579</v>
      </c>
      <c r="AT575">
        <f>_xlfn.RANK.AVG(Table2[[#This Row],[6M Return vs Nifty Z-Score]],Table2[6M Return vs Nifty Z-Score])</f>
        <v>693</v>
      </c>
      <c r="AU575">
        <f>_xlfn.RANK.AVG(Table2[[#This Row],[Sharpe Ratio Z-Score]],Table2[Sharpe Ratio Z-Score])</f>
        <v>329</v>
      </c>
      <c r="AV575">
        <f>(Table2[[#This Row],[Rank 1Y]]+Table2[[#This Row],[Rank 6M]]+Table2[[#This Row],[Rank Sharpe]])/3</f>
        <v>533.66666666666663</v>
      </c>
    </row>
    <row r="576" spans="1:48" x14ac:dyDescent="0.3">
      <c r="A576" t="s">
        <v>1400</v>
      </c>
      <c r="B576" t="s">
        <v>1401</v>
      </c>
      <c r="C576" t="s">
        <v>10173</v>
      </c>
      <c r="D576" t="s">
        <v>1402</v>
      </c>
      <c r="E576">
        <v>7408.0398263759998</v>
      </c>
      <c r="F576">
        <v>233.75</v>
      </c>
      <c r="G576">
        <v>-19.958503002171401</v>
      </c>
      <c r="H576">
        <f>(Table2[[#This Row],[1Y Return vs Nifty]]-AVERAGE(Table2[1Y Return vs Nifty]))/_xlfn.STDEV.P(Table2[1Y Return vs Nifty])</f>
        <v>-0.76810528678048229</v>
      </c>
      <c r="I576">
        <v>16.460643288809099</v>
      </c>
      <c r="J576">
        <f>(Table2[[#This Row],[1M Return vs Nifty]]-AVERAGE(Table2[1M Return vs Nifty]))/_xlfn.STDEV.P(Table2[1M Return vs Nifty])</f>
        <v>1.235881343310089</v>
      </c>
      <c r="K576">
        <v>6.6547315901863699</v>
      </c>
      <c r="L576">
        <f>(Table2[[#This Row],[6M Return vs Nifty]]-AVERAGE(Table2[6M Return vs Nifty]))/_xlfn.STDEV.P(Table2[6M Return vs Nifty])</f>
        <v>-9.6479788674717459E-2</v>
      </c>
      <c r="M576">
        <v>4.2849666486660496</v>
      </c>
      <c r="N576">
        <f>(Table2[[#This Row],[1W Return vs Nifty]]-AVERAGE(Table2[1W Return vs Nifty]))/_xlfn.STDEV.P(Table2[1W Return vs Nifty])</f>
        <v>0.87931189286455591</v>
      </c>
      <c r="O576">
        <v>215.09</v>
      </c>
      <c r="P576">
        <v>201.96872883083799</v>
      </c>
      <c r="Q576">
        <v>193.70228138188099</v>
      </c>
      <c r="R576">
        <v>79.559869438851706</v>
      </c>
      <c r="S576" s="2">
        <f>(Table2[[#This Row],[Close Price]]-Table2[[#This Row],[20D EMA]])/Table2[[#This Row],[20D EMA]]</f>
        <v>8.6754381886652077E-2</v>
      </c>
      <c r="T576" s="2">
        <f>(Table2[[#This Row],[Close Price]]-Table2[[#This Row],[50D EMA]])/Table2[[#This Row],[50D EMA]]</f>
        <v>0.15735738573559524</v>
      </c>
      <c r="U576" s="2">
        <f>(Table2[[#This Row],[Close Price]]-Table2[[#This Row],[200D EMA]])/Table2[[#This Row],[200D EMA]]</f>
        <v>0.20674882263862221</v>
      </c>
      <c r="V576">
        <v>2.85530064567042</v>
      </c>
      <c r="W576">
        <v>229.34</v>
      </c>
      <c r="X576">
        <v>241.9</v>
      </c>
      <c r="Y576">
        <v>225.01</v>
      </c>
      <c r="Z576">
        <v>241.9</v>
      </c>
      <c r="AA576">
        <v>198.05</v>
      </c>
      <c r="AB576">
        <v>241.9</v>
      </c>
      <c r="AC576">
        <f>(Table2[[#This Row],[Close Price]]/Table2[[#This Row],[Day Low]])-1</f>
        <v>1.9229092177552864E-2</v>
      </c>
      <c r="AD576">
        <f>(Table2[[#This Row],[Day High]]/Table2[[#This Row],[Close Price]])-1</f>
        <v>3.4866310160427849E-2</v>
      </c>
      <c r="AE576">
        <f>(Table2[[#This Row],[Close Price]]/Table2[[#This Row],[Current Week Low]])-1</f>
        <v>3.8842718101417706E-2</v>
      </c>
      <c r="AF576">
        <f>(Table2[[#This Row],[Current Week High]]/Table2[[#This Row],[Close Price]])-1</f>
        <v>3.4866310160427849E-2</v>
      </c>
      <c r="AG576">
        <f>(Table2[[#This Row],[Close Price]]/Table2[[#This Row],[Current Month Low]])-1</f>
        <v>0.1802575107296136</v>
      </c>
      <c r="AH576">
        <f>(Table2[[#This Row],[Current Month High]]/Table2[[#This Row],[Close Price]])-1</f>
        <v>3.4866310160427849E-2</v>
      </c>
      <c r="AI576">
        <v>3.48663101604278</v>
      </c>
      <c r="AJ576">
        <v>37.8242924528301</v>
      </c>
      <c r="AK576" t="str">
        <f>IF(AND(Table2[[#This Row],[20D EMA]]&gt;Table2[[#This Row],[50D EMA]],Table2[[#This Row],[50D EMA]]&gt;Table2[[#This Row],[200D EMA]]),"Uptrend","Downtrend/NoTrend")</f>
        <v>Uptrend</v>
      </c>
      <c r="AL576">
        <v>0.21</v>
      </c>
      <c r="AM576" t="s">
        <v>10211</v>
      </c>
      <c r="AN576">
        <v>20.5</v>
      </c>
      <c r="AO576" t="s">
        <v>10211</v>
      </c>
      <c r="AP576">
        <v>-5.445835153202E-2</v>
      </c>
      <c r="AQ576">
        <f>(Table2[[#This Row],[Sharpe Ratio]]-AVERAGE(Table2[Sharpe Ratio]))/_xlfn.STDEV.P(Table2[Sharpe Ratio])</f>
        <v>-1.2364793519885191</v>
      </c>
      <c r="AR5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1.4128808730925813E-2</v>
      </c>
      <c r="AS576">
        <f>_xlfn.RANK.AVG(Table2[[#This Row],[1Y Return vs Nifty Z-Score]],Table2[1Y Return vs Nifty Z-Score])</f>
        <v>617</v>
      </c>
      <c r="AT576">
        <f>_xlfn.RANK.AVG(Table2[[#This Row],[6M Return vs Nifty Z-Score]],Table2[6M Return vs Nifty Z-Score])</f>
        <v>347</v>
      </c>
      <c r="AU576">
        <f>_xlfn.RANK.AVG(Table2[[#This Row],[Sharpe Ratio Z-Score]],Table2[Sharpe Ratio Z-Score])</f>
        <v>642</v>
      </c>
      <c r="AV576">
        <f>(Table2[[#This Row],[Rank 1Y]]+Table2[[#This Row],[Rank 6M]]+Table2[[#This Row],[Rank Sharpe]])/3</f>
        <v>535.33333333333337</v>
      </c>
    </row>
    <row r="577" spans="1:48" x14ac:dyDescent="0.3">
      <c r="A577" t="s">
        <v>455</v>
      </c>
      <c r="B577" t="s">
        <v>456</v>
      </c>
      <c r="C577" t="s">
        <v>10166</v>
      </c>
      <c r="D577" t="s">
        <v>21</v>
      </c>
      <c r="E577">
        <v>48407.582114830002</v>
      </c>
      <c r="F577">
        <v>2690.7</v>
      </c>
      <c r="G577">
        <v>8.0675011153225906</v>
      </c>
      <c r="H577">
        <f>(Table2[[#This Row],[1Y Return vs Nifty]]-AVERAGE(Table2[1Y Return vs Nifty]))/_xlfn.STDEV.P(Table2[1Y Return vs Nifty])</f>
        <v>-0.43164885739217934</v>
      </c>
      <c r="I577">
        <v>0.66947094742110502</v>
      </c>
      <c r="J577">
        <f>(Table2[[#This Row],[1M Return vs Nifty]]-AVERAGE(Table2[1M Return vs Nifty]))/_xlfn.STDEV.P(Table2[1M Return vs Nifty])</f>
        <v>-0.1154677061711234</v>
      </c>
      <c r="K577">
        <v>-11.495572241202201</v>
      </c>
      <c r="L577">
        <f>(Table2[[#This Row],[6M Return vs Nifty]]-AVERAGE(Table2[6M Return vs Nifty]))/_xlfn.STDEV.P(Table2[6M Return vs Nifty])</f>
        <v>-0.64277271017600524</v>
      </c>
      <c r="M577">
        <v>-2.05207596875622</v>
      </c>
      <c r="N577">
        <f>(Table2[[#This Row],[1W Return vs Nifty]]-AVERAGE(Table2[1W Return vs Nifty]))/_xlfn.STDEV.P(Table2[1W Return vs Nifty])</f>
        <v>-0.33445337731937813</v>
      </c>
      <c r="O577">
        <v>2521.87</v>
      </c>
      <c r="P577">
        <v>2455.5848939048701</v>
      </c>
      <c r="Q577">
        <v>2406.3645010765999</v>
      </c>
      <c r="R577">
        <v>59.157457740524201</v>
      </c>
      <c r="S577" s="2">
        <f>(Table2[[#This Row],[Close Price]]-Table2[[#This Row],[20D EMA]])/Table2[[#This Row],[20D EMA]]</f>
        <v>6.6946353301320025E-2</v>
      </c>
      <c r="T577" s="2">
        <f>(Table2[[#This Row],[Close Price]]-Table2[[#This Row],[50D EMA]])/Table2[[#This Row],[50D EMA]]</f>
        <v>9.5747089289692514E-2</v>
      </c>
      <c r="U577" s="2">
        <f>(Table2[[#This Row],[Close Price]]-Table2[[#This Row],[200D EMA]])/Table2[[#This Row],[200D EMA]]</f>
        <v>0.11815977953306288</v>
      </c>
      <c r="V577">
        <v>0.85770390738498004</v>
      </c>
      <c r="W577">
        <v>2609.65</v>
      </c>
      <c r="X577">
        <v>2745</v>
      </c>
      <c r="Y577">
        <v>2510.5</v>
      </c>
      <c r="Z577">
        <v>2745</v>
      </c>
      <c r="AA577">
        <v>2457.8000000000002</v>
      </c>
      <c r="AB577">
        <v>2745</v>
      </c>
      <c r="AC577">
        <f>(Table2[[#This Row],[Close Price]]/Table2[[#This Row],[Day Low]])-1</f>
        <v>3.1057804686452029E-2</v>
      </c>
      <c r="AD577">
        <f>(Table2[[#This Row],[Day High]]/Table2[[#This Row],[Close Price]])-1</f>
        <v>2.018062214293681E-2</v>
      </c>
      <c r="AE577">
        <f>(Table2[[#This Row],[Close Price]]/Table2[[#This Row],[Current Week Low]])-1</f>
        <v>7.1778530173272292E-2</v>
      </c>
      <c r="AF577">
        <f>(Table2[[#This Row],[Current Week High]]/Table2[[#This Row],[Close Price]])-1</f>
        <v>2.018062214293681E-2</v>
      </c>
      <c r="AG577">
        <f>(Table2[[#This Row],[Close Price]]/Table2[[#This Row],[Current Month Low]])-1</f>
        <v>9.4759541052974017E-2</v>
      </c>
      <c r="AH577">
        <f>(Table2[[#This Row],[Current Month High]]/Table2[[#This Row],[Close Price]])-1</f>
        <v>2.018062214293681E-2</v>
      </c>
      <c r="AI577">
        <v>5.4595458430891597</v>
      </c>
      <c r="AJ577">
        <v>42.402752050807003</v>
      </c>
      <c r="AK577" t="str">
        <f>IF(AND(Table2[[#This Row],[20D EMA]]&gt;Table2[[#This Row],[50D EMA]],Table2[[#This Row],[50D EMA]]&gt;Table2[[#This Row],[200D EMA]]),"Uptrend","Downtrend/NoTrend")</f>
        <v>Uptrend</v>
      </c>
      <c r="AL577">
        <v>0.03</v>
      </c>
      <c r="AM577" t="s">
        <v>10211</v>
      </c>
      <c r="AN577">
        <v>11.21</v>
      </c>
      <c r="AO577" t="s">
        <v>10211</v>
      </c>
      <c r="AP577">
        <v>-3.7088589914921997E-2</v>
      </c>
      <c r="AQ577">
        <f>(Table2[[#This Row],[Sharpe Ratio]]-AVERAGE(Table2[Sharpe Ratio]))/_xlfn.STDEV.P(Table2[Sharpe Ratio])</f>
        <v>-1.0394094281772059</v>
      </c>
      <c r="AR5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-2.5637520792358921</v>
      </c>
      <c r="AS577">
        <f>_xlfn.RANK.AVG(Table2[[#This Row],[1Y Return vs Nifty Z-Score]],Table2[1Y Return vs Nifty Z-Score])</f>
        <v>445</v>
      </c>
      <c r="AT577">
        <f>_xlfn.RANK.AVG(Table2[[#This Row],[6M Return vs Nifty Z-Score]],Table2[6M Return vs Nifty Z-Score])</f>
        <v>546</v>
      </c>
      <c r="AU577">
        <f>_xlfn.RANK.AVG(Table2[[#This Row],[Sharpe Ratio Z-Score]],Table2[Sharpe Ratio Z-Score])</f>
        <v>617</v>
      </c>
      <c r="AV577">
        <f>(Table2[[#This Row],[Rank 1Y]]+Table2[[#This Row],[Rank 6M]]+Table2[[#This Row],[Rank Sharpe]])/3</f>
        <v>536</v>
      </c>
    </row>
    <row r="578" spans="1:48" x14ac:dyDescent="0.3">
      <c r="A578" t="s">
        <v>2185</v>
      </c>
      <c r="B578" t="s">
        <v>2186</v>
      </c>
      <c r="C578" t="s">
        <v>10176</v>
      </c>
      <c r="D578" t="s">
        <v>78</v>
      </c>
      <c r="E578">
        <v>2482.2545340000001</v>
      </c>
      <c r="F578">
        <v>96.23</v>
      </c>
      <c r="G578">
        <v>-1.8324574117775601</v>
      </c>
      <c r="H578">
        <f>(Table2[[#This Row],[1Y Return vs Nifty]]-AVERAGE(Table2[1Y Return vs Nifty]))/_xlfn.STDEV.P(Table2[1Y Return vs Nifty])</f>
        <v>-0.55049936077311723</v>
      </c>
      <c r="I578">
        <v>0.87502467583696797</v>
      </c>
      <c r="J578">
        <f>(Table2[[#This Row],[1M Return vs Nifty]]-AVERAGE(Table2[1M Return vs Nifty]))/_xlfn.STDEV.P(Table2[1M Return vs Nifty])</f>
        <v>-9.7877192338020627E-2</v>
      </c>
      <c r="K578">
        <v>-44.569015412012703</v>
      </c>
      <c r="L578">
        <f>(Table2[[#This Row],[6M Return vs Nifty]]-AVERAGE(Table2[6M Return vs Nifty]))/_xlfn.STDEV.P(Table2[6M Return vs Nifty])</f>
        <v>-1.6382264536358264</v>
      </c>
      <c r="M578">
        <v>-4.6820454537354399</v>
      </c>
      <c r="N578">
        <f>(Table2[[#This Row],[1W Return vs Nifty]]-AVERAGE(Table2[1W Return vs Nifty]))/_xlfn.STDEV.P(Table2[1W Return vs Nifty])</f>
        <v>-0.83818450479123152</v>
      </c>
      <c r="O578">
        <v>98.22</v>
      </c>
      <c r="P578">
        <v>97.375250501036206</v>
      </c>
      <c r="Q578">
        <v>100.666689030456</v>
      </c>
      <c r="R578">
        <v>37.882847837394898</v>
      </c>
      <c r="S578" s="2">
        <f>(Table2[[#This Row],[Close Price]]-Table2[[#This Row],[20D EMA]])/Table2[[#This Row],[20D EMA]]</f>
        <v>-2.0260639380981417E-2</v>
      </c>
      <c r="T578" s="2">
        <f>(Table2[[#This Row],[Close Price]]-Table2[[#This Row],[50D EMA]])/Table2[[#This Row],[50D EMA]]</f>
        <v>-1.1761207238424663E-2</v>
      </c>
      <c r="U578" s="2">
        <f>(Table2[[#This Row],[Close Price]]-Table2[[#This Row],[200D EMA]])/Table2[[#This Row],[200D EMA]]</f>
        <v>-4.4073060047834747E-2</v>
      </c>
      <c r="V578">
        <v>1.1819162004614701</v>
      </c>
      <c r="W578">
        <v>95.79</v>
      </c>
      <c r="X578">
        <v>97.42</v>
      </c>
      <c r="Y578">
        <v>94.52</v>
      </c>
      <c r="Z578">
        <v>100.67</v>
      </c>
      <c r="AA578">
        <v>94.52</v>
      </c>
      <c r="AB578">
        <v>103.09</v>
      </c>
      <c r="AC578">
        <f>(Table2[[#This Row],[Close Price]]/Table2[[#This Row],[Day Low]])-1</f>
        <v>4.5933813550473879E-3</v>
      </c>
      <c r="AD578">
        <f>(Table2[[#This Row],[Day High]]/Table2[[#This Row],[Close Price]])-1</f>
        <v>1.2366205964875698E-2</v>
      </c>
      <c r="AE578">
        <f>(Table2[[#This Row],[Close Price]]/Table2[[#This Row],[Current Week Low]])-1</f>
        <v>1.8091409225560851E-2</v>
      </c>
      <c r="AF578">
        <f>(Table2[[#This Row],[Current Week High]]/Table2[[#This Row],[Close Price]])-1</f>
        <v>4.6139457549620566E-2</v>
      </c>
      <c r="AG578">
        <f>(Table2[[#This Row],[Close Price]]/Table2[[#This Row],[Current Month Low]])-1</f>
        <v>1.8091409225560851E-2</v>
      </c>
      <c r="AH578">
        <f>(Table2[[#This Row],[Current Month High]]/Table2[[#This Row],[Close Price]])-1</f>
        <v>7.1287540268107685E-2</v>
      </c>
      <c r="AI578">
        <v>62.111607606775401</v>
      </c>
      <c r="AJ578">
        <v>31.0142954390741</v>
      </c>
      <c r="AK578" t="str">
        <f>IF(AND(Table2[[#This Row],[20D EMA]]&gt;Table2[[#This Row],[50D EMA]],Table2[[#This Row],[50D EMA]]&gt;Table2[[#This Row],[200D EMA]]),"Uptrend","Downtrend/NoTrend")</f>
        <v>Downtrend/NoTrend</v>
      </c>
      <c r="AL578">
        <v>-0.05</v>
      </c>
      <c r="AM578" t="s">
        <v>10212</v>
      </c>
      <c r="AN578">
        <v>-6.51</v>
      </c>
      <c r="AO578" t="s">
        <v>10212</v>
      </c>
      <c r="AP578">
        <v>4.0864881456249003E-2</v>
      </c>
      <c r="AQ578">
        <f>(Table2[[#This Row],[Sharpe Ratio]]-AVERAGE(Table2[Sharpe Ratio]))/_xlfn.STDEV.P(Table2[Sharpe Ratio])</f>
        <v>-0.15498251417614523</v>
      </c>
      <c r="AR5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8">
        <f>_xlfn.RANK.AVG(Table2[[#This Row],[1Y Return vs Nifty Z-Score]],Table2[1Y Return vs Nifty Z-Score])</f>
        <v>513</v>
      </c>
      <c r="AT578">
        <f>_xlfn.RANK.AVG(Table2[[#This Row],[6M Return vs Nifty Z-Score]],Table2[6M Return vs Nifty Z-Score])</f>
        <v>717</v>
      </c>
      <c r="AU578">
        <f>_xlfn.RANK.AVG(Table2[[#This Row],[Sharpe Ratio Z-Score]],Table2[Sharpe Ratio Z-Score])</f>
        <v>379</v>
      </c>
      <c r="AV578">
        <f>(Table2[[#This Row],[Rank 1Y]]+Table2[[#This Row],[Rank 6M]]+Table2[[#This Row],[Rank Sharpe]])/3</f>
        <v>536.33333333333337</v>
      </c>
    </row>
    <row r="579" spans="1:48" x14ac:dyDescent="0.3">
      <c r="A579" t="s">
        <v>1052</v>
      </c>
      <c r="B579" t="s">
        <v>1053</v>
      </c>
      <c r="C579" t="s">
        <v>10167</v>
      </c>
      <c r="D579" t="s">
        <v>24</v>
      </c>
      <c r="E579">
        <v>12027.030377151999</v>
      </c>
      <c r="F579">
        <v>159.99</v>
      </c>
      <c r="G579">
        <v>-2.0413682194303502</v>
      </c>
      <c r="H579">
        <f>(Table2[[#This Row],[1Y Return vs Nifty]]-AVERAGE(Table2[1Y Return vs Nifty]))/_xlfn.STDEV.P(Table2[1Y Return vs Nifty])</f>
        <v>-0.55300736669892847</v>
      </c>
      <c r="I579">
        <v>3.0964269118597301</v>
      </c>
      <c r="J579">
        <f>(Table2[[#This Row],[1M Return vs Nifty]]-AVERAGE(Table2[1M Return vs Nifty]))/_xlfn.STDEV.P(Table2[1M Return vs Nifty])</f>
        <v>9.2222043821727551E-2</v>
      </c>
      <c r="K579">
        <v>-4.2449410327114396</v>
      </c>
      <c r="L579">
        <f>(Table2[[#This Row],[6M Return vs Nifty]]-AVERAGE(Table2[6M Return vs Nifty]))/_xlfn.STDEV.P(Table2[6M Return vs Nifty])</f>
        <v>-0.42454118400370749</v>
      </c>
      <c r="M579">
        <v>-5.8033730870539797</v>
      </c>
      <c r="N579">
        <f>(Table2[[#This Row],[1W Return vs Nifty]]-AVERAGE(Table2[1W Return vs Nifty]))/_xlfn.STDEV.P(Table2[1W Return vs Nifty])</f>
        <v>-1.052957959853337</v>
      </c>
      <c r="O579">
        <v>162.69999999999999</v>
      </c>
      <c r="P579">
        <v>157.046991377534</v>
      </c>
      <c r="Q579">
        <v>147.77411563210001</v>
      </c>
      <c r="R579">
        <v>42.399150845148803</v>
      </c>
      <c r="S579" s="2">
        <f>(Table2[[#This Row],[Close Price]]-Table2[[#This Row],[20D EMA]])/Table2[[#This Row],[20D EMA]]</f>
        <v>-1.6656422864167054E-2</v>
      </c>
      <c r="T579" s="2">
        <f>(Table2[[#This Row],[Close Price]]-Table2[[#This Row],[50D EMA]])/Table2[[#This Row],[50D EMA]]</f>
        <v>1.8739668914708133E-2</v>
      </c>
      <c r="U579" s="2">
        <f>(Table2[[#This Row],[Close Price]]-Table2[[#This Row],[200D EMA]])/Table2[[#This Row],[200D EMA]]</f>
        <v>8.2665927761752245E-2</v>
      </c>
      <c r="V579">
        <v>0.84780761959588302</v>
      </c>
      <c r="W579">
        <v>159.63</v>
      </c>
      <c r="X579">
        <v>164.29</v>
      </c>
      <c r="Y579">
        <v>159.63</v>
      </c>
      <c r="Z579">
        <v>169.87</v>
      </c>
      <c r="AA579">
        <v>159.63</v>
      </c>
      <c r="AB579">
        <v>174.75</v>
      </c>
      <c r="AC579">
        <f>(Table2[[#This Row],[Close Price]]/Table2[[#This Row],[Day Low]])-1</f>
        <v>2.2552151851156221E-3</v>
      </c>
      <c r="AD579">
        <f>(Table2[[#This Row],[Day High]]/Table2[[#This Row],[Close Price]])-1</f>
        <v>2.6876679792486868E-2</v>
      </c>
      <c r="AE579">
        <f>(Table2[[#This Row],[Close Price]]/Table2[[#This Row],[Current Week Low]])-1</f>
        <v>2.2552151851156221E-3</v>
      </c>
      <c r="AF579">
        <f>(Table2[[#This Row],[Current Week High]]/Table2[[#This Row],[Close Price]])-1</f>
        <v>6.1753859616225926E-2</v>
      </c>
      <c r="AG579">
        <f>(Table2[[#This Row],[Close Price]]/Table2[[#This Row],[Current Month Low]])-1</f>
        <v>2.2552151851156221E-3</v>
      </c>
      <c r="AH579">
        <f>(Table2[[#This Row],[Current Month High]]/Table2[[#This Row],[Close Price]])-1</f>
        <v>9.2255765985373994E-2</v>
      </c>
      <c r="AI579">
        <v>9.2255765985373994</v>
      </c>
      <c r="AJ579">
        <v>33.269471053727599</v>
      </c>
      <c r="AK579" t="str">
        <f>IF(AND(Table2[[#This Row],[20D EMA]]&gt;Table2[[#This Row],[50D EMA]],Table2[[#This Row],[50D EMA]]&gt;Table2[[#This Row],[200D EMA]]),"Uptrend","Downtrend/NoTrend")</f>
        <v>Uptrend</v>
      </c>
      <c r="AL579">
        <v>-0.05</v>
      </c>
      <c r="AM579" t="s">
        <v>10212</v>
      </c>
      <c r="AN579">
        <v>-4.51</v>
      </c>
      <c r="AO579" t="s">
        <v>10212</v>
      </c>
      <c r="AP579">
        <v>-4.3802482713313003E-2</v>
      </c>
      <c r="AQ579">
        <f>(Table2[[#This Row],[Sharpe Ratio]]-AVERAGE(Table2[Sharpe Ratio]))/_xlfn.STDEV.P(Table2[Sharpe Ratio])</f>
        <v>-1.1155823988502078</v>
      </c>
      <c r="AR5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-3.0538668655844532</v>
      </c>
      <c r="AS579">
        <f>_xlfn.RANK.AVG(Table2[[#This Row],[1Y Return vs Nifty Z-Score]],Table2[1Y Return vs Nifty Z-Score])</f>
        <v>514</v>
      </c>
      <c r="AT579">
        <f>_xlfn.RANK.AVG(Table2[[#This Row],[6M Return vs Nifty Z-Score]],Table2[6M Return vs Nifty Z-Score])</f>
        <v>471</v>
      </c>
      <c r="AU579">
        <f>_xlfn.RANK.AVG(Table2[[#This Row],[Sharpe Ratio Z-Score]],Table2[Sharpe Ratio Z-Score])</f>
        <v>626</v>
      </c>
      <c r="AV579">
        <f>(Table2[[#This Row],[Rank 1Y]]+Table2[[#This Row],[Rank 6M]]+Table2[[#This Row],[Rank Sharpe]])/3</f>
        <v>537</v>
      </c>
    </row>
    <row r="580" spans="1:48" x14ac:dyDescent="0.3">
      <c r="A580" t="s">
        <v>524</v>
      </c>
      <c r="B580" t="s">
        <v>525</v>
      </c>
      <c r="C580" t="s">
        <v>10178</v>
      </c>
      <c r="D580" t="s">
        <v>526</v>
      </c>
      <c r="E580">
        <v>38253.385140719998</v>
      </c>
      <c r="F580">
        <v>582.04999999999995</v>
      </c>
      <c r="G580">
        <v>-5.0910737985946302</v>
      </c>
      <c r="H580">
        <f>(Table2[[#This Row],[1Y Return vs Nifty]]-AVERAGE(Table2[1Y Return vs Nifty]))/_xlfn.STDEV.P(Table2[1Y Return vs Nifty])</f>
        <v>-0.58961954464443533</v>
      </c>
      <c r="I580">
        <v>4.9251322185388302</v>
      </c>
      <c r="J580">
        <f>(Table2[[#This Row],[1M Return vs Nifty]]-AVERAGE(Table2[1M Return vs Nifty]))/_xlfn.STDEV.P(Table2[1M Return vs Nifty])</f>
        <v>0.24871575591206366</v>
      </c>
      <c r="K580">
        <v>-1.1802402629537301</v>
      </c>
      <c r="L580">
        <f>(Table2[[#This Row],[6M Return vs Nifty]]-AVERAGE(Table2[6M Return vs Nifty]))/_xlfn.STDEV.P(Table2[6M Return vs Nifty])</f>
        <v>-0.33229896301439088</v>
      </c>
      <c r="M580">
        <v>2.7330709017463102</v>
      </c>
      <c r="N580">
        <f>(Table2[[#This Row],[1W Return vs Nifty]]-AVERAGE(Table2[1W Return vs Nifty]))/_xlfn.STDEV.P(Table2[1W Return vs Nifty])</f>
        <v>0.58206958690645805</v>
      </c>
      <c r="O580">
        <v>561.29999999999995</v>
      </c>
      <c r="P580">
        <v>530.59383018076005</v>
      </c>
      <c r="Q580">
        <v>506.12334060471102</v>
      </c>
      <c r="R580">
        <v>72.933619526627297</v>
      </c>
      <c r="S580" s="2">
        <f>(Table2[[#This Row],[Close Price]]-Table2[[#This Row],[20D EMA]])/Table2[[#This Row],[20D EMA]]</f>
        <v>3.6967753429538577E-2</v>
      </c>
      <c r="T580" s="2">
        <f>(Table2[[#This Row],[Close Price]]-Table2[[#This Row],[50D EMA]])/Table2[[#This Row],[50D EMA]]</f>
        <v>9.6978454878960937E-2</v>
      </c>
      <c r="U580" s="2">
        <f>(Table2[[#This Row],[Close Price]]-Table2[[#This Row],[200D EMA]])/Table2[[#This Row],[200D EMA]]</f>
        <v>0.15001611920243105</v>
      </c>
      <c r="V580">
        <v>0.52371332271780402</v>
      </c>
      <c r="W580">
        <v>574.65</v>
      </c>
      <c r="X580">
        <v>587</v>
      </c>
      <c r="Y580">
        <v>564.1</v>
      </c>
      <c r="Z580">
        <v>587</v>
      </c>
      <c r="AA580">
        <v>559.85</v>
      </c>
      <c r="AB580">
        <v>587</v>
      </c>
      <c r="AC580">
        <f>(Table2[[#This Row],[Close Price]]/Table2[[#This Row],[Day Low]])-1</f>
        <v>1.2877403636996299E-2</v>
      </c>
      <c r="AD580">
        <f>(Table2[[#This Row],[Day High]]/Table2[[#This Row],[Close Price]])-1</f>
        <v>8.5044240185552233E-3</v>
      </c>
      <c r="AE580">
        <f>(Table2[[#This Row],[Close Price]]/Table2[[#This Row],[Current Week Low]])-1</f>
        <v>3.182059918454172E-2</v>
      </c>
      <c r="AF580">
        <f>(Table2[[#This Row],[Current Week High]]/Table2[[#This Row],[Close Price]])-1</f>
        <v>8.5044240185552233E-3</v>
      </c>
      <c r="AG580">
        <f>(Table2[[#This Row],[Close Price]]/Table2[[#This Row],[Current Month Low]])-1</f>
        <v>3.9653478610341963E-2</v>
      </c>
      <c r="AH580">
        <f>(Table2[[#This Row],[Current Month High]]/Table2[[#This Row],[Close Price]])-1</f>
        <v>8.5044240185552233E-3</v>
      </c>
      <c r="AI580">
        <v>0.850442401855522</v>
      </c>
      <c r="AJ580">
        <v>38.237738985868603</v>
      </c>
      <c r="AK580" t="str">
        <f>IF(AND(Table2[[#This Row],[20D EMA]]&gt;Table2[[#This Row],[50D EMA]],Table2[[#This Row],[50D EMA]]&gt;Table2[[#This Row],[200D EMA]]),"Uptrend","Downtrend/NoTrend")</f>
        <v>Uptrend</v>
      </c>
      <c r="AL580">
        <v>0.19</v>
      </c>
      <c r="AM580" t="s">
        <v>10211</v>
      </c>
      <c r="AN580">
        <v>4.7699999999999996</v>
      </c>
      <c r="AO580" t="s">
        <v>10211</v>
      </c>
      <c r="AP580">
        <v>-5.8504601764956997E-2</v>
      </c>
      <c r="AQ580">
        <f>(Table2[[#This Row],[Sharpe Ratio]]-AVERAGE(Table2[Sharpe Ratio]))/_xlfn.STDEV.P(Table2[Sharpe Ratio])</f>
        <v>-1.2823863852975708</v>
      </c>
      <c r="AR5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-1.3735195501378754</v>
      </c>
      <c r="AS580">
        <f>_xlfn.RANK.AVG(Table2[[#This Row],[1Y Return vs Nifty Z-Score]],Table2[1Y Return vs Nifty Z-Score])</f>
        <v>530</v>
      </c>
      <c r="AT580">
        <f>_xlfn.RANK.AVG(Table2[[#This Row],[6M Return vs Nifty Z-Score]],Table2[6M Return vs Nifty Z-Score])</f>
        <v>435</v>
      </c>
      <c r="AU580">
        <f>_xlfn.RANK.AVG(Table2[[#This Row],[Sharpe Ratio Z-Score]],Table2[Sharpe Ratio Z-Score])</f>
        <v>649</v>
      </c>
      <c r="AV580">
        <f>(Table2[[#This Row],[Rank 1Y]]+Table2[[#This Row],[Rank 6M]]+Table2[[#This Row],[Rank Sharpe]])/3</f>
        <v>538</v>
      </c>
    </row>
    <row r="581" spans="1:48" x14ac:dyDescent="0.3">
      <c r="A581" t="s">
        <v>1110</v>
      </c>
      <c r="B581" t="s">
        <v>1111</v>
      </c>
      <c r="C581" t="s">
        <v>10173</v>
      </c>
      <c r="D581" t="s">
        <v>214</v>
      </c>
      <c r="E581">
        <v>11005.50721002</v>
      </c>
      <c r="F581">
        <v>561.54999999999995</v>
      </c>
      <c r="G581">
        <v>9.5500272149768097</v>
      </c>
      <c r="H581">
        <f>(Table2[[#This Row],[1Y Return vs Nifty]]-AVERAGE(Table2[1Y Return vs Nifty]))/_xlfn.STDEV.P(Table2[1Y Return vs Nifty])</f>
        <v>-0.41385090675057262</v>
      </c>
      <c r="I581">
        <v>-8.0356403868163007</v>
      </c>
      <c r="J581">
        <f>(Table2[[#This Row],[1M Return vs Nifty]]-AVERAGE(Table2[1M Return vs Nifty]))/_xlfn.STDEV.P(Table2[1M Return vs Nifty])</f>
        <v>-0.86041834522645422</v>
      </c>
      <c r="K581">
        <v>-10.793400099847601</v>
      </c>
      <c r="L581">
        <f>(Table2[[#This Row],[6M Return vs Nifty]]-AVERAGE(Table2[6M Return vs Nifty]))/_xlfn.STDEV.P(Table2[6M Return vs Nifty])</f>
        <v>-0.62163853666238911</v>
      </c>
      <c r="M581">
        <v>-3.2972587658673498</v>
      </c>
      <c r="N581">
        <f>(Table2[[#This Row],[1W Return vs Nifty]]-AVERAGE(Table2[1W Return vs Nifty]))/_xlfn.STDEV.P(Table2[1W Return vs Nifty])</f>
        <v>-0.57294942751301814</v>
      </c>
      <c r="O581">
        <v>570.88</v>
      </c>
      <c r="P581">
        <v>582.39692190361802</v>
      </c>
      <c r="Q581">
        <v>554.11717233502998</v>
      </c>
      <c r="R581">
        <v>41.066758613091103</v>
      </c>
      <c r="S581" s="2">
        <f>(Table2[[#This Row],[Close Price]]-Table2[[#This Row],[20D EMA]])/Table2[[#This Row],[20D EMA]]</f>
        <v>-1.634318946188348E-2</v>
      </c>
      <c r="T581" s="2">
        <f>(Table2[[#This Row],[Close Price]]-Table2[[#This Row],[50D EMA]])/Table2[[#This Row],[50D EMA]]</f>
        <v>-3.5795041353374572E-2</v>
      </c>
      <c r="U581" s="2">
        <f>(Table2[[#This Row],[Close Price]]-Table2[[#This Row],[200D EMA]])/Table2[[#This Row],[200D EMA]]</f>
        <v>1.3413819379840382E-2</v>
      </c>
      <c r="V581">
        <v>0.59419644392839499</v>
      </c>
      <c r="W581">
        <v>558.79999999999995</v>
      </c>
      <c r="X581">
        <v>574.1</v>
      </c>
      <c r="Y581">
        <v>551</v>
      </c>
      <c r="Z581">
        <v>576.5</v>
      </c>
      <c r="AA581">
        <v>551</v>
      </c>
      <c r="AB581">
        <v>587.15</v>
      </c>
      <c r="AC581">
        <f>(Table2[[#This Row],[Close Price]]/Table2[[#This Row],[Day Low]])-1</f>
        <v>4.9212598425196763E-3</v>
      </c>
      <c r="AD581">
        <f>(Table2[[#This Row],[Day High]]/Table2[[#This Row],[Close Price]])-1</f>
        <v>2.2348855845427895E-2</v>
      </c>
      <c r="AE581">
        <f>(Table2[[#This Row],[Close Price]]/Table2[[#This Row],[Current Week Low]])-1</f>
        <v>1.9147005444646092E-2</v>
      </c>
      <c r="AF581">
        <f>(Table2[[#This Row],[Current Week High]]/Table2[[#This Row],[Close Price]])-1</f>
        <v>2.6622740628617247E-2</v>
      </c>
      <c r="AG581">
        <f>(Table2[[#This Row],[Close Price]]/Table2[[#This Row],[Current Month Low]])-1</f>
        <v>1.9147005444646092E-2</v>
      </c>
      <c r="AH581">
        <f>(Table2[[#This Row],[Current Month High]]/Table2[[#This Row],[Close Price]])-1</f>
        <v>4.5588104354020276E-2</v>
      </c>
      <c r="AI581">
        <v>26.328911049772898</v>
      </c>
      <c r="AJ581">
        <v>38.671440918631902</v>
      </c>
      <c r="AK581" t="str">
        <f>IF(AND(Table2[[#This Row],[20D EMA]]&gt;Table2[[#This Row],[50D EMA]],Table2[[#This Row],[50D EMA]]&gt;Table2[[#This Row],[200D EMA]]),"Uptrend","Downtrend/NoTrend")</f>
        <v>Downtrend/NoTrend</v>
      </c>
      <c r="AL581">
        <v>-0.24</v>
      </c>
      <c r="AM581" t="s">
        <v>10212</v>
      </c>
      <c r="AN581">
        <v>-2.85</v>
      </c>
      <c r="AO581" t="s">
        <v>10212</v>
      </c>
      <c r="AP581">
        <v>-5.4429840996754998E-2</v>
      </c>
      <c r="AQ581">
        <f>(Table2[[#This Row],[Sharpe Ratio]]-AVERAGE(Table2[Sharpe Ratio]))/_xlfn.STDEV.P(Table2[Sharpe Ratio])</f>
        <v>-1.2361558835877229</v>
      </c>
      <c r="AR5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1">
        <f>_xlfn.RANK.AVG(Table2[[#This Row],[1Y Return vs Nifty Z-Score]],Table2[1Y Return vs Nifty Z-Score])</f>
        <v>435</v>
      </c>
      <c r="AT581">
        <f>_xlfn.RANK.AVG(Table2[[#This Row],[6M Return vs Nifty Z-Score]],Table2[6M Return vs Nifty Z-Score])</f>
        <v>538</v>
      </c>
      <c r="AU581">
        <f>_xlfn.RANK.AVG(Table2[[#This Row],[Sharpe Ratio Z-Score]],Table2[Sharpe Ratio Z-Score])</f>
        <v>641</v>
      </c>
      <c r="AV581">
        <f>(Table2[[#This Row],[Rank 1Y]]+Table2[[#This Row],[Rank 6M]]+Table2[[#This Row],[Rank Sharpe]])/3</f>
        <v>538</v>
      </c>
    </row>
    <row r="582" spans="1:48" x14ac:dyDescent="0.3">
      <c r="A582" t="s">
        <v>1543</v>
      </c>
      <c r="B582" t="s">
        <v>1544</v>
      </c>
      <c r="C582" t="s">
        <v>10178</v>
      </c>
      <c r="D582" t="s">
        <v>1545</v>
      </c>
      <c r="E582">
        <v>6163.4376271649999</v>
      </c>
      <c r="F582">
        <v>463.2</v>
      </c>
      <c r="G582">
        <v>-5.4620889191246098</v>
      </c>
      <c r="H582">
        <f>(Table2[[#This Row],[1Y Return vs Nifty]]-AVERAGE(Table2[1Y Return vs Nifty]))/_xlfn.STDEV.P(Table2[1Y Return vs Nifty])</f>
        <v>-0.59407363742838204</v>
      </c>
      <c r="I582">
        <v>-3.1837668803616901</v>
      </c>
      <c r="J582">
        <f>(Table2[[#This Row],[1M Return vs Nifty]]-AVERAGE(Table2[1M Return vs Nifty]))/_xlfn.STDEV.P(Table2[1M Return vs Nifty])</f>
        <v>-0.44521328575369973</v>
      </c>
      <c r="K582">
        <v>-13.304171874121399</v>
      </c>
      <c r="L582">
        <f>(Table2[[#This Row],[6M Return vs Nifty]]-AVERAGE(Table2[6M Return vs Nifty]))/_xlfn.STDEV.P(Table2[6M Return vs Nifty])</f>
        <v>-0.69720844780729085</v>
      </c>
      <c r="M582">
        <v>-5.9085752015957196</v>
      </c>
      <c r="N582">
        <f>(Table2[[#This Row],[1W Return vs Nifty]]-AVERAGE(Table2[1W Return vs Nifty]))/_xlfn.STDEV.P(Table2[1W Return vs Nifty])</f>
        <v>-1.0731078437486448</v>
      </c>
      <c r="O582">
        <v>456.82</v>
      </c>
      <c r="P582">
        <v>459.15144702940302</v>
      </c>
      <c r="Q582">
        <v>442.85254887031903</v>
      </c>
      <c r="R582">
        <v>46.589879832194796</v>
      </c>
      <c r="S582" s="2">
        <f>(Table2[[#This Row],[Close Price]]-Table2[[#This Row],[20D EMA]])/Table2[[#This Row],[20D EMA]]</f>
        <v>1.3966113567707184E-2</v>
      </c>
      <c r="T582" s="2">
        <f>(Table2[[#This Row],[Close Price]]-Table2[[#This Row],[50D EMA]])/Table2[[#This Row],[50D EMA]]</f>
        <v>8.8174675192468962E-3</v>
      </c>
      <c r="U582" s="2">
        <f>(Table2[[#This Row],[Close Price]]-Table2[[#This Row],[200D EMA]])/Table2[[#This Row],[200D EMA]]</f>
        <v>4.5946334014754259E-2</v>
      </c>
      <c r="V582">
        <v>0.70189510840720204</v>
      </c>
      <c r="W582">
        <v>453.45</v>
      </c>
      <c r="X582">
        <v>467.65</v>
      </c>
      <c r="Y582">
        <v>444.6</v>
      </c>
      <c r="Z582">
        <v>473.15</v>
      </c>
      <c r="AA582">
        <v>443.05</v>
      </c>
      <c r="AB582">
        <v>481.35</v>
      </c>
      <c r="AC582">
        <f>(Table2[[#This Row],[Close Price]]/Table2[[#This Row],[Day Low]])-1</f>
        <v>2.150181938471718E-2</v>
      </c>
      <c r="AD582">
        <f>(Table2[[#This Row],[Day High]]/Table2[[#This Row],[Close Price]])-1</f>
        <v>9.6070811744386475E-3</v>
      </c>
      <c r="AE582">
        <f>(Table2[[#This Row],[Close Price]]/Table2[[#This Row],[Current Week Low]])-1</f>
        <v>4.1835357624831149E-2</v>
      </c>
      <c r="AF582">
        <f>(Table2[[#This Row],[Current Week High]]/Table2[[#This Row],[Close Price]])-1</f>
        <v>2.1481001727115645E-2</v>
      </c>
      <c r="AG582">
        <f>(Table2[[#This Row],[Close Price]]/Table2[[#This Row],[Current Month Low]])-1</f>
        <v>4.5480194109017047E-2</v>
      </c>
      <c r="AH582">
        <f>(Table2[[#This Row],[Current Month High]]/Table2[[#This Row],[Close Price]])-1</f>
        <v>3.9183937823834336E-2</v>
      </c>
      <c r="AI582">
        <v>24.5466321243523</v>
      </c>
      <c r="AJ582">
        <v>35.319894829097201</v>
      </c>
      <c r="AK582" t="str">
        <f>IF(AND(Table2[[#This Row],[20D EMA]]&gt;Table2[[#This Row],[50D EMA]],Table2[[#This Row],[50D EMA]]&gt;Table2[[#This Row],[200D EMA]]),"Uptrend","Downtrend/NoTrend")</f>
        <v>Downtrend/NoTrend</v>
      </c>
      <c r="AL582">
        <v>-0.23</v>
      </c>
      <c r="AM582" t="s">
        <v>10212</v>
      </c>
      <c r="AN582">
        <v>0.93</v>
      </c>
      <c r="AO582" t="s">
        <v>10211</v>
      </c>
      <c r="AQ582">
        <f>(Table2[[#This Row],[Sharpe Ratio]]-AVERAGE(Table2[Sharpe Ratio]))/_xlfn.STDEV.P(Table2[Sharpe Ratio])</f>
        <v>-0.61861806961255938</v>
      </c>
      <c r="AR5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2">
        <f>_xlfn.RANK.AVG(Table2[[#This Row],[1Y Return vs Nifty Z-Score]],Table2[1Y Return vs Nifty Z-Score])</f>
        <v>534</v>
      </c>
      <c r="AT582">
        <f>_xlfn.RANK.AVG(Table2[[#This Row],[6M Return vs Nifty Z-Score]],Table2[6M Return vs Nifty Z-Score])</f>
        <v>564</v>
      </c>
      <c r="AU582">
        <f>_xlfn.RANK.AVG(Table2[[#This Row],[Sharpe Ratio Z-Score]],Table2[Sharpe Ratio Z-Score])</f>
        <v>517</v>
      </c>
      <c r="AV582">
        <f>(Table2[[#This Row],[Rank 1Y]]+Table2[[#This Row],[Rank 6M]]+Table2[[#This Row],[Rank Sharpe]])/3</f>
        <v>538.33333333333337</v>
      </c>
    </row>
    <row r="583" spans="1:48" x14ac:dyDescent="0.3">
      <c r="A583" t="s">
        <v>1797</v>
      </c>
      <c r="B583" t="s">
        <v>1798</v>
      </c>
      <c r="C583" t="s">
        <v>10173</v>
      </c>
      <c r="D583" t="s">
        <v>246</v>
      </c>
      <c r="E583">
        <v>3997.9858344419999</v>
      </c>
      <c r="F583">
        <v>166.07</v>
      </c>
      <c r="G583">
        <v>-7.0560072351969296</v>
      </c>
      <c r="H583">
        <f>(Table2[[#This Row],[1Y Return vs Nifty]]-AVERAGE(Table2[1Y Return vs Nifty]))/_xlfn.STDEV.P(Table2[1Y Return vs Nifty])</f>
        <v>-0.61320886851997947</v>
      </c>
      <c r="I583">
        <v>27.9756750149864</v>
      </c>
      <c r="J583">
        <f>(Table2[[#This Row],[1M Return vs Nifty]]-AVERAGE(Table2[1M Return vs Nifty]))/_xlfn.STDEV.P(Table2[1M Return vs Nifty])</f>
        <v>2.221294385578739</v>
      </c>
      <c r="K583">
        <v>-6.4015539604863196</v>
      </c>
      <c r="L583">
        <f>(Table2[[#This Row],[6M Return vs Nifty]]-AVERAGE(Table2[6M Return vs Nifty]))/_xlfn.STDEV.P(Table2[6M Return vs Nifty])</f>
        <v>-0.48945152312564227</v>
      </c>
      <c r="M583">
        <v>5.8525656852746302</v>
      </c>
      <c r="N583">
        <f>(Table2[[#This Row],[1W Return vs Nifty]]-AVERAGE(Table2[1W Return vs Nifty]))/_xlfn.STDEV.P(Table2[1W Return vs Nifty])</f>
        <v>1.179561927948469</v>
      </c>
      <c r="O583">
        <v>150.69</v>
      </c>
      <c r="P583">
        <v>141.62163477221</v>
      </c>
      <c r="Q583">
        <v>140.40487322148601</v>
      </c>
      <c r="R583">
        <v>86.530607042332207</v>
      </c>
      <c r="S583" s="2">
        <f>(Table2[[#This Row],[Close Price]]-Table2[[#This Row],[20D EMA]])/Table2[[#This Row],[20D EMA]]</f>
        <v>0.10206383967084741</v>
      </c>
      <c r="T583" s="2">
        <f>(Table2[[#This Row],[Close Price]]-Table2[[#This Row],[50D EMA]])/Table2[[#This Row],[50D EMA]]</f>
        <v>0.17263157050201924</v>
      </c>
      <c r="U583" s="2">
        <f>(Table2[[#This Row],[Close Price]]-Table2[[#This Row],[200D EMA]])/Table2[[#This Row],[200D EMA]]</f>
        <v>0.18279370359195246</v>
      </c>
      <c r="V583">
        <v>2.9192164170474899</v>
      </c>
      <c r="W583">
        <v>165.22</v>
      </c>
      <c r="X583">
        <v>172.8</v>
      </c>
      <c r="Y583">
        <v>156</v>
      </c>
      <c r="Z583">
        <v>177</v>
      </c>
      <c r="AA583">
        <v>131.41</v>
      </c>
      <c r="AB583">
        <v>177</v>
      </c>
      <c r="AC583">
        <f>(Table2[[#This Row],[Close Price]]/Table2[[#This Row],[Day Low]])-1</f>
        <v>5.1446556107008767E-3</v>
      </c>
      <c r="AD583">
        <f>(Table2[[#This Row],[Day High]]/Table2[[#This Row],[Close Price]])-1</f>
        <v>4.0525079785632689E-2</v>
      </c>
      <c r="AE583">
        <f>(Table2[[#This Row],[Close Price]]/Table2[[#This Row],[Current Week Low]])-1</f>
        <v>6.4551282051281911E-2</v>
      </c>
      <c r="AF583">
        <f>(Table2[[#This Row],[Current Week High]]/Table2[[#This Row],[Close Price]])-1</f>
        <v>6.5815619919311175E-2</v>
      </c>
      <c r="AG583">
        <f>(Table2[[#This Row],[Close Price]]/Table2[[#This Row],[Current Month Low]])-1</f>
        <v>0.26375466098470435</v>
      </c>
      <c r="AH583">
        <f>(Table2[[#This Row],[Current Month High]]/Table2[[#This Row],[Close Price]])-1</f>
        <v>6.5815619919311175E-2</v>
      </c>
      <c r="AI583">
        <v>6.5815619919311104</v>
      </c>
      <c r="AJ583">
        <v>48.210620258813002</v>
      </c>
      <c r="AK583" t="str">
        <f>IF(AND(Table2[[#This Row],[20D EMA]]&gt;Table2[[#This Row],[50D EMA]],Table2[[#This Row],[50D EMA]]&gt;Table2[[#This Row],[200D EMA]]),"Uptrend","Downtrend/NoTrend")</f>
        <v>Uptrend</v>
      </c>
      <c r="AL583">
        <v>0.06</v>
      </c>
      <c r="AM583" t="s">
        <v>10211</v>
      </c>
      <c r="AN583">
        <v>23.46</v>
      </c>
      <c r="AO583" t="s">
        <v>10211</v>
      </c>
      <c r="AP583">
        <v>-1.5853419170381002E-2</v>
      </c>
      <c r="AQ583">
        <f>(Table2[[#This Row],[Sharpe Ratio]]-AVERAGE(Table2[Sharpe Ratio]))/_xlfn.STDEV.P(Table2[Sharpe Ratio])</f>
        <v>-0.79848421728498598</v>
      </c>
      <c r="AR5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1.4997117045966004</v>
      </c>
      <c r="AS583">
        <f>_xlfn.RANK.AVG(Table2[[#This Row],[1Y Return vs Nifty Z-Score]],Table2[1Y Return vs Nifty Z-Score])</f>
        <v>545</v>
      </c>
      <c r="AT583">
        <f>_xlfn.RANK.AVG(Table2[[#This Row],[6M Return vs Nifty Z-Score]],Table2[6M Return vs Nifty Z-Score])</f>
        <v>494</v>
      </c>
      <c r="AU583">
        <f>_xlfn.RANK.AVG(Table2[[#This Row],[Sharpe Ratio Z-Score]],Table2[Sharpe Ratio Z-Score])</f>
        <v>578</v>
      </c>
      <c r="AV583">
        <f>(Table2[[#This Row],[Rank 1Y]]+Table2[[#This Row],[Rank 6M]]+Table2[[#This Row],[Rank Sharpe]])/3</f>
        <v>539</v>
      </c>
    </row>
    <row r="584" spans="1:48" x14ac:dyDescent="0.3">
      <c r="A584" t="s">
        <v>1046</v>
      </c>
      <c r="B584" t="s">
        <v>1047</v>
      </c>
      <c r="C584" t="s">
        <v>10179</v>
      </c>
      <c r="D584" t="s">
        <v>330</v>
      </c>
      <c r="E584">
        <v>12227.8357743</v>
      </c>
      <c r="F584">
        <v>878.4</v>
      </c>
      <c r="G584">
        <v>-9.6866500402233395</v>
      </c>
      <c r="H584">
        <f>(Table2[[#This Row],[1Y Return vs Nifty]]-AVERAGE(Table2[1Y Return vs Nifty]))/_xlfn.STDEV.P(Table2[1Y Return vs Nifty])</f>
        <v>-0.64479013431386878</v>
      </c>
      <c r="I584">
        <v>13.520553049283</v>
      </c>
      <c r="J584">
        <f>(Table2[[#This Row],[1M Return vs Nifty]]-AVERAGE(Table2[1M Return vs Nifty]))/_xlfn.STDEV.P(Table2[1M Return vs Nifty])</f>
        <v>0.98427949484192401</v>
      </c>
      <c r="K584">
        <v>2.2051592209497501</v>
      </c>
      <c r="L584">
        <f>(Table2[[#This Row],[6M Return vs Nifty]]-AVERAGE(Table2[6M Return vs Nifty]))/_xlfn.STDEV.P(Table2[6M Return vs Nifty])</f>
        <v>-0.23040426242473711</v>
      </c>
      <c r="M584">
        <v>-0.16947316344182001</v>
      </c>
      <c r="N584">
        <f>(Table2[[#This Row],[1W Return vs Nifty]]-AVERAGE(Table2[1W Return vs Nifty]))/_xlfn.STDEV.P(Table2[1W Return vs Nifty])</f>
        <v>2.6130895281104068E-2</v>
      </c>
      <c r="O584">
        <v>827.18</v>
      </c>
      <c r="P584">
        <v>775.606605697026</v>
      </c>
      <c r="Q584">
        <v>753.97892718533603</v>
      </c>
      <c r="R584">
        <v>82.355553531913699</v>
      </c>
      <c r="S584" s="2">
        <f>(Table2[[#This Row],[Close Price]]-Table2[[#This Row],[20D EMA]])/Table2[[#This Row],[20D EMA]]</f>
        <v>6.1921226335259594E-2</v>
      </c>
      <c r="T584" s="2">
        <f>(Table2[[#This Row],[Close Price]]-Table2[[#This Row],[50D EMA]])/Table2[[#This Row],[50D EMA]]</f>
        <v>0.13253290205102766</v>
      </c>
      <c r="U584" s="2">
        <f>(Table2[[#This Row],[Close Price]]-Table2[[#This Row],[200D EMA]])/Table2[[#This Row],[200D EMA]]</f>
        <v>0.16501929739487259</v>
      </c>
      <c r="V584">
        <v>1.45477630976801</v>
      </c>
      <c r="W584">
        <v>870.85</v>
      </c>
      <c r="X584">
        <v>890.45</v>
      </c>
      <c r="Y584">
        <v>862.75</v>
      </c>
      <c r="Z584">
        <v>896.85</v>
      </c>
      <c r="AA584">
        <v>783.3</v>
      </c>
      <c r="AB584">
        <v>900.95</v>
      </c>
      <c r="AC584">
        <f>(Table2[[#This Row],[Close Price]]/Table2[[#This Row],[Day Low]])-1</f>
        <v>8.6696905322385387E-3</v>
      </c>
      <c r="AD584">
        <f>(Table2[[#This Row],[Day High]]/Table2[[#This Row],[Close Price]])-1</f>
        <v>1.3718123861566456E-2</v>
      </c>
      <c r="AE584">
        <f>(Table2[[#This Row],[Close Price]]/Table2[[#This Row],[Current Week Low]])-1</f>
        <v>1.8139669660967916E-2</v>
      </c>
      <c r="AF584">
        <f>(Table2[[#This Row],[Current Week High]]/Table2[[#This Row],[Close Price]])-1</f>
        <v>2.1004098360655865E-2</v>
      </c>
      <c r="AG584">
        <f>(Table2[[#This Row],[Close Price]]/Table2[[#This Row],[Current Month Low]])-1</f>
        <v>0.12140942167751834</v>
      </c>
      <c r="AH584">
        <f>(Table2[[#This Row],[Current Month High]]/Table2[[#This Row],[Close Price]])-1</f>
        <v>2.5671675774134872E-2</v>
      </c>
      <c r="AI584">
        <v>2.5671675774134801</v>
      </c>
      <c r="AJ584">
        <v>35.733601174379899</v>
      </c>
      <c r="AK584" t="str">
        <f>IF(AND(Table2[[#This Row],[20D EMA]]&gt;Table2[[#This Row],[50D EMA]],Table2[[#This Row],[50D EMA]]&gt;Table2[[#This Row],[200D EMA]]),"Uptrend","Downtrend/NoTrend")</f>
        <v>Uptrend</v>
      </c>
      <c r="AL584">
        <v>0.13</v>
      </c>
      <c r="AM584" t="s">
        <v>10211</v>
      </c>
      <c r="AN584">
        <v>11.32</v>
      </c>
      <c r="AO584" t="s">
        <v>10211</v>
      </c>
      <c r="AP584">
        <v>-6.8344485979405997E-2</v>
      </c>
      <c r="AQ584">
        <f>(Table2[[#This Row],[Sharpe Ratio]]-AVERAGE(Table2[Sharpe Ratio]))/_xlfn.STDEV.P(Table2[Sharpe Ratio])</f>
        <v>-1.3940255243485524</v>
      </c>
      <c r="AR5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-1.2588095309641301</v>
      </c>
      <c r="AS584">
        <f>_xlfn.RANK.AVG(Table2[[#This Row],[1Y Return vs Nifty Z-Score]],Table2[1Y Return vs Nifty Z-Score])</f>
        <v>552</v>
      </c>
      <c r="AT584">
        <f>_xlfn.RANK.AVG(Table2[[#This Row],[6M Return vs Nifty Z-Score]],Table2[6M Return vs Nifty Z-Score])</f>
        <v>396</v>
      </c>
      <c r="AU584">
        <f>_xlfn.RANK.AVG(Table2[[#This Row],[Sharpe Ratio Z-Score]],Table2[Sharpe Ratio Z-Score])</f>
        <v>670</v>
      </c>
      <c r="AV584">
        <f>(Table2[[#This Row],[Rank 1Y]]+Table2[[#This Row],[Rank 6M]]+Table2[[#This Row],[Rank Sharpe]])/3</f>
        <v>539.33333333333337</v>
      </c>
    </row>
    <row r="585" spans="1:48" x14ac:dyDescent="0.3">
      <c r="A585" t="s">
        <v>1443</v>
      </c>
      <c r="B585" t="s">
        <v>1444</v>
      </c>
      <c r="C585" t="s">
        <v>10183</v>
      </c>
      <c r="D585" t="s">
        <v>1445</v>
      </c>
      <c r="E585">
        <v>6947.3019545999996</v>
      </c>
      <c r="F585">
        <v>906.6</v>
      </c>
      <c r="G585">
        <v>5.4376030706954701</v>
      </c>
      <c r="H585">
        <f>(Table2[[#This Row],[1Y Return vs Nifty]]-AVERAGE(Table2[1Y Return vs Nifty]))/_xlfn.STDEV.P(Table2[1Y Return vs Nifty])</f>
        <v>-0.46322118222453729</v>
      </c>
      <c r="I585">
        <v>0.52156285453903595</v>
      </c>
      <c r="J585">
        <f>(Table2[[#This Row],[1M Return vs Nifty]]-AVERAGE(Table2[1M Return vs Nifty]))/_xlfn.STDEV.P(Table2[1M Return vs Nifty])</f>
        <v>-0.12812512364499254</v>
      </c>
      <c r="K585">
        <v>-16.120283879008099</v>
      </c>
      <c r="L585">
        <f>(Table2[[#This Row],[6M Return vs Nifty]]-AVERAGE(Table2[6M Return vs Nifty]))/_xlfn.STDEV.P(Table2[6M Return vs Nifty])</f>
        <v>-0.78196857461926772</v>
      </c>
      <c r="M585">
        <v>-1.4626179298284601</v>
      </c>
      <c r="N585">
        <f>(Table2[[#This Row],[1W Return vs Nifty]]-AVERAGE(Table2[1W Return vs Nifty]))/_xlfn.STDEV.P(Table2[1W Return vs Nifty])</f>
        <v>-0.22155154927829185</v>
      </c>
      <c r="O585">
        <v>876.65</v>
      </c>
      <c r="P585">
        <v>807.30758563950303</v>
      </c>
      <c r="Q585">
        <v>760.59962153712002</v>
      </c>
      <c r="R585">
        <v>57.437369125210502</v>
      </c>
      <c r="S585" s="2">
        <f>(Table2[[#This Row],[Close Price]]-Table2[[#This Row],[20D EMA]])/Table2[[#This Row],[20D EMA]]</f>
        <v>3.4164147607369015E-2</v>
      </c>
      <c r="T585" s="2">
        <f>(Table2[[#This Row],[Close Price]]-Table2[[#This Row],[50D EMA]])/Table2[[#This Row],[50D EMA]]</f>
        <v>0.12299204928421824</v>
      </c>
      <c r="U585" s="2">
        <f>(Table2[[#This Row],[Close Price]]-Table2[[#This Row],[200D EMA]])/Table2[[#This Row],[200D EMA]]</f>
        <v>0.19195431384494144</v>
      </c>
      <c r="V585">
        <v>1.22928976110606</v>
      </c>
      <c r="W585">
        <v>901.8</v>
      </c>
      <c r="X585">
        <v>931.65</v>
      </c>
      <c r="Y585">
        <v>894</v>
      </c>
      <c r="Z585">
        <v>970</v>
      </c>
      <c r="AA585">
        <v>861.5</v>
      </c>
      <c r="AB585">
        <v>970</v>
      </c>
      <c r="AC585">
        <f>(Table2[[#This Row],[Close Price]]/Table2[[#This Row],[Day Low]])-1</f>
        <v>5.322687957418637E-3</v>
      </c>
      <c r="AD585">
        <f>(Table2[[#This Row],[Day High]]/Table2[[#This Row],[Close Price]])-1</f>
        <v>2.7630708140304439E-2</v>
      </c>
      <c r="AE585">
        <f>(Table2[[#This Row],[Close Price]]/Table2[[#This Row],[Current Week Low]])-1</f>
        <v>1.4093959731543704E-2</v>
      </c>
      <c r="AF585">
        <f>(Table2[[#This Row],[Current Week High]]/Table2[[#This Row],[Close Price]])-1</f>
        <v>6.9931612618574945E-2</v>
      </c>
      <c r="AG585">
        <f>(Table2[[#This Row],[Close Price]]/Table2[[#This Row],[Current Month Low]])-1</f>
        <v>5.2350551363900211E-2</v>
      </c>
      <c r="AH585">
        <f>(Table2[[#This Row],[Current Month High]]/Table2[[#This Row],[Close Price]])-1</f>
        <v>6.9931612618574945E-2</v>
      </c>
      <c r="AI585">
        <v>9.1330244870946302</v>
      </c>
      <c r="AJ585">
        <v>53.271344040574803</v>
      </c>
      <c r="AK585" t="str">
        <f>IF(AND(Table2[[#This Row],[20D EMA]]&gt;Table2[[#This Row],[50D EMA]],Table2[[#This Row],[50D EMA]]&gt;Table2[[#This Row],[200D EMA]]),"Uptrend","Downtrend/NoTrend")</f>
        <v>Uptrend</v>
      </c>
      <c r="AL585">
        <v>0.19</v>
      </c>
      <c r="AM585" t="s">
        <v>10211</v>
      </c>
      <c r="AN585">
        <v>8.48</v>
      </c>
      <c r="AO585" t="s">
        <v>10211</v>
      </c>
      <c r="AP585">
        <v>-1.7652451111351001E-2</v>
      </c>
      <c r="AQ585">
        <f>(Table2[[#This Row],[Sharpe Ratio]]-AVERAGE(Table2[Sharpe Ratio]))/_xlfn.STDEV.P(Table2[Sharpe Ratio])</f>
        <v>-0.81889526813050184</v>
      </c>
      <c r="AR5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-2.4137616978975913</v>
      </c>
      <c r="AS585">
        <f>_xlfn.RANK.AVG(Table2[[#This Row],[1Y Return vs Nifty Z-Score]],Table2[1Y Return vs Nifty Z-Score])</f>
        <v>459</v>
      </c>
      <c r="AT585">
        <f>_xlfn.RANK.AVG(Table2[[#This Row],[6M Return vs Nifty Z-Score]],Table2[6M Return vs Nifty Z-Score])</f>
        <v>590</v>
      </c>
      <c r="AU585">
        <f>_xlfn.RANK.AVG(Table2[[#This Row],[Sharpe Ratio Z-Score]],Table2[Sharpe Ratio Z-Score])</f>
        <v>581</v>
      </c>
      <c r="AV585">
        <f>(Table2[[#This Row],[Rank 1Y]]+Table2[[#This Row],[Rank 6M]]+Table2[[#This Row],[Rank Sharpe]])/3</f>
        <v>543.33333333333337</v>
      </c>
    </row>
    <row r="586" spans="1:48" x14ac:dyDescent="0.3">
      <c r="A586" t="s">
        <v>924</v>
      </c>
      <c r="B586" t="s">
        <v>925</v>
      </c>
      <c r="C586" t="s">
        <v>10179</v>
      </c>
      <c r="D586" t="s">
        <v>926</v>
      </c>
      <c r="E586">
        <v>15838.7124571</v>
      </c>
      <c r="F586">
        <v>703.7</v>
      </c>
      <c r="G586">
        <v>-22.0187392140806</v>
      </c>
      <c r="H586">
        <f>(Table2[[#This Row],[1Y Return vs Nifty]]-AVERAGE(Table2[1Y Return vs Nifty]))/_xlfn.STDEV.P(Table2[1Y Return vs Nifty])</f>
        <v>-0.79283873492561996</v>
      </c>
      <c r="I586">
        <v>-2.2289051965578999</v>
      </c>
      <c r="J586">
        <f>(Table2[[#This Row],[1M Return vs Nifty]]-AVERAGE(Table2[1M Return vs Nifty]))/_xlfn.STDEV.P(Table2[1M Return vs Nifty])</f>
        <v>-0.36349981946390908</v>
      </c>
      <c r="K586">
        <v>-20.751059367386201</v>
      </c>
      <c r="L586">
        <f>(Table2[[#This Row],[6M Return vs Nifty]]-AVERAGE(Table2[6M Return vs Nifty]))/_xlfn.STDEV.P(Table2[6M Return vs Nifty])</f>
        <v>-0.9213469505331594</v>
      </c>
      <c r="M586">
        <v>-3.0982138375820498</v>
      </c>
      <c r="N586">
        <f>(Table2[[#This Row],[1W Return vs Nifty]]-AVERAGE(Table2[1W Return vs Nifty]))/_xlfn.STDEV.P(Table2[1W Return vs Nifty])</f>
        <v>-0.53482536306460471</v>
      </c>
      <c r="O586">
        <v>715.29</v>
      </c>
      <c r="P586">
        <v>697.50634557804096</v>
      </c>
      <c r="Q586">
        <v>678.84339844732006</v>
      </c>
      <c r="R586">
        <v>43.902634131624403</v>
      </c>
      <c r="S586" s="2">
        <f>(Table2[[#This Row],[Close Price]]-Table2[[#This Row],[20D EMA]])/Table2[[#This Row],[20D EMA]]</f>
        <v>-1.620321827510509E-2</v>
      </c>
      <c r="T586" s="2">
        <f>(Table2[[#This Row],[Close Price]]-Table2[[#This Row],[50D EMA]])/Table2[[#This Row],[50D EMA]]</f>
        <v>8.8797105018825952E-3</v>
      </c>
      <c r="U586" s="2">
        <f>(Table2[[#This Row],[Close Price]]-Table2[[#This Row],[200D EMA]])/Table2[[#This Row],[200D EMA]]</f>
        <v>3.6616105584193766E-2</v>
      </c>
      <c r="V586">
        <v>0.99477678635234001</v>
      </c>
      <c r="W586">
        <v>701.1</v>
      </c>
      <c r="X586">
        <v>718.8</v>
      </c>
      <c r="Y586">
        <v>701.1</v>
      </c>
      <c r="Z586">
        <v>750.5</v>
      </c>
      <c r="AA586">
        <v>701.1</v>
      </c>
      <c r="AB586">
        <v>766.05</v>
      </c>
      <c r="AC586">
        <f>(Table2[[#This Row],[Close Price]]/Table2[[#This Row],[Day Low]])-1</f>
        <v>3.7084581372128778E-3</v>
      </c>
      <c r="AD586">
        <f>(Table2[[#This Row],[Day High]]/Table2[[#This Row],[Close Price]])-1</f>
        <v>2.1458007673724522E-2</v>
      </c>
      <c r="AE586">
        <f>(Table2[[#This Row],[Close Price]]/Table2[[#This Row],[Current Week Low]])-1</f>
        <v>3.7084581372128778E-3</v>
      </c>
      <c r="AF586">
        <f>(Table2[[#This Row],[Current Week High]]/Table2[[#This Row],[Close Price]])-1</f>
        <v>6.6505613187437751E-2</v>
      </c>
      <c r="AG586">
        <f>(Table2[[#This Row],[Close Price]]/Table2[[#This Row],[Current Month Low]])-1</f>
        <v>3.7084581372128778E-3</v>
      </c>
      <c r="AH586">
        <f>(Table2[[#This Row],[Current Month High]]/Table2[[#This Row],[Close Price]])-1</f>
        <v>8.8603097911041484E-2</v>
      </c>
      <c r="AI586">
        <v>20.719056416086399</v>
      </c>
      <c r="AJ586">
        <v>18.4680134680134</v>
      </c>
      <c r="AK586" t="str">
        <f>IF(AND(Table2[[#This Row],[20D EMA]]&gt;Table2[[#This Row],[50D EMA]],Table2[[#This Row],[50D EMA]]&gt;Table2[[#This Row],[200D EMA]]),"Uptrend","Downtrend/NoTrend")</f>
        <v>Uptrend</v>
      </c>
      <c r="AL586">
        <v>0.01</v>
      </c>
      <c r="AM586" t="s">
        <v>10211</v>
      </c>
      <c r="AN586">
        <v>-1.68</v>
      </c>
      <c r="AO586" t="s">
        <v>10212</v>
      </c>
      <c r="AP586">
        <v>4.2097031593169E-2</v>
      </c>
      <c r="AQ586">
        <f>(Table2[[#This Row],[Sharpe Ratio]]-AVERAGE(Table2[Sharpe Ratio]))/_xlfn.STDEV.P(Table2[Sharpe Ratio])</f>
        <v>-0.14100306304954471</v>
      </c>
      <c r="AR5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-2.7535139310368377</v>
      </c>
      <c r="AS586">
        <f>_xlfn.RANK.AVG(Table2[[#This Row],[1Y Return vs Nifty Z-Score]],Table2[1Y Return vs Nifty Z-Score])</f>
        <v>628</v>
      </c>
      <c r="AT586">
        <f>_xlfn.RANK.AVG(Table2[[#This Row],[6M Return vs Nifty Z-Score]],Table2[6M Return vs Nifty Z-Score])</f>
        <v>633</v>
      </c>
      <c r="AU586">
        <f>_xlfn.RANK.AVG(Table2[[#This Row],[Sharpe Ratio Z-Score]],Table2[Sharpe Ratio Z-Score])</f>
        <v>373</v>
      </c>
      <c r="AV586">
        <f>(Table2[[#This Row],[Rank 1Y]]+Table2[[#This Row],[Rank 6M]]+Table2[[#This Row],[Rank Sharpe]])/3</f>
        <v>544.66666666666663</v>
      </c>
    </row>
    <row r="587" spans="1:48" x14ac:dyDescent="0.3">
      <c r="A587" t="s">
        <v>33</v>
      </c>
      <c r="B587" t="s">
        <v>34</v>
      </c>
      <c r="C587" t="s">
        <v>10166</v>
      </c>
      <c r="D587" t="s">
        <v>21</v>
      </c>
      <c r="E587">
        <v>684346.54698270001</v>
      </c>
      <c r="F587">
        <v>1711.75</v>
      </c>
      <c r="G587">
        <v>1.9824229116868199</v>
      </c>
      <c r="H587">
        <f>(Table2[[#This Row],[1Y Return vs Nifty]]-AVERAGE(Table2[1Y Return vs Nifty]))/_xlfn.STDEV.P(Table2[1Y Return vs Nifty])</f>
        <v>-0.50470114398860866</v>
      </c>
      <c r="I587">
        <v>4.5795129404743298</v>
      </c>
      <c r="J587">
        <f>(Table2[[#This Row],[1M Return vs Nifty]]-AVERAGE(Table2[1M Return vs Nifty]))/_xlfn.STDEV.P(Table2[1M Return vs Nifty])</f>
        <v>0.21913895991505453</v>
      </c>
      <c r="K587">
        <v>-5.7712300072838199</v>
      </c>
      <c r="L587">
        <f>(Table2[[#This Row],[6M Return vs Nifty]]-AVERAGE(Table2[6M Return vs Nifty]))/_xlfn.STDEV.P(Table2[6M Return vs Nifty])</f>
        <v>-0.47047985647553692</v>
      </c>
      <c r="M587">
        <v>-0.720064533183431</v>
      </c>
      <c r="N587">
        <f>(Table2[[#This Row],[1W Return vs Nifty]]-AVERAGE(Table2[1W Return vs Nifty]))/_xlfn.STDEV.P(Table2[1W Return vs Nifty])</f>
        <v>-7.9326606427667742E-2</v>
      </c>
      <c r="O587">
        <v>1600.95</v>
      </c>
      <c r="P587">
        <v>1544.0670385461301</v>
      </c>
      <c r="Q587">
        <v>1511.8859049482101</v>
      </c>
      <c r="R587">
        <v>77.2430501458783</v>
      </c>
      <c r="S587" s="2">
        <f>(Table2[[#This Row],[Close Price]]-Table2[[#This Row],[20D EMA]])/Table2[[#This Row],[20D EMA]]</f>
        <v>6.9208907211343235E-2</v>
      </c>
      <c r="T587" s="2">
        <f>(Table2[[#This Row],[Close Price]]-Table2[[#This Row],[50D EMA]])/Table2[[#This Row],[50D EMA]]</f>
        <v>0.10859823910997907</v>
      </c>
      <c r="U587" s="2">
        <f>(Table2[[#This Row],[Close Price]]-Table2[[#This Row],[200D EMA]])/Table2[[#This Row],[200D EMA]]</f>
        <v>0.13219522346075205</v>
      </c>
      <c r="V587">
        <v>0.96403161806204396</v>
      </c>
      <c r="W587">
        <v>1666.65</v>
      </c>
      <c r="X587">
        <v>1719.75</v>
      </c>
      <c r="Y587">
        <v>1637.55</v>
      </c>
      <c r="Z587">
        <v>1719.75</v>
      </c>
      <c r="AA587">
        <v>1559.5</v>
      </c>
      <c r="AB587">
        <v>1719.75</v>
      </c>
      <c r="AC587">
        <f>(Table2[[#This Row],[Close Price]]/Table2[[#This Row],[Day Low]])-1</f>
        <v>2.7060270602705883E-2</v>
      </c>
      <c r="AD587">
        <f>(Table2[[#This Row],[Day High]]/Table2[[#This Row],[Close Price]])-1</f>
        <v>4.6735796699284293E-3</v>
      </c>
      <c r="AE587">
        <f>(Table2[[#This Row],[Close Price]]/Table2[[#This Row],[Current Week Low]])-1</f>
        <v>4.5311593539128614E-2</v>
      </c>
      <c r="AF587">
        <f>(Table2[[#This Row],[Current Week High]]/Table2[[#This Row],[Close Price]])-1</f>
        <v>4.6735796699284293E-3</v>
      </c>
      <c r="AG587">
        <f>(Table2[[#This Row],[Close Price]]/Table2[[#This Row],[Current Month Low]])-1</f>
        <v>9.7627444693812127E-2</v>
      </c>
      <c r="AH587">
        <f>(Table2[[#This Row],[Current Month High]]/Table2[[#This Row],[Close Price]])-1</f>
        <v>4.6735796699284293E-3</v>
      </c>
      <c r="AI587">
        <v>1.2414195998247299</v>
      </c>
      <c r="AJ587">
        <v>31.168582375478898</v>
      </c>
      <c r="AK587" t="str">
        <f>IF(AND(Table2[[#This Row],[20D EMA]]&gt;Table2[[#This Row],[50D EMA]],Table2[[#This Row],[50D EMA]]&gt;Table2[[#This Row],[200D EMA]]),"Uptrend","Downtrend/NoTrend")</f>
        <v>Uptrend</v>
      </c>
      <c r="AL587">
        <v>0.03</v>
      </c>
      <c r="AM587" t="s">
        <v>10211</v>
      </c>
      <c r="AN587">
        <v>11.1</v>
      </c>
      <c r="AO587" t="s">
        <v>10211</v>
      </c>
      <c r="AP587">
        <v>-6.3335365229692006E-2</v>
      </c>
      <c r="AQ587">
        <f>(Table2[[#This Row],[Sharpe Ratio]]-AVERAGE(Table2[Sharpe Ratio]))/_xlfn.STDEV.P(Table2[Sharpe Ratio])</f>
        <v>-1.3371941718942906</v>
      </c>
      <c r="AR5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-2.1725628188710493</v>
      </c>
      <c r="AS587">
        <f>_xlfn.RANK.AVG(Table2[[#This Row],[1Y Return vs Nifty Z-Score]],Table2[1Y Return vs Nifty Z-Score])</f>
        <v>491</v>
      </c>
      <c r="AT587">
        <f>_xlfn.RANK.AVG(Table2[[#This Row],[6M Return vs Nifty Z-Score]],Table2[6M Return vs Nifty Z-Score])</f>
        <v>485</v>
      </c>
      <c r="AU587">
        <f>_xlfn.RANK.AVG(Table2[[#This Row],[Sharpe Ratio Z-Score]],Table2[Sharpe Ratio Z-Score])</f>
        <v>659</v>
      </c>
      <c r="AV587">
        <f>(Table2[[#This Row],[Rank 1Y]]+Table2[[#This Row],[Rank 6M]]+Table2[[#This Row],[Rank Sharpe]])/3</f>
        <v>545</v>
      </c>
    </row>
    <row r="588" spans="1:48" x14ac:dyDescent="0.3">
      <c r="A588" t="s">
        <v>1751</v>
      </c>
      <c r="B588" t="s">
        <v>1752</v>
      </c>
      <c r="C588" t="s">
        <v>10172</v>
      </c>
      <c r="D588" t="s">
        <v>548</v>
      </c>
      <c r="E588">
        <v>4265.5293408750003</v>
      </c>
      <c r="F588">
        <v>376.4</v>
      </c>
      <c r="G588">
        <v>5.6681387387930204</v>
      </c>
      <c r="H588">
        <f>(Table2[[#This Row],[1Y Return vs Nifty]]-AVERAGE(Table2[1Y Return vs Nifty]))/_xlfn.STDEV.P(Table2[1Y Return vs Nifty])</f>
        <v>-0.46045356656981995</v>
      </c>
      <c r="I588">
        <v>9.9101282309471003E-2</v>
      </c>
      <c r="J588">
        <f>(Table2[[#This Row],[1M Return vs Nifty]]-AVERAGE(Table2[1M Return vs Nifty]))/_xlfn.STDEV.P(Table2[1M Return vs Nifty])</f>
        <v>-0.16427779374019974</v>
      </c>
      <c r="K588">
        <v>-8.7723970882894093</v>
      </c>
      <c r="L588">
        <f>(Table2[[#This Row],[6M Return vs Nifty]]-AVERAGE(Table2[6M Return vs Nifty]))/_xlfn.STDEV.P(Table2[6M Return vs Nifty])</f>
        <v>-0.56080982272991486</v>
      </c>
      <c r="M588">
        <v>-6.2622516100057304</v>
      </c>
      <c r="N588">
        <f>(Table2[[#This Row],[1W Return vs Nifty]]-AVERAGE(Table2[1W Return vs Nifty]))/_xlfn.STDEV.P(Table2[1W Return vs Nifty])</f>
        <v>-1.140849244166444</v>
      </c>
      <c r="O588">
        <v>381.4</v>
      </c>
      <c r="P588">
        <v>377.793400159486</v>
      </c>
      <c r="Q588">
        <v>360.37529845004201</v>
      </c>
      <c r="R588">
        <v>47.450832761764602</v>
      </c>
      <c r="S588" s="2">
        <f>(Table2[[#This Row],[Close Price]]-Table2[[#This Row],[20D EMA]])/Table2[[#This Row],[20D EMA]]</f>
        <v>-1.3109596224436288E-2</v>
      </c>
      <c r="T588" s="2">
        <f>(Table2[[#This Row],[Close Price]]-Table2[[#This Row],[50D EMA]])/Table2[[#This Row],[50D EMA]]</f>
        <v>-3.6882596649327245E-3</v>
      </c>
      <c r="U588" s="2">
        <f>(Table2[[#This Row],[Close Price]]-Table2[[#This Row],[200D EMA]])/Table2[[#This Row],[200D EMA]]</f>
        <v>4.4466703514029648E-2</v>
      </c>
      <c r="V588">
        <v>1.32213338257019</v>
      </c>
      <c r="W588">
        <v>372.8</v>
      </c>
      <c r="X588">
        <v>388.2</v>
      </c>
      <c r="Y588">
        <v>372.8</v>
      </c>
      <c r="Z588">
        <v>404.4</v>
      </c>
      <c r="AA588">
        <v>367.2</v>
      </c>
      <c r="AB588">
        <v>410</v>
      </c>
      <c r="AC588">
        <f>(Table2[[#This Row],[Close Price]]/Table2[[#This Row],[Day Low]])-1</f>
        <v>9.656652360514828E-3</v>
      </c>
      <c r="AD588">
        <f>(Table2[[#This Row],[Day High]]/Table2[[#This Row],[Close Price]])-1</f>
        <v>3.1349628055260315E-2</v>
      </c>
      <c r="AE588">
        <f>(Table2[[#This Row],[Close Price]]/Table2[[#This Row],[Current Week Low]])-1</f>
        <v>9.656652360514828E-3</v>
      </c>
      <c r="AF588">
        <f>(Table2[[#This Row],[Current Week High]]/Table2[[#This Row],[Close Price]])-1</f>
        <v>7.4388947927736426E-2</v>
      </c>
      <c r="AG588">
        <f>(Table2[[#This Row],[Close Price]]/Table2[[#This Row],[Current Month Low]])-1</f>
        <v>2.5054466230936878E-2</v>
      </c>
      <c r="AH588">
        <f>(Table2[[#This Row],[Current Month High]]/Table2[[#This Row],[Close Price]])-1</f>
        <v>8.9266737513283845E-2</v>
      </c>
      <c r="AI588">
        <v>12.9516471838469</v>
      </c>
      <c r="AJ588">
        <v>34.428571428571402</v>
      </c>
      <c r="AK588" t="str">
        <f>IF(AND(Table2[[#This Row],[20D EMA]]&gt;Table2[[#This Row],[50D EMA]],Table2[[#This Row],[50D EMA]]&gt;Table2[[#This Row],[200D EMA]]),"Uptrend","Downtrend/NoTrend")</f>
        <v>Uptrend</v>
      </c>
      <c r="AL588">
        <v>-0.12</v>
      </c>
      <c r="AM588" t="s">
        <v>10212</v>
      </c>
      <c r="AN588">
        <v>-0.19</v>
      </c>
      <c r="AO588" t="s">
        <v>10212</v>
      </c>
      <c r="AP588">
        <v>-6.5286529476307004E-2</v>
      </c>
      <c r="AQ588">
        <f>(Table2[[#This Row],[Sharpe Ratio]]-AVERAGE(Table2[Sharpe Ratio]))/_xlfn.STDEV.P(Table2[Sharpe Ratio])</f>
        <v>-1.3593312511415543</v>
      </c>
      <c r="AR5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-3.6857216783479325</v>
      </c>
      <c r="AS588">
        <f>_xlfn.RANK.AVG(Table2[[#This Row],[1Y Return vs Nifty Z-Score]],Table2[1Y Return vs Nifty Z-Score])</f>
        <v>458</v>
      </c>
      <c r="AT588">
        <f>_xlfn.RANK.AVG(Table2[[#This Row],[6M Return vs Nifty Z-Score]],Table2[6M Return vs Nifty Z-Score])</f>
        <v>512</v>
      </c>
      <c r="AU588">
        <f>_xlfn.RANK.AVG(Table2[[#This Row],[Sharpe Ratio Z-Score]],Table2[Sharpe Ratio Z-Score])</f>
        <v>666</v>
      </c>
      <c r="AV588">
        <f>(Table2[[#This Row],[Rank 1Y]]+Table2[[#This Row],[Rank 6M]]+Table2[[#This Row],[Rank Sharpe]])/3</f>
        <v>545.33333333333337</v>
      </c>
    </row>
    <row r="589" spans="1:48" x14ac:dyDescent="0.3">
      <c r="A589" t="s">
        <v>544</v>
      </c>
      <c r="B589" t="s">
        <v>545</v>
      </c>
      <c r="C589" t="s">
        <v>10167</v>
      </c>
      <c r="D589" t="s">
        <v>37</v>
      </c>
      <c r="E589">
        <v>35641.727975025002</v>
      </c>
      <c r="F589">
        <v>1018.25</v>
      </c>
      <c r="G589">
        <v>-3.5362750105123602</v>
      </c>
      <c r="H589">
        <f>(Table2[[#This Row],[1Y Return vs Nifty]]-AVERAGE(Table2[1Y Return vs Nifty]))/_xlfn.STDEV.P(Table2[1Y Return vs Nifty])</f>
        <v>-0.57095394941857569</v>
      </c>
      <c r="I589">
        <v>3.4090885855192701</v>
      </c>
      <c r="J589">
        <f>(Table2[[#This Row],[1M Return vs Nifty]]-AVERAGE(Table2[1M Return vs Nifty]))/_xlfn.STDEV.P(Table2[1M Return vs Nifty])</f>
        <v>0.11897845217284347</v>
      </c>
      <c r="K589">
        <v>-3.31964574173647</v>
      </c>
      <c r="L589">
        <f>(Table2[[#This Row],[6M Return vs Nifty]]-AVERAGE(Table2[6M Return vs Nifty]))/_xlfn.STDEV.P(Table2[6M Return vs Nifty])</f>
        <v>-0.39669138752350008</v>
      </c>
      <c r="M589">
        <v>2.4093907572887998</v>
      </c>
      <c r="N589">
        <f>(Table2[[#This Row],[1W Return vs Nifty]]-AVERAGE(Table2[1W Return vs Nifty]))/_xlfn.STDEV.P(Table2[1W Return vs Nifty])</f>
        <v>0.52007352001706508</v>
      </c>
      <c r="O589">
        <v>996.81</v>
      </c>
      <c r="P589">
        <v>986.05960536537498</v>
      </c>
      <c r="Q589">
        <v>946.851562211604</v>
      </c>
      <c r="R589">
        <v>72.284752180237405</v>
      </c>
      <c r="S589" s="2">
        <f>(Table2[[#This Row],[Close Price]]-Table2[[#This Row],[20D EMA]])/Table2[[#This Row],[20D EMA]]</f>
        <v>2.150861247379145E-2</v>
      </c>
      <c r="T589" s="2">
        <f>(Table2[[#This Row],[Close Price]]-Table2[[#This Row],[50D EMA]])/Table2[[#This Row],[50D EMA]]</f>
        <v>3.2645485586743184E-2</v>
      </c>
      <c r="U589" s="2">
        <f>(Table2[[#This Row],[Close Price]]-Table2[[#This Row],[200D EMA]])/Table2[[#This Row],[200D EMA]]</f>
        <v>7.5406157245627214E-2</v>
      </c>
      <c r="V589">
        <v>0.79989505957726503</v>
      </c>
      <c r="W589">
        <v>1012.45</v>
      </c>
      <c r="X589">
        <v>1039.3499999999999</v>
      </c>
      <c r="Y589">
        <v>988.15</v>
      </c>
      <c r="Z589">
        <v>1044.1500000000001</v>
      </c>
      <c r="AA589">
        <v>967.7</v>
      </c>
      <c r="AB589">
        <v>1044.1500000000001</v>
      </c>
      <c r="AC589">
        <f>(Table2[[#This Row],[Close Price]]/Table2[[#This Row],[Day Low]])-1</f>
        <v>5.7286779594054593E-3</v>
      </c>
      <c r="AD589">
        <f>(Table2[[#This Row],[Day High]]/Table2[[#This Row],[Close Price]])-1</f>
        <v>2.0721826663393061E-2</v>
      </c>
      <c r="AE589">
        <f>(Table2[[#This Row],[Close Price]]/Table2[[#This Row],[Current Week Low]])-1</f>
        <v>3.0460962404493364E-2</v>
      </c>
      <c r="AF589">
        <f>(Table2[[#This Row],[Current Week High]]/Table2[[#This Row],[Close Price]])-1</f>
        <v>2.5435796710041814E-2</v>
      </c>
      <c r="AG589">
        <f>(Table2[[#This Row],[Close Price]]/Table2[[#This Row],[Current Month Low]])-1</f>
        <v>5.2237263614756557E-2</v>
      </c>
      <c r="AH589">
        <f>(Table2[[#This Row],[Current Month High]]/Table2[[#This Row],[Close Price]])-1</f>
        <v>2.5435796710041814E-2</v>
      </c>
      <c r="AI589">
        <v>7.2428185612570504</v>
      </c>
      <c r="AJ589">
        <v>33.453473132372203</v>
      </c>
      <c r="AK589" t="str">
        <f>IF(AND(Table2[[#This Row],[20D EMA]]&gt;Table2[[#This Row],[50D EMA]],Table2[[#This Row],[50D EMA]]&gt;Table2[[#This Row],[200D EMA]]),"Uptrend","Downtrend/NoTrend")</f>
        <v>Uptrend</v>
      </c>
      <c r="AL589">
        <v>-0.1</v>
      </c>
      <c r="AM589" t="s">
        <v>10212</v>
      </c>
      <c r="AN589">
        <v>4.79</v>
      </c>
      <c r="AO589" t="s">
        <v>10211</v>
      </c>
      <c r="AP589">
        <v>-6.0778609724116001E-2</v>
      </c>
      <c r="AQ589">
        <f>(Table2[[#This Row],[Sharpe Ratio]]-AVERAGE(Table2[Sharpe Ratio]))/_xlfn.STDEV.P(Table2[Sharpe Ratio])</f>
        <v>-1.3081863119250414</v>
      </c>
      <c r="AR5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-1.6367796766772087</v>
      </c>
      <c r="AS589">
        <f>_xlfn.RANK.AVG(Table2[[#This Row],[1Y Return vs Nifty Z-Score]],Table2[1Y Return vs Nifty Z-Score])</f>
        <v>523</v>
      </c>
      <c r="AT589">
        <f>_xlfn.RANK.AVG(Table2[[#This Row],[6M Return vs Nifty Z-Score]],Table2[6M Return vs Nifty Z-Score])</f>
        <v>461</v>
      </c>
      <c r="AU589">
        <f>_xlfn.RANK.AVG(Table2[[#This Row],[Sharpe Ratio Z-Score]],Table2[Sharpe Ratio Z-Score])</f>
        <v>653</v>
      </c>
      <c r="AV589">
        <f>(Table2[[#This Row],[Rank 1Y]]+Table2[[#This Row],[Rank 6M]]+Table2[[#This Row],[Rank Sharpe]])/3</f>
        <v>545.66666666666663</v>
      </c>
    </row>
    <row r="590" spans="1:48" x14ac:dyDescent="0.3">
      <c r="A590" t="s">
        <v>1889</v>
      </c>
      <c r="B590" t="s">
        <v>1890</v>
      </c>
      <c r="C590" t="s">
        <v>10175</v>
      </c>
      <c r="D590" t="s">
        <v>130</v>
      </c>
      <c r="E590">
        <v>3561.9437002499999</v>
      </c>
      <c r="F590">
        <v>1236.5</v>
      </c>
      <c r="G590">
        <v>-14.516772256062801</v>
      </c>
      <c r="H590">
        <f>(Table2[[#This Row],[1Y Return vs Nifty]]-AVERAGE(Table2[1Y Return vs Nifty]))/_xlfn.STDEV.P(Table2[1Y Return vs Nifty])</f>
        <v>-0.70277648397104486</v>
      </c>
      <c r="I590">
        <v>-5.4913128755953302</v>
      </c>
      <c r="J590">
        <f>(Table2[[#This Row],[1M Return vs Nifty]]-AVERAGE(Table2[1M Return vs Nifty]))/_xlfn.STDEV.P(Table2[1M Return vs Nifty])</f>
        <v>-0.64268438035509456</v>
      </c>
      <c r="K590">
        <v>-7.9279774076422802</v>
      </c>
      <c r="L590">
        <f>(Table2[[#This Row],[6M Return vs Nifty]]-AVERAGE(Table2[6M Return vs Nifty]))/_xlfn.STDEV.P(Table2[6M Return vs Nifty])</f>
        <v>-0.53539424299090543</v>
      </c>
      <c r="M590">
        <v>-2.8784374145393699</v>
      </c>
      <c r="N590">
        <f>(Table2[[#This Row],[1W Return vs Nifty]]-AVERAGE(Table2[1W Return vs Nifty]))/_xlfn.STDEV.P(Table2[1W Return vs Nifty])</f>
        <v>-0.49273049238138272</v>
      </c>
      <c r="O590">
        <v>1227.58</v>
      </c>
      <c r="P590">
        <v>1209.3752359487401</v>
      </c>
      <c r="Q590">
        <v>1136.35485536289</v>
      </c>
      <c r="R590">
        <v>46.192121235481601</v>
      </c>
      <c r="S590" s="2">
        <f>(Table2[[#This Row],[Close Price]]-Table2[[#This Row],[20D EMA]])/Table2[[#This Row],[20D EMA]]</f>
        <v>7.2663288746966171E-3</v>
      </c>
      <c r="T590" s="2">
        <f>(Table2[[#This Row],[Close Price]]-Table2[[#This Row],[50D EMA]])/Table2[[#This Row],[50D EMA]]</f>
        <v>2.2428741092900665E-2</v>
      </c>
      <c r="U590" s="2">
        <f>(Table2[[#This Row],[Close Price]]-Table2[[#This Row],[200D EMA]])/Table2[[#This Row],[200D EMA]]</f>
        <v>8.8128408273601341E-2</v>
      </c>
      <c r="V590">
        <v>0.63488511566160799</v>
      </c>
      <c r="W590">
        <v>1220</v>
      </c>
      <c r="X590">
        <v>1249.95</v>
      </c>
      <c r="Y590">
        <v>1205.5</v>
      </c>
      <c r="Z590">
        <v>1273.7</v>
      </c>
      <c r="AA590">
        <v>1177.0999999999999</v>
      </c>
      <c r="AB590">
        <v>1288.8</v>
      </c>
      <c r="AC590">
        <f>(Table2[[#This Row],[Close Price]]/Table2[[#This Row],[Day Low]])-1</f>
        <v>1.352459016393448E-2</v>
      </c>
      <c r="AD590">
        <f>(Table2[[#This Row],[Day High]]/Table2[[#This Row],[Close Price]])-1</f>
        <v>1.0877476748887949E-2</v>
      </c>
      <c r="AE590">
        <f>(Table2[[#This Row],[Close Price]]/Table2[[#This Row],[Current Week Low]])-1</f>
        <v>2.5715470759021253E-2</v>
      </c>
      <c r="AF590">
        <f>(Table2[[#This Row],[Current Week High]]/Table2[[#This Row],[Close Price]])-1</f>
        <v>3.0084917104731046E-2</v>
      </c>
      <c r="AG590">
        <f>(Table2[[#This Row],[Close Price]]/Table2[[#This Row],[Current Month Low]])-1</f>
        <v>5.0463002293772874E-2</v>
      </c>
      <c r="AH590">
        <f>(Table2[[#This Row],[Current Month High]]/Table2[[#This Row],[Close Price]])-1</f>
        <v>4.2296805499393519E-2</v>
      </c>
      <c r="AI590">
        <v>9.9069955519611703</v>
      </c>
      <c r="AJ590">
        <v>29.476439790575899</v>
      </c>
      <c r="AK590" t="str">
        <f>IF(AND(Table2[[#This Row],[20D EMA]]&gt;Table2[[#This Row],[50D EMA]],Table2[[#This Row],[50D EMA]]&gt;Table2[[#This Row],[200D EMA]]),"Uptrend","Downtrend/NoTrend")</f>
        <v>Uptrend</v>
      </c>
      <c r="AL590">
        <v>-0.01</v>
      </c>
      <c r="AM590" t="s">
        <v>10212</v>
      </c>
      <c r="AN590">
        <v>2.36</v>
      </c>
      <c r="AO590" t="s">
        <v>10211</v>
      </c>
      <c r="AP590">
        <v>-4.0688517927740002E-3</v>
      </c>
      <c r="AQ590">
        <f>(Table2[[#This Row],[Sharpe Ratio]]-AVERAGE(Table2[Sharpe Ratio]))/_xlfn.STDEV.P(Table2[Sharpe Ratio])</f>
        <v>-0.66478153060169554</v>
      </c>
      <c r="AR5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-3.0383671303001232</v>
      </c>
      <c r="AS590">
        <f>_xlfn.RANK.AVG(Table2[[#This Row],[1Y Return vs Nifty Z-Score]],Table2[1Y Return vs Nifty Z-Score])</f>
        <v>590</v>
      </c>
      <c r="AT590">
        <f>_xlfn.RANK.AVG(Table2[[#This Row],[6M Return vs Nifty Z-Score]],Table2[6M Return vs Nifty Z-Score])</f>
        <v>504</v>
      </c>
      <c r="AU590">
        <f>_xlfn.RANK.AVG(Table2[[#This Row],[Sharpe Ratio Z-Score]],Table2[Sharpe Ratio Z-Score])</f>
        <v>547</v>
      </c>
      <c r="AV590">
        <f>(Table2[[#This Row],[Rank 1Y]]+Table2[[#This Row],[Rank 6M]]+Table2[[#This Row],[Rank Sharpe]])/3</f>
        <v>547</v>
      </c>
    </row>
    <row r="591" spans="1:48" x14ac:dyDescent="0.3">
      <c r="A591" t="s">
        <v>1180</v>
      </c>
      <c r="B591" t="s">
        <v>1181</v>
      </c>
      <c r="C591" t="s">
        <v>10167</v>
      </c>
      <c r="D591" t="s">
        <v>484</v>
      </c>
      <c r="E591">
        <v>9940.4598586240008</v>
      </c>
      <c r="F591">
        <v>168</v>
      </c>
      <c r="G591">
        <v>26.020598346936598</v>
      </c>
      <c r="H591">
        <f>(Table2[[#This Row],[1Y Return vs Nifty]]-AVERAGE(Table2[1Y Return vs Nifty]))/_xlfn.STDEV.P(Table2[1Y Return vs Nifty])</f>
        <v>-0.2161192026584387</v>
      </c>
      <c r="I591">
        <v>-2.55581248154401</v>
      </c>
      <c r="J591">
        <f>(Table2[[#This Row],[1M Return vs Nifty]]-AVERAGE(Table2[1M Return vs Nifty]))/_xlfn.STDEV.P(Table2[1M Return vs Nifty])</f>
        <v>-0.39147531357441379</v>
      </c>
      <c r="K591">
        <v>-26.9557504116774</v>
      </c>
      <c r="L591">
        <f>(Table2[[#This Row],[6M Return vs Nifty]]-AVERAGE(Table2[6M Return vs Nifty]))/_xlfn.STDEV.P(Table2[6M Return vs Nifty])</f>
        <v>-1.1080974770856067</v>
      </c>
      <c r="M591">
        <v>-2.2094296544600098</v>
      </c>
      <c r="N591">
        <f>(Table2[[#This Row],[1W Return vs Nifty]]-AVERAGE(Table2[1W Return vs Nifty]))/_xlfn.STDEV.P(Table2[1W Return vs Nifty])</f>
        <v>-0.36459211085378945</v>
      </c>
      <c r="O591">
        <v>168.9</v>
      </c>
      <c r="P591">
        <v>168.35664974259799</v>
      </c>
      <c r="Q591">
        <v>165.139695608761</v>
      </c>
      <c r="R591">
        <v>48.633433621343798</v>
      </c>
      <c r="S591" s="2">
        <f>(Table2[[#This Row],[Close Price]]-Table2[[#This Row],[20D EMA]])/Table2[[#This Row],[20D EMA]]</f>
        <v>-5.3285968028419515E-3</v>
      </c>
      <c r="T591" s="2">
        <f>(Table2[[#This Row],[Close Price]]-Table2[[#This Row],[50D EMA]])/Table2[[#This Row],[50D EMA]]</f>
        <v>-2.1184179130630102E-3</v>
      </c>
      <c r="U591" s="2">
        <f>(Table2[[#This Row],[Close Price]]-Table2[[#This Row],[200D EMA]])/Table2[[#This Row],[200D EMA]]</f>
        <v>1.732051388792346E-2</v>
      </c>
      <c r="V591">
        <v>1.03462543170765</v>
      </c>
      <c r="W591">
        <v>167.47</v>
      </c>
      <c r="X591">
        <v>170.25</v>
      </c>
      <c r="Y591">
        <v>165.1</v>
      </c>
      <c r="Z591">
        <v>175.18</v>
      </c>
      <c r="AA591">
        <v>165.1</v>
      </c>
      <c r="AB591">
        <v>176.5</v>
      </c>
      <c r="AC591">
        <f>(Table2[[#This Row],[Close Price]]/Table2[[#This Row],[Day Low]])-1</f>
        <v>3.1647459246433307E-3</v>
      </c>
      <c r="AD591">
        <f>(Table2[[#This Row],[Day High]]/Table2[[#This Row],[Close Price]])-1</f>
        <v>1.3392857142857206E-2</v>
      </c>
      <c r="AE591">
        <f>(Table2[[#This Row],[Close Price]]/Table2[[#This Row],[Current Week Low]])-1</f>
        <v>1.7565112053301135E-2</v>
      </c>
      <c r="AF591">
        <f>(Table2[[#This Row],[Current Week High]]/Table2[[#This Row],[Close Price]])-1</f>
        <v>4.2738095238095353E-2</v>
      </c>
      <c r="AG591">
        <f>(Table2[[#This Row],[Close Price]]/Table2[[#This Row],[Current Month Low]])-1</f>
        <v>1.7565112053301135E-2</v>
      </c>
      <c r="AH591">
        <f>(Table2[[#This Row],[Current Month High]]/Table2[[#This Row],[Close Price]])-1</f>
        <v>5.0595238095238138E-2</v>
      </c>
      <c r="AI591">
        <v>24.581772784019901</v>
      </c>
      <c r="AJ591">
        <v>58.245666024596197</v>
      </c>
      <c r="AK591" t="str">
        <f>IF(AND(Table2[[#This Row],[20D EMA]]&gt;Table2[[#This Row],[50D EMA]],Table2[[#This Row],[50D EMA]]&gt;Table2[[#This Row],[200D EMA]]),"Uptrend","Downtrend/NoTrend")</f>
        <v>Uptrend</v>
      </c>
      <c r="AL591">
        <v>-0.11</v>
      </c>
      <c r="AM591" t="s">
        <v>10212</v>
      </c>
      <c r="AN591">
        <v>-1.34</v>
      </c>
      <c r="AO591" t="s">
        <v>10212</v>
      </c>
      <c r="AP591">
        <v>-5.2418258717403E-2</v>
      </c>
      <c r="AQ591">
        <f>(Table2[[#This Row],[Sharpe Ratio]]-AVERAGE(Table2[Sharpe Ratio]))/_xlfn.STDEV.P(Table2[Sharpe Ratio])</f>
        <v>-1.2133333270512034</v>
      </c>
      <c r="AR5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-3.2936174312234519</v>
      </c>
      <c r="AS591">
        <f>_xlfn.RANK.AVG(Table2[[#This Row],[1Y Return vs Nifty Z-Score]],Table2[1Y Return vs Nifty Z-Score])</f>
        <v>345</v>
      </c>
      <c r="AT591">
        <f>_xlfn.RANK.AVG(Table2[[#This Row],[6M Return vs Nifty Z-Score]],Table2[6M Return vs Nifty Z-Score])</f>
        <v>663</v>
      </c>
      <c r="AU591">
        <f>_xlfn.RANK.AVG(Table2[[#This Row],[Sharpe Ratio Z-Score]],Table2[Sharpe Ratio Z-Score])</f>
        <v>635</v>
      </c>
      <c r="AV591">
        <f>(Table2[[#This Row],[Rank 1Y]]+Table2[[#This Row],[Rank 6M]]+Table2[[#This Row],[Rank Sharpe]])/3</f>
        <v>547.66666666666663</v>
      </c>
    </row>
    <row r="592" spans="1:48" x14ac:dyDescent="0.3">
      <c r="A592" t="s">
        <v>963</v>
      </c>
      <c r="B592" t="s">
        <v>964</v>
      </c>
      <c r="C592" t="s">
        <v>10168</v>
      </c>
      <c r="D592" t="s">
        <v>29</v>
      </c>
      <c r="E592">
        <v>14640.453747502999</v>
      </c>
      <c r="F592">
        <v>76.69</v>
      </c>
      <c r="G592">
        <v>-22.906760046632002</v>
      </c>
      <c r="H592">
        <f>(Table2[[#This Row],[1Y Return vs Nifty]]-AVERAGE(Table2[1Y Return vs Nifty]))/_xlfn.STDEV.P(Table2[1Y Return vs Nifty])</f>
        <v>-0.80349955968287357</v>
      </c>
      <c r="I592">
        <v>-7.0836983603700503</v>
      </c>
      <c r="J592">
        <f>(Table2[[#This Row],[1M Return vs Nifty]]-AVERAGE(Table2[1M Return vs Nifty]))/_xlfn.STDEV.P(Table2[1M Return vs Nifty])</f>
        <v>-0.77895473221605438</v>
      </c>
      <c r="K592">
        <v>-30.063495136398501</v>
      </c>
      <c r="L592">
        <f>(Table2[[#This Row],[6M Return vs Nifty]]-AVERAGE(Table2[6M Return vs Nifty]))/_xlfn.STDEV.P(Table2[6M Return vs Nifty])</f>
        <v>-1.2016352470711475</v>
      </c>
      <c r="M592">
        <v>-3.35088694627713</v>
      </c>
      <c r="N592">
        <f>(Table2[[#This Row],[1W Return vs Nifty]]-AVERAGE(Table2[1W Return vs Nifty]))/_xlfn.STDEV.P(Table2[1W Return vs Nifty])</f>
        <v>-0.58322109946068557</v>
      </c>
      <c r="O592">
        <v>76.61</v>
      </c>
      <c r="P592">
        <v>77.486822179557194</v>
      </c>
      <c r="Q592">
        <v>82.264638016255901</v>
      </c>
      <c r="R592">
        <v>32.864773377786399</v>
      </c>
      <c r="S592" s="2">
        <f>(Table2[[#This Row],[Close Price]]-Table2[[#This Row],[20D EMA]])/Table2[[#This Row],[20D EMA]]</f>
        <v>1.0442500978984244E-3</v>
      </c>
      <c r="T592" s="2">
        <f>(Table2[[#This Row],[Close Price]]-Table2[[#This Row],[50D EMA]])/Table2[[#This Row],[50D EMA]]</f>
        <v>-1.0283325049913021E-2</v>
      </c>
      <c r="U592" s="2">
        <f>(Table2[[#This Row],[Close Price]]-Table2[[#This Row],[200D EMA]])/Table2[[#This Row],[200D EMA]]</f>
        <v>-6.7764693927837225E-2</v>
      </c>
      <c r="V592">
        <v>0.73336113944187598</v>
      </c>
      <c r="W592">
        <v>74.55</v>
      </c>
      <c r="X592">
        <v>78.900000000000006</v>
      </c>
      <c r="Y592">
        <v>74.349999999999994</v>
      </c>
      <c r="Z592">
        <v>78.900000000000006</v>
      </c>
      <c r="AA592">
        <v>74.349999999999994</v>
      </c>
      <c r="AB592">
        <v>79</v>
      </c>
      <c r="AC592">
        <f>(Table2[[#This Row],[Close Price]]/Table2[[#This Row],[Day Low]])-1</f>
        <v>2.8705566733735699E-2</v>
      </c>
      <c r="AD592">
        <f>(Table2[[#This Row],[Day High]]/Table2[[#This Row],[Close Price]])-1</f>
        <v>2.8817316468900955E-2</v>
      </c>
      <c r="AE592">
        <f>(Table2[[#This Row],[Close Price]]/Table2[[#This Row],[Current Week Low]])-1</f>
        <v>3.1472763954270455E-2</v>
      </c>
      <c r="AF592">
        <f>(Table2[[#This Row],[Current Week High]]/Table2[[#This Row],[Close Price]])-1</f>
        <v>2.8817316468900955E-2</v>
      </c>
      <c r="AG592">
        <f>(Table2[[#This Row],[Close Price]]/Table2[[#This Row],[Current Month Low]])-1</f>
        <v>3.1472763954270455E-2</v>
      </c>
      <c r="AH592">
        <f>(Table2[[#This Row],[Current Month High]]/Table2[[#This Row],[Close Price]])-1</f>
        <v>3.0121267440344379E-2</v>
      </c>
      <c r="AI592">
        <v>42.2610509844829</v>
      </c>
      <c r="AJ592">
        <v>17.893927747886199</v>
      </c>
      <c r="AK592" t="str">
        <f>IF(AND(Table2[[#This Row],[20D EMA]]&gt;Table2[[#This Row],[50D EMA]],Table2[[#This Row],[50D EMA]]&gt;Table2[[#This Row],[200D EMA]]),"Uptrend","Downtrend/NoTrend")</f>
        <v>Downtrend/NoTrend</v>
      </c>
      <c r="AL592">
        <v>-0.18</v>
      </c>
      <c r="AM592" t="s">
        <v>10212</v>
      </c>
      <c r="AN592">
        <v>-4.9800000000000004</v>
      </c>
      <c r="AO592" t="s">
        <v>10212</v>
      </c>
      <c r="AP592">
        <v>5.5943158555575002E-2</v>
      </c>
      <c r="AQ592">
        <f>(Table2[[#This Row],[Sharpe Ratio]]-AVERAGE(Table2[Sharpe Ratio]))/_xlfn.STDEV.P(Table2[Sharpe Ratio])</f>
        <v>1.6089201410616767E-2</v>
      </c>
      <c r="AR5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2">
        <f>_xlfn.RANK.AVG(Table2[[#This Row],[1Y Return vs Nifty Z-Score]],Table2[1Y Return vs Nifty Z-Score])</f>
        <v>634</v>
      </c>
      <c r="AT592">
        <f>_xlfn.RANK.AVG(Table2[[#This Row],[6M Return vs Nifty Z-Score]],Table2[6M Return vs Nifty Z-Score])</f>
        <v>682</v>
      </c>
      <c r="AU592">
        <f>_xlfn.RANK.AVG(Table2[[#This Row],[Sharpe Ratio Z-Score]],Table2[Sharpe Ratio Z-Score])</f>
        <v>328</v>
      </c>
      <c r="AV592">
        <f>(Table2[[#This Row],[Rank 1Y]]+Table2[[#This Row],[Rank 6M]]+Table2[[#This Row],[Rank Sharpe]])/3</f>
        <v>548</v>
      </c>
    </row>
    <row r="593" spans="1:48" x14ac:dyDescent="0.3">
      <c r="A593" t="s">
        <v>1294</v>
      </c>
      <c r="B593" t="s">
        <v>1295</v>
      </c>
      <c r="C593" t="s">
        <v>10176</v>
      </c>
      <c r="D593" t="s">
        <v>78</v>
      </c>
      <c r="E593">
        <v>8521.8268993999991</v>
      </c>
      <c r="F593">
        <v>171.05</v>
      </c>
      <c r="G593">
        <v>9.0294755725639195</v>
      </c>
      <c r="H593">
        <f>(Table2[[#This Row],[1Y Return vs Nifty]]-AVERAGE(Table2[1Y Return vs Nifty]))/_xlfn.STDEV.P(Table2[1Y Return vs Nifty])</f>
        <v>-0.42010020815594606</v>
      </c>
      <c r="I593">
        <v>-2.44990358371812</v>
      </c>
      <c r="J593">
        <f>(Table2[[#This Row],[1M Return vs Nifty]]-AVERAGE(Table2[1M Return vs Nifty]))/_xlfn.STDEV.P(Table2[1M Return vs Nifty])</f>
        <v>-0.38241202901804749</v>
      </c>
      <c r="K593">
        <v>-20.243146506017801</v>
      </c>
      <c r="L593">
        <f>(Table2[[#This Row],[6M Return vs Nifty]]-AVERAGE(Table2[6M Return vs Nifty]))/_xlfn.STDEV.P(Table2[6M Return vs Nifty])</f>
        <v>-0.90605964716443155</v>
      </c>
      <c r="M593">
        <v>-0.46028681320041298</v>
      </c>
      <c r="N593">
        <f>(Table2[[#This Row],[1W Return vs Nifty]]-AVERAGE(Table2[1W Return vs Nifty]))/_xlfn.STDEV.P(Table2[1W Return vs Nifty])</f>
        <v>-2.9570088518811842E-2</v>
      </c>
      <c r="O593">
        <v>167.34</v>
      </c>
      <c r="P593">
        <v>164.64213804839599</v>
      </c>
      <c r="Q593">
        <v>159.66076213529001</v>
      </c>
      <c r="R593">
        <v>53.853930610134398</v>
      </c>
      <c r="S593" s="2">
        <f>(Table2[[#This Row],[Close Price]]-Table2[[#This Row],[20D EMA]])/Table2[[#This Row],[20D EMA]]</f>
        <v>2.2170431456914115E-2</v>
      </c>
      <c r="T593" s="2">
        <f>(Table2[[#This Row],[Close Price]]-Table2[[#This Row],[50D EMA]])/Table2[[#This Row],[50D EMA]]</f>
        <v>3.8919938890252082E-2</v>
      </c>
      <c r="U593" s="2">
        <f>(Table2[[#This Row],[Close Price]]-Table2[[#This Row],[200D EMA]])/Table2[[#This Row],[200D EMA]]</f>
        <v>7.1333981576883754E-2</v>
      </c>
      <c r="V593">
        <v>1.07605946525464</v>
      </c>
      <c r="W593">
        <v>169.2</v>
      </c>
      <c r="X593">
        <v>173.06</v>
      </c>
      <c r="Y593">
        <v>162.27000000000001</v>
      </c>
      <c r="Z593">
        <v>176.8</v>
      </c>
      <c r="AA593">
        <v>162.27000000000001</v>
      </c>
      <c r="AB593">
        <v>180.83</v>
      </c>
      <c r="AC593">
        <f>(Table2[[#This Row],[Close Price]]/Table2[[#This Row],[Day Low]])-1</f>
        <v>1.0933806146572245E-2</v>
      </c>
      <c r="AD593">
        <f>(Table2[[#This Row],[Day High]]/Table2[[#This Row],[Close Price]])-1</f>
        <v>1.1750950014615569E-2</v>
      </c>
      <c r="AE593">
        <f>(Table2[[#This Row],[Close Price]]/Table2[[#This Row],[Current Week Low]])-1</f>
        <v>5.4107351944290283E-2</v>
      </c>
      <c r="AF593">
        <f>(Table2[[#This Row],[Current Week High]]/Table2[[#This Row],[Close Price]])-1</f>
        <v>3.3615901783104363E-2</v>
      </c>
      <c r="AG593">
        <f>(Table2[[#This Row],[Close Price]]/Table2[[#This Row],[Current Month Low]])-1</f>
        <v>5.4107351944290283E-2</v>
      </c>
      <c r="AH593">
        <f>(Table2[[#This Row],[Current Month High]]/Table2[[#This Row],[Close Price]])-1</f>
        <v>5.7176264250219155E-2</v>
      </c>
      <c r="AI593">
        <v>16.340251388482798</v>
      </c>
      <c r="AJ593">
        <v>42.601083784910301</v>
      </c>
      <c r="AK593" t="str">
        <f>IF(AND(Table2[[#This Row],[20D EMA]]&gt;Table2[[#This Row],[50D EMA]],Table2[[#This Row],[50D EMA]]&gt;Table2[[#This Row],[200D EMA]]),"Uptrend","Downtrend/NoTrend")</f>
        <v>Uptrend</v>
      </c>
      <c r="AL593">
        <v>-0.06</v>
      </c>
      <c r="AM593" t="s">
        <v>10212</v>
      </c>
      <c r="AN593">
        <v>1.34</v>
      </c>
      <c r="AO593" t="s">
        <v>10211</v>
      </c>
      <c r="AP593">
        <v>-1.6456438358373002E-2</v>
      </c>
      <c r="AQ593">
        <f>(Table2[[#This Row],[Sharpe Ratio]]-AVERAGE(Table2[Sharpe Ratio]))/_xlfn.STDEV.P(Table2[Sharpe Ratio])</f>
        <v>-0.80532581638427159</v>
      </c>
      <c r="AR5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-2.5434677892415087</v>
      </c>
      <c r="AS593">
        <f>_xlfn.RANK.AVG(Table2[[#This Row],[1Y Return vs Nifty Z-Score]],Table2[1Y Return vs Nifty Z-Score])</f>
        <v>438</v>
      </c>
      <c r="AT593">
        <f>_xlfn.RANK.AVG(Table2[[#This Row],[6M Return vs Nifty Z-Score]],Table2[6M Return vs Nifty Z-Score])</f>
        <v>627</v>
      </c>
      <c r="AU593">
        <f>_xlfn.RANK.AVG(Table2[[#This Row],[Sharpe Ratio Z-Score]],Table2[Sharpe Ratio Z-Score])</f>
        <v>580</v>
      </c>
      <c r="AV593">
        <f>(Table2[[#This Row],[Rank 1Y]]+Table2[[#This Row],[Rank 6M]]+Table2[[#This Row],[Rank Sharpe]])/3</f>
        <v>548.33333333333337</v>
      </c>
    </row>
    <row r="594" spans="1:48" x14ac:dyDescent="0.3">
      <c r="A594" t="s">
        <v>120</v>
      </c>
      <c r="B594" t="s">
        <v>121</v>
      </c>
      <c r="C594" t="s">
        <v>10169</v>
      </c>
      <c r="D594" t="s">
        <v>122</v>
      </c>
      <c r="E594">
        <v>250025.23473120001</v>
      </c>
      <c r="F594">
        <v>2609</v>
      </c>
      <c r="G594">
        <v>-13.9478139205814</v>
      </c>
      <c r="H594">
        <f>(Table2[[#This Row],[1Y Return vs Nifty]]-AVERAGE(Table2[1Y Return vs Nifty]))/_xlfn.STDEV.P(Table2[1Y Return vs Nifty])</f>
        <v>-0.6959460528748298</v>
      </c>
      <c r="I594">
        <v>-3.3598525013142599</v>
      </c>
      <c r="J594">
        <f>(Table2[[#This Row],[1M Return vs Nifty]]-AVERAGE(Table2[1M Return vs Nifty]))/_xlfn.STDEV.P(Table2[1M Return vs Nifty])</f>
        <v>-0.4602820299455353</v>
      </c>
      <c r="K594">
        <v>-9.5800359527284602</v>
      </c>
      <c r="L594">
        <f>(Table2[[#This Row],[6M Return vs Nifty]]-AVERAGE(Table2[6M Return vs Nifty]))/_xlfn.STDEV.P(Table2[6M Return vs Nifty])</f>
        <v>-0.58511836317480703</v>
      </c>
      <c r="M594">
        <v>0.82610782276303296</v>
      </c>
      <c r="N594">
        <f>(Table2[[#This Row],[1W Return vs Nifty]]-AVERAGE(Table2[1W Return vs Nifty]))/_xlfn.STDEV.P(Table2[1W Return vs Nifty])</f>
        <v>0.21681947000974691</v>
      </c>
      <c r="O594">
        <v>2563.17</v>
      </c>
      <c r="P594">
        <v>2533.4778168973398</v>
      </c>
      <c r="Q594">
        <v>2459.06207507407</v>
      </c>
      <c r="R594">
        <v>58.069616402056297</v>
      </c>
      <c r="S594" s="2">
        <f>(Table2[[#This Row],[Close Price]]-Table2[[#This Row],[20D EMA]])/Table2[[#This Row],[20D EMA]]</f>
        <v>1.7880203029841925E-2</v>
      </c>
      <c r="T594" s="2">
        <f>(Table2[[#This Row],[Close Price]]-Table2[[#This Row],[50D EMA]])/Table2[[#This Row],[50D EMA]]</f>
        <v>2.9809687931331284E-2</v>
      </c>
      <c r="U594" s="2">
        <f>(Table2[[#This Row],[Close Price]]-Table2[[#This Row],[200D EMA]])/Table2[[#This Row],[200D EMA]]</f>
        <v>6.097362341754374E-2</v>
      </c>
      <c r="V594">
        <v>0.77574891727661899</v>
      </c>
      <c r="W594">
        <v>2585.85</v>
      </c>
      <c r="X594">
        <v>2619.85</v>
      </c>
      <c r="Y594">
        <v>2561.4499999999998</v>
      </c>
      <c r="Z594">
        <v>2649.95</v>
      </c>
      <c r="AA594">
        <v>2532.5</v>
      </c>
      <c r="AB594">
        <v>2649.95</v>
      </c>
      <c r="AC594">
        <f>(Table2[[#This Row],[Close Price]]/Table2[[#This Row],[Day Low]])-1</f>
        <v>8.9525687878260207E-3</v>
      </c>
      <c r="AD594">
        <f>(Table2[[#This Row],[Day High]]/Table2[[#This Row],[Close Price]])-1</f>
        <v>4.1586814871596989E-3</v>
      </c>
      <c r="AE594">
        <f>(Table2[[#This Row],[Close Price]]/Table2[[#This Row],[Current Week Low]])-1</f>
        <v>1.8563704151945304E-2</v>
      </c>
      <c r="AF594">
        <f>(Table2[[#This Row],[Current Week High]]/Table2[[#This Row],[Close Price]])-1</f>
        <v>1.5695668838635379E-2</v>
      </c>
      <c r="AG594">
        <f>(Table2[[#This Row],[Close Price]]/Table2[[#This Row],[Current Month Low]])-1</f>
        <v>3.0207305034550824E-2</v>
      </c>
      <c r="AH594">
        <f>(Table2[[#This Row],[Current Month High]]/Table2[[#This Row],[Close Price]])-1</f>
        <v>1.5695668838635379E-2</v>
      </c>
      <c r="AI594">
        <v>6.1441165197393603</v>
      </c>
      <c r="AJ594">
        <v>21.631701631701599</v>
      </c>
      <c r="AK594" t="str">
        <f>IF(AND(Table2[[#This Row],[20D EMA]]&gt;Table2[[#This Row],[50D EMA]],Table2[[#This Row],[50D EMA]]&gt;Table2[[#This Row],[200D EMA]]),"Uptrend","Downtrend/NoTrend")</f>
        <v>Uptrend</v>
      </c>
      <c r="AL594">
        <v>-0.06</v>
      </c>
      <c r="AM594" t="s">
        <v>10212</v>
      </c>
      <c r="AN594">
        <v>2.95</v>
      </c>
      <c r="AO594" t="s">
        <v>10211</v>
      </c>
      <c r="AP594">
        <v>-9.9245036066399994E-4</v>
      </c>
      <c r="AQ594">
        <f>(Table2[[#This Row],[Sharpe Ratio]]-AVERAGE(Table2[Sharpe Ratio]))/_xlfn.STDEV.P(Table2[Sharpe Ratio])</f>
        <v>-0.62987798907915948</v>
      </c>
      <c r="AR5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-2.1544049650645847</v>
      </c>
      <c r="AS594">
        <f>_xlfn.RANK.AVG(Table2[[#This Row],[1Y Return vs Nifty Z-Score]],Table2[1Y Return vs Nifty Z-Score])</f>
        <v>586</v>
      </c>
      <c r="AT594">
        <f>_xlfn.RANK.AVG(Table2[[#This Row],[6M Return vs Nifty Z-Score]],Table2[6M Return vs Nifty Z-Score])</f>
        <v>523</v>
      </c>
      <c r="AU594">
        <f>_xlfn.RANK.AVG(Table2[[#This Row],[Sharpe Ratio Z-Score]],Table2[Sharpe Ratio Z-Score])</f>
        <v>540</v>
      </c>
      <c r="AV594">
        <f>(Table2[[#This Row],[Rank 1Y]]+Table2[[#This Row],[Rank 6M]]+Table2[[#This Row],[Rank Sharpe]])/3</f>
        <v>549.66666666666663</v>
      </c>
    </row>
    <row r="595" spans="1:48" x14ac:dyDescent="0.3">
      <c r="A595" t="s">
        <v>307</v>
      </c>
      <c r="B595" t="s">
        <v>308</v>
      </c>
      <c r="C595" t="s">
        <v>10172</v>
      </c>
      <c r="D595" t="s">
        <v>62</v>
      </c>
      <c r="E595">
        <v>84824.474593050007</v>
      </c>
      <c r="F595">
        <v>2152.4499999999998</v>
      </c>
      <c r="G595">
        <v>-11.8155425157687</v>
      </c>
      <c r="H595">
        <f>(Table2[[#This Row],[1Y Return vs Nifty]]-AVERAGE(Table2[1Y Return vs Nifty]))/_xlfn.STDEV.P(Table2[1Y Return vs Nifty])</f>
        <v>-0.67034781131522592</v>
      </c>
      <c r="I595">
        <v>-7.3517648358331904</v>
      </c>
      <c r="J595">
        <f>(Table2[[#This Row],[1M Return vs Nifty]]-AVERAGE(Table2[1M Return vs Nifty]))/_xlfn.STDEV.P(Table2[1M Return vs Nifty])</f>
        <v>-0.80189485147910922</v>
      </c>
      <c r="K595">
        <v>-14.7337409379215</v>
      </c>
      <c r="L595">
        <f>(Table2[[#This Row],[6M Return vs Nifty]]-AVERAGE(Table2[6M Return vs Nifty]))/_xlfn.STDEV.P(Table2[6M Return vs Nifty])</f>
        <v>-0.7402360173513689</v>
      </c>
      <c r="M595">
        <v>-3.1978090563991799</v>
      </c>
      <c r="N595">
        <f>(Table2[[#This Row],[1W Return vs Nifty]]-AVERAGE(Table2[1W Return vs Nifty]))/_xlfn.STDEV.P(Table2[1W Return vs Nifty])</f>
        <v>-0.55390133035323474</v>
      </c>
      <c r="O595">
        <v>2143.41</v>
      </c>
      <c r="P595">
        <v>2164.6317983645099</v>
      </c>
      <c r="Q595">
        <v>2049.7970067338301</v>
      </c>
      <c r="R595">
        <v>45.740805535588699</v>
      </c>
      <c r="S595" s="2">
        <f>(Table2[[#This Row],[Close Price]]-Table2[[#This Row],[20D EMA]])/Table2[[#This Row],[20D EMA]]</f>
        <v>4.2175785314055476E-3</v>
      </c>
      <c r="T595" s="2">
        <f>(Table2[[#This Row],[Close Price]]-Table2[[#This Row],[50D EMA]])/Table2[[#This Row],[50D EMA]]</f>
        <v>-5.6276537994655994E-3</v>
      </c>
      <c r="U595" s="2">
        <f>(Table2[[#This Row],[Close Price]]-Table2[[#This Row],[200D EMA]])/Table2[[#This Row],[200D EMA]]</f>
        <v>5.0079589797888395E-2</v>
      </c>
      <c r="V595">
        <v>0.77182024680000105</v>
      </c>
      <c r="W595">
        <v>2104.1999999999998</v>
      </c>
      <c r="X595">
        <v>2159.8000000000002</v>
      </c>
      <c r="Y595">
        <v>2055.5500000000002</v>
      </c>
      <c r="Z595">
        <v>2214.25</v>
      </c>
      <c r="AA595">
        <v>2055.5500000000002</v>
      </c>
      <c r="AB595">
        <v>2214.25</v>
      </c>
      <c r="AC595">
        <f>(Table2[[#This Row],[Close Price]]/Table2[[#This Row],[Day Low]])-1</f>
        <v>2.2930329816557293E-2</v>
      </c>
      <c r="AD595">
        <f>(Table2[[#This Row],[Day High]]/Table2[[#This Row],[Close Price]])-1</f>
        <v>3.4147134660504896E-3</v>
      </c>
      <c r="AE595">
        <f>(Table2[[#This Row],[Close Price]]/Table2[[#This Row],[Current Week Low]])-1</f>
        <v>4.7140667947751069E-2</v>
      </c>
      <c r="AF595">
        <f>(Table2[[#This Row],[Current Week High]]/Table2[[#This Row],[Close Price]])-1</f>
        <v>2.871146832679039E-2</v>
      </c>
      <c r="AG595">
        <f>(Table2[[#This Row],[Close Price]]/Table2[[#This Row],[Current Month Low]])-1</f>
        <v>4.7140667947751069E-2</v>
      </c>
      <c r="AH595">
        <f>(Table2[[#This Row],[Current Month High]]/Table2[[#This Row],[Close Price]])-1</f>
        <v>2.871146832679039E-2</v>
      </c>
      <c r="AI595">
        <v>15.682129666194299</v>
      </c>
      <c r="AJ595">
        <v>27.889842844835201</v>
      </c>
      <c r="AK595" t="str">
        <f>IF(AND(Table2[[#This Row],[20D EMA]]&gt;Table2[[#This Row],[50D EMA]],Table2[[#This Row],[50D EMA]]&gt;Table2[[#This Row],[200D EMA]]),"Uptrend","Downtrend/NoTrend")</f>
        <v>Downtrend/NoTrend</v>
      </c>
      <c r="AL595">
        <v>-0.19</v>
      </c>
      <c r="AM595" t="s">
        <v>10212</v>
      </c>
      <c r="AN595">
        <v>0.61</v>
      </c>
      <c r="AO595" t="s">
        <v>10211</v>
      </c>
      <c r="AQ595">
        <f>(Table2[[#This Row],[Sharpe Ratio]]-AVERAGE(Table2[Sharpe Ratio]))/_xlfn.STDEV.P(Table2[Sharpe Ratio])</f>
        <v>-0.61861806961255938</v>
      </c>
      <c r="AR5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5">
        <f>_xlfn.RANK.AVG(Table2[[#This Row],[1Y Return vs Nifty Z-Score]],Table2[1Y Return vs Nifty Z-Score])</f>
        <v>569</v>
      </c>
      <c r="AT595">
        <f>_xlfn.RANK.AVG(Table2[[#This Row],[6M Return vs Nifty Z-Score]],Table2[6M Return vs Nifty Z-Score])</f>
        <v>575</v>
      </c>
      <c r="AU595">
        <f>_xlfn.RANK.AVG(Table2[[#This Row],[Sharpe Ratio Z-Score]],Table2[Sharpe Ratio Z-Score])</f>
        <v>517</v>
      </c>
      <c r="AV595">
        <f>(Table2[[#This Row],[Rank 1Y]]+Table2[[#This Row],[Rank 6M]]+Table2[[#This Row],[Rank Sharpe]])/3</f>
        <v>553.66666666666663</v>
      </c>
    </row>
    <row r="596" spans="1:48" x14ac:dyDescent="0.3">
      <c r="A596" t="s">
        <v>724</v>
      </c>
      <c r="B596" t="s">
        <v>725</v>
      </c>
      <c r="C596" t="s">
        <v>10179</v>
      </c>
      <c r="D596" t="s">
        <v>726</v>
      </c>
      <c r="E596">
        <v>22402.068769500002</v>
      </c>
      <c r="F596">
        <v>1389.8</v>
      </c>
      <c r="G596">
        <v>-21.2694673893151</v>
      </c>
      <c r="H596">
        <f>(Table2[[#This Row],[1Y Return vs Nifty]]-AVERAGE(Table2[1Y Return vs Nifty]))/_xlfn.STDEV.P(Table2[1Y Return vs Nifty])</f>
        <v>-0.78384361304720351</v>
      </c>
      <c r="I596">
        <v>2.4819739624325701</v>
      </c>
      <c r="J596">
        <f>(Table2[[#This Row],[1M Return vs Nifty]]-AVERAGE(Table2[1M Return vs Nifty]))/_xlfn.STDEV.P(Table2[1M Return vs Nifty])</f>
        <v>3.9639474826325412E-2</v>
      </c>
      <c r="K596">
        <v>-12.620654394331201</v>
      </c>
      <c r="L596">
        <f>(Table2[[#This Row],[6M Return vs Nifty]]-AVERAGE(Table2[6M Return vs Nifty]))/_xlfn.STDEV.P(Table2[6M Return vs Nifty])</f>
        <v>-0.67663574751529698</v>
      </c>
      <c r="M596">
        <v>-7.6037235498418498</v>
      </c>
      <c r="N596">
        <f>(Table2[[#This Row],[1W Return vs Nifty]]-AVERAGE(Table2[1W Return vs Nifty]))/_xlfn.STDEV.P(Table2[1W Return vs Nifty])</f>
        <v>-1.3977880324622487</v>
      </c>
      <c r="O596">
        <v>1405.39</v>
      </c>
      <c r="P596">
        <v>1340.5073665182599</v>
      </c>
      <c r="Q596">
        <v>1289.465990056</v>
      </c>
      <c r="R596">
        <v>43.7274343497986</v>
      </c>
      <c r="S596" s="2">
        <f>(Table2[[#This Row],[Close Price]]-Table2[[#This Row],[20D EMA]])/Table2[[#This Row],[20D EMA]]</f>
        <v>-1.1093006211798963E-2</v>
      </c>
      <c r="T596" s="2">
        <f>(Table2[[#This Row],[Close Price]]-Table2[[#This Row],[50D EMA]])/Table2[[#This Row],[50D EMA]]</f>
        <v>3.6771624470642993E-2</v>
      </c>
      <c r="U596" s="2">
        <f>(Table2[[#This Row],[Close Price]]-Table2[[#This Row],[200D EMA]])/Table2[[#This Row],[200D EMA]]</f>
        <v>7.7810512815186819E-2</v>
      </c>
      <c r="V596">
        <v>0.690359246672268</v>
      </c>
      <c r="W596">
        <v>1384.5</v>
      </c>
      <c r="X596">
        <v>1415.2</v>
      </c>
      <c r="Y596">
        <v>1384.5</v>
      </c>
      <c r="Z596">
        <v>1495.75</v>
      </c>
      <c r="AA596">
        <v>1384.5</v>
      </c>
      <c r="AB596">
        <v>1520</v>
      </c>
      <c r="AC596">
        <f>(Table2[[#This Row],[Close Price]]/Table2[[#This Row],[Day Low]])-1</f>
        <v>3.8280967858432824E-3</v>
      </c>
      <c r="AD596">
        <f>(Table2[[#This Row],[Day High]]/Table2[[#This Row],[Close Price]])-1</f>
        <v>1.8276010936825404E-2</v>
      </c>
      <c r="AE596">
        <f>(Table2[[#This Row],[Close Price]]/Table2[[#This Row],[Current Week Low]])-1</f>
        <v>3.8280967858432824E-3</v>
      </c>
      <c r="AF596">
        <f>(Table2[[#This Row],[Current Week High]]/Table2[[#This Row],[Close Price]])-1</f>
        <v>7.6233990502230675E-2</v>
      </c>
      <c r="AG596">
        <f>(Table2[[#This Row],[Close Price]]/Table2[[#This Row],[Current Month Low]])-1</f>
        <v>3.8280967858432824E-3</v>
      </c>
      <c r="AH596">
        <f>(Table2[[#This Row],[Current Month High]]/Table2[[#This Row],[Close Price]])-1</f>
        <v>9.3682544250971445E-2</v>
      </c>
      <c r="AI596">
        <v>9.6416750611598694</v>
      </c>
      <c r="AJ596">
        <v>25.1677399018327</v>
      </c>
      <c r="AK596" t="str">
        <f>IF(AND(Table2[[#This Row],[20D EMA]]&gt;Table2[[#This Row],[50D EMA]],Table2[[#This Row],[50D EMA]]&gt;Table2[[#This Row],[200D EMA]]),"Uptrend","Downtrend/NoTrend")</f>
        <v>Uptrend</v>
      </c>
      <c r="AL596">
        <v>0.04</v>
      </c>
      <c r="AM596" t="s">
        <v>10211</v>
      </c>
      <c r="AN596">
        <v>-2</v>
      </c>
      <c r="AO596" t="s">
        <v>10212</v>
      </c>
      <c r="AP596">
        <v>7.1901390399349997E-3</v>
      </c>
      <c r="AQ596">
        <f>(Table2[[#This Row],[Sharpe Ratio]]-AVERAGE(Table2[Sharpe Ratio]))/_xlfn.STDEV.P(Table2[Sharpe Ratio])</f>
        <v>-0.5370418117439455</v>
      </c>
      <c r="AR5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-3.3556697299423695</v>
      </c>
      <c r="AS596">
        <f>_xlfn.RANK.AVG(Table2[[#This Row],[1Y Return vs Nifty Z-Score]],Table2[1Y Return vs Nifty Z-Score])</f>
        <v>624</v>
      </c>
      <c r="AT596">
        <f>_xlfn.RANK.AVG(Table2[[#This Row],[6M Return vs Nifty Z-Score]],Table2[6M Return vs Nifty Z-Score])</f>
        <v>557</v>
      </c>
      <c r="AU596">
        <f>_xlfn.RANK.AVG(Table2[[#This Row],[Sharpe Ratio Z-Score]],Table2[Sharpe Ratio Z-Score])</f>
        <v>482</v>
      </c>
      <c r="AV596">
        <f>(Table2[[#This Row],[Rank 1Y]]+Table2[[#This Row],[Rank 6M]]+Table2[[#This Row],[Rank Sharpe]])/3</f>
        <v>554.33333333333337</v>
      </c>
    </row>
    <row r="597" spans="1:48" x14ac:dyDescent="0.3">
      <c r="A597" t="s">
        <v>959</v>
      </c>
      <c r="B597" t="s">
        <v>960</v>
      </c>
      <c r="C597" t="s">
        <v>10167</v>
      </c>
      <c r="D597" t="s">
        <v>24</v>
      </c>
      <c r="E597">
        <v>14881.4982598799</v>
      </c>
      <c r="F597">
        <v>246.05</v>
      </c>
      <c r="G597">
        <v>-1.6302314259697801</v>
      </c>
      <c r="H597">
        <f>(Table2[[#This Row],[1Y Return vs Nifty]]-AVERAGE(Table2[1Y Return vs Nifty]))/_xlfn.STDEV.P(Table2[1Y Return vs Nifty])</f>
        <v>-0.54807160714726433</v>
      </c>
      <c r="I597">
        <v>-8.8055719713915401</v>
      </c>
      <c r="J597">
        <f>(Table2[[#This Row],[1M Return vs Nifty]]-AVERAGE(Table2[1M Return vs Nifty]))/_xlfn.STDEV.P(Table2[1M Return vs Nifty])</f>
        <v>-0.92630619018742311</v>
      </c>
      <c r="K597">
        <v>-27.674962094286698</v>
      </c>
      <c r="L597">
        <f>(Table2[[#This Row],[6M Return vs Nifty]]-AVERAGE(Table2[6M Return vs Nifty]))/_xlfn.STDEV.P(Table2[6M Return vs Nifty])</f>
        <v>-1.1297445114780018</v>
      </c>
      <c r="M597">
        <v>-6.1412691091605396</v>
      </c>
      <c r="N597">
        <f>(Table2[[#This Row],[1W Return vs Nifty]]-AVERAGE(Table2[1W Return vs Nifty]))/_xlfn.STDEV.P(Table2[1W Return vs Nifty])</f>
        <v>-1.1176768644475235</v>
      </c>
      <c r="O597">
        <v>254.79</v>
      </c>
      <c r="P597">
        <v>254.68529990112299</v>
      </c>
      <c r="Q597">
        <v>245.062311138079</v>
      </c>
      <c r="R597">
        <v>33.817588881961903</v>
      </c>
      <c r="S597" s="2">
        <f>(Table2[[#This Row],[Close Price]]-Table2[[#This Row],[20D EMA]])/Table2[[#This Row],[20D EMA]]</f>
        <v>-3.4302759134973826E-2</v>
      </c>
      <c r="T597" s="2">
        <f>(Table2[[#This Row],[Close Price]]-Table2[[#This Row],[50D EMA]])/Table2[[#This Row],[50D EMA]]</f>
        <v>-3.3905764896817674E-2</v>
      </c>
      <c r="U597" s="2">
        <f>(Table2[[#This Row],[Close Price]]-Table2[[#This Row],[200D EMA]])/Table2[[#This Row],[200D EMA]]</f>
        <v>4.0303580641762047E-3</v>
      </c>
      <c r="V597">
        <v>1.01183197750973</v>
      </c>
      <c r="W597">
        <v>245</v>
      </c>
      <c r="X597">
        <v>249.4</v>
      </c>
      <c r="Y597">
        <v>239.1</v>
      </c>
      <c r="Z597">
        <v>263.75</v>
      </c>
      <c r="AA597">
        <v>239.1</v>
      </c>
      <c r="AB597">
        <v>270.3</v>
      </c>
      <c r="AC597">
        <f>(Table2[[#This Row],[Close Price]]/Table2[[#This Row],[Day Low]])-1</f>
        <v>4.2857142857142261E-3</v>
      </c>
      <c r="AD597">
        <f>(Table2[[#This Row],[Day High]]/Table2[[#This Row],[Close Price]])-1</f>
        <v>1.3615118878276711E-2</v>
      </c>
      <c r="AE597">
        <f>(Table2[[#This Row],[Close Price]]/Table2[[#This Row],[Current Week Low]])-1</f>
        <v>2.9067335842743791E-2</v>
      </c>
      <c r="AF597">
        <f>(Table2[[#This Row],[Current Week High]]/Table2[[#This Row],[Close Price]])-1</f>
        <v>7.1936598252387629E-2</v>
      </c>
      <c r="AG597">
        <f>(Table2[[#This Row],[Close Price]]/Table2[[#This Row],[Current Month Low]])-1</f>
        <v>2.9067335842743791E-2</v>
      </c>
      <c r="AH597">
        <f>(Table2[[#This Row],[Current Month High]]/Table2[[#This Row],[Close Price]])-1</f>
        <v>9.8557203820361705E-2</v>
      </c>
      <c r="AI597">
        <v>22.210932737248498</v>
      </c>
      <c r="AJ597">
        <v>28.251237946312202</v>
      </c>
      <c r="AK597" t="str">
        <f>IF(AND(Table2[[#This Row],[20D EMA]]&gt;Table2[[#This Row],[50D EMA]],Table2[[#This Row],[50D EMA]]&gt;Table2[[#This Row],[200D EMA]]),"Uptrend","Downtrend/NoTrend")</f>
        <v>Uptrend</v>
      </c>
      <c r="AL597">
        <v>-0.14000000000000001</v>
      </c>
      <c r="AM597" t="s">
        <v>10212</v>
      </c>
      <c r="AN597">
        <v>-4.5</v>
      </c>
      <c r="AO597" t="s">
        <v>10212</v>
      </c>
      <c r="AP597">
        <v>6.7258818688199998E-3</v>
      </c>
      <c r="AQ597">
        <f>(Table2[[#This Row],[Sharpe Ratio]]-AVERAGE(Table2[Sharpe Ratio]))/_xlfn.STDEV.P(Table2[Sharpe Ratio])</f>
        <v>-0.54230907604827705</v>
      </c>
      <c r="AR5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-4.2641082493084896</v>
      </c>
      <c r="AS597">
        <f>_xlfn.RANK.AVG(Table2[[#This Row],[1Y Return vs Nifty Z-Score]],Table2[1Y Return vs Nifty Z-Score])</f>
        <v>512</v>
      </c>
      <c r="AT597">
        <f>_xlfn.RANK.AVG(Table2[[#This Row],[6M Return vs Nifty Z-Score]],Table2[6M Return vs Nifty Z-Score])</f>
        <v>669</v>
      </c>
      <c r="AU597">
        <f>_xlfn.RANK.AVG(Table2[[#This Row],[Sharpe Ratio Z-Score]],Table2[Sharpe Ratio Z-Score])</f>
        <v>484</v>
      </c>
      <c r="AV597">
        <f>(Table2[[#This Row],[Rank 1Y]]+Table2[[#This Row],[Rank 6M]]+Table2[[#This Row],[Rank Sharpe]])/3</f>
        <v>555</v>
      </c>
    </row>
    <row r="598" spans="1:48" x14ac:dyDescent="0.3">
      <c r="A598" t="s">
        <v>1578</v>
      </c>
      <c r="B598" t="s">
        <v>1579</v>
      </c>
      <c r="C598" t="s">
        <v>10181</v>
      </c>
      <c r="D598" t="s">
        <v>243</v>
      </c>
      <c r="E598">
        <v>5723.2580738639999</v>
      </c>
      <c r="F598">
        <v>173.59</v>
      </c>
      <c r="G598">
        <v>-21.924155267362899</v>
      </c>
      <c r="H598">
        <f>(Table2[[#This Row],[1Y Return vs Nifty]]-AVERAGE(Table2[1Y Return vs Nifty]))/_xlfn.STDEV.P(Table2[1Y Return vs Nifty])</f>
        <v>-0.79170324030224515</v>
      </c>
      <c r="I598">
        <v>-2.9129784163229502</v>
      </c>
      <c r="J598">
        <f>(Table2[[#This Row],[1M Return vs Nifty]]-AVERAGE(Table2[1M Return vs Nifty]))/_xlfn.STDEV.P(Table2[1M Return vs Nifty])</f>
        <v>-0.42204022896106741</v>
      </c>
      <c r="K598">
        <v>4.0100532713889203</v>
      </c>
      <c r="L598">
        <f>(Table2[[#This Row],[6M Return vs Nifty]]-AVERAGE(Table2[6M Return vs Nifty]))/_xlfn.STDEV.P(Table2[6M Return vs Nifty])</f>
        <v>-0.17608005645141628</v>
      </c>
      <c r="M598">
        <v>0.75289488470892796</v>
      </c>
      <c r="N598">
        <f>(Table2[[#This Row],[1W Return vs Nifty]]-AVERAGE(Table2[1W Return vs Nifty]))/_xlfn.STDEV.P(Table2[1W Return vs Nifty])</f>
        <v>0.20279663208628232</v>
      </c>
      <c r="O598">
        <v>167.19</v>
      </c>
      <c r="P598">
        <v>166.95816628557799</v>
      </c>
      <c r="Q598">
        <v>166.15354137640401</v>
      </c>
      <c r="R598">
        <v>59.429921376585803</v>
      </c>
      <c r="S598" s="2">
        <f>(Table2[[#This Row],[Close Price]]-Table2[[#This Row],[20D EMA]])/Table2[[#This Row],[20D EMA]]</f>
        <v>3.8279801423530151E-2</v>
      </c>
      <c r="T598" s="2">
        <f>(Table2[[#This Row],[Close Price]]-Table2[[#This Row],[50D EMA]])/Table2[[#This Row],[50D EMA]]</f>
        <v>3.9721529422396873E-2</v>
      </c>
      <c r="U598" s="2">
        <f>(Table2[[#This Row],[Close Price]]-Table2[[#This Row],[200D EMA]])/Table2[[#This Row],[200D EMA]]</f>
        <v>4.4756546035630097E-2</v>
      </c>
      <c r="V598">
        <v>1.38386949871808</v>
      </c>
      <c r="W598">
        <v>169.95</v>
      </c>
      <c r="X598">
        <v>177.95</v>
      </c>
      <c r="Y598">
        <v>163.25</v>
      </c>
      <c r="Z598">
        <v>177.95</v>
      </c>
      <c r="AA598">
        <v>160</v>
      </c>
      <c r="AB598">
        <v>177.95</v>
      </c>
      <c r="AC598">
        <f>(Table2[[#This Row],[Close Price]]/Table2[[#This Row],[Day Low]])-1</f>
        <v>2.1418064136510928E-2</v>
      </c>
      <c r="AD598">
        <f>(Table2[[#This Row],[Day High]]/Table2[[#This Row],[Close Price]])-1</f>
        <v>2.5116654185148857E-2</v>
      </c>
      <c r="AE598">
        <f>(Table2[[#This Row],[Close Price]]/Table2[[#This Row],[Current Week Low]])-1</f>
        <v>6.3338437978560425E-2</v>
      </c>
      <c r="AF598">
        <f>(Table2[[#This Row],[Current Week High]]/Table2[[#This Row],[Close Price]])-1</f>
        <v>2.5116654185148857E-2</v>
      </c>
      <c r="AG598">
        <f>(Table2[[#This Row],[Close Price]]/Table2[[#This Row],[Current Month Low]])-1</f>
        <v>8.493750000000011E-2</v>
      </c>
      <c r="AH598">
        <f>(Table2[[#This Row],[Current Month High]]/Table2[[#This Row],[Close Price]])-1</f>
        <v>2.5116654185148857E-2</v>
      </c>
      <c r="AI598">
        <v>26.5049830059335</v>
      </c>
      <c r="AJ598">
        <v>33.479430988081504</v>
      </c>
      <c r="AK598" t="str">
        <f>IF(AND(Table2[[#This Row],[20D EMA]]&gt;Table2[[#This Row],[50D EMA]],Table2[[#This Row],[50D EMA]]&gt;Table2[[#This Row],[200D EMA]]),"Uptrend","Downtrend/NoTrend")</f>
        <v>Uptrend</v>
      </c>
      <c r="AL598">
        <v>-0.09</v>
      </c>
      <c r="AM598" t="s">
        <v>10212</v>
      </c>
      <c r="AN598">
        <v>7.06</v>
      </c>
      <c r="AO598" t="s">
        <v>10211</v>
      </c>
      <c r="AP598">
        <v>-6.5314910764254996E-2</v>
      </c>
      <c r="AQ598">
        <f>(Table2[[#This Row],[Sharpe Ratio]]-AVERAGE(Table2[Sharpe Ratio]))/_xlfn.STDEV.P(Table2[Sharpe Ratio])</f>
        <v>-1.3596532531572914</v>
      </c>
      <c r="AR5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-2.5466801467857381</v>
      </c>
      <c r="AS598">
        <f>_xlfn.RANK.AVG(Table2[[#This Row],[1Y Return vs Nifty Z-Score]],Table2[1Y Return vs Nifty Z-Score])</f>
        <v>626</v>
      </c>
      <c r="AT598">
        <f>_xlfn.RANK.AVG(Table2[[#This Row],[6M Return vs Nifty Z-Score]],Table2[6M Return vs Nifty Z-Score])</f>
        <v>372</v>
      </c>
      <c r="AU598">
        <f>_xlfn.RANK.AVG(Table2[[#This Row],[Sharpe Ratio Z-Score]],Table2[Sharpe Ratio Z-Score])</f>
        <v>667</v>
      </c>
      <c r="AV598">
        <f>(Table2[[#This Row],[Rank 1Y]]+Table2[[#This Row],[Rank 6M]]+Table2[[#This Row],[Rank Sharpe]])/3</f>
        <v>555</v>
      </c>
    </row>
    <row r="599" spans="1:48" x14ac:dyDescent="0.3">
      <c r="A599" t="s">
        <v>658</v>
      </c>
      <c r="B599" t="s">
        <v>659</v>
      </c>
      <c r="C599" t="s">
        <v>10181</v>
      </c>
      <c r="D599" t="s">
        <v>166</v>
      </c>
      <c r="E599">
        <v>26978.689840200001</v>
      </c>
      <c r="F599">
        <v>1065.7</v>
      </c>
      <c r="G599">
        <v>-18.0386221896606</v>
      </c>
      <c r="H599">
        <f>(Table2[[#This Row],[1Y Return vs Nifty]]-AVERAGE(Table2[1Y Return vs Nifty]))/_xlfn.STDEV.P(Table2[1Y Return vs Nifty])</f>
        <v>-0.74505682648908844</v>
      </c>
      <c r="I599">
        <v>-9.3531039484882399</v>
      </c>
      <c r="J599">
        <f>(Table2[[#This Row],[1M Return vs Nifty]]-AVERAGE(Table2[1M Return vs Nifty]))/_xlfn.STDEV.P(Table2[1M Return vs Nifty])</f>
        <v>-0.97316191443728961</v>
      </c>
      <c r="K599">
        <v>-16.0907158880235</v>
      </c>
      <c r="L599">
        <f>(Table2[[#This Row],[6M Return vs Nifty]]-AVERAGE(Table2[6M Return vs Nifty]))/_xlfn.STDEV.P(Table2[6M Return vs Nifty])</f>
        <v>-0.78107862895621127</v>
      </c>
      <c r="M599">
        <v>-4.6862296576783997</v>
      </c>
      <c r="N599">
        <f>(Table2[[#This Row],[1W Return vs Nifty]]-AVERAGE(Table2[1W Return vs Nifty]))/_xlfn.STDEV.P(Table2[1W Return vs Nifty])</f>
        <v>-0.83898592616961531</v>
      </c>
      <c r="O599">
        <v>1087.42</v>
      </c>
      <c r="P599">
        <v>1087.2019501475399</v>
      </c>
      <c r="Q599">
        <v>1057.87991732558</v>
      </c>
      <c r="R599">
        <v>29.2540007985214</v>
      </c>
      <c r="S599" s="2">
        <f>(Table2[[#This Row],[Close Price]]-Table2[[#This Row],[20D EMA]])/Table2[[#This Row],[20D EMA]]</f>
        <v>-1.9973883136230736E-2</v>
      </c>
      <c r="T599" s="2">
        <f>(Table2[[#This Row],[Close Price]]-Table2[[#This Row],[50D EMA]])/Table2[[#This Row],[50D EMA]]</f>
        <v>-1.9777328530933884E-2</v>
      </c>
      <c r="U599" s="2">
        <f>(Table2[[#This Row],[Close Price]]-Table2[[#This Row],[200D EMA]])/Table2[[#This Row],[200D EMA]]</f>
        <v>7.3922215048660431E-3</v>
      </c>
      <c r="V599">
        <v>0.747640542408468</v>
      </c>
      <c r="W599">
        <v>1061.4000000000001</v>
      </c>
      <c r="X599">
        <v>1074</v>
      </c>
      <c r="Y599">
        <v>1043.25</v>
      </c>
      <c r="Z599">
        <v>1111.1500000000001</v>
      </c>
      <c r="AA599">
        <v>1043.25</v>
      </c>
      <c r="AB599">
        <v>1120</v>
      </c>
      <c r="AC599">
        <f>(Table2[[#This Row],[Close Price]]/Table2[[#This Row],[Day Low]])-1</f>
        <v>4.0512530619936094E-3</v>
      </c>
      <c r="AD599">
        <f>(Table2[[#This Row],[Day High]]/Table2[[#This Row],[Close Price]])-1</f>
        <v>7.7883081542646782E-3</v>
      </c>
      <c r="AE599">
        <f>(Table2[[#This Row],[Close Price]]/Table2[[#This Row],[Current Week Low]])-1</f>
        <v>2.1519290678169156E-2</v>
      </c>
      <c r="AF599">
        <f>(Table2[[#This Row],[Current Week High]]/Table2[[#This Row],[Close Price]])-1</f>
        <v>4.264802477245011E-2</v>
      </c>
      <c r="AG599">
        <f>(Table2[[#This Row],[Close Price]]/Table2[[#This Row],[Current Month Low]])-1</f>
        <v>2.1519290678169156E-2</v>
      </c>
      <c r="AH599">
        <f>(Table2[[#This Row],[Current Month High]]/Table2[[#This Row],[Close Price]])-1</f>
        <v>5.0952425635732324E-2</v>
      </c>
      <c r="AI599">
        <v>26.583466266303802</v>
      </c>
      <c r="AJ599">
        <v>14.222936763129599</v>
      </c>
      <c r="AK599" t="str">
        <f>IF(AND(Table2[[#This Row],[20D EMA]]&gt;Table2[[#This Row],[50D EMA]],Table2[[#This Row],[50D EMA]]&gt;Table2[[#This Row],[200D EMA]]),"Uptrend","Downtrend/NoTrend")</f>
        <v>Uptrend</v>
      </c>
      <c r="AL599">
        <v>-0.12</v>
      </c>
      <c r="AM599" t="s">
        <v>10212</v>
      </c>
      <c r="AN599">
        <v>-2.4500000000000002</v>
      </c>
      <c r="AO599" t="s">
        <v>10212</v>
      </c>
      <c r="AP599">
        <v>1.0184738562982999E-2</v>
      </c>
      <c r="AQ599">
        <f>(Table2[[#This Row],[Sharpe Ratio]]-AVERAGE(Table2[Sharpe Ratio]))/_xlfn.STDEV.P(Table2[Sharpe Ratio])</f>
        <v>-0.5030663598717936</v>
      </c>
      <c r="AR5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-3.8413496559239984</v>
      </c>
      <c r="AS599">
        <f>_xlfn.RANK.AVG(Table2[[#This Row],[1Y Return vs Nifty Z-Score]],Table2[1Y Return vs Nifty Z-Score])</f>
        <v>606</v>
      </c>
      <c r="AT599">
        <f>_xlfn.RANK.AVG(Table2[[#This Row],[6M Return vs Nifty Z-Score]],Table2[6M Return vs Nifty Z-Score])</f>
        <v>589</v>
      </c>
      <c r="AU599">
        <f>_xlfn.RANK.AVG(Table2[[#This Row],[Sharpe Ratio Z-Score]],Table2[Sharpe Ratio Z-Score])</f>
        <v>475</v>
      </c>
      <c r="AV599">
        <f>(Table2[[#This Row],[Rank 1Y]]+Table2[[#This Row],[Rank 6M]]+Table2[[#This Row],[Rank Sharpe]])/3</f>
        <v>556.66666666666663</v>
      </c>
    </row>
    <row r="600" spans="1:48" x14ac:dyDescent="0.3">
      <c r="A600" t="s">
        <v>479</v>
      </c>
      <c r="B600" t="s">
        <v>480</v>
      </c>
      <c r="C600" t="s">
        <v>637</v>
      </c>
      <c r="D600" t="s">
        <v>481</v>
      </c>
      <c r="E600">
        <v>43925.74043184</v>
      </c>
      <c r="F600">
        <v>39754.6</v>
      </c>
      <c r="G600">
        <v>-15.9879275482967</v>
      </c>
      <c r="H600">
        <f>(Table2[[#This Row],[1Y Return vs Nifty]]-AVERAGE(Table2[1Y Return vs Nifty]))/_xlfn.STDEV.P(Table2[1Y Return vs Nifty])</f>
        <v>-0.72043792634526316</v>
      </c>
      <c r="I600">
        <v>-4.3776016166793204</v>
      </c>
      <c r="J600">
        <f>(Table2[[#This Row],[1M Return vs Nifty]]-AVERAGE(Table2[1M Return vs Nifty]))/_xlfn.STDEV.P(Table2[1M Return vs Nifty])</f>
        <v>-0.54737716575468776</v>
      </c>
      <c r="K600">
        <v>-4.0543688664539301</v>
      </c>
      <c r="L600">
        <f>(Table2[[#This Row],[6M Return vs Nifty]]-AVERAGE(Table2[6M Return vs Nifty]))/_xlfn.STDEV.P(Table2[6M Return vs Nifty])</f>
        <v>-0.41880528963914038</v>
      </c>
      <c r="M600">
        <v>0.86631786443159098</v>
      </c>
      <c r="N600">
        <f>(Table2[[#This Row],[1W Return vs Nifty]]-AVERAGE(Table2[1W Return vs Nifty]))/_xlfn.STDEV.P(Table2[1W Return vs Nifty])</f>
        <v>0.22452109915072266</v>
      </c>
      <c r="O600">
        <v>39085.47</v>
      </c>
      <c r="P600">
        <v>38026.797352147601</v>
      </c>
      <c r="Q600">
        <v>37450.924170891303</v>
      </c>
      <c r="R600">
        <v>54.718377174199098</v>
      </c>
      <c r="S600" s="2">
        <f>(Table2[[#This Row],[Close Price]]-Table2[[#This Row],[20D EMA]])/Table2[[#This Row],[20D EMA]]</f>
        <v>1.7119661091449006E-2</v>
      </c>
      <c r="T600" s="2">
        <f>(Table2[[#This Row],[Close Price]]-Table2[[#This Row],[50D EMA]])/Table2[[#This Row],[50D EMA]]</f>
        <v>4.5436449245306154E-2</v>
      </c>
      <c r="U600" s="2">
        <f>(Table2[[#This Row],[Close Price]]-Table2[[#This Row],[200D EMA]])/Table2[[#This Row],[200D EMA]]</f>
        <v>6.1511855317557831E-2</v>
      </c>
      <c r="V600">
        <v>0.56045159859003801</v>
      </c>
      <c r="W600">
        <v>39062.800000000003</v>
      </c>
      <c r="X600">
        <v>39888.550000000003</v>
      </c>
      <c r="Y600">
        <v>38850</v>
      </c>
      <c r="Z600">
        <v>39960</v>
      </c>
      <c r="AA600">
        <v>38300</v>
      </c>
      <c r="AB600">
        <v>39960</v>
      </c>
      <c r="AC600">
        <f>(Table2[[#This Row],[Close Price]]/Table2[[#This Row],[Day Low]])-1</f>
        <v>1.7709943987630039E-2</v>
      </c>
      <c r="AD600">
        <f>(Table2[[#This Row],[Day High]]/Table2[[#This Row],[Close Price]])-1</f>
        <v>3.3694214002908396E-3</v>
      </c>
      <c r="AE600">
        <f>(Table2[[#This Row],[Close Price]]/Table2[[#This Row],[Current Week Low]])-1</f>
        <v>2.3284427284427256E-2</v>
      </c>
      <c r="AF600">
        <f>(Table2[[#This Row],[Current Week High]]/Table2[[#This Row],[Close Price]])-1</f>
        <v>5.1666976903301798E-3</v>
      </c>
      <c r="AG600">
        <f>(Table2[[#This Row],[Close Price]]/Table2[[#This Row],[Current Month Low]])-1</f>
        <v>3.7979112271540494E-2</v>
      </c>
      <c r="AH600">
        <f>(Table2[[#This Row],[Current Month High]]/Table2[[#This Row],[Close Price]])-1</f>
        <v>5.1666976903301798E-3</v>
      </c>
      <c r="AI600">
        <v>7.87430888500952</v>
      </c>
      <c r="AJ600">
        <v>20.2133047878669</v>
      </c>
      <c r="AK600" t="str">
        <f>IF(AND(Table2[[#This Row],[20D EMA]]&gt;Table2[[#This Row],[50D EMA]],Table2[[#This Row],[50D EMA]]&gt;Table2[[#This Row],[200D EMA]]),"Uptrend","Downtrend/NoTrend")</f>
        <v>Uptrend</v>
      </c>
      <c r="AL600">
        <v>0</v>
      </c>
      <c r="AM600" t="s">
        <v>10213</v>
      </c>
      <c r="AN600">
        <v>0.43</v>
      </c>
      <c r="AO600" t="s">
        <v>10211</v>
      </c>
      <c r="AP600">
        <v>-3.6168423450831003E-2</v>
      </c>
      <c r="AQ600">
        <f>(Table2[[#This Row],[Sharpe Ratio]]-AVERAGE(Table2[Sharpe Ratio]))/_xlfn.STDEV.P(Table2[Sharpe Ratio])</f>
        <v>-1.0289696110415674</v>
      </c>
      <c r="AR6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-2.4910688936299361</v>
      </c>
      <c r="AS600">
        <f>_xlfn.RANK.AVG(Table2[[#This Row],[1Y Return vs Nifty Z-Score]],Table2[1Y Return vs Nifty Z-Score])</f>
        <v>595</v>
      </c>
      <c r="AT600">
        <f>_xlfn.RANK.AVG(Table2[[#This Row],[6M Return vs Nifty Z-Score]],Table2[6M Return vs Nifty Z-Score])</f>
        <v>466</v>
      </c>
      <c r="AU600">
        <f>_xlfn.RANK.AVG(Table2[[#This Row],[Sharpe Ratio Z-Score]],Table2[Sharpe Ratio Z-Score])</f>
        <v>612</v>
      </c>
      <c r="AV600">
        <f>(Table2[[#This Row],[Rank 1Y]]+Table2[[#This Row],[Rank 6M]]+Table2[[#This Row],[Rank Sharpe]])/3</f>
        <v>557.66666666666663</v>
      </c>
    </row>
    <row r="601" spans="1:48" x14ac:dyDescent="0.3">
      <c r="A601" t="s">
        <v>684</v>
      </c>
      <c r="B601" t="s">
        <v>685</v>
      </c>
      <c r="C601" t="s">
        <v>10167</v>
      </c>
      <c r="D601" t="s">
        <v>553</v>
      </c>
      <c r="E601">
        <v>25413.672522134999</v>
      </c>
      <c r="F601">
        <v>776.3</v>
      </c>
      <c r="G601">
        <v>0.83939913038829395</v>
      </c>
      <c r="H601">
        <f>(Table2[[#This Row],[1Y Return vs Nifty]]-AVERAGE(Table2[1Y Return vs Nifty]))/_xlfn.STDEV.P(Table2[1Y Return vs Nifty])</f>
        <v>-0.51842331781507878</v>
      </c>
      <c r="I601">
        <v>4.24571373266087</v>
      </c>
      <c r="J601">
        <f>(Table2[[#This Row],[1M Return vs Nifty]]-AVERAGE(Table2[1M Return vs Nifty]))/_xlfn.STDEV.P(Table2[1M Return vs Nifty])</f>
        <v>0.1905736810083048</v>
      </c>
      <c r="K601">
        <v>-10.8554002593807</v>
      </c>
      <c r="L601">
        <f>(Table2[[#This Row],[6M Return vs Nifty]]-AVERAGE(Table2[6M Return vs Nifty]))/_xlfn.STDEV.P(Table2[6M Return vs Nifty])</f>
        <v>-0.62350463480595342</v>
      </c>
      <c r="M601">
        <v>0.21524316692329701</v>
      </c>
      <c r="N601">
        <f>(Table2[[#This Row],[1W Return vs Nifty]]-AVERAGE(Table2[1W Return vs Nifty]))/_xlfn.STDEV.P(Table2[1W Return vs Nifty])</f>
        <v>9.9817526231951628E-2</v>
      </c>
      <c r="O601">
        <v>763.43</v>
      </c>
      <c r="P601">
        <v>748.96915426433497</v>
      </c>
      <c r="Q601">
        <v>714.89242298319004</v>
      </c>
      <c r="R601">
        <v>71.719301993994193</v>
      </c>
      <c r="S601" s="2">
        <f>(Table2[[#This Row],[Close Price]]-Table2[[#This Row],[20D EMA]])/Table2[[#This Row],[20D EMA]]</f>
        <v>1.6858127136738149E-2</v>
      </c>
      <c r="T601" s="2">
        <f>(Table2[[#This Row],[Close Price]]-Table2[[#This Row],[50D EMA]])/Table2[[#This Row],[50D EMA]]</f>
        <v>3.6491283492856713E-2</v>
      </c>
      <c r="U601" s="2">
        <f>(Table2[[#This Row],[Close Price]]-Table2[[#This Row],[200D EMA]])/Table2[[#This Row],[200D EMA]]</f>
        <v>8.5897647034166205E-2</v>
      </c>
      <c r="V601">
        <v>0.61166954465408796</v>
      </c>
      <c r="W601">
        <v>774.75</v>
      </c>
      <c r="X601">
        <v>788.55</v>
      </c>
      <c r="Y601">
        <v>773.05</v>
      </c>
      <c r="Z601">
        <v>790.85</v>
      </c>
      <c r="AA601">
        <v>749.1</v>
      </c>
      <c r="AB601">
        <v>790.85</v>
      </c>
      <c r="AC601">
        <f>(Table2[[#This Row],[Close Price]]/Table2[[#This Row],[Day Low]])-1</f>
        <v>2.0006453694738635E-3</v>
      </c>
      <c r="AD601">
        <f>(Table2[[#This Row],[Day High]]/Table2[[#This Row],[Close Price]])-1</f>
        <v>1.5779981965734935E-2</v>
      </c>
      <c r="AE601">
        <f>(Table2[[#This Row],[Close Price]]/Table2[[#This Row],[Current Week Low]])-1</f>
        <v>4.2041265118686333E-3</v>
      </c>
      <c r="AF601">
        <f>(Table2[[#This Row],[Current Week High]]/Table2[[#This Row],[Close Price]])-1</f>
        <v>1.8742754089913882E-2</v>
      </c>
      <c r="AG601">
        <f>(Table2[[#This Row],[Close Price]]/Table2[[#This Row],[Current Month Low]])-1</f>
        <v>3.6310238953410678E-2</v>
      </c>
      <c r="AH601">
        <f>(Table2[[#This Row],[Current Month High]]/Table2[[#This Row],[Close Price]])-1</f>
        <v>1.8742754089913882E-2</v>
      </c>
      <c r="AI601">
        <v>11.6127785649877</v>
      </c>
      <c r="AJ601">
        <v>27.986151182919802</v>
      </c>
      <c r="AK601" t="str">
        <f>IF(AND(Table2[[#This Row],[20D EMA]]&gt;Table2[[#This Row],[50D EMA]],Table2[[#This Row],[50D EMA]]&gt;Table2[[#This Row],[200D EMA]]),"Uptrend","Downtrend/NoTrend")</f>
        <v>Uptrend</v>
      </c>
      <c r="AL601">
        <v>-0.04</v>
      </c>
      <c r="AM601" t="s">
        <v>10212</v>
      </c>
      <c r="AN601">
        <v>0.52</v>
      </c>
      <c r="AO601" t="s">
        <v>10211</v>
      </c>
      <c r="AP601">
        <v>-5.2498010195463997E-2</v>
      </c>
      <c r="AQ601">
        <f>(Table2[[#This Row],[Sharpe Ratio]]-AVERAGE(Table2[Sharpe Ratio]))/_xlfn.STDEV.P(Table2[Sharpe Ratio])</f>
        <v>-1.2142381533839868</v>
      </c>
      <c r="AR6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-2.0657748987647628</v>
      </c>
      <c r="AS601">
        <f>_xlfn.RANK.AVG(Table2[[#This Row],[1Y Return vs Nifty Z-Score]],Table2[1Y Return vs Nifty Z-Score])</f>
        <v>500</v>
      </c>
      <c r="AT601">
        <f>_xlfn.RANK.AVG(Table2[[#This Row],[6M Return vs Nifty Z-Score]],Table2[6M Return vs Nifty Z-Score])</f>
        <v>540</v>
      </c>
      <c r="AU601">
        <f>_xlfn.RANK.AVG(Table2[[#This Row],[Sharpe Ratio Z-Score]],Table2[Sharpe Ratio Z-Score])</f>
        <v>636</v>
      </c>
      <c r="AV601">
        <f>(Table2[[#This Row],[Rank 1Y]]+Table2[[#This Row],[Rank 6M]]+Table2[[#This Row],[Rank Sharpe]])/3</f>
        <v>558.66666666666663</v>
      </c>
    </row>
    <row r="602" spans="1:48" x14ac:dyDescent="0.3">
      <c r="A602" t="s">
        <v>1613</v>
      </c>
      <c r="B602" t="s">
        <v>1614</v>
      </c>
      <c r="C602" t="s">
        <v>10167</v>
      </c>
      <c r="D602" t="s">
        <v>413</v>
      </c>
      <c r="E602">
        <v>5365.5763578899996</v>
      </c>
      <c r="F602">
        <v>295.14999999999998</v>
      </c>
      <c r="G602">
        <v>-8.9839223913563195</v>
      </c>
      <c r="H602">
        <f>(Table2[[#This Row],[1Y Return vs Nifty]]-AVERAGE(Table2[1Y Return vs Nifty]))/_xlfn.STDEV.P(Table2[1Y Return vs Nifty])</f>
        <v>-0.63635378232522954</v>
      </c>
      <c r="I602">
        <v>-7.3846181947333198</v>
      </c>
      <c r="J602">
        <f>(Table2[[#This Row],[1M Return vs Nifty]]-AVERAGE(Table2[1M Return vs Nifty]))/_xlfn.STDEV.P(Table2[1M Return vs Nifty])</f>
        <v>-0.80470631818735305</v>
      </c>
      <c r="K602">
        <v>-10.588151655348399</v>
      </c>
      <c r="L602">
        <f>(Table2[[#This Row],[6M Return vs Nifty]]-AVERAGE(Table2[6M Return vs Nifty]))/_xlfn.STDEV.P(Table2[6M Return vs Nifty])</f>
        <v>-0.61546091157023175</v>
      </c>
      <c r="M602">
        <v>0.43537230483092698</v>
      </c>
      <c r="N602">
        <f>(Table2[[#This Row],[1W Return vs Nifty]]-AVERAGE(Table2[1W Return vs Nifty]))/_xlfn.STDEV.P(Table2[1W Return vs Nifty])</f>
        <v>0.14197995414639328</v>
      </c>
      <c r="O602">
        <v>297.74</v>
      </c>
      <c r="P602">
        <v>297.791951019149</v>
      </c>
      <c r="Q602">
        <v>295.069698082522</v>
      </c>
      <c r="R602">
        <v>46.508999679788303</v>
      </c>
      <c r="S602" s="2">
        <f>(Table2[[#This Row],[Close Price]]-Table2[[#This Row],[20D EMA]])/Table2[[#This Row],[20D EMA]]</f>
        <v>-8.6988647813529656E-3</v>
      </c>
      <c r="T602" s="2">
        <f>(Table2[[#This Row],[Close Price]]-Table2[[#This Row],[50D EMA]])/Table2[[#This Row],[50D EMA]]</f>
        <v>-8.8718013032499082E-3</v>
      </c>
      <c r="U602" s="2">
        <f>(Table2[[#This Row],[Close Price]]-Table2[[#This Row],[200D EMA]])/Table2[[#This Row],[200D EMA]]</f>
        <v>2.7214559136304128E-4</v>
      </c>
      <c r="V602">
        <v>1.31939886004415</v>
      </c>
      <c r="W602">
        <v>294.10000000000002</v>
      </c>
      <c r="X602">
        <v>297.5</v>
      </c>
      <c r="Y602">
        <v>288</v>
      </c>
      <c r="Z602">
        <v>304.7</v>
      </c>
      <c r="AA602">
        <v>288</v>
      </c>
      <c r="AB602">
        <v>304.7</v>
      </c>
      <c r="AC602">
        <f>(Table2[[#This Row],[Close Price]]/Table2[[#This Row],[Day Low]])-1</f>
        <v>3.5702142128526404E-3</v>
      </c>
      <c r="AD602">
        <f>(Table2[[#This Row],[Day High]]/Table2[[#This Row],[Close Price]])-1</f>
        <v>7.9620531932915739E-3</v>
      </c>
      <c r="AE602">
        <f>(Table2[[#This Row],[Close Price]]/Table2[[#This Row],[Current Week Low]])-1</f>
        <v>2.4826388888888884E-2</v>
      </c>
      <c r="AF602">
        <f>(Table2[[#This Row],[Current Week High]]/Table2[[#This Row],[Close Price]])-1</f>
        <v>3.235642893444024E-2</v>
      </c>
      <c r="AG602">
        <f>(Table2[[#This Row],[Close Price]]/Table2[[#This Row],[Current Month Low]])-1</f>
        <v>2.4826388888888884E-2</v>
      </c>
      <c r="AH602">
        <f>(Table2[[#This Row],[Current Month High]]/Table2[[#This Row],[Close Price]])-1</f>
        <v>3.235642893444024E-2</v>
      </c>
      <c r="AI602">
        <v>31.441639844147002</v>
      </c>
      <c r="AJ602">
        <v>19.6554054054054</v>
      </c>
      <c r="AK602" t="str">
        <f>IF(AND(Table2[[#This Row],[20D EMA]]&gt;Table2[[#This Row],[50D EMA]],Table2[[#This Row],[50D EMA]]&gt;Table2[[#This Row],[200D EMA]]),"Uptrend","Downtrend/NoTrend")</f>
        <v>Downtrend/NoTrend</v>
      </c>
      <c r="AL602">
        <v>-0.1</v>
      </c>
      <c r="AM602" t="s">
        <v>10212</v>
      </c>
      <c r="AN602">
        <v>-1.6</v>
      </c>
      <c r="AO602" t="s">
        <v>10212</v>
      </c>
      <c r="AP602">
        <v>-2.5160409237134002E-2</v>
      </c>
      <c r="AQ602">
        <f>(Table2[[#This Row],[Sharpe Ratio]]-AVERAGE(Table2[Sharpe Ratio]))/_xlfn.STDEV.P(Table2[Sharpe Ratio])</f>
        <v>-0.90407736610300038</v>
      </c>
      <c r="AR6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2">
        <f>_xlfn.RANK.AVG(Table2[[#This Row],[1Y Return vs Nifty Z-Score]],Table2[1Y Return vs Nifty Z-Score])</f>
        <v>551</v>
      </c>
      <c r="AT602">
        <f>_xlfn.RANK.AVG(Table2[[#This Row],[6M Return vs Nifty Z-Score]],Table2[6M Return vs Nifty Z-Score])</f>
        <v>534</v>
      </c>
      <c r="AU602">
        <f>_xlfn.RANK.AVG(Table2[[#This Row],[Sharpe Ratio Z-Score]],Table2[Sharpe Ratio Z-Score])</f>
        <v>591</v>
      </c>
      <c r="AV602">
        <f>(Table2[[#This Row],[Rank 1Y]]+Table2[[#This Row],[Rank 6M]]+Table2[[#This Row],[Rank Sharpe]])/3</f>
        <v>558.66666666666663</v>
      </c>
    </row>
    <row r="603" spans="1:48" x14ac:dyDescent="0.3">
      <c r="A603" t="s">
        <v>1509</v>
      </c>
      <c r="B603" t="s">
        <v>1510</v>
      </c>
      <c r="C603" t="s">
        <v>10177</v>
      </c>
      <c r="D603" t="s">
        <v>384</v>
      </c>
      <c r="E603">
        <v>6414.618740592</v>
      </c>
      <c r="F603">
        <v>64.53</v>
      </c>
      <c r="G603">
        <v>-37.302968698422703</v>
      </c>
      <c r="H603">
        <f>(Table2[[#This Row],[1Y Return vs Nifty]]-AVERAGE(Table2[1Y Return vs Nifty]))/_xlfn.STDEV.P(Table2[1Y Return vs Nifty])</f>
        <v>-0.9763282276372548</v>
      </c>
      <c r="I603">
        <v>-5.4071092279466804</v>
      </c>
      <c r="J603">
        <f>(Table2[[#This Row],[1M Return vs Nifty]]-AVERAGE(Table2[1M Return vs Nifty]))/_xlfn.STDEV.P(Table2[1M Return vs Nifty])</f>
        <v>-0.63547854935326209</v>
      </c>
      <c r="K603">
        <v>-33.358382862276699</v>
      </c>
      <c r="L603">
        <f>(Table2[[#This Row],[6M Return vs Nifty]]-AVERAGE(Table2[6M Return vs Nifty]))/_xlfn.STDEV.P(Table2[6M Return vs Nifty])</f>
        <v>-1.3008056994508987</v>
      </c>
      <c r="M603">
        <v>0.14974564050081399</v>
      </c>
      <c r="N603">
        <f>(Table2[[#This Row],[1W Return vs Nifty]]-AVERAGE(Table2[1W Return vs Nifty]))/_xlfn.STDEV.P(Table2[1W Return vs Nifty])</f>
        <v>8.7272459447013048E-2</v>
      </c>
      <c r="O603">
        <v>63.71</v>
      </c>
      <c r="P603">
        <v>65.957421461352595</v>
      </c>
      <c r="Q603">
        <v>70.521173708929894</v>
      </c>
      <c r="R603">
        <v>66.095377075917995</v>
      </c>
      <c r="S603" s="2">
        <f>(Table2[[#This Row],[Close Price]]-Table2[[#This Row],[20D EMA]])/Table2[[#This Row],[20D EMA]]</f>
        <v>1.2870820907235916E-2</v>
      </c>
      <c r="T603" s="2">
        <f>(Table2[[#This Row],[Close Price]]-Table2[[#This Row],[50D EMA]])/Table2[[#This Row],[50D EMA]]</f>
        <v>-2.1641559505005577E-2</v>
      </c>
      <c r="U603" s="2">
        <f>(Table2[[#This Row],[Close Price]]-Table2[[#This Row],[200D EMA]])/Table2[[#This Row],[200D EMA]]</f>
        <v>-8.4955672088753778E-2</v>
      </c>
      <c r="V603">
        <v>1.50237472920055</v>
      </c>
      <c r="W603">
        <v>64.25</v>
      </c>
      <c r="X603">
        <v>66.16</v>
      </c>
      <c r="Y603">
        <v>62.59</v>
      </c>
      <c r="Z603">
        <v>66.36</v>
      </c>
      <c r="AA603">
        <v>60.55</v>
      </c>
      <c r="AB603">
        <v>66.36</v>
      </c>
      <c r="AC603">
        <f>(Table2[[#This Row],[Close Price]]/Table2[[#This Row],[Day Low]])-1</f>
        <v>4.357976653696527E-3</v>
      </c>
      <c r="AD603">
        <f>(Table2[[#This Row],[Day High]]/Table2[[#This Row],[Close Price]])-1</f>
        <v>2.5259569192623621E-2</v>
      </c>
      <c r="AE603">
        <f>(Table2[[#This Row],[Close Price]]/Table2[[#This Row],[Current Week Low]])-1</f>
        <v>3.0995366671992208E-2</v>
      </c>
      <c r="AF603">
        <f>(Table2[[#This Row],[Current Week High]]/Table2[[#This Row],[Close Price]])-1</f>
        <v>2.8358902835890154E-2</v>
      </c>
      <c r="AG603">
        <f>(Table2[[#This Row],[Close Price]]/Table2[[#This Row],[Current Month Low]])-1</f>
        <v>6.5730800990916771E-2</v>
      </c>
      <c r="AH603">
        <f>(Table2[[#This Row],[Current Month High]]/Table2[[#This Row],[Close Price]])-1</f>
        <v>2.8358902835890154E-2</v>
      </c>
      <c r="AI603">
        <v>51.867348520068099</v>
      </c>
      <c r="AJ603">
        <v>8.8195615514333898</v>
      </c>
      <c r="AK603" t="str">
        <f>IF(AND(Table2[[#This Row],[20D EMA]]&gt;Table2[[#This Row],[50D EMA]],Table2[[#This Row],[50D EMA]]&gt;Table2[[#This Row],[200D EMA]]),"Uptrend","Downtrend/NoTrend")</f>
        <v>Downtrend/NoTrend</v>
      </c>
      <c r="AL603">
        <v>-0.22</v>
      </c>
      <c r="AM603" t="s">
        <v>10212</v>
      </c>
      <c r="AN603">
        <v>7.6</v>
      </c>
      <c r="AO603" t="s">
        <v>10211</v>
      </c>
      <c r="AP603">
        <v>6.8356184052720995E-2</v>
      </c>
      <c r="AQ603">
        <f>(Table2[[#This Row],[Sharpe Ratio]]-AVERAGE(Table2[Sharpe Ratio]))/_xlfn.STDEV.P(Table2[Sharpe Ratio])</f>
        <v>0.15692210648528909</v>
      </c>
      <c r="AR6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3">
        <f>_xlfn.RANK.AVG(Table2[[#This Row],[1Y Return vs Nifty Z-Score]],Table2[1Y Return vs Nifty Z-Score])</f>
        <v>685</v>
      </c>
      <c r="AT603">
        <f>_xlfn.RANK.AVG(Table2[[#This Row],[6M Return vs Nifty Z-Score]],Table2[6M Return vs Nifty Z-Score])</f>
        <v>700</v>
      </c>
      <c r="AU603">
        <f>_xlfn.RANK.AVG(Table2[[#This Row],[Sharpe Ratio Z-Score]],Table2[Sharpe Ratio Z-Score])</f>
        <v>293</v>
      </c>
      <c r="AV603">
        <f>(Table2[[#This Row],[Rank 1Y]]+Table2[[#This Row],[Rank 6M]]+Table2[[#This Row],[Rank Sharpe]])/3</f>
        <v>559.33333333333337</v>
      </c>
    </row>
    <row r="604" spans="1:48" x14ac:dyDescent="0.3">
      <c r="A604" t="s">
        <v>533</v>
      </c>
      <c r="B604" t="s">
        <v>534</v>
      </c>
      <c r="C604" t="s">
        <v>10166</v>
      </c>
      <c r="D604" t="s">
        <v>21</v>
      </c>
      <c r="E604">
        <v>37105.083390300002</v>
      </c>
      <c r="F604">
        <v>5977.65</v>
      </c>
      <c r="G604">
        <v>2.1551055428736201</v>
      </c>
      <c r="H604">
        <f>(Table2[[#This Row],[1Y Return vs Nifty]]-AVERAGE(Table2[1Y Return vs Nifty]))/_xlfn.STDEV.P(Table2[1Y Return vs Nifty])</f>
        <v>-0.50262806281503458</v>
      </c>
      <c r="I604">
        <v>1.3207088503742199</v>
      </c>
      <c r="J604">
        <f>(Table2[[#This Row],[1M Return vs Nifty]]-AVERAGE(Table2[1M Return vs Nifty]))/_xlfn.STDEV.P(Table2[1M Return vs Nifty])</f>
        <v>-5.9737219408259268E-2</v>
      </c>
      <c r="K604">
        <v>-21.2390712915129</v>
      </c>
      <c r="L604">
        <f>(Table2[[#This Row],[6M Return vs Nifty]]-AVERAGE(Table2[6M Return vs Nifty]))/_xlfn.STDEV.P(Table2[6M Return vs Nifty])</f>
        <v>-0.93603526992633646</v>
      </c>
      <c r="M604">
        <v>-6.6102471301450896</v>
      </c>
      <c r="N604">
        <f>(Table2[[#This Row],[1W Return vs Nifty]]-AVERAGE(Table2[1W Return vs Nifty]))/_xlfn.STDEV.P(Table2[1W Return vs Nifty])</f>
        <v>-1.207502555817449</v>
      </c>
      <c r="O604">
        <v>5577.35</v>
      </c>
      <c r="P604">
        <v>5408.9816977327901</v>
      </c>
      <c r="Q604">
        <v>5419.3391479246302</v>
      </c>
      <c r="R604">
        <v>45.890111754805197</v>
      </c>
      <c r="S604" s="2">
        <f>(Table2[[#This Row],[Close Price]]-Table2[[#This Row],[20D EMA]])/Table2[[#This Row],[20D EMA]]</f>
        <v>7.1772436730705311E-2</v>
      </c>
      <c r="T604" s="2">
        <f>(Table2[[#This Row],[Close Price]]-Table2[[#This Row],[50D EMA]])/Table2[[#This Row],[50D EMA]]</f>
        <v>0.10513407773325811</v>
      </c>
      <c r="U604" s="2">
        <f>(Table2[[#This Row],[Close Price]]-Table2[[#This Row],[200D EMA]])/Table2[[#This Row],[200D EMA]]</f>
        <v>0.10302194360527853</v>
      </c>
      <c r="V604">
        <v>1.01783457518609</v>
      </c>
      <c r="W604">
        <v>5632.05</v>
      </c>
      <c r="X604">
        <v>6040</v>
      </c>
      <c r="Y604">
        <v>5551.05</v>
      </c>
      <c r="Z604">
        <v>6040</v>
      </c>
      <c r="AA604">
        <v>5425.75</v>
      </c>
      <c r="AB604">
        <v>6040</v>
      </c>
      <c r="AC604">
        <f>(Table2[[#This Row],[Close Price]]/Table2[[#This Row],[Day Low]])-1</f>
        <v>6.1363091591871477E-2</v>
      </c>
      <c r="AD604">
        <f>(Table2[[#This Row],[Day High]]/Table2[[#This Row],[Close Price]])-1</f>
        <v>1.0430520354989037E-2</v>
      </c>
      <c r="AE604">
        <f>(Table2[[#This Row],[Close Price]]/Table2[[#This Row],[Current Week Low]])-1</f>
        <v>7.6850325614072901E-2</v>
      </c>
      <c r="AF604">
        <f>(Table2[[#This Row],[Current Week High]]/Table2[[#This Row],[Close Price]])-1</f>
        <v>1.0430520354989037E-2</v>
      </c>
      <c r="AG604">
        <f>(Table2[[#This Row],[Close Price]]/Table2[[#This Row],[Current Month Low]])-1</f>
        <v>0.10171865640694833</v>
      </c>
      <c r="AH604">
        <f>(Table2[[#This Row],[Current Month High]]/Table2[[#This Row],[Close Price]])-1</f>
        <v>1.0430520354989037E-2</v>
      </c>
      <c r="AI604">
        <v>14.550868652396799</v>
      </c>
      <c r="AJ604">
        <v>39.428538107178198</v>
      </c>
      <c r="AK604" t="str">
        <f>IF(AND(Table2[[#This Row],[20D EMA]]&gt;Table2[[#This Row],[50D EMA]],Table2[[#This Row],[50D EMA]]&gt;Table2[[#This Row],[200D EMA]]),"Uptrend","Downtrend/NoTrend")</f>
        <v>Downtrend/NoTrend</v>
      </c>
      <c r="AL604">
        <v>-0.01</v>
      </c>
      <c r="AM604" t="s">
        <v>10212</v>
      </c>
      <c r="AN604">
        <v>12.25</v>
      </c>
      <c r="AO604" t="s">
        <v>10211</v>
      </c>
      <c r="AP604">
        <v>-7.6191028865209998E-3</v>
      </c>
      <c r="AQ604">
        <f>(Table2[[#This Row],[Sharpe Ratio]]-AVERAGE(Table2[Sharpe Ratio]))/_xlfn.STDEV.P(Table2[Sharpe Ratio])</f>
        <v>-0.705061168744055</v>
      </c>
      <c r="AR6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4">
        <f>_xlfn.RANK.AVG(Table2[[#This Row],[1Y Return vs Nifty Z-Score]],Table2[1Y Return vs Nifty Z-Score])</f>
        <v>489</v>
      </c>
      <c r="AT604">
        <f>_xlfn.RANK.AVG(Table2[[#This Row],[6M Return vs Nifty Z-Score]],Table2[6M Return vs Nifty Z-Score])</f>
        <v>636</v>
      </c>
      <c r="AU604">
        <f>_xlfn.RANK.AVG(Table2[[#This Row],[Sharpe Ratio Z-Score]],Table2[Sharpe Ratio Z-Score])</f>
        <v>555</v>
      </c>
      <c r="AV604">
        <f>(Table2[[#This Row],[Rank 1Y]]+Table2[[#This Row],[Rank 6M]]+Table2[[#This Row],[Rank Sharpe]])/3</f>
        <v>560</v>
      </c>
    </row>
    <row r="605" spans="1:48" x14ac:dyDescent="0.3">
      <c r="A605" t="s">
        <v>237</v>
      </c>
      <c r="B605" t="s">
        <v>238</v>
      </c>
      <c r="C605" t="s">
        <v>10169</v>
      </c>
      <c r="D605" t="s">
        <v>180</v>
      </c>
      <c r="E605">
        <v>111540.416763235</v>
      </c>
      <c r="F605">
        <v>630</v>
      </c>
      <c r="G605">
        <v>-18.414378146495199</v>
      </c>
      <c r="H605">
        <f>(Table2[[#This Row],[1Y Return vs Nifty]]-AVERAGE(Table2[1Y Return vs Nifty]))/_xlfn.STDEV.P(Table2[1Y Return vs Nifty])</f>
        <v>-0.74956783373178848</v>
      </c>
      <c r="I605">
        <v>-3.0791352178918299</v>
      </c>
      <c r="J605">
        <f>(Table2[[#This Row],[1M Return vs Nifty]]-AVERAGE(Table2[1M Return vs Nifty]))/_xlfn.STDEV.P(Table2[1M Return vs Nifty])</f>
        <v>-0.43625930218823022</v>
      </c>
      <c r="K605">
        <v>2.6981548098513799</v>
      </c>
      <c r="L605">
        <f>(Table2[[#This Row],[6M Return vs Nifty]]-AVERAGE(Table2[6M Return vs Nifty]))/_xlfn.STDEV.P(Table2[6M Return vs Nifty])</f>
        <v>-0.21556594329519366</v>
      </c>
      <c r="M605">
        <v>2.98797471866208</v>
      </c>
      <c r="N605">
        <f>(Table2[[#This Row],[1W Return vs Nifty]]-AVERAGE(Table2[1W Return vs Nifty]))/_xlfn.STDEV.P(Table2[1W Return vs Nifty])</f>
        <v>0.63089258193557118</v>
      </c>
      <c r="O605">
        <v>610.37</v>
      </c>
      <c r="P605">
        <v>586.74353774483598</v>
      </c>
      <c r="Q605">
        <v>556.17069530822403</v>
      </c>
      <c r="R605">
        <v>70.456532745980098</v>
      </c>
      <c r="S605" s="2">
        <f>(Table2[[#This Row],[Close Price]]-Table2[[#This Row],[20D EMA]])/Table2[[#This Row],[20D EMA]]</f>
        <v>3.216082048593475E-2</v>
      </c>
      <c r="T605" s="2">
        <f>(Table2[[#This Row],[Close Price]]-Table2[[#This Row],[50D EMA]])/Table2[[#This Row],[50D EMA]]</f>
        <v>7.3722946180918084E-2</v>
      </c>
      <c r="U605" s="2">
        <f>(Table2[[#This Row],[Close Price]]-Table2[[#This Row],[200D EMA]])/Table2[[#This Row],[200D EMA]]</f>
        <v>0.13274576548996445</v>
      </c>
      <c r="V605">
        <v>0.67448969150499705</v>
      </c>
      <c r="W605">
        <v>626</v>
      </c>
      <c r="X605">
        <v>633.9</v>
      </c>
      <c r="Y605">
        <v>610.4</v>
      </c>
      <c r="Z605">
        <v>637.25</v>
      </c>
      <c r="AA605">
        <v>600.70000000000005</v>
      </c>
      <c r="AB605">
        <v>637.25</v>
      </c>
      <c r="AC605">
        <f>(Table2[[#This Row],[Close Price]]/Table2[[#This Row],[Day Low]])-1</f>
        <v>6.389776357827559E-3</v>
      </c>
      <c r="AD605">
        <f>(Table2[[#This Row],[Day High]]/Table2[[#This Row],[Close Price]])-1</f>
        <v>6.1904761904760797E-3</v>
      </c>
      <c r="AE605">
        <f>(Table2[[#This Row],[Close Price]]/Table2[[#This Row],[Current Week Low]])-1</f>
        <v>3.2110091743119407E-2</v>
      </c>
      <c r="AF605">
        <f>(Table2[[#This Row],[Current Week High]]/Table2[[#This Row],[Close Price]])-1</f>
        <v>1.1507936507936467E-2</v>
      </c>
      <c r="AG605">
        <f>(Table2[[#This Row],[Close Price]]/Table2[[#This Row],[Current Month Low]])-1</f>
        <v>4.8776427501248554E-2</v>
      </c>
      <c r="AH605">
        <f>(Table2[[#This Row],[Current Month High]]/Table2[[#This Row],[Close Price]])-1</f>
        <v>1.1507936507936467E-2</v>
      </c>
      <c r="AI605">
        <v>1.15079365079364</v>
      </c>
      <c r="AJ605">
        <v>28.7816843826655</v>
      </c>
      <c r="AK605" t="str">
        <f>IF(AND(Table2[[#This Row],[20D EMA]]&gt;Table2[[#This Row],[50D EMA]],Table2[[#This Row],[50D EMA]]&gt;Table2[[#This Row],[200D EMA]]),"Uptrend","Downtrend/NoTrend")</f>
        <v>Uptrend</v>
      </c>
      <c r="AL605">
        <v>0.12</v>
      </c>
      <c r="AM605" t="s">
        <v>10211</v>
      </c>
      <c r="AN605">
        <v>4.6900000000000004</v>
      </c>
      <c r="AO605" t="s">
        <v>10211</v>
      </c>
      <c r="AP605">
        <v>-7.3564280787951006E-2</v>
      </c>
      <c r="AQ605">
        <f>(Table2[[#This Row],[Sharpe Ratio]]-AVERAGE(Table2[Sharpe Ratio]))/_xlfn.STDEV.P(Table2[Sharpe Ratio])</f>
        <v>-1.4532470950244609</v>
      </c>
      <c r="AR6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-2.2237475923041021</v>
      </c>
      <c r="AS605">
        <f>_xlfn.RANK.AVG(Table2[[#This Row],[1Y Return vs Nifty Z-Score]],Table2[1Y Return vs Nifty Z-Score])</f>
        <v>610</v>
      </c>
      <c r="AT605">
        <f>_xlfn.RANK.AVG(Table2[[#This Row],[6M Return vs Nifty Z-Score]],Table2[6M Return vs Nifty Z-Score])</f>
        <v>391</v>
      </c>
      <c r="AU605">
        <f>_xlfn.RANK.AVG(Table2[[#This Row],[Sharpe Ratio Z-Score]],Table2[Sharpe Ratio Z-Score])</f>
        <v>682</v>
      </c>
      <c r="AV605">
        <f>(Table2[[#This Row],[Rank 1Y]]+Table2[[#This Row],[Rank 6M]]+Table2[[#This Row],[Rank Sharpe]])/3</f>
        <v>561</v>
      </c>
    </row>
    <row r="606" spans="1:48" x14ac:dyDescent="0.3">
      <c r="A606" t="s">
        <v>1378</v>
      </c>
      <c r="B606" t="s">
        <v>1379</v>
      </c>
      <c r="C606" t="s">
        <v>10167</v>
      </c>
      <c r="D606" t="s">
        <v>24</v>
      </c>
      <c r="E606">
        <v>7579.4923457100003</v>
      </c>
      <c r="F606">
        <v>481.5</v>
      </c>
      <c r="G606">
        <v>-15.033932154874501</v>
      </c>
      <c r="H606">
        <f>(Table2[[#This Row],[1Y Return vs Nifty]]-AVERAGE(Table2[1Y Return vs Nifty]))/_xlfn.STDEV.P(Table2[1Y Return vs Nifty])</f>
        <v>-0.70898506698015062</v>
      </c>
      <c r="I606">
        <v>-3.7972377247903699</v>
      </c>
      <c r="J606">
        <f>(Table2[[#This Row],[1M Return vs Nifty]]-AVERAGE(Table2[1M Return vs Nifty]))/_xlfn.STDEV.P(Table2[1M Return vs Nifty])</f>
        <v>-0.49771180990255753</v>
      </c>
      <c r="K606">
        <v>-14.7646502553033</v>
      </c>
      <c r="L606">
        <f>(Table2[[#This Row],[6M Return vs Nifty]]-AVERAGE(Table2[6M Return vs Nifty]))/_xlfn.STDEV.P(Table2[6M Return vs Nifty])</f>
        <v>-0.74116633463150794</v>
      </c>
      <c r="M606">
        <v>-1.14745302328026</v>
      </c>
      <c r="N606">
        <f>(Table2[[#This Row],[1W Return vs Nifty]]-AVERAGE(Table2[1W Return vs Nifty]))/_xlfn.STDEV.P(Table2[1W Return vs Nifty])</f>
        <v>-0.16118644822985118</v>
      </c>
      <c r="O606">
        <v>477.95</v>
      </c>
      <c r="P606">
        <v>476.74554140666601</v>
      </c>
      <c r="Q606">
        <v>486.06282784003201</v>
      </c>
      <c r="R606">
        <v>50.216840049164801</v>
      </c>
      <c r="S606" s="2">
        <f>(Table2[[#This Row],[Close Price]]-Table2[[#This Row],[20D EMA]])/Table2[[#This Row],[20D EMA]]</f>
        <v>7.4275551835966342E-3</v>
      </c>
      <c r="T606" s="2">
        <f>(Table2[[#This Row],[Close Price]]-Table2[[#This Row],[50D EMA]])/Table2[[#This Row],[50D EMA]]</f>
        <v>9.9727384535273911E-3</v>
      </c>
      <c r="U606" s="2">
        <f>(Table2[[#This Row],[Close Price]]-Table2[[#This Row],[200D EMA]])/Table2[[#This Row],[200D EMA]]</f>
        <v>-9.387321100665787E-3</v>
      </c>
      <c r="V606">
        <v>1.13657776407319</v>
      </c>
      <c r="W606">
        <v>477.65</v>
      </c>
      <c r="X606">
        <v>484.9</v>
      </c>
      <c r="Y606">
        <v>475</v>
      </c>
      <c r="Z606">
        <v>489</v>
      </c>
      <c r="AA606">
        <v>469</v>
      </c>
      <c r="AB606">
        <v>489</v>
      </c>
      <c r="AC606">
        <f>(Table2[[#This Row],[Close Price]]/Table2[[#This Row],[Day Low]])-1</f>
        <v>8.0602951952266633E-3</v>
      </c>
      <c r="AD606">
        <f>(Table2[[#This Row],[Day High]]/Table2[[#This Row],[Close Price]])-1</f>
        <v>7.0612668743510465E-3</v>
      </c>
      <c r="AE606">
        <f>(Table2[[#This Row],[Close Price]]/Table2[[#This Row],[Current Week Low]])-1</f>
        <v>1.3684210526315743E-2</v>
      </c>
      <c r="AF606">
        <f>(Table2[[#This Row],[Current Week High]]/Table2[[#This Row],[Close Price]])-1</f>
        <v>1.5576323987538832E-2</v>
      </c>
      <c r="AG606">
        <f>(Table2[[#This Row],[Close Price]]/Table2[[#This Row],[Current Month Low]])-1</f>
        <v>2.6652452025586415E-2</v>
      </c>
      <c r="AH606">
        <f>(Table2[[#This Row],[Current Month High]]/Table2[[#This Row],[Close Price]])-1</f>
        <v>1.5576323987538832E-2</v>
      </c>
      <c r="AI606">
        <v>26.967808930425701</v>
      </c>
      <c r="AJ606">
        <v>15.7312822978007</v>
      </c>
      <c r="AK606" t="str">
        <f>IF(AND(Table2[[#This Row],[20D EMA]]&gt;Table2[[#This Row],[50D EMA]],Table2[[#This Row],[50D EMA]]&gt;Table2[[#This Row],[200D EMA]]),"Uptrend","Downtrend/NoTrend")</f>
        <v>Downtrend/NoTrend</v>
      </c>
      <c r="AL606">
        <v>-0.1</v>
      </c>
      <c r="AM606" t="s">
        <v>10212</v>
      </c>
      <c r="AN606">
        <v>1.02</v>
      </c>
      <c r="AO606" t="s">
        <v>10211</v>
      </c>
      <c r="AQ606">
        <f>(Table2[[#This Row],[Sharpe Ratio]]-AVERAGE(Table2[Sharpe Ratio]))/_xlfn.STDEV.P(Table2[Sharpe Ratio])</f>
        <v>-0.61861806961255938</v>
      </c>
      <c r="AR6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6">
        <f>_xlfn.RANK.AVG(Table2[[#This Row],[1Y Return vs Nifty Z-Score]],Table2[1Y Return vs Nifty Z-Score])</f>
        <v>592</v>
      </c>
      <c r="AT606">
        <f>_xlfn.RANK.AVG(Table2[[#This Row],[6M Return vs Nifty Z-Score]],Table2[6M Return vs Nifty Z-Score])</f>
        <v>576</v>
      </c>
      <c r="AU606">
        <f>_xlfn.RANK.AVG(Table2[[#This Row],[Sharpe Ratio Z-Score]],Table2[Sharpe Ratio Z-Score])</f>
        <v>517</v>
      </c>
      <c r="AV606">
        <f>(Table2[[#This Row],[Rank 1Y]]+Table2[[#This Row],[Rank 6M]]+Table2[[#This Row],[Rank Sharpe]])/3</f>
        <v>561.66666666666663</v>
      </c>
    </row>
    <row r="607" spans="1:48" x14ac:dyDescent="0.3">
      <c r="A607" t="s">
        <v>1926</v>
      </c>
      <c r="B607" t="s">
        <v>1927</v>
      </c>
      <c r="C607" t="s">
        <v>10169</v>
      </c>
      <c r="D607" t="s">
        <v>986</v>
      </c>
      <c r="E607">
        <v>3435.4687158349998</v>
      </c>
      <c r="F607">
        <v>421.15</v>
      </c>
      <c r="G607">
        <v>-14.1701912634277</v>
      </c>
      <c r="H607">
        <f>(Table2[[#This Row],[1Y Return vs Nifty]]-AVERAGE(Table2[1Y Return vs Nifty]))/_xlfn.STDEV.P(Table2[1Y Return vs Nifty])</f>
        <v>-0.69861572659774984</v>
      </c>
      <c r="I607">
        <v>-0.33106905037583501</v>
      </c>
      <c r="J607">
        <f>(Table2[[#This Row],[1M Return vs Nifty]]-AVERAGE(Table2[1M Return vs Nifty]))/_xlfn.STDEV.P(Table2[1M Return vs Nifty])</f>
        <v>-0.20109015051916515</v>
      </c>
      <c r="K607">
        <v>-7.1852079258860799</v>
      </c>
      <c r="L607">
        <f>(Table2[[#This Row],[6M Return vs Nifty]]-AVERAGE(Table2[6M Return vs Nifty]))/_xlfn.STDEV.P(Table2[6M Return vs Nifty])</f>
        <v>-0.51303815937048325</v>
      </c>
      <c r="M607">
        <v>2.2969288595895501</v>
      </c>
      <c r="N607">
        <f>(Table2[[#This Row],[1W Return vs Nifty]]-AVERAGE(Table2[1W Return vs Nifty]))/_xlfn.STDEV.P(Table2[1W Return vs Nifty])</f>
        <v>0.49853313376953606</v>
      </c>
      <c r="O607">
        <v>412.93</v>
      </c>
      <c r="P607">
        <v>402.61785308267298</v>
      </c>
      <c r="Q607">
        <v>395.77225725494299</v>
      </c>
      <c r="R607">
        <v>61.038371418350799</v>
      </c>
      <c r="S607" s="2">
        <f>(Table2[[#This Row],[Close Price]]-Table2[[#This Row],[20D EMA]])/Table2[[#This Row],[20D EMA]]</f>
        <v>1.9906521686484321E-2</v>
      </c>
      <c r="T607" s="2">
        <f>(Table2[[#This Row],[Close Price]]-Table2[[#This Row],[50D EMA]])/Table2[[#This Row],[50D EMA]]</f>
        <v>4.6029123585638994E-2</v>
      </c>
      <c r="U607" s="2">
        <f>(Table2[[#This Row],[Close Price]]-Table2[[#This Row],[200D EMA]])/Table2[[#This Row],[200D EMA]]</f>
        <v>6.412208607312643E-2</v>
      </c>
      <c r="V607">
        <v>1.01855472137658</v>
      </c>
      <c r="W607">
        <v>418</v>
      </c>
      <c r="X607">
        <v>436.9</v>
      </c>
      <c r="Y607">
        <v>400.7</v>
      </c>
      <c r="Z607">
        <v>436.9</v>
      </c>
      <c r="AA607">
        <v>396.2</v>
      </c>
      <c r="AB607">
        <v>436.9</v>
      </c>
      <c r="AC607">
        <f>(Table2[[#This Row],[Close Price]]/Table2[[#This Row],[Day Low]])-1</f>
        <v>7.5358851674640626E-3</v>
      </c>
      <c r="AD607">
        <f>(Table2[[#This Row],[Day High]]/Table2[[#This Row],[Close Price]])-1</f>
        <v>3.7397601804582736E-2</v>
      </c>
      <c r="AE607">
        <f>(Table2[[#This Row],[Close Price]]/Table2[[#This Row],[Current Week Low]])-1</f>
        <v>5.1035687546792996E-2</v>
      </c>
      <c r="AF607">
        <f>(Table2[[#This Row],[Current Week High]]/Table2[[#This Row],[Close Price]])-1</f>
        <v>3.7397601804582736E-2</v>
      </c>
      <c r="AG607">
        <f>(Table2[[#This Row],[Close Price]]/Table2[[#This Row],[Current Month Low]])-1</f>
        <v>6.297324583543662E-2</v>
      </c>
      <c r="AH607">
        <f>(Table2[[#This Row],[Current Month High]]/Table2[[#This Row],[Close Price]])-1</f>
        <v>3.7397601804582736E-2</v>
      </c>
      <c r="AI607">
        <v>16.3480945031461</v>
      </c>
      <c r="AJ607">
        <v>24.582162402011502</v>
      </c>
      <c r="AK607" t="str">
        <f>IF(AND(Table2[[#This Row],[20D EMA]]&gt;Table2[[#This Row],[50D EMA]],Table2[[#This Row],[50D EMA]]&gt;Table2[[#This Row],[200D EMA]]),"Uptrend","Downtrend/NoTrend")</f>
        <v>Uptrend</v>
      </c>
      <c r="AL607">
        <v>-0.01</v>
      </c>
      <c r="AM607" t="s">
        <v>10212</v>
      </c>
      <c r="AN607">
        <v>0.74</v>
      </c>
      <c r="AO607" t="s">
        <v>10211</v>
      </c>
      <c r="AP607">
        <v>-3.3728012181316998E-2</v>
      </c>
      <c r="AQ607">
        <f>(Table2[[#This Row],[Sharpe Ratio]]-AVERAGE(Table2[Sharpe Ratio]))/_xlfn.STDEV.P(Table2[Sharpe Ratio])</f>
        <v>-1.0012817432657661</v>
      </c>
      <c r="AR6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-1.9154926459836283</v>
      </c>
      <c r="AS607">
        <f>_xlfn.RANK.AVG(Table2[[#This Row],[1Y Return vs Nifty Z-Score]],Table2[1Y Return vs Nifty Z-Score])</f>
        <v>588</v>
      </c>
      <c r="AT607">
        <f>_xlfn.RANK.AVG(Table2[[#This Row],[6M Return vs Nifty Z-Score]],Table2[6M Return vs Nifty Z-Score])</f>
        <v>499</v>
      </c>
      <c r="AU607">
        <f>_xlfn.RANK.AVG(Table2[[#This Row],[Sharpe Ratio Z-Score]],Table2[Sharpe Ratio Z-Score])</f>
        <v>601</v>
      </c>
      <c r="AV607">
        <f>(Table2[[#This Row],[Rank 1Y]]+Table2[[#This Row],[Rank 6M]]+Table2[[#This Row],[Rank Sharpe]])/3</f>
        <v>562.66666666666663</v>
      </c>
    </row>
    <row r="608" spans="1:48" x14ac:dyDescent="0.3">
      <c r="A608" t="s">
        <v>2187</v>
      </c>
      <c r="B608" t="s">
        <v>2188</v>
      </c>
      <c r="C608" t="s">
        <v>10169</v>
      </c>
      <c r="D608" t="s">
        <v>282</v>
      </c>
      <c r="E608">
        <v>2478.2937647200001</v>
      </c>
      <c r="F608">
        <v>847.45</v>
      </c>
      <c r="G608">
        <v>-59.3648971198485</v>
      </c>
      <c r="H608">
        <f>(Table2[[#This Row],[1Y Return vs Nifty]]-AVERAGE(Table2[1Y Return vs Nifty]))/_xlfn.STDEV.P(Table2[1Y Return vs Nifty])</f>
        <v>-1.2411850238817055</v>
      </c>
      <c r="I608">
        <v>-0.30916736244500298</v>
      </c>
      <c r="J608">
        <f>(Table2[[#This Row],[1M Return vs Nifty]]-AVERAGE(Table2[1M Return vs Nifty]))/_xlfn.STDEV.P(Table2[1M Return vs Nifty])</f>
        <v>-0.19921588656158729</v>
      </c>
      <c r="K608">
        <v>-8.6818455741706195</v>
      </c>
      <c r="L608">
        <f>(Table2[[#This Row],[6M Return vs Nifty]]-AVERAGE(Table2[6M Return vs Nifty]))/_xlfn.STDEV.P(Table2[6M Return vs Nifty])</f>
        <v>-0.55808437792998977</v>
      </c>
      <c r="M608">
        <v>3.5388991589721699</v>
      </c>
      <c r="N608">
        <f>(Table2[[#This Row],[1W Return vs Nifty]]-AVERAGE(Table2[1W Return vs Nifty]))/_xlfn.STDEV.P(Table2[1W Return vs Nifty])</f>
        <v>0.73641387830581939</v>
      </c>
      <c r="O608">
        <v>815.42</v>
      </c>
      <c r="P608">
        <v>792.28156666178597</v>
      </c>
      <c r="Q608">
        <v>818.58790794805202</v>
      </c>
      <c r="R608">
        <v>71.525614921579205</v>
      </c>
      <c r="S608" s="2">
        <f>(Table2[[#This Row],[Close Price]]-Table2[[#This Row],[20D EMA]])/Table2[[#This Row],[20D EMA]]</f>
        <v>3.9280370851831066E-2</v>
      </c>
      <c r="T608" s="2">
        <f>(Table2[[#This Row],[Close Price]]-Table2[[#This Row],[50D EMA]])/Table2[[#This Row],[50D EMA]]</f>
        <v>6.9632357560282243E-2</v>
      </c>
      <c r="U608" s="2">
        <f>(Table2[[#This Row],[Close Price]]-Table2[[#This Row],[200D EMA]])/Table2[[#This Row],[200D EMA]]</f>
        <v>3.5258390420518683E-2</v>
      </c>
      <c r="V608">
        <v>2.2051425521029602</v>
      </c>
      <c r="W608">
        <v>843</v>
      </c>
      <c r="X608">
        <v>867.4</v>
      </c>
      <c r="Y608">
        <v>814.85</v>
      </c>
      <c r="Z608">
        <v>879</v>
      </c>
      <c r="AA608">
        <v>769.05</v>
      </c>
      <c r="AB608">
        <v>879</v>
      </c>
      <c r="AC608">
        <f>(Table2[[#This Row],[Close Price]]/Table2[[#This Row],[Day Low]])-1</f>
        <v>5.2787663107949356E-3</v>
      </c>
      <c r="AD608">
        <f>(Table2[[#This Row],[Day High]]/Table2[[#This Row],[Close Price]])-1</f>
        <v>2.3541211870906853E-2</v>
      </c>
      <c r="AE608">
        <f>(Table2[[#This Row],[Close Price]]/Table2[[#This Row],[Current Week Low]])-1</f>
        <v>4.0007363318402156E-2</v>
      </c>
      <c r="AF608">
        <f>(Table2[[#This Row],[Current Week High]]/Table2[[#This Row],[Close Price]])-1</f>
        <v>3.7229335064015601E-2</v>
      </c>
      <c r="AG608">
        <f>(Table2[[#This Row],[Close Price]]/Table2[[#This Row],[Current Month Low]])-1</f>
        <v>0.10194395682985524</v>
      </c>
      <c r="AH608">
        <f>(Table2[[#This Row],[Current Month High]]/Table2[[#This Row],[Close Price]])-1</f>
        <v>3.7229335064015601E-2</v>
      </c>
      <c r="AI608">
        <v>51.5133636202725</v>
      </c>
      <c r="AJ608">
        <v>28.149100257069399</v>
      </c>
      <c r="AK608" t="str">
        <f>IF(AND(Table2[[#This Row],[20D EMA]]&gt;Table2[[#This Row],[50D EMA]],Table2[[#This Row],[50D EMA]]&gt;Table2[[#This Row],[200D EMA]]),"Uptrend","Downtrend/NoTrend")</f>
        <v>Downtrend/NoTrend</v>
      </c>
      <c r="AL608">
        <v>-0.03</v>
      </c>
      <c r="AM608" t="s">
        <v>10212</v>
      </c>
      <c r="AN608">
        <v>8.0399999999999991</v>
      </c>
      <c r="AO608" t="s">
        <v>10211</v>
      </c>
      <c r="AP608">
        <v>1.5875719073578001E-2</v>
      </c>
      <c r="AQ608">
        <f>(Table2[[#This Row],[Sharpe Ratio]]-AVERAGE(Table2[Sharpe Ratio]))/_xlfn.STDEV.P(Table2[Sharpe Ratio])</f>
        <v>-0.43849891672791924</v>
      </c>
      <c r="AR6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8">
        <f>_xlfn.RANK.AVG(Table2[[#This Row],[1Y Return vs Nifty Z-Score]],Table2[1Y Return vs Nifty Z-Score])</f>
        <v>724</v>
      </c>
      <c r="AT608">
        <f>_xlfn.RANK.AVG(Table2[[#This Row],[6M Return vs Nifty Z-Score]],Table2[6M Return vs Nifty Z-Score])</f>
        <v>511</v>
      </c>
      <c r="AU608">
        <f>_xlfn.RANK.AVG(Table2[[#This Row],[Sharpe Ratio Z-Score]],Table2[Sharpe Ratio Z-Score])</f>
        <v>453</v>
      </c>
      <c r="AV608">
        <f>(Table2[[#This Row],[Rank 1Y]]+Table2[[#This Row],[Rank 6M]]+Table2[[#This Row],[Rank Sharpe]])/3</f>
        <v>562.66666666666663</v>
      </c>
    </row>
    <row r="609" spans="1:48" x14ac:dyDescent="0.3">
      <c r="A609" t="s">
        <v>1994</v>
      </c>
      <c r="B609" t="s">
        <v>1995</v>
      </c>
      <c r="C609" t="s">
        <v>10180</v>
      </c>
      <c r="D609" t="s">
        <v>140</v>
      </c>
      <c r="E609">
        <v>3128.3414744400002</v>
      </c>
      <c r="F609">
        <v>413.45</v>
      </c>
      <c r="G609">
        <v>-19.1656211894935</v>
      </c>
      <c r="H609">
        <f>(Table2[[#This Row],[1Y Return vs Nifty]]-AVERAGE(Table2[1Y Return vs Nifty]))/_xlfn.STDEV.P(Table2[1Y Return vs Nifty])</f>
        <v>-0.75858662038401181</v>
      </c>
      <c r="I609">
        <v>-17.2760537611159</v>
      </c>
      <c r="J609">
        <f>(Table2[[#This Row],[1M Return vs Nifty]]-AVERAGE(Table2[1M Return vs Nifty]))/_xlfn.STDEV.P(Table2[1M Return vs Nifty])</f>
        <v>-1.6511781165858792</v>
      </c>
      <c r="K609">
        <v>-37.131372224954298</v>
      </c>
      <c r="L609">
        <f>(Table2[[#This Row],[6M Return vs Nifty]]-AVERAGE(Table2[6M Return vs Nifty]))/_xlfn.STDEV.P(Table2[6M Return vs Nifty])</f>
        <v>-1.4143661886238637</v>
      </c>
      <c r="M609">
        <v>-5.0748865601862203</v>
      </c>
      <c r="N609">
        <f>(Table2[[#This Row],[1W Return vs Nifty]]-AVERAGE(Table2[1W Return vs Nifty]))/_xlfn.STDEV.P(Table2[1W Return vs Nifty])</f>
        <v>-0.91342731448919479</v>
      </c>
      <c r="O609">
        <v>431.53</v>
      </c>
      <c r="P609">
        <v>454.66349004399399</v>
      </c>
      <c r="Q609">
        <v>464.15832004374499</v>
      </c>
      <c r="R609">
        <v>29.956830324409999</v>
      </c>
      <c r="S609" s="2">
        <f>(Table2[[#This Row],[Close Price]]-Table2[[#This Row],[20D EMA]])/Table2[[#This Row],[20D EMA]]</f>
        <v>-4.1897434709058434E-2</v>
      </c>
      <c r="T609" s="2">
        <f>(Table2[[#This Row],[Close Price]]-Table2[[#This Row],[50D EMA]])/Table2[[#This Row],[50D EMA]]</f>
        <v>-9.064613927985754E-2</v>
      </c>
      <c r="U609" s="2">
        <f>(Table2[[#This Row],[Close Price]]-Table2[[#This Row],[200D EMA]])/Table2[[#This Row],[200D EMA]]</f>
        <v>-0.10924789636209895</v>
      </c>
      <c r="V609">
        <v>0.70666948698729704</v>
      </c>
      <c r="W609">
        <v>411</v>
      </c>
      <c r="X609">
        <v>417.55</v>
      </c>
      <c r="Y609">
        <v>406.1</v>
      </c>
      <c r="Z609">
        <v>430.05</v>
      </c>
      <c r="AA609">
        <v>406.1</v>
      </c>
      <c r="AB609">
        <v>438.25</v>
      </c>
      <c r="AC609">
        <f>(Table2[[#This Row],[Close Price]]/Table2[[#This Row],[Day Low]])-1</f>
        <v>5.9610705596107039E-3</v>
      </c>
      <c r="AD609">
        <f>(Table2[[#This Row],[Day High]]/Table2[[#This Row],[Close Price]])-1</f>
        <v>9.9165558108598173E-3</v>
      </c>
      <c r="AE609">
        <f>(Table2[[#This Row],[Close Price]]/Table2[[#This Row],[Current Week Low]])-1</f>
        <v>1.8098990396453907E-2</v>
      </c>
      <c r="AF609">
        <f>(Table2[[#This Row],[Current Week High]]/Table2[[#This Row],[Close Price]])-1</f>
        <v>4.0149957673237369E-2</v>
      </c>
      <c r="AG609">
        <f>(Table2[[#This Row],[Close Price]]/Table2[[#This Row],[Current Month Low]])-1</f>
        <v>1.8098990396453907E-2</v>
      </c>
      <c r="AH609">
        <f>(Table2[[#This Row],[Current Month High]]/Table2[[#This Row],[Close Price]])-1</f>
        <v>5.9983069294957003E-2</v>
      </c>
      <c r="AI609">
        <v>41.492320715926901</v>
      </c>
      <c r="AJ609">
        <v>14.2758430071862</v>
      </c>
      <c r="AK609" t="str">
        <f>IF(AND(Table2[[#This Row],[20D EMA]]&gt;Table2[[#This Row],[50D EMA]],Table2[[#This Row],[50D EMA]]&gt;Table2[[#This Row],[200D EMA]]),"Uptrend","Downtrend/NoTrend")</f>
        <v>Downtrend/NoTrend</v>
      </c>
      <c r="AL609">
        <v>-0.33</v>
      </c>
      <c r="AM609" t="s">
        <v>10212</v>
      </c>
      <c r="AN609">
        <v>-6.92</v>
      </c>
      <c r="AO609" t="s">
        <v>10212</v>
      </c>
      <c r="AP609">
        <v>4.2846559270498998E-2</v>
      </c>
      <c r="AQ609">
        <f>(Table2[[#This Row],[Sharpe Ratio]]-AVERAGE(Table2[Sharpe Ratio]))/_xlfn.STDEV.P(Table2[Sharpe Ratio])</f>
        <v>-0.13249924097518218</v>
      </c>
      <c r="AR6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9">
        <f>_xlfn.RANK.AVG(Table2[[#This Row],[1Y Return vs Nifty Z-Score]],Table2[1Y Return vs Nifty Z-Score])</f>
        <v>613</v>
      </c>
      <c r="AT609">
        <f>_xlfn.RANK.AVG(Table2[[#This Row],[6M Return vs Nifty Z-Score]],Table2[6M Return vs Nifty Z-Score])</f>
        <v>711</v>
      </c>
      <c r="AU609">
        <f>_xlfn.RANK.AVG(Table2[[#This Row],[Sharpe Ratio Z-Score]],Table2[Sharpe Ratio Z-Score])</f>
        <v>371</v>
      </c>
      <c r="AV609">
        <f>(Table2[[#This Row],[Rank 1Y]]+Table2[[#This Row],[Rank 6M]]+Table2[[#This Row],[Rank Sharpe]])/3</f>
        <v>565</v>
      </c>
    </row>
    <row r="610" spans="1:48" x14ac:dyDescent="0.3">
      <c r="A610" t="s">
        <v>974</v>
      </c>
      <c r="B610" t="s">
        <v>975</v>
      </c>
      <c r="C610" t="s">
        <v>10167</v>
      </c>
      <c r="D610" t="s">
        <v>484</v>
      </c>
      <c r="E610">
        <v>14165.215797950001</v>
      </c>
      <c r="F610">
        <v>1778</v>
      </c>
      <c r="G610">
        <v>-11.6146000491691</v>
      </c>
      <c r="H610">
        <f>(Table2[[#This Row],[1Y Return vs Nifty]]-AVERAGE(Table2[1Y Return vs Nifty]))/_xlfn.STDEV.P(Table2[1Y Return vs Nifty])</f>
        <v>-0.66793546653210434</v>
      </c>
      <c r="I610">
        <v>-9.4390940810685695</v>
      </c>
      <c r="J610">
        <f>(Table2[[#This Row],[1M Return vs Nifty]]-AVERAGE(Table2[1M Return vs Nifty]))/_xlfn.STDEV.P(Table2[1M Return vs Nifty])</f>
        <v>-0.98052062609054835</v>
      </c>
      <c r="K610">
        <v>-0.19481835631056099</v>
      </c>
      <c r="L610">
        <f>(Table2[[#This Row],[6M Return vs Nifty]]-AVERAGE(Table2[6M Return vs Nifty]))/_xlfn.STDEV.P(Table2[6M Return vs Nifty])</f>
        <v>-0.30263945883791005</v>
      </c>
      <c r="M610">
        <v>-0.70933363858139997</v>
      </c>
      <c r="N610">
        <f>(Table2[[#This Row],[1W Return vs Nifty]]-AVERAGE(Table2[1W Return vs Nifty]))/_xlfn.STDEV.P(Table2[1W Return vs Nifty])</f>
        <v>-7.7271264847647306E-2</v>
      </c>
      <c r="O610">
        <v>1804.34</v>
      </c>
      <c r="P610">
        <v>1731.9284613718701</v>
      </c>
      <c r="Q610">
        <v>1613.5477991826699</v>
      </c>
      <c r="R610">
        <v>39.012819995055601</v>
      </c>
      <c r="S610" s="2">
        <f>(Table2[[#This Row],[Close Price]]-Table2[[#This Row],[20D EMA]])/Table2[[#This Row],[20D EMA]]</f>
        <v>-1.459813560637126E-2</v>
      </c>
      <c r="T610" s="2">
        <f>(Table2[[#This Row],[Close Price]]-Table2[[#This Row],[50D EMA]])/Table2[[#This Row],[50D EMA]]</f>
        <v>2.6601294254172837E-2</v>
      </c>
      <c r="U610" s="2">
        <f>(Table2[[#This Row],[Close Price]]-Table2[[#This Row],[200D EMA]])/Table2[[#This Row],[200D EMA]]</f>
        <v>0.10191963380361714</v>
      </c>
      <c r="V610">
        <v>0.98810838395166201</v>
      </c>
      <c r="W610">
        <v>1770.05</v>
      </c>
      <c r="X610">
        <v>1807.5</v>
      </c>
      <c r="Y610">
        <v>1760</v>
      </c>
      <c r="Z610">
        <v>1827</v>
      </c>
      <c r="AA610">
        <v>1760</v>
      </c>
      <c r="AB610">
        <v>1917.75</v>
      </c>
      <c r="AC610">
        <f>(Table2[[#This Row],[Close Price]]/Table2[[#This Row],[Day Low]])-1</f>
        <v>4.4913985480636853E-3</v>
      </c>
      <c r="AD610">
        <f>(Table2[[#This Row],[Day High]]/Table2[[#This Row],[Close Price]])-1</f>
        <v>1.659167604049494E-2</v>
      </c>
      <c r="AE610">
        <f>(Table2[[#This Row],[Close Price]]/Table2[[#This Row],[Current Week Low]])-1</f>
        <v>1.0227272727272751E-2</v>
      </c>
      <c r="AF610">
        <f>(Table2[[#This Row],[Current Week High]]/Table2[[#This Row],[Close Price]])-1</f>
        <v>2.7559055118110187E-2</v>
      </c>
      <c r="AG610">
        <f>(Table2[[#This Row],[Close Price]]/Table2[[#This Row],[Current Month Low]])-1</f>
        <v>1.0227272727272751E-2</v>
      </c>
      <c r="AH610">
        <f>(Table2[[#This Row],[Current Month High]]/Table2[[#This Row],[Close Price]])-1</f>
        <v>7.8599550056242862E-2</v>
      </c>
      <c r="AI610">
        <v>11.3020247469066</v>
      </c>
      <c r="AJ610">
        <v>36.0367253251721</v>
      </c>
      <c r="AK610" t="str">
        <f>IF(AND(Table2[[#This Row],[20D EMA]]&gt;Table2[[#This Row],[50D EMA]],Table2[[#This Row],[50D EMA]]&gt;Table2[[#This Row],[200D EMA]]),"Uptrend","Downtrend/NoTrend")</f>
        <v>Uptrend</v>
      </c>
      <c r="AL610">
        <v>-0.01</v>
      </c>
      <c r="AM610" t="s">
        <v>10212</v>
      </c>
      <c r="AN610">
        <v>-4.8899999999999997</v>
      </c>
      <c r="AO610" t="s">
        <v>10212</v>
      </c>
      <c r="AP610">
        <v>-0.10646417701758799</v>
      </c>
      <c r="AQ610">
        <f>(Table2[[#This Row],[Sharpe Ratio]]-AVERAGE(Table2[Sharpe Ratio]))/_xlfn.STDEV.P(Table2[Sharpe Ratio])</f>
        <v>-1.8265153174848392</v>
      </c>
      <c r="AR6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-3.8548821337930494</v>
      </c>
      <c r="AS610">
        <f>_xlfn.RANK.AVG(Table2[[#This Row],[1Y Return vs Nifty Z-Score]],Table2[1Y Return vs Nifty Z-Score])</f>
        <v>566</v>
      </c>
      <c r="AT610">
        <f>_xlfn.RANK.AVG(Table2[[#This Row],[6M Return vs Nifty Z-Score]],Table2[6M Return vs Nifty Z-Score])</f>
        <v>426</v>
      </c>
      <c r="AU610">
        <f>_xlfn.RANK.AVG(Table2[[#This Row],[Sharpe Ratio Z-Score]],Table2[Sharpe Ratio Z-Score])</f>
        <v>711</v>
      </c>
      <c r="AV610">
        <f>(Table2[[#This Row],[Rank 1Y]]+Table2[[#This Row],[Rank 6M]]+Table2[[#This Row],[Rank Sharpe]])/3</f>
        <v>567.66666666666663</v>
      </c>
    </row>
    <row r="611" spans="1:48" x14ac:dyDescent="0.3">
      <c r="A611" t="s">
        <v>747</v>
      </c>
      <c r="B611" t="s">
        <v>748</v>
      </c>
      <c r="C611" t="s">
        <v>10167</v>
      </c>
      <c r="D611" t="s">
        <v>553</v>
      </c>
      <c r="E611">
        <v>21139.557039784999</v>
      </c>
      <c r="F611">
        <v>490.75</v>
      </c>
      <c r="G611">
        <v>-33.497245820545402</v>
      </c>
      <c r="H611">
        <f>(Table2[[#This Row],[1Y Return vs Nifty]]-AVERAGE(Table2[1Y Return vs Nifty]))/_xlfn.STDEV.P(Table2[1Y Return vs Nifty])</f>
        <v>-0.93063994737568523</v>
      </c>
      <c r="I611">
        <v>-0.10703294833407299</v>
      </c>
      <c r="J611">
        <f>(Table2[[#This Row],[1M Return vs Nifty]]-AVERAGE(Table2[1M Return vs Nifty]))/_xlfn.STDEV.P(Table2[1M Return vs Nifty])</f>
        <v>-0.1819179847674107</v>
      </c>
      <c r="K611">
        <v>-34.300759464214501</v>
      </c>
      <c r="L611">
        <f>(Table2[[#This Row],[6M Return vs Nifty]]-AVERAGE(Table2[6M Return vs Nifty]))/_xlfn.STDEV.P(Table2[6M Return vs Nifty])</f>
        <v>-1.3291696140062437</v>
      </c>
      <c r="M611">
        <v>-5.2107165824043697</v>
      </c>
      <c r="N611">
        <f>(Table2[[#This Row],[1W Return vs Nifty]]-AVERAGE(Table2[1W Return vs Nifty]))/_xlfn.STDEV.P(Table2[1W Return vs Nifty])</f>
        <v>-0.93944351377487434</v>
      </c>
      <c r="O611">
        <v>489.71</v>
      </c>
      <c r="P611">
        <v>463.63493585021399</v>
      </c>
      <c r="Q611">
        <v>484.42250636803499</v>
      </c>
      <c r="R611">
        <v>50.648037760543801</v>
      </c>
      <c r="S611" s="2">
        <f>(Table2[[#This Row],[Close Price]]-Table2[[#This Row],[20D EMA]])/Table2[[#This Row],[20D EMA]]</f>
        <v>2.1237058667374987E-3</v>
      </c>
      <c r="T611" s="2">
        <f>(Table2[[#This Row],[Close Price]]-Table2[[#This Row],[50D EMA]])/Table2[[#This Row],[50D EMA]]</f>
        <v>5.8483651798289078E-2</v>
      </c>
      <c r="U611" s="2">
        <f>(Table2[[#This Row],[Close Price]]-Table2[[#This Row],[200D EMA]])/Table2[[#This Row],[200D EMA]]</f>
        <v>1.3061931575816926E-2</v>
      </c>
      <c r="V611">
        <v>1.2934175450186001</v>
      </c>
      <c r="W611">
        <v>487</v>
      </c>
      <c r="X611">
        <v>507.9</v>
      </c>
      <c r="Y611">
        <v>475</v>
      </c>
      <c r="Z611">
        <v>526</v>
      </c>
      <c r="AA611">
        <v>475</v>
      </c>
      <c r="AB611">
        <v>535.6</v>
      </c>
      <c r="AC611">
        <f>(Table2[[#This Row],[Close Price]]/Table2[[#This Row],[Day Low]])-1</f>
        <v>7.7002053388091074E-3</v>
      </c>
      <c r="AD611">
        <f>(Table2[[#This Row],[Day High]]/Table2[[#This Row],[Close Price]])-1</f>
        <v>3.4946510443199186E-2</v>
      </c>
      <c r="AE611">
        <f>(Table2[[#This Row],[Close Price]]/Table2[[#This Row],[Current Week Low]])-1</f>
        <v>3.3157894736842053E-2</v>
      </c>
      <c r="AF611">
        <f>(Table2[[#This Row],[Current Week High]]/Table2[[#This Row],[Close Price]])-1</f>
        <v>7.1828833418237314E-2</v>
      </c>
      <c r="AG611">
        <f>(Table2[[#This Row],[Close Price]]/Table2[[#This Row],[Current Month Low]])-1</f>
        <v>3.3157894736842053E-2</v>
      </c>
      <c r="AH611">
        <f>(Table2[[#This Row],[Current Month High]]/Table2[[#This Row],[Close Price]])-1</f>
        <v>9.139072847682117E-2</v>
      </c>
      <c r="AI611">
        <v>39.586871277711701</v>
      </c>
      <c r="AJ611">
        <v>61.2823714999343</v>
      </c>
      <c r="AK611" t="str">
        <f>IF(AND(Table2[[#This Row],[20D EMA]]&gt;Table2[[#This Row],[50D EMA]],Table2[[#This Row],[50D EMA]]&gt;Table2[[#This Row],[200D EMA]]),"Uptrend","Downtrend/NoTrend")</f>
        <v>Downtrend/NoTrend</v>
      </c>
      <c r="AL611">
        <v>0.09</v>
      </c>
      <c r="AM611" t="s">
        <v>10211</v>
      </c>
      <c r="AN611">
        <v>-0.56999999999999995</v>
      </c>
      <c r="AO611" t="s">
        <v>10212</v>
      </c>
      <c r="AP611">
        <v>5.6229996328781E-2</v>
      </c>
      <c r="AQ611">
        <f>(Table2[[#This Row],[Sharpe Ratio]]-AVERAGE(Table2[Sharpe Ratio]))/_xlfn.STDEV.P(Table2[Sharpe Ratio])</f>
        <v>1.9343540724995726E-2</v>
      </c>
      <c r="AR6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1">
        <f>_xlfn.RANK.AVG(Table2[[#This Row],[1Y Return vs Nifty Z-Score]],Table2[1Y Return vs Nifty Z-Score])</f>
        <v>675</v>
      </c>
      <c r="AT611">
        <f>_xlfn.RANK.AVG(Table2[[#This Row],[6M Return vs Nifty Z-Score]],Table2[6M Return vs Nifty Z-Score])</f>
        <v>705</v>
      </c>
      <c r="AU611">
        <f>_xlfn.RANK.AVG(Table2[[#This Row],[Sharpe Ratio Z-Score]],Table2[Sharpe Ratio Z-Score])</f>
        <v>326</v>
      </c>
      <c r="AV611">
        <f>(Table2[[#This Row],[Rank 1Y]]+Table2[[#This Row],[Rank 6M]]+Table2[[#This Row],[Rank Sharpe]])/3</f>
        <v>568.66666666666663</v>
      </c>
    </row>
    <row r="612" spans="1:48" x14ac:dyDescent="0.3">
      <c r="A612" t="s">
        <v>1531</v>
      </c>
      <c r="B612" t="s">
        <v>1532</v>
      </c>
      <c r="C612" t="s">
        <v>10169</v>
      </c>
      <c r="D612" t="s">
        <v>938</v>
      </c>
      <c r="E612">
        <v>6239.2969879800003</v>
      </c>
      <c r="F612">
        <v>135.47999999999999</v>
      </c>
      <c r="G612">
        <v>-12.887164475253799</v>
      </c>
      <c r="H612">
        <f>(Table2[[#This Row],[1Y Return vs Nifty]]-AVERAGE(Table2[1Y Return vs Nifty]))/_xlfn.STDEV.P(Table2[1Y Return vs Nifty])</f>
        <v>-0.68321279544321267</v>
      </c>
      <c r="I612">
        <v>-16.118402895237999</v>
      </c>
      <c r="J612">
        <f>(Table2[[#This Row],[1M Return vs Nifty]]-AVERAGE(Table2[1M Return vs Nifty]))/_xlfn.STDEV.P(Table2[1M Return vs Nifty])</f>
        <v>-1.5521107159258913</v>
      </c>
      <c r="K612">
        <v>-35.572300847004797</v>
      </c>
      <c r="L612">
        <f>(Table2[[#This Row],[6M Return vs Nifty]]-AVERAGE(Table2[6M Return vs Nifty]))/_xlfn.STDEV.P(Table2[6M Return vs Nifty])</f>
        <v>-1.3674408222056911</v>
      </c>
      <c r="M612">
        <v>-4.2324913458479001</v>
      </c>
      <c r="N612">
        <f>(Table2[[#This Row],[1W Return vs Nifty]]-AVERAGE(Table2[1W Return vs Nifty]))/_xlfn.STDEV.P(Table2[1W Return vs Nifty])</f>
        <v>-0.75207917204149322</v>
      </c>
      <c r="O612">
        <v>139.27000000000001</v>
      </c>
      <c r="P612">
        <v>146.539546230501</v>
      </c>
      <c r="Q612">
        <v>158.443702151396</v>
      </c>
      <c r="R612">
        <v>37.599310670005501</v>
      </c>
      <c r="S612" s="2">
        <f>(Table2[[#This Row],[Close Price]]-Table2[[#This Row],[20D EMA]])/Table2[[#This Row],[20D EMA]]</f>
        <v>-2.7213326631722698E-2</v>
      </c>
      <c r="T612" s="2">
        <f>(Table2[[#This Row],[Close Price]]-Table2[[#This Row],[50D EMA]])/Table2[[#This Row],[50D EMA]]</f>
        <v>-7.5471410380272205E-2</v>
      </c>
      <c r="U612" s="2">
        <f>(Table2[[#This Row],[Close Price]]-Table2[[#This Row],[200D EMA]])/Table2[[#This Row],[200D EMA]]</f>
        <v>-0.14493288050953107</v>
      </c>
      <c r="V612">
        <v>1.4257649182236201</v>
      </c>
      <c r="W612">
        <v>135.19999999999999</v>
      </c>
      <c r="X612">
        <v>136.51</v>
      </c>
      <c r="Y612">
        <v>132.15</v>
      </c>
      <c r="Z612">
        <v>141.79</v>
      </c>
      <c r="AA612">
        <v>132.15</v>
      </c>
      <c r="AB612">
        <v>141.79</v>
      </c>
      <c r="AC612">
        <f>(Table2[[#This Row],[Close Price]]/Table2[[#This Row],[Day Low]])-1</f>
        <v>2.0710059171598072E-3</v>
      </c>
      <c r="AD612">
        <f>(Table2[[#This Row],[Day High]]/Table2[[#This Row],[Close Price]])-1</f>
        <v>7.6025981694716194E-3</v>
      </c>
      <c r="AE612">
        <f>(Table2[[#This Row],[Close Price]]/Table2[[#This Row],[Current Week Low]])-1</f>
        <v>2.519863791146415E-2</v>
      </c>
      <c r="AF612">
        <f>(Table2[[#This Row],[Current Week High]]/Table2[[#This Row],[Close Price]])-1</f>
        <v>4.6575140242102187E-2</v>
      </c>
      <c r="AG612">
        <f>(Table2[[#This Row],[Close Price]]/Table2[[#This Row],[Current Month Low]])-1</f>
        <v>2.519863791146415E-2</v>
      </c>
      <c r="AH612">
        <f>(Table2[[#This Row],[Current Month High]]/Table2[[#This Row],[Close Price]])-1</f>
        <v>4.6575140242102187E-2</v>
      </c>
      <c r="AI612">
        <v>55.447298494242702</v>
      </c>
      <c r="AJ612">
        <v>14.959694526941</v>
      </c>
      <c r="AK612" t="str">
        <f>IF(AND(Table2[[#This Row],[20D EMA]]&gt;Table2[[#This Row],[50D EMA]],Table2[[#This Row],[50D EMA]]&gt;Table2[[#This Row],[200D EMA]]),"Uptrend","Downtrend/NoTrend")</f>
        <v>Downtrend/NoTrend</v>
      </c>
      <c r="AL612">
        <v>-0.28000000000000003</v>
      </c>
      <c r="AM612" t="s">
        <v>10212</v>
      </c>
      <c r="AN612">
        <v>-0.55000000000000004</v>
      </c>
      <c r="AO612" t="s">
        <v>10212</v>
      </c>
      <c r="AP612">
        <v>2.4778553736119001E-2</v>
      </c>
      <c r="AQ612">
        <f>(Table2[[#This Row],[Sharpe Ratio]]-AVERAGE(Table2[Sharpe Ratio]))/_xlfn.STDEV.P(Table2[Sharpe Ratio])</f>
        <v>-0.33749114314254991</v>
      </c>
      <c r="AR6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2">
        <f>_xlfn.RANK.AVG(Table2[[#This Row],[1Y Return vs Nifty Z-Score]],Table2[1Y Return vs Nifty Z-Score])</f>
        <v>582</v>
      </c>
      <c r="AT612">
        <f>_xlfn.RANK.AVG(Table2[[#This Row],[6M Return vs Nifty Z-Score]],Table2[6M Return vs Nifty Z-Score])</f>
        <v>707</v>
      </c>
      <c r="AU612">
        <f>_xlfn.RANK.AVG(Table2[[#This Row],[Sharpe Ratio Z-Score]],Table2[Sharpe Ratio Z-Score])</f>
        <v>430</v>
      </c>
      <c r="AV612">
        <f>(Table2[[#This Row],[Rank 1Y]]+Table2[[#This Row],[Rank 6M]]+Table2[[#This Row],[Rank Sharpe]])/3</f>
        <v>573</v>
      </c>
    </row>
    <row r="613" spans="1:48" x14ac:dyDescent="0.3">
      <c r="A613" t="s">
        <v>1345</v>
      </c>
      <c r="B613" t="s">
        <v>1346</v>
      </c>
      <c r="C613" t="s">
        <v>10169</v>
      </c>
      <c r="D613" t="s">
        <v>256</v>
      </c>
      <c r="E613">
        <v>8084.1066983999999</v>
      </c>
      <c r="F613">
        <v>608.4</v>
      </c>
      <c r="G613">
        <v>-42.686866421165597</v>
      </c>
      <c r="H613">
        <f>(Table2[[#This Row],[1Y Return vs Nifty]]-AVERAGE(Table2[1Y Return vs Nifty]))/_xlfn.STDEV.P(Table2[1Y Return vs Nifty])</f>
        <v>-1.0409627362311922</v>
      </c>
      <c r="I613">
        <v>-4.7919813486634002</v>
      </c>
      <c r="J613">
        <f>(Table2[[#This Row],[1M Return vs Nifty]]-AVERAGE(Table2[1M Return vs Nifty]))/_xlfn.STDEV.P(Table2[1M Return vs Nifty])</f>
        <v>-0.58283822240298377</v>
      </c>
      <c r="K613">
        <v>-17.268761605444901</v>
      </c>
      <c r="L613">
        <f>(Table2[[#This Row],[6M Return vs Nifty]]-AVERAGE(Table2[6M Return vs Nifty]))/_xlfn.STDEV.P(Table2[6M Return vs Nifty])</f>
        <v>-0.81653577846790526</v>
      </c>
      <c r="M613">
        <v>2.4299551818267502</v>
      </c>
      <c r="N613">
        <f>(Table2[[#This Row],[1W Return vs Nifty]]-AVERAGE(Table2[1W Return vs Nifty]))/_xlfn.STDEV.P(Table2[1W Return vs Nifty])</f>
        <v>0.52401232646233964</v>
      </c>
      <c r="O613">
        <v>595.65</v>
      </c>
      <c r="P613">
        <v>592.44494322993398</v>
      </c>
      <c r="Q613">
        <v>602.64440391297705</v>
      </c>
      <c r="R613">
        <v>66.073358349385003</v>
      </c>
      <c r="S613" s="2">
        <f>(Table2[[#This Row],[Close Price]]-Table2[[#This Row],[20D EMA]])/Table2[[#This Row],[20D EMA]]</f>
        <v>2.1405187610173761E-2</v>
      </c>
      <c r="T613" s="2">
        <f>(Table2[[#This Row],[Close Price]]-Table2[[#This Row],[50D EMA]])/Table2[[#This Row],[50D EMA]]</f>
        <v>2.6930868348847857E-2</v>
      </c>
      <c r="U613" s="2">
        <f>(Table2[[#This Row],[Close Price]]-Table2[[#This Row],[200D EMA]])/Table2[[#This Row],[200D EMA]]</f>
        <v>9.5505675480461964E-3</v>
      </c>
      <c r="V613">
        <v>1.2828205203279599</v>
      </c>
      <c r="W613">
        <v>600</v>
      </c>
      <c r="X613">
        <v>615</v>
      </c>
      <c r="Y613">
        <v>585.20000000000005</v>
      </c>
      <c r="Z613">
        <v>615</v>
      </c>
      <c r="AA613">
        <v>585</v>
      </c>
      <c r="AB613">
        <v>615</v>
      </c>
      <c r="AC613">
        <f>(Table2[[#This Row],[Close Price]]/Table2[[#This Row],[Day Low]])-1</f>
        <v>1.4000000000000012E-2</v>
      </c>
      <c r="AD613">
        <f>(Table2[[#This Row],[Day High]]/Table2[[#This Row],[Close Price]])-1</f>
        <v>1.0848126232741562E-2</v>
      </c>
      <c r="AE613">
        <f>(Table2[[#This Row],[Close Price]]/Table2[[#This Row],[Current Week Low]])-1</f>
        <v>3.964456596035526E-2</v>
      </c>
      <c r="AF613">
        <f>(Table2[[#This Row],[Current Week High]]/Table2[[#This Row],[Close Price]])-1</f>
        <v>1.0848126232741562E-2</v>
      </c>
      <c r="AG613">
        <f>(Table2[[#This Row],[Close Price]]/Table2[[#This Row],[Current Month Low]])-1</f>
        <v>4.0000000000000036E-2</v>
      </c>
      <c r="AH613">
        <f>(Table2[[#This Row],[Current Month High]]/Table2[[#This Row],[Close Price]])-1</f>
        <v>1.0848126232741562E-2</v>
      </c>
      <c r="AI613">
        <v>23.191978961209699</v>
      </c>
      <c r="AJ613">
        <v>10.2973168963016</v>
      </c>
      <c r="AK613" t="str">
        <f>IF(AND(Table2[[#This Row],[20D EMA]]&gt;Table2[[#This Row],[50D EMA]],Table2[[#This Row],[50D EMA]]&gt;Table2[[#This Row],[200D EMA]]),"Uptrend","Downtrend/NoTrend")</f>
        <v>Downtrend/NoTrend</v>
      </c>
      <c r="AL613">
        <v>-0.05</v>
      </c>
      <c r="AM613" t="s">
        <v>10212</v>
      </c>
      <c r="AN613">
        <v>3.36</v>
      </c>
      <c r="AO613" t="s">
        <v>10211</v>
      </c>
      <c r="AP613">
        <v>2.6563507462588998E-2</v>
      </c>
      <c r="AQ613">
        <f>(Table2[[#This Row],[Sharpe Ratio]]-AVERAGE(Table2[Sharpe Ratio]))/_xlfn.STDEV.P(Table2[Sharpe Ratio])</f>
        <v>-0.31723981772793364</v>
      </c>
      <c r="AR6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3">
        <f>_xlfn.RANK.AVG(Table2[[#This Row],[1Y Return vs Nifty Z-Score]],Table2[1Y Return vs Nifty Z-Score])</f>
        <v>701</v>
      </c>
      <c r="AT613">
        <f>_xlfn.RANK.AVG(Table2[[#This Row],[6M Return vs Nifty Z-Score]],Table2[6M Return vs Nifty Z-Score])</f>
        <v>598</v>
      </c>
      <c r="AU613">
        <f>_xlfn.RANK.AVG(Table2[[#This Row],[Sharpe Ratio Z-Score]],Table2[Sharpe Ratio Z-Score])</f>
        <v>424</v>
      </c>
      <c r="AV613">
        <f>(Table2[[#This Row],[Rank 1Y]]+Table2[[#This Row],[Rank 6M]]+Table2[[#This Row],[Rank Sharpe]])/3</f>
        <v>574.33333333333337</v>
      </c>
    </row>
    <row r="614" spans="1:48" x14ac:dyDescent="0.3">
      <c r="A614" t="s">
        <v>1630</v>
      </c>
      <c r="B614" t="s">
        <v>1631</v>
      </c>
      <c r="C614" t="s">
        <v>10177</v>
      </c>
      <c r="D614" t="s">
        <v>384</v>
      </c>
      <c r="E614">
        <v>5175.9481916249997</v>
      </c>
      <c r="F614">
        <v>586.70000000000005</v>
      </c>
      <c r="G614">
        <v>-46.741480012770197</v>
      </c>
      <c r="H614">
        <f>(Table2[[#This Row],[1Y Return vs Nifty]]-AVERAGE(Table2[1Y Return vs Nifty]))/_xlfn.STDEV.P(Table2[1Y Return vs Nifty])</f>
        <v>-1.0896389872536854</v>
      </c>
      <c r="I614">
        <v>-7.5201145111896501</v>
      </c>
      <c r="J614">
        <f>(Table2[[#This Row],[1M Return vs Nifty]]-AVERAGE(Table2[1M Return vs Nifty]))/_xlfn.STDEV.P(Table2[1M Return vs Nifty])</f>
        <v>-0.81630158258527019</v>
      </c>
      <c r="K614">
        <v>-29.3922323006732</v>
      </c>
      <c r="L614">
        <f>(Table2[[#This Row],[6M Return vs Nifty]]-AVERAGE(Table2[6M Return vs Nifty]))/_xlfn.STDEV.P(Table2[6M Return vs Nifty])</f>
        <v>-1.1814313904839402</v>
      </c>
      <c r="M614">
        <v>-0.54226635856511696</v>
      </c>
      <c r="N614">
        <f>(Table2[[#This Row],[1W Return vs Nifty]]-AVERAGE(Table2[1W Return vs Nifty]))/_xlfn.STDEV.P(Table2[1W Return vs Nifty])</f>
        <v>-4.5272038314065295E-2</v>
      </c>
      <c r="O614">
        <v>579.27</v>
      </c>
      <c r="P614">
        <v>575.12875397978996</v>
      </c>
      <c r="Q614">
        <v>611.53477845345196</v>
      </c>
      <c r="R614">
        <v>64.1367824718305</v>
      </c>
      <c r="S614" s="2">
        <f>(Table2[[#This Row],[Close Price]]-Table2[[#This Row],[20D EMA]])/Table2[[#This Row],[20D EMA]]</f>
        <v>1.2826488511402393E-2</v>
      </c>
      <c r="T614" s="2">
        <f>(Table2[[#This Row],[Close Price]]-Table2[[#This Row],[50D EMA]])/Table2[[#This Row],[50D EMA]]</f>
        <v>2.0119400986542739E-2</v>
      </c>
      <c r="U614" s="2">
        <f>(Table2[[#This Row],[Close Price]]-Table2[[#This Row],[200D EMA]])/Table2[[#This Row],[200D EMA]]</f>
        <v>-4.0610574129991625E-2</v>
      </c>
      <c r="V614">
        <v>1.09177369955112</v>
      </c>
      <c r="W614">
        <v>585.04999999999995</v>
      </c>
      <c r="X614">
        <v>594.75</v>
      </c>
      <c r="Y614">
        <v>574.20000000000005</v>
      </c>
      <c r="Z614">
        <v>600</v>
      </c>
      <c r="AA614">
        <v>563.54999999999995</v>
      </c>
      <c r="AB614">
        <v>603</v>
      </c>
      <c r="AC614">
        <f>(Table2[[#This Row],[Close Price]]/Table2[[#This Row],[Day Low]])-1</f>
        <v>2.8202717716436787E-3</v>
      </c>
      <c r="AD614">
        <f>(Table2[[#This Row],[Day High]]/Table2[[#This Row],[Close Price]])-1</f>
        <v>1.3720811317538661E-2</v>
      </c>
      <c r="AE614">
        <f>(Table2[[#This Row],[Close Price]]/Table2[[#This Row],[Current Week Low]])-1</f>
        <v>2.1769418321142542E-2</v>
      </c>
      <c r="AF614">
        <f>(Table2[[#This Row],[Current Week High]]/Table2[[#This Row],[Close Price]])-1</f>
        <v>2.2669166524629247E-2</v>
      </c>
      <c r="AG614">
        <f>(Table2[[#This Row],[Close Price]]/Table2[[#This Row],[Current Month Low]])-1</f>
        <v>4.1078874988909719E-2</v>
      </c>
      <c r="AH614">
        <f>(Table2[[#This Row],[Current Month High]]/Table2[[#This Row],[Close Price]])-1</f>
        <v>2.7782512357252376E-2</v>
      </c>
      <c r="AI614">
        <v>36.185444008863101</v>
      </c>
      <c r="AJ614">
        <v>14.7579462102689</v>
      </c>
      <c r="AK614" t="str">
        <f>IF(AND(Table2[[#This Row],[20D EMA]]&gt;Table2[[#This Row],[50D EMA]],Table2[[#This Row],[50D EMA]]&gt;Table2[[#This Row],[200D EMA]]),"Uptrend","Downtrend/NoTrend")</f>
        <v>Downtrend/NoTrend</v>
      </c>
      <c r="AL614">
        <v>-0.04</v>
      </c>
      <c r="AM614" t="s">
        <v>10212</v>
      </c>
      <c r="AN614">
        <v>3.65</v>
      </c>
      <c r="AO614" t="s">
        <v>10211</v>
      </c>
      <c r="AP614">
        <v>5.4940183040392998E-2</v>
      </c>
      <c r="AQ614">
        <f>(Table2[[#This Row],[Sharpe Ratio]]-AVERAGE(Table2[Sharpe Ratio]))/_xlfn.STDEV.P(Table2[Sharpe Ratio])</f>
        <v>4.709868019710216E-3</v>
      </c>
      <c r="AR6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4">
        <f>_xlfn.RANK.AVG(Table2[[#This Row],[1Y Return vs Nifty Z-Score]],Table2[1Y Return vs Nifty Z-Score])</f>
        <v>711</v>
      </c>
      <c r="AT614">
        <f>_xlfn.RANK.AVG(Table2[[#This Row],[6M Return vs Nifty Z-Score]],Table2[6M Return vs Nifty Z-Score])</f>
        <v>678</v>
      </c>
      <c r="AU614">
        <f>_xlfn.RANK.AVG(Table2[[#This Row],[Sharpe Ratio Z-Score]],Table2[Sharpe Ratio Z-Score])</f>
        <v>334</v>
      </c>
      <c r="AV614">
        <f>(Table2[[#This Row],[Rank 1Y]]+Table2[[#This Row],[Rank 6M]]+Table2[[#This Row],[Rank Sharpe]])/3</f>
        <v>574.33333333333337</v>
      </c>
    </row>
    <row r="615" spans="1:48" x14ac:dyDescent="0.3">
      <c r="A615" t="s">
        <v>901</v>
      </c>
      <c r="B615" t="s">
        <v>902</v>
      </c>
      <c r="C615" t="s">
        <v>10167</v>
      </c>
      <c r="D615" t="s">
        <v>484</v>
      </c>
      <c r="E615">
        <v>16463.647162994999</v>
      </c>
      <c r="F615">
        <v>328.15</v>
      </c>
      <c r="G615">
        <v>-0.190498238265011</v>
      </c>
      <c r="H615">
        <f>(Table2[[#This Row],[1Y Return vs Nifty]]-AVERAGE(Table2[1Y Return vs Nifty]))/_xlfn.STDEV.P(Table2[1Y Return vs Nifty])</f>
        <v>-0.53078739190287216</v>
      </c>
      <c r="I615">
        <v>-1.9948990640564099</v>
      </c>
      <c r="J615">
        <f>(Table2[[#This Row],[1M Return vs Nifty]]-AVERAGE(Table2[1M Return vs Nifty]))/_xlfn.STDEV.P(Table2[1M Return vs Nifty])</f>
        <v>-0.34347445605882149</v>
      </c>
      <c r="K615">
        <v>-16.9040227847285</v>
      </c>
      <c r="L615">
        <f>(Table2[[#This Row],[6M Return vs Nifty]]-AVERAGE(Table2[6M Return vs Nifty]))/_xlfn.STDEV.P(Table2[6M Return vs Nifty])</f>
        <v>-0.80555776742163765</v>
      </c>
      <c r="M615">
        <v>-5.1247562551190802</v>
      </c>
      <c r="N615">
        <f>(Table2[[#This Row],[1W Return vs Nifty]]-AVERAGE(Table2[1W Return vs Nifty]))/_xlfn.STDEV.P(Table2[1W Return vs Nifty])</f>
        <v>-0.92297910503227232</v>
      </c>
      <c r="O615">
        <v>332.12</v>
      </c>
      <c r="P615">
        <v>328.49423565027502</v>
      </c>
      <c r="Q615">
        <v>318.919597528976</v>
      </c>
      <c r="R615">
        <v>45.330861713293501</v>
      </c>
      <c r="S615" s="2">
        <f>(Table2[[#This Row],[Close Price]]-Table2[[#This Row],[20D EMA]])/Table2[[#This Row],[20D EMA]]</f>
        <v>-1.1953510779236502E-2</v>
      </c>
      <c r="T615" s="2">
        <f>(Table2[[#This Row],[Close Price]]-Table2[[#This Row],[50D EMA]])/Table2[[#This Row],[50D EMA]]</f>
        <v>-1.0479199112690743E-3</v>
      </c>
      <c r="U615" s="2">
        <f>(Table2[[#This Row],[Close Price]]-Table2[[#This Row],[200D EMA]])/Table2[[#This Row],[200D EMA]]</f>
        <v>2.8942725823505829E-2</v>
      </c>
      <c r="V615">
        <v>0.36118104446407701</v>
      </c>
      <c r="W615">
        <v>323.95</v>
      </c>
      <c r="X615">
        <v>335.55</v>
      </c>
      <c r="Y615">
        <v>318.60000000000002</v>
      </c>
      <c r="Z615">
        <v>342.2</v>
      </c>
      <c r="AA615">
        <v>318.60000000000002</v>
      </c>
      <c r="AB615">
        <v>350</v>
      </c>
      <c r="AC615">
        <f>(Table2[[#This Row],[Close Price]]/Table2[[#This Row],[Day Low]])-1</f>
        <v>1.296496372897038E-2</v>
      </c>
      <c r="AD615">
        <f>(Table2[[#This Row],[Day High]]/Table2[[#This Row],[Close Price]])-1</f>
        <v>2.2550662806643418E-2</v>
      </c>
      <c r="AE615">
        <f>(Table2[[#This Row],[Close Price]]/Table2[[#This Row],[Current Week Low]])-1</f>
        <v>2.9974890144381483E-2</v>
      </c>
      <c r="AF615">
        <f>(Table2[[#This Row],[Current Week High]]/Table2[[#This Row],[Close Price]])-1</f>
        <v>4.2815785463964584E-2</v>
      </c>
      <c r="AG615">
        <f>(Table2[[#This Row],[Close Price]]/Table2[[#This Row],[Current Month Low]])-1</f>
        <v>2.9974890144381483E-2</v>
      </c>
      <c r="AH615">
        <f>(Table2[[#This Row],[Current Month High]]/Table2[[#This Row],[Close Price]])-1</f>
        <v>6.658540301691307E-2</v>
      </c>
      <c r="AI615">
        <v>19.4575651378942</v>
      </c>
      <c r="AJ615">
        <v>27.684824902723701</v>
      </c>
      <c r="AK615" t="str">
        <f>IF(AND(Table2[[#This Row],[20D EMA]]&gt;Table2[[#This Row],[50D EMA]],Table2[[#This Row],[50D EMA]]&gt;Table2[[#This Row],[200D EMA]]),"Uptrend","Downtrend/NoTrend")</f>
        <v>Uptrend</v>
      </c>
      <c r="AL615">
        <v>-0.14000000000000001</v>
      </c>
      <c r="AM615" t="s">
        <v>10212</v>
      </c>
      <c r="AN615">
        <v>-0.73</v>
      </c>
      <c r="AO615" t="s">
        <v>10212</v>
      </c>
      <c r="AP615">
        <v>-4.2912119322812997E-2</v>
      </c>
      <c r="AQ615">
        <f>(Table2[[#This Row],[Sharpe Ratio]]-AVERAGE(Table2[Sharpe Ratio]))/_xlfn.STDEV.P(Table2[Sharpe Ratio])</f>
        <v>-1.1054807147051877</v>
      </c>
      <c r="AR6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-3.7082794351207915</v>
      </c>
      <c r="AS615">
        <f>_xlfn.RANK.AVG(Table2[[#This Row],[1Y Return vs Nifty Z-Score]],Table2[1Y Return vs Nifty Z-Score])</f>
        <v>505</v>
      </c>
      <c r="AT615">
        <f>_xlfn.RANK.AVG(Table2[[#This Row],[6M Return vs Nifty Z-Score]],Table2[6M Return vs Nifty Z-Score])</f>
        <v>596</v>
      </c>
      <c r="AU615">
        <f>_xlfn.RANK.AVG(Table2[[#This Row],[Sharpe Ratio Z-Score]],Table2[Sharpe Ratio Z-Score])</f>
        <v>625</v>
      </c>
      <c r="AV615">
        <f>(Table2[[#This Row],[Rank 1Y]]+Table2[[#This Row],[Rank 6M]]+Table2[[#This Row],[Rank Sharpe]])/3</f>
        <v>575.33333333333337</v>
      </c>
    </row>
    <row r="616" spans="1:48" x14ac:dyDescent="0.3">
      <c r="A616" t="s">
        <v>1877</v>
      </c>
      <c r="B616" t="s">
        <v>1878</v>
      </c>
      <c r="C616" t="s">
        <v>10173</v>
      </c>
      <c r="D616" t="s">
        <v>67</v>
      </c>
      <c r="E616">
        <v>3576.38265</v>
      </c>
      <c r="F616">
        <v>829.15</v>
      </c>
      <c r="G616">
        <v>-61.589248456232703</v>
      </c>
      <c r="H616">
        <f>(Table2[[#This Row],[1Y Return vs Nifty]]-AVERAGE(Table2[1Y Return vs Nifty]))/_xlfn.STDEV.P(Table2[1Y Return vs Nifty])</f>
        <v>-1.2678886989831366</v>
      </c>
      <c r="I616">
        <v>15.7918618971777</v>
      </c>
      <c r="J616">
        <f>(Table2[[#This Row],[1M Return vs Nifty]]-AVERAGE(Table2[1M Return vs Nifty]))/_xlfn.STDEV.P(Table2[1M Return vs Nifty])</f>
        <v>1.1786495508659585</v>
      </c>
      <c r="K616">
        <v>-6.1238983985074498</v>
      </c>
      <c r="L616">
        <f>(Table2[[#This Row],[6M Return vs Nifty]]-AVERAGE(Table2[6M Return vs Nifty]))/_xlfn.STDEV.P(Table2[6M Return vs Nifty])</f>
        <v>-0.48109456835873615</v>
      </c>
      <c r="M616">
        <v>1.65097452355937</v>
      </c>
      <c r="N616">
        <f>(Table2[[#This Row],[1W Return vs Nifty]]-AVERAGE(Table2[1W Return vs Nifty]))/_xlfn.STDEV.P(Table2[1W Return vs Nifty])</f>
        <v>0.37481028913493908</v>
      </c>
      <c r="O616">
        <v>791.87</v>
      </c>
      <c r="P616">
        <v>755.46283776382199</v>
      </c>
      <c r="Q616">
        <v>805.03426093144401</v>
      </c>
      <c r="R616">
        <v>65.015718052304905</v>
      </c>
      <c r="S616" s="2">
        <f>(Table2[[#This Row],[Close Price]]-Table2[[#This Row],[20D EMA]])/Table2[[#This Row],[20D EMA]]</f>
        <v>4.7078434591536454E-2</v>
      </c>
      <c r="T616" s="2">
        <f>(Table2[[#This Row],[Close Price]]-Table2[[#This Row],[50D EMA]])/Table2[[#This Row],[50D EMA]]</f>
        <v>9.753909597233501E-2</v>
      </c>
      <c r="U616" s="2">
        <f>(Table2[[#This Row],[Close Price]]-Table2[[#This Row],[200D EMA]])/Table2[[#This Row],[200D EMA]]</f>
        <v>2.9956164897446076E-2</v>
      </c>
      <c r="V616">
        <v>1.28415420893165</v>
      </c>
      <c r="W616">
        <v>823.5</v>
      </c>
      <c r="X616">
        <v>864.4</v>
      </c>
      <c r="Y616">
        <v>780</v>
      </c>
      <c r="Z616">
        <v>864.4</v>
      </c>
      <c r="AA616">
        <v>775</v>
      </c>
      <c r="AB616">
        <v>864.4</v>
      </c>
      <c r="AC616">
        <f>(Table2[[#This Row],[Close Price]]/Table2[[#This Row],[Day Low]])-1</f>
        <v>6.8609593199757679E-3</v>
      </c>
      <c r="AD616">
        <f>(Table2[[#This Row],[Day High]]/Table2[[#This Row],[Close Price]])-1</f>
        <v>4.2513417355122707E-2</v>
      </c>
      <c r="AE616">
        <f>(Table2[[#This Row],[Close Price]]/Table2[[#This Row],[Current Week Low]])-1</f>
        <v>6.3012820512820422E-2</v>
      </c>
      <c r="AF616">
        <f>(Table2[[#This Row],[Current Week High]]/Table2[[#This Row],[Close Price]])-1</f>
        <v>4.2513417355122707E-2</v>
      </c>
      <c r="AG616">
        <f>(Table2[[#This Row],[Close Price]]/Table2[[#This Row],[Current Month Low]])-1</f>
        <v>6.9870967741935353E-2</v>
      </c>
      <c r="AH616">
        <f>(Table2[[#This Row],[Current Month High]]/Table2[[#This Row],[Close Price]])-1</f>
        <v>4.2513417355122707E-2</v>
      </c>
      <c r="AI616">
        <v>59.126816619429498</v>
      </c>
      <c r="AJ616">
        <v>33.993212669683203</v>
      </c>
      <c r="AK616" t="str">
        <f>IF(AND(Table2[[#This Row],[20D EMA]]&gt;Table2[[#This Row],[50D EMA]],Table2[[#This Row],[50D EMA]]&gt;Table2[[#This Row],[200D EMA]]),"Uptrend","Downtrend/NoTrend")</f>
        <v>Downtrend/NoTrend</v>
      </c>
      <c r="AL616">
        <v>0.1</v>
      </c>
      <c r="AM616" t="s">
        <v>10211</v>
      </c>
      <c r="AN616">
        <v>3.59</v>
      </c>
      <c r="AO616" t="s">
        <v>10211</v>
      </c>
      <c r="AQ616">
        <f>(Table2[[#This Row],[Sharpe Ratio]]-AVERAGE(Table2[Sharpe Ratio]))/_xlfn.STDEV.P(Table2[Sharpe Ratio])</f>
        <v>-0.61861806961255938</v>
      </c>
      <c r="AR6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6">
        <f>_xlfn.RANK.AVG(Table2[[#This Row],[1Y Return vs Nifty Z-Score]],Table2[1Y Return vs Nifty Z-Score])</f>
        <v>725</v>
      </c>
      <c r="AT616">
        <f>_xlfn.RANK.AVG(Table2[[#This Row],[6M Return vs Nifty Z-Score]],Table2[6M Return vs Nifty Z-Score])</f>
        <v>489</v>
      </c>
      <c r="AU616">
        <f>_xlfn.RANK.AVG(Table2[[#This Row],[Sharpe Ratio Z-Score]],Table2[Sharpe Ratio Z-Score])</f>
        <v>517</v>
      </c>
      <c r="AV616">
        <f>(Table2[[#This Row],[Rank 1Y]]+Table2[[#This Row],[Rank 6M]]+Table2[[#This Row],[Rank Sharpe]])/3</f>
        <v>577</v>
      </c>
    </row>
    <row r="617" spans="1:48" x14ac:dyDescent="0.3">
      <c r="A617" t="s">
        <v>2079</v>
      </c>
      <c r="B617" t="s">
        <v>2080</v>
      </c>
      <c r="C617" t="s">
        <v>10170</v>
      </c>
      <c r="D617" t="s">
        <v>46</v>
      </c>
      <c r="E617">
        <v>2796.1337281849901</v>
      </c>
      <c r="F617">
        <v>691.3</v>
      </c>
      <c r="G617">
        <v>-31.4628071454534</v>
      </c>
      <c r="H617">
        <f>(Table2[[#This Row],[1Y Return vs Nifty]]-AVERAGE(Table2[1Y Return vs Nifty]))/_xlfn.STDEV.P(Table2[1Y Return vs Nifty])</f>
        <v>-0.90621620257206348</v>
      </c>
      <c r="I617">
        <v>0.30664690888433699</v>
      </c>
      <c r="J617">
        <f>(Table2[[#This Row],[1M Return vs Nifty]]-AVERAGE(Table2[1M Return vs Nifty]))/_xlfn.STDEV.P(Table2[1M Return vs Nifty])</f>
        <v>-0.14651682076539174</v>
      </c>
      <c r="K617">
        <v>-19.754910819821699</v>
      </c>
      <c r="L617">
        <f>(Table2[[#This Row],[6M Return vs Nifty]]-AVERAGE(Table2[6M Return vs Nifty]))/_xlfn.STDEV.P(Table2[6M Return vs Nifty])</f>
        <v>-0.8913645929179016</v>
      </c>
      <c r="M617">
        <v>2.05826229391544</v>
      </c>
      <c r="N617">
        <f>(Table2[[#This Row],[1W Return vs Nifty]]-AVERAGE(Table2[1W Return vs Nifty]))/_xlfn.STDEV.P(Table2[1W Return vs Nifty])</f>
        <v>0.45282014017645472</v>
      </c>
      <c r="O617">
        <v>682.12</v>
      </c>
      <c r="P617">
        <v>674.89977969729898</v>
      </c>
      <c r="Q617">
        <v>699.46695801628198</v>
      </c>
      <c r="R617">
        <v>69.626778120274096</v>
      </c>
      <c r="S617" s="2">
        <f>(Table2[[#This Row],[Close Price]]-Table2[[#This Row],[20D EMA]])/Table2[[#This Row],[20D EMA]]</f>
        <v>1.345804257315421E-2</v>
      </c>
      <c r="T617" s="2">
        <f>(Table2[[#This Row],[Close Price]]-Table2[[#This Row],[50D EMA]])/Table2[[#This Row],[50D EMA]]</f>
        <v>2.4300230635808887E-2</v>
      </c>
      <c r="U617" s="2">
        <f>(Table2[[#This Row],[Close Price]]-Table2[[#This Row],[200D EMA]])/Table2[[#This Row],[200D EMA]]</f>
        <v>-1.1675974000893286E-2</v>
      </c>
      <c r="V617">
        <v>0.84905959824591104</v>
      </c>
      <c r="W617">
        <v>689.2</v>
      </c>
      <c r="X617">
        <v>706.05</v>
      </c>
      <c r="Y617">
        <v>678.35</v>
      </c>
      <c r="Z617">
        <v>709.65</v>
      </c>
      <c r="AA617">
        <v>659.95</v>
      </c>
      <c r="AB617">
        <v>709.65</v>
      </c>
      <c r="AC617">
        <f>(Table2[[#This Row],[Close Price]]/Table2[[#This Row],[Day Low]])-1</f>
        <v>3.0470110272777795E-3</v>
      </c>
      <c r="AD617">
        <f>(Table2[[#This Row],[Day High]]/Table2[[#This Row],[Close Price]])-1</f>
        <v>2.1336612179950754E-2</v>
      </c>
      <c r="AE617">
        <f>(Table2[[#This Row],[Close Price]]/Table2[[#This Row],[Current Week Low]])-1</f>
        <v>1.9090440038328271E-2</v>
      </c>
      <c r="AF617">
        <f>(Table2[[#This Row],[Current Week High]]/Table2[[#This Row],[Close Price]])-1</f>
        <v>2.6544192101837227E-2</v>
      </c>
      <c r="AG617">
        <f>(Table2[[#This Row],[Close Price]]/Table2[[#This Row],[Current Month Low]])-1</f>
        <v>4.7503598757481447E-2</v>
      </c>
      <c r="AH617">
        <f>(Table2[[#This Row],[Current Month High]]/Table2[[#This Row],[Close Price]])-1</f>
        <v>2.6544192101837227E-2</v>
      </c>
      <c r="AI617">
        <v>22.378128164328</v>
      </c>
      <c r="AJ617">
        <v>15.235872645440899</v>
      </c>
      <c r="AK617" t="str">
        <f>IF(AND(Table2[[#This Row],[20D EMA]]&gt;Table2[[#This Row],[50D EMA]],Table2[[#This Row],[50D EMA]]&gt;Table2[[#This Row],[200D EMA]]),"Uptrend","Downtrend/NoTrend")</f>
        <v>Downtrend/NoTrend</v>
      </c>
      <c r="AL617">
        <v>-0.12</v>
      </c>
      <c r="AM617" t="s">
        <v>10212</v>
      </c>
      <c r="AN617">
        <v>2.38</v>
      </c>
      <c r="AO617" t="s">
        <v>10211</v>
      </c>
      <c r="AP617">
        <v>1.6163262892620999E-2</v>
      </c>
      <c r="AQ617">
        <f>(Table2[[#This Row],[Sharpe Ratio]]-AVERAGE(Table2[Sharpe Ratio]))/_xlfn.STDEV.P(Table2[Sharpe Ratio])</f>
        <v>-0.43523656691792306</v>
      </c>
      <c r="AR6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7">
        <f>_xlfn.RANK.AVG(Table2[[#This Row],[1Y Return vs Nifty Z-Score]],Table2[1Y Return vs Nifty Z-Score])</f>
        <v>664</v>
      </c>
      <c r="AT617">
        <f>_xlfn.RANK.AVG(Table2[[#This Row],[6M Return vs Nifty Z-Score]],Table2[6M Return vs Nifty Z-Score])</f>
        <v>620</v>
      </c>
      <c r="AU617">
        <f>_xlfn.RANK.AVG(Table2[[#This Row],[Sharpe Ratio Z-Score]],Table2[Sharpe Ratio Z-Score])</f>
        <v>452</v>
      </c>
      <c r="AV617">
        <f>(Table2[[#This Row],[Rank 1Y]]+Table2[[#This Row],[Rank 6M]]+Table2[[#This Row],[Rank Sharpe]])/3</f>
        <v>578.66666666666663</v>
      </c>
    </row>
    <row r="618" spans="1:48" x14ac:dyDescent="0.3">
      <c r="A618" t="s">
        <v>1589</v>
      </c>
      <c r="B618" t="s">
        <v>1590</v>
      </c>
      <c r="C618" t="s">
        <v>10179</v>
      </c>
      <c r="D618" t="s">
        <v>330</v>
      </c>
      <c r="E618">
        <v>5630.7260746100001</v>
      </c>
      <c r="F618">
        <v>265.14999999999998</v>
      </c>
      <c r="G618">
        <v>-23.630718870346101</v>
      </c>
      <c r="H618">
        <f>(Table2[[#This Row],[1Y Return vs Nifty]]-AVERAGE(Table2[1Y Return vs Nifty]))/_xlfn.STDEV.P(Table2[1Y Return vs Nifty])</f>
        <v>-0.81219079514511905</v>
      </c>
      <c r="I618">
        <v>3.1884984845444602</v>
      </c>
      <c r="J618">
        <f>(Table2[[#This Row],[1M Return vs Nifty]]-AVERAGE(Table2[1M Return vs Nifty]))/_xlfn.STDEV.P(Table2[1M Return vs Nifty])</f>
        <v>0.10010118221258969</v>
      </c>
      <c r="K618">
        <v>2.1577282340695998</v>
      </c>
      <c r="L618">
        <f>(Table2[[#This Row],[6M Return vs Nifty]]-AVERAGE(Table2[6M Return vs Nifty]))/_xlfn.STDEV.P(Table2[6M Return vs Nifty])</f>
        <v>-0.23183185353467967</v>
      </c>
      <c r="M618">
        <v>-4.6240038990566701</v>
      </c>
      <c r="N618">
        <f>(Table2[[#This Row],[1W Return vs Nifty]]-AVERAGE(Table2[1W Return vs Nifty]))/_xlfn.STDEV.P(Table2[1W Return vs Nifty])</f>
        <v>-0.82706751733356643</v>
      </c>
      <c r="O618">
        <v>262.07</v>
      </c>
      <c r="P618">
        <v>246.53667951212</v>
      </c>
      <c r="Q618">
        <v>230.228719370297</v>
      </c>
      <c r="R618">
        <v>48.035826437175203</v>
      </c>
      <c r="S618" s="2">
        <f>(Table2[[#This Row],[Close Price]]-Table2[[#This Row],[20D EMA]])/Table2[[#This Row],[20D EMA]]</f>
        <v>1.1752585187163675E-2</v>
      </c>
      <c r="T618" s="2">
        <f>(Table2[[#This Row],[Close Price]]-Table2[[#This Row],[50D EMA]])/Table2[[#This Row],[50D EMA]]</f>
        <v>7.5499193567117567E-2</v>
      </c>
      <c r="U618" s="2">
        <f>(Table2[[#This Row],[Close Price]]-Table2[[#This Row],[200D EMA]])/Table2[[#This Row],[200D EMA]]</f>
        <v>0.15168081864511448</v>
      </c>
      <c r="V618">
        <v>0.73749974900690596</v>
      </c>
      <c r="W618">
        <v>263.10000000000002</v>
      </c>
      <c r="X618">
        <v>267.7</v>
      </c>
      <c r="Y618">
        <v>258.25</v>
      </c>
      <c r="Z618">
        <v>278.7</v>
      </c>
      <c r="AA618">
        <v>258.25</v>
      </c>
      <c r="AB618">
        <v>287.05</v>
      </c>
      <c r="AC618">
        <f>(Table2[[#This Row],[Close Price]]/Table2[[#This Row],[Day Low]])-1</f>
        <v>7.7917141771188803E-3</v>
      </c>
      <c r="AD618">
        <f>(Table2[[#This Row],[Day High]]/Table2[[#This Row],[Close Price]])-1</f>
        <v>9.6171978125589863E-3</v>
      </c>
      <c r="AE618">
        <f>(Table2[[#This Row],[Close Price]]/Table2[[#This Row],[Current Week Low]])-1</f>
        <v>2.6718296224588434E-2</v>
      </c>
      <c r="AF618">
        <f>(Table2[[#This Row],[Current Week High]]/Table2[[#This Row],[Close Price]])-1</f>
        <v>5.1103149160852457E-2</v>
      </c>
      <c r="AG618">
        <f>(Table2[[#This Row],[Close Price]]/Table2[[#This Row],[Current Month Low]])-1</f>
        <v>2.6718296224588434E-2</v>
      </c>
      <c r="AH618">
        <f>(Table2[[#This Row],[Current Month High]]/Table2[[#This Row],[Close Price]])-1</f>
        <v>8.2594757684329778E-2</v>
      </c>
      <c r="AI618">
        <v>8.2594757684329707</v>
      </c>
      <c r="AJ618">
        <v>40.291005291005199</v>
      </c>
      <c r="AK618" t="str">
        <f>IF(AND(Table2[[#This Row],[20D EMA]]&gt;Table2[[#This Row],[50D EMA]],Table2[[#This Row],[50D EMA]]&gt;Table2[[#This Row],[200D EMA]]),"Uptrend","Downtrend/NoTrend")</f>
        <v>Uptrend</v>
      </c>
      <c r="AL618">
        <v>0.1</v>
      </c>
      <c r="AM618" t="s">
        <v>10211</v>
      </c>
      <c r="AN618">
        <v>-1.28</v>
      </c>
      <c r="AO618" t="s">
        <v>10212</v>
      </c>
      <c r="AP618">
        <v>-9.6511660862730997E-2</v>
      </c>
      <c r="AQ618">
        <f>(Table2[[#This Row],[Sharpe Ratio]]-AVERAGE(Table2[Sharpe Ratio]))/_xlfn.STDEV.P(Table2[Sharpe Ratio])</f>
        <v>-1.7135983043671763</v>
      </c>
      <c r="AR6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-3.4845872881679512</v>
      </c>
      <c r="AS618">
        <f>_xlfn.RANK.AVG(Table2[[#This Row],[1Y Return vs Nifty Z-Score]],Table2[1Y Return vs Nifty Z-Score])</f>
        <v>638</v>
      </c>
      <c r="AT618">
        <f>_xlfn.RANK.AVG(Table2[[#This Row],[6M Return vs Nifty Z-Score]],Table2[6M Return vs Nifty Z-Score])</f>
        <v>397</v>
      </c>
      <c r="AU618">
        <f>_xlfn.RANK.AVG(Table2[[#This Row],[Sharpe Ratio Z-Score]],Table2[Sharpe Ratio Z-Score])</f>
        <v>702</v>
      </c>
      <c r="AV618">
        <f>(Table2[[#This Row],[Rank 1Y]]+Table2[[#This Row],[Rank 6M]]+Table2[[#This Row],[Rank Sharpe]])/3</f>
        <v>579</v>
      </c>
    </row>
    <row r="619" spans="1:48" x14ac:dyDescent="0.3">
      <c r="A619" t="s">
        <v>427</v>
      </c>
      <c r="B619" t="s">
        <v>428</v>
      </c>
      <c r="C619" t="s">
        <v>10169</v>
      </c>
      <c r="D619" t="s">
        <v>180</v>
      </c>
      <c r="E619">
        <v>54906.036514560001</v>
      </c>
      <c r="F619">
        <v>16965.150000000001</v>
      </c>
      <c r="G619">
        <v>-12.557632741958701</v>
      </c>
      <c r="H619">
        <f>(Table2[[#This Row],[1Y Return vs Nifty]]-AVERAGE(Table2[1Y Return vs Nifty]))/_xlfn.STDEV.P(Table2[1Y Return vs Nifty])</f>
        <v>-0.67925671701370161</v>
      </c>
      <c r="I619">
        <v>-5.5583171309552197</v>
      </c>
      <c r="J619">
        <f>(Table2[[#This Row],[1M Return vs Nifty]]-AVERAGE(Table2[1M Return vs Nifty]))/_xlfn.STDEV.P(Table2[1M Return vs Nifty])</f>
        <v>-0.64841835214859245</v>
      </c>
      <c r="K619">
        <v>-13.3511447050796</v>
      </c>
      <c r="L619">
        <f>(Table2[[#This Row],[6M Return vs Nifty]]-AVERAGE(Table2[6M Return vs Nifty]))/_xlfn.STDEV.P(Table2[6M Return vs Nifty])</f>
        <v>-0.69862224921214466</v>
      </c>
      <c r="M619">
        <v>1.21014418354108</v>
      </c>
      <c r="N619">
        <f>(Table2[[#This Row],[1W Return vs Nifty]]-AVERAGE(Table2[1W Return vs Nifty]))/_xlfn.STDEV.P(Table2[1W Return vs Nifty])</f>
        <v>0.29037586300585866</v>
      </c>
      <c r="O619">
        <v>16620.669999999998</v>
      </c>
      <c r="P619">
        <v>16422.357805566298</v>
      </c>
      <c r="Q619">
        <v>16298.496201862101</v>
      </c>
      <c r="R619">
        <v>63.652246774157902</v>
      </c>
      <c r="S619" s="2">
        <f>(Table2[[#This Row],[Close Price]]-Table2[[#This Row],[20D EMA]])/Table2[[#This Row],[20D EMA]]</f>
        <v>2.0725999613734176E-2</v>
      </c>
      <c r="T619" s="2">
        <f>(Table2[[#This Row],[Close Price]]-Table2[[#This Row],[50D EMA]])/Table2[[#This Row],[50D EMA]]</f>
        <v>3.3052025833326178E-2</v>
      </c>
      <c r="U619" s="2">
        <f>(Table2[[#This Row],[Close Price]]-Table2[[#This Row],[200D EMA]])/Table2[[#This Row],[200D EMA]]</f>
        <v>4.0902779611148146E-2</v>
      </c>
      <c r="V619">
        <v>0.634389911779486</v>
      </c>
      <c r="W619">
        <v>16863.5</v>
      </c>
      <c r="X619">
        <v>17034.8</v>
      </c>
      <c r="Y619">
        <v>16500</v>
      </c>
      <c r="Z619">
        <v>17034.8</v>
      </c>
      <c r="AA619">
        <v>16420.05</v>
      </c>
      <c r="AB619">
        <v>17034.8</v>
      </c>
      <c r="AC619">
        <f>(Table2[[#This Row],[Close Price]]/Table2[[#This Row],[Day Low]])-1</f>
        <v>6.0278115456460224E-3</v>
      </c>
      <c r="AD619">
        <f>(Table2[[#This Row],[Day High]]/Table2[[#This Row],[Close Price]])-1</f>
        <v>4.1054750473763502E-3</v>
      </c>
      <c r="AE619">
        <f>(Table2[[#This Row],[Close Price]]/Table2[[#This Row],[Current Week Low]])-1</f>
        <v>2.8190909090909155E-2</v>
      </c>
      <c r="AF619">
        <f>(Table2[[#This Row],[Current Week High]]/Table2[[#This Row],[Close Price]])-1</f>
        <v>4.1054750473763502E-3</v>
      </c>
      <c r="AG619">
        <f>(Table2[[#This Row],[Close Price]]/Table2[[#This Row],[Current Month Low]])-1</f>
        <v>3.3197219253290999E-2</v>
      </c>
      <c r="AH619">
        <f>(Table2[[#This Row],[Current Month High]]/Table2[[#This Row],[Close Price]])-1</f>
        <v>4.1054750473763502E-3</v>
      </c>
      <c r="AI619">
        <v>13.467903319451899</v>
      </c>
      <c r="AJ619">
        <v>15.4091836734693</v>
      </c>
      <c r="AK619" t="str">
        <f>IF(AND(Table2[[#This Row],[20D EMA]]&gt;Table2[[#This Row],[50D EMA]],Table2[[#This Row],[50D EMA]]&gt;Table2[[#This Row],[200D EMA]]),"Uptrend","Downtrend/NoTrend")</f>
        <v>Uptrend</v>
      </c>
      <c r="AL619">
        <v>-0.04</v>
      </c>
      <c r="AM619" t="s">
        <v>10212</v>
      </c>
      <c r="AN619">
        <v>5.77</v>
      </c>
      <c r="AO619" t="s">
        <v>10211</v>
      </c>
      <c r="AP619">
        <v>-2.8751470731130001E-2</v>
      </c>
      <c r="AQ619">
        <f>(Table2[[#This Row],[Sharpe Ratio]]-AVERAGE(Table2[Sharpe Ratio]))/_xlfn.STDEV.P(Table2[Sharpe Ratio])</f>
        <v>-0.94482002168020274</v>
      </c>
      <c r="AR6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-2.6807414770487825</v>
      </c>
      <c r="AS619">
        <f>_xlfn.RANK.AVG(Table2[[#This Row],[1Y Return vs Nifty Z-Score]],Table2[1Y Return vs Nifty Z-Score])</f>
        <v>578</v>
      </c>
      <c r="AT619">
        <f>_xlfn.RANK.AVG(Table2[[#This Row],[6M Return vs Nifty Z-Score]],Table2[6M Return vs Nifty Z-Score])</f>
        <v>565</v>
      </c>
      <c r="AU619">
        <f>_xlfn.RANK.AVG(Table2[[#This Row],[Sharpe Ratio Z-Score]],Table2[Sharpe Ratio Z-Score])</f>
        <v>595</v>
      </c>
      <c r="AV619">
        <f>(Table2[[#This Row],[Rank 1Y]]+Table2[[#This Row],[Rank 6M]]+Table2[[#This Row],[Rank Sharpe]])/3</f>
        <v>579.33333333333337</v>
      </c>
    </row>
    <row r="620" spans="1:48" x14ac:dyDescent="0.3">
      <c r="A620" t="s">
        <v>1541</v>
      </c>
      <c r="B620" t="s">
        <v>1542</v>
      </c>
      <c r="C620" t="s">
        <v>10173</v>
      </c>
      <c r="D620" t="s">
        <v>246</v>
      </c>
      <c r="E620">
        <v>6169.4511668699997</v>
      </c>
      <c r="F620">
        <v>1974.8</v>
      </c>
      <c r="G620">
        <v>-27.679323634068702</v>
      </c>
      <c r="H620">
        <f>(Table2[[#This Row],[1Y Return vs Nifty]]-AVERAGE(Table2[1Y Return vs Nifty]))/_xlfn.STDEV.P(Table2[1Y Return vs Nifty])</f>
        <v>-0.86079490927768987</v>
      </c>
      <c r="I620">
        <v>7.5573818701297402</v>
      </c>
      <c r="J620">
        <f>(Table2[[#This Row],[1M Return vs Nifty]]-AVERAGE(Table2[1M Return vs Nifty]))/_xlfn.STDEV.P(Table2[1M Return vs Nifty])</f>
        <v>0.47397376638615951</v>
      </c>
      <c r="K620">
        <v>-19.970987781032001</v>
      </c>
      <c r="L620">
        <f>(Table2[[#This Row],[6M Return vs Nifty]]-AVERAGE(Table2[6M Return vs Nifty]))/_xlfn.STDEV.P(Table2[6M Return vs Nifty])</f>
        <v>-0.89786813773485163</v>
      </c>
      <c r="M620">
        <v>3.6331383824677901</v>
      </c>
      <c r="N620">
        <f>(Table2[[#This Row],[1W Return vs Nifty]]-AVERAGE(Table2[1W Return vs Nifty]))/_xlfn.STDEV.P(Table2[1W Return vs Nifty])</f>
        <v>0.75446398518905411</v>
      </c>
      <c r="O620">
        <v>1918.18</v>
      </c>
      <c r="P620">
        <v>1893.26768378721</v>
      </c>
      <c r="Q620">
        <v>1971.3725617857999</v>
      </c>
      <c r="R620">
        <v>70.5004277228647</v>
      </c>
      <c r="S620" s="2">
        <f>(Table2[[#This Row],[Close Price]]-Table2[[#This Row],[20D EMA]])/Table2[[#This Row],[20D EMA]]</f>
        <v>2.9517563523756837E-2</v>
      </c>
      <c r="T620" s="2">
        <f>(Table2[[#This Row],[Close Price]]-Table2[[#This Row],[50D EMA]])/Table2[[#This Row],[50D EMA]]</f>
        <v>4.3064336285345707E-2</v>
      </c>
      <c r="U620" s="2">
        <f>(Table2[[#This Row],[Close Price]]-Table2[[#This Row],[200D EMA]])/Table2[[#This Row],[200D EMA]]</f>
        <v>1.7386050108637188E-3</v>
      </c>
      <c r="V620">
        <v>1.26299272343835</v>
      </c>
      <c r="W620">
        <v>1961.15</v>
      </c>
      <c r="X620">
        <v>2025</v>
      </c>
      <c r="Y620">
        <v>1905</v>
      </c>
      <c r="Z620">
        <v>2054</v>
      </c>
      <c r="AA620">
        <v>1840</v>
      </c>
      <c r="AB620">
        <v>2075.65</v>
      </c>
      <c r="AC620">
        <f>(Table2[[#This Row],[Close Price]]/Table2[[#This Row],[Day Low]])-1</f>
        <v>6.9602019223413691E-3</v>
      </c>
      <c r="AD620">
        <f>(Table2[[#This Row],[Day High]]/Table2[[#This Row],[Close Price]])-1</f>
        <v>2.5420295726149567E-2</v>
      </c>
      <c r="AE620">
        <f>(Table2[[#This Row],[Close Price]]/Table2[[#This Row],[Current Week Low]])-1</f>
        <v>3.6640419947506553E-2</v>
      </c>
      <c r="AF620">
        <f>(Table2[[#This Row],[Current Week High]]/Table2[[#This Row],[Close Price]])-1</f>
        <v>4.010532712173398E-2</v>
      </c>
      <c r="AG620">
        <f>(Table2[[#This Row],[Close Price]]/Table2[[#This Row],[Current Month Low]])-1</f>
        <v>7.3260869565217268E-2</v>
      </c>
      <c r="AH620">
        <f>(Table2[[#This Row],[Current Month High]]/Table2[[#This Row],[Close Price]])-1</f>
        <v>5.106846262912712E-2</v>
      </c>
      <c r="AI620">
        <v>47.880798055499298</v>
      </c>
      <c r="AJ620">
        <v>23.425000000000001</v>
      </c>
      <c r="AK620" t="str">
        <f>IF(AND(Table2[[#This Row],[20D EMA]]&gt;Table2[[#This Row],[50D EMA]],Table2[[#This Row],[50D EMA]]&gt;Table2[[#This Row],[200D EMA]]),"Uptrend","Downtrend/NoTrend")</f>
        <v>Downtrend/NoTrend</v>
      </c>
      <c r="AL620">
        <v>-0.05</v>
      </c>
      <c r="AM620" t="s">
        <v>10212</v>
      </c>
      <c r="AN620">
        <v>7.23</v>
      </c>
      <c r="AO620" t="s">
        <v>10211</v>
      </c>
      <c r="AP620">
        <v>1.3060483144104001E-2</v>
      </c>
      <c r="AQ620">
        <f>(Table2[[#This Row],[Sharpe Ratio]]-AVERAGE(Table2[Sharpe Ratio]))/_xlfn.STDEV.P(Table2[Sharpe Ratio])</f>
        <v>-0.47043938559343285</v>
      </c>
      <c r="AR6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0">
        <f>_xlfn.RANK.AVG(Table2[[#This Row],[1Y Return vs Nifty Z-Score]],Table2[1Y Return vs Nifty Z-Score])</f>
        <v>649</v>
      </c>
      <c r="AT620">
        <f>_xlfn.RANK.AVG(Table2[[#This Row],[6M Return vs Nifty Z-Score]],Table2[6M Return vs Nifty Z-Score])</f>
        <v>622</v>
      </c>
      <c r="AU620">
        <f>_xlfn.RANK.AVG(Table2[[#This Row],[Sharpe Ratio Z-Score]],Table2[Sharpe Ratio Z-Score])</f>
        <v>469</v>
      </c>
      <c r="AV620">
        <f>(Table2[[#This Row],[Rank 1Y]]+Table2[[#This Row],[Rank 6M]]+Table2[[#This Row],[Rank Sharpe]])/3</f>
        <v>580</v>
      </c>
    </row>
    <row r="621" spans="1:48" x14ac:dyDescent="0.3">
      <c r="A621" t="s">
        <v>774</v>
      </c>
      <c r="B621" t="s">
        <v>775</v>
      </c>
      <c r="C621" t="s">
        <v>10167</v>
      </c>
      <c r="D621" t="s">
        <v>49</v>
      </c>
      <c r="E621">
        <v>20321.775259225</v>
      </c>
      <c r="F621">
        <v>1292.5999999999999</v>
      </c>
      <c r="G621">
        <v>-26.6682301336987</v>
      </c>
      <c r="H621">
        <f>(Table2[[#This Row],[1Y Return vs Nifty]]-AVERAGE(Table2[1Y Return vs Nifty]))/_xlfn.STDEV.P(Table2[1Y Return vs Nifty])</f>
        <v>-0.84865657848011966</v>
      </c>
      <c r="I621">
        <v>-18.8747114432689</v>
      </c>
      <c r="J621">
        <f>(Table2[[#This Row],[1M Return vs Nifty]]-AVERAGE(Table2[1M Return vs Nifty]))/_xlfn.STDEV.P(Table2[1M Return vs Nifty])</f>
        <v>-1.7879852194734289</v>
      </c>
      <c r="K621">
        <v>-36.032967761631099</v>
      </c>
      <c r="L621">
        <f>(Table2[[#This Row],[6M Return vs Nifty]]-AVERAGE(Table2[6M Return vs Nifty]))/_xlfn.STDEV.P(Table2[6M Return vs Nifty])</f>
        <v>-1.3813061038543086</v>
      </c>
      <c r="M621">
        <v>-4.9561918769797</v>
      </c>
      <c r="N621">
        <f>(Table2[[#This Row],[1W Return vs Nifty]]-AVERAGE(Table2[1W Return vs Nifty]))/_xlfn.STDEV.P(Table2[1W Return vs Nifty])</f>
        <v>-0.89069313185398935</v>
      </c>
      <c r="O621">
        <v>1342.53</v>
      </c>
      <c r="P621">
        <v>1386.28314903521</v>
      </c>
      <c r="Q621">
        <v>1425.37491819718</v>
      </c>
      <c r="R621">
        <v>30.647731142148299</v>
      </c>
      <c r="S621" s="2">
        <f>(Table2[[#This Row],[Close Price]]-Table2[[#This Row],[20D EMA]])/Table2[[#This Row],[20D EMA]]</f>
        <v>-3.7190975248225414E-2</v>
      </c>
      <c r="T621" s="2">
        <f>(Table2[[#This Row],[Close Price]]-Table2[[#This Row],[50D EMA]])/Table2[[#This Row],[50D EMA]]</f>
        <v>-6.757865382725696E-2</v>
      </c>
      <c r="U621" s="2">
        <f>(Table2[[#This Row],[Close Price]]-Table2[[#This Row],[200D EMA]])/Table2[[#This Row],[200D EMA]]</f>
        <v>-9.3150873150703653E-2</v>
      </c>
      <c r="V621">
        <v>1.5346655201696799</v>
      </c>
      <c r="W621">
        <v>1280</v>
      </c>
      <c r="X621">
        <v>1319</v>
      </c>
      <c r="Y621">
        <v>1249</v>
      </c>
      <c r="Z621">
        <v>1336.8</v>
      </c>
      <c r="AA621">
        <v>1249</v>
      </c>
      <c r="AB621">
        <v>1407.95</v>
      </c>
      <c r="AC621">
        <f>(Table2[[#This Row],[Close Price]]/Table2[[#This Row],[Day Low]])-1</f>
        <v>9.8437499999999289E-3</v>
      </c>
      <c r="AD621">
        <f>(Table2[[#This Row],[Day High]]/Table2[[#This Row],[Close Price]])-1</f>
        <v>2.0423951725205169E-2</v>
      </c>
      <c r="AE621">
        <f>(Table2[[#This Row],[Close Price]]/Table2[[#This Row],[Current Week Low]])-1</f>
        <v>3.4907926341072759E-2</v>
      </c>
      <c r="AF621">
        <f>(Table2[[#This Row],[Current Week High]]/Table2[[#This Row],[Close Price]])-1</f>
        <v>3.4194646449017485E-2</v>
      </c>
      <c r="AG621">
        <f>(Table2[[#This Row],[Close Price]]/Table2[[#This Row],[Current Month Low]])-1</f>
        <v>3.4907926341072759E-2</v>
      </c>
      <c r="AH621">
        <f>(Table2[[#This Row],[Current Month High]]/Table2[[#This Row],[Close Price]])-1</f>
        <v>8.923874361751527E-2</v>
      </c>
      <c r="AI621">
        <v>38.944762494197697</v>
      </c>
      <c r="AJ621">
        <v>8.6127216200319197</v>
      </c>
      <c r="AK621" t="str">
        <f>IF(AND(Table2[[#This Row],[20D EMA]]&gt;Table2[[#This Row],[50D EMA]],Table2[[#This Row],[50D EMA]]&gt;Table2[[#This Row],[200D EMA]]),"Uptrend","Downtrend/NoTrend")</f>
        <v>Downtrend/NoTrend</v>
      </c>
      <c r="AL621">
        <v>-0.22</v>
      </c>
      <c r="AM621" t="s">
        <v>10212</v>
      </c>
      <c r="AN621">
        <v>-4.8899999999999997</v>
      </c>
      <c r="AO621" t="s">
        <v>10212</v>
      </c>
      <c r="AP621">
        <v>3.863192875332E-2</v>
      </c>
      <c r="AQ621">
        <f>(Table2[[#This Row],[Sharpe Ratio]]-AVERAGE(Table2[Sharpe Ratio]))/_xlfn.STDEV.P(Table2[Sharpe Ratio])</f>
        <v>-0.18031664533700822</v>
      </c>
      <c r="AR6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1">
        <f>_xlfn.RANK.AVG(Table2[[#This Row],[1Y Return vs Nifty Z-Score]],Table2[1Y Return vs Nifty Z-Score])</f>
        <v>647</v>
      </c>
      <c r="AT621">
        <f>_xlfn.RANK.AVG(Table2[[#This Row],[6M Return vs Nifty Z-Score]],Table2[6M Return vs Nifty Z-Score])</f>
        <v>709</v>
      </c>
      <c r="AU621">
        <f>_xlfn.RANK.AVG(Table2[[#This Row],[Sharpe Ratio Z-Score]],Table2[Sharpe Ratio Z-Score])</f>
        <v>386</v>
      </c>
      <c r="AV621">
        <f>(Table2[[#This Row],[Rank 1Y]]+Table2[[#This Row],[Rank 6M]]+Table2[[#This Row],[Rank Sharpe]])/3</f>
        <v>580.66666666666663</v>
      </c>
    </row>
    <row r="622" spans="1:48" x14ac:dyDescent="0.3">
      <c r="A622" t="s">
        <v>1102</v>
      </c>
      <c r="B622" t="s">
        <v>1103</v>
      </c>
      <c r="C622" t="s">
        <v>10168</v>
      </c>
      <c r="D622" t="s">
        <v>21</v>
      </c>
      <c r="E622">
        <v>11098.81485898</v>
      </c>
      <c r="F622">
        <v>1775.05</v>
      </c>
      <c r="G622">
        <v>-16.290687796233399</v>
      </c>
      <c r="H622">
        <f>(Table2[[#This Row],[1Y Return vs Nifty]]-AVERAGE(Table2[1Y Return vs Nifty]))/_xlfn.STDEV.P(Table2[1Y Return vs Nifty])</f>
        <v>-0.72407260903332826</v>
      </c>
      <c r="I622">
        <v>7.4651217773112304</v>
      </c>
      <c r="J622">
        <f>(Table2[[#This Row],[1M Return vs Nifty]]-AVERAGE(Table2[1M Return vs Nifty]))/_xlfn.STDEV.P(Table2[1M Return vs Nifty])</f>
        <v>0.46607849515233396</v>
      </c>
      <c r="K622">
        <v>-4.2429342111099198</v>
      </c>
      <c r="L622">
        <f>(Table2[[#This Row],[6M Return vs Nifty]]-AVERAGE(Table2[6M Return vs Nifty]))/_xlfn.STDEV.P(Table2[6M Return vs Nifty])</f>
        <v>-0.42448078212582102</v>
      </c>
      <c r="M622">
        <v>-0.464548172596561</v>
      </c>
      <c r="N622">
        <f>(Table2[[#This Row],[1W Return vs Nifty]]-AVERAGE(Table2[1W Return vs Nifty]))/_xlfn.STDEV.P(Table2[1W Return vs Nifty])</f>
        <v>-3.0386287864638616E-2</v>
      </c>
      <c r="O622">
        <v>1719.16</v>
      </c>
      <c r="P622">
        <v>1629.5658193813399</v>
      </c>
      <c r="Q622">
        <v>1564.9376022969</v>
      </c>
      <c r="R622">
        <v>55.308411046941799</v>
      </c>
      <c r="S622" s="2">
        <f>(Table2[[#This Row],[Close Price]]-Table2[[#This Row],[20D EMA]])/Table2[[#This Row],[20D EMA]]</f>
        <v>3.2510063054049576E-2</v>
      </c>
      <c r="T622" s="2">
        <f>(Table2[[#This Row],[Close Price]]-Table2[[#This Row],[50D EMA]])/Table2[[#This Row],[50D EMA]]</f>
        <v>8.9277879351870981E-2</v>
      </c>
      <c r="U622" s="2">
        <f>(Table2[[#This Row],[Close Price]]-Table2[[#This Row],[200D EMA]])/Table2[[#This Row],[200D EMA]]</f>
        <v>0.13426247627682567</v>
      </c>
      <c r="V622">
        <v>1.04954602242631</v>
      </c>
      <c r="W622">
        <v>1761</v>
      </c>
      <c r="X622">
        <v>1810</v>
      </c>
      <c r="Y622">
        <v>1751.25</v>
      </c>
      <c r="Z622">
        <v>1846.65</v>
      </c>
      <c r="AA622">
        <v>1751.25</v>
      </c>
      <c r="AB622">
        <v>1910.7</v>
      </c>
      <c r="AC622">
        <f>(Table2[[#This Row],[Close Price]]/Table2[[#This Row],[Day Low]])-1</f>
        <v>7.9784213515048386E-3</v>
      </c>
      <c r="AD622">
        <f>(Table2[[#This Row],[Day High]]/Table2[[#This Row],[Close Price]])-1</f>
        <v>1.9689586208839316E-2</v>
      </c>
      <c r="AE622">
        <f>(Table2[[#This Row],[Close Price]]/Table2[[#This Row],[Current Week Low]])-1</f>
        <v>1.3590292648108404E-2</v>
      </c>
      <c r="AF622">
        <f>(Table2[[#This Row],[Current Week High]]/Table2[[#This Row],[Close Price]])-1</f>
        <v>4.0336891918537621E-2</v>
      </c>
      <c r="AG622">
        <f>(Table2[[#This Row],[Close Price]]/Table2[[#This Row],[Current Month Low]])-1</f>
        <v>1.3590292648108404E-2</v>
      </c>
      <c r="AH622">
        <f>(Table2[[#This Row],[Current Month High]]/Table2[[#This Row],[Close Price]])-1</f>
        <v>7.6420382524436059E-2</v>
      </c>
      <c r="AI622">
        <v>8.7293315681248504</v>
      </c>
      <c r="AJ622">
        <v>28.065365607301299</v>
      </c>
      <c r="AK622" t="str">
        <f>IF(AND(Table2[[#This Row],[20D EMA]]&gt;Table2[[#This Row],[50D EMA]],Table2[[#This Row],[50D EMA]]&gt;Table2[[#This Row],[200D EMA]]),"Uptrend","Downtrend/NoTrend")</f>
        <v>Uptrend</v>
      </c>
      <c r="AL622">
        <v>-0.02</v>
      </c>
      <c r="AM622" t="s">
        <v>10212</v>
      </c>
      <c r="AN622">
        <v>7.91</v>
      </c>
      <c r="AO622" t="s">
        <v>10211</v>
      </c>
      <c r="AP622">
        <v>-7.2902956785659001E-2</v>
      </c>
      <c r="AQ622">
        <f>(Table2[[#This Row],[Sharpe Ratio]]-AVERAGE(Table2[Sharpe Ratio]))/_xlfn.STDEV.P(Table2[Sharpe Ratio])</f>
        <v>-1.4457439943130506</v>
      </c>
      <c r="AR6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-2.158605178184505</v>
      </c>
      <c r="AS622">
        <f>_xlfn.RANK.AVG(Table2[[#This Row],[1Y Return vs Nifty Z-Score]],Table2[1Y Return vs Nifty Z-Score])</f>
        <v>596</v>
      </c>
      <c r="AT622">
        <f>_xlfn.RANK.AVG(Table2[[#This Row],[6M Return vs Nifty Z-Score]],Table2[6M Return vs Nifty Z-Score])</f>
        <v>470</v>
      </c>
      <c r="AU622">
        <f>_xlfn.RANK.AVG(Table2[[#This Row],[Sharpe Ratio Z-Score]],Table2[Sharpe Ratio Z-Score])</f>
        <v>681</v>
      </c>
      <c r="AV622">
        <f>(Table2[[#This Row],[Rank 1Y]]+Table2[[#This Row],[Rank 6M]]+Table2[[#This Row],[Rank Sharpe]])/3</f>
        <v>582.33333333333337</v>
      </c>
    </row>
    <row r="623" spans="1:48" x14ac:dyDescent="0.3">
      <c r="A623" t="s">
        <v>270</v>
      </c>
      <c r="B623" t="s">
        <v>271</v>
      </c>
      <c r="C623" t="s">
        <v>10176</v>
      </c>
      <c r="D623" t="s">
        <v>78</v>
      </c>
      <c r="E623">
        <v>100205.61819048</v>
      </c>
      <c r="F623">
        <v>27665.5</v>
      </c>
      <c r="G623">
        <v>-12.3711069100963</v>
      </c>
      <c r="H623">
        <f>(Table2[[#This Row],[1Y Return vs Nifty]]-AVERAGE(Table2[1Y Return vs Nifty]))/_xlfn.STDEV.P(Table2[1Y Return vs Nifty])</f>
        <v>-0.67701744611678727</v>
      </c>
      <c r="I623">
        <v>-2.8435316548937801</v>
      </c>
      <c r="J623">
        <f>(Table2[[#This Row],[1M Return vs Nifty]]-AVERAGE(Table2[1M Return vs Nifty]))/_xlfn.STDEV.P(Table2[1M Return vs Nifty])</f>
        <v>-0.41609723669817572</v>
      </c>
      <c r="K623">
        <v>-8.9645873038149997</v>
      </c>
      <c r="L623">
        <f>(Table2[[#This Row],[6M Return vs Nifty]]-AVERAGE(Table2[6M Return vs Nifty]))/_xlfn.STDEV.P(Table2[6M Return vs Nifty])</f>
        <v>-0.56659441759393403</v>
      </c>
      <c r="M623">
        <v>0.41666051088217998</v>
      </c>
      <c r="N623">
        <f>(Table2[[#This Row],[1W Return vs Nifty]]-AVERAGE(Table2[1W Return vs Nifty]))/_xlfn.STDEV.P(Table2[1W Return vs Nifty])</f>
        <v>0.13839599124619339</v>
      </c>
      <c r="O623">
        <v>27428.09</v>
      </c>
      <c r="P623">
        <v>26796.9084269866</v>
      </c>
      <c r="Q623">
        <v>26161.028700130599</v>
      </c>
      <c r="R623">
        <v>56.352842287685696</v>
      </c>
      <c r="S623" s="2">
        <f>(Table2[[#This Row],[Close Price]]-Table2[[#This Row],[20D EMA]])/Table2[[#This Row],[20D EMA]]</f>
        <v>8.6557248426704109E-3</v>
      </c>
      <c r="T623" s="2">
        <f>(Table2[[#This Row],[Close Price]]-Table2[[#This Row],[50D EMA]])/Table2[[#This Row],[50D EMA]]</f>
        <v>3.2413872495032296E-2</v>
      </c>
      <c r="U623" s="2">
        <f>(Table2[[#This Row],[Close Price]]-Table2[[#This Row],[200D EMA]])/Table2[[#This Row],[200D EMA]]</f>
        <v>5.7508109375755963E-2</v>
      </c>
      <c r="V623">
        <v>0.73412442574345305</v>
      </c>
      <c r="W623">
        <v>27466</v>
      </c>
      <c r="X623">
        <v>27885</v>
      </c>
      <c r="Y623">
        <v>26951.95</v>
      </c>
      <c r="Z623">
        <v>28001</v>
      </c>
      <c r="AA623">
        <v>26951.95</v>
      </c>
      <c r="AB623">
        <v>28614.95</v>
      </c>
      <c r="AC623">
        <f>(Table2[[#This Row],[Close Price]]/Table2[[#This Row],[Day Low]])-1</f>
        <v>7.2635258137332404E-3</v>
      </c>
      <c r="AD623">
        <f>(Table2[[#This Row],[Day High]]/Table2[[#This Row],[Close Price]])-1</f>
        <v>7.9340695089551438E-3</v>
      </c>
      <c r="AE623">
        <f>(Table2[[#This Row],[Close Price]]/Table2[[#This Row],[Current Week Low]])-1</f>
        <v>2.6474893282304235E-2</v>
      </c>
      <c r="AF623">
        <f>(Table2[[#This Row],[Current Week High]]/Table2[[#This Row],[Close Price]])-1</f>
        <v>1.2127017404348406E-2</v>
      </c>
      <c r="AG623">
        <f>(Table2[[#This Row],[Close Price]]/Table2[[#This Row],[Current Month Low]])-1</f>
        <v>2.6474893282304235E-2</v>
      </c>
      <c r="AH623">
        <f>(Table2[[#This Row],[Current Month High]]/Table2[[#This Row],[Close Price]])-1</f>
        <v>3.4318917062767795E-2</v>
      </c>
      <c r="AI623">
        <v>11.104986354846201</v>
      </c>
      <c r="AJ623">
        <v>20.148962042908</v>
      </c>
      <c r="AK623" t="str">
        <f>IF(AND(Table2[[#This Row],[20D EMA]]&gt;Table2[[#This Row],[50D EMA]],Table2[[#This Row],[50D EMA]]&gt;Table2[[#This Row],[200D EMA]]),"Uptrend","Downtrend/NoTrend")</f>
        <v>Uptrend</v>
      </c>
      <c r="AL623">
        <v>0.04</v>
      </c>
      <c r="AM623" t="s">
        <v>10211</v>
      </c>
      <c r="AN623">
        <v>0.61</v>
      </c>
      <c r="AO623" t="s">
        <v>10211</v>
      </c>
      <c r="AP623">
        <v>-6.3127284420786994E-2</v>
      </c>
      <c r="AQ623">
        <f>(Table2[[#This Row],[Sharpe Ratio]]-AVERAGE(Table2[Sharpe Ratio]))/_xlfn.STDEV.P(Table2[Sharpe Ratio])</f>
        <v>-1.3348333755827775</v>
      </c>
      <c r="AR6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-2.8561464847454809</v>
      </c>
      <c r="AS623">
        <f>_xlfn.RANK.AVG(Table2[[#This Row],[1Y Return vs Nifty Z-Score]],Table2[1Y Return vs Nifty Z-Score])</f>
        <v>576</v>
      </c>
      <c r="AT623">
        <f>_xlfn.RANK.AVG(Table2[[#This Row],[6M Return vs Nifty Z-Score]],Table2[6M Return vs Nifty Z-Score])</f>
        <v>516</v>
      </c>
      <c r="AU623">
        <f>_xlfn.RANK.AVG(Table2[[#This Row],[Sharpe Ratio Z-Score]],Table2[Sharpe Ratio Z-Score])</f>
        <v>658</v>
      </c>
      <c r="AV623">
        <f>(Table2[[#This Row],[Rank 1Y]]+Table2[[#This Row],[Rank 6M]]+Table2[[#This Row],[Rank Sharpe]])/3</f>
        <v>583.33333333333337</v>
      </c>
    </row>
    <row r="624" spans="1:48" x14ac:dyDescent="0.3">
      <c r="A624" t="s">
        <v>1037</v>
      </c>
      <c r="B624" t="s">
        <v>1038</v>
      </c>
      <c r="C624" t="s">
        <v>10173</v>
      </c>
      <c r="D624" t="s">
        <v>78</v>
      </c>
      <c r="E624">
        <v>12375.63046018</v>
      </c>
      <c r="F624">
        <v>582.4</v>
      </c>
      <c r="G624">
        <v>-34.352092018279798</v>
      </c>
      <c r="H624">
        <f>(Table2[[#This Row],[1Y Return vs Nifty]]-AVERAGE(Table2[1Y Return vs Nifty]))/_xlfn.STDEV.P(Table2[1Y Return vs Nifty])</f>
        <v>-0.94090250561124711</v>
      </c>
      <c r="I624">
        <v>-16.506909816256201</v>
      </c>
      <c r="J624">
        <f>(Table2[[#This Row],[1M Return vs Nifty]]-AVERAGE(Table2[1M Return vs Nifty]))/_xlfn.STDEV.P(Table2[1M Return vs Nifty])</f>
        <v>-1.5853576748650193</v>
      </c>
      <c r="K624">
        <v>-37.595662349665503</v>
      </c>
      <c r="L624">
        <f>(Table2[[#This Row],[6M Return vs Nifty]]-AVERAGE(Table2[6M Return vs Nifty]))/_xlfn.STDEV.P(Table2[6M Return vs Nifty])</f>
        <v>-1.4283405226630574</v>
      </c>
      <c r="M624">
        <v>-6.3844846586338599</v>
      </c>
      <c r="N624">
        <f>(Table2[[#This Row],[1W Return vs Nifty]]-AVERAGE(Table2[1W Return vs Nifty]))/_xlfn.STDEV.P(Table2[1W Return vs Nifty])</f>
        <v>-1.1642611475179598</v>
      </c>
      <c r="O624">
        <v>630.42999999999995</v>
      </c>
      <c r="P624">
        <v>642.00886190905601</v>
      </c>
      <c r="Q624">
        <v>660.39694751010904</v>
      </c>
      <c r="R624">
        <v>18.095011344623899</v>
      </c>
      <c r="S624" s="2">
        <f>(Table2[[#This Row],[Close Price]]-Table2[[#This Row],[20D EMA]])/Table2[[#This Row],[20D EMA]]</f>
        <v>-7.6186095204860138E-2</v>
      </c>
      <c r="T624" s="2">
        <f>(Table2[[#This Row],[Close Price]]-Table2[[#This Row],[50D EMA]])/Table2[[#This Row],[50D EMA]]</f>
        <v>-9.2847412934153467E-2</v>
      </c>
      <c r="U624" s="2">
        <f>(Table2[[#This Row],[Close Price]]-Table2[[#This Row],[200D EMA]])/Table2[[#This Row],[200D EMA]]</f>
        <v>-0.11810615994543967</v>
      </c>
      <c r="V624">
        <v>0.647815601697736</v>
      </c>
      <c r="W624">
        <v>574.25</v>
      </c>
      <c r="X624">
        <v>606.29999999999995</v>
      </c>
      <c r="Y624">
        <v>574.25</v>
      </c>
      <c r="Z624">
        <v>633.54999999999995</v>
      </c>
      <c r="AA624">
        <v>574.25</v>
      </c>
      <c r="AB624">
        <v>657.25</v>
      </c>
      <c r="AC624">
        <f>(Table2[[#This Row],[Close Price]]/Table2[[#This Row],[Day Low]])-1</f>
        <v>1.4192424902046197E-2</v>
      </c>
      <c r="AD624">
        <f>(Table2[[#This Row],[Day High]]/Table2[[#This Row],[Close Price]])-1</f>
        <v>4.1037087912087822E-2</v>
      </c>
      <c r="AE624">
        <f>(Table2[[#This Row],[Close Price]]/Table2[[#This Row],[Current Week Low]])-1</f>
        <v>1.4192424902046197E-2</v>
      </c>
      <c r="AF624">
        <f>(Table2[[#This Row],[Current Week High]]/Table2[[#This Row],[Close Price]])-1</f>
        <v>8.7826236263736313E-2</v>
      </c>
      <c r="AG624">
        <f>(Table2[[#This Row],[Close Price]]/Table2[[#This Row],[Current Month Low]])-1</f>
        <v>1.4192424902046197E-2</v>
      </c>
      <c r="AH624">
        <f>(Table2[[#This Row],[Current Month High]]/Table2[[#This Row],[Close Price]])-1</f>
        <v>0.12851991758241765</v>
      </c>
      <c r="AI624">
        <v>41.483516483516397</v>
      </c>
      <c r="AJ624">
        <v>15.498264749628101</v>
      </c>
      <c r="AK624" t="str">
        <f>IF(AND(Table2[[#This Row],[20D EMA]]&gt;Table2[[#This Row],[50D EMA]],Table2[[#This Row],[50D EMA]]&gt;Table2[[#This Row],[200D EMA]]),"Uptrend","Downtrend/NoTrend")</f>
        <v>Downtrend/NoTrend</v>
      </c>
      <c r="AL624">
        <v>-0.19</v>
      </c>
      <c r="AM624" t="s">
        <v>10212</v>
      </c>
      <c r="AN624">
        <v>-8.5399999999999991</v>
      </c>
      <c r="AO624" t="s">
        <v>10212</v>
      </c>
      <c r="AP624">
        <v>4.7036585042626998E-2</v>
      </c>
      <c r="AQ624">
        <f>(Table2[[#This Row],[Sharpe Ratio]]-AVERAGE(Table2[Sharpe Ratio]))/_xlfn.STDEV.P(Table2[Sharpe Ratio])</f>
        <v>-8.4960991580446954E-2</v>
      </c>
      <c r="AR6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4">
        <f>_xlfn.RANK.AVG(Table2[[#This Row],[1Y Return vs Nifty Z-Score]],Table2[1Y Return vs Nifty Z-Score])</f>
        <v>679</v>
      </c>
      <c r="AT624">
        <f>_xlfn.RANK.AVG(Table2[[#This Row],[6M Return vs Nifty Z-Score]],Table2[6M Return vs Nifty Z-Score])</f>
        <v>712</v>
      </c>
      <c r="AU624">
        <f>_xlfn.RANK.AVG(Table2[[#This Row],[Sharpe Ratio Z-Score]],Table2[Sharpe Ratio Z-Score])</f>
        <v>360</v>
      </c>
      <c r="AV624">
        <f>(Table2[[#This Row],[Rank 1Y]]+Table2[[#This Row],[Rank 6M]]+Table2[[#This Row],[Rank Sharpe]])/3</f>
        <v>583.66666666666663</v>
      </c>
    </row>
    <row r="625" spans="1:48" x14ac:dyDescent="0.3">
      <c r="A625" t="s">
        <v>1628</v>
      </c>
      <c r="B625" t="s">
        <v>1629</v>
      </c>
      <c r="C625" t="s">
        <v>10176</v>
      </c>
      <c r="D625" t="s">
        <v>78</v>
      </c>
      <c r="E625">
        <v>5187.4008383559903</v>
      </c>
      <c r="F625">
        <v>227.27</v>
      </c>
      <c r="G625">
        <v>2.28992253009462</v>
      </c>
      <c r="H625">
        <f>(Table2[[#This Row],[1Y Return vs Nifty]]-AVERAGE(Table2[1Y Return vs Nifty]))/_xlfn.STDEV.P(Table2[1Y Return vs Nifty])</f>
        <v>-0.50100956443934375</v>
      </c>
      <c r="I625">
        <v>-2.7287887874630101E-2</v>
      </c>
      <c r="J625">
        <f>(Table2[[#This Row],[1M Return vs Nifty]]-AVERAGE(Table2[1M Return vs Nifty]))/_xlfn.STDEV.P(Table2[1M Return vs Nifty])</f>
        <v>-0.17509370286338469</v>
      </c>
      <c r="K625">
        <v>-12.8599112332641</v>
      </c>
      <c r="L625">
        <f>(Table2[[#This Row],[6M Return vs Nifty]]-AVERAGE(Table2[6M Return vs Nifty]))/_xlfn.STDEV.P(Table2[6M Return vs Nifty])</f>
        <v>-0.68383696677553774</v>
      </c>
      <c r="M625">
        <v>-1.66719931930127</v>
      </c>
      <c r="N625">
        <f>(Table2[[#This Row],[1W Return vs Nifty]]-AVERAGE(Table2[1W Return vs Nifty]))/_xlfn.STDEV.P(Table2[1W Return vs Nifty])</f>
        <v>-0.26073603965640402</v>
      </c>
      <c r="O625">
        <v>223.83</v>
      </c>
      <c r="P625">
        <v>215.555584920656</v>
      </c>
      <c r="Q625">
        <v>205.65299613134499</v>
      </c>
      <c r="R625">
        <v>57.364530384208997</v>
      </c>
      <c r="S625" s="2">
        <f>(Table2[[#This Row],[Close Price]]-Table2[[#This Row],[20D EMA]])/Table2[[#This Row],[20D EMA]]</f>
        <v>1.5368806683643826E-2</v>
      </c>
      <c r="T625" s="2">
        <f>(Table2[[#This Row],[Close Price]]-Table2[[#This Row],[50D EMA]])/Table2[[#This Row],[50D EMA]]</f>
        <v>5.4345217191454236E-2</v>
      </c>
      <c r="U625" s="2">
        <f>(Table2[[#This Row],[Close Price]]-Table2[[#This Row],[200D EMA]])/Table2[[#This Row],[200D EMA]]</f>
        <v>0.10511397487663551</v>
      </c>
      <c r="V625">
        <v>1.39425532935444</v>
      </c>
      <c r="W625">
        <v>226.5</v>
      </c>
      <c r="X625">
        <v>232</v>
      </c>
      <c r="Y625">
        <v>224.7</v>
      </c>
      <c r="Z625">
        <v>235.5</v>
      </c>
      <c r="AA625">
        <v>219.25</v>
      </c>
      <c r="AB625">
        <v>235.5</v>
      </c>
      <c r="AC625">
        <f>(Table2[[#This Row],[Close Price]]/Table2[[#This Row],[Day Low]])-1</f>
        <v>3.3995584988963934E-3</v>
      </c>
      <c r="AD625">
        <f>(Table2[[#This Row],[Day High]]/Table2[[#This Row],[Close Price]])-1</f>
        <v>2.0812249746996914E-2</v>
      </c>
      <c r="AE625">
        <f>(Table2[[#This Row],[Close Price]]/Table2[[#This Row],[Current Week Low]])-1</f>
        <v>1.14374721851358E-2</v>
      </c>
      <c r="AF625">
        <f>(Table2[[#This Row],[Current Week High]]/Table2[[#This Row],[Close Price]])-1</f>
        <v>3.6212434549214523E-2</v>
      </c>
      <c r="AG625">
        <f>(Table2[[#This Row],[Close Price]]/Table2[[#This Row],[Current Month Low]])-1</f>
        <v>3.6579247434435525E-2</v>
      </c>
      <c r="AH625">
        <f>(Table2[[#This Row],[Current Month High]]/Table2[[#This Row],[Close Price]])-1</f>
        <v>3.6212434549214523E-2</v>
      </c>
      <c r="AI625">
        <v>8.6813041756500908</v>
      </c>
      <c r="AJ625">
        <v>31.180375180375101</v>
      </c>
      <c r="AK625" t="str">
        <f>IF(AND(Table2[[#This Row],[20D EMA]]&gt;Table2[[#This Row],[50D EMA]],Table2[[#This Row],[50D EMA]]&gt;Table2[[#This Row],[200D EMA]]),"Uptrend","Downtrend/NoTrend")</f>
        <v>Uptrend</v>
      </c>
      <c r="AL625">
        <v>0.06</v>
      </c>
      <c r="AM625" t="s">
        <v>10211</v>
      </c>
      <c r="AN625">
        <v>2.99</v>
      </c>
      <c r="AO625" t="s">
        <v>10211</v>
      </c>
      <c r="AP625">
        <v>-0.100040548595925</v>
      </c>
      <c r="AQ625">
        <f>(Table2[[#This Row],[Sharpe Ratio]]-AVERAGE(Table2[Sharpe Ratio]))/_xlfn.STDEV.P(Table2[Sharpe Ratio])</f>
        <v>-1.7536355629116265</v>
      </c>
      <c r="AR6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-3.3743118366462967</v>
      </c>
      <c r="AS625">
        <f>_xlfn.RANK.AVG(Table2[[#This Row],[1Y Return vs Nifty Z-Score]],Table2[1Y Return vs Nifty Z-Score])</f>
        <v>488</v>
      </c>
      <c r="AT625">
        <f>_xlfn.RANK.AVG(Table2[[#This Row],[6M Return vs Nifty Z-Score]],Table2[6M Return vs Nifty Z-Score])</f>
        <v>560</v>
      </c>
      <c r="AU625">
        <f>_xlfn.RANK.AVG(Table2[[#This Row],[Sharpe Ratio Z-Score]],Table2[Sharpe Ratio Z-Score])</f>
        <v>706</v>
      </c>
      <c r="AV625">
        <f>(Table2[[#This Row],[Rank 1Y]]+Table2[[#This Row],[Rank 6M]]+Table2[[#This Row],[Rank Sharpe]])/3</f>
        <v>584.66666666666663</v>
      </c>
    </row>
    <row r="626" spans="1:48" x14ac:dyDescent="0.3">
      <c r="A626" t="s">
        <v>1416</v>
      </c>
      <c r="B626" t="s">
        <v>1417</v>
      </c>
      <c r="C626" t="s">
        <v>10178</v>
      </c>
      <c r="D626" t="s">
        <v>813</v>
      </c>
      <c r="E626">
        <v>7309.6675492499999</v>
      </c>
      <c r="F626">
        <v>40.880000000000003</v>
      </c>
      <c r="G626">
        <v>-33.492945790712497</v>
      </c>
      <c r="H626">
        <f>(Table2[[#This Row],[1Y Return vs Nifty]]-AVERAGE(Table2[1Y Return vs Nifty]))/_xlfn.STDEV.P(Table2[1Y Return vs Nifty])</f>
        <v>-0.93058832486547016</v>
      </c>
      <c r="I626">
        <v>-7.3303067626287701</v>
      </c>
      <c r="J626">
        <f>(Table2[[#This Row],[1M Return vs Nifty]]-AVERAGE(Table2[1M Return vs Nifty]))/_xlfn.STDEV.P(Table2[1M Return vs Nifty])</f>
        <v>-0.80005855039888529</v>
      </c>
      <c r="K626">
        <v>-29.573458691314901</v>
      </c>
      <c r="L626">
        <f>(Table2[[#This Row],[6M Return vs Nifty]]-AVERAGE(Table2[6M Return vs Nifty]))/_xlfn.STDEV.P(Table2[6M Return vs Nifty])</f>
        <v>-1.1868859930799354</v>
      </c>
      <c r="M626">
        <v>-2.61825468791552</v>
      </c>
      <c r="N626">
        <f>(Table2[[#This Row],[1W Return vs Nifty]]-AVERAGE(Table2[1W Return vs Nifty]))/_xlfn.STDEV.P(Table2[1W Return vs Nifty])</f>
        <v>-0.44289640153756121</v>
      </c>
      <c r="O626">
        <v>41.74</v>
      </c>
      <c r="P626">
        <v>42.680080254990301</v>
      </c>
      <c r="Q626">
        <v>43.772018157154299</v>
      </c>
      <c r="R626">
        <v>40.695521450048403</v>
      </c>
      <c r="S626" s="2">
        <f>(Table2[[#This Row],[Close Price]]-Table2[[#This Row],[20D EMA]])/Table2[[#This Row],[20D EMA]]</f>
        <v>-2.0603737422137024E-2</v>
      </c>
      <c r="T626" s="2">
        <f>(Table2[[#This Row],[Close Price]]-Table2[[#This Row],[50D EMA]])/Table2[[#This Row],[50D EMA]]</f>
        <v>-4.2176121606046585E-2</v>
      </c>
      <c r="U626" s="2">
        <f>(Table2[[#This Row],[Close Price]]-Table2[[#This Row],[200D EMA]])/Table2[[#This Row],[200D EMA]]</f>
        <v>-6.6070020961133416E-2</v>
      </c>
      <c r="V626">
        <v>0.55513250871366404</v>
      </c>
      <c r="W626">
        <v>40.799999999999997</v>
      </c>
      <c r="X626">
        <v>41.6</v>
      </c>
      <c r="Y626">
        <v>40.700000000000003</v>
      </c>
      <c r="Z626">
        <v>42.2</v>
      </c>
      <c r="AA626">
        <v>40.700000000000003</v>
      </c>
      <c r="AB626">
        <v>42.65</v>
      </c>
      <c r="AC626">
        <f>(Table2[[#This Row],[Close Price]]/Table2[[#This Row],[Day Low]])-1</f>
        <v>1.9607843137257053E-3</v>
      </c>
      <c r="AD626">
        <f>(Table2[[#This Row],[Day High]]/Table2[[#This Row],[Close Price]])-1</f>
        <v>1.7612524461839474E-2</v>
      </c>
      <c r="AE626">
        <f>(Table2[[#This Row],[Close Price]]/Table2[[#This Row],[Current Week Low]])-1</f>
        <v>4.4226044226043371E-3</v>
      </c>
      <c r="AF626">
        <f>(Table2[[#This Row],[Current Week High]]/Table2[[#This Row],[Close Price]])-1</f>
        <v>3.2289628180039109E-2</v>
      </c>
      <c r="AG626">
        <f>(Table2[[#This Row],[Close Price]]/Table2[[#This Row],[Current Month Low]])-1</f>
        <v>4.4226044226043371E-3</v>
      </c>
      <c r="AH626">
        <f>(Table2[[#This Row],[Current Month High]]/Table2[[#This Row],[Close Price]])-1</f>
        <v>4.3297455968688725E-2</v>
      </c>
      <c r="AI626">
        <v>32.093933463796397</v>
      </c>
      <c r="AJ626">
        <v>10.486486486486401</v>
      </c>
      <c r="AK626" t="str">
        <f>IF(AND(Table2[[#This Row],[20D EMA]]&gt;Table2[[#This Row],[50D EMA]],Table2[[#This Row],[50D EMA]]&gt;Table2[[#This Row],[200D EMA]]),"Uptrend","Downtrend/NoTrend")</f>
        <v>Downtrend/NoTrend</v>
      </c>
      <c r="AL626">
        <v>-0.21</v>
      </c>
      <c r="AM626" t="s">
        <v>10212</v>
      </c>
      <c r="AN626">
        <v>-1.99</v>
      </c>
      <c r="AO626" t="s">
        <v>10212</v>
      </c>
      <c r="AP626">
        <v>3.5410176410021997E-2</v>
      </c>
      <c r="AQ626">
        <f>(Table2[[#This Row],[Sharpe Ratio]]-AVERAGE(Table2[Sharpe Ratio]))/_xlfn.STDEV.P(Table2[Sharpe Ratio])</f>
        <v>-0.21686927644552503</v>
      </c>
      <c r="AR6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6">
        <f>_xlfn.RANK.AVG(Table2[[#This Row],[1Y Return vs Nifty Z-Score]],Table2[1Y Return vs Nifty Z-Score])</f>
        <v>674</v>
      </c>
      <c r="AT626">
        <f>_xlfn.RANK.AVG(Table2[[#This Row],[6M Return vs Nifty Z-Score]],Table2[6M Return vs Nifty Z-Score])</f>
        <v>681</v>
      </c>
      <c r="AU626">
        <f>_xlfn.RANK.AVG(Table2[[#This Row],[Sharpe Ratio Z-Score]],Table2[Sharpe Ratio Z-Score])</f>
        <v>402</v>
      </c>
      <c r="AV626">
        <f>(Table2[[#This Row],[Rank 1Y]]+Table2[[#This Row],[Rank 6M]]+Table2[[#This Row],[Rank Sharpe]])/3</f>
        <v>585.66666666666663</v>
      </c>
    </row>
    <row r="627" spans="1:48" x14ac:dyDescent="0.3">
      <c r="A627" t="s">
        <v>167</v>
      </c>
      <c r="B627" t="s">
        <v>168</v>
      </c>
      <c r="C627" t="s">
        <v>10166</v>
      </c>
      <c r="D627" t="s">
        <v>21</v>
      </c>
      <c r="E627">
        <v>160153.30342044</v>
      </c>
      <c r="F627">
        <v>5572.65</v>
      </c>
      <c r="G627">
        <v>-10.695670685103</v>
      </c>
      <c r="H627">
        <f>(Table2[[#This Row],[1Y Return vs Nifty]]-AVERAGE(Table2[1Y Return vs Nifty]))/_xlfn.STDEV.P(Table2[1Y Return vs Nifty])</f>
        <v>-0.65690358016694284</v>
      </c>
      <c r="I627">
        <v>3.9144032698430302</v>
      </c>
      <c r="J627">
        <f>(Table2[[#This Row],[1M Return vs Nifty]]-AVERAGE(Table2[1M Return vs Nifty]))/_xlfn.STDEV.P(Table2[1M Return vs Nifty])</f>
        <v>0.16222137952409998</v>
      </c>
      <c r="K627">
        <v>-22.5622850945065</v>
      </c>
      <c r="L627">
        <f>(Table2[[#This Row],[6M Return vs Nifty]]-AVERAGE(Table2[6M Return vs Nifty]))/_xlfn.STDEV.P(Table2[6M Return vs Nifty])</f>
        <v>-0.97586172908224911</v>
      </c>
      <c r="M627">
        <v>-1.7819677350416201</v>
      </c>
      <c r="N627">
        <f>(Table2[[#This Row],[1W Return vs Nifty]]-AVERAGE(Table2[1W Return vs Nifty]))/_xlfn.STDEV.P(Table2[1W Return vs Nifty])</f>
        <v>-0.28271820476867404</v>
      </c>
      <c r="O627">
        <v>5298.11</v>
      </c>
      <c r="P627">
        <v>5119.0586521873001</v>
      </c>
      <c r="Q627">
        <v>5145.4699409632003</v>
      </c>
      <c r="R627">
        <v>68.050846436129206</v>
      </c>
      <c r="S627" s="2">
        <f>(Table2[[#This Row],[Close Price]]-Table2[[#This Row],[20D EMA]])/Table2[[#This Row],[20D EMA]]</f>
        <v>5.1818478665033377E-2</v>
      </c>
      <c r="T627" s="2">
        <f>(Table2[[#This Row],[Close Price]]-Table2[[#This Row],[50D EMA]])/Table2[[#This Row],[50D EMA]]</f>
        <v>8.8608351384855968E-2</v>
      </c>
      <c r="U627" s="2">
        <f>(Table2[[#This Row],[Close Price]]-Table2[[#This Row],[200D EMA]])/Table2[[#This Row],[200D EMA]]</f>
        <v>8.3020611127471444E-2</v>
      </c>
      <c r="V627">
        <v>0.92984202948847805</v>
      </c>
      <c r="W627">
        <v>5470.1</v>
      </c>
      <c r="X627">
        <v>5659.7</v>
      </c>
      <c r="Y627">
        <v>5320.35</v>
      </c>
      <c r="Z627">
        <v>5659.7</v>
      </c>
      <c r="AA627">
        <v>5320.35</v>
      </c>
      <c r="AB627">
        <v>5659.7</v>
      </c>
      <c r="AC627">
        <f>(Table2[[#This Row],[Close Price]]/Table2[[#This Row],[Day Low]])-1</f>
        <v>1.8747372077292823E-2</v>
      </c>
      <c r="AD627">
        <f>(Table2[[#This Row],[Day High]]/Table2[[#This Row],[Close Price]])-1</f>
        <v>1.5620934384897645E-2</v>
      </c>
      <c r="AE627">
        <f>(Table2[[#This Row],[Close Price]]/Table2[[#This Row],[Current Week Low]])-1</f>
        <v>4.7421692181905284E-2</v>
      </c>
      <c r="AF627">
        <f>(Table2[[#This Row],[Current Week High]]/Table2[[#This Row],[Close Price]])-1</f>
        <v>1.5620934384897645E-2</v>
      </c>
      <c r="AG627">
        <f>(Table2[[#This Row],[Close Price]]/Table2[[#This Row],[Current Month Low]])-1</f>
        <v>4.7421692181905284E-2</v>
      </c>
      <c r="AH627">
        <f>(Table2[[#This Row],[Current Month High]]/Table2[[#This Row],[Close Price]])-1</f>
        <v>1.5620934384897645E-2</v>
      </c>
      <c r="AI627">
        <v>15.600297883412701</v>
      </c>
      <c r="AJ627">
        <v>23.4649001340408</v>
      </c>
      <c r="AK627" t="str">
        <f>IF(AND(Table2[[#This Row],[20D EMA]]&gt;Table2[[#This Row],[50D EMA]],Table2[[#This Row],[50D EMA]]&gt;Table2[[#This Row],[200D EMA]]),"Uptrend","Downtrend/NoTrend")</f>
        <v>Downtrend/NoTrend</v>
      </c>
      <c r="AL627">
        <v>0.01</v>
      </c>
      <c r="AM627" t="s">
        <v>10211</v>
      </c>
      <c r="AN627">
        <v>7.63</v>
      </c>
      <c r="AO627" t="s">
        <v>10211</v>
      </c>
      <c r="AP627">
        <v>-9.5989788250100006E-3</v>
      </c>
      <c r="AQ627">
        <f>(Table2[[#This Row],[Sharpe Ratio]]-AVERAGE(Table2[Sharpe Ratio]))/_xlfn.STDEV.P(Table2[Sharpe Ratio])</f>
        <v>-0.72752399862940076</v>
      </c>
      <c r="AR6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7">
        <f>_xlfn.RANK.AVG(Table2[[#This Row],[1Y Return vs Nifty Z-Score]],Table2[1Y Return vs Nifty Z-Score])</f>
        <v>560</v>
      </c>
      <c r="AT627">
        <f>_xlfn.RANK.AVG(Table2[[#This Row],[6M Return vs Nifty Z-Score]],Table2[6M Return vs Nifty Z-Score])</f>
        <v>643</v>
      </c>
      <c r="AU627">
        <f>_xlfn.RANK.AVG(Table2[[#This Row],[Sharpe Ratio Z-Score]],Table2[Sharpe Ratio Z-Score])</f>
        <v>560</v>
      </c>
      <c r="AV627">
        <f>(Table2[[#This Row],[Rank 1Y]]+Table2[[#This Row],[Rank 6M]]+Table2[[#This Row],[Rank Sharpe]])/3</f>
        <v>587.66666666666663</v>
      </c>
    </row>
    <row r="628" spans="1:48" x14ac:dyDescent="0.3">
      <c r="A628" t="s">
        <v>1133</v>
      </c>
      <c r="B628" t="s">
        <v>1134</v>
      </c>
      <c r="C628" t="s">
        <v>10181</v>
      </c>
      <c r="D628" t="s">
        <v>548</v>
      </c>
      <c r="E628">
        <v>10557.5387768</v>
      </c>
      <c r="F628">
        <v>2962.85</v>
      </c>
      <c r="G628">
        <v>-11.862556657279001</v>
      </c>
      <c r="H628">
        <f>(Table2[[#This Row],[1Y Return vs Nifty]]-AVERAGE(Table2[1Y Return vs Nifty]))/_xlfn.STDEV.P(Table2[1Y Return vs Nifty])</f>
        <v>-0.67091222321344013</v>
      </c>
      <c r="I628">
        <v>5.6204900008921301</v>
      </c>
      <c r="J628">
        <f>(Table2[[#This Row],[1M Return vs Nifty]]-AVERAGE(Table2[1M Return vs Nifty]))/_xlfn.STDEV.P(Table2[1M Return vs Nifty])</f>
        <v>0.30822185577075861</v>
      </c>
      <c r="K628">
        <v>-8.0157813331446093</v>
      </c>
      <c r="L628">
        <f>(Table2[[#This Row],[6M Return vs Nifty]]-AVERAGE(Table2[6M Return vs Nifty]))/_xlfn.STDEV.P(Table2[6M Return vs Nifty])</f>
        <v>-0.53803699010012995</v>
      </c>
      <c r="M628">
        <v>-5.3278498880987399</v>
      </c>
      <c r="N628">
        <f>(Table2[[#This Row],[1W Return vs Nifty]]-AVERAGE(Table2[1W Return vs Nifty]))/_xlfn.STDEV.P(Table2[1W Return vs Nifty])</f>
        <v>-0.96187863801449891</v>
      </c>
      <c r="O628">
        <v>2840.01</v>
      </c>
      <c r="P628">
        <v>2708.2871209852801</v>
      </c>
      <c r="Q628">
        <v>2634.75523352648</v>
      </c>
      <c r="R628">
        <v>62.801786712238503</v>
      </c>
      <c r="S628" s="2">
        <f>(Table2[[#This Row],[Close Price]]-Table2[[#This Row],[20D EMA]])/Table2[[#This Row],[20D EMA]]</f>
        <v>4.325336882616599E-2</v>
      </c>
      <c r="T628" s="2">
        <f>(Table2[[#This Row],[Close Price]]-Table2[[#This Row],[50D EMA]])/Table2[[#This Row],[50D EMA]]</f>
        <v>9.3994051458661187E-2</v>
      </c>
      <c r="U628" s="2">
        <f>(Table2[[#This Row],[Close Price]]-Table2[[#This Row],[200D EMA]])/Table2[[#This Row],[200D EMA]]</f>
        <v>0.12452571012996244</v>
      </c>
      <c r="V628">
        <v>1.5479226830672299</v>
      </c>
      <c r="W628">
        <v>2940</v>
      </c>
      <c r="X628">
        <v>2990.1</v>
      </c>
      <c r="Y628">
        <v>2879.6</v>
      </c>
      <c r="Z628">
        <v>3054.75</v>
      </c>
      <c r="AA628">
        <v>2732</v>
      </c>
      <c r="AB628">
        <v>3208.05</v>
      </c>
      <c r="AC628">
        <f>(Table2[[#This Row],[Close Price]]/Table2[[#This Row],[Day Low]])-1</f>
        <v>7.7721088435374064E-3</v>
      </c>
      <c r="AD628">
        <f>(Table2[[#This Row],[Day High]]/Table2[[#This Row],[Close Price]])-1</f>
        <v>9.1972256442276468E-3</v>
      </c>
      <c r="AE628">
        <f>(Table2[[#This Row],[Close Price]]/Table2[[#This Row],[Current Week Low]])-1</f>
        <v>2.8910265314626926E-2</v>
      </c>
      <c r="AF628">
        <f>(Table2[[#This Row],[Current Week High]]/Table2[[#This Row],[Close Price]])-1</f>
        <v>3.101743253961553E-2</v>
      </c>
      <c r="AG628">
        <f>(Table2[[#This Row],[Close Price]]/Table2[[#This Row],[Current Month Low]])-1</f>
        <v>8.4498535871156522E-2</v>
      </c>
      <c r="AH628">
        <f>(Table2[[#This Row],[Current Month High]]/Table2[[#This Row],[Close Price]])-1</f>
        <v>8.2758155154665447E-2</v>
      </c>
      <c r="AI628">
        <v>8.2758155154665403</v>
      </c>
      <c r="AJ628">
        <v>31.858032932799201</v>
      </c>
      <c r="AK628" t="str">
        <f>IF(AND(Table2[[#This Row],[20D EMA]]&gt;Table2[[#This Row],[50D EMA]],Table2[[#This Row],[50D EMA]]&gt;Table2[[#This Row],[200D EMA]]),"Uptrend","Downtrend/NoTrend")</f>
        <v>Uptrend</v>
      </c>
      <c r="AL628">
        <v>0.02</v>
      </c>
      <c r="AM628" t="s">
        <v>10211</v>
      </c>
      <c r="AN628">
        <v>7.38</v>
      </c>
      <c r="AO628" t="s">
        <v>10211</v>
      </c>
      <c r="AP628">
        <v>-7.6355805776482003E-2</v>
      </c>
      <c r="AQ628">
        <f>(Table2[[#This Row],[Sharpe Ratio]]-AVERAGE(Table2[Sharpe Ratio]))/_xlfn.STDEV.P(Table2[Sharpe Ratio])</f>
        <v>-1.4849185496439454</v>
      </c>
      <c r="AR6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-3.3475245452012561</v>
      </c>
      <c r="AS628">
        <f>_xlfn.RANK.AVG(Table2[[#This Row],[1Y Return vs Nifty Z-Score]],Table2[1Y Return vs Nifty Z-Score])</f>
        <v>572</v>
      </c>
      <c r="AT628">
        <f>_xlfn.RANK.AVG(Table2[[#This Row],[6M Return vs Nifty Z-Score]],Table2[6M Return vs Nifty Z-Score])</f>
        <v>505</v>
      </c>
      <c r="AU628">
        <f>_xlfn.RANK.AVG(Table2[[#This Row],[Sharpe Ratio Z-Score]],Table2[Sharpe Ratio Z-Score])</f>
        <v>686</v>
      </c>
      <c r="AV628">
        <f>(Table2[[#This Row],[Rank 1Y]]+Table2[[#This Row],[Rank 6M]]+Table2[[#This Row],[Rank Sharpe]])/3</f>
        <v>587.66666666666663</v>
      </c>
    </row>
    <row r="629" spans="1:48" x14ac:dyDescent="0.3">
      <c r="A629" t="s">
        <v>1256</v>
      </c>
      <c r="B629" t="s">
        <v>1257</v>
      </c>
      <c r="C629" t="s">
        <v>10167</v>
      </c>
      <c r="D629" t="s">
        <v>553</v>
      </c>
      <c r="E629">
        <v>8896.9766037779991</v>
      </c>
      <c r="F629">
        <v>94.06</v>
      </c>
      <c r="G629">
        <v>0.79201333400316098</v>
      </c>
      <c r="H629">
        <f>(Table2[[#This Row],[1Y Return vs Nifty]]-AVERAGE(Table2[1Y Return vs Nifty]))/_xlfn.STDEV.P(Table2[1Y Return vs Nifty])</f>
        <v>-0.51899219148642428</v>
      </c>
      <c r="I629">
        <v>13.2888107911518</v>
      </c>
      <c r="J629">
        <f>(Table2[[#This Row],[1M Return vs Nifty]]-AVERAGE(Table2[1M Return vs Nifty]))/_xlfn.STDEV.P(Table2[1M Return vs Nifty])</f>
        <v>0.96444786527826976</v>
      </c>
      <c r="K629">
        <v>-19.011047740585699</v>
      </c>
      <c r="L629">
        <f>(Table2[[#This Row],[6M Return vs Nifty]]-AVERAGE(Table2[6M Return vs Nifty]))/_xlfn.STDEV.P(Table2[6M Return vs Nifty])</f>
        <v>-0.86897559389464452</v>
      </c>
      <c r="M629">
        <v>0.43334473569436299</v>
      </c>
      <c r="N629">
        <f>(Table2[[#This Row],[1W Return vs Nifty]]-AVERAGE(Table2[1W Return vs Nifty]))/_xlfn.STDEV.P(Table2[1W Return vs Nifty])</f>
        <v>0.14159160375182717</v>
      </c>
      <c r="O629">
        <v>89.58</v>
      </c>
      <c r="P629">
        <v>86.145156088638103</v>
      </c>
      <c r="Q629">
        <v>85.510094071791798</v>
      </c>
      <c r="R629">
        <v>59.935934286618298</v>
      </c>
      <c r="S629" s="2">
        <f>(Table2[[#This Row],[Close Price]]-Table2[[#This Row],[20D EMA]])/Table2[[#This Row],[20D EMA]]</f>
        <v>5.001116320607283E-2</v>
      </c>
      <c r="T629" s="2">
        <f>(Table2[[#This Row],[Close Price]]-Table2[[#This Row],[50D EMA]])/Table2[[#This Row],[50D EMA]]</f>
        <v>9.1877991412749993E-2</v>
      </c>
      <c r="U629" s="2">
        <f>(Table2[[#This Row],[Close Price]]-Table2[[#This Row],[200D EMA]])/Table2[[#This Row],[200D EMA]]</f>
        <v>9.9987095336720733E-2</v>
      </c>
      <c r="V629">
        <v>1.1330606117619999</v>
      </c>
      <c r="W629">
        <v>92.94</v>
      </c>
      <c r="X629">
        <v>95.5</v>
      </c>
      <c r="Y629">
        <v>92</v>
      </c>
      <c r="Z629">
        <v>101.25</v>
      </c>
      <c r="AA629">
        <v>87.11</v>
      </c>
      <c r="AB629">
        <v>101.25</v>
      </c>
      <c r="AC629">
        <f>(Table2[[#This Row],[Close Price]]/Table2[[#This Row],[Day Low]])-1</f>
        <v>1.205078545298055E-2</v>
      </c>
      <c r="AD629">
        <f>(Table2[[#This Row],[Day High]]/Table2[[#This Row],[Close Price]])-1</f>
        <v>1.5309376993408508E-2</v>
      </c>
      <c r="AE629">
        <f>(Table2[[#This Row],[Close Price]]/Table2[[#This Row],[Current Week Low]])-1</f>
        <v>2.2391304347826102E-2</v>
      </c>
      <c r="AF629">
        <f>(Table2[[#This Row],[Current Week High]]/Table2[[#This Row],[Close Price]])-1</f>
        <v>7.6440569849032469E-2</v>
      </c>
      <c r="AG629">
        <f>(Table2[[#This Row],[Close Price]]/Table2[[#This Row],[Current Month Low]])-1</f>
        <v>7.9784180920674963E-2</v>
      </c>
      <c r="AH629">
        <f>(Table2[[#This Row],[Current Month High]]/Table2[[#This Row],[Close Price]])-1</f>
        <v>7.6440569849032469E-2</v>
      </c>
      <c r="AI629">
        <v>22.102913034233399</v>
      </c>
      <c r="AJ629">
        <v>36.318840579710098</v>
      </c>
      <c r="AK629" t="str">
        <f>IF(AND(Table2[[#This Row],[20D EMA]]&gt;Table2[[#This Row],[50D EMA]],Table2[[#This Row],[50D EMA]]&gt;Table2[[#This Row],[200D EMA]]),"Uptrend","Downtrend/NoTrend")</f>
        <v>Uptrend</v>
      </c>
      <c r="AL629">
        <v>0.03</v>
      </c>
      <c r="AM629" t="s">
        <v>10211</v>
      </c>
      <c r="AN629">
        <v>11.08</v>
      </c>
      <c r="AO629" t="s">
        <v>10211</v>
      </c>
      <c r="AP629">
        <v>-5.9777728107427999E-2</v>
      </c>
      <c r="AQ629">
        <f>(Table2[[#This Row],[Sharpe Ratio]]-AVERAGE(Table2[Sharpe Ratio]))/_xlfn.STDEV.P(Table2[Sharpe Ratio])</f>
        <v>-1.296830735015414</v>
      </c>
      <c r="AR6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-1.5787590513663856</v>
      </c>
      <c r="AS629">
        <f>_xlfn.RANK.AVG(Table2[[#This Row],[1Y Return vs Nifty Z-Score]],Table2[1Y Return vs Nifty Z-Score])</f>
        <v>501</v>
      </c>
      <c r="AT629">
        <f>_xlfn.RANK.AVG(Table2[[#This Row],[6M Return vs Nifty Z-Score]],Table2[6M Return vs Nifty Z-Score])</f>
        <v>612</v>
      </c>
      <c r="AU629">
        <f>_xlfn.RANK.AVG(Table2[[#This Row],[Sharpe Ratio Z-Score]],Table2[Sharpe Ratio Z-Score])</f>
        <v>652</v>
      </c>
      <c r="AV629">
        <f>(Table2[[#This Row],[Rank 1Y]]+Table2[[#This Row],[Rank 6M]]+Table2[[#This Row],[Rank Sharpe]])/3</f>
        <v>588.33333333333337</v>
      </c>
    </row>
    <row r="630" spans="1:48" x14ac:dyDescent="0.3">
      <c r="A630" t="s">
        <v>1266</v>
      </c>
      <c r="B630" t="s">
        <v>1267</v>
      </c>
      <c r="C630" t="s">
        <v>10167</v>
      </c>
      <c r="D630" t="s">
        <v>24</v>
      </c>
      <c r="E630">
        <v>8766.1315506240007</v>
      </c>
      <c r="F630">
        <v>44.43</v>
      </c>
      <c r="G630">
        <v>-22.106262051916101</v>
      </c>
      <c r="H630">
        <f>(Table2[[#This Row],[1Y Return vs Nifty]]-AVERAGE(Table2[1Y Return vs Nifty]))/_xlfn.STDEV.P(Table2[1Y Return vs Nifty])</f>
        <v>-0.79388945986609338</v>
      </c>
      <c r="I630">
        <v>-14.263330082492899</v>
      </c>
      <c r="J630">
        <f>(Table2[[#This Row],[1M Return vs Nifty]]-AVERAGE(Table2[1M Return vs Nifty]))/_xlfn.STDEV.P(Table2[1M Return vs Nifty])</f>
        <v>-1.393360571983052</v>
      </c>
      <c r="K630">
        <v>-36.859137497008803</v>
      </c>
      <c r="L630">
        <f>(Table2[[#This Row],[6M Return vs Nifty]]-AVERAGE(Table2[6M Return vs Nifty]))/_xlfn.STDEV.P(Table2[6M Return vs Nifty])</f>
        <v>-1.4061723916359443</v>
      </c>
      <c r="M630">
        <v>0.48756258546063802</v>
      </c>
      <c r="N630">
        <f>(Table2[[#This Row],[1W Return vs Nifty]]-AVERAGE(Table2[1W Return vs Nifty]))/_xlfn.STDEV.P(Table2[1W Return vs Nifty])</f>
        <v>0.15197621800223968</v>
      </c>
      <c r="O630">
        <v>45.93</v>
      </c>
      <c r="P630">
        <v>48.286382410806198</v>
      </c>
      <c r="Q630">
        <v>49.6843018213169</v>
      </c>
      <c r="R630">
        <v>47.729717378556401</v>
      </c>
      <c r="S630" s="2">
        <f>(Table2[[#This Row],[Close Price]]-Table2[[#This Row],[20D EMA]])/Table2[[#This Row],[20D EMA]]</f>
        <v>-3.2658393207054215E-2</v>
      </c>
      <c r="T630" s="2">
        <f>(Table2[[#This Row],[Close Price]]-Table2[[#This Row],[50D EMA]])/Table2[[#This Row],[50D EMA]]</f>
        <v>-7.9864802834000728E-2</v>
      </c>
      <c r="U630" s="2">
        <f>(Table2[[#This Row],[Close Price]]-Table2[[#This Row],[200D EMA]])/Table2[[#This Row],[200D EMA]]</f>
        <v>-0.10575376182628692</v>
      </c>
      <c r="V630">
        <v>1.4445462644835501</v>
      </c>
      <c r="W630">
        <v>44.35</v>
      </c>
      <c r="X630">
        <v>44.89</v>
      </c>
      <c r="Y630">
        <v>44.2</v>
      </c>
      <c r="Z630">
        <v>45.9</v>
      </c>
      <c r="AA630">
        <v>43.78</v>
      </c>
      <c r="AB630">
        <v>45.9</v>
      </c>
      <c r="AC630">
        <f>(Table2[[#This Row],[Close Price]]/Table2[[#This Row],[Day Low]])-1</f>
        <v>1.8038331454339751E-3</v>
      </c>
      <c r="AD630">
        <f>(Table2[[#This Row],[Day High]]/Table2[[#This Row],[Close Price]])-1</f>
        <v>1.0353364843574075E-2</v>
      </c>
      <c r="AE630">
        <f>(Table2[[#This Row],[Close Price]]/Table2[[#This Row],[Current Week Low]])-1</f>
        <v>5.203619909502244E-3</v>
      </c>
      <c r="AF630">
        <f>(Table2[[#This Row],[Current Week High]]/Table2[[#This Row],[Close Price]])-1</f>
        <v>3.3085752869682628E-2</v>
      </c>
      <c r="AG630">
        <f>(Table2[[#This Row],[Close Price]]/Table2[[#This Row],[Current Month Low]])-1</f>
        <v>1.4846962083142845E-2</v>
      </c>
      <c r="AH630">
        <f>(Table2[[#This Row],[Current Month High]]/Table2[[#This Row],[Close Price]])-1</f>
        <v>3.3085752869682628E-2</v>
      </c>
      <c r="AI630">
        <v>41.796083727211297</v>
      </c>
      <c r="AJ630">
        <v>11.0749999999999</v>
      </c>
      <c r="AK630" t="str">
        <f>IF(AND(Table2[[#This Row],[20D EMA]]&gt;Table2[[#This Row],[50D EMA]],Table2[[#This Row],[50D EMA]]&gt;Table2[[#This Row],[200D EMA]]),"Uptrend","Downtrend/NoTrend")</f>
        <v>Downtrend/NoTrend</v>
      </c>
      <c r="AL630">
        <v>-0.24</v>
      </c>
      <c r="AM630" t="s">
        <v>10212</v>
      </c>
      <c r="AN630">
        <v>1.23</v>
      </c>
      <c r="AO630" t="s">
        <v>10211</v>
      </c>
      <c r="AP630">
        <v>2.6309042902247001E-2</v>
      </c>
      <c r="AQ630">
        <f>(Table2[[#This Row],[Sharpe Ratio]]-AVERAGE(Table2[Sharpe Ratio]))/_xlfn.STDEV.P(Table2[Sharpe Ratio])</f>
        <v>-0.32012686434519488</v>
      </c>
      <c r="AR6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0">
        <f>_xlfn.RANK.AVG(Table2[[#This Row],[1Y Return vs Nifty Z-Score]],Table2[1Y Return vs Nifty Z-Score])</f>
        <v>630</v>
      </c>
      <c r="AT630">
        <f>_xlfn.RANK.AVG(Table2[[#This Row],[6M Return vs Nifty Z-Score]],Table2[6M Return vs Nifty Z-Score])</f>
        <v>710</v>
      </c>
      <c r="AU630">
        <f>_xlfn.RANK.AVG(Table2[[#This Row],[Sharpe Ratio Z-Score]],Table2[Sharpe Ratio Z-Score])</f>
        <v>426</v>
      </c>
      <c r="AV630">
        <f>(Table2[[#This Row],[Rank 1Y]]+Table2[[#This Row],[Rank 6M]]+Table2[[#This Row],[Rank Sharpe]])/3</f>
        <v>588.66666666666663</v>
      </c>
    </row>
    <row r="631" spans="1:48" x14ac:dyDescent="0.3">
      <c r="A631" t="s">
        <v>2099</v>
      </c>
      <c r="B631" t="s">
        <v>2100</v>
      </c>
      <c r="C631" t="s">
        <v>10165</v>
      </c>
      <c r="D631" t="s">
        <v>443</v>
      </c>
      <c r="E631">
        <v>2715.7382854819998</v>
      </c>
      <c r="F631">
        <v>80.81</v>
      </c>
      <c r="G631">
        <v>-22.733018098135702</v>
      </c>
      <c r="H631">
        <f>(Table2[[#This Row],[1Y Return vs Nifty]]-AVERAGE(Table2[1Y Return vs Nifty]))/_xlfn.STDEV.P(Table2[1Y Return vs Nifty])</f>
        <v>-0.80141376124436037</v>
      </c>
      <c r="I631">
        <v>-5.1293138230305697</v>
      </c>
      <c r="J631">
        <f>(Table2[[#This Row],[1M Return vs Nifty]]-AVERAGE(Table2[1M Return vs Nifty]))/_xlfn.STDEV.P(Table2[1M Return vs Nifty])</f>
        <v>-0.61170586495289414</v>
      </c>
      <c r="K631">
        <v>-23.156380992563701</v>
      </c>
      <c r="L631">
        <f>(Table2[[#This Row],[6M Return vs Nifty]]-AVERAGE(Table2[6M Return vs Nifty]))/_xlfn.STDEV.P(Table2[6M Return vs Nifty])</f>
        <v>-0.99374299359531659</v>
      </c>
      <c r="M631">
        <v>-1.14025581795192</v>
      </c>
      <c r="N631">
        <f>(Table2[[#This Row],[1W Return vs Nifty]]-AVERAGE(Table2[1W Return vs Nifty]))/_xlfn.STDEV.P(Table2[1W Return vs Nifty])</f>
        <v>-0.15980793172028801</v>
      </c>
      <c r="O631">
        <v>81.67</v>
      </c>
      <c r="P631">
        <v>83.549586731996499</v>
      </c>
      <c r="Q631">
        <v>86.014135636985898</v>
      </c>
      <c r="R631">
        <v>51.169522026526202</v>
      </c>
      <c r="S631" s="2">
        <f>(Table2[[#This Row],[Close Price]]-Table2[[#This Row],[20D EMA]])/Table2[[#This Row],[20D EMA]]</f>
        <v>-1.0530182441532992E-2</v>
      </c>
      <c r="T631" s="2">
        <f>(Table2[[#This Row],[Close Price]]-Table2[[#This Row],[50D EMA]])/Table2[[#This Row],[50D EMA]]</f>
        <v>-3.2789949527629834E-2</v>
      </c>
      <c r="U631" s="2">
        <f>(Table2[[#This Row],[Close Price]]-Table2[[#This Row],[200D EMA]])/Table2[[#This Row],[200D EMA]]</f>
        <v>-6.0503260289092864E-2</v>
      </c>
      <c r="V631">
        <v>0.70398096676710198</v>
      </c>
      <c r="W631">
        <v>80.599999999999994</v>
      </c>
      <c r="X631">
        <v>82.35</v>
      </c>
      <c r="Y631">
        <v>79.180000000000007</v>
      </c>
      <c r="Z631">
        <v>84.55</v>
      </c>
      <c r="AA631">
        <v>79.180000000000007</v>
      </c>
      <c r="AB631">
        <v>84.69</v>
      </c>
      <c r="AC631">
        <f>(Table2[[#This Row],[Close Price]]/Table2[[#This Row],[Day Low]])-1</f>
        <v>2.6054590570721015E-3</v>
      </c>
      <c r="AD631">
        <f>(Table2[[#This Row],[Day High]]/Table2[[#This Row],[Close Price]])-1</f>
        <v>1.9057047395124371E-2</v>
      </c>
      <c r="AE631">
        <f>(Table2[[#This Row],[Close Price]]/Table2[[#This Row],[Current Week Low]])-1</f>
        <v>2.0586006567314907E-2</v>
      </c>
      <c r="AF631">
        <f>(Table2[[#This Row],[Current Week High]]/Table2[[#This Row],[Close Price]])-1</f>
        <v>4.6281400816730489E-2</v>
      </c>
      <c r="AG631">
        <f>(Table2[[#This Row],[Close Price]]/Table2[[#This Row],[Current Month Low]])-1</f>
        <v>2.0586006567314907E-2</v>
      </c>
      <c r="AH631">
        <f>(Table2[[#This Row],[Current Month High]]/Table2[[#This Row],[Close Price]])-1</f>
        <v>4.8013859670832826E-2</v>
      </c>
      <c r="AI631">
        <v>48.496473208761202</v>
      </c>
      <c r="AJ631">
        <v>29.192645883293299</v>
      </c>
      <c r="AK631" t="str">
        <f>IF(AND(Table2[[#This Row],[20D EMA]]&gt;Table2[[#This Row],[50D EMA]],Table2[[#This Row],[50D EMA]]&gt;Table2[[#This Row],[200D EMA]]),"Uptrend","Downtrend/NoTrend")</f>
        <v>Downtrend/NoTrend</v>
      </c>
      <c r="AL631">
        <v>-0.18</v>
      </c>
      <c r="AM631" t="s">
        <v>10212</v>
      </c>
      <c r="AN631">
        <v>-1.48</v>
      </c>
      <c r="AO631" t="s">
        <v>10212</v>
      </c>
      <c r="AP631">
        <v>4.2943793919569999E-3</v>
      </c>
      <c r="AQ631">
        <f>(Table2[[#This Row],[Sharpe Ratio]]-AVERAGE(Table2[Sharpe Ratio]))/_xlfn.STDEV.P(Table2[Sharpe Ratio])</f>
        <v>-0.569895868453691</v>
      </c>
      <c r="AR6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1">
        <f>_xlfn.RANK.AVG(Table2[[#This Row],[1Y Return vs Nifty Z-Score]],Table2[1Y Return vs Nifty Z-Score])</f>
        <v>633</v>
      </c>
      <c r="AT631">
        <f>_xlfn.RANK.AVG(Table2[[#This Row],[6M Return vs Nifty Z-Score]],Table2[6M Return vs Nifty Z-Score])</f>
        <v>645</v>
      </c>
      <c r="AU631">
        <f>_xlfn.RANK.AVG(Table2[[#This Row],[Sharpe Ratio Z-Score]],Table2[Sharpe Ratio Z-Score])</f>
        <v>488</v>
      </c>
      <c r="AV631">
        <f>(Table2[[#This Row],[Rank 1Y]]+Table2[[#This Row],[Rank 6M]]+Table2[[#This Row],[Rank Sharpe]])/3</f>
        <v>588.66666666666663</v>
      </c>
    </row>
    <row r="632" spans="1:48" x14ac:dyDescent="0.3">
      <c r="A632" t="s">
        <v>487</v>
      </c>
      <c r="B632" t="s">
        <v>488</v>
      </c>
      <c r="C632" t="s">
        <v>10166</v>
      </c>
      <c r="D632" t="s">
        <v>299</v>
      </c>
      <c r="E632">
        <v>43328.521747799998</v>
      </c>
      <c r="F632">
        <v>7065.55</v>
      </c>
      <c r="G632">
        <v>-31.323146876422399</v>
      </c>
      <c r="H632">
        <f>(Table2[[#This Row],[1Y Return vs Nifty]]-AVERAGE(Table2[1Y Return vs Nifty]))/_xlfn.STDEV.P(Table2[1Y Return vs Nifty])</f>
        <v>-0.90453955986379198</v>
      </c>
      <c r="I632">
        <v>-7.2977795614240897</v>
      </c>
      <c r="J632">
        <f>(Table2[[#This Row],[1M Return vs Nifty]]-AVERAGE(Table2[1M Return vs Nifty]))/_xlfn.STDEV.P(Table2[1M Return vs Nifty])</f>
        <v>-0.79727499503770283</v>
      </c>
      <c r="K632">
        <v>-31.042835576759</v>
      </c>
      <c r="L632">
        <f>(Table2[[#This Row],[6M Return vs Nifty]]-AVERAGE(Table2[6M Return vs Nifty]))/_xlfn.STDEV.P(Table2[6M Return vs Nifty])</f>
        <v>-1.231111709574418</v>
      </c>
      <c r="M632">
        <v>-2.4517125311141799</v>
      </c>
      <c r="N632">
        <f>(Table2[[#This Row],[1W Return vs Nifty]]-AVERAGE(Table2[1W Return vs Nifty]))/_xlfn.STDEV.P(Table2[1W Return vs Nifty])</f>
        <v>-0.4109977544634123</v>
      </c>
      <c r="O632">
        <v>7080.27</v>
      </c>
      <c r="P632">
        <v>7175.7622258230003</v>
      </c>
      <c r="Q632">
        <v>7469.8886387718903</v>
      </c>
      <c r="R632">
        <v>37.1664729105212</v>
      </c>
      <c r="S632" s="2">
        <f>(Table2[[#This Row],[Close Price]]-Table2[[#This Row],[20D EMA]])/Table2[[#This Row],[20D EMA]]</f>
        <v>-2.0790167606602929E-3</v>
      </c>
      <c r="T632" s="2">
        <f>(Table2[[#This Row],[Close Price]]-Table2[[#This Row],[50D EMA]])/Table2[[#This Row],[50D EMA]]</f>
        <v>-1.5358957328098999E-2</v>
      </c>
      <c r="U632" s="2">
        <f>(Table2[[#This Row],[Close Price]]-Table2[[#This Row],[200D EMA]])/Table2[[#This Row],[200D EMA]]</f>
        <v>-5.4129138776340131E-2</v>
      </c>
      <c r="V632">
        <v>1.0312836727849799</v>
      </c>
      <c r="W632">
        <v>6950.05</v>
      </c>
      <c r="X632">
        <v>7134.7</v>
      </c>
      <c r="Y632">
        <v>6931.35</v>
      </c>
      <c r="Z632">
        <v>7175</v>
      </c>
      <c r="AA632">
        <v>6931.35</v>
      </c>
      <c r="AB632">
        <v>7175</v>
      </c>
      <c r="AC632">
        <f>(Table2[[#This Row],[Close Price]]/Table2[[#This Row],[Day Low]])-1</f>
        <v>1.6618585477802261E-2</v>
      </c>
      <c r="AD632">
        <f>(Table2[[#This Row],[Day High]]/Table2[[#This Row],[Close Price]])-1</f>
        <v>9.7869238771219891E-3</v>
      </c>
      <c r="AE632">
        <f>(Table2[[#This Row],[Close Price]]/Table2[[#This Row],[Current Week Low]])-1</f>
        <v>1.9361307681764695E-2</v>
      </c>
      <c r="AF632">
        <f>(Table2[[#This Row],[Current Week High]]/Table2[[#This Row],[Close Price]])-1</f>
        <v>1.5490655362993655E-2</v>
      </c>
      <c r="AG632">
        <f>(Table2[[#This Row],[Close Price]]/Table2[[#This Row],[Current Month Low]])-1</f>
        <v>1.9361307681764695E-2</v>
      </c>
      <c r="AH632">
        <f>(Table2[[#This Row],[Current Month High]]/Table2[[#This Row],[Close Price]])-1</f>
        <v>1.5490655362993655E-2</v>
      </c>
      <c r="AI632">
        <v>30.2092547643141</v>
      </c>
      <c r="AJ632">
        <v>10.2063576241577</v>
      </c>
      <c r="AK632" t="str">
        <f>IF(AND(Table2[[#This Row],[20D EMA]]&gt;Table2[[#This Row],[50D EMA]],Table2[[#This Row],[50D EMA]]&gt;Table2[[#This Row],[200D EMA]]),"Uptrend","Downtrend/NoTrend")</f>
        <v>Downtrend/NoTrend</v>
      </c>
      <c r="AL632">
        <v>-0.14000000000000001</v>
      </c>
      <c r="AM632" t="s">
        <v>10212</v>
      </c>
      <c r="AN632">
        <v>-0.34</v>
      </c>
      <c r="AO632" t="s">
        <v>10212</v>
      </c>
      <c r="AP632">
        <v>2.9966702194878E-2</v>
      </c>
      <c r="AQ632">
        <f>(Table2[[#This Row],[Sharpe Ratio]]-AVERAGE(Table2[Sharpe Ratio]))/_xlfn.STDEV.P(Table2[Sharpe Ratio])</f>
        <v>-0.27862861848458415</v>
      </c>
      <c r="AR6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2">
        <f>_xlfn.RANK.AVG(Table2[[#This Row],[1Y Return vs Nifty Z-Score]],Table2[1Y Return vs Nifty Z-Score])</f>
        <v>663</v>
      </c>
      <c r="AT632">
        <f>_xlfn.RANK.AVG(Table2[[#This Row],[6M Return vs Nifty Z-Score]],Table2[6M Return vs Nifty Z-Score])</f>
        <v>688</v>
      </c>
      <c r="AU632">
        <f>_xlfn.RANK.AVG(Table2[[#This Row],[Sharpe Ratio Z-Score]],Table2[Sharpe Ratio Z-Score])</f>
        <v>417</v>
      </c>
      <c r="AV632">
        <f>(Table2[[#This Row],[Rank 1Y]]+Table2[[#This Row],[Rank 6M]]+Table2[[#This Row],[Rank Sharpe]])/3</f>
        <v>589.33333333333337</v>
      </c>
    </row>
    <row r="633" spans="1:48" x14ac:dyDescent="0.3">
      <c r="A633" t="s">
        <v>1539</v>
      </c>
      <c r="B633" t="s">
        <v>1540</v>
      </c>
      <c r="C633" t="s">
        <v>10167</v>
      </c>
      <c r="D633" t="s">
        <v>24</v>
      </c>
      <c r="E633">
        <v>6198.3621137699902</v>
      </c>
      <c r="F633">
        <v>364.4</v>
      </c>
      <c r="G633">
        <v>-3.8116245887857998</v>
      </c>
      <c r="H633">
        <f>(Table2[[#This Row],[1Y Return vs Nifty]]-AVERAGE(Table2[1Y Return vs Nifty]))/_xlfn.STDEV.P(Table2[1Y Return vs Nifty])</f>
        <v>-0.57425956286068702</v>
      </c>
      <c r="I633">
        <v>-1.16243452816186</v>
      </c>
      <c r="J633">
        <f>(Table2[[#This Row],[1M Return vs Nifty]]-AVERAGE(Table2[1M Return vs Nifty]))/_xlfn.STDEV.P(Table2[1M Return vs Nifty])</f>
        <v>-0.27223527666240188</v>
      </c>
      <c r="K633">
        <v>-20.329013976906701</v>
      </c>
      <c r="L633">
        <f>(Table2[[#This Row],[6M Return vs Nifty]]-AVERAGE(Table2[6M Return vs Nifty]))/_xlfn.STDEV.P(Table2[6M Return vs Nifty])</f>
        <v>-0.9086441103210593</v>
      </c>
      <c r="M633">
        <v>-2.09361934273623</v>
      </c>
      <c r="N633">
        <f>(Table2[[#This Row],[1W Return vs Nifty]]-AVERAGE(Table2[1W Return vs Nifty]))/_xlfn.STDEV.P(Table2[1W Return vs Nifty])</f>
        <v>-0.34241038622516801</v>
      </c>
      <c r="O633">
        <v>364.45</v>
      </c>
      <c r="P633">
        <v>359.930660508926</v>
      </c>
      <c r="Q633">
        <v>353.10420396015297</v>
      </c>
      <c r="R633">
        <v>49.191944907667697</v>
      </c>
      <c r="S633" s="2">
        <f>(Table2[[#This Row],[Close Price]]-Table2[[#This Row],[20D EMA]])/Table2[[#This Row],[20D EMA]]</f>
        <v>-1.3719303059407702E-4</v>
      </c>
      <c r="T633" s="2">
        <f>(Table2[[#This Row],[Close Price]]-Table2[[#This Row],[50D EMA]])/Table2[[#This Row],[50D EMA]]</f>
        <v>1.2417223597329923E-2</v>
      </c>
      <c r="U633" s="2">
        <f>(Table2[[#This Row],[Close Price]]-Table2[[#This Row],[200D EMA]])/Table2[[#This Row],[200D EMA]]</f>
        <v>3.1989978916030434E-2</v>
      </c>
      <c r="V633">
        <v>1.5906609676954</v>
      </c>
      <c r="W633">
        <v>363</v>
      </c>
      <c r="X633">
        <v>371.15</v>
      </c>
      <c r="Y633">
        <v>363</v>
      </c>
      <c r="Z633">
        <v>378.8</v>
      </c>
      <c r="AA633">
        <v>363</v>
      </c>
      <c r="AB633">
        <v>403.2</v>
      </c>
      <c r="AC633">
        <f>(Table2[[#This Row],[Close Price]]/Table2[[#This Row],[Day Low]])-1</f>
        <v>3.8567493112946494E-3</v>
      </c>
      <c r="AD633">
        <f>(Table2[[#This Row],[Day High]]/Table2[[#This Row],[Close Price]])-1</f>
        <v>1.8523600439077859E-2</v>
      </c>
      <c r="AE633">
        <f>(Table2[[#This Row],[Close Price]]/Table2[[#This Row],[Current Week Low]])-1</f>
        <v>3.8567493112946494E-3</v>
      </c>
      <c r="AF633">
        <f>(Table2[[#This Row],[Current Week High]]/Table2[[#This Row],[Close Price]])-1</f>
        <v>3.9517014270032957E-2</v>
      </c>
      <c r="AG633">
        <f>(Table2[[#This Row],[Close Price]]/Table2[[#This Row],[Current Month Low]])-1</f>
        <v>3.8567493112946494E-3</v>
      </c>
      <c r="AH633">
        <f>(Table2[[#This Row],[Current Month High]]/Table2[[#This Row],[Close Price]])-1</f>
        <v>0.10647639956092214</v>
      </c>
      <c r="AI633">
        <v>15.8754116355653</v>
      </c>
      <c r="AJ633">
        <v>28.991150442477799</v>
      </c>
      <c r="AK633" t="str">
        <f>IF(AND(Table2[[#This Row],[20D EMA]]&gt;Table2[[#This Row],[50D EMA]],Table2[[#This Row],[50D EMA]]&gt;Table2[[#This Row],[200D EMA]]),"Uptrend","Downtrend/NoTrend")</f>
        <v>Uptrend</v>
      </c>
      <c r="AL633">
        <v>-0.16</v>
      </c>
      <c r="AM633" t="s">
        <v>10212</v>
      </c>
      <c r="AN633">
        <v>2.37</v>
      </c>
      <c r="AO633" t="s">
        <v>10211</v>
      </c>
      <c r="AP633">
        <v>-4.0989822997291002E-2</v>
      </c>
      <c r="AQ633">
        <f>(Table2[[#This Row],[Sharpe Ratio]]-AVERAGE(Table2[Sharpe Ratio]))/_xlfn.STDEV.P(Table2[Sharpe Ratio])</f>
        <v>-1.0836711586062435</v>
      </c>
      <c r="AR6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-3.1812204946755598</v>
      </c>
      <c r="AS633">
        <f>_xlfn.RANK.AVG(Table2[[#This Row],[1Y Return vs Nifty Z-Score]],Table2[1Y Return vs Nifty Z-Score])</f>
        <v>524</v>
      </c>
      <c r="AT633">
        <f>_xlfn.RANK.AVG(Table2[[#This Row],[6M Return vs Nifty Z-Score]],Table2[6M Return vs Nifty Z-Score])</f>
        <v>628</v>
      </c>
      <c r="AU633">
        <f>_xlfn.RANK.AVG(Table2[[#This Row],[Sharpe Ratio Z-Score]],Table2[Sharpe Ratio Z-Score])</f>
        <v>621</v>
      </c>
      <c r="AV633">
        <f>(Table2[[#This Row],[Rank 1Y]]+Table2[[#This Row],[Rank 6M]]+Table2[[#This Row],[Rank Sharpe]])/3</f>
        <v>591</v>
      </c>
    </row>
    <row r="634" spans="1:48" x14ac:dyDescent="0.3">
      <c r="A634" t="s">
        <v>239</v>
      </c>
      <c r="B634" t="s">
        <v>240</v>
      </c>
      <c r="C634" t="s">
        <v>10167</v>
      </c>
      <c r="D634" t="s">
        <v>24</v>
      </c>
      <c r="E634">
        <v>111338.207589875</v>
      </c>
      <c r="F634">
        <v>1434.55</v>
      </c>
      <c r="G634">
        <v>-21.8010669232895</v>
      </c>
      <c r="H634">
        <f>(Table2[[#This Row],[1Y Return vs Nifty]]-AVERAGE(Table2[1Y Return vs Nifty]))/_xlfn.STDEV.P(Table2[1Y Return vs Nifty])</f>
        <v>-0.79022554606611251</v>
      </c>
      <c r="I634">
        <v>-8.9059978145265504</v>
      </c>
      <c r="J634">
        <f>(Table2[[#This Row],[1M Return vs Nifty]]-AVERAGE(Table2[1M Return vs Nifty]))/_xlfn.STDEV.P(Table2[1M Return vs Nifty])</f>
        <v>-0.93490025557597911</v>
      </c>
      <c r="K634">
        <v>-26.213875299327299</v>
      </c>
      <c r="L634">
        <f>(Table2[[#This Row],[6M Return vs Nifty]]-AVERAGE(Table2[6M Return vs Nifty]))/_xlfn.STDEV.P(Table2[6M Return vs Nifty])</f>
        <v>-1.0857683124457314</v>
      </c>
      <c r="M634">
        <v>-1.2496481331751701</v>
      </c>
      <c r="N634">
        <f>(Table2[[#This Row],[1W Return vs Nifty]]-AVERAGE(Table2[1W Return vs Nifty]))/_xlfn.STDEV.P(Table2[1W Return vs Nifty])</f>
        <v>-0.18076038557912036</v>
      </c>
      <c r="O634">
        <v>1455.94</v>
      </c>
      <c r="P634">
        <v>1468.1761769161899</v>
      </c>
      <c r="Q634">
        <v>1459.6028127868401</v>
      </c>
      <c r="R634">
        <v>35.1017610742052</v>
      </c>
      <c r="S634" s="2">
        <f>(Table2[[#This Row],[Close Price]]-Table2[[#This Row],[20D EMA]])/Table2[[#This Row],[20D EMA]]</f>
        <v>-1.469153948651737E-2</v>
      </c>
      <c r="T634" s="2">
        <f>(Table2[[#This Row],[Close Price]]-Table2[[#This Row],[50D EMA]])/Table2[[#This Row],[50D EMA]]</f>
        <v>-2.2903366397634628E-2</v>
      </c>
      <c r="U634" s="2">
        <f>(Table2[[#This Row],[Close Price]]-Table2[[#This Row],[200D EMA]])/Table2[[#This Row],[200D EMA]]</f>
        <v>-1.7164130246506214E-2</v>
      </c>
      <c r="V634">
        <v>0.98890893555026904</v>
      </c>
      <c r="W634">
        <v>1427.35</v>
      </c>
      <c r="X634">
        <v>1450.95</v>
      </c>
      <c r="Y634">
        <v>1415.05</v>
      </c>
      <c r="Z634">
        <v>1450.95</v>
      </c>
      <c r="AA634">
        <v>1415.05</v>
      </c>
      <c r="AB634">
        <v>1469</v>
      </c>
      <c r="AC634">
        <f>(Table2[[#This Row],[Close Price]]/Table2[[#This Row],[Day Low]])-1</f>
        <v>5.0443128875188314E-3</v>
      </c>
      <c r="AD634">
        <f>(Table2[[#This Row],[Day High]]/Table2[[#This Row],[Close Price]])-1</f>
        <v>1.1432156425359885E-2</v>
      </c>
      <c r="AE634">
        <f>(Table2[[#This Row],[Close Price]]/Table2[[#This Row],[Current Week Low]])-1</f>
        <v>1.3780431786862612E-2</v>
      </c>
      <c r="AF634">
        <f>(Table2[[#This Row],[Current Week High]]/Table2[[#This Row],[Close Price]])-1</f>
        <v>1.1432156425359885E-2</v>
      </c>
      <c r="AG634">
        <f>(Table2[[#This Row],[Close Price]]/Table2[[#This Row],[Current Month Low]])-1</f>
        <v>1.3780431786862612E-2</v>
      </c>
      <c r="AH634">
        <f>(Table2[[#This Row],[Current Month High]]/Table2[[#This Row],[Close Price]])-1</f>
        <v>2.4014499320344385E-2</v>
      </c>
      <c r="AI634">
        <v>18.120665016904201</v>
      </c>
      <c r="AJ634">
        <v>6.1843079200592097</v>
      </c>
      <c r="AK634" t="str">
        <f>IF(AND(Table2[[#This Row],[20D EMA]]&gt;Table2[[#This Row],[50D EMA]],Table2[[#This Row],[50D EMA]]&gt;Table2[[#This Row],[200D EMA]]),"Uptrend","Downtrend/NoTrend")</f>
        <v>Downtrend/NoTrend</v>
      </c>
      <c r="AL634">
        <v>-0.1</v>
      </c>
      <c r="AM634" t="s">
        <v>10212</v>
      </c>
      <c r="AN634">
        <v>-4.2300000000000004</v>
      </c>
      <c r="AO634" t="s">
        <v>10212</v>
      </c>
      <c r="AP634">
        <v>3.0925598954880001E-3</v>
      </c>
      <c r="AQ634">
        <f>(Table2[[#This Row],[Sharpe Ratio]]-AVERAGE(Table2[Sharpe Ratio]))/_xlfn.STDEV.P(Table2[Sharpe Ratio])</f>
        <v>-0.58353120104057921</v>
      </c>
      <c r="AR6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4">
        <f>_xlfn.RANK.AVG(Table2[[#This Row],[1Y Return vs Nifty Z-Score]],Table2[1Y Return vs Nifty Z-Score])</f>
        <v>625</v>
      </c>
      <c r="AT634">
        <f>_xlfn.RANK.AVG(Table2[[#This Row],[6M Return vs Nifty Z-Score]],Table2[6M Return vs Nifty Z-Score])</f>
        <v>659</v>
      </c>
      <c r="AU634">
        <f>_xlfn.RANK.AVG(Table2[[#This Row],[Sharpe Ratio Z-Score]],Table2[Sharpe Ratio Z-Score])</f>
        <v>492</v>
      </c>
      <c r="AV634">
        <f>(Table2[[#This Row],[Rank 1Y]]+Table2[[#This Row],[Rank 6M]]+Table2[[#This Row],[Rank Sharpe]])/3</f>
        <v>592</v>
      </c>
    </row>
    <row r="635" spans="1:48" x14ac:dyDescent="0.3">
      <c r="A635" t="s">
        <v>419</v>
      </c>
      <c r="B635" t="s">
        <v>420</v>
      </c>
      <c r="C635" t="s">
        <v>10167</v>
      </c>
      <c r="D635" t="s">
        <v>24</v>
      </c>
      <c r="E635">
        <v>58492.885017057997</v>
      </c>
      <c r="F635">
        <v>78.27</v>
      </c>
      <c r="G635">
        <v>-32.214311068034498</v>
      </c>
      <c r="H635">
        <f>(Table2[[#This Row],[1Y Return vs Nifty]]-AVERAGE(Table2[1Y Return vs Nifty]))/_xlfn.STDEV.P(Table2[1Y Return vs Nifty])</f>
        <v>-0.91523812112323888</v>
      </c>
      <c r="I635">
        <v>-4.2050100897271703</v>
      </c>
      <c r="J635">
        <f>(Table2[[#This Row],[1M Return vs Nifty]]-AVERAGE(Table2[1M Return vs Nifty]))/_xlfn.STDEV.P(Table2[1M Return vs Nifty])</f>
        <v>-0.53260743296645074</v>
      </c>
      <c r="K635">
        <v>-22.099141916230099</v>
      </c>
      <c r="L635">
        <f>(Table2[[#This Row],[6M Return vs Nifty]]-AVERAGE(Table2[6M Return vs Nifty]))/_xlfn.STDEV.P(Table2[6M Return vs Nifty])</f>
        <v>-0.96192191615766021</v>
      </c>
      <c r="M635">
        <v>-4.2541092220655798</v>
      </c>
      <c r="N635">
        <f>(Table2[[#This Row],[1W Return vs Nifty]]-AVERAGE(Table2[1W Return vs Nifty]))/_xlfn.STDEV.P(Table2[1W Return vs Nifty])</f>
        <v>-0.75621975132306796</v>
      </c>
      <c r="O635">
        <v>79.849999999999994</v>
      </c>
      <c r="P635">
        <v>79.761511035124798</v>
      </c>
      <c r="Q635">
        <v>80.254854801205695</v>
      </c>
      <c r="R635">
        <v>32.209663559216203</v>
      </c>
      <c r="S635" s="2">
        <f>(Table2[[#This Row],[Close Price]]-Table2[[#This Row],[20D EMA]])/Table2[[#This Row],[20D EMA]]</f>
        <v>-1.9787100814026279E-2</v>
      </c>
      <c r="T635" s="2">
        <f>(Table2[[#This Row],[Close Price]]-Table2[[#This Row],[50D EMA]])/Table2[[#This Row],[50D EMA]]</f>
        <v>-1.8699633642446679E-2</v>
      </c>
      <c r="U635" s="2">
        <f>(Table2[[#This Row],[Close Price]]-Table2[[#This Row],[200D EMA]])/Table2[[#This Row],[200D EMA]]</f>
        <v>-2.4731896981463112E-2</v>
      </c>
      <c r="V635">
        <v>0.74440966959910104</v>
      </c>
      <c r="W635">
        <v>78.11</v>
      </c>
      <c r="X635">
        <v>79.349999999999994</v>
      </c>
      <c r="Y635">
        <v>77.61</v>
      </c>
      <c r="Z635">
        <v>81.349999999999994</v>
      </c>
      <c r="AA635">
        <v>77.61</v>
      </c>
      <c r="AB635">
        <v>82.2</v>
      </c>
      <c r="AC635">
        <f>(Table2[[#This Row],[Close Price]]/Table2[[#This Row],[Day Low]])-1</f>
        <v>2.0483932915118519E-3</v>
      </c>
      <c r="AD635">
        <f>(Table2[[#This Row],[Day High]]/Table2[[#This Row],[Close Price]])-1</f>
        <v>1.3798390187811371E-2</v>
      </c>
      <c r="AE635">
        <f>(Table2[[#This Row],[Close Price]]/Table2[[#This Row],[Current Week Low]])-1</f>
        <v>8.5040587553149027E-3</v>
      </c>
      <c r="AF635">
        <f>(Table2[[#This Row],[Current Week High]]/Table2[[#This Row],[Close Price]])-1</f>
        <v>3.9350964609684347E-2</v>
      </c>
      <c r="AG635">
        <f>(Table2[[#This Row],[Close Price]]/Table2[[#This Row],[Current Month Low]])-1</f>
        <v>8.5040587553149027E-3</v>
      </c>
      <c r="AH635">
        <f>(Table2[[#This Row],[Current Month High]]/Table2[[#This Row],[Close Price]])-1</f>
        <v>5.0210808738980539E-2</v>
      </c>
      <c r="AI635">
        <v>28.657212214130499</v>
      </c>
      <c r="AJ635">
        <v>10.5508474576271</v>
      </c>
      <c r="AK635" t="str">
        <f>IF(AND(Table2[[#This Row],[20D EMA]]&gt;Table2[[#This Row],[50D EMA]],Table2[[#This Row],[50D EMA]]&gt;Table2[[#This Row],[200D EMA]]),"Uptrend","Downtrend/NoTrend")</f>
        <v>Downtrend/NoTrend</v>
      </c>
      <c r="AL635">
        <v>-0.13</v>
      </c>
      <c r="AM635" t="s">
        <v>10212</v>
      </c>
      <c r="AN635">
        <v>-5.4</v>
      </c>
      <c r="AO635" t="s">
        <v>10212</v>
      </c>
      <c r="AP635">
        <v>1.3608382240463001E-2</v>
      </c>
      <c r="AQ635">
        <f>(Table2[[#This Row],[Sharpe Ratio]]-AVERAGE(Table2[Sharpe Ratio]))/_xlfn.STDEV.P(Table2[Sharpe Ratio])</f>
        <v>-0.46422315559811334</v>
      </c>
      <c r="AR6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5">
        <f>_xlfn.RANK.AVG(Table2[[#This Row],[1Y Return vs Nifty Z-Score]],Table2[1Y Return vs Nifty Z-Score])</f>
        <v>669</v>
      </c>
      <c r="AT635">
        <f>_xlfn.RANK.AVG(Table2[[#This Row],[6M Return vs Nifty Z-Score]],Table2[6M Return vs Nifty Z-Score])</f>
        <v>641</v>
      </c>
      <c r="AU635">
        <f>_xlfn.RANK.AVG(Table2[[#This Row],[Sharpe Ratio Z-Score]],Table2[Sharpe Ratio Z-Score])</f>
        <v>467</v>
      </c>
      <c r="AV635">
        <f>(Table2[[#This Row],[Rank 1Y]]+Table2[[#This Row],[Rank 6M]]+Table2[[#This Row],[Rank Sharpe]])/3</f>
        <v>592.33333333333337</v>
      </c>
    </row>
    <row r="636" spans="1:48" x14ac:dyDescent="0.3">
      <c r="A636" t="s">
        <v>1326</v>
      </c>
      <c r="B636" t="s">
        <v>1327</v>
      </c>
      <c r="C636" t="s">
        <v>10177</v>
      </c>
      <c r="D636" t="s">
        <v>384</v>
      </c>
      <c r="E636">
        <v>8307.0734761999993</v>
      </c>
      <c r="F636">
        <v>187.57</v>
      </c>
      <c r="G636">
        <v>-33.0836287396044</v>
      </c>
      <c r="H636">
        <f>(Table2[[#This Row],[1Y Return vs Nifty]]-AVERAGE(Table2[1Y Return vs Nifty]))/_xlfn.STDEV.P(Table2[1Y Return vs Nifty])</f>
        <v>-0.92567441159669928</v>
      </c>
      <c r="I636">
        <v>-1.55643042860272</v>
      </c>
      <c r="J636">
        <f>(Table2[[#This Row],[1M Return vs Nifty]]-AVERAGE(Table2[1M Return vs Nifty]))/_xlfn.STDEV.P(Table2[1M Return vs Nifty])</f>
        <v>-0.30595196178556933</v>
      </c>
      <c r="K636">
        <v>-17.344650581305601</v>
      </c>
      <c r="L636">
        <f>(Table2[[#This Row],[6M Return vs Nifty]]-AVERAGE(Table2[6M Return vs Nifty]))/_xlfn.STDEV.P(Table2[6M Return vs Nifty])</f>
        <v>-0.81881990609011002</v>
      </c>
      <c r="M636">
        <v>-1.10047153485839</v>
      </c>
      <c r="N636">
        <f>(Table2[[#This Row],[1W Return vs Nifty]]-AVERAGE(Table2[1W Return vs Nifty]))/_xlfn.STDEV.P(Table2[1W Return vs Nifty])</f>
        <v>-0.15218785023537998</v>
      </c>
      <c r="O636">
        <v>183.83</v>
      </c>
      <c r="P636">
        <v>179.086946064279</v>
      </c>
      <c r="Q636">
        <v>191.12893827866</v>
      </c>
      <c r="R636">
        <v>59.7702038735613</v>
      </c>
      <c r="S636" s="2">
        <f>(Table2[[#This Row],[Close Price]]-Table2[[#This Row],[20D EMA]])/Table2[[#This Row],[20D EMA]]</f>
        <v>2.0344883860088019E-2</v>
      </c>
      <c r="T636" s="2">
        <f>(Table2[[#This Row],[Close Price]]-Table2[[#This Row],[50D EMA]])/Table2[[#This Row],[50D EMA]]</f>
        <v>4.7368354434254509E-2</v>
      </c>
      <c r="U636" s="2">
        <f>(Table2[[#This Row],[Close Price]]-Table2[[#This Row],[200D EMA]])/Table2[[#This Row],[200D EMA]]</f>
        <v>-1.8620614495703354E-2</v>
      </c>
      <c r="V636">
        <v>1.116035577818</v>
      </c>
      <c r="W636">
        <v>185.6</v>
      </c>
      <c r="X636">
        <v>189.3</v>
      </c>
      <c r="Y636">
        <v>181.6</v>
      </c>
      <c r="Z636">
        <v>193.38</v>
      </c>
      <c r="AA636">
        <v>180.9</v>
      </c>
      <c r="AB636">
        <v>197.1</v>
      </c>
      <c r="AC636">
        <f>(Table2[[#This Row],[Close Price]]/Table2[[#This Row],[Day Low]])-1</f>
        <v>1.0614224137931005E-2</v>
      </c>
      <c r="AD636">
        <f>(Table2[[#This Row],[Day High]]/Table2[[#This Row],[Close Price]])-1</f>
        <v>9.2232233299569533E-3</v>
      </c>
      <c r="AE636">
        <f>(Table2[[#This Row],[Close Price]]/Table2[[#This Row],[Current Week Low]])-1</f>
        <v>3.2874449339207024E-2</v>
      </c>
      <c r="AF636">
        <f>(Table2[[#This Row],[Current Week High]]/Table2[[#This Row],[Close Price]])-1</f>
        <v>3.0975102628352014E-2</v>
      </c>
      <c r="AG636">
        <f>(Table2[[#This Row],[Close Price]]/Table2[[#This Row],[Current Month Low]])-1</f>
        <v>3.6871199557766632E-2</v>
      </c>
      <c r="AH636">
        <f>(Table2[[#This Row],[Current Month High]]/Table2[[#This Row],[Close Price]])-1</f>
        <v>5.0807698459241823E-2</v>
      </c>
      <c r="AI636">
        <v>37.548648504558301</v>
      </c>
      <c r="AJ636">
        <v>29.358620689655101</v>
      </c>
      <c r="AK636" t="str">
        <f>IF(AND(Table2[[#This Row],[20D EMA]]&gt;Table2[[#This Row],[50D EMA]],Table2[[#This Row],[50D EMA]]&gt;Table2[[#This Row],[200D EMA]]),"Uptrend","Downtrend/NoTrend")</f>
        <v>Downtrend/NoTrend</v>
      </c>
      <c r="AL636">
        <v>-0.04</v>
      </c>
      <c r="AM636" t="s">
        <v>10212</v>
      </c>
      <c r="AN636">
        <v>2.12</v>
      </c>
      <c r="AO636" t="s">
        <v>10211</v>
      </c>
      <c r="AQ636">
        <f>(Table2[[#This Row],[Sharpe Ratio]]-AVERAGE(Table2[Sharpe Ratio]))/_xlfn.STDEV.P(Table2[Sharpe Ratio])</f>
        <v>-0.61861806961255938</v>
      </c>
      <c r="AR6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6">
        <f>_xlfn.RANK.AVG(Table2[[#This Row],[1Y Return vs Nifty Z-Score]],Table2[1Y Return vs Nifty Z-Score])</f>
        <v>672</v>
      </c>
      <c r="AT636">
        <f>_xlfn.RANK.AVG(Table2[[#This Row],[6M Return vs Nifty Z-Score]],Table2[6M Return vs Nifty Z-Score])</f>
        <v>599</v>
      </c>
      <c r="AU636">
        <f>_xlfn.RANK.AVG(Table2[[#This Row],[Sharpe Ratio Z-Score]],Table2[Sharpe Ratio Z-Score])</f>
        <v>517</v>
      </c>
      <c r="AV636">
        <f>(Table2[[#This Row],[Rank 1Y]]+Table2[[#This Row],[Rank 6M]]+Table2[[#This Row],[Rank Sharpe]])/3</f>
        <v>596</v>
      </c>
    </row>
    <row r="637" spans="1:48" x14ac:dyDescent="0.3">
      <c r="A637" t="s">
        <v>922</v>
      </c>
      <c r="B637" t="s">
        <v>923</v>
      </c>
      <c r="C637" t="s">
        <v>10181</v>
      </c>
      <c r="D637" t="s">
        <v>548</v>
      </c>
      <c r="E637">
        <v>15958.331345160001</v>
      </c>
      <c r="F637">
        <v>1493.45</v>
      </c>
      <c r="G637">
        <v>-12.350335603923501</v>
      </c>
      <c r="H637">
        <f>(Table2[[#This Row],[1Y Return vs Nifty]]-AVERAGE(Table2[1Y Return vs Nifty]))/_xlfn.STDEV.P(Table2[1Y Return vs Nifty])</f>
        <v>-0.67676808343635197</v>
      </c>
      <c r="I637">
        <v>3.8924924100253802</v>
      </c>
      <c r="J637">
        <f>(Table2[[#This Row],[1M Return vs Nifty]]-AVERAGE(Table2[1M Return vs Nifty]))/_xlfn.STDEV.P(Table2[1M Return vs Nifty])</f>
        <v>0.16034633067099535</v>
      </c>
      <c r="K637">
        <v>-13.824301547832301</v>
      </c>
      <c r="L637">
        <f>(Table2[[#This Row],[6M Return vs Nifty]]-AVERAGE(Table2[6M Return vs Nifty]))/_xlfn.STDEV.P(Table2[6M Return vs Nifty])</f>
        <v>-0.71286345621104275</v>
      </c>
      <c r="M637">
        <v>0.50526319233857997</v>
      </c>
      <c r="N637">
        <f>(Table2[[#This Row],[1W Return vs Nifty]]-AVERAGE(Table2[1W Return vs Nifty]))/_xlfn.STDEV.P(Table2[1W Return vs Nifty])</f>
        <v>0.15536650321675888</v>
      </c>
      <c r="O637">
        <v>1456.36</v>
      </c>
      <c r="P637">
        <v>1408.03565225547</v>
      </c>
      <c r="Q637">
        <v>1397.99820918256</v>
      </c>
      <c r="R637">
        <v>60.120797786068898</v>
      </c>
      <c r="S637" s="2">
        <f>(Table2[[#This Row],[Close Price]]-Table2[[#This Row],[20D EMA]])/Table2[[#This Row],[20D EMA]]</f>
        <v>2.5467604163805755E-2</v>
      </c>
      <c r="T637" s="2">
        <f>(Table2[[#This Row],[Close Price]]-Table2[[#This Row],[50D EMA]])/Table2[[#This Row],[50D EMA]]</f>
        <v>6.0662063213888472E-2</v>
      </c>
      <c r="U637" s="2">
        <f>(Table2[[#This Row],[Close Price]]-Table2[[#This Row],[200D EMA]])/Table2[[#This Row],[200D EMA]]</f>
        <v>6.8277477174489926E-2</v>
      </c>
      <c r="V637">
        <v>1.36533999304313</v>
      </c>
      <c r="W637">
        <v>1487</v>
      </c>
      <c r="X637">
        <v>1530</v>
      </c>
      <c r="Y637">
        <v>1440.05</v>
      </c>
      <c r="Z637">
        <v>1530</v>
      </c>
      <c r="AA637">
        <v>1440.05</v>
      </c>
      <c r="AB637">
        <v>1550</v>
      </c>
      <c r="AC637">
        <f>(Table2[[#This Row],[Close Price]]/Table2[[#This Row],[Day Low]])-1</f>
        <v>4.3375924680564282E-3</v>
      </c>
      <c r="AD637">
        <f>(Table2[[#This Row],[Day High]]/Table2[[#This Row],[Close Price]])-1</f>
        <v>2.4473534433693711E-2</v>
      </c>
      <c r="AE637">
        <f>(Table2[[#This Row],[Close Price]]/Table2[[#This Row],[Current Week Low]])-1</f>
        <v>3.7082045762300009E-2</v>
      </c>
      <c r="AF637">
        <f>(Table2[[#This Row],[Current Week High]]/Table2[[#This Row],[Close Price]])-1</f>
        <v>2.4473534433693711E-2</v>
      </c>
      <c r="AG637">
        <f>(Table2[[#This Row],[Close Price]]/Table2[[#This Row],[Current Month Low]])-1</f>
        <v>3.7082045762300009E-2</v>
      </c>
      <c r="AH637">
        <f>(Table2[[#This Row],[Current Month High]]/Table2[[#This Row],[Close Price]])-1</f>
        <v>3.7865345341323797E-2</v>
      </c>
      <c r="AI637">
        <v>8.6075864608791797</v>
      </c>
      <c r="AJ637">
        <v>20.1488334674175</v>
      </c>
      <c r="AK637" t="str">
        <f>IF(AND(Table2[[#This Row],[20D EMA]]&gt;Table2[[#This Row],[50D EMA]],Table2[[#This Row],[50D EMA]]&gt;Table2[[#This Row],[200D EMA]]),"Uptrend","Downtrend/NoTrend")</f>
        <v>Uptrend</v>
      </c>
      <c r="AL637">
        <v>0.06</v>
      </c>
      <c r="AM637" t="s">
        <v>10211</v>
      </c>
      <c r="AN637">
        <v>4.33</v>
      </c>
      <c r="AO637" t="s">
        <v>10211</v>
      </c>
      <c r="AP637">
        <v>-5.6100822347923997E-2</v>
      </c>
      <c r="AQ637">
        <f>(Table2[[#This Row],[Sharpe Ratio]]-AVERAGE(Table2[Sharpe Ratio]))/_xlfn.STDEV.P(Table2[Sharpe Ratio])</f>
        <v>-1.255114126931768</v>
      </c>
      <c r="AR6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-2.3290328326914089</v>
      </c>
      <c r="AS637">
        <f>_xlfn.RANK.AVG(Table2[[#This Row],[1Y Return vs Nifty Z-Score]],Table2[1Y Return vs Nifty Z-Score])</f>
        <v>575</v>
      </c>
      <c r="AT637">
        <f>_xlfn.RANK.AVG(Table2[[#This Row],[6M Return vs Nifty Z-Score]],Table2[6M Return vs Nifty Z-Score])</f>
        <v>571</v>
      </c>
      <c r="AU637">
        <f>_xlfn.RANK.AVG(Table2[[#This Row],[Sharpe Ratio Z-Score]],Table2[Sharpe Ratio Z-Score])</f>
        <v>645</v>
      </c>
      <c r="AV637">
        <f>(Table2[[#This Row],[Rank 1Y]]+Table2[[#This Row],[Rank 6M]]+Table2[[#This Row],[Rank Sharpe]])/3</f>
        <v>597</v>
      </c>
    </row>
    <row r="638" spans="1:48" x14ac:dyDescent="0.3">
      <c r="A638" t="s">
        <v>1390</v>
      </c>
      <c r="B638" t="s">
        <v>1391</v>
      </c>
      <c r="C638" t="s">
        <v>10181</v>
      </c>
      <c r="D638" t="s">
        <v>548</v>
      </c>
      <c r="E638">
        <v>7471.0683305499997</v>
      </c>
      <c r="F638">
        <v>268</v>
      </c>
      <c r="G638">
        <v>-18.987207040484801</v>
      </c>
      <c r="H638">
        <f>(Table2[[#This Row],[1Y Return vs Nifty]]-AVERAGE(Table2[1Y Return vs Nifty]))/_xlfn.STDEV.P(Table2[1Y Return vs Nifty])</f>
        <v>-0.75644473146983904</v>
      </c>
      <c r="I638">
        <v>2.1860993022847501</v>
      </c>
      <c r="J638">
        <f>(Table2[[#This Row],[1M Return vs Nifty]]-AVERAGE(Table2[1M Return vs Nifty]))/_xlfn.STDEV.P(Table2[1M Return vs Nifty])</f>
        <v>1.4319635861083042E-2</v>
      </c>
      <c r="K638">
        <v>-16.8743521797767</v>
      </c>
      <c r="L638">
        <f>(Table2[[#This Row],[6M Return vs Nifty]]-AVERAGE(Table2[6M Return vs Nifty]))/_xlfn.STDEV.P(Table2[6M Return vs Nifty])</f>
        <v>-0.80466473325469456</v>
      </c>
      <c r="M638">
        <v>1.0649928793566401</v>
      </c>
      <c r="N638">
        <f>(Table2[[#This Row],[1W Return vs Nifty]]-AVERAGE(Table2[1W Return vs Nifty]))/_xlfn.STDEV.P(Table2[1W Return vs Nifty])</f>
        <v>0.26257431225462796</v>
      </c>
      <c r="O638">
        <v>261.93</v>
      </c>
      <c r="P638">
        <v>255.448255919979</v>
      </c>
      <c r="Q638">
        <v>260.27723903341098</v>
      </c>
      <c r="R638">
        <v>62.093827809196199</v>
      </c>
      <c r="S638" s="2">
        <f>(Table2[[#This Row],[Close Price]]-Table2[[#This Row],[20D EMA]])/Table2[[#This Row],[20D EMA]]</f>
        <v>2.3174130492879752E-2</v>
      </c>
      <c r="T638" s="2">
        <f>(Table2[[#This Row],[Close Price]]-Table2[[#This Row],[50D EMA]])/Table2[[#This Row],[50D EMA]]</f>
        <v>4.9136151017421387E-2</v>
      </c>
      <c r="U638" s="2">
        <f>(Table2[[#This Row],[Close Price]]-Table2[[#This Row],[200D EMA]])/Table2[[#This Row],[200D EMA]]</f>
        <v>2.9671288182051427E-2</v>
      </c>
      <c r="V638">
        <v>1.4630208051642799</v>
      </c>
      <c r="W638">
        <v>267</v>
      </c>
      <c r="X638">
        <v>275</v>
      </c>
      <c r="Y638">
        <v>262.5</v>
      </c>
      <c r="Z638">
        <v>279.7</v>
      </c>
      <c r="AA638">
        <v>251.4</v>
      </c>
      <c r="AB638">
        <v>279.7</v>
      </c>
      <c r="AC638">
        <f>(Table2[[#This Row],[Close Price]]/Table2[[#This Row],[Day Low]])-1</f>
        <v>3.7453183520599342E-3</v>
      </c>
      <c r="AD638">
        <f>(Table2[[#This Row],[Day High]]/Table2[[#This Row],[Close Price]])-1</f>
        <v>2.6119402985074647E-2</v>
      </c>
      <c r="AE638">
        <f>(Table2[[#This Row],[Close Price]]/Table2[[#This Row],[Current Week Low]])-1</f>
        <v>2.0952380952381056E-2</v>
      </c>
      <c r="AF638">
        <f>(Table2[[#This Row],[Current Week High]]/Table2[[#This Row],[Close Price]])-1</f>
        <v>4.3656716417910468E-2</v>
      </c>
      <c r="AG638">
        <f>(Table2[[#This Row],[Close Price]]/Table2[[#This Row],[Current Month Low]])-1</f>
        <v>6.6030230708034932E-2</v>
      </c>
      <c r="AH638">
        <f>(Table2[[#This Row],[Current Month High]]/Table2[[#This Row],[Close Price]])-1</f>
        <v>4.3656716417910468E-2</v>
      </c>
      <c r="AI638">
        <v>19.757462686567099</v>
      </c>
      <c r="AJ638">
        <v>21.818181818181799</v>
      </c>
      <c r="AK638" t="str">
        <f>IF(AND(Table2[[#This Row],[20D EMA]]&gt;Table2[[#This Row],[50D EMA]],Table2[[#This Row],[50D EMA]]&gt;Table2[[#This Row],[200D EMA]]),"Uptrend","Downtrend/NoTrend")</f>
        <v>Downtrend/NoTrend</v>
      </c>
      <c r="AL638">
        <v>-0.01</v>
      </c>
      <c r="AM638" t="s">
        <v>10212</v>
      </c>
      <c r="AN638">
        <v>5.07</v>
      </c>
      <c r="AO638" t="s">
        <v>10211</v>
      </c>
      <c r="AP638">
        <v>-2.1417247701483001E-2</v>
      </c>
      <c r="AQ638">
        <f>(Table2[[#This Row],[Sharpe Ratio]]-AVERAGE(Table2[Sharpe Ratio]))/_xlfn.STDEV.P(Table2[Sharpe Ratio])</f>
        <v>-0.86160904817755124</v>
      </c>
      <c r="AR6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8">
        <f>_xlfn.RANK.AVG(Table2[[#This Row],[1Y Return vs Nifty Z-Score]],Table2[1Y Return vs Nifty Z-Score])</f>
        <v>612</v>
      </c>
      <c r="AT638">
        <f>_xlfn.RANK.AVG(Table2[[#This Row],[6M Return vs Nifty Z-Score]],Table2[6M Return vs Nifty Z-Score])</f>
        <v>594</v>
      </c>
      <c r="AU638">
        <f>_xlfn.RANK.AVG(Table2[[#This Row],[Sharpe Ratio Z-Score]],Table2[Sharpe Ratio Z-Score])</f>
        <v>587</v>
      </c>
      <c r="AV638">
        <f>(Table2[[#This Row],[Rank 1Y]]+Table2[[#This Row],[Rank 6M]]+Table2[[#This Row],[Rank Sharpe]])/3</f>
        <v>597.66666666666663</v>
      </c>
    </row>
    <row r="639" spans="1:48" x14ac:dyDescent="0.3">
      <c r="A639" t="s">
        <v>1895</v>
      </c>
      <c r="B639" t="s">
        <v>1896</v>
      </c>
      <c r="C639" t="s">
        <v>10173</v>
      </c>
      <c r="D639" t="s">
        <v>127</v>
      </c>
      <c r="E639">
        <v>3535.45538304</v>
      </c>
      <c r="F639">
        <v>531.70000000000005</v>
      </c>
      <c r="G639">
        <v>-46.072681812358198</v>
      </c>
      <c r="H639">
        <f>(Table2[[#This Row],[1Y Return vs Nifty]]-AVERAGE(Table2[1Y Return vs Nifty]))/_xlfn.STDEV.P(Table2[1Y Return vs Nifty])</f>
        <v>-1.0816099634389245</v>
      </c>
      <c r="I639">
        <v>-8.6716898945967402E-2</v>
      </c>
      <c r="J639">
        <f>(Table2[[#This Row],[1M Return vs Nifty]]-AVERAGE(Table2[1M Return vs Nifty]))/_xlfn.STDEV.P(Table2[1M Return vs Nifty])</f>
        <v>-0.18017941378380653</v>
      </c>
      <c r="K639">
        <v>-13.7377304548115</v>
      </c>
      <c r="L639">
        <f>(Table2[[#This Row],[6M Return vs Nifty]]-AVERAGE(Table2[6M Return vs Nifty]))/_xlfn.STDEV.P(Table2[6M Return vs Nifty])</f>
        <v>-0.71025781523868037</v>
      </c>
      <c r="M639">
        <v>-1.15154247290512</v>
      </c>
      <c r="N639">
        <f>(Table2[[#This Row],[1W Return vs Nifty]]-AVERAGE(Table2[1W Return vs Nifty]))/_xlfn.STDEV.P(Table2[1W Return vs Nifty])</f>
        <v>-0.16196972084272193</v>
      </c>
      <c r="O639">
        <v>531.73</v>
      </c>
      <c r="P639">
        <v>520.42198463816703</v>
      </c>
      <c r="Q639">
        <v>512.87816628319001</v>
      </c>
      <c r="R639">
        <v>53.407797307211503</v>
      </c>
      <c r="S639" s="2">
        <f>(Table2[[#This Row],[Close Price]]-Table2[[#This Row],[20D EMA]])/Table2[[#This Row],[20D EMA]]</f>
        <v>-5.6419611456891118E-5</v>
      </c>
      <c r="T639" s="2">
        <f>(Table2[[#This Row],[Close Price]]-Table2[[#This Row],[50D EMA]])/Table2[[#This Row],[50D EMA]]</f>
        <v>2.167090494778821E-2</v>
      </c>
      <c r="U639" s="2">
        <f>(Table2[[#This Row],[Close Price]]-Table2[[#This Row],[200D EMA]])/Table2[[#This Row],[200D EMA]]</f>
        <v>3.669844995198606E-2</v>
      </c>
      <c r="V639">
        <v>0.77875320010535298</v>
      </c>
      <c r="W639">
        <v>528.1</v>
      </c>
      <c r="X639">
        <v>541</v>
      </c>
      <c r="Y639">
        <v>523.85</v>
      </c>
      <c r="Z639">
        <v>552.6</v>
      </c>
      <c r="AA639">
        <v>523.85</v>
      </c>
      <c r="AB639">
        <v>560</v>
      </c>
      <c r="AC639">
        <f>(Table2[[#This Row],[Close Price]]/Table2[[#This Row],[Day Low]])-1</f>
        <v>6.8168907403900469E-3</v>
      </c>
      <c r="AD639">
        <f>(Table2[[#This Row],[Day High]]/Table2[[#This Row],[Close Price]])-1</f>
        <v>1.7491066390821874E-2</v>
      </c>
      <c r="AE639">
        <f>(Table2[[#This Row],[Close Price]]/Table2[[#This Row],[Current Week Low]])-1</f>
        <v>1.4985205688651471E-2</v>
      </c>
      <c r="AF639">
        <f>(Table2[[#This Row],[Current Week High]]/Table2[[#This Row],[Close Price]])-1</f>
        <v>3.9307880383675053E-2</v>
      </c>
      <c r="AG639">
        <f>(Table2[[#This Row],[Close Price]]/Table2[[#This Row],[Current Month Low]])-1</f>
        <v>1.4985205688651471E-2</v>
      </c>
      <c r="AH639">
        <f>(Table2[[#This Row],[Current Month High]]/Table2[[#This Row],[Close Price]])-1</f>
        <v>5.322550310325358E-2</v>
      </c>
      <c r="AI639">
        <v>37.690426932480698</v>
      </c>
      <c r="AJ639">
        <v>18.352810239287699</v>
      </c>
      <c r="AK639" t="str">
        <f>IF(AND(Table2[[#This Row],[20D EMA]]&gt;Table2[[#This Row],[50D EMA]],Table2[[#This Row],[50D EMA]]&gt;Table2[[#This Row],[200D EMA]]),"Uptrend","Downtrend/NoTrend")</f>
        <v>Uptrend</v>
      </c>
      <c r="AL639">
        <v>-0.09</v>
      </c>
      <c r="AM639" t="s">
        <v>10212</v>
      </c>
      <c r="AN639">
        <v>-5.08</v>
      </c>
      <c r="AO639" t="s">
        <v>10212</v>
      </c>
      <c r="AQ639">
        <f>(Table2[[#This Row],[Sharpe Ratio]]-AVERAGE(Table2[Sharpe Ratio]))/_xlfn.STDEV.P(Table2[Sharpe Ratio])</f>
        <v>-0.61861806961255938</v>
      </c>
      <c r="AR6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-2.752634982916693</v>
      </c>
      <c r="AS639">
        <f>_xlfn.RANK.AVG(Table2[[#This Row],[1Y Return vs Nifty Z-Score]],Table2[1Y Return vs Nifty Z-Score])</f>
        <v>708</v>
      </c>
      <c r="AT639">
        <f>_xlfn.RANK.AVG(Table2[[#This Row],[6M Return vs Nifty Z-Score]],Table2[6M Return vs Nifty Z-Score])</f>
        <v>569</v>
      </c>
      <c r="AU639">
        <f>_xlfn.RANK.AVG(Table2[[#This Row],[Sharpe Ratio Z-Score]],Table2[Sharpe Ratio Z-Score])</f>
        <v>517</v>
      </c>
      <c r="AV639">
        <f>(Table2[[#This Row],[Rank 1Y]]+Table2[[#This Row],[Rank 6M]]+Table2[[#This Row],[Rank Sharpe]])/3</f>
        <v>598</v>
      </c>
    </row>
    <row r="640" spans="1:48" x14ac:dyDescent="0.3">
      <c r="A640" t="s">
        <v>892</v>
      </c>
      <c r="B640" t="s">
        <v>893</v>
      </c>
      <c r="C640" t="s">
        <v>10178</v>
      </c>
      <c r="D640" t="s">
        <v>148</v>
      </c>
      <c r="E640">
        <v>16553.102969520001</v>
      </c>
      <c r="F640">
        <v>2812</v>
      </c>
      <c r="G640">
        <v>-25.568329841892201</v>
      </c>
      <c r="H640">
        <f>(Table2[[#This Row],[1Y Return vs Nifty]]-AVERAGE(Table2[1Y Return vs Nifty]))/_xlfn.STDEV.P(Table2[1Y Return vs Nifty])</f>
        <v>-0.83545210868439268</v>
      </c>
      <c r="I640">
        <v>2.59525708159107</v>
      </c>
      <c r="J640">
        <f>(Table2[[#This Row],[1M Return vs Nifty]]-AVERAGE(Table2[1M Return vs Nifty]))/_xlfn.STDEV.P(Table2[1M Return vs Nifty])</f>
        <v>4.9333817468377165E-2</v>
      </c>
      <c r="K640">
        <v>-3.4869950276709498</v>
      </c>
      <c r="L640">
        <f>(Table2[[#This Row],[6M Return vs Nifty]]-AVERAGE(Table2[6M Return vs Nifty]))/_xlfn.STDEV.P(Table2[6M Return vs Nifty])</f>
        <v>-0.40172831314048069</v>
      </c>
      <c r="M640">
        <v>1.5364344525298801</v>
      </c>
      <c r="N640">
        <f>(Table2[[#This Row],[1W Return vs Nifty]]-AVERAGE(Table2[1W Return vs Nifty]))/_xlfn.STDEV.P(Table2[1W Return vs Nifty])</f>
        <v>0.35287186002010584</v>
      </c>
      <c r="O640">
        <v>2684.01</v>
      </c>
      <c r="P640">
        <v>2642.2988247252201</v>
      </c>
      <c r="Q640">
        <v>2657.9876879516701</v>
      </c>
      <c r="R640">
        <v>72.121050575116897</v>
      </c>
      <c r="S640" s="2">
        <f>(Table2[[#This Row],[Close Price]]-Table2[[#This Row],[20D EMA]])/Table2[[#This Row],[20D EMA]]</f>
        <v>4.7686111452639811E-2</v>
      </c>
      <c r="T640" s="2">
        <f>(Table2[[#This Row],[Close Price]]-Table2[[#This Row],[50D EMA]])/Table2[[#This Row],[50D EMA]]</f>
        <v>6.4224823357149075E-2</v>
      </c>
      <c r="U640" s="2">
        <f>(Table2[[#This Row],[Close Price]]-Table2[[#This Row],[200D EMA]])/Table2[[#This Row],[200D EMA]]</f>
        <v>5.794319994274192E-2</v>
      </c>
      <c r="V640">
        <v>0.84885907550178896</v>
      </c>
      <c r="W640">
        <v>2761.2</v>
      </c>
      <c r="X640">
        <v>2846.4</v>
      </c>
      <c r="Y640">
        <v>2631.45</v>
      </c>
      <c r="Z640">
        <v>2846.4</v>
      </c>
      <c r="AA640">
        <v>2631.45</v>
      </c>
      <c r="AB640">
        <v>2846.4</v>
      </c>
      <c r="AC640">
        <f>(Table2[[#This Row],[Close Price]]/Table2[[#This Row],[Day Low]])-1</f>
        <v>1.8397798058815029E-2</v>
      </c>
      <c r="AD640">
        <f>(Table2[[#This Row],[Day High]]/Table2[[#This Row],[Close Price]])-1</f>
        <v>1.2233285917496506E-2</v>
      </c>
      <c r="AE640">
        <f>(Table2[[#This Row],[Close Price]]/Table2[[#This Row],[Current Week Low]])-1</f>
        <v>6.8612362005738392E-2</v>
      </c>
      <c r="AF640">
        <f>(Table2[[#This Row],[Current Week High]]/Table2[[#This Row],[Close Price]])-1</f>
        <v>1.2233285917496506E-2</v>
      </c>
      <c r="AG640">
        <f>(Table2[[#This Row],[Close Price]]/Table2[[#This Row],[Current Month Low]])-1</f>
        <v>6.8612362005738392E-2</v>
      </c>
      <c r="AH640">
        <f>(Table2[[#This Row],[Current Month High]]/Table2[[#This Row],[Close Price]])-1</f>
        <v>1.2233285917496506E-2</v>
      </c>
      <c r="AI640">
        <v>18.618421052631501</v>
      </c>
      <c r="AJ640">
        <v>26.098654708520101</v>
      </c>
      <c r="AK640" t="str">
        <f>IF(AND(Table2[[#This Row],[20D EMA]]&gt;Table2[[#This Row],[50D EMA]],Table2[[#This Row],[50D EMA]]&gt;Table2[[#This Row],[200D EMA]]),"Uptrend","Downtrend/NoTrend")</f>
        <v>Downtrend/NoTrend</v>
      </c>
      <c r="AL640">
        <v>-0.09</v>
      </c>
      <c r="AM640" t="s">
        <v>10212</v>
      </c>
      <c r="AN640">
        <v>4.79</v>
      </c>
      <c r="AO640" t="s">
        <v>10211</v>
      </c>
      <c r="AP640">
        <v>-8.3147275154935002E-2</v>
      </c>
      <c r="AQ640">
        <f>(Table2[[#This Row],[Sharpe Ratio]]-AVERAGE(Table2[Sharpe Ratio]))/_xlfn.STDEV.P(Table2[Sharpe Ratio])</f>
        <v>-1.561971671182536</v>
      </c>
      <c r="AR6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0">
        <f>_xlfn.RANK.AVG(Table2[[#This Row],[1Y Return vs Nifty Z-Score]],Table2[1Y Return vs Nifty Z-Score])</f>
        <v>644</v>
      </c>
      <c r="AT640">
        <f>_xlfn.RANK.AVG(Table2[[#This Row],[6M Return vs Nifty Z-Score]],Table2[6M Return vs Nifty Z-Score])</f>
        <v>462</v>
      </c>
      <c r="AU640">
        <f>_xlfn.RANK.AVG(Table2[[#This Row],[Sharpe Ratio Z-Score]],Table2[Sharpe Ratio Z-Score])</f>
        <v>690</v>
      </c>
      <c r="AV640">
        <f>(Table2[[#This Row],[Rank 1Y]]+Table2[[#This Row],[Rank 6M]]+Table2[[#This Row],[Rank Sharpe]])/3</f>
        <v>598.66666666666663</v>
      </c>
    </row>
    <row r="641" spans="1:48" x14ac:dyDescent="0.3">
      <c r="A641" t="s">
        <v>805</v>
      </c>
      <c r="B641" t="s">
        <v>806</v>
      </c>
      <c r="C641" t="s">
        <v>10178</v>
      </c>
      <c r="D641" t="s">
        <v>526</v>
      </c>
      <c r="E641">
        <v>19634.042937462</v>
      </c>
      <c r="F641">
        <v>163.03</v>
      </c>
      <c r="G641">
        <v>-41.490578366470103</v>
      </c>
      <c r="H641">
        <f>(Table2[[#This Row],[1Y Return vs Nifty]]-AVERAGE(Table2[1Y Return vs Nifty]))/_xlfn.STDEV.P(Table2[1Y Return vs Nifty])</f>
        <v>-1.0266011167254174</v>
      </c>
      <c r="I641">
        <v>-14.147380954172499</v>
      </c>
      <c r="J641">
        <f>(Table2[[#This Row],[1M Return vs Nifty]]-AVERAGE(Table2[1M Return vs Nifty]))/_xlfn.STDEV.P(Table2[1M Return vs Nifty])</f>
        <v>-1.3834380823187931</v>
      </c>
      <c r="K641">
        <v>-24.141307116156899</v>
      </c>
      <c r="L641">
        <f>(Table2[[#This Row],[6M Return vs Nifty]]-AVERAGE(Table2[6M Return vs Nifty]))/_xlfn.STDEV.P(Table2[6M Return vs Nifty])</f>
        <v>-1.0233875755548851</v>
      </c>
      <c r="M641">
        <v>-3.1665141531484902</v>
      </c>
      <c r="N641">
        <f>(Table2[[#This Row],[1W Return vs Nifty]]-AVERAGE(Table2[1W Return vs Nifty]))/_xlfn.STDEV.P(Table2[1W Return vs Nifty])</f>
        <v>-0.54790726198528295</v>
      </c>
      <c r="O641">
        <v>165.86</v>
      </c>
      <c r="P641">
        <v>164.53903698187801</v>
      </c>
      <c r="Q641">
        <v>169.73608288189001</v>
      </c>
      <c r="R641">
        <v>34.6421939769114</v>
      </c>
      <c r="S641" s="2">
        <f>(Table2[[#This Row],[Close Price]]-Table2[[#This Row],[20D EMA]])/Table2[[#This Row],[20D EMA]]</f>
        <v>-1.7062582901242084E-2</v>
      </c>
      <c r="T641" s="2">
        <f>(Table2[[#This Row],[Close Price]]-Table2[[#This Row],[50D EMA]])/Table2[[#This Row],[50D EMA]]</f>
        <v>-9.1713006807266906E-3</v>
      </c>
      <c r="U641" s="2">
        <f>(Table2[[#This Row],[Close Price]]-Table2[[#This Row],[200D EMA]])/Table2[[#This Row],[200D EMA]]</f>
        <v>-3.9508882071683044E-2</v>
      </c>
      <c r="V641">
        <v>0.67318247083974303</v>
      </c>
      <c r="W641">
        <v>161.5</v>
      </c>
      <c r="X641">
        <v>164</v>
      </c>
      <c r="Y641">
        <v>161.5</v>
      </c>
      <c r="Z641">
        <v>169.4</v>
      </c>
      <c r="AA641">
        <v>161.5</v>
      </c>
      <c r="AB641">
        <v>170.49</v>
      </c>
      <c r="AC641">
        <f>(Table2[[#This Row],[Close Price]]/Table2[[#This Row],[Day Low]])-1</f>
        <v>9.4736842105263008E-3</v>
      </c>
      <c r="AD641">
        <f>(Table2[[#This Row],[Day High]]/Table2[[#This Row],[Close Price]])-1</f>
        <v>5.9498251855487627E-3</v>
      </c>
      <c r="AE641">
        <f>(Table2[[#This Row],[Close Price]]/Table2[[#This Row],[Current Week Low]])-1</f>
        <v>9.4736842105263008E-3</v>
      </c>
      <c r="AF641">
        <f>(Table2[[#This Row],[Current Week High]]/Table2[[#This Row],[Close Price]])-1</f>
        <v>3.9072563331902233E-2</v>
      </c>
      <c r="AG641">
        <f>(Table2[[#This Row],[Close Price]]/Table2[[#This Row],[Current Month Low]])-1</f>
        <v>9.4736842105263008E-3</v>
      </c>
      <c r="AH641">
        <f>(Table2[[#This Row],[Current Month High]]/Table2[[#This Row],[Close Price]])-1</f>
        <v>4.5758449365147502E-2</v>
      </c>
      <c r="AI641">
        <v>39.5448690425075</v>
      </c>
      <c r="AJ641">
        <v>14.608084358523699</v>
      </c>
      <c r="AK641" t="str">
        <f>IF(AND(Table2[[#This Row],[20D EMA]]&gt;Table2[[#This Row],[50D EMA]],Table2[[#This Row],[50D EMA]]&gt;Table2[[#This Row],[200D EMA]]),"Uptrend","Downtrend/NoTrend")</f>
        <v>Downtrend/NoTrend</v>
      </c>
      <c r="AL641">
        <v>-0.12</v>
      </c>
      <c r="AM641" t="s">
        <v>10212</v>
      </c>
      <c r="AN641">
        <v>-1.88</v>
      </c>
      <c r="AO641" t="s">
        <v>10212</v>
      </c>
      <c r="AP641">
        <v>1.6451980741179002E-2</v>
      </c>
      <c r="AQ641">
        <f>(Table2[[#This Row],[Sharpe Ratio]]-AVERAGE(Table2[Sharpe Ratio]))/_xlfn.STDEV.P(Table2[Sharpe Ratio])</f>
        <v>-0.4319608970686441</v>
      </c>
      <c r="AR6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1">
        <f>_xlfn.RANK.AVG(Table2[[#This Row],[1Y Return vs Nifty Z-Score]],Table2[1Y Return vs Nifty Z-Score])</f>
        <v>698</v>
      </c>
      <c r="AT641">
        <f>_xlfn.RANK.AVG(Table2[[#This Row],[6M Return vs Nifty Z-Score]],Table2[6M Return vs Nifty Z-Score])</f>
        <v>651</v>
      </c>
      <c r="AU641">
        <f>_xlfn.RANK.AVG(Table2[[#This Row],[Sharpe Ratio Z-Score]],Table2[Sharpe Ratio Z-Score])</f>
        <v>450</v>
      </c>
      <c r="AV641">
        <f>(Table2[[#This Row],[Rank 1Y]]+Table2[[#This Row],[Rank 6M]]+Table2[[#This Row],[Rank Sharpe]])/3</f>
        <v>599.66666666666663</v>
      </c>
    </row>
    <row r="642" spans="1:48" x14ac:dyDescent="0.3">
      <c r="A642" t="s">
        <v>943</v>
      </c>
      <c r="B642" t="s">
        <v>944</v>
      </c>
      <c r="C642" t="s">
        <v>10182</v>
      </c>
      <c r="D642" t="s">
        <v>166</v>
      </c>
      <c r="E642">
        <v>15477.4967904899</v>
      </c>
      <c r="F642">
        <v>992.9</v>
      </c>
      <c r="G642">
        <v>-15.6676364321404</v>
      </c>
      <c r="H642">
        <f>(Table2[[#This Row],[1Y Return vs Nifty]]-AVERAGE(Table2[1Y Return vs Nifty]))/_xlfn.STDEV.P(Table2[1Y Return vs Nifty])</f>
        <v>-0.71659278292578155</v>
      </c>
      <c r="I642">
        <v>-4.5089127468678196</v>
      </c>
      <c r="J642">
        <f>(Table2[[#This Row],[1M Return vs Nifty]]-AVERAGE(Table2[1M Return vs Nifty]))/_xlfn.STDEV.P(Table2[1M Return vs Nifty])</f>
        <v>-0.55861427767584959</v>
      </c>
      <c r="K642">
        <v>-16.1670813854033</v>
      </c>
      <c r="L642">
        <f>(Table2[[#This Row],[6M Return vs Nifty]]-AVERAGE(Table2[6M Return vs Nifty]))/_xlfn.STDEV.P(Table2[6M Return vs Nifty])</f>
        <v>-0.78337709905638464</v>
      </c>
      <c r="M642">
        <v>-1.9754551660186499</v>
      </c>
      <c r="N642">
        <f>(Table2[[#This Row],[1W Return vs Nifty]]-AVERAGE(Table2[1W Return vs Nifty]))/_xlfn.STDEV.P(Table2[1W Return vs Nifty])</f>
        <v>-0.31977781413462142</v>
      </c>
      <c r="O642">
        <v>1000.01</v>
      </c>
      <c r="P642">
        <v>989.79919669645005</v>
      </c>
      <c r="Q642">
        <v>967.79982031113502</v>
      </c>
      <c r="R642">
        <v>50.184146603996297</v>
      </c>
      <c r="S642" s="2">
        <f>(Table2[[#This Row],[Close Price]]-Table2[[#This Row],[20D EMA]])/Table2[[#This Row],[20D EMA]]</f>
        <v>-7.1099289007110064E-3</v>
      </c>
      <c r="T642" s="2">
        <f>(Table2[[#This Row],[Close Price]]-Table2[[#This Row],[50D EMA]])/Table2[[#This Row],[50D EMA]]</f>
        <v>3.1327599718196913E-3</v>
      </c>
      <c r="U642" s="2">
        <f>(Table2[[#This Row],[Close Price]]-Table2[[#This Row],[200D EMA]])/Table2[[#This Row],[200D EMA]]</f>
        <v>2.5935301042725525E-2</v>
      </c>
      <c r="V642">
        <v>0.51779400682218601</v>
      </c>
      <c r="W642">
        <v>990</v>
      </c>
      <c r="X642">
        <v>1006</v>
      </c>
      <c r="Y642">
        <v>965.05</v>
      </c>
      <c r="Z642">
        <v>1024</v>
      </c>
      <c r="AA642">
        <v>965.05</v>
      </c>
      <c r="AB642">
        <v>1039.9000000000001</v>
      </c>
      <c r="AC642">
        <f>(Table2[[#This Row],[Close Price]]/Table2[[#This Row],[Day Low]])-1</f>
        <v>2.9292929292930037E-3</v>
      </c>
      <c r="AD642">
        <f>(Table2[[#This Row],[Day High]]/Table2[[#This Row],[Close Price]])-1</f>
        <v>1.3193675093161383E-2</v>
      </c>
      <c r="AE642">
        <f>(Table2[[#This Row],[Close Price]]/Table2[[#This Row],[Current Week Low]])-1</f>
        <v>2.8858608362261062E-2</v>
      </c>
      <c r="AF642">
        <f>(Table2[[#This Row],[Current Week High]]/Table2[[#This Row],[Close Price]])-1</f>
        <v>3.1322388961627645E-2</v>
      </c>
      <c r="AG642">
        <f>(Table2[[#This Row],[Close Price]]/Table2[[#This Row],[Current Month Low]])-1</f>
        <v>2.8858608362261062E-2</v>
      </c>
      <c r="AH642">
        <f>(Table2[[#This Row],[Current Month High]]/Table2[[#This Row],[Close Price]])-1</f>
        <v>4.7336086212106165E-2</v>
      </c>
      <c r="AI642">
        <v>18.3402155302648</v>
      </c>
      <c r="AJ642">
        <v>20.162168703860502</v>
      </c>
      <c r="AK642" t="str">
        <f>IF(AND(Table2[[#This Row],[20D EMA]]&gt;Table2[[#This Row],[50D EMA]],Table2[[#This Row],[50D EMA]]&gt;Table2[[#This Row],[200D EMA]]),"Uptrend","Downtrend/NoTrend")</f>
        <v>Uptrend</v>
      </c>
      <c r="AL642">
        <v>0</v>
      </c>
      <c r="AM642">
        <v>0</v>
      </c>
      <c r="AN642">
        <v>-1.06</v>
      </c>
      <c r="AO642" t="s">
        <v>10212</v>
      </c>
      <c r="AP642">
        <v>-3.6980642329702003E-2</v>
      </c>
      <c r="AQ642">
        <f>(Table2[[#This Row],[Sharpe Ratio]]-AVERAGE(Table2[Sharpe Ratio]))/_xlfn.STDEV.P(Table2[Sharpe Ratio])</f>
        <v>-1.0381847008111158</v>
      </c>
      <c r="AR6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-3.4165466746037532</v>
      </c>
      <c r="AS642">
        <f>_xlfn.RANK.AVG(Table2[[#This Row],[1Y Return vs Nifty Z-Score]],Table2[1Y Return vs Nifty Z-Score])</f>
        <v>594</v>
      </c>
      <c r="AT642">
        <f>_xlfn.RANK.AVG(Table2[[#This Row],[6M Return vs Nifty Z-Score]],Table2[6M Return vs Nifty Z-Score])</f>
        <v>591</v>
      </c>
      <c r="AU642">
        <f>_xlfn.RANK.AVG(Table2[[#This Row],[Sharpe Ratio Z-Score]],Table2[Sharpe Ratio Z-Score])</f>
        <v>616</v>
      </c>
      <c r="AV642">
        <f>(Table2[[#This Row],[Rank 1Y]]+Table2[[#This Row],[Rank 6M]]+Table2[[#This Row],[Rank Sharpe]])/3</f>
        <v>600.33333333333337</v>
      </c>
    </row>
    <row r="643" spans="1:48" x14ac:dyDescent="0.3">
      <c r="A643" t="s">
        <v>444</v>
      </c>
      <c r="B643" t="s">
        <v>445</v>
      </c>
      <c r="C643" t="s">
        <v>10178</v>
      </c>
      <c r="D643" t="s">
        <v>446</v>
      </c>
      <c r="E643">
        <v>50834.475672218003</v>
      </c>
      <c r="F643">
        <v>180.29</v>
      </c>
      <c r="G643">
        <v>-2.8754834196924</v>
      </c>
      <c r="H643">
        <f>(Table2[[#This Row],[1Y Return vs Nifty]]-AVERAGE(Table2[1Y Return vs Nifty]))/_xlfn.STDEV.P(Table2[1Y Return vs Nifty])</f>
        <v>-0.56302104616611659</v>
      </c>
      <c r="I643">
        <v>-0.81460508022981803</v>
      </c>
      <c r="J643">
        <f>(Table2[[#This Row],[1M Return vs Nifty]]-AVERAGE(Table2[1M Return vs Nifty]))/_xlfn.STDEV.P(Table2[1M Return vs Nifty])</f>
        <v>-0.24246934265301942</v>
      </c>
      <c r="K643">
        <v>-15.8064016588252</v>
      </c>
      <c r="L643">
        <f>(Table2[[#This Row],[6M Return vs Nifty]]-AVERAGE(Table2[6M Return vs Nifty]))/_xlfn.STDEV.P(Table2[6M Return vs Nifty])</f>
        <v>-0.77252125976085262</v>
      </c>
      <c r="M643">
        <v>2.75123332426225</v>
      </c>
      <c r="N643">
        <f>(Table2[[#This Row],[1W Return vs Nifty]]-AVERAGE(Table2[1W Return vs Nifty]))/_xlfn.STDEV.P(Table2[1W Return vs Nifty])</f>
        <v>0.58554832596553374</v>
      </c>
      <c r="O643">
        <v>175.07</v>
      </c>
      <c r="P643">
        <v>172.314172479528</v>
      </c>
      <c r="Q643">
        <v>165.47186454481201</v>
      </c>
      <c r="R643">
        <v>61.674576835139703</v>
      </c>
      <c r="S643" s="2">
        <f>(Table2[[#This Row],[Close Price]]-Table2[[#This Row],[20D EMA]])/Table2[[#This Row],[20D EMA]]</f>
        <v>2.9816644770663158E-2</v>
      </c>
      <c r="T643" s="2">
        <f>(Table2[[#This Row],[Close Price]]-Table2[[#This Row],[50D EMA]])/Table2[[#This Row],[50D EMA]]</f>
        <v>4.6286543966193923E-2</v>
      </c>
      <c r="U643" s="2">
        <f>(Table2[[#This Row],[Close Price]]-Table2[[#This Row],[200D EMA]])/Table2[[#This Row],[200D EMA]]</f>
        <v>8.9550785542608272E-2</v>
      </c>
      <c r="V643">
        <v>1.18728190415142</v>
      </c>
      <c r="W643">
        <v>177.3</v>
      </c>
      <c r="X643">
        <v>181</v>
      </c>
      <c r="Y643">
        <v>173.2</v>
      </c>
      <c r="Z643">
        <v>182.69</v>
      </c>
      <c r="AA643">
        <v>170.5</v>
      </c>
      <c r="AB643">
        <v>182.69</v>
      </c>
      <c r="AC643">
        <f>(Table2[[#This Row],[Close Price]]/Table2[[#This Row],[Day Low]])-1</f>
        <v>1.6864072194021418E-2</v>
      </c>
      <c r="AD643">
        <f>(Table2[[#This Row],[Day High]]/Table2[[#This Row],[Close Price]])-1</f>
        <v>3.9380997282156827E-3</v>
      </c>
      <c r="AE643">
        <f>(Table2[[#This Row],[Close Price]]/Table2[[#This Row],[Current Week Low]])-1</f>
        <v>4.093533487297929E-2</v>
      </c>
      <c r="AF643">
        <f>(Table2[[#This Row],[Current Week High]]/Table2[[#This Row],[Close Price]])-1</f>
        <v>1.3311886405235951E-2</v>
      </c>
      <c r="AG643">
        <f>(Table2[[#This Row],[Close Price]]/Table2[[#This Row],[Current Month Low]])-1</f>
        <v>5.7419354838709635E-2</v>
      </c>
      <c r="AH643">
        <f>(Table2[[#This Row],[Current Month High]]/Table2[[#This Row],[Close Price]])-1</f>
        <v>1.3311886405235951E-2</v>
      </c>
      <c r="AI643">
        <v>8.4364080093183293</v>
      </c>
      <c r="AJ643">
        <v>38.578016910069103</v>
      </c>
      <c r="AK643" t="str">
        <f>IF(AND(Table2[[#This Row],[20D EMA]]&gt;Table2[[#This Row],[50D EMA]],Table2[[#This Row],[50D EMA]]&gt;Table2[[#This Row],[200D EMA]]),"Uptrend","Downtrend/NoTrend")</f>
        <v>Uptrend</v>
      </c>
      <c r="AL643">
        <v>-0.12</v>
      </c>
      <c r="AM643" t="s">
        <v>10212</v>
      </c>
      <c r="AN643">
        <v>3.21</v>
      </c>
      <c r="AO643" t="s">
        <v>10211</v>
      </c>
      <c r="AP643">
        <v>-9.3703422656427005E-2</v>
      </c>
      <c r="AQ643">
        <f>(Table2[[#This Row],[Sharpe Ratio]]-AVERAGE(Table2[Sharpe Ratio]))/_xlfn.STDEV.P(Table2[Sharpe Ratio])</f>
        <v>-1.6817372286909513</v>
      </c>
      <c r="AR6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-2.6742005513054061</v>
      </c>
      <c r="AS643">
        <f>_xlfn.RANK.AVG(Table2[[#This Row],[1Y Return vs Nifty Z-Score]],Table2[1Y Return vs Nifty Z-Score])</f>
        <v>517</v>
      </c>
      <c r="AT643">
        <f>_xlfn.RANK.AVG(Table2[[#This Row],[6M Return vs Nifty Z-Score]],Table2[6M Return vs Nifty Z-Score])</f>
        <v>587</v>
      </c>
      <c r="AU643">
        <f>_xlfn.RANK.AVG(Table2[[#This Row],[Sharpe Ratio Z-Score]],Table2[Sharpe Ratio Z-Score])</f>
        <v>699</v>
      </c>
      <c r="AV643">
        <f>(Table2[[#This Row],[Rank 1Y]]+Table2[[#This Row],[Rank 6M]]+Table2[[#This Row],[Rank Sharpe]])/3</f>
        <v>601</v>
      </c>
    </row>
    <row r="644" spans="1:48" x14ac:dyDescent="0.3">
      <c r="A644" t="s">
        <v>2223</v>
      </c>
      <c r="B644" t="s">
        <v>2224</v>
      </c>
      <c r="C644" t="s">
        <v>10179</v>
      </c>
      <c r="D644" t="s">
        <v>214</v>
      </c>
      <c r="E644">
        <v>2365.1758541049999</v>
      </c>
      <c r="F644">
        <v>317.7</v>
      </c>
      <c r="G644">
        <v>-49.875480033538203</v>
      </c>
      <c r="H644">
        <f>(Table2[[#This Row],[1Y Return vs Nifty]]-AVERAGE(Table2[1Y Return vs Nifty]))/_xlfn.STDEV.P(Table2[1Y Return vs Nifty])</f>
        <v>-1.1272631327533384</v>
      </c>
      <c r="I644">
        <v>3.9944544811637201</v>
      </c>
      <c r="J644">
        <f>(Table2[[#This Row],[1M Return vs Nifty]]-AVERAGE(Table2[1M Return vs Nifty]))/_xlfn.STDEV.P(Table2[1M Return vs Nifty])</f>
        <v>0.16907186066567467</v>
      </c>
      <c r="K644">
        <v>-13.8391232514003</v>
      </c>
      <c r="L644">
        <f>(Table2[[#This Row],[6M Return vs Nifty]]-AVERAGE(Table2[6M Return vs Nifty]))/_xlfn.STDEV.P(Table2[6M Return vs Nifty])</f>
        <v>-0.71330956399078072</v>
      </c>
      <c r="M644">
        <v>0.57862218810964305</v>
      </c>
      <c r="N644">
        <f>(Table2[[#This Row],[1W Return vs Nifty]]-AVERAGE(Table2[1W Return vs Nifty]))/_xlfn.STDEV.P(Table2[1W Return vs Nifty])</f>
        <v>0.16941731630071849</v>
      </c>
      <c r="O644">
        <v>302.02</v>
      </c>
      <c r="P644">
        <v>295.68953643588799</v>
      </c>
      <c r="Q644">
        <v>321.94075629570699</v>
      </c>
      <c r="R644">
        <v>54.717145338170702</v>
      </c>
      <c r="S644" s="2">
        <f>(Table2[[#This Row],[Close Price]]-Table2[[#This Row],[20D EMA]])/Table2[[#This Row],[20D EMA]]</f>
        <v>5.1917091583338876E-2</v>
      </c>
      <c r="T644" s="2">
        <f>(Table2[[#This Row],[Close Price]]-Table2[[#This Row],[50D EMA]])/Table2[[#This Row],[50D EMA]]</f>
        <v>7.4437749233254843E-2</v>
      </c>
      <c r="U644" s="2">
        <f>(Table2[[#This Row],[Close Price]]-Table2[[#This Row],[200D EMA]])/Table2[[#This Row],[200D EMA]]</f>
        <v>-1.3172474167302411E-2</v>
      </c>
      <c r="V644">
        <v>1.3086751818826201</v>
      </c>
      <c r="W644">
        <v>304.85000000000002</v>
      </c>
      <c r="X644">
        <v>324.8</v>
      </c>
      <c r="Y644">
        <v>296.05</v>
      </c>
      <c r="Z644">
        <v>324.8</v>
      </c>
      <c r="AA644">
        <v>291.05</v>
      </c>
      <c r="AB644">
        <v>324.8</v>
      </c>
      <c r="AC644">
        <f>(Table2[[#This Row],[Close Price]]/Table2[[#This Row],[Day Low]])-1</f>
        <v>4.2151877972773422E-2</v>
      </c>
      <c r="AD644">
        <f>(Table2[[#This Row],[Day High]]/Table2[[#This Row],[Close Price]])-1</f>
        <v>2.2348127163991149E-2</v>
      </c>
      <c r="AE644">
        <f>(Table2[[#This Row],[Close Price]]/Table2[[#This Row],[Current Week Low]])-1</f>
        <v>7.3129538929234794E-2</v>
      </c>
      <c r="AF644">
        <f>(Table2[[#This Row],[Current Week High]]/Table2[[#This Row],[Close Price]])-1</f>
        <v>2.2348127163991149E-2</v>
      </c>
      <c r="AG644">
        <f>(Table2[[#This Row],[Close Price]]/Table2[[#This Row],[Current Month Low]])-1</f>
        <v>9.1565023191891415E-2</v>
      </c>
      <c r="AH644">
        <f>(Table2[[#This Row],[Current Month High]]/Table2[[#This Row],[Close Price]])-1</f>
        <v>2.2348127163991149E-2</v>
      </c>
      <c r="AI644">
        <v>37.771482530689298</v>
      </c>
      <c r="AJ644">
        <v>29.435730291301599</v>
      </c>
      <c r="AK644" t="str">
        <f>IF(AND(Table2[[#This Row],[20D EMA]]&gt;Table2[[#This Row],[50D EMA]],Table2[[#This Row],[50D EMA]]&gt;Table2[[#This Row],[200D EMA]]),"Uptrend","Downtrend/NoTrend")</f>
        <v>Downtrend/NoTrend</v>
      </c>
      <c r="AL644">
        <v>-0.05</v>
      </c>
      <c r="AM644" t="s">
        <v>10212</v>
      </c>
      <c r="AN644">
        <v>5.37</v>
      </c>
      <c r="AO644" t="s">
        <v>10211</v>
      </c>
      <c r="AQ644">
        <f>(Table2[[#This Row],[Sharpe Ratio]]-AVERAGE(Table2[Sharpe Ratio]))/_xlfn.STDEV.P(Table2[Sharpe Ratio])</f>
        <v>-0.61861806961255938</v>
      </c>
      <c r="AR6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4">
        <f>_xlfn.RANK.AVG(Table2[[#This Row],[1Y Return vs Nifty Z-Score]],Table2[1Y Return vs Nifty Z-Score])</f>
        <v>715</v>
      </c>
      <c r="AT644">
        <f>_xlfn.RANK.AVG(Table2[[#This Row],[6M Return vs Nifty Z-Score]],Table2[6M Return vs Nifty Z-Score])</f>
        <v>572</v>
      </c>
      <c r="AU644">
        <f>_xlfn.RANK.AVG(Table2[[#This Row],[Sharpe Ratio Z-Score]],Table2[Sharpe Ratio Z-Score])</f>
        <v>517</v>
      </c>
      <c r="AV644">
        <f>(Table2[[#This Row],[Rank 1Y]]+Table2[[#This Row],[Rank 6M]]+Table2[[#This Row],[Rank Sharpe]])/3</f>
        <v>601.33333333333337</v>
      </c>
    </row>
    <row r="645" spans="1:48" x14ac:dyDescent="0.3">
      <c r="A645" t="s">
        <v>2143</v>
      </c>
      <c r="B645" t="s">
        <v>2144</v>
      </c>
      <c r="C645" t="s">
        <v>10172</v>
      </c>
      <c r="D645" t="s">
        <v>209</v>
      </c>
      <c r="E645">
        <v>2598.9933658149998</v>
      </c>
      <c r="F645">
        <v>168.52</v>
      </c>
      <c r="G645">
        <v>-4.1088581802098503</v>
      </c>
      <c r="H645">
        <f>(Table2[[#This Row],[1Y Return vs Nifty]]-AVERAGE(Table2[1Y Return vs Nifty]))/_xlfn.STDEV.P(Table2[1Y Return vs Nifty])</f>
        <v>-0.577827897199237</v>
      </c>
      <c r="I645">
        <v>-4.7898297919078097</v>
      </c>
      <c r="J645">
        <f>(Table2[[#This Row],[1M Return vs Nifty]]-AVERAGE(Table2[1M Return vs Nifty]))/_xlfn.STDEV.P(Table2[1M Return vs Nifty])</f>
        <v>-0.58265410027995734</v>
      </c>
      <c r="K645">
        <v>-27.4809554572536</v>
      </c>
      <c r="L645">
        <f>(Table2[[#This Row],[6M Return vs Nifty]]-AVERAGE(Table2[6M Return vs Nifty]))/_xlfn.STDEV.P(Table2[6M Return vs Nifty])</f>
        <v>-1.1239052454513823</v>
      </c>
      <c r="M645">
        <v>-4.5244112897207804</v>
      </c>
      <c r="N645">
        <f>(Table2[[#This Row],[1W Return vs Nifty]]-AVERAGE(Table2[1W Return vs Nifty]))/_xlfn.STDEV.P(Table2[1W Return vs Nifty])</f>
        <v>-0.80799204985184847</v>
      </c>
      <c r="O645">
        <v>171.39</v>
      </c>
      <c r="P645">
        <v>181.45057331341201</v>
      </c>
      <c r="Q645">
        <v>185.278613284947</v>
      </c>
      <c r="R645">
        <v>35.666939143894702</v>
      </c>
      <c r="S645" s="2">
        <f>(Table2[[#This Row],[Close Price]]-Table2[[#This Row],[20D EMA]])/Table2[[#This Row],[20D EMA]]</f>
        <v>-1.6745434389404144E-2</v>
      </c>
      <c r="T645" s="2">
        <f>(Table2[[#This Row],[Close Price]]-Table2[[#This Row],[50D EMA]])/Table2[[#This Row],[50D EMA]]</f>
        <v>-7.1262234542943864E-2</v>
      </c>
      <c r="U645" s="2">
        <f>(Table2[[#This Row],[Close Price]]-Table2[[#This Row],[200D EMA]])/Table2[[#This Row],[200D EMA]]</f>
        <v>-9.0450878208880384E-2</v>
      </c>
      <c r="V645">
        <v>0.96253606564135596</v>
      </c>
      <c r="W645">
        <v>165.85</v>
      </c>
      <c r="X645">
        <v>173.92</v>
      </c>
      <c r="Y645">
        <v>163.05000000000001</v>
      </c>
      <c r="Z645">
        <v>178</v>
      </c>
      <c r="AA645">
        <v>163.05000000000001</v>
      </c>
      <c r="AB645">
        <v>181.01</v>
      </c>
      <c r="AC645">
        <f>(Table2[[#This Row],[Close Price]]/Table2[[#This Row],[Day Low]])-1</f>
        <v>1.6098884534217817E-2</v>
      </c>
      <c r="AD645">
        <f>(Table2[[#This Row],[Day High]]/Table2[[#This Row],[Close Price]])-1</f>
        <v>3.204367434132438E-2</v>
      </c>
      <c r="AE645">
        <f>(Table2[[#This Row],[Close Price]]/Table2[[#This Row],[Current Week Low]])-1</f>
        <v>3.3547991413676703E-2</v>
      </c>
      <c r="AF645">
        <f>(Table2[[#This Row],[Current Week High]]/Table2[[#This Row],[Close Price]])-1</f>
        <v>5.6254450510325071E-2</v>
      </c>
      <c r="AG645">
        <f>(Table2[[#This Row],[Close Price]]/Table2[[#This Row],[Current Month Low]])-1</f>
        <v>3.3547991413676703E-2</v>
      </c>
      <c r="AH645">
        <f>(Table2[[#This Row],[Current Month High]]/Table2[[#This Row],[Close Price]])-1</f>
        <v>7.411583194873006E-2</v>
      </c>
      <c r="AI645">
        <v>67.932589603607795</v>
      </c>
      <c r="AJ645">
        <v>26.706766917293201</v>
      </c>
      <c r="AK645" t="str">
        <f>IF(AND(Table2[[#This Row],[20D EMA]]&gt;Table2[[#This Row],[50D EMA]],Table2[[#This Row],[50D EMA]]&gt;Table2[[#This Row],[200D EMA]]),"Uptrend","Downtrend/NoTrend")</f>
        <v>Downtrend/NoTrend</v>
      </c>
      <c r="AL645">
        <v>-0.35</v>
      </c>
      <c r="AM645" t="s">
        <v>10212</v>
      </c>
      <c r="AN645">
        <v>-2.39</v>
      </c>
      <c r="AO645" t="s">
        <v>10212</v>
      </c>
      <c r="AP645">
        <v>-3.6700255016353003E-2</v>
      </c>
      <c r="AQ645">
        <f>(Table2[[#This Row],[Sharpe Ratio]]-AVERAGE(Table2[Sharpe Ratio]))/_xlfn.STDEV.P(Table2[Sharpe Ratio])</f>
        <v>-1.0350035456693576</v>
      </c>
      <c r="AR6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5">
        <f>_xlfn.RANK.AVG(Table2[[#This Row],[1Y Return vs Nifty Z-Score]],Table2[1Y Return vs Nifty Z-Score])</f>
        <v>526</v>
      </c>
      <c r="AT645">
        <f>_xlfn.RANK.AVG(Table2[[#This Row],[6M Return vs Nifty Z-Score]],Table2[6M Return vs Nifty Z-Score])</f>
        <v>666</v>
      </c>
      <c r="AU645">
        <f>_xlfn.RANK.AVG(Table2[[#This Row],[Sharpe Ratio Z-Score]],Table2[Sharpe Ratio Z-Score])</f>
        <v>615</v>
      </c>
      <c r="AV645">
        <f>(Table2[[#This Row],[Rank 1Y]]+Table2[[#This Row],[Rank 6M]]+Table2[[#This Row],[Rank Sharpe]])/3</f>
        <v>602.33333333333337</v>
      </c>
    </row>
    <row r="646" spans="1:48" x14ac:dyDescent="0.3">
      <c r="A646" t="s">
        <v>1264</v>
      </c>
      <c r="B646" t="s">
        <v>1265</v>
      </c>
      <c r="C646" t="s">
        <v>10167</v>
      </c>
      <c r="D646" t="s">
        <v>114</v>
      </c>
      <c r="E646">
        <v>8785.7626733489997</v>
      </c>
      <c r="F646">
        <v>81.900000000000006</v>
      </c>
      <c r="G646">
        <v>-37.573403294163498</v>
      </c>
      <c r="H646">
        <f>(Table2[[#This Row],[1Y Return vs Nifty]]-AVERAGE(Table2[1Y Return vs Nifty]))/_xlfn.STDEV.P(Table2[1Y Return vs Nifty])</f>
        <v>-0.97957483596873718</v>
      </c>
      <c r="I646">
        <v>-8.7357196565081008</v>
      </c>
      <c r="J646">
        <f>(Table2[[#This Row],[1M Return vs Nifty]]-AVERAGE(Table2[1M Return vs Nifty]))/_xlfn.STDEV.P(Table2[1M Return vs Nifty])</f>
        <v>-0.92032849218748458</v>
      </c>
      <c r="K646">
        <v>-18.576479839351101</v>
      </c>
      <c r="L646">
        <f>(Table2[[#This Row],[6M Return vs Nifty]]-AVERAGE(Table2[6M Return vs Nifty]))/_xlfn.STDEV.P(Table2[6M Return vs Nifty])</f>
        <v>-0.85589584765119175</v>
      </c>
      <c r="M646">
        <v>-1.4774156016455</v>
      </c>
      <c r="N646">
        <f>(Table2[[#This Row],[1W Return vs Nifty]]-AVERAGE(Table2[1W Return vs Nifty]))/_xlfn.STDEV.P(Table2[1W Return vs Nifty])</f>
        <v>-0.22438582091183321</v>
      </c>
      <c r="O646">
        <v>83.37</v>
      </c>
      <c r="P646">
        <v>83.8070918664461</v>
      </c>
      <c r="Q646">
        <v>85.560095507659895</v>
      </c>
      <c r="R646">
        <v>34.335525905226497</v>
      </c>
      <c r="S646" s="2">
        <f>(Table2[[#This Row],[Close Price]]-Table2[[#This Row],[20D EMA]])/Table2[[#This Row],[20D EMA]]</f>
        <v>-1.7632241813602002E-2</v>
      </c>
      <c r="T646" s="2">
        <f>(Table2[[#This Row],[Close Price]]-Table2[[#This Row],[50D EMA]])/Table2[[#This Row],[50D EMA]]</f>
        <v>-2.2755733721022221E-2</v>
      </c>
      <c r="U646" s="2">
        <f>(Table2[[#This Row],[Close Price]]-Table2[[#This Row],[200D EMA]])/Table2[[#This Row],[200D EMA]]</f>
        <v>-4.2778067111112726E-2</v>
      </c>
      <c r="V646">
        <v>0.43432962409256698</v>
      </c>
      <c r="W646">
        <v>81.36</v>
      </c>
      <c r="X646">
        <v>82.5</v>
      </c>
      <c r="Y646">
        <v>81.209999999999994</v>
      </c>
      <c r="Z646">
        <v>84.27</v>
      </c>
      <c r="AA646">
        <v>81.209999999999994</v>
      </c>
      <c r="AB646">
        <v>84.35</v>
      </c>
      <c r="AC646">
        <f>(Table2[[#This Row],[Close Price]]/Table2[[#This Row],[Day Low]])-1</f>
        <v>6.6371681415930972E-3</v>
      </c>
      <c r="AD646">
        <f>(Table2[[#This Row],[Day High]]/Table2[[#This Row],[Close Price]])-1</f>
        <v>7.3260073260073E-3</v>
      </c>
      <c r="AE646">
        <f>(Table2[[#This Row],[Close Price]]/Table2[[#This Row],[Current Week Low]])-1</f>
        <v>8.4964905799780333E-3</v>
      </c>
      <c r="AF646">
        <f>(Table2[[#This Row],[Current Week High]]/Table2[[#This Row],[Close Price]])-1</f>
        <v>2.8937728937728835E-2</v>
      </c>
      <c r="AG646">
        <f>(Table2[[#This Row],[Close Price]]/Table2[[#This Row],[Current Month Low]])-1</f>
        <v>8.4964905799780333E-3</v>
      </c>
      <c r="AH646">
        <f>(Table2[[#This Row],[Current Month High]]/Table2[[#This Row],[Close Price]])-1</f>
        <v>2.9914529914529808E-2</v>
      </c>
      <c r="AI646">
        <v>19.658119658119599</v>
      </c>
      <c r="AJ646">
        <v>13.121546961325899</v>
      </c>
      <c r="AK646" t="str">
        <f>IF(AND(Table2[[#This Row],[20D EMA]]&gt;Table2[[#This Row],[50D EMA]],Table2[[#This Row],[50D EMA]]&gt;Table2[[#This Row],[200D EMA]]),"Uptrend","Downtrend/NoTrend")</f>
        <v>Downtrend/NoTrend</v>
      </c>
      <c r="AL646">
        <v>-0.17</v>
      </c>
      <c r="AM646" t="s">
        <v>10212</v>
      </c>
      <c r="AN646">
        <v>-2.92</v>
      </c>
      <c r="AO646" t="s">
        <v>10212</v>
      </c>
      <c r="AQ646">
        <f>(Table2[[#This Row],[Sharpe Ratio]]-AVERAGE(Table2[Sharpe Ratio]))/_xlfn.STDEV.P(Table2[Sharpe Ratio])</f>
        <v>-0.61861806961255938</v>
      </c>
      <c r="AR6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6">
        <f>_xlfn.RANK.AVG(Table2[[#This Row],[1Y Return vs Nifty Z-Score]],Table2[1Y Return vs Nifty Z-Score])</f>
        <v>686</v>
      </c>
      <c r="AT646">
        <f>_xlfn.RANK.AVG(Table2[[#This Row],[6M Return vs Nifty Z-Score]],Table2[6M Return vs Nifty Z-Score])</f>
        <v>605</v>
      </c>
      <c r="AU646">
        <f>_xlfn.RANK.AVG(Table2[[#This Row],[Sharpe Ratio Z-Score]],Table2[Sharpe Ratio Z-Score])</f>
        <v>517</v>
      </c>
      <c r="AV646">
        <f>(Table2[[#This Row],[Rank 1Y]]+Table2[[#This Row],[Rank 6M]]+Table2[[#This Row],[Rank Sharpe]])/3</f>
        <v>602.66666666666663</v>
      </c>
    </row>
    <row r="647" spans="1:48" x14ac:dyDescent="0.3">
      <c r="A647" t="s">
        <v>118</v>
      </c>
      <c r="B647" t="s">
        <v>119</v>
      </c>
      <c r="C647" t="s">
        <v>10167</v>
      </c>
      <c r="D647" t="s">
        <v>37</v>
      </c>
      <c r="E647">
        <v>253061.63402552999</v>
      </c>
      <c r="F647">
        <v>1597.25</v>
      </c>
      <c r="G647">
        <v>-26.147831326968898</v>
      </c>
      <c r="H647">
        <f>(Table2[[#This Row],[1Y Return vs Nifty]]-AVERAGE(Table2[1Y Return vs Nifty]))/_xlfn.STDEV.P(Table2[1Y Return vs Nifty])</f>
        <v>-0.84240911189029799</v>
      </c>
      <c r="I647">
        <v>-4.0733897812312998</v>
      </c>
      <c r="J647">
        <f>(Table2[[#This Row],[1M Return vs Nifty]]-AVERAGE(Table2[1M Return vs Nifty]))/_xlfn.STDEV.P(Table2[1M Return vs Nifty])</f>
        <v>-0.5213438627303042</v>
      </c>
      <c r="K647">
        <v>-15.218124813825</v>
      </c>
      <c r="L647">
        <f>(Table2[[#This Row],[6M Return vs Nifty]]-AVERAGE(Table2[6M Return vs Nifty]))/_xlfn.STDEV.P(Table2[6M Return vs Nifty])</f>
        <v>-0.75481513873433015</v>
      </c>
      <c r="M647">
        <v>-0.70887723810585002</v>
      </c>
      <c r="N647">
        <f>(Table2[[#This Row],[1W Return vs Nifty]]-AVERAGE(Table2[1W Return vs Nifty]))/_xlfn.STDEV.P(Table2[1W Return vs Nifty])</f>
        <v>-7.7183848196069965E-2</v>
      </c>
      <c r="O647">
        <v>1584.49</v>
      </c>
      <c r="P647">
        <v>1586.88774859246</v>
      </c>
      <c r="Q647">
        <v>1588.1266885735099</v>
      </c>
      <c r="R647">
        <v>54.023762530444102</v>
      </c>
      <c r="S647" s="2">
        <f>(Table2[[#This Row],[Close Price]]-Table2[[#This Row],[20D EMA]])/Table2[[#This Row],[20D EMA]]</f>
        <v>8.0530643929592437E-3</v>
      </c>
      <c r="T647" s="2">
        <f>(Table2[[#This Row],[Close Price]]-Table2[[#This Row],[50D EMA]])/Table2[[#This Row],[50D EMA]]</f>
        <v>6.5299208571817187E-3</v>
      </c>
      <c r="U647" s="2">
        <f>(Table2[[#This Row],[Close Price]]-Table2[[#This Row],[200D EMA]])/Table2[[#This Row],[200D EMA]]</f>
        <v>5.7447000243317165E-3</v>
      </c>
      <c r="V647">
        <v>0.98539373492581395</v>
      </c>
      <c r="W647">
        <v>1585.15</v>
      </c>
      <c r="X647">
        <v>1604.85</v>
      </c>
      <c r="Y647">
        <v>1562</v>
      </c>
      <c r="Z647">
        <v>1604.85</v>
      </c>
      <c r="AA647">
        <v>1561.1</v>
      </c>
      <c r="AB647">
        <v>1610</v>
      </c>
      <c r="AC647">
        <f>(Table2[[#This Row],[Close Price]]/Table2[[#This Row],[Day Low]])-1</f>
        <v>7.6333470018610239E-3</v>
      </c>
      <c r="AD647">
        <f>(Table2[[#This Row],[Day High]]/Table2[[#This Row],[Close Price]])-1</f>
        <v>4.7581781186414318E-3</v>
      </c>
      <c r="AE647">
        <f>(Table2[[#This Row],[Close Price]]/Table2[[#This Row],[Current Week Low]])-1</f>
        <v>2.2567221510883417E-2</v>
      </c>
      <c r="AF647">
        <f>(Table2[[#This Row],[Current Week High]]/Table2[[#This Row],[Close Price]])-1</f>
        <v>4.7581781186414318E-3</v>
      </c>
      <c r="AG647">
        <f>(Table2[[#This Row],[Close Price]]/Table2[[#This Row],[Current Month Low]])-1</f>
        <v>2.31567484466082E-2</v>
      </c>
      <c r="AH647">
        <f>(Table2[[#This Row],[Current Month High]]/Table2[[#This Row],[Close Price]])-1</f>
        <v>7.9824698700892149E-3</v>
      </c>
      <c r="AI647">
        <v>8.9998434809829497</v>
      </c>
      <c r="AJ647">
        <v>12.5576970508438</v>
      </c>
      <c r="AK647" t="str">
        <f>IF(AND(Table2[[#This Row],[20D EMA]]&gt;Table2[[#This Row],[50D EMA]],Table2[[#This Row],[50D EMA]]&gt;Table2[[#This Row],[200D EMA]]),"Uptrend","Downtrend/NoTrend")</f>
        <v>Downtrend/NoTrend</v>
      </c>
      <c r="AL647">
        <v>-0.11</v>
      </c>
      <c r="AM647" t="s">
        <v>10212</v>
      </c>
      <c r="AN647">
        <v>-0.19</v>
      </c>
      <c r="AO647" t="s">
        <v>10212</v>
      </c>
      <c r="AP647">
        <v>-2.0111399240134002E-2</v>
      </c>
      <c r="AQ647">
        <f>(Table2[[#This Row],[Sharpe Ratio]]-AVERAGE(Table2[Sharpe Ratio]))/_xlfn.STDEV.P(Table2[Sharpe Ratio])</f>
        <v>-0.84679344722342809</v>
      </c>
      <c r="AR6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7">
        <f>_xlfn.RANK.AVG(Table2[[#This Row],[1Y Return vs Nifty Z-Score]],Table2[1Y Return vs Nifty Z-Score])</f>
        <v>646</v>
      </c>
      <c r="AT647">
        <f>_xlfn.RANK.AVG(Table2[[#This Row],[6M Return vs Nifty Z-Score]],Table2[6M Return vs Nifty Z-Score])</f>
        <v>579</v>
      </c>
      <c r="AU647">
        <f>_xlfn.RANK.AVG(Table2[[#This Row],[Sharpe Ratio Z-Score]],Table2[Sharpe Ratio Z-Score])</f>
        <v>584</v>
      </c>
      <c r="AV647">
        <f>(Table2[[#This Row],[Rank 1Y]]+Table2[[#This Row],[Rank 6M]]+Table2[[#This Row],[Rank Sharpe]])/3</f>
        <v>603</v>
      </c>
    </row>
    <row r="648" spans="1:48" x14ac:dyDescent="0.3">
      <c r="A648" t="s">
        <v>848</v>
      </c>
      <c r="B648" t="s">
        <v>849</v>
      </c>
      <c r="C648" t="s">
        <v>10165</v>
      </c>
      <c r="D648" t="s">
        <v>177</v>
      </c>
      <c r="E648">
        <v>17924.995415519999</v>
      </c>
      <c r="F648">
        <v>318.2</v>
      </c>
      <c r="G648">
        <v>-18.974622790282801</v>
      </c>
      <c r="H648">
        <f>(Table2[[#This Row],[1Y Return vs Nifty]]-AVERAGE(Table2[1Y Return vs Nifty]))/_xlfn.STDEV.P(Table2[1Y Return vs Nifty])</f>
        <v>-0.7562936556378459</v>
      </c>
      <c r="I648">
        <v>2.76687646862954</v>
      </c>
      <c r="J648">
        <f>(Table2[[#This Row],[1M Return vs Nifty]]-AVERAGE(Table2[1M Return vs Nifty]))/_xlfn.STDEV.P(Table2[1M Return vs Nifty])</f>
        <v>6.4020358184492213E-2</v>
      </c>
      <c r="K648">
        <v>-13.043881838211901</v>
      </c>
      <c r="L648">
        <f>(Table2[[#This Row],[6M Return vs Nifty]]-AVERAGE(Table2[6M Return vs Nifty]))/_xlfn.STDEV.P(Table2[6M Return vs Nifty])</f>
        <v>-0.68937416550129615</v>
      </c>
      <c r="M648">
        <v>2.8579148359498499</v>
      </c>
      <c r="N648">
        <f>(Table2[[#This Row],[1W Return vs Nifty]]-AVERAGE(Table2[1W Return vs Nifty]))/_xlfn.STDEV.P(Table2[1W Return vs Nifty])</f>
        <v>0.60598156614939125</v>
      </c>
      <c r="O648">
        <v>306.99</v>
      </c>
      <c r="P648">
        <v>307.29779495960298</v>
      </c>
      <c r="Q648">
        <v>311.66826860450601</v>
      </c>
      <c r="R648">
        <v>80.149251191405597</v>
      </c>
      <c r="S648" s="2">
        <f>(Table2[[#This Row],[Close Price]]-Table2[[#This Row],[20D EMA]])/Table2[[#This Row],[20D EMA]]</f>
        <v>3.6515847421740057E-2</v>
      </c>
      <c r="T648" s="2">
        <f>(Table2[[#This Row],[Close Price]]-Table2[[#This Row],[50D EMA]])/Table2[[#This Row],[50D EMA]]</f>
        <v>3.5477654637353313E-2</v>
      </c>
      <c r="U648" s="2">
        <f>(Table2[[#This Row],[Close Price]]-Table2[[#This Row],[200D EMA]])/Table2[[#This Row],[200D EMA]]</f>
        <v>2.0957319218731476E-2</v>
      </c>
      <c r="V648">
        <v>0.54483135923994996</v>
      </c>
      <c r="W648">
        <v>313.3</v>
      </c>
      <c r="X648">
        <v>321</v>
      </c>
      <c r="Y648">
        <v>306.45</v>
      </c>
      <c r="Z648">
        <v>323.39999999999998</v>
      </c>
      <c r="AA648">
        <v>295.10000000000002</v>
      </c>
      <c r="AB648">
        <v>323.39999999999998</v>
      </c>
      <c r="AC648">
        <f>(Table2[[#This Row],[Close Price]]/Table2[[#This Row],[Day Low]])-1</f>
        <v>1.5639961698052929E-2</v>
      </c>
      <c r="AD648">
        <f>(Table2[[#This Row],[Day High]]/Table2[[#This Row],[Close Price]])-1</f>
        <v>8.7994971715901205E-3</v>
      </c>
      <c r="AE648">
        <f>(Table2[[#This Row],[Close Price]]/Table2[[#This Row],[Current Week Low]])-1</f>
        <v>3.8342307064773928E-2</v>
      </c>
      <c r="AF648">
        <f>(Table2[[#This Row],[Current Week High]]/Table2[[#This Row],[Close Price]])-1</f>
        <v>1.6341923318667462E-2</v>
      </c>
      <c r="AG648">
        <f>(Table2[[#This Row],[Close Price]]/Table2[[#This Row],[Current Month Low]])-1</f>
        <v>7.8278549644188233E-2</v>
      </c>
      <c r="AH648">
        <f>(Table2[[#This Row],[Current Month High]]/Table2[[#This Row],[Close Price]])-1</f>
        <v>1.6341923318667462E-2</v>
      </c>
      <c r="AI648">
        <v>27.8284098051539</v>
      </c>
      <c r="AJ648">
        <v>25.029469548133498</v>
      </c>
      <c r="AK648" t="str">
        <f>IF(AND(Table2[[#This Row],[20D EMA]]&gt;Table2[[#This Row],[50D EMA]],Table2[[#This Row],[50D EMA]]&gt;Table2[[#This Row],[200D EMA]]),"Uptrend","Downtrend/NoTrend")</f>
        <v>Downtrend/NoTrend</v>
      </c>
      <c r="AL648">
        <v>-0.01</v>
      </c>
      <c r="AM648" t="s">
        <v>10212</v>
      </c>
      <c r="AN648">
        <v>7.01</v>
      </c>
      <c r="AO648" t="s">
        <v>10211</v>
      </c>
      <c r="AP648">
        <v>-5.2631669346357997E-2</v>
      </c>
      <c r="AQ648">
        <f>(Table2[[#This Row],[Sharpe Ratio]]-AVERAGE(Table2[Sharpe Ratio]))/_xlfn.STDEV.P(Table2[Sharpe Ratio])</f>
        <v>-1.2157545932329619</v>
      </c>
      <c r="AR6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8">
        <f>_xlfn.RANK.AVG(Table2[[#This Row],[1Y Return vs Nifty Z-Score]],Table2[1Y Return vs Nifty Z-Score])</f>
        <v>611</v>
      </c>
      <c r="AT648">
        <f>_xlfn.RANK.AVG(Table2[[#This Row],[6M Return vs Nifty Z-Score]],Table2[6M Return vs Nifty Z-Score])</f>
        <v>562</v>
      </c>
      <c r="AU648">
        <f>_xlfn.RANK.AVG(Table2[[#This Row],[Sharpe Ratio Z-Score]],Table2[Sharpe Ratio Z-Score])</f>
        <v>637</v>
      </c>
      <c r="AV648">
        <f>(Table2[[#This Row],[Rank 1Y]]+Table2[[#This Row],[Rank 6M]]+Table2[[#This Row],[Rank Sharpe]])/3</f>
        <v>603.33333333333337</v>
      </c>
    </row>
    <row r="649" spans="1:48" x14ac:dyDescent="0.3">
      <c r="A649" t="s">
        <v>1980</v>
      </c>
      <c r="B649" t="s">
        <v>1981</v>
      </c>
      <c r="C649" t="s">
        <v>10176</v>
      </c>
      <c r="D649" t="s">
        <v>78</v>
      </c>
      <c r="E649">
        <v>3193.8389353799998</v>
      </c>
      <c r="F649">
        <v>238.6</v>
      </c>
      <c r="G649">
        <v>-10.6610713832863</v>
      </c>
      <c r="H649">
        <f>(Table2[[#This Row],[1Y Return vs Nifty]]-AVERAGE(Table2[1Y Return vs Nifty]))/_xlfn.STDEV.P(Table2[1Y Return vs Nifty])</f>
        <v>-0.65648821030187854</v>
      </c>
      <c r="I649">
        <v>-6.4283153502227304</v>
      </c>
      <c r="J649">
        <f>(Table2[[#This Row],[1M Return vs Nifty]]-AVERAGE(Table2[1M Return vs Nifty]))/_xlfn.STDEV.P(Table2[1M Return vs Nifty])</f>
        <v>-0.72286952279259287</v>
      </c>
      <c r="K649">
        <v>-26.680307903886501</v>
      </c>
      <c r="L649">
        <f>(Table2[[#This Row],[6M Return vs Nifty]]-AVERAGE(Table2[6M Return vs Nifty]))/_xlfn.STDEV.P(Table2[6M Return vs Nifty])</f>
        <v>-1.0998071314426587</v>
      </c>
      <c r="M649">
        <v>-4.1241142980671501</v>
      </c>
      <c r="N649">
        <f>(Table2[[#This Row],[1W Return vs Nifty]]-AVERAGE(Table2[1W Return vs Nifty]))/_xlfn.STDEV.P(Table2[1W Return vs Nifty])</f>
        <v>-0.73132117740221336</v>
      </c>
      <c r="O649">
        <v>245.72</v>
      </c>
      <c r="P649">
        <v>238.707746198725</v>
      </c>
      <c r="Q649">
        <v>236.20218226340199</v>
      </c>
      <c r="R649">
        <v>43.144090112281198</v>
      </c>
      <c r="S649" s="2">
        <f>(Table2[[#This Row],[Close Price]]-Table2[[#This Row],[20D EMA]])/Table2[[#This Row],[20D EMA]]</f>
        <v>-2.8976070323945974E-2</v>
      </c>
      <c r="T649" s="2">
        <f>(Table2[[#This Row],[Close Price]]-Table2[[#This Row],[50D EMA]])/Table2[[#This Row],[50D EMA]]</f>
        <v>-4.5137286259370601E-4</v>
      </c>
      <c r="U649" s="2">
        <f>(Table2[[#This Row],[Close Price]]-Table2[[#This Row],[200D EMA]])/Table2[[#This Row],[200D EMA]]</f>
        <v>1.0151547769884963E-2</v>
      </c>
      <c r="V649">
        <v>0.98650339131025599</v>
      </c>
      <c r="W649">
        <v>237.35</v>
      </c>
      <c r="X649">
        <v>245.4</v>
      </c>
      <c r="Y649">
        <v>234.5</v>
      </c>
      <c r="Z649">
        <v>255.9</v>
      </c>
      <c r="AA649">
        <v>234.5</v>
      </c>
      <c r="AB649">
        <v>267</v>
      </c>
      <c r="AC649">
        <f>(Table2[[#This Row],[Close Price]]/Table2[[#This Row],[Day Low]])-1</f>
        <v>5.2664840952181269E-3</v>
      </c>
      <c r="AD649">
        <f>(Table2[[#This Row],[Day High]]/Table2[[#This Row],[Close Price]])-1</f>
        <v>2.8499580888516451E-2</v>
      </c>
      <c r="AE649">
        <f>(Table2[[#This Row],[Close Price]]/Table2[[#This Row],[Current Week Low]])-1</f>
        <v>1.7484008528784623E-2</v>
      </c>
      <c r="AF649">
        <f>(Table2[[#This Row],[Current Week High]]/Table2[[#This Row],[Close Price]])-1</f>
        <v>7.2506286672254783E-2</v>
      </c>
      <c r="AG649">
        <f>(Table2[[#This Row],[Close Price]]/Table2[[#This Row],[Current Month Low]])-1</f>
        <v>1.7484008528784623E-2</v>
      </c>
      <c r="AH649">
        <f>(Table2[[#This Row],[Current Month High]]/Table2[[#This Row],[Close Price]])-1</f>
        <v>0.11902766135792131</v>
      </c>
      <c r="AI649">
        <v>27.8290025146689</v>
      </c>
      <c r="AJ649">
        <v>25.348043078539501</v>
      </c>
      <c r="AK649" t="str">
        <f>IF(AND(Table2[[#This Row],[20D EMA]]&gt;Table2[[#This Row],[50D EMA]],Table2[[#This Row],[50D EMA]]&gt;Table2[[#This Row],[200D EMA]]),"Uptrend","Downtrend/NoTrend")</f>
        <v>Uptrend</v>
      </c>
      <c r="AL649">
        <v>-0.02</v>
      </c>
      <c r="AM649" t="s">
        <v>10212</v>
      </c>
      <c r="AN649">
        <v>-4.5999999999999996</v>
      </c>
      <c r="AO649" t="s">
        <v>10212</v>
      </c>
      <c r="AP649">
        <v>-2.4866965777287E-2</v>
      </c>
      <c r="AQ649">
        <f>(Table2[[#This Row],[Sharpe Ratio]]-AVERAGE(Table2[Sharpe Ratio]))/_xlfn.STDEV.P(Table2[Sharpe Ratio])</f>
        <v>-0.90074808147896435</v>
      </c>
      <c r="AR6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-4.1112341234183081</v>
      </c>
      <c r="AS649">
        <f>_xlfn.RANK.AVG(Table2[[#This Row],[1Y Return vs Nifty Z-Score]],Table2[1Y Return vs Nifty Z-Score])</f>
        <v>559</v>
      </c>
      <c r="AT649">
        <f>_xlfn.RANK.AVG(Table2[[#This Row],[6M Return vs Nifty Z-Score]],Table2[6M Return vs Nifty Z-Score])</f>
        <v>661</v>
      </c>
      <c r="AU649">
        <f>_xlfn.RANK.AVG(Table2[[#This Row],[Sharpe Ratio Z-Score]],Table2[Sharpe Ratio Z-Score])</f>
        <v>590</v>
      </c>
      <c r="AV649">
        <f>(Table2[[#This Row],[Rank 1Y]]+Table2[[#This Row],[Rank 6M]]+Table2[[#This Row],[Rank Sharpe]])/3</f>
        <v>603.33333333333337</v>
      </c>
    </row>
    <row r="650" spans="1:48" x14ac:dyDescent="0.3">
      <c r="A650" t="s">
        <v>971</v>
      </c>
      <c r="B650" t="s">
        <v>972</v>
      </c>
      <c r="C650" t="s">
        <v>10183</v>
      </c>
      <c r="D650" t="s">
        <v>973</v>
      </c>
      <c r="E650">
        <v>14329.591804920001</v>
      </c>
      <c r="F650">
        <v>1476.95</v>
      </c>
      <c r="G650">
        <v>-22.431743503506201</v>
      </c>
      <c r="H650">
        <f>(Table2[[#This Row],[1Y Return vs Nifty]]-AVERAGE(Table2[1Y Return vs Nifty]))/_xlfn.STDEV.P(Table2[1Y Return vs Nifty])</f>
        <v>-0.79779691404953768</v>
      </c>
      <c r="I650">
        <v>-0.26569543237804399</v>
      </c>
      <c r="J650">
        <f>(Table2[[#This Row],[1M Return vs Nifty]]-AVERAGE(Table2[1M Return vs Nifty]))/_xlfn.STDEV.P(Table2[1M Return vs Nifty])</f>
        <v>-0.19549572252910893</v>
      </c>
      <c r="K650">
        <v>-15.1526314765922</v>
      </c>
      <c r="L650">
        <f>(Table2[[#This Row],[6M Return vs Nifty]]-AVERAGE(Table2[6M Return vs Nifty]))/_xlfn.STDEV.P(Table2[6M Return vs Nifty])</f>
        <v>-0.75284390195129058</v>
      </c>
      <c r="M650">
        <v>-1.2802191286693501</v>
      </c>
      <c r="N650">
        <f>(Table2[[#This Row],[1W Return vs Nifty]]-AVERAGE(Table2[1W Return vs Nifty]))/_xlfn.STDEV.P(Table2[1W Return vs Nifty])</f>
        <v>-0.18661580029635305</v>
      </c>
      <c r="O650">
        <v>1440.14</v>
      </c>
      <c r="P650">
        <v>1406.0552395781899</v>
      </c>
      <c r="Q650">
        <v>1462.4845555433999</v>
      </c>
      <c r="R650">
        <v>56.4459849347692</v>
      </c>
      <c r="S650" s="2">
        <f>(Table2[[#This Row],[Close Price]]-Table2[[#This Row],[20D EMA]])/Table2[[#This Row],[20D EMA]]</f>
        <v>2.5560014998541769E-2</v>
      </c>
      <c r="T650" s="2">
        <f>(Table2[[#This Row],[Close Price]]-Table2[[#This Row],[50D EMA]])/Table2[[#This Row],[50D EMA]]</f>
        <v>5.0421034982294319E-2</v>
      </c>
      <c r="U650" s="2">
        <f>(Table2[[#This Row],[Close Price]]-Table2[[#This Row],[200D EMA]])/Table2[[#This Row],[200D EMA]]</f>
        <v>9.8910066446653046E-3</v>
      </c>
      <c r="V650">
        <v>1.1252792693684901</v>
      </c>
      <c r="W650">
        <v>1460.2</v>
      </c>
      <c r="X650">
        <v>1508</v>
      </c>
      <c r="Y650">
        <v>1421.1</v>
      </c>
      <c r="Z650">
        <v>1508</v>
      </c>
      <c r="AA650">
        <v>1421.1</v>
      </c>
      <c r="AB650">
        <v>1513</v>
      </c>
      <c r="AC650">
        <f>(Table2[[#This Row],[Close Price]]/Table2[[#This Row],[Day Low]])-1</f>
        <v>1.1471031365566375E-2</v>
      </c>
      <c r="AD650">
        <f>(Table2[[#This Row],[Day High]]/Table2[[#This Row],[Close Price]])-1</f>
        <v>2.1023054267239827E-2</v>
      </c>
      <c r="AE650">
        <f>(Table2[[#This Row],[Close Price]]/Table2[[#This Row],[Current Week Low]])-1</f>
        <v>3.9300541833790836E-2</v>
      </c>
      <c r="AF650">
        <f>(Table2[[#This Row],[Current Week High]]/Table2[[#This Row],[Close Price]])-1</f>
        <v>2.1023054267239827E-2</v>
      </c>
      <c r="AG650">
        <f>(Table2[[#This Row],[Close Price]]/Table2[[#This Row],[Current Month Low]])-1</f>
        <v>3.9300541833790836E-2</v>
      </c>
      <c r="AH650">
        <f>(Table2[[#This Row],[Current Month High]]/Table2[[#This Row],[Close Price]])-1</f>
        <v>2.440840922170695E-2</v>
      </c>
      <c r="AI650">
        <v>26.9812789871017</v>
      </c>
      <c r="AJ650">
        <v>22.6498920445108</v>
      </c>
      <c r="AK650" t="str">
        <f>IF(AND(Table2[[#This Row],[20D EMA]]&gt;Table2[[#This Row],[50D EMA]],Table2[[#This Row],[50D EMA]]&gt;Table2[[#This Row],[200D EMA]]),"Uptrend","Downtrend/NoTrend")</f>
        <v>Downtrend/NoTrend</v>
      </c>
      <c r="AL650">
        <v>-0.05</v>
      </c>
      <c r="AM650" t="s">
        <v>10212</v>
      </c>
      <c r="AN650">
        <v>1.74</v>
      </c>
      <c r="AO650" t="s">
        <v>10211</v>
      </c>
      <c r="AP650">
        <v>-3.5051411333086001E-2</v>
      </c>
      <c r="AQ650">
        <f>(Table2[[#This Row],[Sharpe Ratio]]-AVERAGE(Table2[Sharpe Ratio]))/_xlfn.STDEV.P(Table2[Sharpe Ratio])</f>
        <v>-1.0162964668849064</v>
      </c>
      <c r="AR6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0">
        <f>_xlfn.RANK.AVG(Table2[[#This Row],[1Y Return vs Nifty Z-Score]],Table2[1Y Return vs Nifty Z-Score])</f>
        <v>632</v>
      </c>
      <c r="AT650">
        <f>_xlfn.RANK.AVG(Table2[[#This Row],[6M Return vs Nifty Z-Score]],Table2[6M Return vs Nifty Z-Score])</f>
        <v>578</v>
      </c>
      <c r="AU650">
        <f>_xlfn.RANK.AVG(Table2[[#This Row],[Sharpe Ratio Z-Score]],Table2[Sharpe Ratio Z-Score])</f>
        <v>606</v>
      </c>
      <c r="AV650">
        <f>(Table2[[#This Row],[Rank 1Y]]+Table2[[#This Row],[Rank 6M]]+Table2[[#This Row],[Rank Sharpe]])/3</f>
        <v>605.33333333333337</v>
      </c>
    </row>
    <row r="651" spans="1:48" x14ac:dyDescent="0.3">
      <c r="A651" t="s">
        <v>1660</v>
      </c>
      <c r="B651" t="s">
        <v>1661</v>
      </c>
      <c r="C651" t="s">
        <v>10172</v>
      </c>
      <c r="D651" t="s">
        <v>62</v>
      </c>
      <c r="E651">
        <v>4963.1109749999996</v>
      </c>
      <c r="F651">
        <v>532.6</v>
      </c>
      <c r="G651">
        <v>-18.2928313816262</v>
      </c>
      <c r="H651">
        <f>(Table2[[#This Row],[1Y Return vs Nifty]]-AVERAGE(Table2[1Y Return vs Nifty]))/_xlfn.STDEV.P(Table2[1Y Return vs Nifty])</f>
        <v>-0.74810864638777475</v>
      </c>
      <c r="I651">
        <v>-0.54526822617404203</v>
      </c>
      <c r="J651">
        <f>(Table2[[#This Row],[1M Return vs Nifty]]-AVERAGE(Table2[1M Return vs Nifty]))/_xlfn.STDEV.P(Table2[1M Return vs Nifty])</f>
        <v>-0.21942050917505226</v>
      </c>
      <c r="K651">
        <v>-9.7421553940541692</v>
      </c>
      <c r="L651">
        <f>(Table2[[#This Row],[6M Return vs Nifty]]-AVERAGE(Table2[6M Return vs Nifty]))/_xlfn.STDEV.P(Table2[6M Return vs Nifty])</f>
        <v>-0.58999787946592375</v>
      </c>
      <c r="M651">
        <v>0.134675004860702</v>
      </c>
      <c r="N651">
        <f>(Table2[[#This Row],[1W Return vs Nifty]]-AVERAGE(Table2[1W Return vs Nifty]))/_xlfn.STDEV.P(Table2[1W Return vs Nifty])</f>
        <v>8.4385905695697899E-2</v>
      </c>
      <c r="O651">
        <v>527.92999999999995</v>
      </c>
      <c r="P651">
        <v>512.74059433239097</v>
      </c>
      <c r="Q651">
        <v>500.24612705633098</v>
      </c>
      <c r="R651">
        <v>56.485857098904098</v>
      </c>
      <c r="S651" s="2">
        <f>(Table2[[#This Row],[Close Price]]-Table2[[#This Row],[20D EMA]])/Table2[[#This Row],[20D EMA]]</f>
        <v>8.8458697175763327E-3</v>
      </c>
      <c r="T651" s="2">
        <f>(Table2[[#This Row],[Close Price]]-Table2[[#This Row],[50D EMA]])/Table2[[#This Row],[50D EMA]]</f>
        <v>3.8731877068299621E-2</v>
      </c>
      <c r="U651" s="2">
        <f>(Table2[[#This Row],[Close Price]]-Table2[[#This Row],[200D EMA]])/Table2[[#This Row],[200D EMA]]</f>
        <v>6.4675908905189358E-2</v>
      </c>
      <c r="V651">
        <v>1.5029418172581299</v>
      </c>
      <c r="W651">
        <v>530.79999999999995</v>
      </c>
      <c r="X651">
        <v>546</v>
      </c>
      <c r="Y651">
        <v>530.5</v>
      </c>
      <c r="Z651">
        <v>563.20000000000005</v>
      </c>
      <c r="AA651">
        <v>505</v>
      </c>
      <c r="AB651">
        <v>563.20000000000005</v>
      </c>
      <c r="AC651">
        <f>(Table2[[#This Row],[Close Price]]/Table2[[#This Row],[Day Low]])-1</f>
        <v>3.3911077618689056E-3</v>
      </c>
      <c r="AD651">
        <f>(Table2[[#This Row],[Day High]]/Table2[[#This Row],[Close Price]])-1</f>
        <v>2.5159594442358157E-2</v>
      </c>
      <c r="AE651">
        <f>(Table2[[#This Row],[Close Price]]/Table2[[#This Row],[Current Week Low]])-1</f>
        <v>3.9585296889728117E-3</v>
      </c>
      <c r="AF651">
        <f>(Table2[[#This Row],[Current Week High]]/Table2[[#This Row],[Close Price]])-1</f>
        <v>5.7453999248967325E-2</v>
      </c>
      <c r="AG651">
        <f>(Table2[[#This Row],[Close Price]]/Table2[[#This Row],[Current Month Low]])-1</f>
        <v>5.4653465346534702E-2</v>
      </c>
      <c r="AH651">
        <f>(Table2[[#This Row],[Current Month High]]/Table2[[#This Row],[Close Price]])-1</f>
        <v>5.7453999248967325E-2</v>
      </c>
      <c r="AI651">
        <v>21.244836650394198</v>
      </c>
      <c r="AJ651">
        <v>23.5587518849321</v>
      </c>
      <c r="AK651" t="str">
        <f>IF(AND(Table2[[#This Row],[20D EMA]]&gt;Table2[[#This Row],[50D EMA]],Table2[[#This Row],[50D EMA]]&gt;Table2[[#This Row],[200D EMA]]),"Uptrend","Downtrend/NoTrend")</f>
        <v>Uptrend</v>
      </c>
      <c r="AL651">
        <v>-0.04</v>
      </c>
      <c r="AM651" t="s">
        <v>10212</v>
      </c>
      <c r="AN651">
        <v>3.84</v>
      </c>
      <c r="AO651" t="s">
        <v>10211</v>
      </c>
      <c r="AP651">
        <v>-7.4977379870128993E-2</v>
      </c>
      <c r="AQ651">
        <f>(Table2[[#This Row],[Sharpe Ratio]]-AVERAGE(Table2[Sharpe Ratio]))/_xlfn.STDEV.P(Table2[Sharpe Ratio])</f>
        <v>-1.4692795158832788</v>
      </c>
      <c r="AR6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-2.9424206452163317</v>
      </c>
      <c r="AS651">
        <f>_xlfn.RANK.AVG(Table2[[#This Row],[1Y Return vs Nifty Z-Score]],Table2[1Y Return vs Nifty Z-Score])</f>
        <v>608</v>
      </c>
      <c r="AT651">
        <f>_xlfn.RANK.AVG(Table2[[#This Row],[6M Return vs Nifty Z-Score]],Table2[6M Return vs Nifty Z-Score])</f>
        <v>526</v>
      </c>
      <c r="AU651">
        <f>_xlfn.RANK.AVG(Table2[[#This Row],[Sharpe Ratio Z-Score]],Table2[Sharpe Ratio Z-Score])</f>
        <v>684</v>
      </c>
      <c r="AV651">
        <f>(Table2[[#This Row],[Rank 1Y]]+Table2[[#This Row],[Rank 6M]]+Table2[[#This Row],[Rank Sharpe]])/3</f>
        <v>606</v>
      </c>
    </row>
    <row r="652" spans="1:48" x14ac:dyDescent="0.3">
      <c r="A652" t="s">
        <v>1149</v>
      </c>
      <c r="B652" t="s">
        <v>1150</v>
      </c>
      <c r="C652" t="s">
        <v>10167</v>
      </c>
      <c r="D652" t="s">
        <v>24</v>
      </c>
      <c r="E652">
        <v>10377.589292069901</v>
      </c>
      <c r="F652">
        <v>91.61</v>
      </c>
      <c r="G652">
        <v>-28.788824126548199</v>
      </c>
      <c r="H652">
        <f>(Table2[[#This Row],[1Y Return vs Nifty]]-AVERAGE(Table2[1Y Return vs Nifty]))/_xlfn.STDEV.P(Table2[1Y Return vs Nifty])</f>
        <v>-0.87411463093830299</v>
      </c>
      <c r="I652">
        <v>-12.1108354103834</v>
      </c>
      <c r="J652">
        <f>(Table2[[#This Row],[1M Return vs Nifty]]-AVERAGE(Table2[1M Return vs Nifty]))/_xlfn.STDEV.P(Table2[1M Return vs Nifty])</f>
        <v>-1.209158185593741</v>
      </c>
      <c r="K652">
        <v>-31.373549436420799</v>
      </c>
      <c r="L652">
        <f>(Table2[[#This Row],[6M Return vs Nifty]]-AVERAGE(Table2[6M Return vs Nifty]))/_xlfn.STDEV.P(Table2[6M Return vs Nifty])</f>
        <v>-1.2410656278258123</v>
      </c>
      <c r="M652">
        <v>-3.9335053962977802</v>
      </c>
      <c r="N652">
        <f>(Table2[[#This Row],[1W Return vs Nifty]]-AVERAGE(Table2[1W Return vs Nifty]))/_xlfn.STDEV.P(Table2[1W Return vs Nifty])</f>
        <v>-0.69481290704286547</v>
      </c>
      <c r="O652">
        <v>95.33</v>
      </c>
      <c r="P652">
        <v>96.544014569148302</v>
      </c>
      <c r="Q652">
        <v>95.347003071473395</v>
      </c>
      <c r="R652">
        <v>26.9130982093181</v>
      </c>
      <c r="S652" s="2">
        <f>(Table2[[#This Row],[Close Price]]-Table2[[#This Row],[20D EMA]])/Table2[[#This Row],[20D EMA]]</f>
        <v>-3.9022343438581755E-2</v>
      </c>
      <c r="T652" s="2">
        <f>(Table2[[#This Row],[Close Price]]-Table2[[#This Row],[50D EMA]])/Table2[[#This Row],[50D EMA]]</f>
        <v>-5.1106374550173528E-2</v>
      </c>
      <c r="U652" s="2">
        <f>(Table2[[#This Row],[Close Price]]-Table2[[#This Row],[200D EMA]])/Table2[[#This Row],[200D EMA]]</f>
        <v>-3.9193712975667289E-2</v>
      </c>
      <c r="V652">
        <v>1.05433629491518</v>
      </c>
      <c r="W652">
        <v>91.25</v>
      </c>
      <c r="X652">
        <v>92.3</v>
      </c>
      <c r="Y652">
        <v>90.99</v>
      </c>
      <c r="Z652">
        <v>93.3</v>
      </c>
      <c r="AA652">
        <v>90.99</v>
      </c>
      <c r="AB652">
        <v>98.89</v>
      </c>
      <c r="AC652">
        <f>(Table2[[#This Row],[Close Price]]/Table2[[#This Row],[Day Low]])-1</f>
        <v>3.9452054794519853E-3</v>
      </c>
      <c r="AD652">
        <f>(Table2[[#This Row],[Day High]]/Table2[[#This Row],[Close Price]])-1</f>
        <v>7.5319288287305497E-3</v>
      </c>
      <c r="AE652">
        <f>(Table2[[#This Row],[Close Price]]/Table2[[#This Row],[Current Week Low]])-1</f>
        <v>6.8139355973184657E-3</v>
      </c>
      <c r="AF652">
        <f>(Table2[[#This Row],[Current Week High]]/Table2[[#This Row],[Close Price]])-1</f>
        <v>1.8447767710948471E-2</v>
      </c>
      <c r="AG652">
        <f>(Table2[[#This Row],[Close Price]]/Table2[[#This Row],[Current Month Low]])-1</f>
        <v>6.8139355973184657E-3</v>
      </c>
      <c r="AH652">
        <f>(Table2[[#This Row],[Current Month High]]/Table2[[#This Row],[Close Price]])-1</f>
        <v>7.9467307062547787E-2</v>
      </c>
      <c r="AI652">
        <v>27.169522977840799</v>
      </c>
      <c r="AJ652">
        <v>11.583434835566299</v>
      </c>
      <c r="AK652" t="str">
        <f>IF(AND(Table2[[#This Row],[20D EMA]]&gt;Table2[[#This Row],[50D EMA]],Table2[[#This Row],[50D EMA]]&gt;Table2[[#This Row],[200D EMA]]),"Uptrend","Downtrend/NoTrend")</f>
        <v>Downtrend/NoTrend</v>
      </c>
      <c r="AL652">
        <v>-0.13</v>
      </c>
      <c r="AM652" t="s">
        <v>10212</v>
      </c>
      <c r="AN652">
        <v>-11.35</v>
      </c>
      <c r="AO652" t="s">
        <v>10212</v>
      </c>
      <c r="AP652">
        <v>9.4836512510609993E-3</v>
      </c>
      <c r="AQ652">
        <f>(Table2[[#This Row],[Sharpe Ratio]]-AVERAGE(Table2[Sharpe Ratio]))/_xlfn.STDEV.P(Table2[Sharpe Ratio])</f>
        <v>-0.51102059817346057</v>
      </c>
      <c r="AR6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2">
        <f>_xlfn.RANK.AVG(Table2[[#This Row],[1Y Return vs Nifty Z-Score]],Table2[1Y Return vs Nifty Z-Score])</f>
        <v>651</v>
      </c>
      <c r="AT652">
        <f>_xlfn.RANK.AVG(Table2[[#This Row],[6M Return vs Nifty Z-Score]],Table2[6M Return vs Nifty Z-Score])</f>
        <v>690</v>
      </c>
      <c r="AU652">
        <f>_xlfn.RANK.AVG(Table2[[#This Row],[Sharpe Ratio Z-Score]],Table2[Sharpe Ratio Z-Score])</f>
        <v>479</v>
      </c>
      <c r="AV652">
        <f>(Table2[[#This Row],[Rank 1Y]]+Table2[[#This Row],[Rank 6M]]+Table2[[#This Row],[Rank Sharpe]])/3</f>
        <v>606.66666666666663</v>
      </c>
    </row>
    <row r="653" spans="1:48" x14ac:dyDescent="0.3">
      <c r="A653" t="s">
        <v>1601</v>
      </c>
      <c r="B653" t="s">
        <v>1602</v>
      </c>
      <c r="C653" t="s">
        <v>10167</v>
      </c>
      <c r="D653" t="s">
        <v>413</v>
      </c>
      <c r="E653">
        <v>5511.1123087839997</v>
      </c>
      <c r="F653">
        <v>51.02</v>
      </c>
      <c r="G653">
        <v>-20.1103700331367</v>
      </c>
      <c r="H653">
        <f>(Table2[[#This Row],[1Y Return vs Nifty]]-AVERAGE(Table2[1Y Return vs Nifty]))/_xlfn.STDEV.P(Table2[1Y Return vs Nifty])</f>
        <v>-0.76992847351684934</v>
      </c>
      <c r="I653">
        <v>-10.386777044221001</v>
      </c>
      <c r="J653">
        <f>(Table2[[#This Row],[1M Return vs Nifty]]-AVERAGE(Table2[1M Return vs Nifty]))/_xlfn.STDEV.P(Table2[1M Return vs Nifty])</f>
        <v>-1.0616197645065764</v>
      </c>
      <c r="K653">
        <v>-30.603040264318</v>
      </c>
      <c r="L653">
        <f>(Table2[[#This Row],[6M Return vs Nifty]]-AVERAGE(Table2[6M Return vs Nifty]))/_xlfn.STDEV.P(Table2[6M Return vs Nifty])</f>
        <v>-1.2178746272463268</v>
      </c>
      <c r="M653">
        <v>-5.2628188027925997</v>
      </c>
      <c r="N653">
        <f>(Table2[[#This Row],[1W Return vs Nifty]]-AVERAGE(Table2[1W Return vs Nifty]))/_xlfn.STDEV.P(Table2[1W Return vs Nifty])</f>
        <v>-0.94942291101497478</v>
      </c>
      <c r="O653">
        <v>51.43</v>
      </c>
      <c r="P653">
        <v>52.173333144448002</v>
      </c>
      <c r="Q653">
        <v>52.4807289360851</v>
      </c>
      <c r="R653">
        <v>36.335293028527602</v>
      </c>
      <c r="S653" s="2">
        <f>(Table2[[#This Row],[Close Price]]-Table2[[#This Row],[20D EMA]])/Table2[[#This Row],[20D EMA]]</f>
        <v>-7.9720007777561077E-3</v>
      </c>
      <c r="T653" s="2">
        <f>(Table2[[#This Row],[Close Price]]-Table2[[#This Row],[50D EMA]])/Table2[[#This Row],[50D EMA]]</f>
        <v>-2.2105797635256694E-2</v>
      </c>
      <c r="U653" s="2">
        <f>(Table2[[#This Row],[Close Price]]-Table2[[#This Row],[200D EMA]])/Table2[[#This Row],[200D EMA]]</f>
        <v>-2.7833625136268216E-2</v>
      </c>
      <c r="V653">
        <v>0.85481921941675099</v>
      </c>
      <c r="W653">
        <v>50.02</v>
      </c>
      <c r="X653">
        <v>51.36</v>
      </c>
      <c r="Y653">
        <v>50.01</v>
      </c>
      <c r="Z653">
        <v>51.87</v>
      </c>
      <c r="AA653">
        <v>49.81</v>
      </c>
      <c r="AB653">
        <v>53.05</v>
      </c>
      <c r="AC653">
        <f>(Table2[[#This Row],[Close Price]]/Table2[[#This Row],[Day Low]])-1</f>
        <v>1.9992003198720409E-2</v>
      </c>
      <c r="AD653">
        <f>(Table2[[#This Row],[Day High]]/Table2[[#This Row],[Close Price]])-1</f>
        <v>6.6640533124264767E-3</v>
      </c>
      <c r="AE653">
        <f>(Table2[[#This Row],[Close Price]]/Table2[[#This Row],[Current Week Low]])-1</f>
        <v>2.0195960807838587E-2</v>
      </c>
      <c r="AF653">
        <f>(Table2[[#This Row],[Current Week High]]/Table2[[#This Row],[Close Price]])-1</f>
        <v>1.6660133281066081E-2</v>
      </c>
      <c r="AG653">
        <f>(Table2[[#This Row],[Close Price]]/Table2[[#This Row],[Current Month Low]])-1</f>
        <v>2.4292310780967608E-2</v>
      </c>
      <c r="AH653">
        <f>(Table2[[#This Row],[Current Month High]]/Table2[[#This Row],[Close Price]])-1</f>
        <v>3.9788318306546389E-2</v>
      </c>
      <c r="AI653">
        <v>33.869070952567597</v>
      </c>
      <c r="AJ653">
        <v>37.1505376344086</v>
      </c>
      <c r="AK653" t="str">
        <f>IF(AND(Table2[[#This Row],[20D EMA]]&gt;Table2[[#This Row],[50D EMA]],Table2[[#This Row],[50D EMA]]&gt;Table2[[#This Row],[200D EMA]]),"Uptrend","Downtrend/NoTrend")</f>
        <v>Downtrend/NoTrend</v>
      </c>
      <c r="AL653">
        <v>-0.21</v>
      </c>
      <c r="AM653" t="s">
        <v>10212</v>
      </c>
      <c r="AN653">
        <v>-1.83</v>
      </c>
      <c r="AO653" t="s">
        <v>10212</v>
      </c>
      <c r="AQ653">
        <f>(Table2[[#This Row],[Sharpe Ratio]]-AVERAGE(Table2[Sharpe Ratio]))/_xlfn.STDEV.P(Table2[Sharpe Ratio])</f>
        <v>-0.61861806961255938</v>
      </c>
      <c r="AR6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3">
        <f>_xlfn.RANK.AVG(Table2[[#This Row],[1Y Return vs Nifty Z-Score]],Table2[1Y Return vs Nifty Z-Score])</f>
        <v>618</v>
      </c>
      <c r="AT653">
        <f>_xlfn.RANK.AVG(Table2[[#This Row],[6M Return vs Nifty Z-Score]],Table2[6M Return vs Nifty Z-Score])</f>
        <v>686</v>
      </c>
      <c r="AU653">
        <f>_xlfn.RANK.AVG(Table2[[#This Row],[Sharpe Ratio Z-Score]],Table2[Sharpe Ratio Z-Score])</f>
        <v>517</v>
      </c>
      <c r="AV653">
        <f>(Table2[[#This Row],[Rank 1Y]]+Table2[[#This Row],[Rank 6M]]+Table2[[#This Row],[Rank Sharpe]])/3</f>
        <v>607</v>
      </c>
    </row>
    <row r="654" spans="1:48" x14ac:dyDescent="0.3">
      <c r="A654" t="s">
        <v>633</v>
      </c>
      <c r="B654" t="s">
        <v>634</v>
      </c>
      <c r="C654" t="s">
        <v>10172</v>
      </c>
      <c r="D654" t="s">
        <v>209</v>
      </c>
      <c r="E654">
        <v>29533.179235979998</v>
      </c>
      <c r="F654">
        <v>742.2</v>
      </c>
      <c r="G654">
        <v>-31.303055342893899</v>
      </c>
      <c r="H654">
        <f>(Table2[[#This Row],[1Y Return vs Nifty]]-AVERAGE(Table2[1Y Return vs Nifty]))/_xlfn.STDEV.P(Table2[1Y Return vs Nifty])</f>
        <v>-0.90429835795703439</v>
      </c>
      <c r="I654">
        <v>-0.680698270051039</v>
      </c>
      <c r="J654">
        <f>(Table2[[#This Row],[1M Return vs Nifty]]-AVERAGE(Table2[1M Return vs Nifty]))/_xlfn.STDEV.P(Table2[1M Return vs Nifty])</f>
        <v>-0.23101010221525412</v>
      </c>
      <c r="K654">
        <v>-10.502517093985199</v>
      </c>
      <c r="L654">
        <f>(Table2[[#This Row],[6M Return vs Nifty]]-AVERAGE(Table2[6M Return vs Nifty]))/_xlfn.STDEV.P(Table2[6M Return vs Nifty])</f>
        <v>-0.61288345858965509</v>
      </c>
      <c r="M654">
        <v>0.45472666192879702</v>
      </c>
      <c r="N654">
        <f>(Table2[[#This Row],[1W Return vs Nifty]]-AVERAGE(Table2[1W Return vs Nifty]))/_xlfn.STDEV.P(Table2[1W Return vs Nifty])</f>
        <v>0.14568699036034385</v>
      </c>
      <c r="O654">
        <v>720.14</v>
      </c>
      <c r="P654">
        <v>707.91571046316994</v>
      </c>
      <c r="Q654">
        <v>708.68265045796102</v>
      </c>
      <c r="R654">
        <v>64.238231126303006</v>
      </c>
      <c r="S654" s="2">
        <f>(Table2[[#This Row],[Close Price]]-Table2[[#This Row],[20D EMA]])/Table2[[#This Row],[20D EMA]]</f>
        <v>3.0632932485350154E-2</v>
      </c>
      <c r="T654" s="2">
        <f>(Table2[[#This Row],[Close Price]]-Table2[[#This Row],[50D EMA]])/Table2[[#This Row],[50D EMA]]</f>
        <v>4.8429903490062154E-2</v>
      </c>
      <c r="U654" s="2">
        <f>(Table2[[#This Row],[Close Price]]-Table2[[#This Row],[200D EMA]])/Table2[[#This Row],[200D EMA]]</f>
        <v>4.7295287277570056E-2</v>
      </c>
      <c r="V654">
        <v>1.15206377174578</v>
      </c>
      <c r="W654">
        <v>737</v>
      </c>
      <c r="X654">
        <v>748.45</v>
      </c>
      <c r="Y654">
        <v>713.05</v>
      </c>
      <c r="Z654">
        <v>750.3</v>
      </c>
      <c r="AA654">
        <v>706</v>
      </c>
      <c r="AB654">
        <v>750.3</v>
      </c>
      <c r="AC654">
        <f>(Table2[[#This Row],[Close Price]]/Table2[[#This Row],[Day Low]])-1</f>
        <v>7.0556309362279634E-3</v>
      </c>
      <c r="AD654">
        <f>(Table2[[#This Row],[Day High]]/Table2[[#This Row],[Close Price]])-1</f>
        <v>8.4209108057127224E-3</v>
      </c>
      <c r="AE654">
        <f>(Table2[[#This Row],[Close Price]]/Table2[[#This Row],[Current Week Low]])-1</f>
        <v>4.0880723651917972E-2</v>
      </c>
      <c r="AF654">
        <f>(Table2[[#This Row],[Current Week High]]/Table2[[#This Row],[Close Price]])-1</f>
        <v>1.091350040420358E-2</v>
      </c>
      <c r="AG654">
        <f>(Table2[[#This Row],[Close Price]]/Table2[[#This Row],[Current Month Low]])-1</f>
        <v>5.1274787535410926E-2</v>
      </c>
      <c r="AH654">
        <f>(Table2[[#This Row],[Current Month High]]/Table2[[#This Row],[Close Price]])-1</f>
        <v>1.091350040420358E-2</v>
      </c>
      <c r="AI654">
        <v>15.905416329830199</v>
      </c>
      <c r="AJ654">
        <v>22.142680819550701</v>
      </c>
      <c r="AK654" t="str">
        <f>IF(AND(Table2[[#This Row],[20D EMA]]&gt;Table2[[#This Row],[50D EMA]],Table2[[#This Row],[50D EMA]]&gt;Table2[[#This Row],[200D EMA]]),"Uptrend","Downtrend/NoTrend")</f>
        <v>Downtrend/NoTrend</v>
      </c>
      <c r="AL654">
        <v>-0.04</v>
      </c>
      <c r="AM654" t="s">
        <v>10212</v>
      </c>
      <c r="AN654">
        <v>4.6500000000000004</v>
      </c>
      <c r="AO654" t="s">
        <v>10211</v>
      </c>
      <c r="AP654">
        <v>-4.7911786336654001E-2</v>
      </c>
      <c r="AQ654">
        <f>(Table2[[#This Row],[Sharpe Ratio]]-AVERAGE(Table2[Sharpe Ratio]))/_xlfn.STDEV.P(Table2[Sharpe Ratio])</f>
        <v>-1.1622048090951598</v>
      </c>
      <c r="AR6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4">
        <f>_xlfn.RANK.AVG(Table2[[#This Row],[1Y Return vs Nifty Z-Score]],Table2[1Y Return vs Nifty Z-Score])</f>
        <v>662</v>
      </c>
      <c r="AT654">
        <f>_xlfn.RANK.AVG(Table2[[#This Row],[6M Return vs Nifty Z-Score]],Table2[6M Return vs Nifty Z-Score])</f>
        <v>531</v>
      </c>
      <c r="AU654">
        <f>_xlfn.RANK.AVG(Table2[[#This Row],[Sharpe Ratio Z-Score]],Table2[Sharpe Ratio Z-Score])</f>
        <v>633</v>
      </c>
      <c r="AV654">
        <f>(Table2[[#This Row],[Rank 1Y]]+Table2[[#This Row],[Rank 6M]]+Table2[[#This Row],[Rank Sharpe]])/3</f>
        <v>608.66666666666663</v>
      </c>
    </row>
    <row r="655" spans="1:48" x14ac:dyDescent="0.3">
      <c r="A655" t="s">
        <v>2316</v>
      </c>
      <c r="B655" t="s">
        <v>2317</v>
      </c>
      <c r="C655" t="s">
        <v>10172</v>
      </c>
      <c r="D655" t="s">
        <v>290</v>
      </c>
      <c r="E655">
        <v>2166.6430973000001</v>
      </c>
      <c r="F655">
        <v>662.25</v>
      </c>
      <c r="G655">
        <v>-11.845731562284</v>
      </c>
      <c r="H655">
        <f>(Table2[[#This Row],[1Y Return vs Nifty]]-AVERAGE(Table2[1Y Return vs Nifty]))/_xlfn.STDEV.P(Table2[1Y Return vs Nifty])</f>
        <v>-0.67071023539661101</v>
      </c>
      <c r="I655">
        <v>6.0551469213323701</v>
      </c>
      <c r="J655">
        <f>(Table2[[#This Row],[1M Return vs Nifty]]-AVERAGE(Table2[1M Return vs Nifty]))/_xlfn.STDEV.P(Table2[1M Return vs Nifty])</f>
        <v>0.34541815783047769</v>
      </c>
      <c r="K655">
        <v>-18.589162147531201</v>
      </c>
      <c r="L655">
        <f>(Table2[[#This Row],[6M Return vs Nifty]]-AVERAGE(Table2[6M Return vs Nifty]))/_xlfn.STDEV.P(Table2[6M Return vs Nifty])</f>
        <v>-0.85627756331013871</v>
      </c>
      <c r="M655">
        <v>-4.8915987232977498</v>
      </c>
      <c r="N655">
        <f>(Table2[[#This Row],[1W Return vs Nifty]]-AVERAGE(Table2[1W Return vs Nifty]))/_xlfn.STDEV.P(Table2[1W Return vs Nifty])</f>
        <v>-0.87832128407514387</v>
      </c>
      <c r="O655">
        <v>648.57000000000005</v>
      </c>
      <c r="P655">
        <v>627.12437367399605</v>
      </c>
      <c r="Q655">
        <v>622.18129861619104</v>
      </c>
      <c r="R655">
        <v>59.911160152921397</v>
      </c>
      <c r="S655" s="2">
        <f>(Table2[[#This Row],[Close Price]]-Table2[[#This Row],[20D EMA]])/Table2[[#This Row],[20D EMA]]</f>
        <v>2.1092557472593473E-2</v>
      </c>
      <c r="T655" s="2">
        <f>(Table2[[#This Row],[Close Price]]-Table2[[#This Row],[50D EMA]])/Table2[[#This Row],[50D EMA]]</f>
        <v>5.6010622135799236E-2</v>
      </c>
      <c r="U655" s="2">
        <f>(Table2[[#This Row],[Close Price]]-Table2[[#This Row],[200D EMA]])/Table2[[#This Row],[200D EMA]]</f>
        <v>6.4400362841066996E-2</v>
      </c>
      <c r="V655">
        <v>2.10320852493984</v>
      </c>
      <c r="W655">
        <v>660</v>
      </c>
      <c r="X655">
        <v>675.6</v>
      </c>
      <c r="Y655">
        <v>660</v>
      </c>
      <c r="Z655">
        <v>695.9</v>
      </c>
      <c r="AA655">
        <v>604.79999999999995</v>
      </c>
      <c r="AB655">
        <v>705.95</v>
      </c>
      <c r="AC655">
        <f>(Table2[[#This Row],[Close Price]]/Table2[[#This Row],[Day Low]])-1</f>
        <v>3.4090909090909172E-3</v>
      </c>
      <c r="AD655">
        <f>(Table2[[#This Row],[Day High]]/Table2[[#This Row],[Close Price]])-1</f>
        <v>2.0158550396375929E-2</v>
      </c>
      <c r="AE655">
        <f>(Table2[[#This Row],[Close Price]]/Table2[[#This Row],[Current Week Low]])-1</f>
        <v>3.4090909090909172E-3</v>
      </c>
      <c r="AF655">
        <f>(Table2[[#This Row],[Current Week High]]/Table2[[#This Row],[Close Price]])-1</f>
        <v>5.0811627029067497E-2</v>
      </c>
      <c r="AG655">
        <f>(Table2[[#This Row],[Close Price]]/Table2[[#This Row],[Current Month Low]])-1</f>
        <v>9.4990079365079527E-2</v>
      </c>
      <c r="AH655">
        <f>(Table2[[#This Row],[Current Month High]]/Table2[[#This Row],[Close Price]])-1</f>
        <v>6.5987164967912459E-2</v>
      </c>
      <c r="AI655">
        <v>15.9531898829746</v>
      </c>
      <c r="AJ655">
        <v>47.625947391885802</v>
      </c>
      <c r="AK655" t="str">
        <f>IF(AND(Table2[[#This Row],[20D EMA]]&gt;Table2[[#This Row],[50D EMA]],Table2[[#This Row],[50D EMA]]&gt;Table2[[#This Row],[200D EMA]]),"Uptrend","Downtrend/NoTrend")</f>
        <v>Uptrend</v>
      </c>
      <c r="AL655">
        <v>0.06</v>
      </c>
      <c r="AM655" t="s">
        <v>10211</v>
      </c>
      <c r="AN655">
        <v>5.62</v>
      </c>
      <c r="AO655" t="s">
        <v>10211</v>
      </c>
      <c r="AP655">
        <v>-5.9281682532569997E-2</v>
      </c>
      <c r="AQ655">
        <f>(Table2[[#This Row],[Sharpe Ratio]]-AVERAGE(Table2[Sharpe Ratio]))/_xlfn.STDEV.P(Table2[Sharpe Ratio])</f>
        <v>-1.2912028130093929</v>
      </c>
      <c r="AR6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-3.351093737960809</v>
      </c>
      <c r="AS655">
        <f>_xlfn.RANK.AVG(Table2[[#This Row],[1Y Return vs Nifty Z-Score]],Table2[1Y Return vs Nifty Z-Score])</f>
        <v>571</v>
      </c>
      <c r="AT655">
        <f>_xlfn.RANK.AVG(Table2[[#This Row],[6M Return vs Nifty Z-Score]],Table2[6M Return vs Nifty Z-Score])</f>
        <v>607</v>
      </c>
      <c r="AU655">
        <f>_xlfn.RANK.AVG(Table2[[#This Row],[Sharpe Ratio Z-Score]],Table2[Sharpe Ratio Z-Score])</f>
        <v>651</v>
      </c>
      <c r="AV655">
        <f>(Table2[[#This Row],[Rank 1Y]]+Table2[[#This Row],[Rank 6M]]+Table2[[#This Row],[Rank Sharpe]])/3</f>
        <v>609.66666666666663</v>
      </c>
    </row>
    <row r="656" spans="1:48" x14ac:dyDescent="0.3">
      <c r="A656" t="s">
        <v>38</v>
      </c>
      <c r="B656" t="s">
        <v>39</v>
      </c>
      <c r="C656" t="s">
        <v>10169</v>
      </c>
      <c r="D656" t="s">
        <v>40</v>
      </c>
      <c r="E656">
        <v>612973.11638687004</v>
      </c>
      <c r="F656">
        <v>2622.25</v>
      </c>
      <c r="G656">
        <v>-28.324502243161799</v>
      </c>
      <c r="H656">
        <f>(Table2[[#This Row],[1Y Return vs Nifty]]-AVERAGE(Table2[1Y Return vs Nifty]))/_xlfn.STDEV.P(Table2[1Y Return vs Nifty])</f>
        <v>-0.86854037631691272</v>
      </c>
      <c r="I656">
        <v>-2.7962432741311898</v>
      </c>
      <c r="J656">
        <f>(Table2[[#This Row],[1M Return vs Nifty]]-AVERAGE(Table2[1M Return vs Nifty]))/_xlfn.STDEV.P(Table2[1M Return vs Nifty])</f>
        <v>-0.41205047519032084</v>
      </c>
      <c r="K656">
        <v>-8.8339483928103206</v>
      </c>
      <c r="L656">
        <f>(Table2[[#This Row],[6M Return vs Nifty]]-AVERAGE(Table2[6M Return vs Nifty]))/_xlfn.STDEV.P(Table2[6M Return vs Nifty])</f>
        <v>-0.562662411109774</v>
      </c>
      <c r="M656">
        <v>3.6333208887819501</v>
      </c>
      <c r="N656">
        <f>(Table2[[#This Row],[1W Return vs Nifty]]-AVERAGE(Table2[1W Return vs Nifty]))/_xlfn.STDEV.P(Table2[1W Return vs Nifty])</f>
        <v>0.75449894153053554</v>
      </c>
      <c r="O656">
        <v>2527.94</v>
      </c>
      <c r="P656">
        <v>2460.9130152652501</v>
      </c>
      <c r="Q656">
        <v>2444.0621601139701</v>
      </c>
      <c r="R656">
        <v>76.932476879800902</v>
      </c>
      <c r="S656" s="2">
        <f>(Table2[[#This Row],[Close Price]]-Table2[[#This Row],[20D EMA]])/Table2[[#This Row],[20D EMA]]</f>
        <v>3.730705633836244E-2</v>
      </c>
      <c r="T656" s="2">
        <f>(Table2[[#This Row],[Close Price]]-Table2[[#This Row],[50D EMA]])/Table2[[#This Row],[50D EMA]]</f>
        <v>6.5559807979381227E-2</v>
      </c>
      <c r="U656" s="2">
        <f>(Table2[[#This Row],[Close Price]]-Table2[[#This Row],[200D EMA]])/Table2[[#This Row],[200D EMA]]</f>
        <v>7.290642717438936E-2</v>
      </c>
      <c r="V656">
        <v>0.79890672101042404</v>
      </c>
      <c r="W656">
        <v>2601</v>
      </c>
      <c r="X656">
        <v>2639.5</v>
      </c>
      <c r="Y656">
        <v>2536.25</v>
      </c>
      <c r="Z656">
        <v>2639.5</v>
      </c>
      <c r="AA656">
        <v>2450.1</v>
      </c>
      <c r="AB656">
        <v>2639.5</v>
      </c>
      <c r="AC656">
        <f>(Table2[[#This Row],[Close Price]]/Table2[[#This Row],[Day Low]])-1</f>
        <v>8.1699346405228468E-3</v>
      </c>
      <c r="AD656">
        <f>(Table2[[#This Row],[Day High]]/Table2[[#This Row],[Close Price]])-1</f>
        <v>6.578320144913663E-3</v>
      </c>
      <c r="AE656">
        <f>(Table2[[#This Row],[Close Price]]/Table2[[#This Row],[Current Week Low]])-1</f>
        <v>3.3908329226219891E-2</v>
      </c>
      <c r="AF656">
        <f>(Table2[[#This Row],[Current Week High]]/Table2[[#This Row],[Close Price]])-1</f>
        <v>6.578320144913663E-3</v>
      </c>
      <c r="AG656">
        <f>(Table2[[#This Row],[Close Price]]/Table2[[#This Row],[Current Month Low]])-1</f>
        <v>7.0262438267825855E-2</v>
      </c>
      <c r="AH656">
        <f>(Table2[[#This Row],[Current Month High]]/Table2[[#This Row],[Close Price]])-1</f>
        <v>6.578320144913663E-3</v>
      </c>
      <c r="AI656">
        <v>3.8783487463056301</v>
      </c>
      <c r="AJ656">
        <v>20.726963007297201</v>
      </c>
      <c r="AK656" t="str">
        <f>IF(AND(Table2[[#This Row],[20D EMA]]&gt;Table2[[#This Row],[50D EMA]],Table2[[#This Row],[50D EMA]]&gt;Table2[[#This Row],[200D EMA]]),"Uptrend","Downtrend/NoTrend")</f>
        <v>Uptrend</v>
      </c>
      <c r="AL656">
        <v>0.05</v>
      </c>
      <c r="AM656" t="s">
        <v>10211</v>
      </c>
      <c r="AN656">
        <v>7.22</v>
      </c>
      <c r="AO656" t="s">
        <v>10211</v>
      </c>
      <c r="AP656">
        <v>-6.6823687162179998E-2</v>
      </c>
      <c r="AQ656">
        <f>(Table2[[#This Row],[Sharpe Ratio]]-AVERAGE(Table2[Sharpe Ratio]))/_xlfn.STDEV.P(Table2[Sharpe Ratio])</f>
        <v>-1.3767711881262263</v>
      </c>
      <c r="AR6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-2.4655255092126978</v>
      </c>
      <c r="AS656">
        <f>_xlfn.RANK.AVG(Table2[[#This Row],[1Y Return vs Nifty Z-Score]],Table2[1Y Return vs Nifty Z-Score])</f>
        <v>650</v>
      </c>
      <c r="AT656">
        <f>_xlfn.RANK.AVG(Table2[[#This Row],[6M Return vs Nifty Z-Score]],Table2[6M Return vs Nifty Z-Score])</f>
        <v>514</v>
      </c>
      <c r="AU656">
        <f>_xlfn.RANK.AVG(Table2[[#This Row],[Sharpe Ratio Z-Score]],Table2[Sharpe Ratio Z-Score])</f>
        <v>669</v>
      </c>
      <c r="AV656">
        <f>(Table2[[#This Row],[Rank 1Y]]+Table2[[#This Row],[Rank 6M]]+Table2[[#This Row],[Rank Sharpe]])/3</f>
        <v>611</v>
      </c>
    </row>
    <row r="657" spans="1:48" x14ac:dyDescent="0.3">
      <c r="A657" t="s">
        <v>1058</v>
      </c>
      <c r="B657" t="s">
        <v>1059</v>
      </c>
      <c r="C657" t="s">
        <v>10181</v>
      </c>
      <c r="D657" t="s">
        <v>548</v>
      </c>
      <c r="E657">
        <v>11922.897056350001</v>
      </c>
      <c r="F657">
        <v>886.4</v>
      </c>
      <c r="G657">
        <v>-43.9385517244569</v>
      </c>
      <c r="H657">
        <f>(Table2[[#This Row],[1Y Return vs Nifty]]-AVERAGE(Table2[1Y Return vs Nifty]))/_xlfn.STDEV.P(Table2[1Y Return vs Nifty])</f>
        <v>-1.0559894081069852</v>
      </c>
      <c r="I657">
        <v>3.5530674450920499</v>
      </c>
      <c r="J657">
        <f>(Table2[[#This Row],[1M Return vs Nifty]]-AVERAGE(Table2[1M Return vs Nifty]))/_xlfn.STDEV.P(Table2[1M Return vs Nifty])</f>
        <v>0.1312996206600695</v>
      </c>
      <c r="K657">
        <v>-11.892887925858</v>
      </c>
      <c r="L657">
        <f>(Table2[[#This Row],[6M Return vs Nifty]]-AVERAGE(Table2[6M Return vs Nifty]))/_xlfn.STDEV.P(Table2[6M Return vs Nifty])</f>
        <v>-0.65473122878512846</v>
      </c>
      <c r="M657">
        <v>-3.7185276076561999</v>
      </c>
      <c r="N657">
        <f>(Table2[[#This Row],[1W Return vs Nifty]]-AVERAGE(Table2[1W Return vs Nifty]))/_xlfn.STDEV.P(Table2[1W Return vs Nifty])</f>
        <v>-0.65363714265764306</v>
      </c>
      <c r="O657">
        <v>890.54</v>
      </c>
      <c r="P657">
        <v>865.82468012976994</v>
      </c>
      <c r="Q657">
        <v>870.38499073700905</v>
      </c>
      <c r="R657">
        <v>50.302588775033897</v>
      </c>
      <c r="S657" s="2">
        <f>(Table2[[#This Row],[Close Price]]-Table2[[#This Row],[20D EMA]])/Table2[[#This Row],[20D EMA]]</f>
        <v>-4.6488647337570308E-3</v>
      </c>
      <c r="T657" s="2">
        <f>(Table2[[#This Row],[Close Price]]-Table2[[#This Row],[50D EMA]])/Table2[[#This Row],[50D EMA]]</f>
        <v>2.3763840812606775E-2</v>
      </c>
      <c r="U657" s="2">
        <f>(Table2[[#This Row],[Close Price]]-Table2[[#This Row],[200D EMA]])/Table2[[#This Row],[200D EMA]]</f>
        <v>1.8399914329209684E-2</v>
      </c>
      <c r="V657">
        <v>1.5341642548645</v>
      </c>
      <c r="W657">
        <v>883.9</v>
      </c>
      <c r="X657">
        <v>906</v>
      </c>
      <c r="Y657">
        <v>880.2</v>
      </c>
      <c r="Z657">
        <v>925</v>
      </c>
      <c r="AA657">
        <v>880.2</v>
      </c>
      <c r="AB657">
        <v>938.4</v>
      </c>
      <c r="AC657">
        <f>(Table2[[#This Row],[Close Price]]/Table2[[#This Row],[Day Low]])-1</f>
        <v>2.8283742504808806E-3</v>
      </c>
      <c r="AD657">
        <f>(Table2[[#This Row],[Day High]]/Table2[[#This Row],[Close Price]])-1</f>
        <v>2.2111913357400814E-2</v>
      </c>
      <c r="AE657">
        <f>(Table2[[#This Row],[Close Price]]/Table2[[#This Row],[Current Week Low]])-1</f>
        <v>7.043853669620459E-3</v>
      </c>
      <c r="AF657">
        <f>(Table2[[#This Row],[Current Week High]]/Table2[[#This Row],[Close Price]])-1</f>
        <v>4.3546931407942191E-2</v>
      </c>
      <c r="AG657">
        <f>(Table2[[#This Row],[Close Price]]/Table2[[#This Row],[Current Month Low]])-1</f>
        <v>7.043853669620459E-3</v>
      </c>
      <c r="AH657">
        <f>(Table2[[#This Row],[Current Month High]]/Table2[[#This Row],[Close Price]])-1</f>
        <v>5.8664259927797779E-2</v>
      </c>
      <c r="AI657">
        <v>25.225631768953001</v>
      </c>
      <c r="AJ657">
        <v>16.394196047534599</v>
      </c>
      <c r="AK657" t="str">
        <f>IF(AND(Table2[[#This Row],[20D EMA]]&gt;Table2[[#This Row],[50D EMA]],Table2[[#This Row],[50D EMA]]&gt;Table2[[#This Row],[200D EMA]]),"Uptrend","Downtrend/NoTrend")</f>
        <v>Downtrend/NoTrend</v>
      </c>
      <c r="AL657">
        <v>-0.03</v>
      </c>
      <c r="AM657" t="s">
        <v>10212</v>
      </c>
      <c r="AN657">
        <v>-2.4700000000000002</v>
      </c>
      <c r="AO657" t="s">
        <v>10212</v>
      </c>
      <c r="AP657">
        <v>-2.3867639994590999E-2</v>
      </c>
      <c r="AQ657">
        <f>(Table2[[#This Row],[Sharpe Ratio]]-AVERAGE(Table2[Sharpe Ratio]))/_xlfn.STDEV.P(Table2[Sharpe Ratio])</f>
        <v>-0.88941015639974352</v>
      </c>
      <c r="AR6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7">
        <f>_xlfn.RANK.AVG(Table2[[#This Row],[1Y Return vs Nifty Z-Score]],Table2[1Y Return vs Nifty Z-Score])</f>
        <v>704</v>
      </c>
      <c r="AT657">
        <f>_xlfn.RANK.AVG(Table2[[#This Row],[6M Return vs Nifty Z-Score]],Table2[6M Return vs Nifty Z-Score])</f>
        <v>548</v>
      </c>
      <c r="AU657">
        <f>_xlfn.RANK.AVG(Table2[[#This Row],[Sharpe Ratio Z-Score]],Table2[Sharpe Ratio Z-Score])</f>
        <v>588</v>
      </c>
      <c r="AV657">
        <f>(Table2[[#This Row],[Rank 1Y]]+Table2[[#This Row],[Rank 6M]]+Table2[[#This Row],[Rank Sharpe]])/3</f>
        <v>613.33333333333337</v>
      </c>
    </row>
    <row r="658" spans="1:48" x14ac:dyDescent="0.3">
      <c r="A658" t="s">
        <v>1767</v>
      </c>
      <c r="B658" t="s">
        <v>1768</v>
      </c>
      <c r="C658" t="s">
        <v>10167</v>
      </c>
      <c r="D658" t="s">
        <v>24</v>
      </c>
      <c r="E658">
        <v>4172.6309797100002</v>
      </c>
      <c r="F658">
        <v>131.72</v>
      </c>
      <c r="G658">
        <v>-23.213630902702</v>
      </c>
      <c r="H658">
        <f>(Table2[[#This Row],[1Y Return vs Nifty]]-AVERAGE(Table2[1Y Return vs Nifty]))/_xlfn.STDEV.P(Table2[1Y Return vs Nifty])</f>
        <v>-0.80718359084492541</v>
      </c>
      <c r="I658">
        <v>-4.2386492208064199</v>
      </c>
      <c r="J658">
        <f>(Table2[[#This Row],[1M Return vs Nifty]]-AVERAGE(Table2[1M Return vs Nifty]))/_xlfn.STDEV.P(Table2[1M Return vs Nifty])</f>
        <v>-0.53548614309807119</v>
      </c>
      <c r="K658">
        <v>-27.635980799044098</v>
      </c>
      <c r="L658">
        <f>(Table2[[#This Row],[6M Return vs Nifty]]-AVERAGE(Table2[6M Return vs Nifty]))/_xlfn.STDEV.P(Table2[6M Return vs Nifty])</f>
        <v>-1.1285712415504121</v>
      </c>
      <c r="M658">
        <v>-4.2332004027286203</v>
      </c>
      <c r="N658">
        <f>(Table2[[#This Row],[1W Return vs Nifty]]-AVERAGE(Table2[1W Return vs Nifty]))/_xlfn.STDEV.P(Table2[1W Return vs Nifty])</f>
        <v>-0.75221498123015751</v>
      </c>
      <c r="O658">
        <v>135.74</v>
      </c>
      <c r="P658">
        <v>134.14636769119301</v>
      </c>
      <c r="Q658">
        <v>128.888474940424</v>
      </c>
      <c r="R658">
        <v>38.035803629847699</v>
      </c>
      <c r="S658" s="2">
        <f>(Table2[[#This Row],[Close Price]]-Table2[[#This Row],[20D EMA]])/Table2[[#This Row],[20D EMA]]</f>
        <v>-2.9615441284809266E-2</v>
      </c>
      <c r="T658" s="2">
        <f>(Table2[[#This Row],[Close Price]]-Table2[[#This Row],[50D EMA]])/Table2[[#This Row],[50D EMA]]</f>
        <v>-1.808746470704703E-2</v>
      </c>
      <c r="U658" s="2">
        <f>(Table2[[#This Row],[Close Price]]-Table2[[#This Row],[200D EMA]])/Table2[[#This Row],[200D EMA]]</f>
        <v>2.1968799467018352E-2</v>
      </c>
      <c r="V658">
        <v>0.63040984064385297</v>
      </c>
      <c r="W658">
        <v>130.19999999999999</v>
      </c>
      <c r="X658">
        <v>133.61000000000001</v>
      </c>
      <c r="Y658">
        <v>130.19999999999999</v>
      </c>
      <c r="Z658">
        <v>137.05000000000001</v>
      </c>
      <c r="AA658">
        <v>130.19999999999999</v>
      </c>
      <c r="AB658">
        <v>142.88</v>
      </c>
      <c r="AC658">
        <f>(Table2[[#This Row],[Close Price]]/Table2[[#This Row],[Day Low]])-1</f>
        <v>1.1674347158218135E-2</v>
      </c>
      <c r="AD658">
        <f>(Table2[[#This Row],[Day High]]/Table2[[#This Row],[Close Price]])-1</f>
        <v>1.4348618281202707E-2</v>
      </c>
      <c r="AE658">
        <f>(Table2[[#This Row],[Close Price]]/Table2[[#This Row],[Current Week Low]])-1</f>
        <v>1.1674347158218135E-2</v>
      </c>
      <c r="AF658">
        <f>(Table2[[#This Row],[Current Week High]]/Table2[[#This Row],[Close Price]])-1</f>
        <v>4.0464621925296207E-2</v>
      </c>
      <c r="AG658">
        <f>(Table2[[#This Row],[Close Price]]/Table2[[#This Row],[Current Month Low]])-1</f>
        <v>1.1674347158218135E-2</v>
      </c>
      <c r="AH658">
        <f>(Table2[[#This Row],[Current Month High]]/Table2[[#This Row],[Close Price]])-1</f>
        <v>8.4725174612815035E-2</v>
      </c>
      <c r="AI658">
        <v>24.0889766170665</v>
      </c>
      <c r="AJ658">
        <v>19.8544131028207</v>
      </c>
      <c r="AK658" t="str">
        <f>IF(AND(Table2[[#This Row],[20D EMA]]&gt;Table2[[#This Row],[50D EMA]],Table2[[#This Row],[50D EMA]]&gt;Table2[[#This Row],[200D EMA]]),"Uptrend","Downtrend/NoTrend")</f>
        <v>Uptrend</v>
      </c>
      <c r="AL658">
        <v>-0.11</v>
      </c>
      <c r="AM658" t="s">
        <v>10212</v>
      </c>
      <c r="AN658">
        <v>-6.01</v>
      </c>
      <c r="AO658" t="s">
        <v>10212</v>
      </c>
      <c r="AP658">
        <v>-3.43442540499E-4</v>
      </c>
      <c r="AQ658">
        <f>(Table2[[#This Row],[Sharpe Ratio]]-AVERAGE(Table2[Sharpe Ratio]))/_xlfn.STDEV.P(Table2[Sharpe Ratio])</f>
        <v>-0.62251462252915657</v>
      </c>
      <c r="AR6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-3.845970579252723</v>
      </c>
      <c r="AS658">
        <f>_xlfn.RANK.AVG(Table2[[#This Row],[1Y Return vs Nifty Z-Score]],Table2[1Y Return vs Nifty Z-Score])</f>
        <v>635</v>
      </c>
      <c r="AT658">
        <f>_xlfn.RANK.AVG(Table2[[#This Row],[6M Return vs Nifty Z-Score]],Table2[6M Return vs Nifty Z-Score])</f>
        <v>668</v>
      </c>
      <c r="AU658">
        <f>_xlfn.RANK.AVG(Table2[[#This Row],[Sharpe Ratio Z-Score]],Table2[Sharpe Ratio Z-Score])</f>
        <v>538</v>
      </c>
      <c r="AV658">
        <f>(Table2[[#This Row],[Rank 1Y]]+Table2[[#This Row],[Rank 6M]]+Table2[[#This Row],[Rank Sharpe]])/3</f>
        <v>613.66666666666663</v>
      </c>
    </row>
    <row r="659" spans="1:48" x14ac:dyDescent="0.3">
      <c r="A659" t="s">
        <v>1670</v>
      </c>
      <c r="B659" t="s">
        <v>1671</v>
      </c>
      <c r="C659" t="s">
        <v>10177</v>
      </c>
      <c r="D659" t="s">
        <v>1224</v>
      </c>
      <c r="E659">
        <v>4788.8948022499999</v>
      </c>
      <c r="F659">
        <v>2902.7</v>
      </c>
      <c r="G659">
        <v>-5.81795560974032</v>
      </c>
      <c r="H659">
        <f>(Table2[[#This Row],[1Y Return vs Nifty]]-AVERAGE(Table2[1Y Return vs Nifty]))/_xlfn.STDEV.P(Table2[1Y Return vs Nifty])</f>
        <v>-0.59834587101404879</v>
      </c>
      <c r="I659">
        <v>-6.0093852378484902</v>
      </c>
      <c r="J659">
        <f>(Table2[[#This Row],[1M Return vs Nifty]]-AVERAGE(Table2[1M Return vs Nifty]))/_xlfn.STDEV.P(Table2[1M Return vs Nifty])</f>
        <v>-0.68701906173010374</v>
      </c>
      <c r="K659">
        <v>-21.132355079114301</v>
      </c>
      <c r="L659">
        <f>(Table2[[#This Row],[6M Return vs Nifty]]-AVERAGE(Table2[6M Return vs Nifty]))/_xlfn.STDEV.P(Table2[6M Return vs Nifty])</f>
        <v>-0.93282329551619114</v>
      </c>
      <c r="M659">
        <v>-2.8966203102453099</v>
      </c>
      <c r="N659">
        <f>(Table2[[#This Row],[1W Return vs Nifty]]-AVERAGE(Table2[1W Return vs Nifty]))/_xlfn.STDEV.P(Table2[1W Return vs Nifty])</f>
        <v>-0.49621315277229927</v>
      </c>
      <c r="O659">
        <v>2937.67</v>
      </c>
      <c r="P659">
        <v>2985.34551887097</v>
      </c>
      <c r="Q659">
        <v>2910.3090384495699</v>
      </c>
      <c r="R659">
        <v>37.186487019630498</v>
      </c>
      <c r="S659" s="2">
        <f>(Table2[[#This Row],[Close Price]]-Table2[[#This Row],[20D EMA]])/Table2[[#This Row],[20D EMA]]</f>
        <v>-1.1903991939189989E-2</v>
      </c>
      <c r="T659" s="2">
        <f>(Table2[[#This Row],[Close Price]]-Table2[[#This Row],[50D EMA]])/Table2[[#This Row],[50D EMA]]</f>
        <v>-2.7683736555300275E-2</v>
      </c>
      <c r="U659" s="2">
        <f>(Table2[[#This Row],[Close Price]]-Table2[[#This Row],[200D EMA]])/Table2[[#This Row],[200D EMA]]</f>
        <v>-2.6145121872087253E-3</v>
      </c>
      <c r="V659">
        <v>1.14833904095733</v>
      </c>
      <c r="W659">
        <v>2833.05</v>
      </c>
      <c r="X659">
        <v>2980.8</v>
      </c>
      <c r="Y659">
        <v>2833.05</v>
      </c>
      <c r="Z659">
        <v>3081.7</v>
      </c>
      <c r="AA659">
        <v>2833.05</v>
      </c>
      <c r="AB659">
        <v>3081.7</v>
      </c>
      <c r="AC659">
        <f>(Table2[[#This Row],[Close Price]]/Table2[[#This Row],[Day Low]])-1</f>
        <v>2.4584811422318609E-2</v>
      </c>
      <c r="AD659">
        <f>(Table2[[#This Row],[Day High]]/Table2[[#This Row],[Close Price]])-1</f>
        <v>2.6905984083784196E-2</v>
      </c>
      <c r="AE659">
        <f>(Table2[[#This Row],[Close Price]]/Table2[[#This Row],[Current Week Low]])-1</f>
        <v>2.4584811422318609E-2</v>
      </c>
      <c r="AF659">
        <f>(Table2[[#This Row],[Current Week High]]/Table2[[#This Row],[Close Price]])-1</f>
        <v>6.1666724084473046E-2</v>
      </c>
      <c r="AG659">
        <f>(Table2[[#This Row],[Close Price]]/Table2[[#This Row],[Current Month Low]])-1</f>
        <v>2.4584811422318609E-2</v>
      </c>
      <c r="AH659">
        <f>(Table2[[#This Row],[Current Month High]]/Table2[[#This Row],[Close Price]])-1</f>
        <v>6.1666724084473046E-2</v>
      </c>
      <c r="AI659">
        <v>27.467530230474999</v>
      </c>
      <c r="AJ659">
        <v>33.1452685656621</v>
      </c>
      <c r="AK659" t="str">
        <f>IF(AND(Table2[[#This Row],[20D EMA]]&gt;Table2[[#This Row],[50D EMA]],Table2[[#This Row],[50D EMA]]&gt;Table2[[#This Row],[200D EMA]]),"Uptrend","Downtrend/NoTrend")</f>
        <v>Downtrend/NoTrend</v>
      </c>
      <c r="AL659">
        <v>0</v>
      </c>
      <c r="AM659">
        <v>0</v>
      </c>
      <c r="AN659">
        <v>-1.6</v>
      </c>
      <c r="AO659" t="s">
        <v>10212</v>
      </c>
      <c r="AP659">
        <v>-6.9029727491605006E-2</v>
      </c>
      <c r="AQ659">
        <f>(Table2[[#This Row],[Sharpe Ratio]]-AVERAGE(Table2[Sharpe Ratio]))/_xlfn.STDEV.P(Table2[Sharpe Ratio])</f>
        <v>-1.4017999829495547</v>
      </c>
      <c r="AR6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9">
        <f>_xlfn.RANK.AVG(Table2[[#This Row],[1Y Return vs Nifty Z-Score]],Table2[1Y Return vs Nifty Z-Score])</f>
        <v>538</v>
      </c>
      <c r="AT659">
        <f>_xlfn.RANK.AVG(Table2[[#This Row],[6M Return vs Nifty Z-Score]],Table2[6M Return vs Nifty Z-Score])</f>
        <v>635</v>
      </c>
      <c r="AU659">
        <f>_xlfn.RANK.AVG(Table2[[#This Row],[Sharpe Ratio Z-Score]],Table2[Sharpe Ratio Z-Score])</f>
        <v>674</v>
      </c>
      <c r="AV659">
        <f>(Table2[[#This Row],[Rank 1Y]]+Table2[[#This Row],[Rank 6M]]+Table2[[#This Row],[Rank Sharpe]])/3</f>
        <v>615.66666666666663</v>
      </c>
    </row>
    <row r="660" spans="1:48" x14ac:dyDescent="0.3">
      <c r="A660" t="s">
        <v>1757</v>
      </c>
      <c r="B660" t="s">
        <v>1758</v>
      </c>
      <c r="C660" t="s">
        <v>10169</v>
      </c>
      <c r="D660" t="s">
        <v>282</v>
      </c>
      <c r="E660">
        <v>4221.247444435</v>
      </c>
      <c r="F660">
        <v>499.75</v>
      </c>
      <c r="G660">
        <v>-24.806183884190499</v>
      </c>
      <c r="H660">
        <f>(Table2[[#This Row],[1Y Return vs Nifty]]-AVERAGE(Table2[1Y Return vs Nifty]))/_xlfn.STDEV.P(Table2[1Y Return vs Nifty])</f>
        <v>-0.8263024308878002</v>
      </c>
      <c r="I660">
        <v>-9.0578835755752891</v>
      </c>
      <c r="J660">
        <f>(Table2[[#This Row],[1M Return vs Nifty]]-AVERAGE(Table2[1M Return vs Nifty]))/_xlfn.STDEV.P(Table2[1M Return vs Nifty])</f>
        <v>-0.94789806690914979</v>
      </c>
      <c r="K660">
        <v>-32.910445483781601</v>
      </c>
      <c r="L660">
        <f>(Table2[[#This Row],[6M Return vs Nifty]]-AVERAGE(Table2[6M Return vs Nifty]))/_xlfn.STDEV.P(Table2[6M Return vs Nifty])</f>
        <v>-1.2873235549413105</v>
      </c>
      <c r="M660">
        <v>-0.76243741453936598</v>
      </c>
      <c r="N660">
        <f>(Table2[[#This Row],[1W Return vs Nifty]]-AVERAGE(Table2[1W Return vs Nifty]))/_xlfn.STDEV.P(Table2[1W Return vs Nifty])</f>
        <v>-8.744249500415624E-2</v>
      </c>
      <c r="O660">
        <v>501.46</v>
      </c>
      <c r="P660">
        <v>510.26260276053802</v>
      </c>
      <c r="Q660">
        <v>511.07541525785399</v>
      </c>
      <c r="R660">
        <v>49.488325335249598</v>
      </c>
      <c r="S660" s="2">
        <f>(Table2[[#This Row],[Close Price]]-Table2[[#This Row],[20D EMA]])/Table2[[#This Row],[20D EMA]]</f>
        <v>-3.4100426753878267E-3</v>
      </c>
      <c r="T660" s="2">
        <f>(Table2[[#This Row],[Close Price]]-Table2[[#This Row],[50D EMA]])/Table2[[#This Row],[50D EMA]]</f>
        <v>-2.0602338293389477E-2</v>
      </c>
      <c r="U660" s="2">
        <f>(Table2[[#This Row],[Close Price]]-Table2[[#This Row],[200D EMA]])/Table2[[#This Row],[200D EMA]]</f>
        <v>-2.2159968802529767E-2</v>
      </c>
      <c r="V660">
        <v>0.85610541449514299</v>
      </c>
      <c r="W660">
        <v>499</v>
      </c>
      <c r="X660">
        <v>506</v>
      </c>
      <c r="Y660">
        <v>491</v>
      </c>
      <c r="Z660">
        <v>514</v>
      </c>
      <c r="AA660">
        <v>491</v>
      </c>
      <c r="AB660">
        <v>514</v>
      </c>
      <c r="AC660">
        <f>(Table2[[#This Row],[Close Price]]/Table2[[#This Row],[Day Low]])-1</f>
        <v>1.5030060120240218E-3</v>
      </c>
      <c r="AD660">
        <f>(Table2[[#This Row],[Day High]]/Table2[[#This Row],[Close Price]])-1</f>
        <v>1.2506253126563172E-2</v>
      </c>
      <c r="AE660">
        <f>(Table2[[#This Row],[Close Price]]/Table2[[#This Row],[Current Week Low]])-1</f>
        <v>1.7820773930753653E-2</v>
      </c>
      <c r="AF660">
        <f>(Table2[[#This Row],[Current Week High]]/Table2[[#This Row],[Close Price]])-1</f>
        <v>2.8514257128564369E-2</v>
      </c>
      <c r="AG660">
        <f>(Table2[[#This Row],[Close Price]]/Table2[[#This Row],[Current Month Low]])-1</f>
        <v>1.7820773930753653E-2</v>
      </c>
      <c r="AH660">
        <f>(Table2[[#This Row],[Current Month High]]/Table2[[#This Row],[Close Price]])-1</f>
        <v>2.8514257128564369E-2</v>
      </c>
      <c r="AI660">
        <v>39.869934967483701</v>
      </c>
      <c r="AJ660">
        <v>11.800894854586099</v>
      </c>
      <c r="AK660" t="str">
        <f>IF(AND(Table2[[#This Row],[20D EMA]]&gt;Table2[[#This Row],[50D EMA]],Table2[[#This Row],[50D EMA]]&gt;Table2[[#This Row],[200D EMA]]),"Uptrend","Downtrend/NoTrend")</f>
        <v>Downtrend/NoTrend</v>
      </c>
      <c r="AL660">
        <v>-0.18</v>
      </c>
      <c r="AM660" t="s">
        <v>10212</v>
      </c>
      <c r="AN660">
        <v>0.17</v>
      </c>
      <c r="AO660" t="s">
        <v>10211</v>
      </c>
      <c r="AQ660">
        <f>(Table2[[#This Row],[Sharpe Ratio]]-AVERAGE(Table2[Sharpe Ratio]))/_xlfn.STDEV.P(Table2[Sharpe Ratio])</f>
        <v>-0.61861806961255938</v>
      </c>
      <c r="AR6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0">
        <f>_xlfn.RANK.AVG(Table2[[#This Row],[1Y Return vs Nifty Z-Score]],Table2[1Y Return vs Nifty Z-Score])</f>
        <v>642</v>
      </c>
      <c r="AT660">
        <f>_xlfn.RANK.AVG(Table2[[#This Row],[6M Return vs Nifty Z-Score]],Table2[6M Return vs Nifty Z-Score])</f>
        <v>699</v>
      </c>
      <c r="AU660">
        <f>_xlfn.RANK.AVG(Table2[[#This Row],[Sharpe Ratio Z-Score]],Table2[Sharpe Ratio Z-Score])</f>
        <v>517</v>
      </c>
      <c r="AV660">
        <f>(Table2[[#This Row],[Rank 1Y]]+Table2[[#This Row],[Rank 6M]]+Table2[[#This Row],[Rank Sharpe]])/3</f>
        <v>619.33333333333337</v>
      </c>
    </row>
    <row r="661" spans="1:48" x14ac:dyDescent="0.3">
      <c r="A661" t="s">
        <v>1382</v>
      </c>
      <c r="B661" t="s">
        <v>1383</v>
      </c>
      <c r="C661" t="s">
        <v>10181</v>
      </c>
      <c r="D661" t="s">
        <v>548</v>
      </c>
      <c r="E661">
        <v>7536.9586149999996</v>
      </c>
      <c r="F661">
        <v>2360.9499999999998</v>
      </c>
      <c r="G661">
        <v>-18.3543500950714</v>
      </c>
      <c r="H661">
        <f>(Table2[[#This Row],[1Y Return vs Nifty]]-AVERAGE(Table2[1Y Return vs Nifty]))/_xlfn.STDEV.P(Table2[1Y Return vs Nifty])</f>
        <v>-0.74884718787158966</v>
      </c>
      <c r="I661">
        <v>0.17826413477057201</v>
      </c>
      <c r="J661">
        <f>(Table2[[#This Row],[1M Return vs Nifty]]-AVERAGE(Table2[1M Return vs Nifty]))/_xlfn.STDEV.P(Table2[1M Return vs Nifty])</f>
        <v>-0.15750333500371005</v>
      </c>
      <c r="K661">
        <v>-19.481210984260802</v>
      </c>
      <c r="L661">
        <f>(Table2[[#This Row],[6M Return vs Nifty]]-AVERAGE(Table2[6M Return vs Nifty]))/_xlfn.STDEV.P(Table2[6M Return vs Nifty])</f>
        <v>-0.88312669871117166</v>
      </c>
      <c r="M661">
        <v>-4.2436929901498299</v>
      </c>
      <c r="N661">
        <f>(Table2[[#This Row],[1W Return vs Nifty]]-AVERAGE(Table2[1W Return vs Nifty]))/_xlfn.STDEV.P(Table2[1W Return vs Nifty])</f>
        <v>-0.75422467865135201</v>
      </c>
      <c r="O661">
        <v>2325.4</v>
      </c>
      <c r="P661">
        <v>2271.5717240394802</v>
      </c>
      <c r="Q661">
        <v>2258.4293048974901</v>
      </c>
      <c r="R661">
        <v>46.664623697473601</v>
      </c>
      <c r="S661" s="2">
        <f>(Table2[[#This Row],[Close Price]]-Table2[[#This Row],[20D EMA]])/Table2[[#This Row],[20D EMA]]</f>
        <v>1.5287692440010202E-2</v>
      </c>
      <c r="T661" s="2">
        <f>(Table2[[#This Row],[Close Price]]-Table2[[#This Row],[50D EMA]])/Table2[[#This Row],[50D EMA]]</f>
        <v>3.9346446786007912E-2</v>
      </c>
      <c r="U661" s="2">
        <f>(Table2[[#This Row],[Close Price]]-Table2[[#This Row],[200D EMA]])/Table2[[#This Row],[200D EMA]]</f>
        <v>4.539468863611968E-2</v>
      </c>
      <c r="V661">
        <v>0.92058750168173997</v>
      </c>
      <c r="W661">
        <v>2329.85</v>
      </c>
      <c r="X661">
        <v>2420.85</v>
      </c>
      <c r="Y661">
        <v>2280</v>
      </c>
      <c r="Z661">
        <v>2420.85</v>
      </c>
      <c r="AA661">
        <v>2280</v>
      </c>
      <c r="AB661">
        <v>2460</v>
      </c>
      <c r="AC661">
        <f>(Table2[[#This Row],[Close Price]]/Table2[[#This Row],[Day Low]])-1</f>
        <v>1.3348498830396682E-2</v>
      </c>
      <c r="AD661">
        <f>(Table2[[#This Row],[Day High]]/Table2[[#This Row],[Close Price]])-1</f>
        <v>2.5371142972108629E-2</v>
      </c>
      <c r="AE661">
        <f>(Table2[[#This Row],[Close Price]]/Table2[[#This Row],[Current Week Low]])-1</f>
        <v>3.5504385964912233E-2</v>
      </c>
      <c r="AF661">
        <f>(Table2[[#This Row],[Current Week High]]/Table2[[#This Row],[Close Price]])-1</f>
        <v>2.5371142972108629E-2</v>
      </c>
      <c r="AG661">
        <f>(Table2[[#This Row],[Close Price]]/Table2[[#This Row],[Current Month Low]])-1</f>
        <v>3.5504385964912233E-2</v>
      </c>
      <c r="AH661">
        <f>(Table2[[#This Row],[Current Month High]]/Table2[[#This Row],[Close Price]])-1</f>
        <v>4.1953450941358383E-2</v>
      </c>
      <c r="AI661">
        <v>15.8431987123827</v>
      </c>
      <c r="AJ661">
        <v>20.456632653061199</v>
      </c>
      <c r="AK661" t="str">
        <f>IF(AND(Table2[[#This Row],[20D EMA]]&gt;Table2[[#This Row],[50D EMA]],Table2[[#This Row],[50D EMA]]&gt;Table2[[#This Row],[200D EMA]]),"Uptrend","Downtrend/NoTrend")</f>
        <v>Uptrend</v>
      </c>
      <c r="AL661">
        <v>-0.03</v>
      </c>
      <c r="AM661" t="s">
        <v>10212</v>
      </c>
      <c r="AN661">
        <v>1.57</v>
      </c>
      <c r="AO661" t="s">
        <v>10211</v>
      </c>
      <c r="AP661">
        <v>-5.1682159019534997E-2</v>
      </c>
      <c r="AQ661">
        <f>(Table2[[#This Row],[Sharpe Ratio]]-AVERAGE(Table2[Sharpe Ratio]))/_xlfn.STDEV.P(Table2[Sharpe Ratio])</f>
        <v>-1.204981853117699</v>
      </c>
      <c r="AR6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-3.7486837533555217</v>
      </c>
      <c r="AS661">
        <f>_xlfn.RANK.AVG(Table2[[#This Row],[1Y Return vs Nifty Z-Score]],Table2[1Y Return vs Nifty Z-Score])</f>
        <v>609</v>
      </c>
      <c r="AT661">
        <f>_xlfn.RANK.AVG(Table2[[#This Row],[6M Return vs Nifty Z-Score]],Table2[6M Return vs Nifty Z-Score])</f>
        <v>616</v>
      </c>
      <c r="AU661">
        <f>_xlfn.RANK.AVG(Table2[[#This Row],[Sharpe Ratio Z-Score]],Table2[Sharpe Ratio Z-Score])</f>
        <v>634</v>
      </c>
      <c r="AV661">
        <f>(Table2[[#This Row],[Rank 1Y]]+Table2[[#This Row],[Rank 6M]]+Table2[[#This Row],[Rank Sharpe]])/3</f>
        <v>619.66666666666663</v>
      </c>
    </row>
    <row r="662" spans="1:48" x14ac:dyDescent="0.3">
      <c r="A662" t="s">
        <v>1288</v>
      </c>
      <c r="B662" t="s">
        <v>1289</v>
      </c>
      <c r="C662" t="s">
        <v>10173</v>
      </c>
      <c r="D662" t="s">
        <v>127</v>
      </c>
      <c r="E662">
        <v>8573.8077106799992</v>
      </c>
      <c r="F662">
        <v>487.3</v>
      </c>
      <c r="G662">
        <v>-25.678597262019199</v>
      </c>
      <c r="H662">
        <f>(Table2[[#This Row],[1Y Return vs Nifty]]-AVERAGE(Table2[1Y Return vs Nifty]))/_xlfn.STDEV.P(Table2[1Y Return vs Nifty])</f>
        <v>-0.83677588578434081</v>
      </c>
      <c r="I662">
        <v>-3.44594630069107</v>
      </c>
      <c r="J662">
        <f>(Table2[[#This Row],[1M Return vs Nifty]]-AVERAGE(Table2[1M Return vs Nifty]))/_xlfn.STDEV.P(Table2[1M Return vs Nifty])</f>
        <v>-0.46764961301276259</v>
      </c>
      <c r="K662">
        <v>-32.538528866144901</v>
      </c>
      <c r="L662">
        <f>(Table2[[#This Row],[6M Return vs Nifty]]-AVERAGE(Table2[6M Return vs Nifty]))/_xlfn.STDEV.P(Table2[6M Return vs Nifty])</f>
        <v>-1.2761295045556489</v>
      </c>
      <c r="M662">
        <v>-5.4416081944011596</v>
      </c>
      <c r="N662">
        <f>(Table2[[#This Row],[1W Return vs Nifty]]-AVERAGE(Table2[1W Return vs Nifty]))/_xlfn.STDEV.P(Table2[1W Return vs Nifty])</f>
        <v>-0.98366733184546906</v>
      </c>
      <c r="O662">
        <v>487.87</v>
      </c>
      <c r="P662">
        <v>481.38512654618501</v>
      </c>
      <c r="Q662">
        <v>493.851762953817</v>
      </c>
      <c r="R662">
        <v>40.504504775670298</v>
      </c>
      <c r="S662" s="2">
        <f>(Table2[[#This Row],[Close Price]]-Table2[[#This Row],[20D EMA]])/Table2[[#This Row],[20D EMA]]</f>
        <v>-1.1683440260725052E-3</v>
      </c>
      <c r="T662" s="2">
        <f>(Table2[[#This Row],[Close Price]]-Table2[[#This Row],[50D EMA]])/Table2[[#This Row],[50D EMA]]</f>
        <v>1.2287196108971433E-2</v>
      </c>
      <c r="U662" s="2">
        <f>(Table2[[#This Row],[Close Price]]-Table2[[#This Row],[200D EMA]])/Table2[[#This Row],[200D EMA]]</f>
        <v>-1.3266659036771898E-2</v>
      </c>
      <c r="V662">
        <v>0.46173410058463499</v>
      </c>
      <c r="W662">
        <v>483.3</v>
      </c>
      <c r="X662">
        <v>490.95</v>
      </c>
      <c r="Y662">
        <v>480</v>
      </c>
      <c r="Z662">
        <v>506</v>
      </c>
      <c r="AA662">
        <v>480</v>
      </c>
      <c r="AB662">
        <v>512.9</v>
      </c>
      <c r="AC662">
        <f>(Table2[[#This Row],[Close Price]]/Table2[[#This Row],[Day Low]])-1</f>
        <v>8.2764328574385093E-3</v>
      </c>
      <c r="AD662">
        <f>(Table2[[#This Row],[Day High]]/Table2[[#This Row],[Close Price]])-1</f>
        <v>7.4902524112456792E-3</v>
      </c>
      <c r="AE662">
        <f>(Table2[[#This Row],[Close Price]]/Table2[[#This Row],[Current Week Low]])-1</f>
        <v>1.5208333333333268E-2</v>
      </c>
      <c r="AF662">
        <f>(Table2[[#This Row],[Current Week High]]/Table2[[#This Row],[Close Price]])-1</f>
        <v>3.8374717832956984E-2</v>
      </c>
      <c r="AG662">
        <f>(Table2[[#This Row],[Close Price]]/Table2[[#This Row],[Current Month Low]])-1</f>
        <v>1.5208333333333268E-2</v>
      </c>
      <c r="AH662">
        <f>(Table2[[#This Row],[Current Month High]]/Table2[[#This Row],[Close Price]])-1</f>
        <v>5.2534373076133623E-2</v>
      </c>
      <c r="AI662">
        <v>44.715780833162299</v>
      </c>
      <c r="AJ662">
        <v>26.210826210826198</v>
      </c>
      <c r="AK662" t="str">
        <f>IF(AND(Table2[[#This Row],[20D EMA]]&gt;Table2[[#This Row],[50D EMA]],Table2[[#This Row],[50D EMA]]&gt;Table2[[#This Row],[200D EMA]]),"Uptrend","Downtrend/NoTrend")</f>
        <v>Downtrend/NoTrend</v>
      </c>
      <c r="AL662">
        <v>-7.0000000000000007E-2</v>
      </c>
      <c r="AM662" t="s">
        <v>10212</v>
      </c>
      <c r="AN662">
        <v>-2.93</v>
      </c>
      <c r="AO662" t="s">
        <v>10212</v>
      </c>
      <c r="AQ662">
        <f>(Table2[[#This Row],[Sharpe Ratio]]-AVERAGE(Table2[Sharpe Ratio]))/_xlfn.STDEV.P(Table2[Sharpe Ratio])</f>
        <v>-0.61861806961255938</v>
      </c>
      <c r="AR6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2">
        <f>_xlfn.RANK.AVG(Table2[[#This Row],[1Y Return vs Nifty Z-Score]],Table2[1Y Return vs Nifty Z-Score])</f>
        <v>645</v>
      </c>
      <c r="AT662">
        <f>_xlfn.RANK.AVG(Table2[[#This Row],[6M Return vs Nifty Z-Score]],Table2[6M Return vs Nifty Z-Score])</f>
        <v>698</v>
      </c>
      <c r="AU662">
        <f>_xlfn.RANK.AVG(Table2[[#This Row],[Sharpe Ratio Z-Score]],Table2[Sharpe Ratio Z-Score])</f>
        <v>517</v>
      </c>
      <c r="AV662">
        <f>(Table2[[#This Row],[Rank 1Y]]+Table2[[#This Row],[Rank 6M]]+Table2[[#This Row],[Rank Sharpe]])/3</f>
        <v>620</v>
      </c>
    </row>
    <row r="663" spans="1:48" x14ac:dyDescent="0.3">
      <c r="A663" t="s">
        <v>840</v>
      </c>
      <c r="B663" t="s">
        <v>841</v>
      </c>
      <c r="C663" t="s">
        <v>10181</v>
      </c>
      <c r="D663" t="s">
        <v>548</v>
      </c>
      <c r="E663">
        <v>18077.859723000001</v>
      </c>
      <c r="F663">
        <v>3657.2</v>
      </c>
      <c r="G663">
        <v>-41.475236406305797</v>
      </c>
      <c r="H663">
        <f>(Table2[[#This Row],[1Y Return vs Nifty]]-AVERAGE(Table2[1Y Return vs Nifty]))/_xlfn.STDEV.P(Table2[1Y Return vs Nifty])</f>
        <v>-1.0264169341671383</v>
      </c>
      <c r="I663">
        <v>-1.07906414700104</v>
      </c>
      <c r="J663">
        <f>(Table2[[#This Row],[1M Return vs Nifty]]-AVERAGE(Table2[1M Return vs Nifty]))/_xlfn.STDEV.P(Table2[1M Return vs Nifty])</f>
        <v>-0.26510075346799172</v>
      </c>
      <c r="K663">
        <v>-8.4485630489169097</v>
      </c>
      <c r="L663">
        <f>(Table2[[#This Row],[6M Return vs Nifty]]-AVERAGE(Table2[6M Return vs Nifty]))/_xlfn.STDEV.P(Table2[6M Return vs Nifty])</f>
        <v>-0.55106297523392822</v>
      </c>
      <c r="M663">
        <v>-0.95816159400338596</v>
      </c>
      <c r="N663">
        <f>(Table2[[#This Row],[1W Return vs Nifty]]-AVERAGE(Table2[1W Return vs Nifty]))/_xlfn.STDEV.P(Table2[1W Return vs Nifty])</f>
        <v>-0.12493051992536294</v>
      </c>
      <c r="O663">
        <v>3607.01</v>
      </c>
      <c r="P663">
        <v>3494.1731021084402</v>
      </c>
      <c r="Q663">
        <v>3553.7036675070499</v>
      </c>
      <c r="R663">
        <v>53.899633102931297</v>
      </c>
      <c r="S663" s="2">
        <f>(Table2[[#This Row],[Close Price]]-Table2[[#This Row],[20D EMA]])/Table2[[#This Row],[20D EMA]]</f>
        <v>1.3914571903044237E-2</v>
      </c>
      <c r="T663" s="2">
        <f>(Table2[[#This Row],[Close Price]]-Table2[[#This Row],[50D EMA]])/Table2[[#This Row],[50D EMA]]</f>
        <v>4.6656789210925642E-2</v>
      </c>
      <c r="U663" s="2">
        <f>(Table2[[#This Row],[Close Price]]-Table2[[#This Row],[200D EMA]])/Table2[[#This Row],[200D EMA]]</f>
        <v>2.9123512306121292E-2</v>
      </c>
      <c r="V663">
        <v>0.77136983186816399</v>
      </c>
      <c r="W663">
        <v>3633.1</v>
      </c>
      <c r="X663">
        <v>3716.95</v>
      </c>
      <c r="Y663">
        <v>3609</v>
      </c>
      <c r="Z663">
        <v>3728</v>
      </c>
      <c r="AA663">
        <v>3569.05</v>
      </c>
      <c r="AB663">
        <v>3728</v>
      </c>
      <c r="AC663">
        <f>(Table2[[#This Row],[Close Price]]/Table2[[#This Row],[Day Low]])-1</f>
        <v>6.6334535245382575E-3</v>
      </c>
      <c r="AD663">
        <f>(Table2[[#This Row],[Day High]]/Table2[[#This Row],[Close Price]])-1</f>
        <v>1.6337635349447766E-2</v>
      </c>
      <c r="AE663">
        <f>(Table2[[#This Row],[Close Price]]/Table2[[#This Row],[Current Week Low]])-1</f>
        <v>1.3355500138542586E-2</v>
      </c>
      <c r="AF663">
        <f>(Table2[[#This Row],[Current Week High]]/Table2[[#This Row],[Close Price]])-1</f>
        <v>1.9359072514492093E-2</v>
      </c>
      <c r="AG663">
        <f>(Table2[[#This Row],[Close Price]]/Table2[[#This Row],[Current Month Low]])-1</f>
        <v>2.4698449167145142E-2</v>
      </c>
      <c r="AH663">
        <f>(Table2[[#This Row],[Current Month High]]/Table2[[#This Row],[Close Price]])-1</f>
        <v>1.9359072514492093E-2</v>
      </c>
      <c r="AI663">
        <v>29.176692551678801</v>
      </c>
      <c r="AJ663">
        <v>27.164936803490999</v>
      </c>
      <c r="AK663" t="str">
        <f>IF(AND(Table2[[#This Row],[20D EMA]]&gt;Table2[[#This Row],[50D EMA]],Table2[[#This Row],[50D EMA]]&gt;Table2[[#This Row],[200D EMA]]),"Uptrend","Downtrend/NoTrend")</f>
        <v>Downtrend/NoTrend</v>
      </c>
      <c r="AL663">
        <v>0.03</v>
      </c>
      <c r="AM663" t="s">
        <v>10211</v>
      </c>
      <c r="AN663">
        <v>1.81</v>
      </c>
      <c r="AO663" t="s">
        <v>10211</v>
      </c>
      <c r="AP663">
        <v>-6.3429260327175996E-2</v>
      </c>
      <c r="AQ663">
        <f>(Table2[[#This Row],[Sharpe Ratio]]-AVERAGE(Table2[Sharpe Ratio]))/_xlfn.STDEV.P(Table2[Sharpe Ratio])</f>
        <v>-1.3382594657143976</v>
      </c>
      <c r="AR6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3">
        <f>_xlfn.RANK.AVG(Table2[[#This Row],[1Y Return vs Nifty Z-Score]],Table2[1Y Return vs Nifty Z-Score])</f>
        <v>697</v>
      </c>
      <c r="AT663">
        <f>_xlfn.RANK.AVG(Table2[[#This Row],[6M Return vs Nifty Z-Score]],Table2[6M Return vs Nifty Z-Score])</f>
        <v>508</v>
      </c>
      <c r="AU663">
        <f>_xlfn.RANK.AVG(Table2[[#This Row],[Sharpe Ratio Z-Score]],Table2[Sharpe Ratio Z-Score])</f>
        <v>660</v>
      </c>
      <c r="AV663">
        <f>(Table2[[#This Row],[Rank 1Y]]+Table2[[#This Row],[Rank 6M]]+Table2[[#This Row],[Rank Sharpe]])/3</f>
        <v>621.66666666666663</v>
      </c>
    </row>
    <row r="664" spans="1:48" x14ac:dyDescent="0.3">
      <c r="A664" t="s">
        <v>1398</v>
      </c>
      <c r="B664" t="s">
        <v>1399</v>
      </c>
      <c r="C664" t="s">
        <v>10179</v>
      </c>
      <c r="D664" t="s">
        <v>95</v>
      </c>
      <c r="E664">
        <v>7414.5876759000002</v>
      </c>
      <c r="F664">
        <v>1520.85</v>
      </c>
      <c r="G664">
        <v>-20.378822227357499</v>
      </c>
      <c r="H664">
        <f>(Table2[[#This Row],[1Y Return vs Nifty]]-AVERAGE(Table2[1Y Return vs Nifty]))/_xlfn.STDEV.P(Table2[1Y Return vs Nifty])</f>
        <v>-0.77315128281746626</v>
      </c>
      <c r="I664">
        <v>8.5066338190466109</v>
      </c>
      <c r="J664">
        <f>(Table2[[#This Row],[1M Return vs Nifty]]-AVERAGE(Table2[1M Return vs Nifty]))/_xlfn.STDEV.P(Table2[1M Return vs Nifty])</f>
        <v>0.55520717269412023</v>
      </c>
      <c r="K664">
        <v>-9.4646277629644207</v>
      </c>
      <c r="L664">
        <f>(Table2[[#This Row],[6M Return vs Nifty]]-AVERAGE(Table2[6M Return vs Nifty]))/_xlfn.STDEV.P(Table2[6M Return vs Nifty])</f>
        <v>-0.58164477519870161</v>
      </c>
      <c r="M664">
        <v>12.006447933472501</v>
      </c>
      <c r="N664">
        <f>(Table2[[#This Row],[1W Return vs Nifty]]-AVERAGE(Table2[1W Return vs Nifty]))/_xlfn.STDEV.P(Table2[1W Return vs Nifty])</f>
        <v>2.3582455822336179</v>
      </c>
      <c r="O664">
        <v>1420.24</v>
      </c>
      <c r="P664">
        <v>1391.68151299037</v>
      </c>
      <c r="Q664">
        <v>1403.6723130744199</v>
      </c>
      <c r="R664">
        <v>88.481513000471907</v>
      </c>
      <c r="S664" s="2">
        <f>(Table2[[#This Row],[Close Price]]-Table2[[#This Row],[20D EMA]])/Table2[[#This Row],[20D EMA]]</f>
        <v>7.0840139694699419E-2</v>
      </c>
      <c r="T664" s="2">
        <f>(Table2[[#This Row],[Close Price]]-Table2[[#This Row],[50D EMA]])/Table2[[#This Row],[50D EMA]]</f>
        <v>9.2814689139672196E-2</v>
      </c>
      <c r="U664" s="2">
        <f>(Table2[[#This Row],[Close Price]]-Table2[[#This Row],[200D EMA]])/Table2[[#This Row],[200D EMA]]</f>
        <v>8.3479374661832126E-2</v>
      </c>
      <c r="V664">
        <v>2.80600463480874</v>
      </c>
      <c r="W664">
        <v>1506</v>
      </c>
      <c r="X664">
        <v>1549.9</v>
      </c>
      <c r="Y664">
        <v>1382.5</v>
      </c>
      <c r="Z664">
        <v>1588</v>
      </c>
      <c r="AA664">
        <v>1358.5</v>
      </c>
      <c r="AB664">
        <v>1588</v>
      </c>
      <c r="AC664">
        <f>(Table2[[#This Row],[Close Price]]/Table2[[#This Row],[Day Low]])-1</f>
        <v>9.8605577689241386E-3</v>
      </c>
      <c r="AD664">
        <f>(Table2[[#This Row],[Day High]]/Table2[[#This Row],[Close Price]])-1</f>
        <v>1.9101160535227146E-2</v>
      </c>
      <c r="AE664">
        <f>(Table2[[#This Row],[Close Price]]/Table2[[#This Row],[Current Week Low]])-1</f>
        <v>0.1000723327305606</v>
      </c>
      <c r="AF664">
        <f>(Table2[[#This Row],[Current Week High]]/Table2[[#This Row],[Close Price]])-1</f>
        <v>4.415294078969012E-2</v>
      </c>
      <c r="AG664">
        <f>(Table2[[#This Row],[Close Price]]/Table2[[#This Row],[Current Month Low]])-1</f>
        <v>0.11950680898049315</v>
      </c>
      <c r="AH664">
        <f>(Table2[[#This Row],[Current Month High]]/Table2[[#This Row],[Close Price]])-1</f>
        <v>4.415294078969012E-2</v>
      </c>
      <c r="AI664">
        <v>10.461255219120799</v>
      </c>
      <c r="AJ664">
        <v>21.667999999999999</v>
      </c>
      <c r="AK664" t="str">
        <f>IF(AND(Table2[[#This Row],[20D EMA]]&gt;Table2[[#This Row],[50D EMA]],Table2[[#This Row],[50D EMA]]&gt;Table2[[#This Row],[200D EMA]]),"Uptrend","Downtrend/NoTrend")</f>
        <v>Downtrend/NoTrend</v>
      </c>
      <c r="AL664">
        <v>7.0000000000000007E-2</v>
      </c>
      <c r="AM664" t="s">
        <v>10211</v>
      </c>
      <c r="AN664">
        <v>10.74</v>
      </c>
      <c r="AO664" t="s">
        <v>10211</v>
      </c>
      <c r="AP664">
        <v>-0.13396562780900501</v>
      </c>
      <c r="AQ664">
        <f>(Table2[[#This Row],[Sharpe Ratio]]-AVERAGE(Table2[Sharpe Ratio]))/_xlfn.STDEV.P(Table2[Sharpe Ratio])</f>
        <v>-2.1385350752476757</v>
      </c>
      <c r="AR6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4">
        <f>_xlfn.RANK.AVG(Table2[[#This Row],[1Y Return vs Nifty Z-Score]],Table2[1Y Return vs Nifty Z-Score])</f>
        <v>619</v>
      </c>
      <c r="AT664">
        <f>_xlfn.RANK.AVG(Table2[[#This Row],[6M Return vs Nifty Z-Score]],Table2[6M Return vs Nifty Z-Score])</f>
        <v>522</v>
      </c>
      <c r="AU664">
        <f>_xlfn.RANK.AVG(Table2[[#This Row],[Sharpe Ratio Z-Score]],Table2[Sharpe Ratio Z-Score])</f>
        <v>724</v>
      </c>
      <c r="AV664">
        <f>(Table2[[#This Row],[Rank 1Y]]+Table2[[#This Row],[Rank 6M]]+Table2[[#This Row],[Rank Sharpe]])/3</f>
        <v>621.66666666666663</v>
      </c>
    </row>
    <row r="665" spans="1:48" x14ac:dyDescent="0.3">
      <c r="A665" t="s">
        <v>562</v>
      </c>
      <c r="B665" t="s">
        <v>563</v>
      </c>
      <c r="C665" t="s">
        <v>10167</v>
      </c>
      <c r="D665" t="s">
        <v>37</v>
      </c>
      <c r="E665">
        <v>33890.834176805001</v>
      </c>
      <c r="F665">
        <v>583.20000000000005</v>
      </c>
      <c r="G665">
        <v>-34.006599437445999</v>
      </c>
      <c r="H665">
        <f>(Table2[[#This Row],[1Y Return vs Nifty]]-AVERAGE(Table2[1Y Return vs Nifty]))/_xlfn.STDEV.P(Table2[1Y Return vs Nifty])</f>
        <v>-0.93675481478667721</v>
      </c>
      <c r="I665">
        <v>5.0714606866001102</v>
      </c>
      <c r="J665">
        <f>(Table2[[#This Row],[1M Return vs Nifty]]-AVERAGE(Table2[1M Return vs Nifty]))/_xlfn.STDEV.P(Table2[1M Return vs Nifty])</f>
        <v>0.26123799504363099</v>
      </c>
      <c r="K665">
        <v>-6.9705419176237999</v>
      </c>
      <c r="L665">
        <f>(Table2[[#This Row],[6M Return vs Nifty]]-AVERAGE(Table2[6M Return vs Nifty]))/_xlfn.STDEV.P(Table2[6M Return vs Nifty])</f>
        <v>-0.50657708181001737</v>
      </c>
      <c r="M665">
        <v>-1.9484442404779401</v>
      </c>
      <c r="N665">
        <f>(Table2[[#This Row],[1W Return vs Nifty]]-AVERAGE(Table2[1W Return vs Nifty]))/_xlfn.STDEV.P(Table2[1W Return vs Nifty])</f>
        <v>-0.31460427731056678</v>
      </c>
      <c r="O665">
        <v>559.84</v>
      </c>
      <c r="P665">
        <v>548.45464245399296</v>
      </c>
      <c r="Q665">
        <v>558.92357441501304</v>
      </c>
      <c r="R665">
        <v>67.810552839633104</v>
      </c>
      <c r="S665" s="2">
        <f>(Table2[[#This Row],[Close Price]]-Table2[[#This Row],[20D EMA]])/Table2[[#This Row],[20D EMA]]</f>
        <v>4.1726207487853696E-2</v>
      </c>
      <c r="T665" s="2">
        <f>(Table2[[#This Row],[Close Price]]-Table2[[#This Row],[50D EMA]])/Table2[[#This Row],[50D EMA]]</f>
        <v>6.3351378320991594E-2</v>
      </c>
      <c r="U665" s="2">
        <f>(Table2[[#This Row],[Close Price]]-Table2[[#This Row],[200D EMA]])/Table2[[#This Row],[200D EMA]]</f>
        <v>4.3434248788656801E-2</v>
      </c>
      <c r="V665">
        <v>1.7457864521837401</v>
      </c>
      <c r="W665">
        <v>577.25</v>
      </c>
      <c r="X665">
        <v>593</v>
      </c>
      <c r="Y665">
        <v>562.5</v>
      </c>
      <c r="Z665">
        <v>593</v>
      </c>
      <c r="AA665">
        <v>555.54999999999995</v>
      </c>
      <c r="AB665">
        <v>593</v>
      </c>
      <c r="AC665">
        <f>(Table2[[#This Row],[Close Price]]/Table2[[#This Row],[Day Low]])-1</f>
        <v>1.0307492420961628E-2</v>
      </c>
      <c r="AD665">
        <f>(Table2[[#This Row],[Day High]]/Table2[[#This Row],[Close Price]])-1</f>
        <v>1.6803840877914977E-2</v>
      </c>
      <c r="AE665">
        <f>(Table2[[#This Row],[Close Price]]/Table2[[#This Row],[Current Week Low]])-1</f>
        <v>3.6800000000000166E-2</v>
      </c>
      <c r="AF665">
        <f>(Table2[[#This Row],[Current Week High]]/Table2[[#This Row],[Close Price]])-1</f>
        <v>1.6803840877914977E-2</v>
      </c>
      <c r="AG665">
        <f>(Table2[[#This Row],[Close Price]]/Table2[[#This Row],[Current Month Low]])-1</f>
        <v>4.9770497704977323E-2</v>
      </c>
      <c r="AH665">
        <f>(Table2[[#This Row],[Current Month High]]/Table2[[#This Row],[Close Price]])-1</f>
        <v>1.6803840877914977E-2</v>
      </c>
      <c r="AI665">
        <v>15.7407407407407</v>
      </c>
      <c r="AJ665">
        <v>28.232189973614702</v>
      </c>
      <c r="AK665" t="str">
        <f>IF(AND(Table2[[#This Row],[20D EMA]]&gt;Table2[[#This Row],[50D EMA]],Table2[[#This Row],[50D EMA]]&gt;Table2[[#This Row],[200D EMA]]),"Uptrend","Downtrend/NoTrend")</f>
        <v>Downtrend/NoTrend</v>
      </c>
      <c r="AL665">
        <v>-7.0000000000000007E-2</v>
      </c>
      <c r="AM665" t="s">
        <v>10212</v>
      </c>
      <c r="AN665">
        <v>10.99</v>
      </c>
      <c r="AO665" t="s">
        <v>10211</v>
      </c>
      <c r="AP665">
        <v>-9.3429484235134003E-2</v>
      </c>
      <c r="AQ665">
        <f>(Table2[[#This Row],[Sharpe Ratio]]-AVERAGE(Table2[Sharpe Ratio]))/_xlfn.STDEV.P(Table2[Sharpe Ratio])</f>
        <v>-1.6786292399342109</v>
      </c>
      <c r="AR6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5">
        <f>_xlfn.RANK.AVG(Table2[[#This Row],[1Y Return vs Nifty Z-Score]],Table2[1Y Return vs Nifty Z-Score])</f>
        <v>677</v>
      </c>
      <c r="AT665">
        <f>_xlfn.RANK.AVG(Table2[[#This Row],[6M Return vs Nifty Z-Score]],Table2[6M Return vs Nifty Z-Score])</f>
        <v>497</v>
      </c>
      <c r="AU665">
        <f>_xlfn.RANK.AVG(Table2[[#This Row],[Sharpe Ratio Z-Score]],Table2[Sharpe Ratio Z-Score])</f>
        <v>698</v>
      </c>
      <c r="AV665">
        <f>(Table2[[#This Row],[Rank 1Y]]+Table2[[#This Row],[Rank 6M]]+Table2[[#This Row],[Rank Sharpe]])/3</f>
        <v>624</v>
      </c>
    </row>
    <row r="666" spans="1:48" x14ac:dyDescent="0.3">
      <c r="A666" t="s">
        <v>1250</v>
      </c>
      <c r="B666" t="s">
        <v>1251</v>
      </c>
      <c r="C666" t="s">
        <v>10179</v>
      </c>
      <c r="D666" t="s">
        <v>481</v>
      </c>
      <c r="E666">
        <v>8969.85998922</v>
      </c>
      <c r="F666">
        <v>294.25</v>
      </c>
      <c r="G666">
        <v>-34.175113020129402</v>
      </c>
      <c r="H666">
        <f>(Table2[[#This Row],[1Y Return vs Nifty]]-AVERAGE(Table2[1Y Return vs Nifty]))/_xlfn.STDEV.P(Table2[1Y Return vs Nifty])</f>
        <v>-0.93877784590075952</v>
      </c>
      <c r="I666">
        <v>-2.75791405050296</v>
      </c>
      <c r="J666">
        <f>(Table2[[#This Row],[1M Return vs Nifty]]-AVERAGE(Table2[1M Return vs Nifty]))/_xlfn.STDEV.P(Table2[1M Return vs Nifty])</f>
        <v>-0.40877040460419944</v>
      </c>
      <c r="K666">
        <v>-9.16889138497503</v>
      </c>
      <c r="L666">
        <f>(Table2[[#This Row],[6M Return vs Nifty]]-AVERAGE(Table2[6M Return vs Nifty]))/_xlfn.STDEV.P(Table2[6M Return vs Nifty])</f>
        <v>-0.57274361897416293</v>
      </c>
      <c r="M666">
        <v>-2.00613489353095</v>
      </c>
      <c r="N666">
        <f>(Table2[[#This Row],[1W Return vs Nifty]]-AVERAGE(Table2[1W Return vs Nifty]))/_xlfn.STDEV.P(Table2[1W Return vs Nifty])</f>
        <v>-0.32565405483572685</v>
      </c>
      <c r="O666">
        <v>289.63</v>
      </c>
      <c r="P666">
        <v>277.869127538832</v>
      </c>
      <c r="Q666">
        <v>276.85568113389098</v>
      </c>
      <c r="R666">
        <v>55.568904869574901</v>
      </c>
      <c r="S666" s="2">
        <f>(Table2[[#This Row],[Close Price]]-Table2[[#This Row],[20D EMA]])/Table2[[#This Row],[20D EMA]]</f>
        <v>1.5951386251424247E-2</v>
      </c>
      <c r="T666" s="2">
        <f>(Table2[[#This Row],[Close Price]]-Table2[[#This Row],[50D EMA]])/Table2[[#This Row],[50D EMA]]</f>
        <v>5.8951754037082735E-2</v>
      </c>
      <c r="U666" s="2">
        <f>(Table2[[#This Row],[Close Price]]-Table2[[#This Row],[200D EMA]])/Table2[[#This Row],[200D EMA]]</f>
        <v>6.2828108835869978E-2</v>
      </c>
      <c r="V666">
        <v>0.54148171916324195</v>
      </c>
      <c r="W666">
        <v>290.85000000000002</v>
      </c>
      <c r="X666">
        <v>295.85000000000002</v>
      </c>
      <c r="Y666">
        <v>282.8</v>
      </c>
      <c r="Z666">
        <v>296.7</v>
      </c>
      <c r="AA666">
        <v>282.8</v>
      </c>
      <c r="AB666">
        <v>305.60000000000002</v>
      </c>
      <c r="AC666">
        <f>(Table2[[#This Row],[Close Price]]/Table2[[#This Row],[Day Low]])-1</f>
        <v>1.1689874505758979E-2</v>
      </c>
      <c r="AD666">
        <f>(Table2[[#This Row],[Day High]]/Table2[[#This Row],[Close Price]])-1</f>
        <v>5.4375531011046085E-3</v>
      </c>
      <c r="AE666">
        <f>(Table2[[#This Row],[Close Price]]/Table2[[#This Row],[Current Week Low]])-1</f>
        <v>4.048797736916554E-2</v>
      </c>
      <c r="AF666">
        <f>(Table2[[#This Row],[Current Week High]]/Table2[[#This Row],[Close Price]])-1</f>
        <v>8.3262531860661682E-3</v>
      </c>
      <c r="AG666">
        <f>(Table2[[#This Row],[Close Price]]/Table2[[#This Row],[Current Month Low]])-1</f>
        <v>4.048797736916554E-2</v>
      </c>
      <c r="AH666">
        <f>(Table2[[#This Row],[Current Month High]]/Table2[[#This Row],[Close Price]])-1</f>
        <v>3.8572642310960248E-2</v>
      </c>
      <c r="AI666">
        <v>10.365335598980399</v>
      </c>
      <c r="AJ666">
        <v>38.145539906103203</v>
      </c>
      <c r="AK666" t="str">
        <f>IF(AND(Table2[[#This Row],[20D EMA]]&gt;Table2[[#This Row],[50D EMA]],Table2[[#This Row],[50D EMA]]&gt;Table2[[#This Row],[200D EMA]]),"Uptrend","Downtrend/NoTrend")</f>
        <v>Uptrend</v>
      </c>
      <c r="AL666">
        <v>7.0000000000000007E-2</v>
      </c>
      <c r="AM666" t="s">
        <v>10211</v>
      </c>
      <c r="AN666">
        <v>1.05</v>
      </c>
      <c r="AO666" t="s">
        <v>10211</v>
      </c>
      <c r="AP666">
        <v>-7.2224689753836002E-2</v>
      </c>
      <c r="AQ666">
        <f>(Table2[[#This Row],[Sharpe Ratio]]-AVERAGE(Table2[Sharpe Ratio]))/_xlfn.STDEV.P(Table2[Sharpe Ratio])</f>
        <v>-1.438048665198487</v>
      </c>
      <c r="AR6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-3.6839945895133357</v>
      </c>
      <c r="AS666">
        <f>_xlfn.RANK.AVG(Table2[[#This Row],[1Y Return vs Nifty Z-Score]],Table2[1Y Return vs Nifty Z-Score])</f>
        <v>678</v>
      </c>
      <c r="AT666">
        <f>_xlfn.RANK.AVG(Table2[[#This Row],[6M Return vs Nifty Z-Score]],Table2[6M Return vs Nifty Z-Score])</f>
        <v>518</v>
      </c>
      <c r="AU666">
        <f>_xlfn.RANK.AVG(Table2[[#This Row],[Sharpe Ratio Z-Score]],Table2[Sharpe Ratio Z-Score])</f>
        <v>678</v>
      </c>
      <c r="AV666">
        <f>(Table2[[#This Row],[Rank 1Y]]+Table2[[#This Row],[Rank 6M]]+Table2[[#This Row],[Rank Sharpe]])/3</f>
        <v>624.66666666666663</v>
      </c>
    </row>
    <row r="667" spans="1:48" x14ac:dyDescent="0.3">
      <c r="A667" t="s">
        <v>1405</v>
      </c>
      <c r="B667" t="s">
        <v>1406</v>
      </c>
      <c r="C667" t="s">
        <v>10183</v>
      </c>
      <c r="D667" t="s">
        <v>591</v>
      </c>
      <c r="E667">
        <v>7378.6061286399899</v>
      </c>
      <c r="F667">
        <v>43.22</v>
      </c>
      <c r="G667">
        <v>-17.5355379592493</v>
      </c>
      <c r="H667">
        <f>(Table2[[#This Row],[1Y Return vs Nifty]]-AVERAGE(Table2[1Y Return vs Nifty]))/_xlfn.STDEV.P(Table2[1Y Return vs Nifty])</f>
        <v>-0.73901722401361147</v>
      </c>
      <c r="I667">
        <v>-5.6793767965670101</v>
      </c>
      <c r="J667">
        <f>(Table2[[#This Row],[1M Return vs Nifty]]-AVERAGE(Table2[1M Return vs Nifty]))/_xlfn.STDEV.P(Table2[1M Return vs Nifty])</f>
        <v>-0.65877818234474794</v>
      </c>
      <c r="K667">
        <v>-44.9020612347</v>
      </c>
      <c r="L667">
        <f>(Table2[[#This Row],[6M Return vs Nifty]]-AVERAGE(Table2[6M Return vs Nifty]))/_xlfn.STDEV.P(Table2[6M Return vs Nifty])</f>
        <v>-1.6482505599626307</v>
      </c>
      <c r="M667">
        <v>-4.6910088431107901</v>
      </c>
      <c r="N667">
        <f>(Table2[[#This Row],[1W Return vs Nifty]]-AVERAGE(Table2[1W Return vs Nifty]))/_xlfn.STDEV.P(Table2[1W Return vs Nifty])</f>
        <v>-0.83990130730996881</v>
      </c>
      <c r="O667">
        <v>43.46</v>
      </c>
      <c r="P667">
        <v>44.147850289158697</v>
      </c>
      <c r="Q667">
        <v>46.662605439902897</v>
      </c>
      <c r="R667">
        <v>43.675273178365202</v>
      </c>
      <c r="S667" s="2">
        <f>(Table2[[#This Row],[Close Price]]-Table2[[#This Row],[20D EMA]])/Table2[[#This Row],[20D EMA]]</f>
        <v>-5.5223193741371834E-3</v>
      </c>
      <c r="T667" s="2">
        <f>(Table2[[#This Row],[Close Price]]-Table2[[#This Row],[50D EMA]])/Table2[[#This Row],[50D EMA]]</f>
        <v>-2.1016884923761477E-2</v>
      </c>
      <c r="U667" s="2">
        <f>(Table2[[#This Row],[Close Price]]-Table2[[#This Row],[200D EMA]])/Table2[[#This Row],[200D EMA]]</f>
        <v>-7.3776537067495179E-2</v>
      </c>
      <c r="V667">
        <v>1.89456587608849</v>
      </c>
      <c r="W667">
        <v>42.71</v>
      </c>
      <c r="X667">
        <v>44.02</v>
      </c>
      <c r="Y667">
        <v>42.55</v>
      </c>
      <c r="Z667">
        <v>46</v>
      </c>
      <c r="AA667">
        <v>41.24</v>
      </c>
      <c r="AB667">
        <v>47.15</v>
      </c>
      <c r="AC667">
        <f>(Table2[[#This Row],[Close Price]]/Table2[[#This Row],[Day Low]])-1</f>
        <v>1.1940997424490618E-2</v>
      </c>
      <c r="AD667">
        <f>(Table2[[#This Row],[Day High]]/Table2[[#This Row],[Close Price]])-1</f>
        <v>1.8509949097640144E-2</v>
      </c>
      <c r="AE667">
        <f>(Table2[[#This Row],[Close Price]]/Table2[[#This Row],[Current Week Low]])-1</f>
        <v>1.5746180963572387E-2</v>
      </c>
      <c r="AF667">
        <f>(Table2[[#This Row],[Current Week High]]/Table2[[#This Row],[Close Price]])-1</f>
        <v>6.432207311429905E-2</v>
      </c>
      <c r="AG667">
        <f>(Table2[[#This Row],[Close Price]]/Table2[[#This Row],[Current Month Low]])-1</f>
        <v>4.8011639185256971E-2</v>
      </c>
      <c r="AH667">
        <f>(Table2[[#This Row],[Current Month High]]/Table2[[#This Row],[Close Price]])-1</f>
        <v>9.0930124942156354E-2</v>
      </c>
      <c r="AI667">
        <v>58.954187875983301</v>
      </c>
      <c r="AJ667">
        <v>13.587385019710901</v>
      </c>
      <c r="AK667" t="str">
        <f>IF(AND(Table2[[#This Row],[20D EMA]]&gt;Table2[[#This Row],[50D EMA]],Table2[[#This Row],[50D EMA]]&gt;Table2[[#This Row],[200D EMA]]),"Uptrend","Downtrend/NoTrend")</f>
        <v>Downtrend/NoTrend</v>
      </c>
      <c r="AL667">
        <v>-0.17</v>
      </c>
      <c r="AM667" t="s">
        <v>10212</v>
      </c>
      <c r="AN667">
        <v>3.84</v>
      </c>
      <c r="AO667" t="s">
        <v>10211</v>
      </c>
      <c r="AP667">
        <v>-7.4739004725460001E-3</v>
      </c>
      <c r="AQ667">
        <f>(Table2[[#This Row],[Sharpe Ratio]]-AVERAGE(Table2[Sharpe Ratio]))/_xlfn.STDEV.P(Table2[Sharpe Ratio])</f>
        <v>-0.70341376394426181</v>
      </c>
      <c r="AR6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7">
        <f>_xlfn.RANK.AVG(Table2[[#This Row],[1Y Return vs Nifty Z-Score]],Table2[1Y Return vs Nifty Z-Score])</f>
        <v>602</v>
      </c>
      <c r="AT667">
        <f>_xlfn.RANK.AVG(Table2[[#This Row],[6M Return vs Nifty Z-Score]],Table2[6M Return vs Nifty Z-Score])</f>
        <v>719</v>
      </c>
      <c r="AU667">
        <f>_xlfn.RANK.AVG(Table2[[#This Row],[Sharpe Ratio Z-Score]],Table2[Sharpe Ratio Z-Score])</f>
        <v>553</v>
      </c>
      <c r="AV667">
        <f>(Table2[[#This Row],[Rank 1Y]]+Table2[[#This Row],[Rank 6M]]+Table2[[#This Row],[Rank Sharpe]])/3</f>
        <v>624.66666666666663</v>
      </c>
    </row>
    <row r="668" spans="1:48" x14ac:dyDescent="0.3">
      <c r="A668" t="s">
        <v>784</v>
      </c>
      <c r="B668" t="s">
        <v>785</v>
      </c>
      <c r="C668" t="s">
        <v>10181</v>
      </c>
      <c r="D668" t="s">
        <v>166</v>
      </c>
      <c r="E668">
        <v>20116.667938850002</v>
      </c>
      <c r="F668">
        <v>6955.55</v>
      </c>
      <c r="G668">
        <v>-20.527249802579799</v>
      </c>
      <c r="H668">
        <f>(Table2[[#This Row],[1Y Return vs Nifty]]-AVERAGE(Table2[1Y Return vs Nifty]))/_xlfn.STDEV.P(Table2[1Y Return vs Nifty])</f>
        <v>-0.77493317836606801</v>
      </c>
      <c r="I668">
        <v>7.2870150933518003</v>
      </c>
      <c r="J668">
        <f>(Table2[[#This Row],[1M Return vs Nifty]]-AVERAGE(Table2[1M Return vs Nifty]))/_xlfn.STDEV.P(Table2[1M Return vs Nifty])</f>
        <v>0.45083679600096677</v>
      </c>
      <c r="K668">
        <v>-10.5775190627502</v>
      </c>
      <c r="L668">
        <f>(Table2[[#This Row],[6M Return vs Nifty]]-AVERAGE(Table2[6M Return vs Nifty]))/_xlfn.STDEV.P(Table2[6M Return vs Nifty])</f>
        <v>-0.61514088882419049</v>
      </c>
      <c r="M668">
        <v>-0.28155506159819199</v>
      </c>
      <c r="N668">
        <f>(Table2[[#This Row],[1W Return vs Nifty]]-AVERAGE(Table2[1W Return vs Nifty]))/_xlfn.STDEV.P(Table2[1W Return vs Nifty])</f>
        <v>4.6632922347741223E-3</v>
      </c>
      <c r="O668">
        <v>6574.04</v>
      </c>
      <c r="P668">
        <v>6317.9960103020903</v>
      </c>
      <c r="Q668">
        <v>6416.8314951741204</v>
      </c>
      <c r="R668">
        <v>78.428403421898906</v>
      </c>
      <c r="S668" s="2">
        <f>(Table2[[#This Row],[Close Price]]-Table2[[#This Row],[20D EMA]])/Table2[[#This Row],[20D EMA]]</f>
        <v>5.8032807832018092E-2</v>
      </c>
      <c r="T668" s="2">
        <f>(Table2[[#This Row],[Close Price]]-Table2[[#This Row],[50D EMA]])/Table2[[#This Row],[50D EMA]]</f>
        <v>0.1009107933367349</v>
      </c>
      <c r="U668" s="2">
        <f>(Table2[[#This Row],[Close Price]]-Table2[[#This Row],[200D EMA]])/Table2[[#This Row],[200D EMA]]</f>
        <v>8.3953974049502708E-2</v>
      </c>
      <c r="V668">
        <v>1.1763704349959401</v>
      </c>
      <c r="W668">
        <v>6823.1</v>
      </c>
      <c r="X668">
        <v>7024.6</v>
      </c>
      <c r="Y668">
        <v>6637.7</v>
      </c>
      <c r="Z668">
        <v>7024.6</v>
      </c>
      <c r="AA668">
        <v>6500</v>
      </c>
      <c r="AB668">
        <v>7024.6</v>
      </c>
      <c r="AC668">
        <f>(Table2[[#This Row],[Close Price]]/Table2[[#This Row],[Day Low]])-1</f>
        <v>1.9411997479151788E-2</v>
      </c>
      <c r="AD668">
        <f>(Table2[[#This Row],[Day High]]/Table2[[#This Row],[Close Price]])-1</f>
        <v>9.927324223102385E-3</v>
      </c>
      <c r="AE668">
        <f>(Table2[[#This Row],[Close Price]]/Table2[[#This Row],[Current Week Low]])-1</f>
        <v>4.7885562770236811E-2</v>
      </c>
      <c r="AF668">
        <f>(Table2[[#This Row],[Current Week High]]/Table2[[#This Row],[Close Price]])-1</f>
        <v>9.927324223102385E-3</v>
      </c>
      <c r="AG668">
        <f>(Table2[[#This Row],[Close Price]]/Table2[[#This Row],[Current Month Low]])-1</f>
        <v>7.0084615384615523E-2</v>
      </c>
      <c r="AH668">
        <f>(Table2[[#This Row],[Current Month High]]/Table2[[#This Row],[Close Price]])-1</f>
        <v>9.927324223102385E-3</v>
      </c>
      <c r="AI668">
        <v>9.1200552077118093</v>
      </c>
      <c r="AJ668">
        <v>34.4106592461617</v>
      </c>
      <c r="AK668" t="str">
        <f>IF(AND(Table2[[#This Row],[20D EMA]]&gt;Table2[[#This Row],[50D EMA]],Table2[[#This Row],[50D EMA]]&gt;Table2[[#This Row],[200D EMA]]),"Uptrend","Downtrend/NoTrend")</f>
        <v>Downtrend/NoTrend</v>
      </c>
      <c r="AL668">
        <v>0.09</v>
      </c>
      <c r="AM668" t="s">
        <v>10211</v>
      </c>
      <c r="AN668">
        <v>8.68</v>
      </c>
      <c r="AO668" t="s">
        <v>10211</v>
      </c>
      <c r="AP668">
        <v>-0.129924989597901</v>
      </c>
      <c r="AQ668">
        <f>(Table2[[#This Row],[Sharpe Ratio]]-AVERAGE(Table2[Sharpe Ratio]))/_xlfn.STDEV.P(Table2[Sharpe Ratio])</f>
        <v>-2.0926917135502117</v>
      </c>
      <c r="AR6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8">
        <f>_xlfn.RANK.AVG(Table2[[#This Row],[1Y Return vs Nifty Z-Score]],Table2[1Y Return vs Nifty Z-Score])</f>
        <v>621</v>
      </c>
      <c r="AT668">
        <f>_xlfn.RANK.AVG(Table2[[#This Row],[6M Return vs Nifty Z-Score]],Table2[6M Return vs Nifty Z-Score])</f>
        <v>533</v>
      </c>
      <c r="AU668">
        <f>_xlfn.RANK.AVG(Table2[[#This Row],[Sharpe Ratio Z-Score]],Table2[Sharpe Ratio Z-Score])</f>
        <v>723</v>
      </c>
      <c r="AV668">
        <f>(Table2[[#This Row],[Rank 1Y]]+Table2[[#This Row],[Rank 6M]]+Table2[[#This Row],[Rank Sharpe]])/3</f>
        <v>625.66666666666663</v>
      </c>
    </row>
    <row r="669" spans="1:48" x14ac:dyDescent="0.3">
      <c r="A669" t="s">
        <v>1027</v>
      </c>
      <c r="B669" t="s">
        <v>1028</v>
      </c>
      <c r="C669" t="s">
        <v>10176</v>
      </c>
      <c r="D669" t="s">
        <v>78</v>
      </c>
      <c r="E669">
        <v>12680.829212265</v>
      </c>
      <c r="F669">
        <v>356.9</v>
      </c>
      <c r="G669">
        <v>-25.406445745458399</v>
      </c>
      <c r="H669">
        <f>(Table2[[#This Row],[1Y Return vs Nifty]]-AVERAGE(Table2[1Y Return vs Nifty]))/_xlfn.STDEV.P(Table2[1Y Return vs Nifty])</f>
        <v>-0.83350866555805458</v>
      </c>
      <c r="I669">
        <v>-3.1472385870232702</v>
      </c>
      <c r="J669">
        <f>(Table2[[#This Row],[1M Return vs Nifty]]-AVERAGE(Table2[1M Return vs Nifty]))/_xlfn.STDEV.P(Table2[1M Return vs Nifty])</f>
        <v>-0.4420873319983431</v>
      </c>
      <c r="K669">
        <v>-9.60223111735991</v>
      </c>
      <c r="L669">
        <f>(Table2[[#This Row],[6M Return vs Nifty]]-AVERAGE(Table2[6M Return vs Nifty]))/_xlfn.STDEV.P(Table2[6M Return vs Nifty])</f>
        <v>-0.58578639944804833</v>
      </c>
      <c r="M669">
        <v>-1.5864597609080699</v>
      </c>
      <c r="N669">
        <f>(Table2[[#This Row],[1W Return vs Nifty]]-AVERAGE(Table2[1W Return vs Nifty]))/_xlfn.STDEV.P(Table2[1W Return vs Nifty])</f>
        <v>-0.24527159072904031</v>
      </c>
      <c r="O669">
        <v>354.87</v>
      </c>
      <c r="P669">
        <v>344.15472359711498</v>
      </c>
      <c r="Q669">
        <v>342.46424911849198</v>
      </c>
      <c r="R669">
        <v>46.841414642345299</v>
      </c>
      <c r="S669" s="2">
        <f>(Table2[[#This Row],[Close Price]]-Table2[[#This Row],[20D EMA]])/Table2[[#This Row],[20D EMA]]</f>
        <v>5.72040465522578E-3</v>
      </c>
      <c r="T669" s="2">
        <f>(Table2[[#This Row],[Close Price]]-Table2[[#This Row],[50D EMA]])/Table2[[#This Row],[50D EMA]]</f>
        <v>3.7033565222266904E-2</v>
      </c>
      <c r="U669" s="2">
        <f>(Table2[[#This Row],[Close Price]]-Table2[[#This Row],[200D EMA]])/Table2[[#This Row],[200D EMA]]</f>
        <v>4.2152577732320486E-2</v>
      </c>
      <c r="V669">
        <v>1.4538576640638401</v>
      </c>
      <c r="W669">
        <v>354.6</v>
      </c>
      <c r="X669">
        <v>360.45</v>
      </c>
      <c r="Y669">
        <v>351.3</v>
      </c>
      <c r="Z669">
        <v>376</v>
      </c>
      <c r="AA669">
        <v>351.3</v>
      </c>
      <c r="AB669">
        <v>376.5</v>
      </c>
      <c r="AC669">
        <f>(Table2[[#This Row],[Close Price]]/Table2[[#This Row],[Day Low]])-1</f>
        <v>6.486181613085007E-3</v>
      </c>
      <c r="AD669">
        <f>(Table2[[#This Row],[Day High]]/Table2[[#This Row],[Close Price]])-1</f>
        <v>9.9467637993835289E-3</v>
      </c>
      <c r="AE669">
        <f>(Table2[[#This Row],[Close Price]]/Table2[[#This Row],[Current Week Low]])-1</f>
        <v>1.5940791346427563E-2</v>
      </c>
      <c r="AF669">
        <f>(Table2[[#This Row],[Current Week High]]/Table2[[#This Row],[Close Price]])-1</f>
        <v>5.3516391145979281E-2</v>
      </c>
      <c r="AG669">
        <f>(Table2[[#This Row],[Close Price]]/Table2[[#This Row],[Current Month Low]])-1</f>
        <v>1.5940791346427563E-2</v>
      </c>
      <c r="AH669">
        <f>(Table2[[#This Row],[Current Month High]]/Table2[[#This Row],[Close Price]])-1</f>
        <v>5.4917343793779771E-2</v>
      </c>
      <c r="AI669">
        <v>11.5158307649201</v>
      </c>
      <c r="AJ669">
        <v>22.5197391005835</v>
      </c>
      <c r="AK669" t="str">
        <f>IF(AND(Table2[[#This Row],[20D EMA]]&gt;Table2[[#This Row],[50D EMA]],Table2[[#This Row],[50D EMA]]&gt;Table2[[#This Row],[200D EMA]]),"Uptrend","Downtrend/NoTrend")</f>
        <v>Uptrend</v>
      </c>
      <c r="AL669">
        <v>-0.06</v>
      </c>
      <c r="AM669" t="s">
        <v>10212</v>
      </c>
      <c r="AN669">
        <v>0.01</v>
      </c>
      <c r="AO669" t="s">
        <v>10211</v>
      </c>
      <c r="AP669">
        <v>-0.10735217144394001</v>
      </c>
      <c r="AQ669">
        <f>(Table2[[#This Row],[Sharpe Ratio]]-AVERAGE(Table2[Sharpe Ratio]))/_xlfn.STDEV.P(Table2[Sharpe Ratio])</f>
        <v>-1.836590124370721</v>
      </c>
      <c r="AR6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-3.9432441121042072</v>
      </c>
      <c r="AS669">
        <f>_xlfn.RANK.AVG(Table2[[#This Row],[1Y Return vs Nifty Z-Score]],Table2[1Y Return vs Nifty Z-Score])</f>
        <v>643</v>
      </c>
      <c r="AT669">
        <f>_xlfn.RANK.AVG(Table2[[#This Row],[6M Return vs Nifty Z-Score]],Table2[6M Return vs Nifty Z-Score])</f>
        <v>524</v>
      </c>
      <c r="AU669">
        <f>_xlfn.RANK.AVG(Table2[[#This Row],[Sharpe Ratio Z-Score]],Table2[Sharpe Ratio Z-Score])</f>
        <v>712</v>
      </c>
      <c r="AV669">
        <f>(Table2[[#This Row],[Rank 1Y]]+Table2[[#This Row],[Rank 6M]]+Table2[[#This Row],[Rank Sharpe]])/3</f>
        <v>626.33333333333337</v>
      </c>
    </row>
    <row r="670" spans="1:48" x14ac:dyDescent="0.3">
      <c r="A670" t="s">
        <v>1816</v>
      </c>
      <c r="B670" t="s">
        <v>1817</v>
      </c>
      <c r="C670" t="s">
        <v>10179</v>
      </c>
      <c r="D670" t="s">
        <v>926</v>
      </c>
      <c r="E670">
        <v>3927.1423248750002</v>
      </c>
      <c r="F670">
        <v>317.05</v>
      </c>
      <c r="G670">
        <v>-37.117328166995797</v>
      </c>
      <c r="H670">
        <f>(Table2[[#This Row],[1Y Return vs Nifty]]-AVERAGE(Table2[1Y Return vs Nifty]))/_xlfn.STDEV.P(Table2[1Y Return vs Nifty])</f>
        <v>-0.97409958490631854</v>
      </c>
      <c r="I670">
        <v>-3.2600328483928598</v>
      </c>
      <c r="J670">
        <f>(Table2[[#This Row],[1M Return vs Nifty]]-AVERAGE(Table2[1M Return vs Nifty]))/_xlfn.STDEV.P(Table2[1M Return vs Nifty])</f>
        <v>-0.45173984003216611</v>
      </c>
      <c r="K670">
        <v>-35.309185001628698</v>
      </c>
      <c r="L670">
        <f>(Table2[[#This Row],[6M Return vs Nifty]]-AVERAGE(Table2[6M Return vs Nifty]))/_xlfn.STDEV.P(Table2[6M Return vs Nifty])</f>
        <v>-1.3595214878959694</v>
      </c>
      <c r="M670">
        <v>-4.0247844920201103</v>
      </c>
      <c r="N670">
        <f>(Table2[[#This Row],[1W Return vs Nifty]]-AVERAGE(Table2[1W Return vs Nifty]))/_xlfn.STDEV.P(Table2[1W Return vs Nifty])</f>
        <v>-0.71229604594064777</v>
      </c>
      <c r="O670">
        <v>320.29000000000002</v>
      </c>
      <c r="P670">
        <v>317.279349866968</v>
      </c>
      <c r="Q670">
        <v>335.93476850463998</v>
      </c>
      <c r="R670">
        <v>43.571694758749899</v>
      </c>
      <c r="S670" s="2">
        <f>(Table2[[#This Row],[Close Price]]-Table2[[#This Row],[20D EMA]])/Table2[[#This Row],[20D EMA]]</f>
        <v>-1.0115832526772639E-2</v>
      </c>
      <c r="T670" s="2">
        <f>(Table2[[#This Row],[Close Price]]-Table2[[#This Row],[50D EMA]])/Table2[[#This Row],[50D EMA]]</f>
        <v>-7.2286414815259006E-4</v>
      </c>
      <c r="U670" s="2">
        <f>(Table2[[#This Row],[Close Price]]-Table2[[#This Row],[200D EMA]])/Table2[[#This Row],[200D EMA]]</f>
        <v>-5.6215581937834234E-2</v>
      </c>
      <c r="V670">
        <v>0.926102680833782</v>
      </c>
      <c r="W670">
        <v>316</v>
      </c>
      <c r="X670">
        <v>330.5</v>
      </c>
      <c r="Y670">
        <v>312</v>
      </c>
      <c r="Z670">
        <v>334</v>
      </c>
      <c r="AA670">
        <v>312</v>
      </c>
      <c r="AB670">
        <v>335.9</v>
      </c>
      <c r="AC670">
        <f>(Table2[[#This Row],[Close Price]]/Table2[[#This Row],[Day Low]])-1</f>
        <v>3.322784810126711E-3</v>
      </c>
      <c r="AD670">
        <f>(Table2[[#This Row],[Day High]]/Table2[[#This Row],[Close Price]])-1</f>
        <v>4.2422330862639912E-2</v>
      </c>
      <c r="AE670">
        <f>(Table2[[#This Row],[Close Price]]/Table2[[#This Row],[Current Week Low]])-1</f>
        <v>1.6185897435897489E-2</v>
      </c>
      <c r="AF670">
        <f>(Table2[[#This Row],[Current Week High]]/Table2[[#This Row],[Close Price]])-1</f>
        <v>5.3461599116858549E-2</v>
      </c>
      <c r="AG670">
        <f>(Table2[[#This Row],[Close Price]]/Table2[[#This Row],[Current Month Low]])-1</f>
        <v>1.6185897435897489E-2</v>
      </c>
      <c r="AH670">
        <f>(Table2[[#This Row],[Current Month High]]/Table2[[#This Row],[Close Price]])-1</f>
        <v>5.9454344740577092E-2</v>
      </c>
      <c r="AI670">
        <v>41.901908216369598</v>
      </c>
      <c r="AJ670">
        <v>18.324314237730899</v>
      </c>
      <c r="AK670" t="str">
        <f>IF(AND(Table2[[#This Row],[20D EMA]]&gt;Table2[[#This Row],[50D EMA]],Table2[[#This Row],[50D EMA]]&gt;Table2[[#This Row],[200D EMA]]),"Uptrend","Downtrend/NoTrend")</f>
        <v>Downtrend/NoTrend</v>
      </c>
      <c r="AL670">
        <v>-7.0000000000000007E-2</v>
      </c>
      <c r="AM670" t="s">
        <v>10212</v>
      </c>
      <c r="AN670">
        <v>0.17</v>
      </c>
      <c r="AO670" t="s">
        <v>10211</v>
      </c>
      <c r="AP670">
        <v>3.9950930120369998E-3</v>
      </c>
      <c r="AQ670">
        <f>(Table2[[#This Row],[Sharpe Ratio]]-AVERAGE(Table2[Sharpe Ratio]))/_xlfn.STDEV.P(Table2[Sharpe Ratio])</f>
        <v>-0.57329144436248991</v>
      </c>
      <c r="AR6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0">
        <f>_xlfn.RANK.AVG(Table2[[#This Row],[1Y Return vs Nifty Z-Score]],Table2[1Y Return vs Nifty Z-Score])</f>
        <v>684</v>
      </c>
      <c r="AT670">
        <f>_xlfn.RANK.AVG(Table2[[#This Row],[6M Return vs Nifty Z-Score]],Table2[6M Return vs Nifty Z-Score])</f>
        <v>706</v>
      </c>
      <c r="AU670">
        <f>_xlfn.RANK.AVG(Table2[[#This Row],[Sharpe Ratio Z-Score]],Table2[Sharpe Ratio Z-Score])</f>
        <v>490</v>
      </c>
      <c r="AV670">
        <f>(Table2[[#This Row],[Rank 1Y]]+Table2[[#This Row],[Rank 6M]]+Table2[[#This Row],[Rank Sharpe]])/3</f>
        <v>626.66666666666663</v>
      </c>
    </row>
    <row r="671" spans="1:48" x14ac:dyDescent="0.3">
      <c r="A671" t="s">
        <v>2193</v>
      </c>
      <c r="B671" t="s">
        <v>2194</v>
      </c>
      <c r="C671" t="s">
        <v>10172</v>
      </c>
      <c r="D671" t="s">
        <v>243</v>
      </c>
      <c r="E671">
        <v>2468.8598866099901</v>
      </c>
      <c r="F671">
        <v>428.15</v>
      </c>
      <c r="G671">
        <v>-11.816194333953</v>
      </c>
      <c r="H671">
        <f>(Table2[[#This Row],[1Y Return vs Nifty]]-AVERAGE(Table2[1Y Return vs Nifty]))/_xlfn.STDEV.P(Table2[1Y Return vs Nifty])</f>
        <v>-0.67035563649137242</v>
      </c>
      <c r="I671">
        <v>0.63642083158342</v>
      </c>
      <c r="J671">
        <f>(Table2[[#This Row],[1M Return vs Nifty]]-AVERAGE(Table2[1M Return vs Nifty]))/_xlfn.STDEV.P(Table2[1M Return vs Nifty])</f>
        <v>-0.11829601059697288</v>
      </c>
      <c r="K671">
        <v>-20.5614026755648</v>
      </c>
      <c r="L671">
        <f>(Table2[[#This Row],[6M Return vs Nifty]]-AVERAGE(Table2[6M Return vs Nifty]))/_xlfn.STDEV.P(Table2[6M Return vs Nifty])</f>
        <v>-0.91563861037423566</v>
      </c>
      <c r="M671">
        <v>-1.5761166598223799</v>
      </c>
      <c r="N671">
        <f>(Table2[[#This Row],[1W Return vs Nifty]]-AVERAGE(Table2[1W Return vs Nifty]))/_xlfn.STDEV.P(Table2[1W Return vs Nifty])</f>
        <v>-0.24329052516869556</v>
      </c>
      <c r="O671">
        <v>415.07</v>
      </c>
      <c r="P671">
        <v>401.37351787141199</v>
      </c>
      <c r="Q671">
        <v>405.80818046452401</v>
      </c>
      <c r="R671">
        <v>51.734546954011599</v>
      </c>
      <c r="S671" s="2">
        <f>(Table2[[#This Row],[Close Price]]-Table2[[#This Row],[20D EMA]])/Table2[[#This Row],[20D EMA]]</f>
        <v>3.1512756884380912E-2</v>
      </c>
      <c r="T671" s="2">
        <f>(Table2[[#This Row],[Close Price]]-Table2[[#This Row],[50D EMA]])/Table2[[#This Row],[50D EMA]]</f>
        <v>6.671212956597293E-2</v>
      </c>
      <c r="U671" s="2">
        <f>(Table2[[#This Row],[Close Price]]-Table2[[#This Row],[200D EMA]])/Table2[[#This Row],[200D EMA]]</f>
        <v>5.5055123605200706E-2</v>
      </c>
      <c r="V671">
        <v>1.82967366716724</v>
      </c>
      <c r="W671">
        <v>419.55</v>
      </c>
      <c r="X671">
        <v>438.8</v>
      </c>
      <c r="Y671">
        <v>415.4</v>
      </c>
      <c r="Z671">
        <v>444.25</v>
      </c>
      <c r="AA671">
        <v>403.05</v>
      </c>
      <c r="AB671">
        <v>448.9</v>
      </c>
      <c r="AC671">
        <f>(Table2[[#This Row],[Close Price]]/Table2[[#This Row],[Day Low]])-1</f>
        <v>2.0498152782743251E-2</v>
      </c>
      <c r="AD671">
        <f>(Table2[[#This Row],[Day High]]/Table2[[#This Row],[Close Price]])-1</f>
        <v>2.4874459885554145E-2</v>
      </c>
      <c r="AE671">
        <f>(Table2[[#This Row],[Close Price]]/Table2[[#This Row],[Current Week Low]])-1</f>
        <v>3.0693307655272006E-2</v>
      </c>
      <c r="AF671">
        <f>(Table2[[#This Row],[Current Week High]]/Table2[[#This Row],[Close Price]])-1</f>
        <v>3.7603643582856616E-2</v>
      </c>
      <c r="AG671">
        <f>(Table2[[#This Row],[Close Price]]/Table2[[#This Row],[Current Month Low]])-1</f>
        <v>6.2275151966257214E-2</v>
      </c>
      <c r="AH671">
        <f>(Table2[[#This Row],[Current Month High]]/Table2[[#This Row],[Close Price]])-1</f>
        <v>4.8464323251196983E-2</v>
      </c>
      <c r="AI671">
        <v>25.166413640079401</v>
      </c>
      <c r="AJ671">
        <v>29.4090977784494</v>
      </c>
      <c r="AK671" t="str">
        <f>IF(AND(Table2[[#This Row],[20D EMA]]&gt;Table2[[#This Row],[50D EMA]],Table2[[#This Row],[50D EMA]]&gt;Table2[[#This Row],[200D EMA]]),"Uptrend","Downtrend/NoTrend")</f>
        <v>Downtrend/NoTrend</v>
      </c>
      <c r="AL671">
        <v>-0.04</v>
      </c>
      <c r="AM671" t="s">
        <v>10212</v>
      </c>
      <c r="AN671">
        <v>5.87</v>
      </c>
      <c r="AO671" t="s">
        <v>10211</v>
      </c>
      <c r="AP671">
        <v>-7.2559739930854003E-2</v>
      </c>
      <c r="AQ671">
        <f>(Table2[[#This Row],[Sharpe Ratio]]-AVERAGE(Table2[Sharpe Ratio]))/_xlfn.STDEV.P(Table2[Sharpe Ratio])</f>
        <v>-1.4418500019302993</v>
      </c>
      <c r="AR6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1">
        <f>_xlfn.RANK.AVG(Table2[[#This Row],[1Y Return vs Nifty Z-Score]],Table2[1Y Return vs Nifty Z-Score])</f>
        <v>570</v>
      </c>
      <c r="AT671">
        <f>_xlfn.RANK.AVG(Table2[[#This Row],[6M Return vs Nifty Z-Score]],Table2[6M Return vs Nifty Z-Score])</f>
        <v>631</v>
      </c>
      <c r="AU671">
        <f>_xlfn.RANK.AVG(Table2[[#This Row],[Sharpe Ratio Z-Score]],Table2[Sharpe Ratio Z-Score])</f>
        <v>679</v>
      </c>
      <c r="AV671">
        <f>(Table2[[#This Row],[Rank 1Y]]+Table2[[#This Row],[Rank 6M]]+Table2[[#This Row],[Rank Sharpe]])/3</f>
        <v>626.66666666666663</v>
      </c>
    </row>
    <row r="672" spans="1:48" x14ac:dyDescent="0.3">
      <c r="A672" t="s">
        <v>68</v>
      </c>
      <c r="B672" t="s">
        <v>69</v>
      </c>
      <c r="C672" t="s">
        <v>10167</v>
      </c>
      <c r="D672" t="s">
        <v>24</v>
      </c>
      <c r="E672">
        <v>366677.61691610003</v>
      </c>
      <c r="F672">
        <v>1832.85</v>
      </c>
      <c r="G672">
        <v>-28.811386574677002</v>
      </c>
      <c r="H672">
        <f>(Table2[[#This Row],[1Y Return vs Nifty]]-AVERAGE(Table2[1Y Return vs Nifty]))/_xlfn.STDEV.P(Table2[1Y Return vs Nifty])</f>
        <v>-0.8743854965495349</v>
      </c>
      <c r="I672">
        <v>1.8096209782397901</v>
      </c>
      <c r="J672">
        <f>(Table2[[#This Row],[1M Return vs Nifty]]-AVERAGE(Table2[1M Return vs Nifty]))/_xlfn.STDEV.P(Table2[1M Return vs Nifty])</f>
        <v>-1.7897961056342462E-2</v>
      </c>
      <c r="K672">
        <v>-11.931632346283299</v>
      </c>
      <c r="L672">
        <f>(Table2[[#This Row],[6M Return vs Nifty]]-AVERAGE(Table2[6M Return vs Nifty]))/_xlfn.STDEV.P(Table2[6M Return vs Nifty])</f>
        <v>-0.6558973691882114</v>
      </c>
      <c r="M672">
        <v>-0.107594304034591</v>
      </c>
      <c r="N672">
        <f>(Table2[[#This Row],[1W Return vs Nifty]]-AVERAGE(Table2[1W Return vs Nifty]))/_xlfn.STDEV.P(Table2[1W Return vs Nifty])</f>
        <v>3.7982860786370018E-2</v>
      </c>
      <c r="O672">
        <v>1803.3</v>
      </c>
      <c r="P672">
        <v>1764.0434131735601</v>
      </c>
      <c r="Q672">
        <v>1764.8506726554101</v>
      </c>
      <c r="R672">
        <v>63.161714572240903</v>
      </c>
      <c r="S672" s="2">
        <f>(Table2[[#This Row],[Close Price]]-Table2[[#This Row],[20D EMA]])/Table2[[#This Row],[20D EMA]]</f>
        <v>1.6386624521710174E-2</v>
      </c>
      <c r="T672" s="2">
        <f>(Table2[[#This Row],[Close Price]]-Table2[[#This Row],[50D EMA]])/Table2[[#This Row],[50D EMA]]</f>
        <v>3.9005041663149859E-2</v>
      </c>
      <c r="U672" s="2">
        <f>(Table2[[#This Row],[Close Price]]-Table2[[#This Row],[200D EMA]])/Table2[[#This Row],[200D EMA]]</f>
        <v>3.8529790875891728E-2</v>
      </c>
      <c r="V672">
        <v>0.60164948884305403</v>
      </c>
      <c r="W672">
        <v>1826.25</v>
      </c>
      <c r="X672">
        <v>1851</v>
      </c>
      <c r="Y672">
        <v>1820.2</v>
      </c>
      <c r="Z672">
        <v>1870</v>
      </c>
      <c r="AA672">
        <v>1737.1</v>
      </c>
      <c r="AB672">
        <v>1870</v>
      </c>
      <c r="AC672">
        <f>(Table2[[#This Row],[Close Price]]/Table2[[#This Row],[Day Low]])-1</f>
        <v>3.6139630390144006E-3</v>
      </c>
      <c r="AD672">
        <f>(Table2[[#This Row],[Day High]]/Table2[[#This Row],[Close Price]])-1</f>
        <v>9.9026106882724729E-3</v>
      </c>
      <c r="AE672">
        <f>(Table2[[#This Row],[Close Price]]/Table2[[#This Row],[Current Week Low]])-1</f>
        <v>6.9497857378308936E-3</v>
      </c>
      <c r="AF672">
        <f>(Table2[[#This Row],[Current Week High]]/Table2[[#This Row],[Close Price]])-1</f>
        <v>2.0268980003819159E-2</v>
      </c>
      <c r="AG672">
        <f>(Table2[[#This Row],[Close Price]]/Table2[[#This Row],[Current Month Low]])-1</f>
        <v>5.5120603304357862E-2</v>
      </c>
      <c r="AH672">
        <f>(Table2[[#This Row],[Current Month High]]/Table2[[#This Row],[Close Price]])-1</f>
        <v>2.0268980003819159E-2</v>
      </c>
      <c r="AI672">
        <v>8.4513189840958098</v>
      </c>
      <c r="AJ672">
        <v>18.719435178287998</v>
      </c>
      <c r="AK672" t="str">
        <f>IF(AND(Table2[[#This Row],[20D EMA]]&gt;Table2[[#This Row],[50D EMA]],Table2[[#This Row],[50D EMA]]&gt;Table2[[#This Row],[200D EMA]]),"Uptrend","Downtrend/NoTrend")</f>
        <v>Downtrend/NoTrend</v>
      </c>
      <c r="AL672">
        <v>-0.08</v>
      </c>
      <c r="AM672" t="s">
        <v>10212</v>
      </c>
      <c r="AN672">
        <v>1.93</v>
      </c>
      <c r="AO672" t="s">
        <v>10211</v>
      </c>
      <c r="AP672">
        <v>-7.9094137302338996E-2</v>
      </c>
      <c r="AQ672">
        <f>(Table2[[#This Row],[Sharpe Ratio]]-AVERAGE(Table2[Sharpe Ratio]))/_xlfn.STDEV.P(Table2[Sharpe Ratio])</f>
        <v>-1.5159864938717784</v>
      </c>
      <c r="AR6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2">
        <f>_xlfn.RANK.AVG(Table2[[#This Row],[1Y Return vs Nifty Z-Score]],Table2[1Y Return vs Nifty Z-Score])</f>
        <v>652</v>
      </c>
      <c r="AT672">
        <f>_xlfn.RANK.AVG(Table2[[#This Row],[6M Return vs Nifty Z-Score]],Table2[6M Return vs Nifty Z-Score])</f>
        <v>549</v>
      </c>
      <c r="AU672">
        <f>_xlfn.RANK.AVG(Table2[[#This Row],[Sharpe Ratio Z-Score]],Table2[Sharpe Ratio Z-Score])</f>
        <v>689</v>
      </c>
      <c r="AV672">
        <f>(Table2[[#This Row],[Rank 1Y]]+Table2[[#This Row],[Rank 6M]]+Table2[[#This Row],[Rank Sharpe]])/3</f>
        <v>630</v>
      </c>
    </row>
    <row r="673" spans="1:48" x14ac:dyDescent="0.3">
      <c r="A673" t="s">
        <v>1386</v>
      </c>
      <c r="B673" t="s">
        <v>1387</v>
      </c>
      <c r="C673" t="s">
        <v>10173</v>
      </c>
      <c r="D673" t="s">
        <v>387</v>
      </c>
      <c r="E673">
        <v>7513.7309288399902</v>
      </c>
      <c r="F673">
        <v>667.4</v>
      </c>
      <c r="G673">
        <v>-21.117291471849502</v>
      </c>
      <c r="H673">
        <f>(Table2[[#This Row],[1Y Return vs Nifty]]-AVERAGE(Table2[1Y Return vs Nifty]))/_xlfn.STDEV.P(Table2[1Y Return vs Nifty])</f>
        <v>-0.7820167180815597</v>
      </c>
      <c r="I673">
        <v>-4.6274138720603997</v>
      </c>
      <c r="J673">
        <f>(Table2[[#This Row],[1M Return vs Nifty]]-AVERAGE(Table2[1M Return vs Nifty]))/_xlfn.STDEV.P(Table2[1M Return vs Nifty])</f>
        <v>-0.56875515762000273</v>
      </c>
      <c r="K673">
        <v>-19.529717664344801</v>
      </c>
      <c r="L673">
        <f>(Table2[[#This Row],[6M Return vs Nifty]]-AVERAGE(Table2[6M Return vs Nifty]))/_xlfn.STDEV.P(Table2[6M Return vs Nifty])</f>
        <v>-0.88458666633604355</v>
      </c>
      <c r="M673">
        <v>-3.1047279735277198</v>
      </c>
      <c r="N673">
        <f>(Table2[[#This Row],[1W Return vs Nifty]]-AVERAGE(Table2[1W Return vs Nifty]))/_xlfn.STDEV.P(Table2[1W Return vs Nifty])</f>
        <v>-0.53607304790017352</v>
      </c>
      <c r="O673">
        <v>677.23</v>
      </c>
      <c r="P673">
        <v>659.41109614387506</v>
      </c>
      <c r="Q673">
        <v>646.88236754176796</v>
      </c>
      <c r="R673">
        <v>47.129183238990997</v>
      </c>
      <c r="S673" s="2">
        <f>(Table2[[#This Row],[Close Price]]-Table2[[#This Row],[20D EMA]])/Table2[[#This Row],[20D EMA]]</f>
        <v>-1.4515009671751164E-2</v>
      </c>
      <c r="T673" s="2">
        <f>(Table2[[#This Row],[Close Price]]-Table2[[#This Row],[50D EMA]])/Table2[[#This Row],[50D EMA]]</f>
        <v>1.2115209924192486E-2</v>
      </c>
      <c r="U673" s="2">
        <f>(Table2[[#This Row],[Close Price]]-Table2[[#This Row],[200D EMA]])/Table2[[#This Row],[200D EMA]]</f>
        <v>3.1717717915548581E-2</v>
      </c>
      <c r="V673">
        <v>0.89441262089113405</v>
      </c>
      <c r="W673">
        <v>655.29999999999995</v>
      </c>
      <c r="X673">
        <v>681.9</v>
      </c>
      <c r="Y673">
        <v>655.29999999999995</v>
      </c>
      <c r="Z673">
        <v>700</v>
      </c>
      <c r="AA673">
        <v>655.29999999999995</v>
      </c>
      <c r="AB673">
        <v>710.8</v>
      </c>
      <c r="AC673">
        <f>(Table2[[#This Row],[Close Price]]/Table2[[#This Row],[Day Low]])-1</f>
        <v>1.8464825270868346E-2</v>
      </c>
      <c r="AD673">
        <f>(Table2[[#This Row],[Day High]]/Table2[[#This Row],[Close Price]])-1</f>
        <v>2.1726101288582544E-2</v>
      </c>
      <c r="AE673">
        <f>(Table2[[#This Row],[Close Price]]/Table2[[#This Row],[Current Week Low]])-1</f>
        <v>1.8464825270868346E-2</v>
      </c>
      <c r="AF673">
        <f>(Table2[[#This Row],[Current Week High]]/Table2[[#This Row],[Close Price]])-1</f>
        <v>4.8846269103985707E-2</v>
      </c>
      <c r="AG673">
        <f>(Table2[[#This Row],[Close Price]]/Table2[[#This Row],[Current Month Low]])-1</f>
        <v>1.8464825270868346E-2</v>
      </c>
      <c r="AH673">
        <f>(Table2[[#This Row],[Current Month High]]/Table2[[#This Row],[Close Price]])-1</f>
        <v>6.5028468684447116E-2</v>
      </c>
      <c r="AI673">
        <v>16.2721006892418</v>
      </c>
      <c r="AJ673">
        <v>28.0138103001822</v>
      </c>
      <c r="AK673" t="str">
        <f>IF(AND(Table2[[#This Row],[20D EMA]]&gt;Table2[[#This Row],[50D EMA]],Table2[[#This Row],[50D EMA]]&gt;Table2[[#This Row],[200D EMA]]),"Uptrend","Downtrend/NoTrend")</f>
        <v>Uptrend</v>
      </c>
      <c r="AL673">
        <v>-0.03</v>
      </c>
      <c r="AM673" t="s">
        <v>10212</v>
      </c>
      <c r="AN673">
        <v>-3.64</v>
      </c>
      <c r="AO673" t="s">
        <v>10212</v>
      </c>
      <c r="AP673">
        <v>-5.9087883980721997E-2</v>
      </c>
      <c r="AQ673">
        <f>(Table2[[#This Row],[Sharpe Ratio]]-AVERAGE(Table2[Sharpe Ratio]))/_xlfn.STDEV.P(Table2[Sharpe Ratio])</f>
        <v>-1.2890040571088035</v>
      </c>
      <c r="AR6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-4.0604356470465834</v>
      </c>
      <c r="AS673">
        <f>_xlfn.RANK.AVG(Table2[[#This Row],[1Y Return vs Nifty Z-Score]],Table2[1Y Return vs Nifty Z-Score])</f>
        <v>623</v>
      </c>
      <c r="AT673">
        <f>_xlfn.RANK.AVG(Table2[[#This Row],[6M Return vs Nifty Z-Score]],Table2[6M Return vs Nifty Z-Score])</f>
        <v>617</v>
      </c>
      <c r="AU673">
        <f>_xlfn.RANK.AVG(Table2[[#This Row],[Sharpe Ratio Z-Score]],Table2[Sharpe Ratio Z-Score])</f>
        <v>650</v>
      </c>
      <c r="AV673">
        <f>(Table2[[#This Row],[Rank 1Y]]+Table2[[#This Row],[Rank 6M]]+Table2[[#This Row],[Rank Sharpe]])/3</f>
        <v>630</v>
      </c>
    </row>
    <row r="674" spans="1:48" x14ac:dyDescent="0.3">
      <c r="A674" t="s">
        <v>751</v>
      </c>
      <c r="B674" t="s">
        <v>752</v>
      </c>
      <c r="C674" t="s">
        <v>10167</v>
      </c>
      <c r="D674" t="s">
        <v>413</v>
      </c>
      <c r="E674">
        <v>20965.136724479999</v>
      </c>
      <c r="F674">
        <v>938</v>
      </c>
      <c r="G674">
        <v>-29.616193435086899</v>
      </c>
      <c r="H674">
        <f>(Table2[[#This Row],[1Y Return vs Nifty]]-AVERAGE(Table2[1Y Return vs Nifty]))/_xlfn.STDEV.P(Table2[1Y Return vs Nifty])</f>
        <v>-0.88404732495238258</v>
      </c>
      <c r="I674">
        <v>6.0895098199750199</v>
      </c>
      <c r="J674">
        <f>(Table2[[#This Row],[1M Return vs Nifty]]-AVERAGE(Table2[1M Return vs Nifty]))/_xlfn.STDEV.P(Table2[1M Return vs Nifty])</f>
        <v>0.3483588052640097</v>
      </c>
      <c r="K674">
        <v>-11.3631307844328</v>
      </c>
      <c r="L674">
        <f>(Table2[[#This Row],[6M Return vs Nifty]]-AVERAGE(Table2[6M Return vs Nifty]))/_xlfn.STDEV.P(Table2[6M Return vs Nifty])</f>
        <v>-0.63878645016523228</v>
      </c>
      <c r="M674">
        <v>-1.2523202686394701</v>
      </c>
      <c r="N674">
        <f>(Table2[[#This Row],[1W Return vs Nifty]]-AVERAGE(Table2[1W Return vs Nifty]))/_xlfn.STDEV.P(Table2[1W Return vs Nifty])</f>
        <v>-0.18127219296619351</v>
      </c>
      <c r="O674">
        <v>909.06</v>
      </c>
      <c r="P674">
        <v>884.73001248605306</v>
      </c>
      <c r="Q674">
        <v>903.17496235385295</v>
      </c>
      <c r="R674">
        <v>60.097364726951</v>
      </c>
      <c r="S674" s="2">
        <f>(Table2[[#This Row],[Close Price]]-Table2[[#This Row],[20D EMA]])/Table2[[#This Row],[20D EMA]]</f>
        <v>3.1835082392801417E-2</v>
      </c>
      <c r="T674" s="2">
        <f>(Table2[[#This Row],[Close Price]]-Table2[[#This Row],[50D EMA]])/Table2[[#This Row],[50D EMA]]</f>
        <v>6.0210444725685958E-2</v>
      </c>
      <c r="U674" s="2">
        <f>(Table2[[#This Row],[Close Price]]-Table2[[#This Row],[200D EMA]])/Table2[[#This Row],[200D EMA]]</f>
        <v>3.8558462200265278E-2</v>
      </c>
      <c r="V674">
        <v>0.85587824934962997</v>
      </c>
      <c r="W674">
        <v>927</v>
      </c>
      <c r="X674">
        <v>947.7</v>
      </c>
      <c r="Y674">
        <v>905</v>
      </c>
      <c r="Z674">
        <v>947.7</v>
      </c>
      <c r="AA674">
        <v>902.55</v>
      </c>
      <c r="AB674">
        <v>950.8</v>
      </c>
      <c r="AC674">
        <f>(Table2[[#This Row],[Close Price]]/Table2[[#This Row],[Day Low]])-1</f>
        <v>1.1866235167206085E-2</v>
      </c>
      <c r="AD674">
        <f>(Table2[[#This Row],[Day High]]/Table2[[#This Row],[Close Price]])-1</f>
        <v>1.0341151385927505E-2</v>
      </c>
      <c r="AE674">
        <f>(Table2[[#This Row],[Close Price]]/Table2[[#This Row],[Current Week Low]])-1</f>
        <v>3.6464088397790029E-2</v>
      </c>
      <c r="AF674">
        <f>(Table2[[#This Row],[Current Week High]]/Table2[[#This Row],[Close Price]])-1</f>
        <v>1.0341151385927505E-2</v>
      </c>
      <c r="AG674">
        <f>(Table2[[#This Row],[Close Price]]/Table2[[#This Row],[Current Month Low]])-1</f>
        <v>3.927760234890032E-2</v>
      </c>
      <c r="AH674">
        <f>(Table2[[#This Row],[Current Month High]]/Table2[[#This Row],[Close Price]])-1</f>
        <v>1.3646055437100069E-2</v>
      </c>
      <c r="AI674">
        <v>21.5298507462686</v>
      </c>
      <c r="AJ674">
        <v>27.3418408905783</v>
      </c>
      <c r="AK674" t="str">
        <f>IF(AND(Table2[[#This Row],[20D EMA]]&gt;Table2[[#This Row],[50D EMA]],Table2[[#This Row],[50D EMA]]&gt;Table2[[#This Row],[200D EMA]]),"Uptrend","Downtrend/NoTrend")</f>
        <v>Downtrend/NoTrend</v>
      </c>
      <c r="AL674">
        <v>-0.03</v>
      </c>
      <c r="AM674" t="s">
        <v>10212</v>
      </c>
      <c r="AN674">
        <v>3.38</v>
      </c>
      <c r="AO674" t="s">
        <v>10211</v>
      </c>
      <c r="AP674">
        <v>-8.3907762203933006E-2</v>
      </c>
      <c r="AQ674">
        <f>(Table2[[#This Row],[Sharpe Ratio]]-AVERAGE(Table2[Sharpe Ratio]))/_xlfn.STDEV.P(Table2[Sharpe Ratio])</f>
        <v>-1.5705998336242131</v>
      </c>
      <c r="AR6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4">
        <f>_xlfn.RANK.AVG(Table2[[#This Row],[1Y Return vs Nifty Z-Score]],Table2[1Y Return vs Nifty Z-Score])</f>
        <v>656</v>
      </c>
      <c r="AT674">
        <f>_xlfn.RANK.AVG(Table2[[#This Row],[6M Return vs Nifty Z-Score]],Table2[6M Return vs Nifty Z-Score])</f>
        <v>544</v>
      </c>
      <c r="AU674">
        <f>_xlfn.RANK.AVG(Table2[[#This Row],[Sharpe Ratio Z-Score]],Table2[Sharpe Ratio Z-Score])</f>
        <v>691</v>
      </c>
      <c r="AV674">
        <f>(Table2[[#This Row],[Rank 1Y]]+Table2[[#This Row],[Rank 6M]]+Table2[[#This Row],[Rank Sharpe]])/3</f>
        <v>630.33333333333337</v>
      </c>
    </row>
    <row r="675" spans="1:48" x14ac:dyDescent="0.3">
      <c r="A675" t="s">
        <v>2165</v>
      </c>
      <c r="B675" t="s">
        <v>2166</v>
      </c>
      <c r="C675" t="s">
        <v>10177</v>
      </c>
      <c r="D675" t="s">
        <v>384</v>
      </c>
      <c r="E675">
        <v>2536.2293709599999</v>
      </c>
      <c r="F675">
        <v>475.35</v>
      </c>
      <c r="G675">
        <v>-53.640671324018903</v>
      </c>
      <c r="H675">
        <f>(Table2[[#This Row],[1Y Return vs Nifty]]-AVERAGE(Table2[1Y Return vs Nifty]))/_xlfn.STDEV.P(Table2[1Y Return vs Nifty])</f>
        <v>-1.1724648251618655</v>
      </c>
      <c r="I675">
        <v>-4.6571396725663003</v>
      </c>
      <c r="J675">
        <f>(Table2[[#This Row],[1M Return vs Nifty]]-AVERAGE(Table2[1M Return vs Nifty]))/_xlfn.STDEV.P(Table2[1M Return vs Nifty])</f>
        <v>-0.57129897966122212</v>
      </c>
      <c r="K675">
        <v>-25.119599552089301</v>
      </c>
      <c r="L675">
        <f>(Table2[[#This Row],[6M Return vs Nifty]]-AVERAGE(Table2[6M Return vs Nifty]))/_xlfn.STDEV.P(Table2[6M Return vs Nifty])</f>
        <v>-1.0528324949277437</v>
      </c>
      <c r="M675">
        <v>-1.48887992180379</v>
      </c>
      <c r="N675">
        <f>(Table2[[#This Row],[1W Return vs Nifty]]-AVERAGE(Table2[1W Return vs Nifty]))/_xlfn.STDEV.P(Table2[1W Return vs Nifty])</f>
        <v>-0.22658163913406607</v>
      </c>
      <c r="O675">
        <v>482.07</v>
      </c>
      <c r="P675">
        <v>489.89406369358198</v>
      </c>
      <c r="Q675">
        <v>506.163745610994</v>
      </c>
      <c r="R675">
        <v>42.527894758545301</v>
      </c>
      <c r="S675" s="2">
        <f>(Table2[[#This Row],[Close Price]]-Table2[[#This Row],[20D EMA]])/Table2[[#This Row],[20D EMA]]</f>
        <v>-1.3939884249175369E-2</v>
      </c>
      <c r="T675" s="2">
        <f>(Table2[[#This Row],[Close Price]]-Table2[[#This Row],[50D EMA]])/Table2[[#This Row],[50D EMA]]</f>
        <v>-2.9688181122110829E-2</v>
      </c>
      <c r="U675" s="2">
        <f>(Table2[[#This Row],[Close Price]]-Table2[[#This Row],[200D EMA]])/Table2[[#This Row],[200D EMA]]</f>
        <v>-6.0877030166983759E-2</v>
      </c>
      <c r="V675">
        <v>0.658579811597372</v>
      </c>
      <c r="W675">
        <v>474.15</v>
      </c>
      <c r="X675">
        <v>482.6</v>
      </c>
      <c r="Y675">
        <v>470.3</v>
      </c>
      <c r="Z675">
        <v>491.4</v>
      </c>
      <c r="AA675">
        <v>470.3</v>
      </c>
      <c r="AB675">
        <v>494</v>
      </c>
      <c r="AC675">
        <f>(Table2[[#This Row],[Close Price]]/Table2[[#This Row],[Day Low]])-1</f>
        <v>2.5308446694085607E-3</v>
      </c>
      <c r="AD675">
        <f>(Table2[[#This Row],[Day High]]/Table2[[#This Row],[Close Price]])-1</f>
        <v>1.5251919638161304E-2</v>
      </c>
      <c r="AE675">
        <f>(Table2[[#This Row],[Close Price]]/Table2[[#This Row],[Current Week Low]])-1</f>
        <v>1.0737826918987947E-2</v>
      </c>
      <c r="AF675">
        <f>(Table2[[#This Row],[Current Week High]]/Table2[[#This Row],[Close Price]])-1</f>
        <v>3.3764594509308798E-2</v>
      </c>
      <c r="AG675">
        <f>(Table2[[#This Row],[Close Price]]/Table2[[#This Row],[Current Month Low]])-1</f>
        <v>1.0737826918987947E-2</v>
      </c>
      <c r="AH675">
        <f>(Table2[[#This Row],[Current Month High]]/Table2[[#This Row],[Close Price]])-1</f>
        <v>3.9234248448511533E-2</v>
      </c>
      <c r="AI675">
        <v>78.184495634795397</v>
      </c>
      <c r="AJ675">
        <v>8.0340909090908994</v>
      </c>
      <c r="AK675" t="str">
        <f>IF(AND(Table2[[#This Row],[20D EMA]]&gt;Table2[[#This Row],[50D EMA]],Table2[[#This Row],[50D EMA]]&gt;Table2[[#This Row],[200D EMA]]),"Uptrend","Downtrend/NoTrend")</f>
        <v>Downtrend/NoTrend</v>
      </c>
      <c r="AL675">
        <v>-0.18</v>
      </c>
      <c r="AM675" t="s">
        <v>10212</v>
      </c>
      <c r="AN675">
        <v>-4.01</v>
      </c>
      <c r="AO675" t="s">
        <v>10212</v>
      </c>
      <c r="AQ675">
        <f>(Table2[[#This Row],[Sharpe Ratio]]-AVERAGE(Table2[Sharpe Ratio]))/_xlfn.STDEV.P(Table2[Sharpe Ratio])</f>
        <v>-0.61861806961255938</v>
      </c>
      <c r="AR6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5">
        <f>_xlfn.RANK.AVG(Table2[[#This Row],[1Y Return vs Nifty Z-Score]],Table2[1Y Return vs Nifty Z-Score])</f>
        <v>720</v>
      </c>
      <c r="AT675">
        <f>_xlfn.RANK.AVG(Table2[[#This Row],[6M Return vs Nifty Z-Score]],Table2[6M Return vs Nifty Z-Score])</f>
        <v>654</v>
      </c>
      <c r="AU675">
        <f>_xlfn.RANK.AVG(Table2[[#This Row],[Sharpe Ratio Z-Score]],Table2[Sharpe Ratio Z-Score])</f>
        <v>517</v>
      </c>
      <c r="AV675">
        <f>(Table2[[#This Row],[Rank 1Y]]+Table2[[#This Row],[Rank 6M]]+Table2[[#This Row],[Rank Sharpe]])/3</f>
        <v>630.33333333333337</v>
      </c>
    </row>
    <row r="676" spans="1:48" x14ac:dyDescent="0.3">
      <c r="A676" t="s">
        <v>2261</v>
      </c>
      <c r="B676" t="s">
        <v>2262</v>
      </c>
      <c r="C676" t="s">
        <v>10171</v>
      </c>
      <c r="D676" t="s">
        <v>246</v>
      </c>
      <c r="E676">
        <v>2283.0610482699999</v>
      </c>
      <c r="F676">
        <v>506.4</v>
      </c>
      <c r="G676">
        <v>-46.666561971414197</v>
      </c>
      <c r="H676">
        <f>(Table2[[#This Row],[1Y Return vs Nifty]]-AVERAGE(Table2[1Y Return vs Nifty]))/_xlfn.STDEV.P(Table2[1Y Return vs Nifty])</f>
        <v>-1.0887395848063821</v>
      </c>
      <c r="I676">
        <v>-6.8842936739973704</v>
      </c>
      <c r="J676">
        <f>(Table2[[#This Row],[1M Return vs Nifty]]-AVERAGE(Table2[1M Return vs Nifty]))/_xlfn.STDEV.P(Table2[1M Return vs Nifty])</f>
        <v>-0.76189043023984426</v>
      </c>
      <c r="K676">
        <v>-27.050156700124798</v>
      </c>
      <c r="L676">
        <f>(Table2[[#This Row],[6M Return vs Nifty]]-AVERAGE(Table2[6M Return vs Nifty]))/_xlfn.STDEV.P(Table2[6M Return vs Nifty])</f>
        <v>-1.1109389439614852</v>
      </c>
      <c r="M676">
        <v>-2.7793409873399799</v>
      </c>
      <c r="N676">
        <f>(Table2[[#This Row],[1W Return vs Nifty]]-AVERAGE(Table2[1W Return vs Nifty]))/_xlfn.STDEV.P(Table2[1W Return vs Nifty])</f>
        <v>-0.47375006113049484</v>
      </c>
      <c r="O676">
        <v>518.15</v>
      </c>
      <c r="P676">
        <v>523.46328076209102</v>
      </c>
      <c r="Q676">
        <v>545.28186952618296</v>
      </c>
      <c r="R676">
        <v>32.706051267772601</v>
      </c>
      <c r="S676" s="2">
        <f>(Table2[[#This Row],[Close Price]]-Table2[[#This Row],[20D EMA]])/Table2[[#This Row],[20D EMA]]</f>
        <v>-2.2676831033484512E-2</v>
      </c>
      <c r="T676" s="2">
        <f>(Table2[[#This Row],[Close Price]]-Table2[[#This Row],[50D EMA]])/Table2[[#This Row],[50D EMA]]</f>
        <v>-3.2596901041939817E-2</v>
      </c>
      <c r="U676" s="2">
        <f>(Table2[[#This Row],[Close Price]]-Table2[[#This Row],[200D EMA]])/Table2[[#This Row],[200D EMA]]</f>
        <v>-7.1306000986185322E-2</v>
      </c>
      <c r="V676">
        <v>1.0869881427252499</v>
      </c>
      <c r="W676">
        <v>505.5</v>
      </c>
      <c r="X676">
        <v>514.9</v>
      </c>
      <c r="Y676">
        <v>505.5</v>
      </c>
      <c r="Z676">
        <v>523</v>
      </c>
      <c r="AA676">
        <v>505.5</v>
      </c>
      <c r="AB676">
        <v>533.95000000000005</v>
      </c>
      <c r="AC676">
        <f>(Table2[[#This Row],[Close Price]]/Table2[[#This Row],[Day Low]])-1</f>
        <v>1.7804154302669684E-3</v>
      </c>
      <c r="AD676">
        <f>(Table2[[#This Row],[Day High]]/Table2[[#This Row],[Close Price]])-1</f>
        <v>1.6785150078988842E-2</v>
      </c>
      <c r="AE676">
        <f>(Table2[[#This Row],[Close Price]]/Table2[[#This Row],[Current Week Low]])-1</f>
        <v>1.7804154302669684E-3</v>
      </c>
      <c r="AF676">
        <f>(Table2[[#This Row],[Current Week High]]/Table2[[#This Row],[Close Price]])-1</f>
        <v>3.2780410742496047E-2</v>
      </c>
      <c r="AG676">
        <f>(Table2[[#This Row],[Close Price]]/Table2[[#This Row],[Current Month Low]])-1</f>
        <v>1.7804154302669684E-3</v>
      </c>
      <c r="AH676">
        <f>(Table2[[#This Row],[Current Month High]]/Table2[[#This Row],[Close Price]])-1</f>
        <v>5.4403633491311387E-2</v>
      </c>
      <c r="AI676">
        <v>42.7033965244865</v>
      </c>
      <c r="AJ676">
        <v>11.541850220264299</v>
      </c>
      <c r="AK676" t="str">
        <f>IF(AND(Table2[[#This Row],[20D EMA]]&gt;Table2[[#This Row],[50D EMA]],Table2[[#This Row],[50D EMA]]&gt;Table2[[#This Row],[200D EMA]]),"Uptrend","Downtrend/NoTrend")</f>
        <v>Downtrend/NoTrend</v>
      </c>
      <c r="AL676">
        <v>-0.17</v>
      </c>
      <c r="AM676" t="s">
        <v>10212</v>
      </c>
      <c r="AN676">
        <v>-4.2699999999999996</v>
      </c>
      <c r="AO676" t="s">
        <v>10212</v>
      </c>
      <c r="AQ676">
        <f>(Table2[[#This Row],[Sharpe Ratio]]-AVERAGE(Table2[Sharpe Ratio]))/_xlfn.STDEV.P(Table2[Sharpe Ratio])</f>
        <v>-0.61861806961255938</v>
      </c>
      <c r="AR6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6">
        <f>_xlfn.RANK.AVG(Table2[[#This Row],[1Y Return vs Nifty Z-Score]],Table2[1Y Return vs Nifty Z-Score])</f>
        <v>710</v>
      </c>
      <c r="AT676">
        <f>_xlfn.RANK.AVG(Table2[[#This Row],[6M Return vs Nifty Z-Score]],Table2[6M Return vs Nifty Z-Score])</f>
        <v>664</v>
      </c>
      <c r="AU676">
        <f>_xlfn.RANK.AVG(Table2[[#This Row],[Sharpe Ratio Z-Score]],Table2[Sharpe Ratio Z-Score])</f>
        <v>517</v>
      </c>
      <c r="AV676">
        <f>(Table2[[#This Row],[Rank 1Y]]+Table2[[#This Row],[Rank 6M]]+Table2[[#This Row],[Rank Sharpe]])/3</f>
        <v>630.33333333333337</v>
      </c>
    </row>
    <row r="677" spans="1:48" x14ac:dyDescent="0.3">
      <c r="A677" t="s">
        <v>2105</v>
      </c>
      <c r="B677" t="s">
        <v>2106</v>
      </c>
      <c r="C677" t="s">
        <v>10169</v>
      </c>
      <c r="D677" t="s">
        <v>416</v>
      </c>
      <c r="E677">
        <v>2706.8816124</v>
      </c>
      <c r="F677">
        <v>1912.5</v>
      </c>
      <c r="G677">
        <v>-14.189169624378801</v>
      </c>
      <c r="H677">
        <f>(Table2[[#This Row],[1Y Return vs Nifty]]-AVERAGE(Table2[1Y Return vs Nifty]))/_xlfn.STDEV.P(Table2[1Y Return vs Nifty])</f>
        <v>-0.6988435646989104</v>
      </c>
      <c r="I677">
        <v>-1.69672156585791</v>
      </c>
      <c r="J677">
        <f>(Table2[[#This Row],[1M Return vs Nifty]]-AVERAGE(Table2[1M Return vs Nifty]))/_xlfn.STDEV.P(Table2[1M Return vs Nifty])</f>
        <v>-0.31795754888713951</v>
      </c>
      <c r="K677">
        <v>-16.895281538434499</v>
      </c>
      <c r="L677">
        <f>(Table2[[#This Row],[6M Return vs Nifty]]-AVERAGE(Table2[6M Return vs Nifty]))/_xlfn.STDEV.P(Table2[6M Return vs Nifty])</f>
        <v>-0.80529467094568485</v>
      </c>
      <c r="M677">
        <v>-3.22436634854951</v>
      </c>
      <c r="N677">
        <f>(Table2[[#This Row],[1W Return vs Nifty]]-AVERAGE(Table2[1W Return vs Nifty]))/_xlfn.STDEV.P(Table2[1W Return vs Nifty])</f>
        <v>-0.55898798051928833</v>
      </c>
      <c r="O677">
        <v>1933.27</v>
      </c>
      <c r="P677">
        <v>1878.8331411020399</v>
      </c>
      <c r="Q677">
        <v>1857.4901117115201</v>
      </c>
      <c r="R677">
        <v>39.879059269960202</v>
      </c>
      <c r="S677" s="2">
        <f>(Table2[[#This Row],[Close Price]]-Table2[[#This Row],[20D EMA]])/Table2[[#This Row],[20D EMA]]</f>
        <v>-1.0743455389055839E-2</v>
      </c>
      <c r="T677" s="2">
        <f>(Table2[[#This Row],[Close Price]]-Table2[[#This Row],[50D EMA]])/Table2[[#This Row],[50D EMA]]</f>
        <v>1.7919025463971006E-2</v>
      </c>
      <c r="U677" s="2">
        <f>(Table2[[#This Row],[Close Price]]-Table2[[#This Row],[200D EMA]])/Table2[[#This Row],[200D EMA]]</f>
        <v>2.961517153800242E-2</v>
      </c>
      <c r="V677">
        <v>0.53600892620690599</v>
      </c>
      <c r="W677">
        <v>1902</v>
      </c>
      <c r="X677">
        <v>1944.35</v>
      </c>
      <c r="Y677">
        <v>1897.3</v>
      </c>
      <c r="Z677">
        <v>1982.45</v>
      </c>
      <c r="AA677">
        <v>1897.3</v>
      </c>
      <c r="AB677">
        <v>2030</v>
      </c>
      <c r="AC677">
        <f>(Table2[[#This Row],[Close Price]]/Table2[[#This Row],[Day Low]])-1</f>
        <v>5.5205047318611644E-3</v>
      </c>
      <c r="AD677">
        <f>(Table2[[#This Row],[Day High]]/Table2[[#This Row],[Close Price]])-1</f>
        <v>1.6653594771241842E-2</v>
      </c>
      <c r="AE677">
        <f>(Table2[[#This Row],[Close Price]]/Table2[[#This Row],[Current Week Low]])-1</f>
        <v>8.0113845991671706E-3</v>
      </c>
      <c r="AF677">
        <f>(Table2[[#This Row],[Current Week High]]/Table2[[#This Row],[Close Price]])-1</f>
        <v>3.6575163398692823E-2</v>
      </c>
      <c r="AG677">
        <f>(Table2[[#This Row],[Close Price]]/Table2[[#This Row],[Current Month Low]])-1</f>
        <v>8.0113845991671706E-3</v>
      </c>
      <c r="AH677">
        <f>(Table2[[#This Row],[Current Month High]]/Table2[[#This Row],[Close Price]])-1</f>
        <v>6.143790849673203E-2</v>
      </c>
      <c r="AI677">
        <v>21.040522875816901</v>
      </c>
      <c r="AJ677">
        <v>24.918354016982299</v>
      </c>
      <c r="AK677" t="str">
        <f>IF(AND(Table2[[#This Row],[20D EMA]]&gt;Table2[[#This Row],[50D EMA]],Table2[[#This Row],[50D EMA]]&gt;Table2[[#This Row],[200D EMA]]),"Uptrend","Downtrend/NoTrend")</f>
        <v>Uptrend</v>
      </c>
      <c r="AL677">
        <v>-0.03</v>
      </c>
      <c r="AM677" t="s">
        <v>10212</v>
      </c>
      <c r="AN677">
        <v>-3.08</v>
      </c>
      <c r="AO677" t="s">
        <v>10212</v>
      </c>
      <c r="AP677">
        <v>-0.111929758302576</v>
      </c>
      <c r="AQ677">
        <f>(Table2[[#This Row],[Sharpe Ratio]]-AVERAGE(Table2[Sharpe Ratio]))/_xlfn.STDEV.P(Table2[Sharpe Ratio])</f>
        <v>-1.8885254769309465</v>
      </c>
      <c r="AR6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-4.2696092419819696</v>
      </c>
      <c r="AS677">
        <f>_xlfn.RANK.AVG(Table2[[#This Row],[1Y Return vs Nifty Z-Score]],Table2[1Y Return vs Nifty Z-Score])</f>
        <v>589</v>
      </c>
      <c r="AT677">
        <f>_xlfn.RANK.AVG(Table2[[#This Row],[6M Return vs Nifty Z-Score]],Table2[6M Return vs Nifty Z-Score])</f>
        <v>595</v>
      </c>
      <c r="AU677">
        <f>_xlfn.RANK.AVG(Table2[[#This Row],[Sharpe Ratio Z-Score]],Table2[Sharpe Ratio Z-Score])</f>
        <v>715</v>
      </c>
      <c r="AV677">
        <f>(Table2[[#This Row],[Rank 1Y]]+Table2[[#This Row],[Rank 6M]]+Table2[[#This Row],[Rank Sharpe]])/3</f>
        <v>633</v>
      </c>
    </row>
    <row r="678" spans="1:48" x14ac:dyDescent="0.3">
      <c r="A678" t="s">
        <v>1861</v>
      </c>
      <c r="B678" t="s">
        <v>1862</v>
      </c>
      <c r="C678" t="s">
        <v>10179</v>
      </c>
      <c r="D678" t="s">
        <v>1474</v>
      </c>
      <c r="E678">
        <v>3680.76</v>
      </c>
      <c r="F678">
        <v>332.4</v>
      </c>
      <c r="G678">
        <v>-53.2747679724907</v>
      </c>
      <c r="H678">
        <f>(Table2[[#This Row],[1Y Return vs Nifty]]-AVERAGE(Table2[1Y Return vs Nifty]))/_xlfn.STDEV.P(Table2[1Y Return vs Nifty])</f>
        <v>-1.168072099939951</v>
      </c>
      <c r="I678">
        <v>-4.0969141060521297</v>
      </c>
      <c r="J678">
        <f>(Table2[[#This Row],[1M Return vs Nifty]]-AVERAGE(Table2[1M Return vs Nifty]))/_xlfn.STDEV.P(Table2[1M Return vs Nifty])</f>
        <v>-0.52335698584105617</v>
      </c>
      <c r="K678">
        <v>-20.175302340616099</v>
      </c>
      <c r="L678">
        <f>(Table2[[#This Row],[6M Return vs Nifty]]-AVERAGE(Table2[6M Return vs Nifty]))/_xlfn.STDEV.P(Table2[6M Return vs Nifty])</f>
        <v>-0.90401765449761917</v>
      </c>
      <c r="M678">
        <v>-4.1846013871620498</v>
      </c>
      <c r="N678">
        <f>(Table2[[#This Row],[1W Return vs Nifty]]-AVERAGE(Table2[1W Return vs Nifty]))/_xlfn.STDEV.P(Table2[1W Return vs Nifty])</f>
        <v>-0.74290657022189666</v>
      </c>
      <c r="O678">
        <v>331.72</v>
      </c>
      <c r="P678">
        <v>328.23623404107298</v>
      </c>
      <c r="Q678">
        <v>349.86876830955498</v>
      </c>
      <c r="R678">
        <v>46.182664097772701</v>
      </c>
      <c r="S678" s="2">
        <f>(Table2[[#This Row],[Close Price]]-Table2[[#This Row],[20D EMA]])/Table2[[#This Row],[20D EMA]]</f>
        <v>2.0499216206437657E-3</v>
      </c>
      <c r="T678" s="2">
        <f>(Table2[[#This Row],[Close Price]]-Table2[[#This Row],[50D EMA]])/Table2[[#This Row],[50D EMA]]</f>
        <v>1.2685272151903801E-2</v>
      </c>
      <c r="U678" s="2">
        <f>(Table2[[#This Row],[Close Price]]-Table2[[#This Row],[200D EMA]])/Table2[[#This Row],[200D EMA]]</f>
        <v>-4.9929487544595808E-2</v>
      </c>
      <c r="V678">
        <v>1.20971134696446</v>
      </c>
      <c r="W678">
        <v>330</v>
      </c>
      <c r="X678">
        <v>334.85</v>
      </c>
      <c r="Y678">
        <v>327.3</v>
      </c>
      <c r="Z678">
        <v>352.95</v>
      </c>
      <c r="AA678">
        <v>322.05</v>
      </c>
      <c r="AB678">
        <v>352.95</v>
      </c>
      <c r="AC678">
        <f>(Table2[[#This Row],[Close Price]]/Table2[[#This Row],[Day Low]])-1</f>
        <v>7.2727272727270975E-3</v>
      </c>
      <c r="AD678">
        <f>(Table2[[#This Row],[Day High]]/Table2[[#This Row],[Close Price]])-1</f>
        <v>7.3706377858002714E-3</v>
      </c>
      <c r="AE678">
        <f>(Table2[[#This Row],[Close Price]]/Table2[[#This Row],[Current Week Low]])-1</f>
        <v>1.5582034830430747E-2</v>
      </c>
      <c r="AF678">
        <f>(Table2[[#This Row],[Current Week High]]/Table2[[#This Row],[Close Price]])-1</f>
        <v>6.1823104693140785E-2</v>
      </c>
      <c r="AG678">
        <f>(Table2[[#This Row],[Close Price]]/Table2[[#This Row],[Current Month Low]])-1</f>
        <v>3.2137866790870939E-2</v>
      </c>
      <c r="AH678">
        <f>(Table2[[#This Row],[Current Month High]]/Table2[[#This Row],[Close Price]])-1</f>
        <v>6.1823104693140785E-2</v>
      </c>
      <c r="AI678">
        <v>44.329121540312798</v>
      </c>
      <c r="AJ678">
        <v>14.462809917355299</v>
      </c>
      <c r="AK678" t="str">
        <f>IF(AND(Table2[[#This Row],[20D EMA]]&gt;Table2[[#This Row],[50D EMA]],Table2[[#This Row],[50D EMA]]&gt;Table2[[#This Row],[200D EMA]]),"Uptrend","Downtrend/NoTrend")</f>
        <v>Downtrend/NoTrend</v>
      </c>
      <c r="AL678">
        <v>-0.06</v>
      </c>
      <c r="AM678" t="s">
        <v>10212</v>
      </c>
      <c r="AN678">
        <v>0.36</v>
      </c>
      <c r="AO678" t="s">
        <v>10211</v>
      </c>
      <c r="AP678">
        <v>-1.0791810289443E-2</v>
      </c>
      <c r="AQ678">
        <f>(Table2[[#This Row],[Sharpe Ratio]]-AVERAGE(Table2[Sharpe Ratio]))/_xlfn.STDEV.P(Table2[Sharpe Ratio])</f>
        <v>-0.74105735682955898</v>
      </c>
      <c r="AR6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8">
        <f>_xlfn.RANK.AVG(Table2[[#This Row],[1Y Return vs Nifty Z-Score]],Table2[1Y Return vs Nifty Z-Score])</f>
        <v>718</v>
      </c>
      <c r="AT678">
        <f>_xlfn.RANK.AVG(Table2[[#This Row],[6M Return vs Nifty Z-Score]],Table2[6M Return vs Nifty Z-Score])</f>
        <v>626</v>
      </c>
      <c r="AU678">
        <f>_xlfn.RANK.AVG(Table2[[#This Row],[Sharpe Ratio Z-Score]],Table2[Sharpe Ratio Z-Score])</f>
        <v>563</v>
      </c>
      <c r="AV678">
        <f>(Table2[[#This Row],[Rank 1Y]]+Table2[[#This Row],[Rank 6M]]+Table2[[#This Row],[Rank Sharpe]])/3</f>
        <v>635.66666666666663</v>
      </c>
    </row>
    <row r="679" spans="1:48" x14ac:dyDescent="0.3">
      <c r="A679" t="s">
        <v>1938</v>
      </c>
      <c r="B679" t="s">
        <v>1939</v>
      </c>
      <c r="C679" t="s">
        <v>10179</v>
      </c>
      <c r="D679" t="s">
        <v>1091</v>
      </c>
      <c r="E679">
        <v>3364.6742233</v>
      </c>
      <c r="F679">
        <v>452.45</v>
      </c>
      <c r="G679">
        <v>-46.654085699539003</v>
      </c>
      <c r="H679">
        <f>(Table2[[#This Row],[1Y Return vs Nifty]]-AVERAGE(Table2[1Y Return vs Nifty]))/_xlfn.STDEV.P(Table2[1Y Return vs Nifty])</f>
        <v>-1.0885898052705765</v>
      </c>
      <c r="I679">
        <v>14.877034135179301</v>
      </c>
      <c r="J679">
        <f>(Table2[[#This Row],[1M Return vs Nifty]]-AVERAGE(Table2[1M Return vs Nifty]))/_xlfn.STDEV.P(Table2[1M Return vs Nifty])</f>
        <v>1.1003620368113245</v>
      </c>
      <c r="K679">
        <v>-23.901643555878401</v>
      </c>
      <c r="L679">
        <f>(Table2[[#This Row],[6M Return vs Nifty]]-AVERAGE(Table2[6M Return vs Nifty]))/_xlfn.STDEV.P(Table2[6M Return vs Nifty])</f>
        <v>-1.0161741146818211</v>
      </c>
      <c r="M679">
        <v>-2.2129403261328</v>
      </c>
      <c r="N679">
        <f>(Table2[[#This Row],[1W Return vs Nifty]]-AVERAGE(Table2[1W Return vs Nifty]))/_xlfn.STDEV.P(Table2[1W Return vs Nifty])</f>
        <v>-0.36526452724873942</v>
      </c>
      <c r="O679">
        <v>438.17</v>
      </c>
      <c r="P679">
        <v>414.80156506580897</v>
      </c>
      <c r="Q679">
        <v>431.28594473360403</v>
      </c>
      <c r="R679">
        <v>66.0069454266566</v>
      </c>
      <c r="S679" s="2">
        <f>(Table2[[#This Row],[Close Price]]-Table2[[#This Row],[20D EMA]])/Table2[[#This Row],[20D EMA]]</f>
        <v>3.2590090604103367E-2</v>
      </c>
      <c r="T679" s="2">
        <f>(Table2[[#This Row],[Close Price]]-Table2[[#This Row],[50D EMA]])/Table2[[#This Row],[50D EMA]]</f>
        <v>9.0762519008861564E-2</v>
      </c>
      <c r="U679" s="2">
        <f>(Table2[[#This Row],[Close Price]]-Table2[[#This Row],[200D EMA]])/Table2[[#This Row],[200D EMA]]</f>
        <v>4.9071980028165631E-2</v>
      </c>
      <c r="V679">
        <v>1.33215733445933</v>
      </c>
      <c r="W679">
        <v>448.95</v>
      </c>
      <c r="X679">
        <v>474.9</v>
      </c>
      <c r="Y679">
        <v>426.6</v>
      </c>
      <c r="Z679">
        <v>475</v>
      </c>
      <c r="AA679">
        <v>426.6</v>
      </c>
      <c r="AB679">
        <v>477</v>
      </c>
      <c r="AC679">
        <f>(Table2[[#This Row],[Close Price]]/Table2[[#This Row],[Day Low]])-1</f>
        <v>7.7959683706425587E-3</v>
      </c>
      <c r="AD679">
        <f>(Table2[[#This Row],[Day High]]/Table2[[#This Row],[Close Price]])-1</f>
        <v>4.9618742402475435E-2</v>
      </c>
      <c r="AE679">
        <f>(Table2[[#This Row],[Close Price]]/Table2[[#This Row],[Current Week Low]])-1</f>
        <v>6.0595405532114288E-2</v>
      </c>
      <c r="AF679">
        <f>(Table2[[#This Row],[Current Week High]]/Table2[[#This Row],[Close Price]])-1</f>
        <v>4.9839761299591112E-2</v>
      </c>
      <c r="AG679">
        <f>(Table2[[#This Row],[Close Price]]/Table2[[#This Row],[Current Month Low]])-1</f>
        <v>6.0595405532114288E-2</v>
      </c>
      <c r="AH679">
        <f>(Table2[[#This Row],[Current Month High]]/Table2[[#This Row],[Close Price]])-1</f>
        <v>5.4260139241905314E-2</v>
      </c>
      <c r="AI679">
        <v>46.778649574538598</v>
      </c>
      <c r="AJ679">
        <v>43.634920634920597</v>
      </c>
      <c r="AK679" t="str">
        <f>IF(AND(Table2[[#This Row],[20D EMA]]&gt;Table2[[#This Row],[50D EMA]],Table2[[#This Row],[50D EMA]]&gt;Table2[[#This Row],[200D EMA]]),"Uptrend","Downtrend/NoTrend")</f>
        <v>Downtrend/NoTrend</v>
      </c>
      <c r="AL679">
        <v>0.1</v>
      </c>
      <c r="AM679" t="s">
        <v>10211</v>
      </c>
      <c r="AN679">
        <v>2.96</v>
      </c>
      <c r="AO679" t="s">
        <v>10211</v>
      </c>
      <c r="AP679">
        <v>-6.1754969342650004E-3</v>
      </c>
      <c r="AQ679">
        <f>(Table2[[#This Row],[Sharpe Ratio]]-AVERAGE(Table2[Sharpe Ratio]))/_xlfn.STDEV.P(Table2[Sharpe Ratio])</f>
        <v>-0.6886826299191694</v>
      </c>
      <c r="AR6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9">
        <f>_xlfn.RANK.AVG(Table2[[#This Row],[1Y Return vs Nifty Z-Score]],Table2[1Y Return vs Nifty Z-Score])</f>
        <v>709</v>
      </c>
      <c r="AT679">
        <f>_xlfn.RANK.AVG(Table2[[#This Row],[6M Return vs Nifty Z-Score]],Table2[6M Return vs Nifty Z-Score])</f>
        <v>650</v>
      </c>
      <c r="AU679">
        <f>_xlfn.RANK.AVG(Table2[[#This Row],[Sharpe Ratio Z-Score]],Table2[Sharpe Ratio Z-Score])</f>
        <v>550</v>
      </c>
      <c r="AV679">
        <f>(Table2[[#This Row],[Rank 1Y]]+Table2[[#This Row],[Rank 6M]]+Table2[[#This Row],[Rank Sharpe]])/3</f>
        <v>636.33333333333337</v>
      </c>
    </row>
    <row r="680" spans="1:48" x14ac:dyDescent="0.3">
      <c r="A680" t="s">
        <v>2085</v>
      </c>
      <c r="B680" t="s">
        <v>2086</v>
      </c>
      <c r="C680" t="s">
        <v>10171</v>
      </c>
      <c r="D680" t="s">
        <v>1584</v>
      </c>
      <c r="E680">
        <v>2763.3238371500001</v>
      </c>
      <c r="F680">
        <v>650.15</v>
      </c>
      <c r="G680">
        <v>-40.940321287381501</v>
      </c>
      <c r="H680">
        <f>(Table2[[#This Row],[1Y Return vs Nifty]]-AVERAGE(Table2[1Y Return vs Nifty]))/_xlfn.STDEV.P(Table2[1Y Return vs Nifty])</f>
        <v>-1.0199951970481196</v>
      </c>
      <c r="I680">
        <v>-7.6561098562026304</v>
      </c>
      <c r="J680">
        <f>(Table2[[#This Row],[1M Return vs Nifty]]-AVERAGE(Table2[1M Return vs Nifty]))/_xlfn.STDEV.P(Table2[1M Return vs Nifty])</f>
        <v>-0.82793955196740954</v>
      </c>
      <c r="K680">
        <v>-32.082936139103602</v>
      </c>
      <c r="L680">
        <f>(Table2[[#This Row],[6M Return vs Nifty]]-AVERAGE(Table2[6M Return vs Nifty]))/_xlfn.STDEV.P(Table2[6M Return vs Nifty])</f>
        <v>-1.262416947224255</v>
      </c>
      <c r="M680">
        <v>-6.3136769088539397</v>
      </c>
      <c r="N680">
        <f>(Table2[[#This Row],[1W Return vs Nifty]]-AVERAGE(Table2[1W Return vs Nifty]))/_xlfn.STDEV.P(Table2[1W Return vs Nifty])</f>
        <v>-1.15069898725941</v>
      </c>
      <c r="O680">
        <v>695.46</v>
      </c>
      <c r="P680">
        <v>712.96832647755798</v>
      </c>
      <c r="Q680">
        <v>728.49846179623398</v>
      </c>
      <c r="R680">
        <v>25.316690039249998</v>
      </c>
      <c r="S680" s="2">
        <f>(Table2[[#This Row],[Close Price]]-Table2[[#This Row],[20D EMA]])/Table2[[#This Row],[20D EMA]]</f>
        <v>-6.5151122997728197E-2</v>
      </c>
      <c r="T680" s="2">
        <f>(Table2[[#This Row],[Close Price]]-Table2[[#This Row],[50D EMA]])/Table2[[#This Row],[50D EMA]]</f>
        <v>-8.8108158728332137E-2</v>
      </c>
      <c r="U680" s="2">
        <f>(Table2[[#This Row],[Close Price]]-Table2[[#This Row],[200D EMA]])/Table2[[#This Row],[200D EMA]]</f>
        <v>-0.10754787539709124</v>
      </c>
      <c r="V680">
        <v>0.69820796890588499</v>
      </c>
      <c r="W680">
        <v>648</v>
      </c>
      <c r="X680">
        <v>675.3</v>
      </c>
      <c r="Y680">
        <v>648</v>
      </c>
      <c r="Z680">
        <v>699.95</v>
      </c>
      <c r="AA680">
        <v>648</v>
      </c>
      <c r="AB680">
        <v>731.4</v>
      </c>
      <c r="AC680">
        <f>(Table2[[#This Row],[Close Price]]/Table2[[#This Row],[Day Low]])-1</f>
        <v>3.3179012345678771E-3</v>
      </c>
      <c r="AD680">
        <f>(Table2[[#This Row],[Day High]]/Table2[[#This Row],[Close Price]])-1</f>
        <v>3.8683380758286479E-2</v>
      </c>
      <c r="AE680">
        <f>(Table2[[#This Row],[Close Price]]/Table2[[#This Row],[Current Week Low]])-1</f>
        <v>3.3179012345678771E-3</v>
      </c>
      <c r="AF680">
        <f>(Table2[[#This Row],[Current Week High]]/Table2[[#This Row],[Close Price]])-1</f>
        <v>7.6597708221179728E-2</v>
      </c>
      <c r="AG680">
        <f>(Table2[[#This Row],[Close Price]]/Table2[[#This Row],[Current Month Low]])-1</f>
        <v>3.3179012345678771E-3</v>
      </c>
      <c r="AH680">
        <f>(Table2[[#This Row],[Current Month High]]/Table2[[#This Row],[Close Price]])-1</f>
        <v>0.12497116050142276</v>
      </c>
      <c r="AI680">
        <v>39.198646466200103</v>
      </c>
      <c r="AJ680">
        <v>1.7449139280125201</v>
      </c>
      <c r="AK680" t="str">
        <f>IF(AND(Table2[[#This Row],[20D EMA]]&gt;Table2[[#This Row],[50D EMA]],Table2[[#This Row],[50D EMA]]&gt;Table2[[#This Row],[200D EMA]]),"Uptrend","Downtrend/NoTrend")</f>
        <v>Downtrend/NoTrend</v>
      </c>
      <c r="AL680">
        <v>-0.28000000000000003</v>
      </c>
      <c r="AM680" t="s">
        <v>10212</v>
      </c>
      <c r="AN680">
        <v>-10.6</v>
      </c>
      <c r="AO680" t="s">
        <v>10212</v>
      </c>
      <c r="AQ680">
        <f>(Table2[[#This Row],[Sharpe Ratio]]-AVERAGE(Table2[Sharpe Ratio]))/_xlfn.STDEV.P(Table2[Sharpe Ratio])</f>
        <v>-0.61861806961255938</v>
      </c>
      <c r="AR6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0">
        <f>_xlfn.RANK.AVG(Table2[[#This Row],[1Y Return vs Nifty Z-Score]],Table2[1Y Return vs Nifty Z-Score])</f>
        <v>696</v>
      </c>
      <c r="AT680">
        <f>_xlfn.RANK.AVG(Table2[[#This Row],[6M Return vs Nifty Z-Score]],Table2[6M Return vs Nifty Z-Score])</f>
        <v>696</v>
      </c>
      <c r="AU680">
        <f>_xlfn.RANK.AVG(Table2[[#This Row],[Sharpe Ratio Z-Score]],Table2[Sharpe Ratio Z-Score])</f>
        <v>517</v>
      </c>
      <c r="AV680">
        <f>(Table2[[#This Row],[Rank 1Y]]+Table2[[#This Row],[Rank 6M]]+Table2[[#This Row],[Rank Sharpe]])/3</f>
        <v>636.33333333333337</v>
      </c>
    </row>
    <row r="681" spans="1:48" x14ac:dyDescent="0.3">
      <c r="A681" t="s">
        <v>485</v>
      </c>
      <c r="B681" t="s">
        <v>486</v>
      </c>
      <c r="C681" t="s">
        <v>10169</v>
      </c>
      <c r="D681" t="s">
        <v>122</v>
      </c>
      <c r="E681">
        <v>43435.258979099999</v>
      </c>
      <c r="F681">
        <v>335.75</v>
      </c>
      <c r="G681">
        <v>-42.798949050400999</v>
      </c>
      <c r="H681">
        <f>(Table2[[#This Row],[1Y Return vs Nifty]]-AVERAGE(Table2[1Y Return vs Nifty]))/_xlfn.STDEV.P(Table2[1Y Return vs Nifty])</f>
        <v>-1.0423083051917512</v>
      </c>
      <c r="I681">
        <v>-8.4384446754682401</v>
      </c>
      <c r="J681">
        <f>(Table2[[#This Row],[1M Return vs Nifty]]-AVERAGE(Table2[1M Return vs Nifty]))/_xlfn.STDEV.P(Table2[1M Return vs Nifty])</f>
        <v>-0.89488881903479145</v>
      </c>
      <c r="K681">
        <v>-20.574122204240499</v>
      </c>
      <c r="L681">
        <f>(Table2[[#This Row],[6M Return vs Nifty]]-AVERAGE(Table2[6M Return vs Nifty]))/_xlfn.STDEV.P(Table2[6M Return vs Nifty])</f>
        <v>-0.91602144630607008</v>
      </c>
      <c r="M681">
        <v>-1.00124338468862</v>
      </c>
      <c r="N681">
        <f>(Table2[[#This Row],[1W Return vs Nifty]]-AVERAGE(Table2[1W Return vs Nifty]))/_xlfn.STDEV.P(Table2[1W Return vs Nifty])</f>
        <v>-0.13318218942925866</v>
      </c>
      <c r="O681">
        <v>336.79</v>
      </c>
      <c r="P681">
        <v>339.61710554651899</v>
      </c>
      <c r="Q681">
        <v>357.18129875208803</v>
      </c>
      <c r="R681">
        <v>43.078298313121003</v>
      </c>
      <c r="S681" s="2">
        <f>(Table2[[#This Row],[Close Price]]-Table2[[#This Row],[20D EMA]])/Table2[[#This Row],[20D EMA]]</f>
        <v>-3.0879776715461277E-3</v>
      </c>
      <c r="T681" s="2">
        <f>(Table2[[#This Row],[Close Price]]-Table2[[#This Row],[50D EMA]])/Table2[[#This Row],[50D EMA]]</f>
        <v>-1.1386663048953196E-2</v>
      </c>
      <c r="U681" s="2">
        <f>(Table2[[#This Row],[Close Price]]-Table2[[#This Row],[200D EMA]])/Table2[[#This Row],[200D EMA]]</f>
        <v>-6.0001178188679567E-2</v>
      </c>
      <c r="V681">
        <v>0.79114365826879596</v>
      </c>
      <c r="W681">
        <v>334</v>
      </c>
      <c r="X681">
        <v>343</v>
      </c>
      <c r="Y681">
        <v>332.5</v>
      </c>
      <c r="Z681">
        <v>347</v>
      </c>
      <c r="AA681">
        <v>331.15</v>
      </c>
      <c r="AB681">
        <v>347</v>
      </c>
      <c r="AC681">
        <f>(Table2[[#This Row],[Close Price]]/Table2[[#This Row],[Day Low]])-1</f>
        <v>5.2395209580837765E-3</v>
      </c>
      <c r="AD681">
        <f>(Table2[[#This Row],[Day High]]/Table2[[#This Row],[Close Price]])-1</f>
        <v>2.1593447505584562E-2</v>
      </c>
      <c r="AE681">
        <f>(Table2[[#This Row],[Close Price]]/Table2[[#This Row],[Current Week Low]])-1</f>
        <v>9.7744360902256577E-3</v>
      </c>
      <c r="AF681">
        <f>(Table2[[#This Row],[Current Week High]]/Table2[[#This Row],[Close Price]])-1</f>
        <v>3.3507073715562274E-2</v>
      </c>
      <c r="AG681">
        <f>(Table2[[#This Row],[Close Price]]/Table2[[#This Row],[Current Month Low]])-1</f>
        <v>1.3890985958025182E-2</v>
      </c>
      <c r="AH681">
        <f>(Table2[[#This Row],[Current Month High]]/Table2[[#This Row],[Close Price]])-1</f>
        <v>3.3507073715562274E-2</v>
      </c>
      <c r="AI681">
        <v>25.8972449739389</v>
      </c>
      <c r="AJ681">
        <v>17.477256822953098</v>
      </c>
      <c r="AK681" t="str">
        <f>IF(AND(Table2[[#This Row],[20D EMA]]&gt;Table2[[#This Row],[50D EMA]],Table2[[#This Row],[50D EMA]]&gt;Table2[[#This Row],[200D EMA]]),"Uptrend","Downtrend/NoTrend")</f>
        <v>Downtrend/NoTrend</v>
      </c>
      <c r="AL681">
        <v>-0.12</v>
      </c>
      <c r="AM681" t="s">
        <v>10212</v>
      </c>
      <c r="AN681">
        <v>0.25</v>
      </c>
      <c r="AO681" t="s">
        <v>10211</v>
      </c>
      <c r="AP681">
        <v>-1.4139902032928E-2</v>
      </c>
      <c r="AQ681">
        <f>(Table2[[#This Row],[Sharpe Ratio]]-AVERAGE(Table2[Sharpe Ratio]))/_xlfn.STDEV.P(Table2[Sharpe Ratio])</f>
        <v>-0.77904338101036252</v>
      </c>
      <c r="AR6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1">
        <f>_xlfn.RANK.AVG(Table2[[#This Row],[1Y Return vs Nifty Z-Score]],Table2[1Y Return vs Nifty Z-Score])</f>
        <v>702</v>
      </c>
      <c r="AT681">
        <f>_xlfn.RANK.AVG(Table2[[#This Row],[6M Return vs Nifty Z-Score]],Table2[6M Return vs Nifty Z-Score])</f>
        <v>632</v>
      </c>
      <c r="AU681">
        <f>_xlfn.RANK.AVG(Table2[[#This Row],[Sharpe Ratio Z-Score]],Table2[Sharpe Ratio Z-Score])</f>
        <v>576</v>
      </c>
      <c r="AV681">
        <f>(Table2[[#This Row],[Rank 1Y]]+Table2[[#This Row],[Rank 6M]]+Table2[[#This Row],[Rank Sharpe]])/3</f>
        <v>636.66666666666663</v>
      </c>
    </row>
    <row r="682" spans="1:48" x14ac:dyDescent="0.3">
      <c r="A682" t="s">
        <v>1412</v>
      </c>
      <c r="B682" t="s">
        <v>1413</v>
      </c>
      <c r="C682" t="s">
        <v>10169</v>
      </c>
      <c r="D682" t="s">
        <v>416</v>
      </c>
      <c r="E682">
        <v>7329.0543418399902</v>
      </c>
      <c r="F682">
        <v>324.5</v>
      </c>
      <c r="G682">
        <v>-33.235226478729601</v>
      </c>
      <c r="H682">
        <f>(Table2[[#This Row],[1Y Return vs Nifty]]-AVERAGE(Table2[1Y Return vs Nifty]))/_xlfn.STDEV.P(Table2[1Y Return vs Nifty])</f>
        <v>-0.92749436544368979</v>
      </c>
      <c r="I682">
        <v>7.41330170414468</v>
      </c>
      <c r="J682">
        <f>(Table2[[#This Row],[1M Return vs Nifty]]-AVERAGE(Table2[1M Return vs Nifty]))/_xlfn.STDEV.P(Table2[1M Return vs Nifty])</f>
        <v>0.46164392847775421</v>
      </c>
      <c r="K682">
        <v>-26.694477038230701</v>
      </c>
      <c r="L682">
        <f>(Table2[[#This Row],[6M Return vs Nifty]]-AVERAGE(Table2[6M Return vs Nifty]))/_xlfn.STDEV.P(Table2[6M Return vs Nifty])</f>
        <v>-1.10023359801137</v>
      </c>
      <c r="M682">
        <v>0.247026307858105</v>
      </c>
      <c r="N682">
        <f>(Table2[[#This Row],[1W Return vs Nifty]]-AVERAGE(Table2[1W Return vs Nifty]))/_xlfn.STDEV.P(Table2[1W Return vs Nifty])</f>
        <v>0.10590510919028173</v>
      </c>
      <c r="O682">
        <v>307.14999999999998</v>
      </c>
      <c r="P682">
        <v>299.17389785469101</v>
      </c>
      <c r="Q682">
        <v>323.065214226965</v>
      </c>
      <c r="R682">
        <v>61.437365666453204</v>
      </c>
      <c r="S682" s="2">
        <f>(Table2[[#This Row],[Close Price]]-Table2[[#This Row],[20D EMA]])/Table2[[#This Row],[20D EMA]]</f>
        <v>5.6487058440501461E-2</v>
      </c>
      <c r="T682" s="2">
        <f>(Table2[[#This Row],[Close Price]]-Table2[[#This Row],[50D EMA]])/Table2[[#This Row],[50D EMA]]</f>
        <v>8.4653448468990103E-2</v>
      </c>
      <c r="U682" s="2">
        <f>(Table2[[#This Row],[Close Price]]-Table2[[#This Row],[200D EMA]])/Table2[[#This Row],[200D EMA]]</f>
        <v>4.4411645384606901E-3</v>
      </c>
      <c r="V682">
        <v>2.1886399718383398</v>
      </c>
      <c r="W682">
        <v>323.10000000000002</v>
      </c>
      <c r="X682">
        <v>335</v>
      </c>
      <c r="Y682">
        <v>307.8</v>
      </c>
      <c r="Z682">
        <v>348.7</v>
      </c>
      <c r="AA682">
        <v>283</v>
      </c>
      <c r="AB682">
        <v>348.7</v>
      </c>
      <c r="AC682">
        <f>(Table2[[#This Row],[Close Price]]/Table2[[#This Row],[Day Low]])-1</f>
        <v>4.3330238316310332E-3</v>
      </c>
      <c r="AD682">
        <f>(Table2[[#This Row],[Day High]]/Table2[[#This Row],[Close Price]])-1</f>
        <v>3.2357473035439233E-2</v>
      </c>
      <c r="AE682">
        <f>(Table2[[#This Row],[Close Price]]/Table2[[#This Row],[Current Week Low]])-1</f>
        <v>5.4256010396361187E-2</v>
      </c>
      <c r="AF682">
        <f>(Table2[[#This Row],[Current Week High]]/Table2[[#This Row],[Close Price]])-1</f>
        <v>7.4576271186440612E-2</v>
      </c>
      <c r="AG682">
        <f>(Table2[[#This Row],[Close Price]]/Table2[[#This Row],[Current Month Low]])-1</f>
        <v>0.14664310954063597</v>
      </c>
      <c r="AH682">
        <f>(Table2[[#This Row],[Current Month High]]/Table2[[#This Row],[Close Price]])-1</f>
        <v>7.4576271186440612E-2</v>
      </c>
      <c r="AI682">
        <v>45.115562403697901</v>
      </c>
      <c r="AJ682">
        <v>25.702111175673</v>
      </c>
      <c r="AK682" t="str">
        <f>IF(AND(Table2[[#This Row],[20D EMA]]&gt;Table2[[#This Row],[50D EMA]],Table2[[#This Row],[50D EMA]]&gt;Table2[[#This Row],[200D EMA]]),"Uptrend","Downtrend/NoTrend")</f>
        <v>Downtrend/NoTrend</v>
      </c>
      <c r="AL682">
        <v>-0.01</v>
      </c>
      <c r="AM682" t="s">
        <v>10212</v>
      </c>
      <c r="AN682">
        <v>10.88</v>
      </c>
      <c r="AO682" t="s">
        <v>10211</v>
      </c>
      <c r="AP682">
        <v>-1.4022842991069E-2</v>
      </c>
      <c r="AQ682">
        <f>(Table2[[#This Row],[Sharpe Ratio]]-AVERAGE(Table2[Sharpe Ratio]))/_xlfn.STDEV.P(Table2[Sharpe Ratio])</f>
        <v>-0.77771527893451875</v>
      </c>
      <c r="AR6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2">
        <f>_xlfn.RANK.AVG(Table2[[#This Row],[1Y Return vs Nifty Z-Score]],Table2[1Y Return vs Nifty Z-Score])</f>
        <v>673</v>
      </c>
      <c r="AT682">
        <f>_xlfn.RANK.AVG(Table2[[#This Row],[6M Return vs Nifty Z-Score]],Table2[6M Return vs Nifty Z-Score])</f>
        <v>662</v>
      </c>
      <c r="AU682">
        <f>_xlfn.RANK.AVG(Table2[[#This Row],[Sharpe Ratio Z-Score]],Table2[Sharpe Ratio Z-Score])</f>
        <v>575</v>
      </c>
      <c r="AV682">
        <f>(Table2[[#This Row],[Rank 1Y]]+Table2[[#This Row],[Rank 6M]]+Table2[[#This Row],[Rank Sharpe]])/3</f>
        <v>636.66666666666663</v>
      </c>
    </row>
    <row r="683" spans="1:48" x14ac:dyDescent="0.3">
      <c r="A683" t="s">
        <v>22</v>
      </c>
      <c r="B683" t="s">
        <v>23</v>
      </c>
      <c r="C683" t="s">
        <v>10167</v>
      </c>
      <c r="D683" t="s">
        <v>24</v>
      </c>
      <c r="E683">
        <v>1233959.4025828301</v>
      </c>
      <c r="F683">
        <v>1622.7</v>
      </c>
      <c r="G683">
        <v>-27.029735037168301</v>
      </c>
      <c r="H683">
        <f>(Table2[[#This Row],[1Y Return vs Nifty]]-AVERAGE(Table2[1Y Return vs Nifty]))/_xlfn.STDEV.P(Table2[1Y Return vs Nifty])</f>
        <v>-0.85299649966609492</v>
      </c>
      <c r="I683">
        <v>-2.1304660301137899</v>
      </c>
      <c r="J683">
        <f>(Table2[[#This Row],[1M Return vs Nifty]]-AVERAGE(Table2[1M Return vs Nifty]))/_xlfn.STDEV.P(Table2[1M Return vs Nifty])</f>
        <v>-0.35507576638348537</v>
      </c>
      <c r="K683">
        <v>-13.037037155136399</v>
      </c>
      <c r="L683">
        <f>(Table2[[#This Row],[6M Return vs Nifty]]-AVERAGE(Table2[6M Return vs Nifty]))/_xlfn.STDEV.P(Table2[6M Return vs Nifty])</f>
        <v>-0.68916815231557749</v>
      </c>
      <c r="M683">
        <v>-4.2638504741853502</v>
      </c>
      <c r="N683">
        <f>(Table2[[#This Row],[1W Return vs Nifty]]-AVERAGE(Table2[1W Return vs Nifty]))/_xlfn.STDEV.P(Table2[1W Return vs Nifty])</f>
        <v>-0.75808554175953691</v>
      </c>
      <c r="O683">
        <v>1646.52</v>
      </c>
      <c r="P683">
        <v>1597.89750217456</v>
      </c>
      <c r="Q683">
        <v>1551.1142121100099</v>
      </c>
      <c r="R683">
        <v>36.493493923835302</v>
      </c>
      <c r="S683" s="2">
        <f>(Table2[[#This Row],[Close Price]]-Table2[[#This Row],[20D EMA]])/Table2[[#This Row],[20D EMA]]</f>
        <v>-1.4466875592157967E-2</v>
      </c>
      <c r="T683" s="2">
        <f>(Table2[[#This Row],[Close Price]]-Table2[[#This Row],[50D EMA]])/Table2[[#This Row],[50D EMA]]</f>
        <v>1.5521957942663147E-2</v>
      </c>
      <c r="U683" s="2">
        <f>(Table2[[#This Row],[Close Price]]-Table2[[#This Row],[200D EMA]])/Table2[[#This Row],[200D EMA]]</f>
        <v>4.6151203651606423E-2</v>
      </c>
      <c r="V683">
        <v>1.2721435674757899</v>
      </c>
      <c r="W683">
        <v>1611.15</v>
      </c>
      <c r="X683">
        <v>1638.4</v>
      </c>
      <c r="Y683">
        <v>1601</v>
      </c>
      <c r="Z683">
        <v>1654.95</v>
      </c>
      <c r="AA683">
        <v>1601</v>
      </c>
      <c r="AB683">
        <v>1794</v>
      </c>
      <c r="AC683">
        <f>(Table2[[#This Row],[Close Price]]/Table2[[#This Row],[Day Low]])-1</f>
        <v>7.1687924774228584E-3</v>
      </c>
      <c r="AD683">
        <f>(Table2[[#This Row],[Day High]]/Table2[[#This Row],[Close Price]])-1</f>
        <v>9.675232636963127E-3</v>
      </c>
      <c r="AE683">
        <f>(Table2[[#This Row],[Close Price]]/Table2[[#This Row],[Current Week Low]])-1</f>
        <v>1.3554028732042589E-2</v>
      </c>
      <c r="AF683">
        <f>(Table2[[#This Row],[Current Week High]]/Table2[[#This Row],[Close Price]])-1</f>
        <v>1.9874283601404974E-2</v>
      </c>
      <c r="AG683">
        <f>(Table2[[#This Row],[Close Price]]/Table2[[#This Row],[Current Month Low]])-1</f>
        <v>1.3554028732042589E-2</v>
      </c>
      <c r="AH683">
        <f>(Table2[[#This Row],[Current Month High]]/Table2[[#This Row],[Close Price]])-1</f>
        <v>0.10556479940839347</v>
      </c>
      <c r="AI683">
        <v>10.556479940839299</v>
      </c>
      <c r="AJ683">
        <v>19.005537017344398</v>
      </c>
      <c r="AK683" t="str">
        <f>IF(AND(Table2[[#This Row],[20D EMA]]&gt;Table2[[#This Row],[50D EMA]],Table2[[#This Row],[50D EMA]]&gt;Table2[[#This Row],[200D EMA]]),"Uptrend","Downtrend/NoTrend")</f>
        <v>Uptrend</v>
      </c>
      <c r="AL683">
        <v>-0.01</v>
      </c>
      <c r="AM683" t="s">
        <v>10212</v>
      </c>
      <c r="AN683">
        <v>-4.63</v>
      </c>
      <c r="AO683" t="s">
        <v>10212</v>
      </c>
      <c r="AP683">
        <v>-9.8754247486546001E-2</v>
      </c>
      <c r="AQ683">
        <f>(Table2[[#This Row],[Sharpe Ratio]]-AVERAGE(Table2[Sharpe Ratio]))/_xlfn.STDEV.P(Table2[Sharpe Ratio])</f>
        <v>-1.7390417378948111</v>
      </c>
      <c r="AR6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-4.3943676980195061</v>
      </c>
      <c r="AS683">
        <f>_xlfn.RANK.AVG(Table2[[#This Row],[1Y Return vs Nifty Z-Score]],Table2[1Y Return vs Nifty Z-Score])</f>
        <v>648</v>
      </c>
      <c r="AT683">
        <f>_xlfn.RANK.AVG(Table2[[#This Row],[6M Return vs Nifty Z-Score]],Table2[6M Return vs Nifty Z-Score])</f>
        <v>561</v>
      </c>
      <c r="AU683">
        <f>_xlfn.RANK.AVG(Table2[[#This Row],[Sharpe Ratio Z-Score]],Table2[Sharpe Ratio Z-Score])</f>
        <v>704</v>
      </c>
      <c r="AV683">
        <f>(Table2[[#This Row],[Rank 1Y]]+Table2[[#This Row],[Rank 6M]]+Table2[[#This Row],[Rank Sharpe]])/3</f>
        <v>637.66666666666663</v>
      </c>
    </row>
    <row r="684" spans="1:48" x14ac:dyDescent="0.3">
      <c r="A684" t="s">
        <v>2081</v>
      </c>
      <c r="B684" t="s">
        <v>2082</v>
      </c>
      <c r="C684" t="s">
        <v>10183</v>
      </c>
      <c r="D684" t="s">
        <v>1783</v>
      </c>
      <c r="E684">
        <v>2782.1380486939902</v>
      </c>
      <c r="F684">
        <v>15.12</v>
      </c>
      <c r="G684">
        <v>-45.329650640822202</v>
      </c>
      <c r="H684">
        <f>(Table2[[#This Row],[1Y Return vs Nifty]]-AVERAGE(Table2[1Y Return vs Nifty]))/_xlfn.STDEV.P(Table2[1Y Return vs Nifty])</f>
        <v>-1.0726897615488822</v>
      </c>
      <c r="I684">
        <v>-5.9089825624821497</v>
      </c>
      <c r="J684">
        <f>(Table2[[#This Row],[1M Return vs Nifty]]-AVERAGE(Table2[1M Return vs Nifty]))/_xlfn.STDEV.P(Table2[1M Return vs Nifty])</f>
        <v>-0.67842697895192605</v>
      </c>
      <c r="K684">
        <v>-45.594023699000303</v>
      </c>
      <c r="L684">
        <f>(Table2[[#This Row],[6M Return vs Nifty]]-AVERAGE(Table2[6M Return vs Nifty]))/_xlfn.STDEV.P(Table2[6M Return vs Nifty])</f>
        <v>-1.6690774397605388</v>
      </c>
      <c r="M684">
        <v>-4.27457023701702</v>
      </c>
      <c r="N684">
        <f>(Table2[[#This Row],[1W Return vs Nifty]]-AVERAGE(Table2[1W Return vs Nifty]))/_xlfn.STDEV.P(Table2[1W Return vs Nifty])</f>
        <v>-0.76013875121625074</v>
      </c>
      <c r="O684">
        <v>15.57</v>
      </c>
      <c r="P684">
        <v>16.113256820884001</v>
      </c>
      <c r="Q684">
        <v>17.587452635024899</v>
      </c>
      <c r="R684">
        <v>34.0126307882256</v>
      </c>
      <c r="S684" s="2">
        <f>(Table2[[#This Row],[Close Price]]-Table2[[#This Row],[20D EMA]])/Table2[[#This Row],[20D EMA]]</f>
        <v>-2.8901734104046312E-2</v>
      </c>
      <c r="T684" s="2">
        <f>(Table2[[#This Row],[Close Price]]-Table2[[#This Row],[50D EMA]])/Table2[[#This Row],[50D EMA]]</f>
        <v>-6.1642213732773461E-2</v>
      </c>
      <c r="U684" s="2">
        <f>(Table2[[#This Row],[Close Price]]-Table2[[#This Row],[200D EMA]])/Table2[[#This Row],[200D EMA]]</f>
        <v>-0.14029619219050746</v>
      </c>
      <c r="V684">
        <v>0.68751847561019297</v>
      </c>
      <c r="W684">
        <v>15.08</v>
      </c>
      <c r="X684">
        <v>15.41</v>
      </c>
      <c r="Y684">
        <v>15</v>
      </c>
      <c r="Z684">
        <v>15.72</v>
      </c>
      <c r="AA684">
        <v>15</v>
      </c>
      <c r="AB684">
        <v>16.25</v>
      </c>
      <c r="AC684">
        <f>(Table2[[#This Row],[Close Price]]/Table2[[#This Row],[Day Low]])-1</f>
        <v>2.6525198938991412E-3</v>
      </c>
      <c r="AD684">
        <f>(Table2[[#This Row],[Day High]]/Table2[[#This Row],[Close Price]])-1</f>
        <v>1.9179894179894186E-2</v>
      </c>
      <c r="AE684">
        <f>(Table2[[#This Row],[Close Price]]/Table2[[#This Row],[Current Week Low]])-1</f>
        <v>8.0000000000000071E-3</v>
      </c>
      <c r="AF684">
        <f>(Table2[[#This Row],[Current Week High]]/Table2[[#This Row],[Close Price]])-1</f>
        <v>3.9682539682539764E-2</v>
      </c>
      <c r="AG684">
        <f>(Table2[[#This Row],[Close Price]]/Table2[[#This Row],[Current Month Low]])-1</f>
        <v>8.0000000000000071E-3</v>
      </c>
      <c r="AH684">
        <f>(Table2[[#This Row],[Current Month High]]/Table2[[#This Row],[Close Price]])-1</f>
        <v>7.4735449735449766E-2</v>
      </c>
      <c r="AI684">
        <v>72.288359788359799</v>
      </c>
      <c r="AJ684">
        <v>17.665369649805399</v>
      </c>
      <c r="AK684" t="str">
        <f>IF(AND(Table2[[#This Row],[20D EMA]]&gt;Table2[[#This Row],[50D EMA]],Table2[[#This Row],[50D EMA]]&gt;Table2[[#This Row],[200D EMA]]),"Uptrend","Downtrend/NoTrend")</f>
        <v>Downtrend/NoTrend</v>
      </c>
      <c r="AL684">
        <v>-0.24</v>
      </c>
      <c r="AM684" t="s">
        <v>10212</v>
      </c>
      <c r="AN684">
        <v>-3.88</v>
      </c>
      <c r="AO684" t="s">
        <v>10212</v>
      </c>
      <c r="AP684">
        <v>6.3844119554829996E-3</v>
      </c>
      <c r="AQ684">
        <f>(Table2[[#This Row],[Sharpe Ratio]]-AVERAGE(Table2[Sharpe Ratio]))/_xlfn.STDEV.P(Table2[Sharpe Ratio])</f>
        <v>-0.54618324837652232</v>
      </c>
      <c r="AR6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4">
        <f>_xlfn.RANK.AVG(Table2[[#This Row],[1Y Return vs Nifty Z-Score]],Table2[1Y Return vs Nifty Z-Score])</f>
        <v>706</v>
      </c>
      <c r="AT684">
        <f>_xlfn.RANK.AVG(Table2[[#This Row],[6M Return vs Nifty Z-Score]],Table2[6M Return vs Nifty Z-Score])</f>
        <v>721</v>
      </c>
      <c r="AU684">
        <f>_xlfn.RANK.AVG(Table2[[#This Row],[Sharpe Ratio Z-Score]],Table2[Sharpe Ratio Z-Score])</f>
        <v>486</v>
      </c>
      <c r="AV684">
        <f>(Table2[[#This Row],[Rank 1Y]]+Table2[[#This Row],[Rank 6M]]+Table2[[#This Row],[Rank Sharpe]])/3</f>
        <v>637.66666666666663</v>
      </c>
    </row>
    <row r="685" spans="1:48" x14ac:dyDescent="0.3">
      <c r="A685" t="s">
        <v>2131</v>
      </c>
      <c r="B685" t="s">
        <v>2132</v>
      </c>
      <c r="C685" t="s">
        <v>10169</v>
      </c>
      <c r="D685" t="s">
        <v>416</v>
      </c>
      <c r="E685">
        <v>2626.5374436500001</v>
      </c>
      <c r="F685">
        <v>52.63</v>
      </c>
      <c r="G685">
        <v>-36.065613768117899</v>
      </c>
      <c r="H685">
        <f>(Table2[[#This Row],[1Y Return vs Nifty]]-AVERAGE(Table2[1Y Return vs Nifty]))/_xlfn.STDEV.P(Table2[1Y Return vs Nifty])</f>
        <v>-0.96147359406227073</v>
      </c>
      <c r="I685">
        <v>-12.2076724567286</v>
      </c>
      <c r="J685">
        <f>(Table2[[#This Row],[1M Return vs Nifty]]-AVERAGE(Table2[1M Return vs Nifty]))/_xlfn.STDEV.P(Table2[1M Return vs Nifty])</f>
        <v>-1.2174451352706928</v>
      </c>
      <c r="K685">
        <v>-38.352859993089801</v>
      </c>
      <c r="L685">
        <f>(Table2[[#This Row],[6M Return vs Nifty]]-AVERAGE(Table2[6M Return vs Nifty]))/_xlfn.STDEV.P(Table2[6M Return vs Nifty])</f>
        <v>-1.4511308691290374</v>
      </c>
      <c r="M685">
        <v>-3.4526043904206198</v>
      </c>
      <c r="N685">
        <f>(Table2[[#This Row],[1W Return vs Nifty]]-AVERAGE(Table2[1W Return vs Nifty]))/_xlfn.STDEV.P(Table2[1W Return vs Nifty])</f>
        <v>-0.602703547114393</v>
      </c>
      <c r="O685">
        <v>53.8</v>
      </c>
      <c r="P685">
        <v>55.243536384954602</v>
      </c>
      <c r="Q685">
        <v>62.189839542725998</v>
      </c>
      <c r="R685">
        <v>27.600643089515401</v>
      </c>
      <c r="S685" s="2">
        <f>(Table2[[#This Row],[Close Price]]-Table2[[#This Row],[20D EMA]])/Table2[[#This Row],[20D EMA]]</f>
        <v>-2.1747211895910681E-2</v>
      </c>
      <c r="T685" s="2">
        <f>(Table2[[#This Row],[Close Price]]-Table2[[#This Row],[50D EMA]])/Table2[[#This Row],[50D EMA]]</f>
        <v>-4.7309360623524234E-2</v>
      </c>
      <c r="U685" s="2">
        <f>(Table2[[#This Row],[Close Price]]-Table2[[#This Row],[200D EMA]])/Table2[[#This Row],[200D EMA]]</f>
        <v>-0.15372027992061538</v>
      </c>
      <c r="V685">
        <v>1.12887929530299</v>
      </c>
      <c r="W685">
        <v>52.25</v>
      </c>
      <c r="X685">
        <v>54.3</v>
      </c>
      <c r="Y685">
        <v>52.25</v>
      </c>
      <c r="Z685">
        <v>54.34</v>
      </c>
      <c r="AA685">
        <v>52.25</v>
      </c>
      <c r="AB685">
        <v>55.52</v>
      </c>
      <c r="AC685">
        <f>(Table2[[#This Row],[Close Price]]/Table2[[#This Row],[Day Low]])-1</f>
        <v>7.2727272727273196E-3</v>
      </c>
      <c r="AD685">
        <f>(Table2[[#This Row],[Day High]]/Table2[[#This Row],[Close Price]])-1</f>
        <v>3.1730951928557793E-2</v>
      </c>
      <c r="AE685">
        <f>(Table2[[#This Row],[Close Price]]/Table2[[#This Row],[Current Week Low]])-1</f>
        <v>7.2727272727273196E-3</v>
      </c>
      <c r="AF685">
        <f>(Table2[[#This Row],[Current Week High]]/Table2[[#This Row],[Close Price]])-1</f>
        <v>3.2490974729241895E-2</v>
      </c>
      <c r="AG685">
        <f>(Table2[[#This Row],[Close Price]]/Table2[[#This Row],[Current Month Low]])-1</f>
        <v>7.2727272727273196E-3</v>
      </c>
      <c r="AH685">
        <f>(Table2[[#This Row],[Current Month High]]/Table2[[#This Row],[Close Price]])-1</f>
        <v>5.4911647349420445E-2</v>
      </c>
      <c r="AI685">
        <v>59.6997909937297</v>
      </c>
      <c r="AJ685">
        <v>9.4178794178794103</v>
      </c>
      <c r="AK685" t="str">
        <f>IF(AND(Table2[[#This Row],[20D EMA]]&gt;Table2[[#This Row],[50D EMA]],Table2[[#This Row],[50D EMA]]&gt;Table2[[#This Row],[200D EMA]]),"Uptrend","Downtrend/NoTrend")</f>
        <v>Downtrend/NoTrend</v>
      </c>
      <c r="AL685">
        <v>-0.23</v>
      </c>
      <c r="AM685" t="s">
        <v>10212</v>
      </c>
      <c r="AN685">
        <v>-3.85</v>
      </c>
      <c r="AO685" t="s">
        <v>10212</v>
      </c>
      <c r="AQ685">
        <f>(Table2[[#This Row],[Sharpe Ratio]]-AVERAGE(Table2[Sharpe Ratio]))/_xlfn.STDEV.P(Table2[Sharpe Ratio])</f>
        <v>-0.61861806961255938</v>
      </c>
      <c r="AR6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5">
        <f>_xlfn.RANK.AVG(Table2[[#This Row],[1Y Return vs Nifty Z-Score]],Table2[1Y Return vs Nifty Z-Score])</f>
        <v>683</v>
      </c>
      <c r="AT685">
        <f>_xlfn.RANK.AVG(Table2[[#This Row],[6M Return vs Nifty Z-Score]],Table2[6M Return vs Nifty Z-Score])</f>
        <v>713</v>
      </c>
      <c r="AU685">
        <f>_xlfn.RANK.AVG(Table2[[#This Row],[Sharpe Ratio Z-Score]],Table2[Sharpe Ratio Z-Score])</f>
        <v>517</v>
      </c>
      <c r="AV685">
        <f>(Table2[[#This Row],[Rank 1Y]]+Table2[[#This Row],[Rank 6M]]+Table2[[#This Row],[Rank Sharpe]])/3</f>
        <v>637.66666666666663</v>
      </c>
    </row>
    <row r="686" spans="1:48" x14ac:dyDescent="0.3">
      <c r="A686" t="s">
        <v>189</v>
      </c>
      <c r="B686" t="s">
        <v>190</v>
      </c>
      <c r="C686" t="s">
        <v>10167</v>
      </c>
      <c r="D686" t="s">
        <v>37</v>
      </c>
      <c r="E686">
        <v>136425.86508347499</v>
      </c>
      <c r="F686">
        <v>635.54999999999995</v>
      </c>
      <c r="G686">
        <v>-31.7839036046717</v>
      </c>
      <c r="H686">
        <f>(Table2[[#This Row],[1Y Return vs Nifty]]-AVERAGE(Table2[1Y Return vs Nifty]))/_xlfn.STDEV.P(Table2[1Y Return vs Nifty])</f>
        <v>-0.91007101425712911</v>
      </c>
      <c r="I686">
        <v>6.1087014836942304</v>
      </c>
      <c r="J686">
        <f>(Table2[[#This Row],[1M Return vs Nifty]]-AVERAGE(Table2[1M Return vs Nifty]))/_xlfn.STDEV.P(Table2[1M Return vs Nifty])</f>
        <v>0.35000115555721401</v>
      </c>
      <c r="K686">
        <v>-12.231331365909099</v>
      </c>
      <c r="L686">
        <f>(Table2[[#This Row],[6M Return vs Nifty]]-AVERAGE(Table2[6M Return vs Nifty]))/_xlfn.STDEV.P(Table2[6M Return vs Nifty])</f>
        <v>-0.66491779410910501</v>
      </c>
      <c r="M686">
        <v>4.0809380710379397</v>
      </c>
      <c r="N686">
        <f>(Table2[[#This Row],[1W Return vs Nifty]]-AVERAGE(Table2[1W Return vs Nifty]))/_xlfn.STDEV.P(Table2[1W Return vs Nifty])</f>
        <v>0.84023328528675789</v>
      </c>
      <c r="O686">
        <v>605.27</v>
      </c>
      <c r="P686">
        <v>592.61109256769805</v>
      </c>
      <c r="Q686">
        <v>600.73212170150805</v>
      </c>
      <c r="R686">
        <v>82.382195579274196</v>
      </c>
      <c r="S686" s="2">
        <f>(Table2[[#This Row],[Close Price]]-Table2[[#This Row],[20D EMA]])/Table2[[#This Row],[20D EMA]]</f>
        <v>5.0027260561402304E-2</v>
      </c>
      <c r="T686" s="2">
        <f>(Table2[[#This Row],[Close Price]]-Table2[[#This Row],[50D EMA]])/Table2[[#This Row],[50D EMA]]</f>
        <v>7.2457144273580562E-2</v>
      </c>
      <c r="U686" s="2">
        <f>(Table2[[#This Row],[Close Price]]-Table2[[#This Row],[200D EMA]])/Table2[[#This Row],[200D EMA]]</f>
        <v>5.7959075336065057E-2</v>
      </c>
      <c r="V686">
        <v>0.73576399270857695</v>
      </c>
      <c r="W686">
        <v>627.1</v>
      </c>
      <c r="X686">
        <v>636.4</v>
      </c>
      <c r="Y686">
        <v>608.6</v>
      </c>
      <c r="Z686">
        <v>640.75</v>
      </c>
      <c r="AA686">
        <v>586.5</v>
      </c>
      <c r="AB686">
        <v>640.75</v>
      </c>
      <c r="AC686">
        <f>(Table2[[#This Row],[Close Price]]/Table2[[#This Row],[Day Low]])-1</f>
        <v>1.3474724924254389E-2</v>
      </c>
      <c r="AD686">
        <f>(Table2[[#This Row],[Day High]]/Table2[[#This Row],[Close Price]])-1</f>
        <v>1.3374242781842849E-3</v>
      </c>
      <c r="AE686">
        <f>(Table2[[#This Row],[Close Price]]/Table2[[#This Row],[Current Week Low]])-1</f>
        <v>4.4281958593493043E-2</v>
      </c>
      <c r="AF686">
        <f>(Table2[[#This Row],[Current Week High]]/Table2[[#This Row],[Close Price]])-1</f>
        <v>8.1818897018330894E-3</v>
      </c>
      <c r="AG686">
        <f>(Table2[[#This Row],[Close Price]]/Table2[[#This Row],[Current Month Low]])-1</f>
        <v>8.3631713554987108E-2</v>
      </c>
      <c r="AH686">
        <f>(Table2[[#This Row],[Current Month High]]/Table2[[#This Row],[Close Price]])-1</f>
        <v>8.1818897018330894E-3</v>
      </c>
      <c r="AI686">
        <v>11.8086696562033</v>
      </c>
      <c r="AJ686">
        <v>24.276495893625299</v>
      </c>
      <c r="AK686" t="str">
        <f>IF(AND(Table2[[#This Row],[20D EMA]]&gt;Table2[[#This Row],[50D EMA]],Table2[[#This Row],[50D EMA]]&gt;Table2[[#This Row],[200D EMA]]),"Uptrend","Downtrend/NoTrend")</f>
        <v>Downtrend/NoTrend</v>
      </c>
      <c r="AL686">
        <v>-0.03</v>
      </c>
      <c r="AM686" t="s">
        <v>10212</v>
      </c>
      <c r="AN686">
        <v>7.89</v>
      </c>
      <c r="AO686" t="s">
        <v>10211</v>
      </c>
      <c r="AP686">
        <v>-8.8514437011855004E-2</v>
      </c>
      <c r="AQ686">
        <f>(Table2[[#This Row],[Sharpe Ratio]]-AVERAGE(Table2[Sharpe Ratio]))/_xlfn.STDEV.P(Table2[Sharpe Ratio])</f>
        <v>-1.6228652056790056</v>
      </c>
      <c r="AR6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6">
        <f>_xlfn.RANK.AVG(Table2[[#This Row],[1Y Return vs Nifty Z-Score]],Table2[1Y Return vs Nifty Z-Score])</f>
        <v>666</v>
      </c>
      <c r="AT686">
        <f>_xlfn.RANK.AVG(Table2[[#This Row],[6M Return vs Nifty Z-Score]],Table2[6M Return vs Nifty Z-Score])</f>
        <v>553</v>
      </c>
      <c r="AU686">
        <f>_xlfn.RANK.AVG(Table2[[#This Row],[Sharpe Ratio Z-Score]],Table2[Sharpe Ratio Z-Score])</f>
        <v>695</v>
      </c>
      <c r="AV686">
        <f>(Table2[[#This Row],[Rank 1Y]]+Table2[[#This Row],[Rank 6M]]+Table2[[#This Row],[Rank Sharpe]])/3</f>
        <v>638</v>
      </c>
    </row>
    <row r="687" spans="1:48" x14ac:dyDescent="0.3">
      <c r="A687" t="s">
        <v>1029</v>
      </c>
      <c r="B687" t="s">
        <v>1030</v>
      </c>
      <c r="C687" t="s">
        <v>10166</v>
      </c>
      <c r="D687" t="s">
        <v>299</v>
      </c>
      <c r="E687">
        <v>12565.946216300001</v>
      </c>
      <c r="F687">
        <v>952.8</v>
      </c>
      <c r="G687">
        <v>-33.622446651602402</v>
      </c>
      <c r="H687">
        <f>(Table2[[#This Row],[1Y Return vs Nifty]]-AVERAGE(Table2[1Y Return vs Nifty]))/_xlfn.STDEV.P(Table2[1Y Return vs Nifty])</f>
        <v>-0.93214300233840064</v>
      </c>
      <c r="I687">
        <v>-4.3501452242615004</v>
      </c>
      <c r="J687">
        <f>(Table2[[#This Row],[1M Return vs Nifty]]-AVERAGE(Table2[1M Return vs Nifty]))/_xlfn.STDEV.P(Table2[1M Return vs Nifty])</f>
        <v>-0.54502755110962697</v>
      </c>
      <c r="K687">
        <v>-31.636844639890398</v>
      </c>
      <c r="L687">
        <f>(Table2[[#This Row],[6M Return vs Nifty]]-AVERAGE(Table2[6M Return vs Nifty]))/_xlfn.STDEV.P(Table2[6M Return vs Nifty])</f>
        <v>-1.2489903605056003</v>
      </c>
      <c r="M687">
        <v>-3.61586776796972</v>
      </c>
      <c r="N687">
        <f>(Table2[[#This Row],[1W Return vs Nifty]]-AVERAGE(Table2[1W Return vs Nifty]))/_xlfn.STDEV.P(Table2[1W Return vs Nifty])</f>
        <v>-0.63397419330149918</v>
      </c>
      <c r="O687">
        <v>944.14</v>
      </c>
      <c r="P687">
        <v>933.79235837855595</v>
      </c>
      <c r="Q687">
        <v>946.38275067828897</v>
      </c>
      <c r="R687">
        <v>37.904995778407702</v>
      </c>
      <c r="S687" s="2">
        <f>(Table2[[#This Row],[Close Price]]-Table2[[#This Row],[20D EMA]])/Table2[[#This Row],[20D EMA]]</f>
        <v>9.1723685046708834E-3</v>
      </c>
      <c r="T687" s="2">
        <f>(Table2[[#This Row],[Close Price]]-Table2[[#This Row],[50D EMA]])/Table2[[#This Row],[50D EMA]]</f>
        <v>2.0355319307226952E-2</v>
      </c>
      <c r="U687" s="2">
        <f>(Table2[[#This Row],[Close Price]]-Table2[[#This Row],[200D EMA]])/Table2[[#This Row],[200D EMA]]</f>
        <v>6.780818138445179E-3</v>
      </c>
      <c r="V687">
        <v>0.82276478220553695</v>
      </c>
      <c r="W687">
        <v>934.95</v>
      </c>
      <c r="X687">
        <v>970</v>
      </c>
      <c r="Y687">
        <v>925</v>
      </c>
      <c r="Z687">
        <v>970</v>
      </c>
      <c r="AA687">
        <v>925</v>
      </c>
      <c r="AB687">
        <v>1005.45</v>
      </c>
      <c r="AC687">
        <f>(Table2[[#This Row],[Close Price]]/Table2[[#This Row],[Day Low]])-1</f>
        <v>1.9091930049735195E-2</v>
      </c>
      <c r="AD687">
        <f>(Table2[[#This Row],[Day High]]/Table2[[#This Row],[Close Price]])-1</f>
        <v>1.8052057094878338E-2</v>
      </c>
      <c r="AE687">
        <f>(Table2[[#This Row],[Close Price]]/Table2[[#This Row],[Current Week Low]])-1</f>
        <v>3.0054054054053925E-2</v>
      </c>
      <c r="AF687">
        <f>(Table2[[#This Row],[Current Week High]]/Table2[[#This Row],[Close Price]])-1</f>
        <v>1.8052057094878338E-2</v>
      </c>
      <c r="AG687">
        <f>(Table2[[#This Row],[Close Price]]/Table2[[#This Row],[Current Month Low]])-1</f>
        <v>3.0054054054053925E-2</v>
      </c>
      <c r="AH687">
        <f>(Table2[[#This Row],[Current Month High]]/Table2[[#This Row],[Close Price]])-1</f>
        <v>5.5258186397985076E-2</v>
      </c>
      <c r="AI687">
        <v>38.3238874895046</v>
      </c>
      <c r="AJ687">
        <v>21.833642350233301</v>
      </c>
      <c r="AK687" t="str">
        <f>IF(AND(Table2[[#This Row],[20D EMA]]&gt;Table2[[#This Row],[50D EMA]],Table2[[#This Row],[50D EMA]]&gt;Table2[[#This Row],[200D EMA]]),"Uptrend","Downtrend/NoTrend")</f>
        <v>Downtrend/NoTrend</v>
      </c>
      <c r="AL687">
        <v>-0.17</v>
      </c>
      <c r="AM687" t="s">
        <v>10212</v>
      </c>
      <c r="AN687">
        <v>0.59</v>
      </c>
      <c r="AO687" t="s">
        <v>10211</v>
      </c>
      <c r="AP687">
        <v>-5.6010163260690003E-3</v>
      </c>
      <c r="AQ687">
        <f>(Table2[[#This Row],[Sharpe Ratio]]-AVERAGE(Table2[Sharpe Ratio]))/_xlfn.STDEV.P(Table2[Sharpe Ratio])</f>
        <v>-0.68216481740199464</v>
      </c>
      <c r="AR6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7">
        <f>_xlfn.RANK.AVG(Table2[[#This Row],[1Y Return vs Nifty Z-Score]],Table2[1Y Return vs Nifty Z-Score])</f>
        <v>676</v>
      </c>
      <c r="AT687">
        <f>_xlfn.RANK.AVG(Table2[[#This Row],[6M Return vs Nifty Z-Score]],Table2[6M Return vs Nifty Z-Score])</f>
        <v>692</v>
      </c>
      <c r="AU687">
        <f>_xlfn.RANK.AVG(Table2[[#This Row],[Sharpe Ratio Z-Score]],Table2[Sharpe Ratio Z-Score])</f>
        <v>549</v>
      </c>
      <c r="AV687">
        <f>(Table2[[#This Row],[Rank 1Y]]+Table2[[#This Row],[Rank 6M]]+Table2[[#This Row],[Rank Sharpe]])/3</f>
        <v>639</v>
      </c>
    </row>
    <row r="688" spans="1:48" x14ac:dyDescent="0.3">
      <c r="A688" t="s">
        <v>1714</v>
      </c>
      <c r="B688" t="s">
        <v>1715</v>
      </c>
      <c r="C688" t="s">
        <v>10181</v>
      </c>
      <c r="D688" t="s">
        <v>548</v>
      </c>
      <c r="E688">
        <v>4468.4150500799997</v>
      </c>
      <c r="F688">
        <v>802.45</v>
      </c>
      <c r="G688">
        <v>-32.7454073814094</v>
      </c>
      <c r="H688">
        <f>(Table2[[#This Row],[1Y Return vs Nifty]]-AVERAGE(Table2[1Y Return vs Nifty]))/_xlfn.STDEV.P(Table2[1Y Return vs Nifty])</f>
        <v>-0.92161401290254075</v>
      </c>
      <c r="I688">
        <v>9.4238659588412101</v>
      </c>
      <c r="J688">
        <f>(Table2[[#This Row],[1M Return vs Nifty]]-AVERAGE(Table2[1M Return vs Nifty]))/_xlfn.STDEV.P(Table2[1M Return vs Nifty])</f>
        <v>0.63370044434415285</v>
      </c>
      <c r="K688">
        <v>-10.3210044627212</v>
      </c>
      <c r="L688">
        <f>(Table2[[#This Row],[6M Return vs Nifty]]-AVERAGE(Table2[6M Return vs Nifty]))/_xlfn.STDEV.P(Table2[6M Return vs Nifty])</f>
        <v>-0.60742024064334654</v>
      </c>
      <c r="M688">
        <v>-3.2872942991431602</v>
      </c>
      <c r="N688">
        <f>(Table2[[#This Row],[1W Return vs Nifty]]-AVERAGE(Table2[1W Return vs Nifty]))/_xlfn.STDEV.P(Table2[1W Return vs Nifty])</f>
        <v>-0.57104088367389771</v>
      </c>
      <c r="O688">
        <v>800.19</v>
      </c>
      <c r="P688">
        <v>767.98467136335796</v>
      </c>
      <c r="Q688">
        <v>759.81117397607295</v>
      </c>
      <c r="R688">
        <v>48.917038841215103</v>
      </c>
      <c r="S688" s="2">
        <f>(Table2[[#This Row],[Close Price]]-Table2[[#This Row],[20D EMA]])/Table2[[#This Row],[20D EMA]]</f>
        <v>2.8243292218098088E-3</v>
      </c>
      <c r="T688" s="2">
        <f>(Table2[[#This Row],[Close Price]]-Table2[[#This Row],[50D EMA]])/Table2[[#This Row],[50D EMA]]</f>
        <v>4.4877625715442751E-2</v>
      </c>
      <c r="U688" s="2">
        <f>(Table2[[#This Row],[Close Price]]-Table2[[#This Row],[200D EMA]])/Table2[[#This Row],[200D EMA]]</f>
        <v>5.6117661182579326E-2</v>
      </c>
      <c r="V688">
        <v>1.09559192323807</v>
      </c>
      <c r="W688">
        <v>800</v>
      </c>
      <c r="X688">
        <v>813.65</v>
      </c>
      <c r="Y688">
        <v>785.55</v>
      </c>
      <c r="Z688">
        <v>827.9</v>
      </c>
      <c r="AA688">
        <v>785.55</v>
      </c>
      <c r="AB688">
        <v>868.9</v>
      </c>
      <c r="AC688">
        <f>(Table2[[#This Row],[Close Price]]/Table2[[#This Row],[Day Low]])-1</f>
        <v>3.062499999999968E-3</v>
      </c>
      <c r="AD688">
        <f>(Table2[[#This Row],[Day High]]/Table2[[#This Row],[Close Price]])-1</f>
        <v>1.3957255903794596E-2</v>
      </c>
      <c r="AE688">
        <f>(Table2[[#This Row],[Close Price]]/Table2[[#This Row],[Current Week Low]])-1</f>
        <v>2.1513589205015782E-2</v>
      </c>
      <c r="AF688">
        <f>(Table2[[#This Row],[Current Week High]]/Table2[[#This Row],[Close Price]])-1</f>
        <v>3.1715371674247539E-2</v>
      </c>
      <c r="AG688">
        <f>(Table2[[#This Row],[Close Price]]/Table2[[#This Row],[Current Month Low]])-1</f>
        <v>2.1513589205015782E-2</v>
      </c>
      <c r="AH688">
        <f>(Table2[[#This Row],[Current Month High]]/Table2[[#This Row],[Close Price]])-1</f>
        <v>8.2808897750638488E-2</v>
      </c>
      <c r="AI688">
        <v>12.6363013271854</v>
      </c>
      <c r="AJ688">
        <v>22.147804246898499</v>
      </c>
      <c r="AK688" t="str">
        <f>IF(AND(Table2[[#This Row],[20D EMA]]&gt;Table2[[#This Row],[50D EMA]],Table2[[#This Row],[50D EMA]]&gt;Table2[[#This Row],[200D EMA]]),"Uptrend","Downtrend/NoTrend")</f>
        <v>Uptrend</v>
      </c>
      <c r="AL688">
        <v>-0.02</v>
      </c>
      <c r="AM688" t="s">
        <v>10212</v>
      </c>
      <c r="AN688">
        <v>0.26</v>
      </c>
      <c r="AO688" t="s">
        <v>10211</v>
      </c>
      <c r="AP688">
        <v>-0.121497676932356</v>
      </c>
      <c r="AQ688">
        <f>(Table2[[#This Row],[Sharpe Ratio]]-AVERAGE(Table2[Sharpe Ratio]))/_xlfn.STDEV.P(Table2[Sharpe Ratio])</f>
        <v>-1.9970790101900064</v>
      </c>
      <c r="AR6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-3.4634537030656385</v>
      </c>
      <c r="AS688">
        <f>_xlfn.RANK.AVG(Table2[[#This Row],[1Y Return vs Nifty Z-Score]],Table2[1Y Return vs Nifty Z-Score])</f>
        <v>671</v>
      </c>
      <c r="AT688">
        <f>_xlfn.RANK.AVG(Table2[[#This Row],[6M Return vs Nifty Z-Score]],Table2[6M Return vs Nifty Z-Score])</f>
        <v>528</v>
      </c>
      <c r="AU688">
        <f>_xlfn.RANK.AVG(Table2[[#This Row],[Sharpe Ratio Z-Score]],Table2[Sharpe Ratio Z-Score])</f>
        <v>718</v>
      </c>
      <c r="AV688">
        <f>(Table2[[#This Row],[Rank 1Y]]+Table2[[#This Row],[Rank 6M]]+Table2[[#This Row],[Rank Sharpe]])/3</f>
        <v>639</v>
      </c>
    </row>
    <row r="689" spans="1:48" x14ac:dyDescent="0.3">
      <c r="A689" t="s">
        <v>47</v>
      </c>
      <c r="B689" t="s">
        <v>48</v>
      </c>
      <c r="C689" t="s">
        <v>10167</v>
      </c>
      <c r="D689" t="s">
        <v>49</v>
      </c>
      <c r="E689">
        <v>429534.09398472903</v>
      </c>
      <c r="F689">
        <v>7004.3</v>
      </c>
      <c r="G689">
        <v>-32.156246563971003</v>
      </c>
      <c r="H689">
        <f>(Table2[[#This Row],[1Y Return vs Nifty]]-AVERAGE(Table2[1Y Return vs Nifty]))/_xlfn.STDEV.P(Table2[1Y Return vs Nifty])</f>
        <v>-0.91454104794685942</v>
      </c>
      <c r="I689">
        <v>-7.7686921751092903</v>
      </c>
      <c r="J689">
        <f>(Table2[[#This Row],[1M Return vs Nifty]]-AVERAGE(Table2[1M Return vs Nifty]))/_xlfn.STDEV.P(Table2[1M Return vs Nifty])</f>
        <v>-0.83757392276356379</v>
      </c>
      <c r="K689">
        <v>-20.482397870604501</v>
      </c>
      <c r="L689">
        <f>(Table2[[#This Row],[6M Return vs Nifty]]-AVERAGE(Table2[6M Return vs Nifty]))/_xlfn.STDEV.P(Table2[6M Return vs Nifty])</f>
        <v>-0.91326070165626916</v>
      </c>
      <c r="M689">
        <v>-3.3367475793148298</v>
      </c>
      <c r="N689">
        <f>(Table2[[#This Row],[1W Return vs Nifty]]-AVERAGE(Table2[1W Return vs Nifty]))/_xlfn.STDEV.P(Table2[1W Return vs Nifty])</f>
        <v>-0.58051291622801438</v>
      </c>
      <c r="O689">
        <v>7087.41</v>
      </c>
      <c r="P689">
        <v>7030.2494498783599</v>
      </c>
      <c r="Q689">
        <v>7018.2667954558201</v>
      </c>
      <c r="R689">
        <v>33.367507239062903</v>
      </c>
      <c r="S689" s="2">
        <f>(Table2[[#This Row],[Close Price]]-Table2[[#This Row],[20D EMA]])/Table2[[#This Row],[20D EMA]]</f>
        <v>-1.1726427566628667E-2</v>
      </c>
      <c r="T689" s="2">
        <f>(Table2[[#This Row],[Close Price]]-Table2[[#This Row],[50D EMA]])/Table2[[#This Row],[50D EMA]]</f>
        <v>-3.6911136743246983E-3</v>
      </c>
      <c r="U689" s="2">
        <f>(Table2[[#This Row],[Close Price]]-Table2[[#This Row],[200D EMA]])/Table2[[#This Row],[200D EMA]]</f>
        <v>-1.9900633394078328E-3</v>
      </c>
      <c r="V689">
        <v>0.79308734478812803</v>
      </c>
      <c r="W689">
        <v>6915.05</v>
      </c>
      <c r="X689">
        <v>7045</v>
      </c>
      <c r="Y689">
        <v>6915.05</v>
      </c>
      <c r="Z689">
        <v>7147.65</v>
      </c>
      <c r="AA689">
        <v>6915.05</v>
      </c>
      <c r="AB689">
        <v>7325</v>
      </c>
      <c r="AC689">
        <f>(Table2[[#This Row],[Close Price]]/Table2[[#This Row],[Day Low]])-1</f>
        <v>1.2906631188494666E-2</v>
      </c>
      <c r="AD689">
        <f>(Table2[[#This Row],[Day High]]/Table2[[#This Row],[Close Price]])-1</f>
        <v>5.8107162742886409E-3</v>
      </c>
      <c r="AE689">
        <f>(Table2[[#This Row],[Close Price]]/Table2[[#This Row],[Current Week Low]])-1</f>
        <v>1.2906631188494666E-2</v>
      </c>
      <c r="AF689">
        <f>(Table2[[#This Row],[Current Week High]]/Table2[[#This Row],[Close Price]])-1</f>
        <v>2.046599945747607E-2</v>
      </c>
      <c r="AG689">
        <f>(Table2[[#This Row],[Close Price]]/Table2[[#This Row],[Current Month Low]])-1</f>
        <v>1.2906631188494666E-2</v>
      </c>
      <c r="AH689">
        <f>(Table2[[#This Row],[Current Month High]]/Table2[[#This Row],[Close Price]])-1</f>
        <v>4.5786159930328418E-2</v>
      </c>
      <c r="AI689">
        <v>16.9567265822423</v>
      </c>
      <c r="AJ689">
        <v>13.195319822877201</v>
      </c>
      <c r="AK689" t="str">
        <f>IF(AND(Table2[[#This Row],[20D EMA]]&gt;Table2[[#This Row],[50D EMA]],Table2[[#This Row],[50D EMA]]&gt;Table2[[#This Row],[200D EMA]]),"Uptrend","Downtrend/NoTrend")</f>
        <v>Uptrend</v>
      </c>
      <c r="AL689">
        <v>-0.13</v>
      </c>
      <c r="AM689" t="s">
        <v>10212</v>
      </c>
      <c r="AN689">
        <v>-2.15</v>
      </c>
      <c r="AO689" t="s">
        <v>10212</v>
      </c>
      <c r="AP689">
        <v>-4.2636142652679003E-2</v>
      </c>
      <c r="AQ689">
        <f>(Table2[[#This Row],[Sharpe Ratio]]-AVERAGE(Table2[Sharpe Ratio]))/_xlfn.STDEV.P(Table2[Sharpe Ratio])</f>
        <v>-1.10234960084445</v>
      </c>
      <c r="AR6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-4.3482381894391571</v>
      </c>
      <c r="AS689">
        <f>_xlfn.RANK.AVG(Table2[[#This Row],[1Y Return vs Nifty Z-Score]],Table2[1Y Return vs Nifty Z-Score])</f>
        <v>668</v>
      </c>
      <c r="AT689">
        <f>_xlfn.RANK.AVG(Table2[[#This Row],[6M Return vs Nifty Z-Score]],Table2[6M Return vs Nifty Z-Score])</f>
        <v>630</v>
      </c>
      <c r="AU689">
        <f>_xlfn.RANK.AVG(Table2[[#This Row],[Sharpe Ratio Z-Score]],Table2[Sharpe Ratio Z-Score])</f>
        <v>623</v>
      </c>
      <c r="AV689">
        <f>(Table2[[#This Row],[Rank 1Y]]+Table2[[#This Row],[Rank 6M]]+Table2[[#This Row],[Rank Sharpe]])/3</f>
        <v>640.33333333333337</v>
      </c>
    </row>
    <row r="690" spans="1:48" x14ac:dyDescent="0.3">
      <c r="A690" t="s">
        <v>1911</v>
      </c>
      <c r="B690" t="s">
        <v>1912</v>
      </c>
      <c r="C690" t="s">
        <v>10182</v>
      </c>
      <c r="D690" t="s">
        <v>108</v>
      </c>
      <c r="E690">
        <v>3484.7590427999999</v>
      </c>
      <c r="F690">
        <v>19.75</v>
      </c>
      <c r="G690">
        <v>-38.428762757709897</v>
      </c>
      <c r="H690">
        <f>(Table2[[#This Row],[1Y Return vs Nifty]]-AVERAGE(Table2[1Y Return vs Nifty]))/_xlfn.STDEV.P(Table2[1Y Return vs Nifty])</f>
        <v>-0.98984355603820573</v>
      </c>
      <c r="I690">
        <v>-17.837280537973999</v>
      </c>
      <c r="J690">
        <f>(Table2[[#This Row],[1M Return vs Nifty]]-AVERAGE(Table2[1M Return vs Nifty]))/_xlfn.STDEV.P(Table2[1M Return vs Nifty])</f>
        <v>-1.6992057902160902</v>
      </c>
      <c r="K690">
        <v>-39.299519055037401</v>
      </c>
      <c r="L690">
        <f>(Table2[[#This Row],[6M Return vs Nifty]]-AVERAGE(Table2[6M Return vs Nifty]))/_xlfn.STDEV.P(Table2[6M Return vs Nifty])</f>
        <v>-1.4796236783635954</v>
      </c>
      <c r="M690">
        <v>0.17122351912155501</v>
      </c>
      <c r="N690">
        <f>(Table2[[#This Row],[1W Return vs Nifty]]-AVERAGE(Table2[1W Return vs Nifty]))/_xlfn.STDEV.P(Table2[1W Return vs Nifty])</f>
        <v>9.1386224293001347E-2</v>
      </c>
      <c r="O690">
        <v>21.24</v>
      </c>
      <c r="P690">
        <v>22.604717064095201</v>
      </c>
      <c r="Q690">
        <v>25.403013142220701</v>
      </c>
      <c r="R690">
        <v>40.499942296388298</v>
      </c>
      <c r="S690" s="2">
        <f>(Table2[[#This Row],[Close Price]]-Table2[[#This Row],[20D EMA]])/Table2[[#This Row],[20D EMA]]</f>
        <v>-7.0150659133709908E-2</v>
      </c>
      <c r="T690" s="2">
        <f>(Table2[[#This Row],[Close Price]]-Table2[[#This Row],[50D EMA]])/Table2[[#This Row],[50D EMA]]</f>
        <v>-0.12628855543737666</v>
      </c>
      <c r="U690" s="2">
        <f>(Table2[[#This Row],[Close Price]]-Table2[[#This Row],[200D EMA]])/Table2[[#This Row],[200D EMA]]</f>
        <v>-0.22253317394168468</v>
      </c>
      <c r="V690">
        <v>1.2565178301398701</v>
      </c>
      <c r="W690">
        <v>19.510000000000002</v>
      </c>
      <c r="X690">
        <v>20.7</v>
      </c>
      <c r="Y690">
        <v>19.510000000000002</v>
      </c>
      <c r="Z690">
        <v>21.78</v>
      </c>
      <c r="AA690">
        <v>19.38</v>
      </c>
      <c r="AB690">
        <v>21.78</v>
      </c>
      <c r="AC690">
        <f>(Table2[[#This Row],[Close Price]]/Table2[[#This Row],[Day Low]])-1</f>
        <v>1.2301383905689356E-2</v>
      </c>
      <c r="AD690">
        <f>(Table2[[#This Row],[Day High]]/Table2[[#This Row],[Close Price]])-1</f>
        <v>4.8101265822784844E-2</v>
      </c>
      <c r="AE690">
        <f>(Table2[[#This Row],[Close Price]]/Table2[[#This Row],[Current Week Low]])-1</f>
        <v>1.2301383905689356E-2</v>
      </c>
      <c r="AF690">
        <f>(Table2[[#This Row],[Current Week High]]/Table2[[#This Row],[Close Price]])-1</f>
        <v>0.10278481012658225</v>
      </c>
      <c r="AG690">
        <f>(Table2[[#This Row],[Close Price]]/Table2[[#This Row],[Current Month Low]])-1</f>
        <v>1.9091847265221951E-2</v>
      </c>
      <c r="AH690">
        <f>(Table2[[#This Row],[Current Month High]]/Table2[[#This Row],[Close Price]])-1</f>
        <v>0.10278481012658225</v>
      </c>
      <c r="AI690">
        <v>128.60759493670801</v>
      </c>
      <c r="AJ690">
        <v>18.263473053892199</v>
      </c>
      <c r="AK690" t="str">
        <f>IF(AND(Table2[[#This Row],[20D EMA]]&gt;Table2[[#This Row],[50D EMA]],Table2[[#This Row],[50D EMA]]&gt;Table2[[#This Row],[200D EMA]]),"Uptrend","Downtrend/NoTrend")</f>
        <v>Downtrend/NoTrend</v>
      </c>
      <c r="AL690">
        <v>-0.28000000000000003</v>
      </c>
      <c r="AM690" t="s">
        <v>10212</v>
      </c>
      <c r="AN690">
        <v>-9.57</v>
      </c>
      <c r="AO690" t="s">
        <v>10212</v>
      </c>
      <c r="AQ690">
        <f>(Table2[[#This Row],[Sharpe Ratio]]-AVERAGE(Table2[Sharpe Ratio]))/_xlfn.STDEV.P(Table2[Sharpe Ratio])</f>
        <v>-0.61861806961255938</v>
      </c>
      <c r="AR6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0">
        <f>_xlfn.RANK.AVG(Table2[[#This Row],[1Y Return vs Nifty Z-Score]],Table2[1Y Return vs Nifty Z-Score])</f>
        <v>690</v>
      </c>
      <c r="AT690">
        <f>_xlfn.RANK.AVG(Table2[[#This Row],[6M Return vs Nifty Z-Score]],Table2[6M Return vs Nifty Z-Score])</f>
        <v>714</v>
      </c>
      <c r="AU690">
        <f>_xlfn.RANK.AVG(Table2[[#This Row],[Sharpe Ratio Z-Score]],Table2[Sharpe Ratio Z-Score])</f>
        <v>517</v>
      </c>
      <c r="AV690">
        <f>(Table2[[#This Row],[Rank 1Y]]+Table2[[#This Row],[Rank 6M]]+Table2[[#This Row],[Rank Sharpe]])/3</f>
        <v>640.33333333333337</v>
      </c>
    </row>
    <row r="691" spans="1:48" x14ac:dyDescent="0.3">
      <c r="A691" t="s">
        <v>1513</v>
      </c>
      <c r="B691" t="s">
        <v>1514</v>
      </c>
      <c r="C691" t="s">
        <v>10173</v>
      </c>
      <c r="D691" t="s">
        <v>246</v>
      </c>
      <c r="E691">
        <v>6384.3753802399997</v>
      </c>
      <c r="F691">
        <v>1457.1</v>
      </c>
      <c r="G691">
        <v>-28.832731758059801</v>
      </c>
      <c r="H691">
        <f>(Table2[[#This Row],[1Y Return vs Nifty]]-AVERAGE(Table2[1Y Return vs Nifty]))/_xlfn.STDEV.P(Table2[1Y Return vs Nifty])</f>
        <v>-0.87464174871290112</v>
      </c>
      <c r="I691">
        <v>5.2859161521015903</v>
      </c>
      <c r="J691">
        <f>(Table2[[#This Row],[1M Return vs Nifty]]-AVERAGE(Table2[1M Return vs Nifty]))/_xlfn.STDEV.P(Table2[1M Return vs Nifty])</f>
        <v>0.27959028600697589</v>
      </c>
      <c r="K691">
        <v>-18.786530754329501</v>
      </c>
      <c r="L691">
        <f>(Table2[[#This Row],[6M Return vs Nifty]]-AVERAGE(Table2[6M Return vs Nifty]))/_xlfn.STDEV.P(Table2[6M Return vs Nifty])</f>
        <v>-0.86221801884312099</v>
      </c>
      <c r="M691">
        <v>0.564712068157737</v>
      </c>
      <c r="N691">
        <f>(Table2[[#This Row],[1W Return vs Nifty]]-AVERAGE(Table2[1W Return vs Nifty]))/_xlfn.STDEV.P(Table2[1W Return vs Nifty])</f>
        <v>0.16675304188739856</v>
      </c>
      <c r="O691">
        <v>1378.45</v>
      </c>
      <c r="P691">
        <v>1356.2294472818201</v>
      </c>
      <c r="Q691">
        <v>1428.8504092989599</v>
      </c>
      <c r="R691">
        <v>72.9200266443749</v>
      </c>
      <c r="S691" s="2">
        <f>(Table2[[#This Row],[Close Price]]-Table2[[#This Row],[20D EMA]])/Table2[[#This Row],[20D EMA]]</f>
        <v>5.7056839203453051E-2</v>
      </c>
      <c r="T691" s="2">
        <f>(Table2[[#This Row],[Close Price]]-Table2[[#This Row],[50D EMA]])/Table2[[#This Row],[50D EMA]]</f>
        <v>7.4375728178109141E-2</v>
      </c>
      <c r="U691" s="2">
        <f>(Table2[[#This Row],[Close Price]]-Table2[[#This Row],[200D EMA]])/Table2[[#This Row],[200D EMA]]</f>
        <v>1.9770852509956003E-2</v>
      </c>
      <c r="V691">
        <v>1.0092287291990001</v>
      </c>
      <c r="W691">
        <v>1415.3</v>
      </c>
      <c r="X691">
        <v>1468.2</v>
      </c>
      <c r="Y691">
        <v>1384.65</v>
      </c>
      <c r="Z691">
        <v>1468.2</v>
      </c>
      <c r="AA691">
        <v>1317</v>
      </c>
      <c r="AB691">
        <v>1468.2</v>
      </c>
      <c r="AC691">
        <f>(Table2[[#This Row],[Close Price]]/Table2[[#This Row],[Day Low]])-1</f>
        <v>2.9534374337596203E-2</v>
      </c>
      <c r="AD691">
        <f>(Table2[[#This Row],[Day High]]/Table2[[#This Row],[Close Price]])-1</f>
        <v>7.6178711138563671E-3</v>
      </c>
      <c r="AE691">
        <f>(Table2[[#This Row],[Close Price]]/Table2[[#This Row],[Current Week Low]])-1</f>
        <v>5.2323691907702141E-2</v>
      </c>
      <c r="AF691">
        <f>(Table2[[#This Row],[Current Week High]]/Table2[[#This Row],[Close Price]])-1</f>
        <v>7.6178711138563671E-3</v>
      </c>
      <c r="AG691">
        <f>(Table2[[#This Row],[Close Price]]/Table2[[#This Row],[Current Month Low]])-1</f>
        <v>0.10637813211845093</v>
      </c>
      <c r="AH691">
        <f>(Table2[[#This Row],[Current Month High]]/Table2[[#This Row],[Close Price]])-1</f>
        <v>7.6178711138563671E-3</v>
      </c>
      <c r="AI691">
        <v>30.255301626518399</v>
      </c>
      <c r="AJ691">
        <v>27.4691628029043</v>
      </c>
      <c r="AK691" t="str">
        <f>IF(AND(Table2[[#This Row],[20D EMA]]&gt;Table2[[#This Row],[50D EMA]],Table2[[#This Row],[50D EMA]]&gt;Table2[[#This Row],[200D EMA]]),"Uptrend","Downtrend/NoTrend")</f>
        <v>Downtrend/NoTrend</v>
      </c>
      <c r="AL691">
        <v>-0.08</v>
      </c>
      <c r="AM691" t="s">
        <v>10212</v>
      </c>
      <c r="AN691">
        <v>9.15</v>
      </c>
      <c r="AO691" t="s">
        <v>10211</v>
      </c>
      <c r="AP691">
        <v>-6.4544854666251997E-2</v>
      </c>
      <c r="AQ691">
        <f>(Table2[[#This Row],[Sharpe Ratio]]-AVERAGE(Table2[Sharpe Ratio]))/_xlfn.STDEV.P(Table2[Sharpe Ratio])</f>
        <v>-1.3509165243575991</v>
      </c>
      <c r="AR6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1">
        <f>_xlfn.RANK.AVG(Table2[[#This Row],[1Y Return vs Nifty Z-Score]],Table2[1Y Return vs Nifty Z-Score])</f>
        <v>653</v>
      </c>
      <c r="AT691">
        <f>_xlfn.RANK.AVG(Table2[[#This Row],[6M Return vs Nifty Z-Score]],Table2[6M Return vs Nifty Z-Score])</f>
        <v>609</v>
      </c>
      <c r="AU691">
        <f>_xlfn.RANK.AVG(Table2[[#This Row],[Sharpe Ratio Z-Score]],Table2[Sharpe Ratio Z-Score])</f>
        <v>662</v>
      </c>
      <c r="AV691">
        <f>(Table2[[#This Row],[Rank 1Y]]+Table2[[#This Row],[Rank 6M]]+Table2[[#This Row],[Rank Sharpe]])/3</f>
        <v>641.33333333333337</v>
      </c>
    </row>
    <row r="692" spans="1:48" x14ac:dyDescent="0.3">
      <c r="A692" t="s">
        <v>1364</v>
      </c>
      <c r="B692" t="s">
        <v>1365</v>
      </c>
      <c r="C692" t="s">
        <v>10172</v>
      </c>
      <c r="D692" t="s">
        <v>62</v>
      </c>
      <c r="E692">
        <v>7716.7988410520002</v>
      </c>
      <c r="F692">
        <v>235.9</v>
      </c>
      <c r="G692">
        <v>-23.769885296714399</v>
      </c>
      <c r="H692">
        <f>(Table2[[#This Row],[1Y Return vs Nifty]]-AVERAGE(Table2[1Y Return vs Nifty]))/_xlfn.STDEV.P(Table2[1Y Return vs Nifty])</f>
        <v>-0.81386150919733669</v>
      </c>
      <c r="I692">
        <v>3.0746346915818101</v>
      </c>
      <c r="J692">
        <f>(Table2[[#This Row],[1M Return vs Nifty]]-AVERAGE(Table2[1M Return vs Nifty]))/_xlfn.STDEV.P(Table2[1M Return vs Nifty])</f>
        <v>9.0357147693561818E-2</v>
      </c>
      <c r="K692">
        <v>-50.549428207149298</v>
      </c>
      <c r="L692">
        <f>(Table2[[#This Row],[6M Return vs Nifty]]-AVERAGE(Table2[6M Return vs Nifty]))/_xlfn.STDEV.P(Table2[6M Return vs Nifty])</f>
        <v>-1.8182265907128103</v>
      </c>
      <c r="M692">
        <v>-2.7855111681446298</v>
      </c>
      <c r="N692">
        <f>(Table2[[#This Row],[1W Return vs Nifty]]-AVERAGE(Table2[1W Return vs Nifty]))/_xlfn.STDEV.P(Table2[1W Return vs Nifty])</f>
        <v>-0.47493186652830766</v>
      </c>
      <c r="O692">
        <v>238.36</v>
      </c>
      <c r="P692">
        <v>247.066413917413</v>
      </c>
      <c r="Q692">
        <v>274.97524142633398</v>
      </c>
      <c r="R692">
        <v>45.268923706077302</v>
      </c>
      <c r="S692" s="2">
        <f>(Table2[[#This Row],[Close Price]]-Table2[[#This Row],[20D EMA]])/Table2[[#This Row],[20D EMA]]</f>
        <v>-1.0320523577781539E-2</v>
      </c>
      <c r="T692" s="2">
        <f>(Table2[[#This Row],[Close Price]]-Table2[[#This Row],[50D EMA]])/Table2[[#This Row],[50D EMA]]</f>
        <v>-4.5196001109020015E-2</v>
      </c>
      <c r="U692" s="2">
        <f>(Table2[[#This Row],[Close Price]]-Table2[[#This Row],[200D EMA]])/Table2[[#This Row],[200D EMA]]</f>
        <v>-0.14210458084751698</v>
      </c>
      <c r="V692">
        <v>0.57414594914664796</v>
      </c>
      <c r="W692">
        <v>235</v>
      </c>
      <c r="X692">
        <v>241.55</v>
      </c>
      <c r="Y692">
        <v>235</v>
      </c>
      <c r="Z692">
        <v>253.19</v>
      </c>
      <c r="AA692">
        <v>233.1</v>
      </c>
      <c r="AB692">
        <v>258</v>
      </c>
      <c r="AC692">
        <f>(Table2[[#This Row],[Close Price]]/Table2[[#This Row],[Day Low]])-1</f>
        <v>3.829787234042481E-3</v>
      </c>
      <c r="AD692">
        <f>(Table2[[#This Row],[Day High]]/Table2[[#This Row],[Close Price]])-1</f>
        <v>2.3950826621449872E-2</v>
      </c>
      <c r="AE692">
        <f>(Table2[[#This Row],[Close Price]]/Table2[[#This Row],[Current Week Low]])-1</f>
        <v>3.829787234042481E-3</v>
      </c>
      <c r="AF692">
        <f>(Table2[[#This Row],[Current Week High]]/Table2[[#This Row],[Close Price]])-1</f>
        <v>7.3293768545994009E-2</v>
      </c>
      <c r="AG692">
        <f>(Table2[[#This Row],[Close Price]]/Table2[[#This Row],[Current Month Low]])-1</f>
        <v>1.2012012012011963E-2</v>
      </c>
      <c r="AH692">
        <f>(Table2[[#This Row],[Current Month High]]/Table2[[#This Row],[Close Price]])-1</f>
        <v>9.3683764306909723E-2</v>
      </c>
      <c r="AI692">
        <v>100.42390843577699</v>
      </c>
      <c r="AJ692">
        <v>20.295767465578699</v>
      </c>
      <c r="AK692" t="str">
        <f>IF(AND(Table2[[#This Row],[20D EMA]]&gt;Table2[[#This Row],[50D EMA]],Table2[[#This Row],[50D EMA]]&gt;Table2[[#This Row],[200D EMA]]),"Uptrend","Downtrend/NoTrend")</f>
        <v>Downtrend/NoTrend</v>
      </c>
      <c r="AL692">
        <v>-0.25</v>
      </c>
      <c r="AM692" t="s">
        <v>10212</v>
      </c>
      <c r="AN692">
        <v>-4.74</v>
      </c>
      <c r="AO692" t="s">
        <v>10212</v>
      </c>
      <c r="AP692">
        <v>-1.2322801985145E-2</v>
      </c>
      <c r="AQ692">
        <f>(Table2[[#This Row],[Sharpe Ratio]]-AVERAGE(Table2[Sharpe Ratio]))/_xlfn.STDEV.P(Table2[Sharpe Ratio])</f>
        <v>-0.75842733711361521</v>
      </c>
      <c r="AR6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2">
        <f>_xlfn.RANK.AVG(Table2[[#This Row],[1Y Return vs Nifty Z-Score]],Table2[1Y Return vs Nifty Z-Score])</f>
        <v>639</v>
      </c>
      <c r="AT692">
        <f>_xlfn.RANK.AVG(Table2[[#This Row],[6M Return vs Nifty Z-Score]],Table2[6M Return vs Nifty Z-Score])</f>
        <v>723</v>
      </c>
      <c r="AU692">
        <f>_xlfn.RANK.AVG(Table2[[#This Row],[Sharpe Ratio Z-Score]],Table2[Sharpe Ratio Z-Score])</f>
        <v>569</v>
      </c>
      <c r="AV692">
        <f>(Table2[[#This Row],[Rank 1Y]]+Table2[[#This Row],[Rank 6M]]+Table2[[#This Row],[Rank Sharpe]])/3</f>
        <v>643.66666666666663</v>
      </c>
    </row>
    <row r="693" spans="1:48" x14ac:dyDescent="0.3">
      <c r="A693" t="s">
        <v>1626</v>
      </c>
      <c r="B693" t="s">
        <v>1627</v>
      </c>
      <c r="C693" t="s">
        <v>10167</v>
      </c>
      <c r="D693" t="s">
        <v>49</v>
      </c>
      <c r="E693">
        <v>5190.30143176</v>
      </c>
      <c r="F693">
        <v>736.8</v>
      </c>
      <c r="G693">
        <v>-29.365292329989099</v>
      </c>
      <c r="H693">
        <f>(Table2[[#This Row],[1Y Return vs Nifty]]-AVERAGE(Table2[1Y Return vs Nifty]))/_xlfn.STDEV.P(Table2[1Y Return vs Nifty])</f>
        <v>-0.88103521913819349</v>
      </c>
      <c r="I693">
        <v>-11.1818347082208</v>
      </c>
      <c r="J693">
        <f>(Table2[[#This Row],[1M Return vs Nifty]]-AVERAGE(Table2[1M Return vs Nifty]))/_xlfn.STDEV.P(Table2[1M Return vs Nifty])</f>
        <v>-1.1296578047040684</v>
      </c>
      <c r="K693">
        <v>-51.130270999040398</v>
      </c>
      <c r="L693">
        <f>(Table2[[#This Row],[6M Return vs Nifty]]-AVERAGE(Table2[6M Return vs Nifty]))/_xlfn.STDEV.P(Table2[6M Return vs Nifty])</f>
        <v>-1.8357089595294915</v>
      </c>
      <c r="M693">
        <v>-2.1977793238149199</v>
      </c>
      <c r="N693">
        <f>(Table2[[#This Row],[1W Return vs Nifty]]-AVERAGE(Table2[1W Return vs Nifty]))/_xlfn.STDEV.P(Table2[1W Return vs Nifty])</f>
        <v>-0.36236066511847237</v>
      </c>
      <c r="O693">
        <v>741.1</v>
      </c>
      <c r="P693">
        <v>772.69651984330801</v>
      </c>
      <c r="Q693">
        <v>836.69442095203601</v>
      </c>
      <c r="R693">
        <v>43.202290853384397</v>
      </c>
      <c r="S693" s="2">
        <f>(Table2[[#This Row],[Close Price]]-Table2[[#This Row],[20D EMA]])/Table2[[#This Row],[20D EMA]]</f>
        <v>-5.8021859398192793E-3</v>
      </c>
      <c r="T693" s="2">
        <f>(Table2[[#This Row],[Close Price]]-Table2[[#This Row],[50D EMA]])/Table2[[#This Row],[50D EMA]]</f>
        <v>-4.6456168652846221E-2</v>
      </c>
      <c r="U693" s="2">
        <f>(Table2[[#This Row],[Close Price]]-Table2[[#This Row],[200D EMA]])/Table2[[#This Row],[200D EMA]]</f>
        <v>-0.11939176173586863</v>
      </c>
      <c r="V693">
        <v>0.81452716685434001</v>
      </c>
      <c r="W693">
        <v>725</v>
      </c>
      <c r="X693">
        <v>743.2</v>
      </c>
      <c r="Y693">
        <v>716.2</v>
      </c>
      <c r="Z693">
        <v>750</v>
      </c>
      <c r="AA693">
        <v>710.15</v>
      </c>
      <c r="AB693">
        <v>750</v>
      </c>
      <c r="AC693">
        <f>(Table2[[#This Row],[Close Price]]/Table2[[#This Row],[Day Low]])-1</f>
        <v>1.6275862068965363E-2</v>
      </c>
      <c r="AD693">
        <f>(Table2[[#This Row],[Day High]]/Table2[[#This Row],[Close Price]])-1</f>
        <v>8.6862106406082606E-3</v>
      </c>
      <c r="AE693">
        <f>(Table2[[#This Row],[Close Price]]/Table2[[#This Row],[Current Week Low]])-1</f>
        <v>2.8762915386763455E-2</v>
      </c>
      <c r="AF693">
        <f>(Table2[[#This Row],[Current Week High]]/Table2[[#This Row],[Close Price]])-1</f>
        <v>1.791530944625408E-2</v>
      </c>
      <c r="AG693">
        <f>(Table2[[#This Row],[Close Price]]/Table2[[#This Row],[Current Month Low]])-1</f>
        <v>3.7527282968387032E-2</v>
      </c>
      <c r="AH693">
        <f>(Table2[[#This Row],[Current Month High]]/Table2[[#This Row],[Close Price]])-1</f>
        <v>1.791530944625408E-2</v>
      </c>
      <c r="AI693">
        <v>68.729641693811004</v>
      </c>
      <c r="AJ693">
        <v>8.6645527615957398</v>
      </c>
      <c r="AK693" t="str">
        <f>IF(AND(Table2[[#This Row],[20D EMA]]&gt;Table2[[#This Row],[50D EMA]],Table2[[#This Row],[50D EMA]]&gt;Table2[[#This Row],[200D EMA]]),"Uptrend","Downtrend/NoTrend")</f>
        <v>Downtrend/NoTrend</v>
      </c>
      <c r="AL693">
        <v>-0.25</v>
      </c>
      <c r="AM693" t="s">
        <v>10212</v>
      </c>
      <c r="AN693">
        <v>2.67</v>
      </c>
      <c r="AO693" t="s">
        <v>10211</v>
      </c>
      <c r="AP693">
        <v>-9.3350412155910004E-3</v>
      </c>
      <c r="AQ693">
        <f>(Table2[[#This Row],[Sharpe Ratio]]-AVERAGE(Table2[Sharpe Ratio]))/_xlfn.STDEV.P(Table2[Sharpe Ratio])</f>
        <v>-0.72452947482845564</v>
      </c>
      <c r="AR6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3">
        <f>_xlfn.RANK.AVG(Table2[[#This Row],[1Y Return vs Nifty Z-Score]],Table2[1Y Return vs Nifty Z-Score])</f>
        <v>655</v>
      </c>
      <c r="AT693">
        <f>_xlfn.RANK.AVG(Table2[[#This Row],[6M Return vs Nifty Z-Score]],Table2[6M Return vs Nifty Z-Score])</f>
        <v>724</v>
      </c>
      <c r="AU693">
        <f>_xlfn.RANK.AVG(Table2[[#This Row],[Sharpe Ratio Z-Score]],Table2[Sharpe Ratio Z-Score])</f>
        <v>559</v>
      </c>
      <c r="AV693">
        <f>(Table2[[#This Row],[Rank 1Y]]+Table2[[#This Row],[Rank 6M]]+Table2[[#This Row],[Rank Sharpe]])/3</f>
        <v>646</v>
      </c>
    </row>
    <row r="694" spans="1:48" x14ac:dyDescent="0.3">
      <c r="A694" t="s">
        <v>676</v>
      </c>
      <c r="B694" t="s">
        <v>677</v>
      </c>
      <c r="C694" t="s">
        <v>10178</v>
      </c>
      <c r="D694" t="s">
        <v>637</v>
      </c>
      <c r="E694">
        <v>25510.46343426</v>
      </c>
      <c r="F694">
        <v>1026.0999999999999</v>
      </c>
      <c r="G694">
        <v>-43.964501550771502</v>
      </c>
      <c r="H694">
        <f>(Table2[[#This Row],[1Y Return vs Nifty]]-AVERAGE(Table2[1Y Return vs Nifty]))/_xlfn.STDEV.P(Table2[1Y Return vs Nifty])</f>
        <v>-1.0563009397070113</v>
      </c>
      <c r="I694">
        <v>-11.600140717939601</v>
      </c>
      <c r="J694">
        <f>(Table2[[#This Row],[1M Return vs Nifty]]-AVERAGE(Table2[1M Return vs Nifty]))/_xlfn.STDEV.P(Table2[1M Return vs Nifty])</f>
        <v>-1.1654548574120687</v>
      </c>
      <c r="K694">
        <v>-26.376532632526999</v>
      </c>
      <c r="L694">
        <f>(Table2[[#This Row],[6M Return vs Nifty]]-AVERAGE(Table2[6M Return vs Nifty]))/_xlfn.STDEV.P(Table2[6M Return vs Nifty])</f>
        <v>-1.0906640183569241</v>
      </c>
      <c r="M694">
        <v>-6.5690915262782203</v>
      </c>
      <c r="N694">
        <f>(Table2[[#This Row],[1W Return vs Nifty]]-AVERAGE(Table2[1W Return vs Nifty]))/_xlfn.STDEV.P(Table2[1W Return vs Nifty])</f>
        <v>-1.1996198184488036</v>
      </c>
      <c r="O694">
        <v>1077.6199999999999</v>
      </c>
      <c r="P694">
        <v>1060.0527991732799</v>
      </c>
      <c r="Q694">
        <v>1097.03246159844</v>
      </c>
      <c r="R694">
        <v>34.868762940747999</v>
      </c>
      <c r="S694" s="2">
        <f>(Table2[[#This Row],[Close Price]]-Table2[[#This Row],[20D EMA]])/Table2[[#This Row],[20D EMA]]</f>
        <v>-4.7809060707856191E-2</v>
      </c>
      <c r="T694" s="2">
        <f>(Table2[[#This Row],[Close Price]]-Table2[[#This Row],[50D EMA]])/Table2[[#This Row],[50D EMA]]</f>
        <v>-3.2029347217194588E-2</v>
      </c>
      <c r="U694" s="2">
        <f>(Table2[[#This Row],[Close Price]]-Table2[[#This Row],[200D EMA]])/Table2[[#This Row],[200D EMA]]</f>
        <v>-6.4658489225640048E-2</v>
      </c>
      <c r="V694">
        <v>0.50256096831169095</v>
      </c>
      <c r="W694">
        <v>1016.1</v>
      </c>
      <c r="X694">
        <v>1055.3</v>
      </c>
      <c r="Y694">
        <v>1016.1</v>
      </c>
      <c r="Z694">
        <v>1094.6500000000001</v>
      </c>
      <c r="AA694">
        <v>1016.1</v>
      </c>
      <c r="AB694">
        <v>1145</v>
      </c>
      <c r="AC694">
        <f>(Table2[[#This Row],[Close Price]]/Table2[[#This Row],[Day Low]])-1</f>
        <v>9.8415510284419749E-3</v>
      </c>
      <c r="AD694">
        <f>(Table2[[#This Row],[Day High]]/Table2[[#This Row],[Close Price]])-1</f>
        <v>2.8457265373745377E-2</v>
      </c>
      <c r="AE694">
        <f>(Table2[[#This Row],[Close Price]]/Table2[[#This Row],[Current Week Low]])-1</f>
        <v>9.8415510284419749E-3</v>
      </c>
      <c r="AF694">
        <f>(Table2[[#This Row],[Current Week High]]/Table2[[#This Row],[Close Price]])-1</f>
        <v>6.6806354156515146E-2</v>
      </c>
      <c r="AG694">
        <f>(Table2[[#This Row],[Close Price]]/Table2[[#This Row],[Current Month Low]])-1</f>
        <v>9.8415510284419749E-3</v>
      </c>
      <c r="AH694">
        <f>(Table2[[#This Row],[Current Month High]]/Table2[[#This Row],[Close Price]])-1</f>
        <v>0.11587564564857233</v>
      </c>
      <c r="AI694">
        <v>45.005360101354597</v>
      </c>
      <c r="AJ694">
        <v>15.8061057502398</v>
      </c>
      <c r="AK694" t="str">
        <f>IF(AND(Table2[[#This Row],[20D EMA]]&gt;Table2[[#This Row],[50D EMA]],Table2[[#This Row],[50D EMA]]&gt;Table2[[#This Row],[200D EMA]]),"Uptrend","Downtrend/NoTrend")</f>
        <v>Downtrend/NoTrend</v>
      </c>
      <c r="AL694">
        <v>-0.01</v>
      </c>
      <c r="AM694" t="s">
        <v>10212</v>
      </c>
      <c r="AN694">
        <v>-4.8899999999999997</v>
      </c>
      <c r="AO694" t="s">
        <v>10212</v>
      </c>
      <c r="AP694">
        <v>-1.5999818030239001E-2</v>
      </c>
      <c r="AQ694">
        <f>(Table2[[#This Row],[Sharpe Ratio]]-AVERAGE(Table2[Sharpe Ratio]))/_xlfn.STDEV.P(Table2[Sharpe Ratio])</f>
        <v>-0.80014519645063442</v>
      </c>
      <c r="AR6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4">
        <f>_xlfn.RANK.AVG(Table2[[#This Row],[1Y Return vs Nifty Z-Score]],Table2[1Y Return vs Nifty Z-Score])</f>
        <v>705</v>
      </c>
      <c r="AT694">
        <f>_xlfn.RANK.AVG(Table2[[#This Row],[6M Return vs Nifty Z-Score]],Table2[6M Return vs Nifty Z-Score])</f>
        <v>660</v>
      </c>
      <c r="AU694">
        <f>_xlfn.RANK.AVG(Table2[[#This Row],[Sharpe Ratio Z-Score]],Table2[Sharpe Ratio Z-Score])</f>
        <v>579</v>
      </c>
      <c r="AV694">
        <f>(Table2[[#This Row],[Rank 1Y]]+Table2[[#This Row],[Rank 6M]]+Table2[[#This Row],[Rank Sharpe]])/3</f>
        <v>648</v>
      </c>
    </row>
    <row r="695" spans="1:48" x14ac:dyDescent="0.3">
      <c r="A695" t="s">
        <v>1574</v>
      </c>
      <c r="B695" t="s">
        <v>1575</v>
      </c>
      <c r="C695" t="s">
        <v>10178</v>
      </c>
      <c r="D695" t="s">
        <v>481</v>
      </c>
      <c r="E695">
        <v>5744.39553824</v>
      </c>
      <c r="F695">
        <v>1081.3499999999999</v>
      </c>
      <c r="G695">
        <v>-29.904624599143101</v>
      </c>
      <c r="H695">
        <f>(Table2[[#This Row],[1Y Return vs Nifty]]-AVERAGE(Table2[1Y Return vs Nifty]))/_xlfn.STDEV.P(Table2[1Y Return vs Nifty])</f>
        <v>-0.88750998481555166</v>
      </c>
      <c r="I695">
        <v>-3.4947323922136899</v>
      </c>
      <c r="J695">
        <f>(Table2[[#This Row],[1M Return vs Nifty]]-AVERAGE(Table2[1M Return vs Nifty]))/_xlfn.STDEV.P(Table2[1M Return vs Nifty])</f>
        <v>-0.47182454296613935</v>
      </c>
      <c r="K695">
        <v>-19.3522509027196</v>
      </c>
      <c r="L695">
        <f>(Table2[[#This Row],[6M Return vs Nifty]]-AVERAGE(Table2[6M Return vs Nifty]))/_xlfn.STDEV.P(Table2[6M Return vs Nifty])</f>
        <v>-0.87924522210578537</v>
      </c>
      <c r="M695">
        <v>0.973657090219336</v>
      </c>
      <c r="N695">
        <f>(Table2[[#This Row],[1W Return vs Nifty]]-AVERAGE(Table2[1W Return vs Nifty]))/_xlfn.STDEV.P(Table2[1W Return vs Nifty])</f>
        <v>0.24508031458528645</v>
      </c>
      <c r="O695">
        <v>1043.81</v>
      </c>
      <c r="P695">
        <v>1047.4981987869301</v>
      </c>
      <c r="Q695">
        <v>1115.2846875979101</v>
      </c>
      <c r="R695">
        <v>60.311815552278098</v>
      </c>
      <c r="S695" s="2">
        <f>(Table2[[#This Row],[Close Price]]-Table2[[#This Row],[20D EMA]])/Table2[[#This Row],[20D EMA]]</f>
        <v>3.5964399651277498E-2</v>
      </c>
      <c r="T695" s="2">
        <f>(Table2[[#This Row],[Close Price]]-Table2[[#This Row],[50D EMA]])/Table2[[#This Row],[50D EMA]]</f>
        <v>3.2316810904565181E-2</v>
      </c>
      <c r="U695" s="2">
        <f>(Table2[[#This Row],[Close Price]]-Table2[[#This Row],[200D EMA]])/Table2[[#This Row],[200D EMA]]</f>
        <v>-3.0426928635592036E-2</v>
      </c>
      <c r="V695">
        <v>0.96999696128653501</v>
      </c>
      <c r="W695">
        <v>1055.05</v>
      </c>
      <c r="X695">
        <v>1090</v>
      </c>
      <c r="Y695">
        <v>1012.3</v>
      </c>
      <c r="Z695">
        <v>1090</v>
      </c>
      <c r="AA695">
        <v>1012.3</v>
      </c>
      <c r="AB695">
        <v>1090</v>
      </c>
      <c r="AC695">
        <f>(Table2[[#This Row],[Close Price]]/Table2[[#This Row],[Day Low]])-1</f>
        <v>2.4927728543670868E-2</v>
      </c>
      <c r="AD695">
        <f>(Table2[[#This Row],[Day High]]/Table2[[#This Row],[Close Price]])-1</f>
        <v>7.9992601840292998E-3</v>
      </c>
      <c r="AE695">
        <f>(Table2[[#This Row],[Close Price]]/Table2[[#This Row],[Current Week Low]])-1</f>
        <v>6.8211004642892314E-2</v>
      </c>
      <c r="AF695">
        <f>(Table2[[#This Row],[Current Week High]]/Table2[[#This Row],[Close Price]])-1</f>
        <v>7.9992601840292998E-3</v>
      </c>
      <c r="AG695">
        <f>(Table2[[#This Row],[Close Price]]/Table2[[#This Row],[Current Month Low]])-1</f>
        <v>6.8211004642892314E-2</v>
      </c>
      <c r="AH695">
        <f>(Table2[[#This Row],[Current Month High]]/Table2[[#This Row],[Close Price]])-1</f>
        <v>7.9992601840292998E-3</v>
      </c>
      <c r="AI695">
        <v>29.9024367688537</v>
      </c>
      <c r="AJ695">
        <v>15.8630665380906</v>
      </c>
      <c r="AK695" t="str">
        <f>IF(AND(Table2[[#This Row],[20D EMA]]&gt;Table2[[#This Row],[50D EMA]],Table2[[#This Row],[50D EMA]]&gt;Table2[[#This Row],[200D EMA]]),"Uptrend","Downtrend/NoTrend")</f>
        <v>Downtrend/NoTrend</v>
      </c>
      <c r="AL695">
        <v>-0.12</v>
      </c>
      <c r="AM695" t="s">
        <v>10212</v>
      </c>
      <c r="AN695">
        <v>3.03</v>
      </c>
      <c r="AO695" t="s">
        <v>10211</v>
      </c>
      <c r="AP695">
        <v>-6.8848405424670994E-2</v>
      </c>
      <c r="AQ695">
        <f>(Table2[[#This Row],[Sharpe Ratio]]-AVERAGE(Table2[Sharpe Ratio]))/_xlfn.STDEV.P(Table2[Sharpe Ratio])</f>
        <v>-1.399742779937579</v>
      </c>
      <c r="AR6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5">
        <f>_xlfn.RANK.AVG(Table2[[#This Row],[1Y Return vs Nifty Z-Score]],Table2[1Y Return vs Nifty Z-Score])</f>
        <v>658</v>
      </c>
      <c r="AT695">
        <f>_xlfn.RANK.AVG(Table2[[#This Row],[6M Return vs Nifty Z-Score]],Table2[6M Return vs Nifty Z-Score])</f>
        <v>613</v>
      </c>
      <c r="AU695">
        <f>_xlfn.RANK.AVG(Table2[[#This Row],[Sharpe Ratio Z-Score]],Table2[Sharpe Ratio Z-Score])</f>
        <v>673</v>
      </c>
      <c r="AV695">
        <f>(Table2[[#This Row],[Rank 1Y]]+Table2[[#This Row],[Rank 6M]]+Table2[[#This Row],[Rank Sharpe]])/3</f>
        <v>648</v>
      </c>
    </row>
    <row r="696" spans="1:48" x14ac:dyDescent="0.3">
      <c r="A696" t="s">
        <v>1462</v>
      </c>
      <c r="B696" t="s">
        <v>1463</v>
      </c>
      <c r="C696" t="s">
        <v>10168</v>
      </c>
      <c r="D696" t="s">
        <v>630</v>
      </c>
      <c r="E696">
        <v>6749.1778208799997</v>
      </c>
      <c r="F696">
        <v>144.97999999999999</v>
      </c>
      <c r="G696">
        <v>-29.780910408567198</v>
      </c>
      <c r="H696">
        <f>(Table2[[#This Row],[1Y Return vs Nifty]]-AVERAGE(Table2[1Y Return vs Nifty]))/_xlfn.STDEV.P(Table2[1Y Return vs Nifty])</f>
        <v>-0.88602477719725092</v>
      </c>
      <c r="I696">
        <v>0.17517936253269001</v>
      </c>
      <c r="J696">
        <f>(Table2[[#This Row],[1M Return vs Nifty]]-AVERAGE(Table2[1M Return vs Nifty]))/_xlfn.STDEV.P(Table2[1M Return vs Nifty])</f>
        <v>-0.15776731819263404</v>
      </c>
      <c r="K696">
        <v>-14.673059316212299</v>
      </c>
      <c r="L696">
        <f>(Table2[[#This Row],[6M Return vs Nifty]]-AVERAGE(Table2[6M Return vs Nifty]))/_xlfn.STDEV.P(Table2[6M Return vs Nifty])</f>
        <v>-0.73840960492803376</v>
      </c>
      <c r="M696">
        <v>-1.9052945573965001</v>
      </c>
      <c r="N696">
        <f>(Table2[[#This Row],[1W Return vs Nifty]]-AVERAGE(Table2[1W Return vs Nifty]))/_xlfn.STDEV.P(Table2[1W Return vs Nifty])</f>
        <v>-0.30633960403857302</v>
      </c>
      <c r="O696">
        <v>138.68</v>
      </c>
      <c r="P696">
        <v>134.941107602697</v>
      </c>
      <c r="Q696">
        <v>139.234758201603</v>
      </c>
      <c r="R696">
        <v>47.199662907072401</v>
      </c>
      <c r="S696" s="2">
        <f>(Table2[[#This Row],[Close Price]]-Table2[[#This Row],[20D EMA]])/Table2[[#This Row],[20D EMA]]</f>
        <v>4.5428324199596068E-2</v>
      </c>
      <c r="T696" s="2">
        <f>(Table2[[#This Row],[Close Price]]-Table2[[#This Row],[50D EMA]])/Table2[[#This Row],[50D EMA]]</f>
        <v>7.4394619813409224E-2</v>
      </c>
      <c r="U696" s="2">
        <f>(Table2[[#This Row],[Close Price]]-Table2[[#This Row],[200D EMA]])/Table2[[#This Row],[200D EMA]]</f>
        <v>4.1262985425508825E-2</v>
      </c>
      <c r="V696">
        <v>0.81631164653629196</v>
      </c>
      <c r="W696">
        <v>137.9</v>
      </c>
      <c r="X696">
        <v>148.69999999999999</v>
      </c>
      <c r="Y696">
        <v>136.1</v>
      </c>
      <c r="Z696">
        <v>148.69999999999999</v>
      </c>
      <c r="AA696">
        <v>136.1</v>
      </c>
      <c r="AB696">
        <v>148.81</v>
      </c>
      <c r="AC696">
        <f>(Table2[[#This Row],[Close Price]]/Table2[[#This Row],[Day Low]])-1</f>
        <v>5.1341551849166001E-2</v>
      </c>
      <c r="AD696">
        <f>(Table2[[#This Row],[Day High]]/Table2[[#This Row],[Close Price]])-1</f>
        <v>2.5658711546420188E-2</v>
      </c>
      <c r="AE696">
        <f>(Table2[[#This Row],[Close Price]]/Table2[[#This Row],[Current Week Low]])-1</f>
        <v>6.5246142542248364E-2</v>
      </c>
      <c r="AF696">
        <f>(Table2[[#This Row],[Current Week High]]/Table2[[#This Row],[Close Price]])-1</f>
        <v>2.5658711546420188E-2</v>
      </c>
      <c r="AG696">
        <f>(Table2[[#This Row],[Close Price]]/Table2[[#This Row],[Current Month Low]])-1</f>
        <v>6.5246142542248364E-2</v>
      </c>
      <c r="AH696">
        <f>(Table2[[#This Row],[Current Month High]]/Table2[[#This Row],[Close Price]])-1</f>
        <v>2.6417436887846701E-2</v>
      </c>
      <c r="AI696">
        <v>23.499793074906901</v>
      </c>
      <c r="AJ696">
        <v>32.401826484018201</v>
      </c>
      <c r="AK696" t="str">
        <f>IF(AND(Table2[[#This Row],[20D EMA]]&gt;Table2[[#This Row],[50D EMA]],Table2[[#This Row],[50D EMA]]&gt;Table2[[#This Row],[200D EMA]]),"Uptrend","Downtrend/NoTrend")</f>
        <v>Downtrend/NoTrend</v>
      </c>
      <c r="AL696">
        <v>0.01</v>
      </c>
      <c r="AM696" t="s">
        <v>10211</v>
      </c>
      <c r="AN696">
        <v>4.0599999999999996</v>
      </c>
      <c r="AO696" t="s">
        <v>10211</v>
      </c>
      <c r="AP696">
        <v>-0.11252991176487501</v>
      </c>
      <c r="AQ696">
        <f>(Table2[[#This Row],[Sharpe Ratio]]-AVERAGE(Table2[Sharpe Ratio]))/_xlfn.STDEV.P(Table2[Sharpe Ratio])</f>
        <v>-1.8953345627259952</v>
      </c>
      <c r="AR6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6">
        <f>_xlfn.RANK.AVG(Table2[[#This Row],[1Y Return vs Nifty Z-Score]],Table2[1Y Return vs Nifty Z-Score])</f>
        <v>657</v>
      </c>
      <c r="AT696">
        <f>_xlfn.RANK.AVG(Table2[[#This Row],[6M Return vs Nifty Z-Score]],Table2[6M Return vs Nifty Z-Score])</f>
        <v>574</v>
      </c>
      <c r="AU696">
        <f>_xlfn.RANK.AVG(Table2[[#This Row],[Sharpe Ratio Z-Score]],Table2[Sharpe Ratio Z-Score])</f>
        <v>716</v>
      </c>
      <c r="AV696">
        <f>(Table2[[#This Row],[Rank 1Y]]+Table2[[#This Row],[Rank 6M]]+Table2[[#This Row],[Rank Sharpe]])/3</f>
        <v>649</v>
      </c>
    </row>
    <row r="697" spans="1:48" x14ac:dyDescent="0.3">
      <c r="A697" t="s">
        <v>1726</v>
      </c>
      <c r="B697" t="s">
        <v>1727</v>
      </c>
      <c r="C697" t="s">
        <v>10167</v>
      </c>
      <c r="D697" t="s">
        <v>49</v>
      </c>
      <c r="E697">
        <v>4412.1872192500005</v>
      </c>
      <c r="F697">
        <v>449.05</v>
      </c>
      <c r="G697">
        <v>-50.683294603858698</v>
      </c>
      <c r="H697">
        <f>(Table2[[#This Row],[1Y Return vs Nifty]]-AVERAGE(Table2[1Y Return vs Nifty]))/_xlfn.STDEV.P(Table2[1Y Return vs Nifty])</f>
        <v>-1.136961069169762</v>
      </c>
      <c r="I697">
        <v>-12.6234178154111</v>
      </c>
      <c r="J697">
        <f>(Table2[[#This Row],[1M Return vs Nifty]]-AVERAGE(Table2[1M Return vs Nifty]))/_xlfn.STDEV.P(Table2[1M Return vs Nifty])</f>
        <v>-1.2530230571080299</v>
      </c>
      <c r="K697">
        <v>-42.024201158055298</v>
      </c>
      <c r="L697">
        <f>(Table2[[#This Row],[6M Return vs Nifty]]-AVERAGE(Table2[6M Return vs Nifty]))/_xlfn.STDEV.P(Table2[6M Return vs Nifty])</f>
        <v>-1.5616319224154553</v>
      </c>
      <c r="M697">
        <v>-5.8284690231126399</v>
      </c>
      <c r="N697">
        <f>(Table2[[#This Row],[1W Return vs Nifty]]-AVERAGE(Table2[1W Return vs Nifty]))/_xlfn.STDEV.P(Table2[1W Return vs Nifty])</f>
        <v>-1.0577647092236211</v>
      </c>
      <c r="O697">
        <v>454.34</v>
      </c>
      <c r="P697">
        <v>466.69728733559998</v>
      </c>
      <c r="Q697">
        <v>505.268223495852</v>
      </c>
      <c r="R697">
        <v>27.6997829160014</v>
      </c>
      <c r="S697" s="2">
        <f>(Table2[[#This Row],[Close Price]]-Table2[[#This Row],[20D EMA]])/Table2[[#This Row],[20D EMA]]</f>
        <v>-1.1643262754765075E-2</v>
      </c>
      <c r="T697" s="2">
        <f>(Table2[[#This Row],[Close Price]]-Table2[[#This Row],[50D EMA]])/Table2[[#This Row],[50D EMA]]</f>
        <v>-3.7813134583124075E-2</v>
      </c>
      <c r="U697" s="2">
        <f>(Table2[[#This Row],[Close Price]]-Table2[[#This Row],[200D EMA]])/Table2[[#This Row],[200D EMA]]</f>
        <v>-0.1112641185049974</v>
      </c>
      <c r="V697">
        <v>0.92940930166571301</v>
      </c>
      <c r="W697">
        <v>439.85</v>
      </c>
      <c r="X697">
        <v>455.45</v>
      </c>
      <c r="Y697">
        <v>435.6</v>
      </c>
      <c r="Z697">
        <v>455.45</v>
      </c>
      <c r="AA697">
        <v>435.6</v>
      </c>
      <c r="AB697">
        <v>466.6</v>
      </c>
      <c r="AC697">
        <f>(Table2[[#This Row],[Close Price]]/Table2[[#This Row],[Day Low]])-1</f>
        <v>2.091622143912697E-2</v>
      </c>
      <c r="AD697">
        <f>(Table2[[#This Row],[Day High]]/Table2[[#This Row],[Close Price]])-1</f>
        <v>1.4252310433136461E-2</v>
      </c>
      <c r="AE697">
        <f>(Table2[[#This Row],[Close Price]]/Table2[[#This Row],[Current Week Low]])-1</f>
        <v>3.0876951331496816E-2</v>
      </c>
      <c r="AF697">
        <f>(Table2[[#This Row],[Current Week High]]/Table2[[#This Row],[Close Price]])-1</f>
        <v>1.4252310433136461E-2</v>
      </c>
      <c r="AG697">
        <f>(Table2[[#This Row],[Close Price]]/Table2[[#This Row],[Current Month Low]])-1</f>
        <v>3.0876951331496816E-2</v>
      </c>
      <c r="AH697">
        <f>(Table2[[#This Row],[Current Month High]]/Table2[[#This Row],[Close Price]])-1</f>
        <v>3.9082507515866949E-2</v>
      </c>
      <c r="AI697">
        <v>53.880414207771899</v>
      </c>
      <c r="AJ697">
        <v>7.8928399807784704</v>
      </c>
      <c r="AK697" t="str">
        <f>IF(AND(Table2[[#This Row],[20D EMA]]&gt;Table2[[#This Row],[50D EMA]],Table2[[#This Row],[50D EMA]]&gt;Table2[[#This Row],[200D EMA]]),"Uptrend","Downtrend/NoTrend")</f>
        <v>Downtrend/NoTrend</v>
      </c>
      <c r="AL697">
        <v>-0.19</v>
      </c>
      <c r="AM697" t="s">
        <v>10212</v>
      </c>
      <c r="AN697">
        <v>-1.04</v>
      </c>
      <c r="AO697" t="s">
        <v>10212</v>
      </c>
      <c r="AQ697">
        <f>(Table2[[#This Row],[Sharpe Ratio]]-AVERAGE(Table2[Sharpe Ratio]))/_xlfn.STDEV.P(Table2[Sharpe Ratio])</f>
        <v>-0.61861806961255938</v>
      </c>
      <c r="AR6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7">
        <f>_xlfn.RANK.AVG(Table2[[#This Row],[1Y Return vs Nifty Z-Score]],Table2[1Y Return vs Nifty Z-Score])</f>
        <v>716</v>
      </c>
      <c r="AT697">
        <f>_xlfn.RANK.AVG(Table2[[#This Row],[6M Return vs Nifty Z-Score]],Table2[6M Return vs Nifty Z-Score])</f>
        <v>715</v>
      </c>
      <c r="AU697">
        <f>_xlfn.RANK.AVG(Table2[[#This Row],[Sharpe Ratio Z-Score]],Table2[Sharpe Ratio Z-Score])</f>
        <v>517</v>
      </c>
      <c r="AV697">
        <f>(Table2[[#This Row],[Rank 1Y]]+Table2[[#This Row],[Rank 6M]]+Table2[[#This Row],[Rank Sharpe]])/3</f>
        <v>649.33333333333337</v>
      </c>
    </row>
    <row r="698" spans="1:48" x14ac:dyDescent="0.3">
      <c r="A698" t="s">
        <v>1820</v>
      </c>
      <c r="B698" t="s">
        <v>1821</v>
      </c>
      <c r="C698" t="s">
        <v>10178</v>
      </c>
      <c r="D698" t="s">
        <v>1445</v>
      </c>
      <c r="E698">
        <v>3911.0646427820002</v>
      </c>
      <c r="F698">
        <v>140.16999999999999</v>
      </c>
      <c r="G698">
        <v>-52.433698968932703</v>
      </c>
      <c r="H698">
        <f>(Table2[[#This Row],[1Y Return vs Nifty]]-AVERAGE(Table2[1Y Return vs Nifty]))/_xlfn.STDEV.P(Table2[1Y Return vs Nifty])</f>
        <v>-1.1579749390096969</v>
      </c>
      <c r="I698">
        <v>15.7446312944657</v>
      </c>
      <c r="J698">
        <f>(Table2[[#This Row],[1M Return vs Nifty]]-AVERAGE(Table2[1M Return vs Nifty]))/_xlfn.STDEV.P(Table2[1M Return vs Nifty])</f>
        <v>1.1746077337860448</v>
      </c>
      <c r="K698">
        <v>-19.783621914058099</v>
      </c>
      <c r="L698">
        <f>(Table2[[#This Row],[6M Return vs Nifty]]-AVERAGE(Table2[6M Return vs Nifty]))/_xlfn.STDEV.P(Table2[6M Return vs Nifty])</f>
        <v>-0.89222874746294989</v>
      </c>
      <c r="M698">
        <v>7.3100746091380202</v>
      </c>
      <c r="N698">
        <f>(Table2[[#This Row],[1W Return vs Nifty]]-AVERAGE(Table2[1W Return vs Nifty]))/_xlfn.STDEV.P(Table2[1W Return vs Nifty])</f>
        <v>1.4587258565458361</v>
      </c>
      <c r="O698">
        <v>136.13</v>
      </c>
      <c r="P698">
        <v>130.429872907213</v>
      </c>
      <c r="Q698">
        <v>140.84639997350999</v>
      </c>
      <c r="R698">
        <v>72.441395500801605</v>
      </c>
      <c r="S698" s="2">
        <f>(Table2[[#This Row],[Close Price]]-Table2[[#This Row],[20D EMA]])/Table2[[#This Row],[20D EMA]]</f>
        <v>2.9677514140894676E-2</v>
      </c>
      <c r="T698" s="2">
        <f>(Table2[[#This Row],[Close Price]]-Table2[[#This Row],[50D EMA]])/Table2[[#This Row],[50D EMA]]</f>
        <v>7.467711863612761E-2</v>
      </c>
      <c r="U698" s="2">
        <f>(Table2[[#This Row],[Close Price]]-Table2[[#This Row],[200D EMA]])/Table2[[#This Row],[200D EMA]]</f>
        <v>-4.8023944782203658E-3</v>
      </c>
      <c r="V698">
        <v>1.48949936064106</v>
      </c>
      <c r="W698">
        <v>139.21</v>
      </c>
      <c r="X698">
        <v>144.97</v>
      </c>
      <c r="Y698">
        <v>133.75</v>
      </c>
      <c r="Z698">
        <v>149.28</v>
      </c>
      <c r="AA698">
        <v>129.16999999999999</v>
      </c>
      <c r="AB698">
        <v>149.28</v>
      </c>
      <c r="AC698">
        <f>(Table2[[#This Row],[Close Price]]/Table2[[#This Row],[Day Low]])-1</f>
        <v>6.8960563177931089E-3</v>
      </c>
      <c r="AD698">
        <f>(Table2[[#This Row],[Day High]]/Table2[[#This Row],[Close Price]])-1</f>
        <v>3.4244132125276439E-2</v>
      </c>
      <c r="AE698">
        <f>(Table2[[#This Row],[Close Price]]/Table2[[#This Row],[Current Week Low]])-1</f>
        <v>4.7999999999999821E-2</v>
      </c>
      <c r="AF698">
        <f>(Table2[[#This Row],[Current Week High]]/Table2[[#This Row],[Close Price]])-1</f>
        <v>6.4992509096097661E-2</v>
      </c>
      <c r="AG698">
        <f>(Table2[[#This Row],[Close Price]]/Table2[[#This Row],[Current Month Low]])-1</f>
        <v>8.5159092668576353E-2</v>
      </c>
      <c r="AH698">
        <f>(Table2[[#This Row],[Current Month High]]/Table2[[#This Row],[Close Price]])-1</f>
        <v>6.4992509096097661E-2</v>
      </c>
      <c r="AI698">
        <v>58.4147820503674</v>
      </c>
      <c r="AJ698">
        <v>34.198180947821797</v>
      </c>
      <c r="AK698" t="str">
        <f>IF(AND(Table2[[#This Row],[20D EMA]]&gt;Table2[[#This Row],[50D EMA]],Table2[[#This Row],[50D EMA]]&gt;Table2[[#This Row],[200D EMA]]),"Uptrend","Downtrend/NoTrend")</f>
        <v>Downtrend/NoTrend</v>
      </c>
      <c r="AL698">
        <v>0.04</v>
      </c>
      <c r="AM698" t="s">
        <v>10211</v>
      </c>
      <c r="AN698">
        <v>6.34</v>
      </c>
      <c r="AO698" t="s">
        <v>10211</v>
      </c>
      <c r="AP698">
        <v>-3.9961169444963002E-2</v>
      </c>
      <c r="AQ698">
        <f>(Table2[[#This Row],[Sharpe Ratio]]-AVERAGE(Table2[Sharpe Ratio]))/_xlfn.STDEV.P(Table2[Sharpe Ratio])</f>
        <v>-1.0720004931328628</v>
      </c>
      <c r="AR6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8">
        <f>_xlfn.RANK.AVG(Table2[[#This Row],[1Y Return vs Nifty Z-Score]],Table2[1Y Return vs Nifty Z-Score])</f>
        <v>717</v>
      </c>
      <c r="AT698">
        <f>_xlfn.RANK.AVG(Table2[[#This Row],[6M Return vs Nifty Z-Score]],Table2[6M Return vs Nifty Z-Score])</f>
        <v>621</v>
      </c>
      <c r="AU698">
        <f>_xlfn.RANK.AVG(Table2[[#This Row],[Sharpe Ratio Z-Score]],Table2[Sharpe Ratio Z-Score])</f>
        <v>620</v>
      </c>
      <c r="AV698">
        <f>(Table2[[#This Row],[Rank 1Y]]+Table2[[#This Row],[Rank 6M]]+Table2[[#This Row],[Rank Sharpe]])/3</f>
        <v>652.66666666666663</v>
      </c>
    </row>
    <row r="699" spans="1:48" x14ac:dyDescent="0.3">
      <c r="A699" t="s">
        <v>1572</v>
      </c>
      <c r="B699" t="s">
        <v>1573</v>
      </c>
      <c r="C699" t="s">
        <v>10178</v>
      </c>
      <c r="D699" t="s">
        <v>526</v>
      </c>
      <c r="E699">
        <v>5753.8504821360002</v>
      </c>
      <c r="F699">
        <v>115.24</v>
      </c>
      <c r="G699">
        <v>-23.600966227011298</v>
      </c>
      <c r="H699">
        <f>(Table2[[#This Row],[1Y Return vs Nifty]]-AVERAGE(Table2[1Y Return vs Nifty]))/_xlfn.STDEV.P(Table2[1Y Return vs Nifty])</f>
        <v>-0.81183361015009359</v>
      </c>
      <c r="I699">
        <v>-2.2255236023288001</v>
      </c>
      <c r="J699">
        <f>(Table2[[#This Row],[1M Return vs Nifty]]-AVERAGE(Table2[1M Return vs Nifty]))/_xlfn.STDEV.P(Table2[1M Return vs Nifty])</f>
        <v>-0.36321043536699515</v>
      </c>
      <c r="K699">
        <v>-20.121680954444699</v>
      </c>
      <c r="L699">
        <f>(Table2[[#This Row],[6M Return vs Nifty]]-AVERAGE(Table2[6M Return vs Nifty]))/_xlfn.STDEV.P(Table2[6M Return vs Nifty])</f>
        <v>-0.90240374301830473</v>
      </c>
      <c r="M699">
        <v>2.9542337408605799</v>
      </c>
      <c r="N699">
        <f>(Table2[[#This Row],[1W Return vs Nifty]]-AVERAGE(Table2[1W Return vs Nifty]))/_xlfn.STDEV.P(Table2[1W Return vs Nifty])</f>
        <v>0.62443000475092114</v>
      </c>
      <c r="O699">
        <v>109.51</v>
      </c>
      <c r="P699">
        <v>106.903320949543</v>
      </c>
      <c r="Q699">
        <v>108.74803776308801</v>
      </c>
      <c r="R699">
        <v>69.583708804922694</v>
      </c>
      <c r="S699" s="2">
        <f>(Table2[[#This Row],[Close Price]]-Table2[[#This Row],[20D EMA]])/Table2[[#This Row],[20D EMA]]</f>
        <v>5.2323988676833071E-2</v>
      </c>
      <c r="T699" s="2">
        <f>(Table2[[#This Row],[Close Price]]-Table2[[#This Row],[50D EMA]])/Table2[[#This Row],[50D EMA]]</f>
        <v>7.798334959483437E-2</v>
      </c>
      <c r="U699" s="2">
        <f>(Table2[[#This Row],[Close Price]]-Table2[[#This Row],[200D EMA]])/Table2[[#This Row],[200D EMA]]</f>
        <v>5.9697281628703865E-2</v>
      </c>
      <c r="V699">
        <v>2.6872887644804702</v>
      </c>
      <c r="W699">
        <v>113.47</v>
      </c>
      <c r="X699">
        <v>117.6</v>
      </c>
      <c r="Y699">
        <v>110.21</v>
      </c>
      <c r="Z699">
        <v>118.9</v>
      </c>
      <c r="AA699">
        <v>99.46</v>
      </c>
      <c r="AB699">
        <v>118.9</v>
      </c>
      <c r="AC699">
        <f>(Table2[[#This Row],[Close Price]]/Table2[[#This Row],[Day Low]])-1</f>
        <v>1.559883669692419E-2</v>
      </c>
      <c r="AD699">
        <f>(Table2[[#This Row],[Day High]]/Table2[[#This Row],[Close Price]])-1</f>
        <v>2.0479000347101595E-2</v>
      </c>
      <c r="AE699">
        <f>(Table2[[#This Row],[Close Price]]/Table2[[#This Row],[Current Week Low]])-1</f>
        <v>4.5640141547953927E-2</v>
      </c>
      <c r="AF699">
        <f>(Table2[[#This Row],[Current Week High]]/Table2[[#This Row],[Close Price]])-1</f>
        <v>3.1759805623047699E-2</v>
      </c>
      <c r="AG699">
        <f>(Table2[[#This Row],[Close Price]]/Table2[[#This Row],[Current Month Low]])-1</f>
        <v>0.15865674643072603</v>
      </c>
      <c r="AH699">
        <f>(Table2[[#This Row],[Current Month High]]/Table2[[#This Row],[Close Price]])-1</f>
        <v>3.1759805623047699E-2</v>
      </c>
      <c r="AI699">
        <v>19.489760499826399</v>
      </c>
      <c r="AJ699">
        <v>25.945355191256802</v>
      </c>
      <c r="AK699" t="str">
        <f>IF(AND(Table2[[#This Row],[20D EMA]]&gt;Table2[[#This Row],[50D EMA]],Table2[[#This Row],[50D EMA]]&gt;Table2[[#This Row],[200D EMA]]),"Uptrend","Downtrend/NoTrend")</f>
        <v>Downtrend/NoTrend</v>
      </c>
      <c r="AL699">
        <v>0.04</v>
      </c>
      <c r="AM699" t="s">
        <v>10211</v>
      </c>
      <c r="AN699">
        <v>9.75</v>
      </c>
      <c r="AO699" t="s">
        <v>10211</v>
      </c>
      <c r="AP699">
        <v>-9.6356172861811001E-2</v>
      </c>
      <c r="AQ699">
        <f>(Table2[[#This Row],[Sharpe Ratio]]-AVERAGE(Table2[Sharpe Ratio]))/_xlfn.STDEV.P(Table2[Sharpe Ratio])</f>
        <v>-1.7118342036748146</v>
      </c>
      <c r="AR6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9">
        <f>_xlfn.RANK.AVG(Table2[[#This Row],[1Y Return vs Nifty Z-Score]],Table2[1Y Return vs Nifty Z-Score])</f>
        <v>637</v>
      </c>
      <c r="AT699">
        <f>_xlfn.RANK.AVG(Table2[[#This Row],[6M Return vs Nifty Z-Score]],Table2[6M Return vs Nifty Z-Score])</f>
        <v>625</v>
      </c>
      <c r="AU699">
        <f>_xlfn.RANK.AVG(Table2[[#This Row],[Sharpe Ratio Z-Score]],Table2[Sharpe Ratio Z-Score])</f>
        <v>701</v>
      </c>
      <c r="AV699">
        <f>(Table2[[#This Row],[Rank 1Y]]+Table2[[#This Row],[Rank 6M]]+Table2[[#This Row],[Rank Sharpe]])/3</f>
        <v>654.33333333333337</v>
      </c>
    </row>
    <row r="700" spans="1:48" x14ac:dyDescent="0.3">
      <c r="A700" t="s">
        <v>799</v>
      </c>
      <c r="B700" t="s">
        <v>800</v>
      </c>
      <c r="C700" t="s">
        <v>10179</v>
      </c>
      <c r="D700" t="s">
        <v>543</v>
      </c>
      <c r="E700">
        <v>19723.193650699999</v>
      </c>
      <c r="F700">
        <v>1516.1</v>
      </c>
      <c r="G700">
        <v>-35.4733174746857</v>
      </c>
      <c r="H700">
        <f>(Table2[[#This Row],[1Y Return vs Nifty]]-AVERAGE(Table2[1Y Return vs Nifty]))/_xlfn.STDEV.P(Table2[1Y Return vs Nifty])</f>
        <v>-0.95436298724180979</v>
      </c>
      <c r="I700">
        <v>-1.7018641729408901</v>
      </c>
      <c r="J700">
        <f>(Table2[[#This Row],[1M Return vs Nifty]]-AVERAGE(Table2[1M Return vs Nifty]))/_xlfn.STDEV.P(Table2[1M Return vs Nifty])</f>
        <v>-0.31839763383100567</v>
      </c>
      <c r="K700">
        <v>-15.710574594004299</v>
      </c>
      <c r="L700">
        <f>(Table2[[#This Row],[6M Return vs Nifty]]-AVERAGE(Table2[6M Return vs Nifty]))/_xlfn.STDEV.P(Table2[6M Return vs Nifty])</f>
        <v>-0.76963702996028183</v>
      </c>
      <c r="M700">
        <v>0.59489415745534602</v>
      </c>
      <c r="N700">
        <f>(Table2[[#This Row],[1W Return vs Nifty]]-AVERAGE(Table2[1W Return vs Nifty]))/_xlfn.STDEV.P(Table2[1W Return vs Nifty])</f>
        <v>0.17253396746778069</v>
      </c>
      <c r="O700">
        <v>1490.03</v>
      </c>
      <c r="P700">
        <v>1446.8484336547399</v>
      </c>
      <c r="Q700">
        <v>1477.7883076583601</v>
      </c>
      <c r="R700">
        <v>67.165929022274895</v>
      </c>
      <c r="S700" s="2">
        <f>(Table2[[#This Row],[Close Price]]-Table2[[#This Row],[20D EMA]])/Table2[[#This Row],[20D EMA]]</f>
        <v>1.7496292020965979E-2</v>
      </c>
      <c r="T700" s="2">
        <f>(Table2[[#This Row],[Close Price]]-Table2[[#This Row],[50D EMA]])/Table2[[#This Row],[50D EMA]]</f>
        <v>4.7863732464588929E-2</v>
      </c>
      <c r="U700" s="2">
        <f>(Table2[[#This Row],[Close Price]]-Table2[[#This Row],[200D EMA]])/Table2[[#This Row],[200D EMA]]</f>
        <v>2.5925020615670535E-2</v>
      </c>
      <c r="V700">
        <v>1.16907468966855</v>
      </c>
      <c r="W700">
        <v>1512.6</v>
      </c>
      <c r="X700">
        <v>1552.2</v>
      </c>
      <c r="Y700">
        <v>1487.1</v>
      </c>
      <c r="Z700">
        <v>1552.2</v>
      </c>
      <c r="AA700">
        <v>1482.75</v>
      </c>
      <c r="AB700">
        <v>1552.2</v>
      </c>
      <c r="AC700">
        <f>(Table2[[#This Row],[Close Price]]/Table2[[#This Row],[Day Low]])-1</f>
        <v>2.3138966018776408E-3</v>
      </c>
      <c r="AD700">
        <f>(Table2[[#This Row],[Day High]]/Table2[[#This Row],[Close Price]])-1</f>
        <v>2.3811094254996501E-2</v>
      </c>
      <c r="AE700">
        <f>(Table2[[#This Row],[Close Price]]/Table2[[#This Row],[Current Week Low]])-1</f>
        <v>1.9501042297088267E-2</v>
      </c>
      <c r="AF700">
        <f>(Table2[[#This Row],[Current Week High]]/Table2[[#This Row],[Close Price]])-1</f>
        <v>2.3811094254996501E-2</v>
      </c>
      <c r="AG700">
        <f>(Table2[[#This Row],[Close Price]]/Table2[[#This Row],[Current Month Low]])-1</f>
        <v>2.2491991232507003E-2</v>
      </c>
      <c r="AH700">
        <f>(Table2[[#This Row],[Current Month High]]/Table2[[#This Row],[Close Price]])-1</f>
        <v>2.3811094254996501E-2</v>
      </c>
      <c r="AI700">
        <v>16.842556559593699</v>
      </c>
      <c r="AJ700">
        <v>19.472025216706001</v>
      </c>
      <c r="AK700" t="str">
        <f>IF(AND(Table2[[#This Row],[20D EMA]]&gt;Table2[[#This Row],[50D EMA]],Table2[[#This Row],[50D EMA]]&gt;Table2[[#This Row],[200D EMA]]),"Uptrend","Downtrend/NoTrend")</f>
        <v>Downtrend/NoTrend</v>
      </c>
      <c r="AL700">
        <v>0.01</v>
      </c>
      <c r="AM700" t="s">
        <v>10211</v>
      </c>
      <c r="AN700">
        <v>4.91</v>
      </c>
      <c r="AO700" t="s">
        <v>10211</v>
      </c>
      <c r="AP700">
        <v>-9.0969531052594005E-2</v>
      </c>
      <c r="AQ700">
        <f>(Table2[[#This Row],[Sharpe Ratio]]-AVERAGE(Table2[Sharpe Ratio]))/_xlfn.STDEV.P(Table2[Sharpe Ratio])</f>
        <v>-1.6507196579290462</v>
      </c>
      <c r="AR7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0">
        <f>_xlfn.RANK.AVG(Table2[[#This Row],[1Y Return vs Nifty Z-Score]],Table2[1Y Return vs Nifty Z-Score])</f>
        <v>682</v>
      </c>
      <c r="AT700">
        <f>_xlfn.RANK.AVG(Table2[[#This Row],[6M Return vs Nifty Z-Score]],Table2[6M Return vs Nifty Z-Score])</f>
        <v>586</v>
      </c>
      <c r="AU700">
        <f>_xlfn.RANK.AVG(Table2[[#This Row],[Sharpe Ratio Z-Score]],Table2[Sharpe Ratio Z-Score])</f>
        <v>697</v>
      </c>
      <c r="AV700">
        <f>(Table2[[#This Row],[Rank 1Y]]+Table2[[#This Row],[Rank 6M]]+Table2[[#This Row],[Rank Sharpe]])/3</f>
        <v>655</v>
      </c>
    </row>
    <row r="701" spans="1:48" x14ac:dyDescent="0.3">
      <c r="A701" t="s">
        <v>507</v>
      </c>
      <c r="B701" t="s">
        <v>508</v>
      </c>
      <c r="C701" t="s">
        <v>10181</v>
      </c>
      <c r="D701" t="s">
        <v>371</v>
      </c>
      <c r="E701">
        <v>41861.388138570001</v>
      </c>
      <c r="F701">
        <v>563.65</v>
      </c>
      <c r="G701">
        <v>-38.858354165051502</v>
      </c>
      <c r="H701">
        <f>(Table2[[#This Row],[1Y Return vs Nifty]]-AVERAGE(Table2[1Y Return vs Nifty]))/_xlfn.STDEV.P(Table2[1Y Return vs Nifty])</f>
        <v>-0.99500086602803162</v>
      </c>
      <c r="I701">
        <v>-4.5604240510274998</v>
      </c>
      <c r="J701">
        <f>(Table2[[#This Row],[1M Return vs Nifty]]-AVERAGE(Table2[1M Return vs Nifty]))/_xlfn.STDEV.P(Table2[1M Return vs Nifty])</f>
        <v>-0.56302242106183975</v>
      </c>
      <c r="K701">
        <v>-12.1664049263564</v>
      </c>
      <c r="L701">
        <f>(Table2[[#This Row],[6M Return vs Nifty]]-AVERAGE(Table2[6M Return vs Nifty]))/_xlfn.STDEV.P(Table2[6M Return vs Nifty])</f>
        <v>-0.66296361997100695</v>
      </c>
      <c r="M701">
        <v>-2.9889451284243398</v>
      </c>
      <c r="N701">
        <f>(Table2[[#This Row],[1W Return vs Nifty]]-AVERAGE(Table2[1W Return vs Nifty]))/_xlfn.STDEV.P(Table2[1W Return vs Nifty])</f>
        <v>-0.51389658408987748</v>
      </c>
      <c r="O701">
        <v>560.83000000000004</v>
      </c>
      <c r="P701">
        <v>540.582762325678</v>
      </c>
      <c r="Q701">
        <v>548.51500153981101</v>
      </c>
      <c r="R701">
        <v>38.196096708350701</v>
      </c>
      <c r="S701" s="2">
        <f>(Table2[[#This Row],[Close Price]]-Table2[[#This Row],[20D EMA]])/Table2[[#This Row],[20D EMA]]</f>
        <v>5.0282616835760144E-3</v>
      </c>
      <c r="T701" s="2">
        <f>(Table2[[#This Row],[Close Price]]-Table2[[#This Row],[50D EMA]])/Table2[[#This Row],[50D EMA]]</f>
        <v>4.2671056648352669E-2</v>
      </c>
      <c r="U701" s="2">
        <f>(Table2[[#This Row],[Close Price]]-Table2[[#This Row],[200D EMA]])/Table2[[#This Row],[200D EMA]]</f>
        <v>2.7592679175048006E-2</v>
      </c>
      <c r="V701">
        <v>0.57121160135465898</v>
      </c>
      <c r="W701">
        <v>558.1</v>
      </c>
      <c r="X701">
        <v>570.95000000000005</v>
      </c>
      <c r="Y701">
        <v>547.35</v>
      </c>
      <c r="Z701">
        <v>574.79999999999995</v>
      </c>
      <c r="AA701">
        <v>547.35</v>
      </c>
      <c r="AB701">
        <v>580.29999999999995</v>
      </c>
      <c r="AC701">
        <f>(Table2[[#This Row],[Close Price]]/Table2[[#This Row],[Day Low]])-1</f>
        <v>9.9444543988531642E-3</v>
      </c>
      <c r="AD701">
        <f>(Table2[[#This Row],[Day High]]/Table2[[#This Row],[Close Price]])-1</f>
        <v>1.2951299565333141E-2</v>
      </c>
      <c r="AE701">
        <f>(Table2[[#This Row],[Close Price]]/Table2[[#This Row],[Current Week Low]])-1</f>
        <v>2.9779848360281358E-2</v>
      </c>
      <c r="AF701">
        <f>(Table2[[#This Row],[Current Week High]]/Table2[[#This Row],[Close Price]])-1</f>
        <v>1.9781779473077243E-2</v>
      </c>
      <c r="AG701">
        <f>(Table2[[#This Row],[Close Price]]/Table2[[#This Row],[Current Month Low]])-1</f>
        <v>2.9779848360281358E-2</v>
      </c>
      <c r="AH701">
        <f>(Table2[[#This Row],[Current Month High]]/Table2[[#This Row],[Close Price]])-1</f>
        <v>2.9539607912711707E-2</v>
      </c>
      <c r="AI701">
        <v>15.532688725272701</v>
      </c>
      <c r="AJ701">
        <v>25.870924519874901</v>
      </c>
      <c r="AK701" t="str">
        <f>IF(AND(Table2[[#This Row],[20D EMA]]&gt;Table2[[#This Row],[50D EMA]],Table2[[#This Row],[50D EMA]]&gt;Table2[[#This Row],[200D EMA]]),"Uptrend","Downtrend/NoTrend")</f>
        <v>Downtrend/NoTrend</v>
      </c>
      <c r="AL701">
        <v>0.05</v>
      </c>
      <c r="AM701" t="s">
        <v>10211</v>
      </c>
      <c r="AN701">
        <v>-1.17</v>
      </c>
      <c r="AO701" t="s">
        <v>10212</v>
      </c>
      <c r="AP701">
        <v>-0.14884002643479499</v>
      </c>
      <c r="AQ701">
        <f>(Table2[[#This Row],[Sharpe Ratio]]-AVERAGE(Table2[Sharpe Ratio]))/_xlfn.STDEV.P(Table2[Sharpe Ratio])</f>
        <v>-2.3072936724317672</v>
      </c>
      <c r="AR7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1">
        <f>_xlfn.RANK.AVG(Table2[[#This Row],[1Y Return vs Nifty Z-Score]],Table2[1Y Return vs Nifty Z-Score])</f>
        <v>691</v>
      </c>
      <c r="AT701">
        <f>_xlfn.RANK.AVG(Table2[[#This Row],[6M Return vs Nifty Z-Score]],Table2[6M Return vs Nifty Z-Score])</f>
        <v>552</v>
      </c>
      <c r="AU701">
        <f>_xlfn.RANK.AVG(Table2[[#This Row],[Sharpe Ratio Z-Score]],Table2[Sharpe Ratio Z-Score])</f>
        <v>726</v>
      </c>
      <c r="AV701">
        <f>(Table2[[#This Row],[Rank 1Y]]+Table2[[#This Row],[Rank 6M]]+Table2[[#This Row],[Rank Sharpe]])/3</f>
        <v>656.33333333333337</v>
      </c>
    </row>
    <row r="702" spans="1:48" x14ac:dyDescent="0.3">
      <c r="A702" t="s">
        <v>647</v>
      </c>
      <c r="B702" t="s">
        <v>648</v>
      </c>
      <c r="C702" t="s">
        <v>10177</v>
      </c>
      <c r="D702" t="s">
        <v>384</v>
      </c>
      <c r="E702">
        <v>27867.822921899999</v>
      </c>
      <c r="F702">
        <v>378.4</v>
      </c>
      <c r="G702">
        <v>-30.190493348672</v>
      </c>
      <c r="H702">
        <f>(Table2[[#This Row],[1Y Return vs Nifty]]-AVERAGE(Table2[1Y Return vs Nifty]))/_xlfn.STDEV.P(Table2[1Y Return vs Nifty])</f>
        <v>-0.8909418825037474</v>
      </c>
      <c r="I702">
        <v>-8.3769027716482007</v>
      </c>
      <c r="J702">
        <f>(Table2[[#This Row],[1M Return vs Nifty]]-AVERAGE(Table2[1M Return vs Nifty]))/_xlfn.STDEV.P(Table2[1M Return vs Nifty])</f>
        <v>-0.88962229471141974</v>
      </c>
      <c r="K702">
        <v>-19.718316035396199</v>
      </c>
      <c r="L702">
        <f>(Table2[[#This Row],[6M Return vs Nifty]]-AVERAGE(Table2[6M Return vs Nifty]))/_xlfn.STDEV.P(Table2[6M Return vs Nifty])</f>
        <v>-0.89026315286041102</v>
      </c>
      <c r="M702">
        <v>-7.16760126756816</v>
      </c>
      <c r="N702">
        <f>(Table2[[#This Row],[1W Return vs Nifty]]-AVERAGE(Table2[1W Return vs Nifty]))/_xlfn.STDEV.P(Table2[1W Return vs Nifty])</f>
        <v>-1.3142553640339458</v>
      </c>
      <c r="O702">
        <v>393.31</v>
      </c>
      <c r="P702">
        <v>405.724395828056</v>
      </c>
      <c r="Q702">
        <v>418.86096533946898</v>
      </c>
      <c r="R702">
        <v>17.861276596329599</v>
      </c>
      <c r="S702" s="2">
        <f>(Table2[[#This Row],[Close Price]]-Table2[[#This Row],[20D EMA]])/Table2[[#This Row],[20D EMA]]</f>
        <v>-3.7909028501690839E-2</v>
      </c>
      <c r="T702" s="2">
        <f>(Table2[[#This Row],[Close Price]]-Table2[[#This Row],[50D EMA]])/Table2[[#This Row],[50D EMA]]</f>
        <v>-6.7347184712146249E-2</v>
      </c>
      <c r="U702" s="2">
        <f>(Table2[[#This Row],[Close Price]]-Table2[[#This Row],[200D EMA]])/Table2[[#This Row],[200D EMA]]</f>
        <v>-9.6597603232559781E-2</v>
      </c>
      <c r="V702">
        <v>1.0918409561</v>
      </c>
      <c r="W702">
        <v>375.25</v>
      </c>
      <c r="X702">
        <v>379.95</v>
      </c>
      <c r="Y702">
        <v>375.25</v>
      </c>
      <c r="Z702">
        <v>403.65</v>
      </c>
      <c r="AA702">
        <v>375.25</v>
      </c>
      <c r="AB702">
        <v>403.65</v>
      </c>
      <c r="AC702">
        <f>(Table2[[#This Row],[Close Price]]/Table2[[#This Row],[Day Low]])-1</f>
        <v>8.3944037308461006E-3</v>
      </c>
      <c r="AD702">
        <f>(Table2[[#This Row],[Day High]]/Table2[[#This Row],[Close Price]])-1</f>
        <v>4.0961945031712244E-3</v>
      </c>
      <c r="AE702">
        <f>(Table2[[#This Row],[Close Price]]/Table2[[#This Row],[Current Week Low]])-1</f>
        <v>8.3944037308461006E-3</v>
      </c>
      <c r="AF702">
        <f>(Table2[[#This Row],[Current Week High]]/Table2[[#This Row],[Close Price]])-1</f>
        <v>6.6728329809725206E-2</v>
      </c>
      <c r="AG702">
        <f>(Table2[[#This Row],[Close Price]]/Table2[[#This Row],[Current Month Low]])-1</f>
        <v>8.3944037308461006E-3</v>
      </c>
      <c r="AH702">
        <f>(Table2[[#This Row],[Current Month High]]/Table2[[#This Row],[Close Price]])-1</f>
        <v>6.6728329809725206E-2</v>
      </c>
      <c r="AI702">
        <v>28.964059196617299</v>
      </c>
      <c r="AJ702">
        <v>6.8322981366459601</v>
      </c>
      <c r="AK702" t="str">
        <f>IF(AND(Table2[[#This Row],[20D EMA]]&gt;Table2[[#This Row],[50D EMA]],Table2[[#This Row],[50D EMA]]&gt;Table2[[#This Row],[200D EMA]]),"Uptrend","Downtrend/NoTrend")</f>
        <v>Downtrend/NoTrend</v>
      </c>
      <c r="AL702">
        <v>-0.23</v>
      </c>
      <c r="AM702" t="s">
        <v>10212</v>
      </c>
      <c r="AN702">
        <v>-4.96</v>
      </c>
      <c r="AO702" t="s">
        <v>10212</v>
      </c>
      <c r="AP702">
        <v>-8.6123436504839002E-2</v>
      </c>
      <c r="AQ702">
        <f>(Table2[[#This Row],[Sharpe Ratio]]-AVERAGE(Table2[Sharpe Ratio]))/_xlfn.STDEV.P(Table2[Sharpe Ratio])</f>
        <v>-1.5957379313883422</v>
      </c>
      <c r="AR7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2">
        <f>_xlfn.RANK.AVG(Table2[[#This Row],[1Y Return vs Nifty Z-Score]],Table2[1Y Return vs Nifty Z-Score])</f>
        <v>659</v>
      </c>
      <c r="AT702">
        <f>_xlfn.RANK.AVG(Table2[[#This Row],[6M Return vs Nifty Z-Score]],Table2[6M Return vs Nifty Z-Score])</f>
        <v>619</v>
      </c>
      <c r="AU702">
        <f>_xlfn.RANK.AVG(Table2[[#This Row],[Sharpe Ratio Z-Score]],Table2[Sharpe Ratio Z-Score])</f>
        <v>693</v>
      </c>
      <c r="AV702">
        <f>(Table2[[#This Row],[Rank 1Y]]+Table2[[#This Row],[Rank 6M]]+Table2[[#This Row],[Rank Sharpe]])/3</f>
        <v>657</v>
      </c>
    </row>
    <row r="703" spans="1:48" x14ac:dyDescent="0.3">
      <c r="A703" t="s">
        <v>1477</v>
      </c>
      <c r="B703" t="s">
        <v>1478</v>
      </c>
      <c r="C703" t="s">
        <v>10179</v>
      </c>
      <c r="D703" t="s">
        <v>481</v>
      </c>
      <c r="E703">
        <v>6649.2867678349903</v>
      </c>
      <c r="F703">
        <v>465.9</v>
      </c>
      <c r="G703">
        <v>-47.8155477059601</v>
      </c>
      <c r="H703">
        <f>(Table2[[#This Row],[1Y Return vs Nifty]]-AVERAGE(Table2[1Y Return vs Nifty]))/_xlfn.STDEV.P(Table2[1Y Return vs Nifty])</f>
        <v>-1.1025333327856777</v>
      </c>
      <c r="I703">
        <v>-8.3892975231120701</v>
      </c>
      <c r="J703">
        <f>(Table2[[#This Row],[1M Return vs Nifty]]-AVERAGE(Table2[1M Return vs Nifty]))/_xlfn.STDEV.P(Table2[1M Return vs Nifty])</f>
        <v>-0.89068299085526181</v>
      </c>
      <c r="K703">
        <v>-30.925978651565099</v>
      </c>
      <c r="L703">
        <f>(Table2[[#This Row],[6M Return vs Nifty]]-AVERAGE(Table2[6M Return vs Nifty]))/_xlfn.STDEV.P(Table2[6M Return vs Nifty])</f>
        <v>-1.2275945171541218</v>
      </c>
      <c r="M703">
        <v>-2.9858194604683801</v>
      </c>
      <c r="N703">
        <f>(Table2[[#This Row],[1W Return vs Nifty]]-AVERAGE(Table2[1W Return vs Nifty]))/_xlfn.STDEV.P(Table2[1W Return vs Nifty])</f>
        <v>-0.51329790937043651</v>
      </c>
      <c r="O703">
        <v>478.13</v>
      </c>
      <c r="P703">
        <v>493.17074450014701</v>
      </c>
      <c r="Q703">
        <v>545.198165444854</v>
      </c>
      <c r="R703">
        <v>32.021984287413602</v>
      </c>
      <c r="S703" s="2">
        <f>(Table2[[#This Row],[Close Price]]-Table2[[#This Row],[20D EMA]])/Table2[[#This Row],[20D EMA]]</f>
        <v>-2.5578817476418585E-2</v>
      </c>
      <c r="T703" s="2">
        <f>(Table2[[#This Row],[Close Price]]-Table2[[#This Row],[50D EMA]])/Table2[[#This Row],[50D EMA]]</f>
        <v>-5.529676041061049E-2</v>
      </c>
      <c r="U703" s="2">
        <f>(Table2[[#This Row],[Close Price]]-Table2[[#This Row],[200D EMA]])/Table2[[#This Row],[200D EMA]]</f>
        <v>-0.14544833506574761</v>
      </c>
      <c r="V703">
        <v>0.72124857564110101</v>
      </c>
      <c r="W703">
        <v>457.95</v>
      </c>
      <c r="X703">
        <v>474</v>
      </c>
      <c r="Y703">
        <v>457.95</v>
      </c>
      <c r="Z703">
        <v>483.3</v>
      </c>
      <c r="AA703">
        <v>457.95</v>
      </c>
      <c r="AB703">
        <v>487.95</v>
      </c>
      <c r="AC703">
        <f>(Table2[[#This Row],[Close Price]]/Table2[[#This Row],[Day Low]])-1</f>
        <v>1.7359973796265971E-2</v>
      </c>
      <c r="AD703">
        <f>(Table2[[#This Row],[Day High]]/Table2[[#This Row],[Close Price]])-1</f>
        <v>1.7385705086928605E-2</v>
      </c>
      <c r="AE703">
        <f>(Table2[[#This Row],[Close Price]]/Table2[[#This Row],[Current Week Low]])-1</f>
        <v>1.7359973796265971E-2</v>
      </c>
      <c r="AF703">
        <f>(Table2[[#This Row],[Current Week High]]/Table2[[#This Row],[Close Price]])-1</f>
        <v>3.7347070186735332E-2</v>
      </c>
      <c r="AG703">
        <f>(Table2[[#This Row],[Close Price]]/Table2[[#This Row],[Current Month Low]])-1</f>
        <v>1.7359973796265971E-2</v>
      </c>
      <c r="AH703">
        <f>(Table2[[#This Row],[Current Month High]]/Table2[[#This Row],[Close Price]])-1</f>
        <v>4.7327752736638695E-2</v>
      </c>
      <c r="AI703">
        <v>55.151320025756597</v>
      </c>
      <c r="AJ703">
        <v>8.7281213535589099</v>
      </c>
      <c r="AK703" t="str">
        <f>IF(AND(Table2[[#This Row],[20D EMA]]&gt;Table2[[#This Row],[50D EMA]],Table2[[#This Row],[50D EMA]]&gt;Table2[[#This Row],[200D EMA]]),"Uptrend","Downtrend/NoTrend")</f>
        <v>Downtrend/NoTrend</v>
      </c>
      <c r="AL703">
        <v>-0.24</v>
      </c>
      <c r="AM703" t="s">
        <v>10212</v>
      </c>
      <c r="AN703">
        <v>-3.47</v>
      </c>
      <c r="AO703" t="s">
        <v>10212</v>
      </c>
      <c r="AP703">
        <v>-2.1104779203967E-2</v>
      </c>
      <c r="AQ703">
        <f>(Table2[[#This Row],[Sharpe Ratio]]-AVERAGE(Table2[Sharpe Ratio]))/_xlfn.STDEV.P(Table2[Sharpe Ratio])</f>
        <v>-0.85806391357200207</v>
      </c>
      <c r="AR7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3">
        <f>_xlfn.RANK.AVG(Table2[[#This Row],[1Y Return vs Nifty Z-Score]],Table2[1Y Return vs Nifty Z-Score])</f>
        <v>713</v>
      </c>
      <c r="AT703">
        <f>_xlfn.RANK.AVG(Table2[[#This Row],[6M Return vs Nifty Z-Score]],Table2[6M Return vs Nifty Z-Score])</f>
        <v>687</v>
      </c>
      <c r="AU703">
        <f>_xlfn.RANK.AVG(Table2[[#This Row],[Sharpe Ratio Z-Score]],Table2[Sharpe Ratio Z-Score])</f>
        <v>585</v>
      </c>
      <c r="AV703">
        <f>(Table2[[#This Row],[Rank 1Y]]+Table2[[#This Row],[Rank 6M]]+Table2[[#This Row],[Rank Sharpe]])/3</f>
        <v>661.66666666666663</v>
      </c>
    </row>
    <row r="704" spans="1:48" x14ac:dyDescent="0.3">
      <c r="A704" t="s">
        <v>1972</v>
      </c>
      <c r="B704" t="s">
        <v>1973</v>
      </c>
      <c r="C704" t="s">
        <v>10173</v>
      </c>
      <c r="D704" t="s">
        <v>243</v>
      </c>
      <c r="E704">
        <v>3214.5881088000001</v>
      </c>
      <c r="F704">
        <v>1042</v>
      </c>
      <c r="G704">
        <v>-46.068986048350197</v>
      </c>
      <c r="H704">
        <f>(Table2[[#This Row],[1Y Return vs Nifty]]-AVERAGE(Table2[1Y Return vs Nifty]))/_xlfn.STDEV.P(Table2[1Y Return vs Nifty])</f>
        <v>-1.0815655952315704</v>
      </c>
      <c r="I704">
        <v>12.645185235508601</v>
      </c>
      <c r="J704">
        <f>(Table2[[#This Row],[1M Return vs Nifty]]-AVERAGE(Table2[1M Return vs Nifty]))/_xlfn.STDEV.P(Table2[1M Return vs Nifty])</f>
        <v>0.90936881452529683</v>
      </c>
      <c r="K704">
        <v>-18.7951176720366</v>
      </c>
      <c r="L704">
        <f>(Table2[[#This Row],[6M Return vs Nifty]]-AVERAGE(Table2[6M Return vs Nifty]))/_xlfn.STDEV.P(Table2[6M Return vs Nifty])</f>
        <v>-0.86247647029409835</v>
      </c>
      <c r="M704">
        <v>-6.1141335047510301</v>
      </c>
      <c r="N704">
        <f>(Table2[[#This Row],[1W Return vs Nifty]]-AVERAGE(Table2[1W Return vs Nifty]))/_xlfn.STDEV.P(Table2[1W Return vs Nifty])</f>
        <v>-1.112479447260023</v>
      </c>
      <c r="O704">
        <v>1006.11</v>
      </c>
      <c r="P704">
        <v>946.21249596652501</v>
      </c>
      <c r="Q704">
        <v>1002.7633415824801</v>
      </c>
      <c r="R704">
        <v>49.948015381227101</v>
      </c>
      <c r="S704" s="2">
        <f>(Table2[[#This Row],[Close Price]]-Table2[[#This Row],[20D EMA]])/Table2[[#This Row],[20D EMA]]</f>
        <v>3.5672043812306792E-2</v>
      </c>
      <c r="T704" s="2">
        <f>(Table2[[#This Row],[Close Price]]-Table2[[#This Row],[50D EMA]])/Table2[[#This Row],[50D EMA]]</f>
        <v>0.10123255023770447</v>
      </c>
      <c r="U704" s="2">
        <f>(Table2[[#This Row],[Close Price]]-Table2[[#This Row],[200D EMA]])/Table2[[#This Row],[200D EMA]]</f>
        <v>3.9128532915453235E-2</v>
      </c>
      <c r="V704">
        <v>1.36490644225712</v>
      </c>
      <c r="W704">
        <v>1025</v>
      </c>
      <c r="X704">
        <v>1065</v>
      </c>
      <c r="Y704">
        <v>1016.45</v>
      </c>
      <c r="Z704">
        <v>1084</v>
      </c>
      <c r="AA704">
        <v>1006.05</v>
      </c>
      <c r="AB704">
        <v>1132.4000000000001</v>
      </c>
      <c r="AC704">
        <f>(Table2[[#This Row],[Close Price]]/Table2[[#This Row],[Day Low]])-1</f>
        <v>1.6585365853658551E-2</v>
      </c>
      <c r="AD704">
        <f>(Table2[[#This Row],[Day High]]/Table2[[#This Row],[Close Price]])-1</f>
        <v>2.2072936660268772E-2</v>
      </c>
      <c r="AE704">
        <f>(Table2[[#This Row],[Close Price]]/Table2[[#This Row],[Current Week Low]])-1</f>
        <v>2.5136504500959278E-2</v>
      </c>
      <c r="AF704">
        <f>(Table2[[#This Row],[Current Week High]]/Table2[[#This Row],[Close Price]])-1</f>
        <v>4.0307101727447225E-2</v>
      </c>
      <c r="AG704">
        <f>(Table2[[#This Row],[Close Price]]/Table2[[#This Row],[Current Month Low]])-1</f>
        <v>3.5733810446797021E-2</v>
      </c>
      <c r="AH704">
        <f>(Table2[[#This Row],[Current Month High]]/Table2[[#This Row],[Close Price]])-1</f>
        <v>8.6756238003838915E-2</v>
      </c>
      <c r="AI704">
        <v>27.159309021113199</v>
      </c>
      <c r="AJ704">
        <v>38.628350961218601</v>
      </c>
      <c r="AK704" t="str">
        <f>IF(AND(Table2[[#This Row],[20D EMA]]&gt;Table2[[#This Row],[50D EMA]],Table2[[#This Row],[50D EMA]]&gt;Table2[[#This Row],[200D EMA]]),"Uptrend","Downtrend/NoTrend")</f>
        <v>Downtrend/NoTrend</v>
      </c>
      <c r="AL704">
        <v>0</v>
      </c>
      <c r="AM704" t="s">
        <v>10213</v>
      </c>
      <c r="AN704">
        <v>2.56</v>
      </c>
      <c r="AO704" t="s">
        <v>10211</v>
      </c>
      <c r="AP704">
        <v>-6.5998966759722999E-2</v>
      </c>
      <c r="AQ704">
        <f>(Table2[[#This Row],[Sharpe Ratio]]-AVERAGE(Table2[Sharpe Ratio]))/_xlfn.STDEV.P(Table2[Sharpe Ratio])</f>
        <v>-1.3674142613899463</v>
      </c>
      <c r="AR7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4">
        <f>_xlfn.RANK.AVG(Table2[[#This Row],[1Y Return vs Nifty Z-Score]],Table2[1Y Return vs Nifty Z-Score])</f>
        <v>707</v>
      </c>
      <c r="AT704">
        <f>_xlfn.RANK.AVG(Table2[[#This Row],[6M Return vs Nifty Z-Score]],Table2[6M Return vs Nifty Z-Score])</f>
        <v>610</v>
      </c>
      <c r="AU704">
        <f>_xlfn.RANK.AVG(Table2[[#This Row],[Sharpe Ratio Z-Score]],Table2[Sharpe Ratio Z-Score])</f>
        <v>668</v>
      </c>
      <c r="AV704">
        <f>(Table2[[#This Row],[Rank 1Y]]+Table2[[#This Row],[Rank 6M]]+Table2[[#This Row],[Rank Sharpe]])/3</f>
        <v>661.66666666666663</v>
      </c>
    </row>
    <row r="705" spans="1:48" x14ac:dyDescent="0.3">
      <c r="A705" t="s">
        <v>2498</v>
      </c>
      <c r="B705" t="s">
        <v>2499</v>
      </c>
      <c r="C705" t="s">
        <v>10170</v>
      </c>
      <c r="D705" t="s">
        <v>108</v>
      </c>
      <c r="E705">
        <v>1828.6737518</v>
      </c>
      <c r="F705">
        <v>7.07</v>
      </c>
      <c r="G705">
        <v>-40.705067002833701</v>
      </c>
      <c r="H705">
        <f>(Table2[[#This Row],[1Y Return vs Nifty]]-AVERAGE(Table2[1Y Return vs Nifty]))/_xlfn.STDEV.P(Table2[1Y Return vs Nifty])</f>
        <v>-1.01717093368737</v>
      </c>
      <c r="I705">
        <v>-32.866041709158502</v>
      </c>
      <c r="J705">
        <f>(Table2[[#This Row],[1M Return vs Nifty]]-AVERAGE(Table2[1M Return vs Nifty]))/_xlfn.STDEV.P(Table2[1M Return vs Nifty])</f>
        <v>-2.9853105634716539</v>
      </c>
      <c r="K705">
        <v>-77.505920228645607</v>
      </c>
      <c r="L705">
        <f>(Table2[[#This Row],[6M Return vs Nifty]]-AVERAGE(Table2[6M Return vs Nifty]))/_xlfn.STDEV.P(Table2[6M Return vs Nifty])</f>
        <v>-2.629570627520748</v>
      </c>
      <c r="M705">
        <v>-9.2390958911978398</v>
      </c>
      <c r="N705">
        <f>(Table2[[#This Row],[1W Return vs Nifty]]-AVERAGE(Table2[1W Return vs Nifty]))/_xlfn.STDEV.P(Table2[1W Return vs Nifty])</f>
        <v>-1.7110190254652136</v>
      </c>
      <c r="O705">
        <v>9.33</v>
      </c>
      <c r="P705">
        <v>12.199877580645699</v>
      </c>
      <c r="Q705">
        <v>15.383540319857399</v>
      </c>
      <c r="R705">
        <v>20.863476135170401</v>
      </c>
      <c r="S705" s="2">
        <f>(Table2[[#This Row],[Close Price]]-Table2[[#This Row],[20D EMA]])/Table2[[#This Row],[20D EMA]]</f>
        <v>-0.24222936763129688</v>
      </c>
      <c r="T705" s="2">
        <f>(Table2[[#This Row],[Close Price]]-Table2[[#This Row],[50D EMA]])/Table2[[#This Row],[50D EMA]]</f>
        <v>-0.42048598821875977</v>
      </c>
      <c r="U705" s="2">
        <f>(Table2[[#This Row],[Close Price]]-Table2[[#This Row],[200D EMA]])/Table2[[#This Row],[200D EMA]]</f>
        <v>-0.54041788476519315</v>
      </c>
      <c r="V705">
        <v>0.950581932608217</v>
      </c>
      <c r="W705">
        <v>7.07</v>
      </c>
      <c r="X705">
        <v>7.45</v>
      </c>
      <c r="Y705">
        <v>7.07</v>
      </c>
      <c r="Z705">
        <v>8.11</v>
      </c>
      <c r="AA705">
        <v>7.07</v>
      </c>
      <c r="AB705">
        <v>10.48</v>
      </c>
      <c r="AC705">
        <f>(Table2[[#This Row],[Close Price]]/Table2[[#This Row],[Day Low]])-1</f>
        <v>0</v>
      </c>
      <c r="AD705">
        <f>(Table2[[#This Row],[Day High]]/Table2[[#This Row],[Close Price]])-1</f>
        <v>5.3748231966053828E-2</v>
      </c>
      <c r="AE705">
        <f>(Table2[[#This Row],[Close Price]]/Table2[[#This Row],[Current Week Low]])-1</f>
        <v>0</v>
      </c>
      <c r="AF705">
        <f>(Table2[[#This Row],[Current Week High]]/Table2[[#This Row],[Close Price]])-1</f>
        <v>0.14710042432814707</v>
      </c>
      <c r="AG705">
        <f>(Table2[[#This Row],[Close Price]]/Table2[[#This Row],[Current Month Low]])-1</f>
        <v>0</v>
      </c>
      <c r="AH705">
        <f>(Table2[[#This Row],[Current Month High]]/Table2[[#This Row],[Close Price]])-1</f>
        <v>0.48231966053748243</v>
      </c>
      <c r="AI705">
        <v>284.016973125883</v>
      </c>
      <c r="AJ705">
        <v>0</v>
      </c>
      <c r="AK705" t="str">
        <f>IF(AND(Table2[[#This Row],[20D EMA]]&gt;Table2[[#This Row],[50D EMA]],Table2[[#This Row],[50D EMA]]&gt;Table2[[#This Row],[200D EMA]]),"Uptrend","Downtrend/NoTrend")</f>
        <v>Downtrend/NoTrend</v>
      </c>
      <c r="AL705">
        <v>-0.68</v>
      </c>
      <c r="AM705" t="s">
        <v>10212</v>
      </c>
      <c r="AN705">
        <v>-28.87</v>
      </c>
      <c r="AO705" t="s">
        <v>10212</v>
      </c>
      <c r="AP705">
        <v>-1.1987724634606E-2</v>
      </c>
      <c r="AQ705">
        <f>(Table2[[#This Row],[Sharpe Ratio]]-AVERAGE(Table2[Sharpe Ratio]))/_xlfn.STDEV.P(Table2[Sharpe Ratio])</f>
        <v>-0.75462569208259656</v>
      </c>
      <c r="AR7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5">
        <f>_xlfn.RANK.AVG(Table2[[#This Row],[1Y Return vs Nifty Z-Score]],Table2[1Y Return vs Nifty Z-Score])</f>
        <v>695</v>
      </c>
      <c r="AT705">
        <f>_xlfn.RANK.AVG(Table2[[#This Row],[6M Return vs Nifty Z-Score]],Table2[6M Return vs Nifty Z-Score])</f>
        <v>727</v>
      </c>
      <c r="AU705">
        <f>_xlfn.RANK.AVG(Table2[[#This Row],[Sharpe Ratio Z-Score]],Table2[Sharpe Ratio Z-Score])</f>
        <v>568</v>
      </c>
      <c r="AV705">
        <f>(Table2[[#This Row],[Rank 1Y]]+Table2[[#This Row],[Rank 6M]]+Table2[[#This Row],[Rank Sharpe]])/3</f>
        <v>663.33333333333337</v>
      </c>
    </row>
    <row r="706" spans="1:48" x14ac:dyDescent="0.3">
      <c r="A706" t="s">
        <v>2129</v>
      </c>
      <c r="B706" t="s">
        <v>2130</v>
      </c>
      <c r="C706" t="s">
        <v>10172</v>
      </c>
      <c r="D706" t="s">
        <v>763</v>
      </c>
      <c r="E706">
        <v>2634.5090037149998</v>
      </c>
      <c r="F706">
        <v>500.15</v>
      </c>
      <c r="G706">
        <v>-47.867059860673301</v>
      </c>
      <c r="H706">
        <f>(Table2[[#This Row],[1Y Return vs Nifty]]-AVERAGE(Table2[1Y Return vs Nifty]))/_xlfn.STDEV.P(Table2[1Y Return vs Nifty])</f>
        <v>-1.1031517440144867</v>
      </c>
      <c r="I706">
        <v>9.4428217970405406</v>
      </c>
      <c r="J706">
        <f>(Table2[[#This Row],[1M Return vs Nifty]]-AVERAGE(Table2[1M Return vs Nifty]))/_xlfn.STDEV.P(Table2[1M Return vs Nifty])</f>
        <v>0.6353226135776332</v>
      </c>
      <c r="K706">
        <v>-13.783464340037799</v>
      </c>
      <c r="L706">
        <f>(Table2[[#This Row],[6M Return vs Nifty]]-AVERAGE(Table2[6M Return vs Nifty]))/_xlfn.STDEV.P(Table2[6M Return vs Nifty])</f>
        <v>-0.71163432650835257</v>
      </c>
      <c r="M706">
        <v>-2.5670978012523098</v>
      </c>
      <c r="N706">
        <f>(Table2[[#This Row],[1W Return vs Nifty]]-AVERAGE(Table2[1W Return vs Nifty]))/_xlfn.STDEV.P(Table2[1W Return vs Nifty])</f>
        <v>-0.43309806876450535</v>
      </c>
      <c r="O706">
        <v>491.11</v>
      </c>
      <c r="P706">
        <v>472.33658670535101</v>
      </c>
      <c r="Q706">
        <v>485.36074603649001</v>
      </c>
      <c r="R706">
        <v>49.699875699300399</v>
      </c>
      <c r="S706" s="2">
        <f>(Table2[[#This Row],[Close Price]]-Table2[[#This Row],[20D EMA]])/Table2[[#This Row],[20D EMA]]</f>
        <v>1.8407281464437628E-2</v>
      </c>
      <c r="T706" s="2">
        <f>(Table2[[#This Row],[Close Price]]-Table2[[#This Row],[50D EMA]])/Table2[[#This Row],[50D EMA]]</f>
        <v>5.888473194222258E-2</v>
      </c>
      <c r="U706" s="2">
        <f>(Table2[[#This Row],[Close Price]]-Table2[[#This Row],[200D EMA]])/Table2[[#This Row],[200D EMA]]</f>
        <v>3.0470642886308096E-2</v>
      </c>
      <c r="V706">
        <v>0.69305472267993795</v>
      </c>
      <c r="W706">
        <v>495.3</v>
      </c>
      <c r="X706">
        <v>504.25</v>
      </c>
      <c r="Y706">
        <v>490</v>
      </c>
      <c r="Z706">
        <v>511</v>
      </c>
      <c r="AA706">
        <v>487.3</v>
      </c>
      <c r="AB706">
        <v>523</v>
      </c>
      <c r="AC706">
        <f>(Table2[[#This Row],[Close Price]]/Table2[[#This Row],[Day Low]])-1</f>
        <v>9.7920452251161194E-3</v>
      </c>
      <c r="AD706">
        <f>(Table2[[#This Row],[Day High]]/Table2[[#This Row],[Close Price]])-1</f>
        <v>8.1975407377787857E-3</v>
      </c>
      <c r="AE706">
        <f>(Table2[[#This Row],[Close Price]]/Table2[[#This Row],[Current Week Low]])-1</f>
        <v>2.0714285714285685E-2</v>
      </c>
      <c r="AF706">
        <f>(Table2[[#This Row],[Current Week High]]/Table2[[#This Row],[Close Price]])-1</f>
        <v>2.1693491952414323E-2</v>
      </c>
      <c r="AG706">
        <f>(Table2[[#This Row],[Close Price]]/Table2[[#This Row],[Current Month Low]])-1</f>
        <v>2.6369792735481123E-2</v>
      </c>
      <c r="AH706">
        <f>(Table2[[#This Row],[Current Month High]]/Table2[[#This Row],[Close Price]])-1</f>
        <v>4.5686294111766612E-2</v>
      </c>
      <c r="AI706">
        <v>29.241227631710402</v>
      </c>
      <c r="AJ706">
        <v>28.540221022873201</v>
      </c>
      <c r="AK706" t="str">
        <f>IF(AND(Table2[[#This Row],[20D EMA]]&gt;Table2[[#This Row],[50D EMA]],Table2[[#This Row],[50D EMA]]&gt;Table2[[#This Row],[200D EMA]]),"Uptrend","Downtrend/NoTrend")</f>
        <v>Downtrend/NoTrend</v>
      </c>
      <c r="AL706">
        <v>-0.03</v>
      </c>
      <c r="AM706" t="s">
        <v>10212</v>
      </c>
      <c r="AN706">
        <v>-0.61</v>
      </c>
      <c r="AO706" t="s">
        <v>10212</v>
      </c>
      <c r="AP706">
        <v>-0.101469892949169</v>
      </c>
      <c r="AQ706">
        <f>(Table2[[#This Row],[Sharpe Ratio]]-AVERAGE(Table2[Sharpe Ratio]))/_xlfn.STDEV.P(Table2[Sharpe Ratio])</f>
        <v>-1.7698522957029763</v>
      </c>
      <c r="AR7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6">
        <f>_xlfn.RANK.AVG(Table2[[#This Row],[1Y Return vs Nifty Z-Score]],Table2[1Y Return vs Nifty Z-Score])</f>
        <v>714</v>
      </c>
      <c r="AT706">
        <f>_xlfn.RANK.AVG(Table2[[#This Row],[6M Return vs Nifty Z-Score]],Table2[6M Return vs Nifty Z-Score])</f>
        <v>570</v>
      </c>
      <c r="AU706">
        <f>_xlfn.RANK.AVG(Table2[[#This Row],[Sharpe Ratio Z-Score]],Table2[Sharpe Ratio Z-Score])</f>
        <v>708</v>
      </c>
      <c r="AV706">
        <f>(Table2[[#This Row],[Rank 1Y]]+Table2[[#This Row],[Rank 6M]]+Table2[[#This Row],[Rank Sharpe]])/3</f>
        <v>664</v>
      </c>
    </row>
    <row r="707" spans="1:48" x14ac:dyDescent="0.3">
      <c r="A707" t="s">
        <v>358</v>
      </c>
      <c r="B707" t="s">
        <v>359</v>
      </c>
      <c r="C707" t="s">
        <v>10167</v>
      </c>
      <c r="D707" t="s">
        <v>360</v>
      </c>
      <c r="E707">
        <v>70492.013820079999</v>
      </c>
      <c r="F707">
        <v>738.65</v>
      </c>
      <c r="G707">
        <v>-38.241864831330503</v>
      </c>
      <c r="H707">
        <f>(Table2[[#This Row],[1Y Return vs Nifty]]-AVERAGE(Table2[1Y Return vs Nifty]))/_xlfn.STDEV.P(Table2[1Y Return vs Nifty])</f>
        <v>-0.98759981809018926</v>
      </c>
      <c r="I707">
        <v>-1.10084497519247</v>
      </c>
      <c r="J707">
        <f>(Table2[[#This Row],[1M Return vs Nifty]]-AVERAGE(Table2[1M Return vs Nifty]))/_xlfn.STDEV.P(Table2[1M Return vs Nifty])</f>
        <v>-0.2669646747043054</v>
      </c>
      <c r="K707">
        <v>-15.568349758050401</v>
      </c>
      <c r="L707">
        <f>(Table2[[#This Row],[6M Return vs Nifty]]-AVERAGE(Table2[6M Return vs Nifty]))/_xlfn.STDEV.P(Table2[6M Return vs Nifty])</f>
        <v>-0.76535630706632507</v>
      </c>
      <c r="M707">
        <v>2.48313996392561</v>
      </c>
      <c r="N707">
        <f>(Table2[[#This Row],[1W Return vs Nifty]]-AVERAGE(Table2[1W Return vs Nifty]))/_xlfn.STDEV.P(Table2[1W Return vs Nifty])</f>
        <v>0.53419907212764728</v>
      </c>
      <c r="O707">
        <v>727.66</v>
      </c>
      <c r="P707">
        <v>722.41614603378605</v>
      </c>
      <c r="Q707">
        <v>742.51541692512399</v>
      </c>
      <c r="R707">
        <v>64.331539046690196</v>
      </c>
      <c r="S707" s="2">
        <f>(Table2[[#This Row],[Close Price]]-Table2[[#This Row],[20D EMA]])/Table2[[#This Row],[20D EMA]]</f>
        <v>1.5103207541983906E-2</v>
      </c>
      <c r="T707" s="2">
        <f>(Table2[[#This Row],[Close Price]]-Table2[[#This Row],[50D EMA]])/Table2[[#This Row],[50D EMA]]</f>
        <v>2.2471610103596301E-2</v>
      </c>
      <c r="U707" s="2">
        <f>(Table2[[#This Row],[Close Price]]-Table2[[#This Row],[200D EMA]])/Table2[[#This Row],[200D EMA]]</f>
        <v>-5.2058406290489204E-3</v>
      </c>
      <c r="V707">
        <v>1.06338179312121</v>
      </c>
      <c r="W707">
        <v>736.05</v>
      </c>
      <c r="X707">
        <v>745.9</v>
      </c>
      <c r="Y707">
        <v>714.35</v>
      </c>
      <c r="Z707">
        <v>750</v>
      </c>
      <c r="AA707">
        <v>708.75</v>
      </c>
      <c r="AB707">
        <v>750</v>
      </c>
      <c r="AC707">
        <f>(Table2[[#This Row],[Close Price]]/Table2[[#This Row],[Day Low]])-1</f>
        <v>3.5323687249508851E-3</v>
      </c>
      <c r="AD707">
        <f>(Table2[[#This Row],[Day High]]/Table2[[#This Row],[Close Price]])-1</f>
        <v>9.8152034116292253E-3</v>
      </c>
      <c r="AE707">
        <f>(Table2[[#This Row],[Close Price]]/Table2[[#This Row],[Current Week Low]])-1</f>
        <v>3.4016938475537106E-2</v>
      </c>
      <c r="AF707">
        <f>(Table2[[#This Row],[Current Week High]]/Table2[[#This Row],[Close Price]])-1</f>
        <v>1.5365870168550844E-2</v>
      </c>
      <c r="AG707">
        <f>(Table2[[#This Row],[Close Price]]/Table2[[#This Row],[Current Month Low]])-1</f>
        <v>4.2186948853615513E-2</v>
      </c>
      <c r="AH707">
        <f>(Table2[[#This Row],[Current Month High]]/Table2[[#This Row],[Close Price]])-1</f>
        <v>1.5365870168550844E-2</v>
      </c>
      <c r="AI707">
        <v>20.8759222906654</v>
      </c>
      <c r="AJ707">
        <v>13.9979936723512</v>
      </c>
      <c r="AK707" t="str">
        <f>IF(AND(Table2[[#This Row],[20D EMA]]&gt;Table2[[#This Row],[50D EMA]],Table2[[#This Row],[50D EMA]]&gt;Table2[[#This Row],[200D EMA]]),"Uptrend","Downtrend/NoTrend")</f>
        <v>Downtrend/NoTrend</v>
      </c>
      <c r="AL707">
        <v>-0.1</v>
      </c>
      <c r="AM707" t="s">
        <v>10212</v>
      </c>
      <c r="AN707">
        <v>0.91</v>
      </c>
      <c r="AO707" t="s">
        <v>10211</v>
      </c>
      <c r="AP707">
        <v>-0.124687939452753</v>
      </c>
      <c r="AQ707">
        <f>(Table2[[#This Row],[Sharpe Ratio]]-AVERAGE(Table2[Sharpe Ratio]))/_xlfn.STDEV.P(Table2[Sharpe Ratio])</f>
        <v>-2.0332743711680097</v>
      </c>
      <c r="AR7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7">
        <f>_xlfn.RANK.AVG(Table2[[#This Row],[1Y Return vs Nifty Z-Score]],Table2[1Y Return vs Nifty Z-Score])</f>
        <v>688</v>
      </c>
      <c r="AT707">
        <f>_xlfn.RANK.AVG(Table2[[#This Row],[6M Return vs Nifty Z-Score]],Table2[6M Return vs Nifty Z-Score])</f>
        <v>585</v>
      </c>
      <c r="AU707">
        <f>_xlfn.RANK.AVG(Table2[[#This Row],[Sharpe Ratio Z-Score]],Table2[Sharpe Ratio Z-Score])</f>
        <v>720</v>
      </c>
      <c r="AV707">
        <f>(Table2[[#This Row],[Rank 1Y]]+Table2[[#This Row],[Rank 6M]]+Table2[[#This Row],[Rank Sharpe]])/3</f>
        <v>664.33333333333337</v>
      </c>
    </row>
    <row r="708" spans="1:48" x14ac:dyDescent="0.3">
      <c r="A708" t="s">
        <v>2010</v>
      </c>
      <c r="B708" t="s">
        <v>2011</v>
      </c>
      <c r="C708" t="s">
        <v>10172</v>
      </c>
      <c r="D708" t="s">
        <v>62</v>
      </c>
      <c r="E708">
        <v>3054.4573626749998</v>
      </c>
      <c r="F708">
        <v>331.6</v>
      </c>
      <c r="G708">
        <v>-24.512345502999001</v>
      </c>
      <c r="H708">
        <f>(Table2[[#This Row],[1Y Return vs Nifty]]-AVERAGE(Table2[1Y Return vs Nifty]))/_xlfn.STDEV.P(Table2[1Y Return vs Nifty])</f>
        <v>-0.82277485656295313</v>
      </c>
      <c r="I708">
        <v>-3.3524651105890499</v>
      </c>
      <c r="J708">
        <f>(Table2[[#This Row],[1M Return vs Nifty]]-AVERAGE(Table2[1M Return vs Nifty]))/_xlfn.STDEV.P(Table2[1M Return vs Nifty])</f>
        <v>-0.45964984487283528</v>
      </c>
      <c r="K708">
        <v>-23.893887492525199</v>
      </c>
      <c r="L708">
        <f>(Table2[[#This Row],[6M Return vs Nifty]]-AVERAGE(Table2[6M Return vs Nifty]))/_xlfn.STDEV.P(Table2[6M Return vs Nifty])</f>
        <v>-1.015940670517584</v>
      </c>
      <c r="M708">
        <v>-5.5469201731600499</v>
      </c>
      <c r="N708">
        <f>(Table2[[#This Row],[1W Return vs Nifty]]-AVERAGE(Table2[1W Return vs Nifty]))/_xlfn.STDEV.P(Table2[1W Return vs Nifty])</f>
        <v>-1.0038382585803574</v>
      </c>
      <c r="O708">
        <v>332.77</v>
      </c>
      <c r="P708">
        <v>329.89712821619099</v>
      </c>
      <c r="Q708">
        <v>340.23237466882398</v>
      </c>
      <c r="R708">
        <v>42.073994043283697</v>
      </c>
      <c r="S708" s="2">
        <f>(Table2[[#This Row],[Close Price]]-Table2[[#This Row],[20D EMA]])/Table2[[#This Row],[20D EMA]]</f>
        <v>-3.5159419418816576E-3</v>
      </c>
      <c r="T708" s="2">
        <f>(Table2[[#This Row],[Close Price]]-Table2[[#This Row],[50D EMA]])/Table2[[#This Row],[50D EMA]]</f>
        <v>5.1618266367359517E-3</v>
      </c>
      <c r="U708" s="2">
        <f>(Table2[[#This Row],[Close Price]]-Table2[[#This Row],[200D EMA]])/Table2[[#This Row],[200D EMA]]</f>
        <v>-2.5371996645605972E-2</v>
      </c>
      <c r="V708">
        <v>1.23417446086286</v>
      </c>
      <c r="W708">
        <v>330.75</v>
      </c>
      <c r="X708">
        <v>336.55</v>
      </c>
      <c r="Y708">
        <v>330.15</v>
      </c>
      <c r="Z708">
        <v>358</v>
      </c>
      <c r="AA708">
        <v>323.8</v>
      </c>
      <c r="AB708">
        <v>358</v>
      </c>
      <c r="AC708">
        <f>(Table2[[#This Row],[Close Price]]/Table2[[#This Row],[Day Low]])-1</f>
        <v>2.569916855631238E-3</v>
      </c>
      <c r="AD708">
        <f>(Table2[[#This Row],[Day High]]/Table2[[#This Row],[Close Price]])-1</f>
        <v>1.49276236429432E-2</v>
      </c>
      <c r="AE708">
        <f>(Table2[[#This Row],[Close Price]]/Table2[[#This Row],[Current Week Low]])-1</f>
        <v>4.3919430561867312E-3</v>
      </c>
      <c r="AF708">
        <f>(Table2[[#This Row],[Current Week High]]/Table2[[#This Row],[Close Price]])-1</f>
        <v>7.961399276236425E-2</v>
      </c>
      <c r="AG708">
        <f>(Table2[[#This Row],[Close Price]]/Table2[[#This Row],[Current Month Low]])-1</f>
        <v>2.4088943792464512E-2</v>
      </c>
      <c r="AH708">
        <f>(Table2[[#This Row],[Current Month High]]/Table2[[#This Row],[Close Price]])-1</f>
        <v>7.961399276236425E-2</v>
      </c>
      <c r="AI708">
        <v>25.150784077201401</v>
      </c>
      <c r="AJ708">
        <v>15.701325889741801</v>
      </c>
      <c r="AK708" t="str">
        <f>IF(AND(Table2[[#This Row],[20D EMA]]&gt;Table2[[#This Row],[50D EMA]],Table2[[#This Row],[50D EMA]]&gt;Table2[[#This Row],[200D EMA]]),"Uptrend","Downtrend/NoTrend")</f>
        <v>Downtrend/NoTrend</v>
      </c>
      <c r="AL708">
        <v>-0.09</v>
      </c>
      <c r="AM708" t="s">
        <v>10212</v>
      </c>
      <c r="AN708">
        <v>1.61</v>
      </c>
      <c r="AO708" t="s">
        <v>10211</v>
      </c>
      <c r="AP708">
        <v>-9.6513130611059997E-2</v>
      </c>
      <c r="AQ708">
        <f>(Table2[[#This Row],[Sharpe Ratio]]-AVERAGE(Table2[Sharpe Ratio]))/_xlfn.STDEV.P(Table2[Sharpe Ratio])</f>
        <v>-1.7136149795062832</v>
      </c>
      <c r="AR7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8">
        <f>_xlfn.RANK.AVG(Table2[[#This Row],[1Y Return vs Nifty Z-Score]],Table2[1Y Return vs Nifty Z-Score])</f>
        <v>641</v>
      </c>
      <c r="AT708">
        <f>_xlfn.RANK.AVG(Table2[[#This Row],[6M Return vs Nifty Z-Score]],Table2[6M Return vs Nifty Z-Score])</f>
        <v>649</v>
      </c>
      <c r="AU708">
        <f>_xlfn.RANK.AVG(Table2[[#This Row],[Sharpe Ratio Z-Score]],Table2[Sharpe Ratio Z-Score])</f>
        <v>703</v>
      </c>
      <c r="AV708">
        <f>(Table2[[#This Row],[Rank 1Y]]+Table2[[#This Row],[Rank 6M]]+Table2[[#This Row],[Rank Sharpe]])/3</f>
        <v>664.33333333333337</v>
      </c>
    </row>
    <row r="709" spans="1:48" x14ac:dyDescent="0.3">
      <c r="A709" t="s">
        <v>93</v>
      </c>
      <c r="B709" t="s">
        <v>94</v>
      </c>
      <c r="C709" t="s">
        <v>10179</v>
      </c>
      <c r="D709" t="s">
        <v>95</v>
      </c>
      <c r="E709">
        <v>289766.91158407502</v>
      </c>
      <c r="F709">
        <v>2999.15</v>
      </c>
      <c r="G709">
        <v>-38.3665189776342</v>
      </c>
      <c r="H709">
        <f>(Table2[[#This Row],[1Y Return vs Nifty]]-AVERAGE(Table2[1Y Return vs Nifty]))/_xlfn.STDEV.P(Table2[1Y Return vs Nifty])</f>
        <v>-0.98909631001954035</v>
      </c>
      <c r="I709">
        <v>-0.396223930038474</v>
      </c>
      <c r="J709">
        <f>(Table2[[#This Row],[1M Return vs Nifty]]-AVERAGE(Table2[1M Return vs Nifty]))/_xlfn.STDEV.P(Table2[1M Return vs Nifty])</f>
        <v>-0.2066658597064053</v>
      </c>
      <c r="K709">
        <v>-20.410941978590898</v>
      </c>
      <c r="L709">
        <f>(Table2[[#This Row],[6M Return vs Nifty]]-AVERAGE(Table2[6M Return vs Nifty]))/_xlfn.STDEV.P(Table2[6M Return vs Nifty])</f>
        <v>-0.91111000223166316</v>
      </c>
      <c r="M709">
        <v>2.1281197582301501</v>
      </c>
      <c r="N709">
        <f>(Table2[[#This Row],[1W Return vs Nifty]]-AVERAGE(Table2[1W Return vs Nifty]))/_xlfn.STDEV.P(Table2[1W Return vs Nifty])</f>
        <v>0.46620028753654913</v>
      </c>
      <c r="O709">
        <v>2932.43</v>
      </c>
      <c r="P709">
        <v>2909.7970633432701</v>
      </c>
      <c r="Q709">
        <v>2983.9969707570199</v>
      </c>
      <c r="R709">
        <v>76.653864050734896</v>
      </c>
      <c r="S709" s="2">
        <f>(Table2[[#This Row],[Close Price]]-Table2[[#This Row],[20D EMA]])/Table2[[#This Row],[20D EMA]]</f>
        <v>2.2752461269322798E-2</v>
      </c>
      <c r="T709" s="2">
        <f>(Table2[[#This Row],[Close Price]]-Table2[[#This Row],[50D EMA]])/Table2[[#This Row],[50D EMA]]</f>
        <v>3.0707617992460998E-2</v>
      </c>
      <c r="U709" s="2">
        <f>(Table2[[#This Row],[Close Price]]-Table2[[#This Row],[200D EMA]])/Table2[[#This Row],[200D EMA]]</f>
        <v>5.0780980649373746E-3</v>
      </c>
      <c r="V709">
        <v>0.94939942103298303</v>
      </c>
      <c r="W709">
        <v>2970.9</v>
      </c>
      <c r="X709">
        <v>3052</v>
      </c>
      <c r="Y709">
        <v>2890</v>
      </c>
      <c r="Z709">
        <v>3052</v>
      </c>
      <c r="AA709">
        <v>2888</v>
      </c>
      <c r="AB709">
        <v>3052</v>
      </c>
      <c r="AC709">
        <f>(Table2[[#This Row],[Close Price]]/Table2[[#This Row],[Day Low]])-1</f>
        <v>9.5089030260191443E-3</v>
      </c>
      <c r="AD709">
        <f>(Table2[[#This Row],[Day High]]/Table2[[#This Row],[Close Price]])-1</f>
        <v>1.7621659470183237E-2</v>
      </c>
      <c r="AE709">
        <f>(Table2[[#This Row],[Close Price]]/Table2[[#This Row],[Current Week Low]])-1</f>
        <v>3.776816608996536E-2</v>
      </c>
      <c r="AF709">
        <f>(Table2[[#This Row],[Current Week High]]/Table2[[#This Row],[Close Price]])-1</f>
        <v>1.7621659470183237E-2</v>
      </c>
      <c r="AG709">
        <f>(Table2[[#This Row],[Close Price]]/Table2[[#This Row],[Current Month Low]])-1</f>
        <v>3.8486842105263097E-2</v>
      </c>
      <c r="AH709">
        <f>(Table2[[#This Row],[Current Month High]]/Table2[[#This Row],[Close Price]])-1</f>
        <v>1.7621659470183237E-2</v>
      </c>
      <c r="AI709">
        <v>18.967040661520699</v>
      </c>
      <c r="AJ709">
        <v>12.3235084828283</v>
      </c>
      <c r="AK709" t="str">
        <f>IF(AND(Table2[[#This Row],[20D EMA]]&gt;Table2[[#This Row],[50D EMA]],Table2[[#This Row],[50D EMA]]&gt;Table2[[#This Row],[200D EMA]]),"Uptrend","Downtrend/NoTrend")</f>
        <v>Downtrend/NoTrend</v>
      </c>
      <c r="AL709">
        <v>-0.03</v>
      </c>
      <c r="AM709" t="s">
        <v>10212</v>
      </c>
      <c r="AN709">
        <v>4.74</v>
      </c>
      <c r="AO709" t="s">
        <v>10211</v>
      </c>
      <c r="AP709">
        <v>-7.0682182652141004E-2</v>
      </c>
      <c r="AQ709">
        <f>(Table2[[#This Row],[Sharpe Ratio]]-AVERAGE(Table2[Sharpe Ratio]))/_xlfn.STDEV.P(Table2[Sharpe Ratio])</f>
        <v>-1.4205480360182789</v>
      </c>
      <c r="AR7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9">
        <f>_xlfn.RANK.AVG(Table2[[#This Row],[1Y Return vs Nifty Z-Score]],Table2[1Y Return vs Nifty Z-Score])</f>
        <v>689</v>
      </c>
      <c r="AT709">
        <f>_xlfn.RANK.AVG(Table2[[#This Row],[6M Return vs Nifty Z-Score]],Table2[6M Return vs Nifty Z-Score])</f>
        <v>629</v>
      </c>
      <c r="AU709">
        <f>_xlfn.RANK.AVG(Table2[[#This Row],[Sharpe Ratio Z-Score]],Table2[Sharpe Ratio Z-Score])</f>
        <v>676</v>
      </c>
      <c r="AV709">
        <f>(Table2[[#This Row],[Rank 1Y]]+Table2[[#This Row],[Rank 6M]]+Table2[[#This Row],[Rank Sharpe]])/3</f>
        <v>664.66666666666663</v>
      </c>
    </row>
    <row r="710" spans="1:48" x14ac:dyDescent="0.3">
      <c r="A710" t="s">
        <v>466</v>
      </c>
      <c r="B710" t="s">
        <v>467</v>
      </c>
      <c r="C710" t="s">
        <v>10167</v>
      </c>
      <c r="D710" t="s">
        <v>49</v>
      </c>
      <c r="E710">
        <v>47071.700877700001</v>
      </c>
      <c r="F710">
        <v>643.79999999999995</v>
      </c>
      <c r="G710">
        <v>-42.873006534380103</v>
      </c>
      <c r="H710">
        <f>(Table2[[#This Row],[1Y Return vs Nifty]]-AVERAGE(Table2[1Y Return vs Nifty]))/_xlfn.STDEV.P(Table2[1Y Return vs Nifty])</f>
        <v>-1.0431973765172469</v>
      </c>
      <c r="I710">
        <v>-10.469239781505699</v>
      </c>
      <c r="J710">
        <f>(Table2[[#This Row],[1M Return vs Nifty]]-AVERAGE(Table2[1M Return vs Nifty]))/_xlfn.STDEV.P(Table2[1M Return vs Nifty])</f>
        <v>-1.0686766149568263</v>
      </c>
      <c r="K710">
        <v>-30.245577744258</v>
      </c>
      <c r="L710">
        <f>(Table2[[#This Row],[6M Return vs Nifty]]-AVERAGE(Table2[6M Return vs Nifty]))/_xlfn.STDEV.P(Table2[6M Return vs Nifty])</f>
        <v>-1.2071156203324545</v>
      </c>
      <c r="M710">
        <v>-6.8070862315682099</v>
      </c>
      <c r="N710">
        <f>(Table2[[#This Row],[1W Return vs Nifty]]-AVERAGE(Table2[1W Return vs Nifty]))/_xlfn.STDEV.P(Table2[1W Return vs Nifty])</f>
        <v>-1.245204127283096</v>
      </c>
      <c r="O710">
        <v>655.67</v>
      </c>
      <c r="P710">
        <v>649.46551550293202</v>
      </c>
      <c r="Q710">
        <v>658.35517419264704</v>
      </c>
      <c r="R710">
        <v>29.131570297569599</v>
      </c>
      <c r="S710" s="2">
        <f>(Table2[[#This Row],[Close Price]]-Table2[[#This Row],[20D EMA]])/Table2[[#This Row],[20D EMA]]</f>
        <v>-1.8103619198682273E-2</v>
      </c>
      <c r="T710" s="2">
        <f>(Table2[[#This Row],[Close Price]]-Table2[[#This Row],[50D EMA]])/Table2[[#This Row],[50D EMA]]</f>
        <v>-8.7233507671994164E-3</v>
      </c>
      <c r="U710" s="2">
        <f>(Table2[[#This Row],[Close Price]]-Table2[[#This Row],[200D EMA]])/Table2[[#This Row],[200D EMA]]</f>
        <v>-2.2108391888157275E-2</v>
      </c>
      <c r="V710">
        <v>0.62692667552283099</v>
      </c>
      <c r="W710">
        <v>633.04999999999995</v>
      </c>
      <c r="X710">
        <v>648.9</v>
      </c>
      <c r="Y710">
        <v>624.54999999999995</v>
      </c>
      <c r="Z710">
        <v>668.25</v>
      </c>
      <c r="AA710">
        <v>624.54999999999995</v>
      </c>
      <c r="AB710">
        <v>682.2</v>
      </c>
      <c r="AC710">
        <f>(Table2[[#This Row],[Close Price]]/Table2[[#This Row],[Day Low]])-1</f>
        <v>1.6981281099439194E-2</v>
      </c>
      <c r="AD710">
        <f>(Table2[[#This Row],[Day High]]/Table2[[#This Row],[Close Price]])-1</f>
        <v>7.9217148182666453E-3</v>
      </c>
      <c r="AE710">
        <f>(Table2[[#This Row],[Close Price]]/Table2[[#This Row],[Current Week Low]])-1</f>
        <v>3.0822191978224334E-2</v>
      </c>
      <c r="AF710">
        <f>(Table2[[#This Row],[Current Week High]]/Table2[[#This Row],[Close Price]])-1</f>
        <v>3.7977632805219042E-2</v>
      </c>
      <c r="AG710">
        <f>(Table2[[#This Row],[Close Price]]/Table2[[#This Row],[Current Month Low]])-1</f>
        <v>3.0822191978224334E-2</v>
      </c>
      <c r="AH710">
        <f>(Table2[[#This Row],[Current Month High]]/Table2[[#This Row],[Close Price]])-1</f>
        <v>5.964585274930112E-2</v>
      </c>
      <c r="AI710">
        <v>26.343584964274601</v>
      </c>
      <c r="AJ710">
        <v>16.272349647823699</v>
      </c>
      <c r="AK710" t="str">
        <f>IF(AND(Table2[[#This Row],[20D EMA]]&gt;Table2[[#This Row],[50D EMA]],Table2[[#This Row],[50D EMA]]&gt;Table2[[#This Row],[200D EMA]]),"Uptrend","Downtrend/NoTrend")</f>
        <v>Downtrend/NoTrend</v>
      </c>
      <c r="AL710">
        <v>-0.04</v>
      </c>
      <c r="AM710" t="s">
        <v>10212</v>
      </c>
      <c r="AN710">
        <v>-7.03</v>
      </c>
      <c r="AO710" t="s">
        <v>10212</v>
      </c>
      <c r="AP710">
        <v>-3.8595789952952E-2</v>
      </c>
      <c r="AQ710">
        <f>(Table2[[#This Row],[Sharpe Ratio]]-AVERAGE(Table2[Sharpe Ratio]))/_xlfn.STDEV.P(Table2[Sharpe Ratio])</f>
        <v>-1.0565094784375737</v>
      </c>
      <c r="AR7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0">
        <f>_xlfn.RANK.AVG(Table2[[#This Row],[1Y Return vs Nifty Z-Score]],Table2[1Y Return vs Nifty Z-Score])</f>
        <v>703</v>
      </c>
      <c r="AT710">
        <f>_xlfn.RANK.AVG(Table2[[#This Row],[6M Return vs Nifty Z-Score]],Table2[6M Return vs Nifty Z-Score])</f>
        <v>684</v>
      </c>
      <c r="AU710">
        <f>_xlfn.RANK.AVG(Table2[[#This Row],[Sharpe Ratio Z-Score]],Table2[Sharpe Ratio Z-Score])</f>
        <v>618</v>
      </c>
      <c r="AV710">
        <f>(Table2[[#This Row],[Rank 1Y]]+Table2[[#This Row],[Rank 6M]]+Table2[[#This Row],[Rank Sharpe]])/3</f>
        <v>668.33333333333337</v>
      </c>
    </row>
    <row r="711" spans="1:48" x14ac:dyDescent="0.3">
      <c r="A711" t="s">
        <v>554</v>
      </c>
      <c r="B711" t="s">
        <v>555</v>
      </c>
      <c r="C711" t="s">
        <v>10176</v>
      </c>
      <c r="D711" t="s">
        <v>78</v>
      </c>
      <c r="E711">
        <v>34988.885666239999</v>
      </c>
      <c r="F711">
        <v>1933.6</v>
      </c>
      <c r="G711">
        <v>-32.7289430073318</v>
      </c>
      <c r="H711">
        <f>(Table2[[#This Row],[1Y Return vs Nifty]]-AVERAGE(Table2[1Y Return vs Nifty]))/_xlfn.STDEV.P(Table2[1Y Return vs Nifty])</f>
        <v>-0.92141635559502599</v>
      </c>
      <c r="I711">
        <v>-6.9284657677295103</v>
      </c>
      <c r="J711">
        <f>(Table2[[#This Row],[1M Return vs Nifty]]-AVERAGE(Table2[1M Return vs Nifty]))/_xlfn.STDEV.P(Table2[1M Return vs Nifty])</f>
        <v>-0.76567051164153177</v>
      </c>
      <c r="K711">
        <v>-27.9679855191138</v>
      </c>
      <c r="L711">
        <f>(Table2[[#This Row],[6M Return vs Nifty]]-AVERAGE(Table2[6M Return vs Nifty]))/_xlfn.STDEV.P(Table2[6M Return vs Nifty])</f>
        <v>-1.1385640124794276</v>
      </c>
      <c r="M711">
        <v>0.62886693328671495</v>
      </c>
      <c r="N711">
        <f>(Table2[[#This Row],[1W Return vs Nifty]]-AVERAGE(Table2[1W Return vs Nifty]))/_xlfn.STDEV.P(Table2[1W Return vs Nifty])</f>
        <v>0.17904094208122154</v>
      </c>
      <c r="O711">
        <v>1853.88</v>
      </c>
      <c r="P711">
        <v>1854.80146740135</v>
      </c>
      <c r="Q711">
        <v>1972.0226347277601</v>
      </c>
      <c r="R711">
        <v>59.791029180353398</v>
      </c>
      <c r="S711" s="2">
        <f>(Table2[[#This Row],[Close Price]]-Table2[[#This Row],[20D EMA]])/Table2[[#This Row],[20D EMA]]</f>
        <v>4.3001704533195136E-2</v>
      </c>
      <c r="T711" s="2">
        <f>(Table2[[#This Row],[Close Price]]-Table2[[#This Row],[50D EMA]])/Table2[[#This Row],[50D EMA]]</f>
        <v>4.2483540143544177E-2</v>
      </c>
      <c r="U711" s="2">
        <f>(Table2[[#This Row],[Close Price]]-Table2[[#This Row],[200D EMA]])/Table2[[#This Row],[200D EMA]]</f>
        <v>-1.9483871052557396E-2</v>
      </c>
      <c r="V711">
        <v>0.95524260339505596</v>
      </c>
      <c r="W711">
        <v>1863</v>
      </c>
      <c r="X711">
        <v>1947.3</v>
      </c>
      <c r="Y711">
        <v>1807.65</v>
      </c>
      <c r="Z711">
        <v>1947.3</v>
      </c>
      <c r="AA711">
        <v>1807.65</v>
      </c>
      <c r="AB711">
        <v>1947.3</v>
      </c>
      <c r="AC711">
        <f>(Table2[[#This Row],[Close Price]]/Table2[[#This Row],[Day Low]])-1</f>
        <v>3.789586688137403E-2</v>
      </c>
      <c r="AD711">
        <f>(Table2[[#This Row],[Day High]]/Table2[[#This Row],[Close Price]])-1</f>
        <v>7.0852296235002221E-3</v>
      </c>
      <c r="AE711">
        <f>(Table2[[#This Row],[Close Price]]/Table2[[#This Row],[Current Week Low]])-1</f>
        <v>6.9676098802312181E-2</v>
      </c>
      <c r="AF711">
        <f>(Table2[[#This Row],[Current Week High]]/Table2[[#This Row],[Close Price]])-1</f>
        <v>7.0852296235002221E-3</v>
      </c>
      <c r="AG711">
        <f>(Table2[[#This Row],[Close Price]]/Table2[[#This Row],[Current Month Low]])-1</f>
        <v>6.9676098802312181E-2</v>
      </c>
      <c r="AH711">
        <f>(Table2[[#This Row],[Current Month High]]/Table2[[#This Row],[Close Price]])-1</f>
        <v>7.0852296235002221E-3</v>
      </c>
      <c r="AI711">
        <v>25.708522962349999</v>
      </c>
      <c r="AJ711">
        <v>17.088530943441899</v>
      </c>
      <c r="AK711" t="str">
        <f>IF(AND(Table2[[#This Row],[20D EMA]]&gt;Table2[[#This Row],[50D EMA]],Table2[[#This Row],[50D EMA]]&gt;Table2[[#This Row],[200D EMA]]),"Uptrend","Downtrend/NoTrend")</f>
        <v>Downtrend/NoTrend</v>
      </c>
      <c r="AL711">
        <v>-0.1</v>
      </c>
      <c r="AM711" t="s">
        <v>10212</v>
      </c>
      <c r="AN711">
        <v>6.25</v>
      </c>
      <c r="AO711" t="s">
        <v>10211</v>
      </c>
      <c r="AP711">
        <v>-6.8411456976636004E-2</v>
      </c>
      <c r="AQ711">
        <f>(Table2[[#This Row],[Sharpe Ratio]]-AVERAGE(Table2[Sharpe Ratio]))/_xlfn.STDEV.P(Table2[Sharpe Ratio])</f>
        <v>-1.3947853487844095</v>
      </c>
      <c r="AR7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1">
        <f>_xlfn.RANK.AVG(Table2[[#This Row],[1Y Return vs Nifty Z-Score]],Table2[1Y Return vs Nifty Z-Score])</f>
        <v>670</v>
      </c>
      <c r="AT711">
        <f>_xlfn.RANK.AVG(Table2[[#This Row],[6M Return vs Nifty Z-Score]],Table2[6M Return vs Nifty Z-Score])</f>
        <v>671</v>
      </c>
      <c r="AU711">
        <f>_xlfn.RANK.AVG(Table2[[#This Row],[Sharpe Ratio Z-Score]],Table2[Sharpe Ratio Z-Score])</f>
        <v>671</v>
      </c>
      <c r="AV711">
        <f>(Table2[[#This Row],[Rank 1Y]]+Table2[[#This Row],[Rank 6M]]+Table2[[#This Row],[Rank Sharpe]])/3</f>
        <v>670.66666666666663</v>
      </c>
    </row>
    <row r="712" spans="1:48" x14ac:dyDescent="0.3">
      <c r="A712" t="s">
        <v>2326</v>
      </c>
      <c r="B712" t="s">
        <v>2327</v>
      </c>
      <c r="C712" t="s">
        <v>10178</v>
      </c>
      <c r="D712" t="s">
        <v>526</v>
      </c>
      <c r="E712">
        <v>2156.9736795549902</v>
      </c>
      <c r="F712">
        <v>564.15</v>
      </c>
      <c r="G712">
        <v>-40.166940398977999</v>
      </c>
      <c r="H712">
        <f>(Table2[[#This Row],[1Y Return vs Nifty]]-AVERAGE(Table2[1Y Return vs Nifty]))/_xlfn.STDEV.P(Table2[1Y Return vs Nifty])</f>
        <v>-1.0107106422047492</v>
      </c>
      <c r="I712">
        <v>-8.57746017020518</v>
      </c>
      <c r="J712">
        <f>(Table2[[#This Row],[1M Return vs Nifty]]-AVERAGE(Table2[1M Return vs Nifty]))/_xlfn.STDEV.P(Table2[1M Return vs Nifty])</f>
        <v>-0.90678524145452222</v>
      </c>
      <c r="K712">
        <v>-22.3835099115562</v>
      </c>
      <c r="L712">
        <f>(Table2[[#This Row],[6M Return vs Nifty]]-AVERAGE(Table2[6M Return vs Nifty]))/_xlfn.STDEV.P(Table2[6M Return vs Nifty])</f>
        <v>-0.97048090362097217</v>
      </c>
      <c r="M712">
        <v>-5.9899052256981697</v>
      </c>
      <c r="N712">
        <f>(Table2[[#This Row],[1W Return vs Nifty]]-AVERAGE(Table2[1W Return vs Nifty]))/_xlfn.STDEV.P(Table2[1W Return vs Nifty])</f>
        <v>-1.088685387508155</v>
      </c>
      <c r="O712">
        <v>562.02</v>
      </c>
      <c r="P712">
        <v>554.080008208138</v>
      </c>
      <c r="Q712">
        <v>600.17958276300499</v>
      </c>
      <c r="R712">
        <v>39.334414136700801</v>
      </c>
      <c r="S712" s="2">
        <f>(Table2[[#This Row],[Close Price]]-Table2[[#This Row],[20D EMA]])/Table2[[#This Row],[20D EMA]]</f>
        <v>3.7899007152770283E-3</v>
      </c>
      <c r="T712" s="2">
        <f>(Table2[[#This Row],[Close Price]]-Table2[[#This Row],[50D EMA]])/Table2[[#This Row],[50D EMA]]</f>
        <v>1.81742557801855E-2</v>
      </c>
      <c r="U712" s="2">
        <f>(Table2[[#This Row],[Close Price]]-Table2[[#This Row],[200D EMA]])/Table2[[#This Row],[200D EMA]]</f>
        <v>-6.0031336949414586E-2</v>
      </c>
      <c r="V712">
        <v>1.6891157021380401</v>
      </c>
      <c r="W712">
        <v>554.5</v>
      </c>
      <c r="X712">
        <v>567</v>
      </c>
      <c r="Y712">
        <v>549</v>
      </c>
      <c r="Z712">
        <v>592.9</v>
      </c>
      <c r="AA712">
        <v>549</v>
      </c>
      <c r="AB712">
        <v>599.20000000000005</v>
      </c>
      <c r="AC712">
        <f>(Table2[[#This Row],[Close Price]]/Table2[[#This Row],[Day Low]])-1</f>
        <v>1.7403065825067676E-2</v>
      </c>
      <c r="AD712">
        <f>(Table2[[#This Row],[Day High]]/Table2[[#This Row],[Close Price]])-1</f>
        <v>5.0518479127892313E-3</v>
      </c>
      <c r="AE712">
        <f>(Table2[[#This Row],[Close Price]]/Table2[[#This Row],[Current Week Low]])-1</f>
        <v>2.7595628415300499E-2</v>
      </c>
      <c r="AF712">
        <f>(Table2[[#This Row],[Current Week High]]/Table2[[#This Row],[Close Price]])-1</f>
        <v>5.096162368164503E-2</v>
      </c>
      <c r="AG712">
        <f>(Table2[[#This Row],[Close Price]]/Table2[[#This Row],[Current Month Low]])-1</f>
        <v>2.7595628415300499E-2</v>
      </c>
      <c r="AH712">
        <f>(Table2[[#This Row],[Current Month High]]/Table2[[#This Row],[Close Price]])-1</f>
        <v>6.2128866436231611E-2</v>
      </c>
      <c r="AI712">
        <v>40.335017282637601</v>
      </c>
      <c r="AJ712">
        <v>22.361999783103698</v>
      </c>
      <c r="AK712" t="str">
        <f>IF(AND(Table2[[#This Row],[20D EMA]]&gt;Table2[[#This Row],[50D EMA]],Table2[[#This Row],[50D EMA]]&gt;Table2[[#This Row],[200D EMA]]),"Uptrend","Downtrend/NoTrend")</f>
        <v>Downtrend/NoTrend</v>
      </c>
      <c r="AL712">
        <v>-0.08</v>
      </c>
      <c r="AM712" t="s">
        <v>10212</v>
      </c>
      <c r="AN712">
        <v>3.08</v>
      </c>
      <c r="AO712" t="s">
        <v>10211</v>
      </c>
      <c r="AP712">
        <v>-7.8709531004654998E-2</v>
      </c>
      <c r="AQ712">
        <f>(Table2[[#This Row],[Sharpe Ratio]]-AVERAGE(Table2[Sharpe Ratio]))/_xlfn.STDEV.P(Table2[Sharpe Ratio])</f>
        <v>-1.5116229144829094</v>
      </c>
      <c r="AR7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2">
        <f>_xlfn.RANK.AVG(Table2[[#This Row],[1Y Return vs Nifty Z-Score]],Table2[1Y Return vs Nifty Z-Score])</f>
        <v>693</v>
      </c>
      <c r="AT712">
        <f>_xlfn.RANK.AVG(Table2[[#This Row],[6M Return vs Nifty Z-Score]],Table2[6M Return vs Nifty Z-Score])</f>
        <v>642</v>
      </c>
      <c r="AU712">
        <f>_xlfn.RANK.AVG(Table2[[#This Row],[Sharpe Ratio Z-Score]],Table2[Sharpe Ratio Z-Score])</f>
        <v>688</v>
      </c>
      <c r="AV712">
        <f>(Table2[[#This Row],[Rank 1Y]]+Table2[[#This Row],[Rank 6M]]+Table2[[#This Row],[Rank Sharpe]])/3</f>
        <v>674.33333333333337</v>
      </c>
    </row>
    <row r="713" spans="1:48" x14ac:dyDescent="0.3">
      <c r="A713" t="s">
        <v>1089</v>
      </c>
      <c r="B713" t="s">
        <v>1090</v>
      </c>
      <c r="C713" t="s">
        <v>10179</v>
      </c>
      <c r="D713" t="s">
        <v>1091</v>
      </c>
      <c r="E713">
        <v>11225.717891775001</v>
      </c>
      <c r="F713">
        <v>1036.1500000000001</v>
      </c>
      <c r="G713">
        <v>-37.747491245257997</v>
      </c>
      <c r="H713">
        <f>(Table2[[#This Row],[1Y Return vs Nifty]]-AVERAGE(Table2[1Y Return vs Nifty]))/_xlfn.STDEV.P(Table2[1Y Return vs Nifty])</f>
        <v>-0.98166478822091086</v>
      </c>
      <c r="I713">
        <v>5.8850606249167097</v>
      </c>
      <c r="J713">
        <f>(Table2[[#This Row],[1M Return vs Nifty]]-AVERAGE(Table2[1M Return vs Nifty]))/_xlfn.STDEV.P(Table2[1M Return vs Nifty])</f>
        <v>0.33086281323527839</v>
      </c>
      <c r="K713">
        <v>-27.1878180786534</v>
      </c>
      <c r="L713">
        <f>(Table2[[#This Row],[6M Return vs Nifty]]-AVERAGE(Table2[6M Return vs Nifty]))/_xlfn.STDEV.P(Table2[6M Return vs Nifty])</f>
        <v>-1.11508231463742</v>
      </c>
      <c r="M713">
        <v>2.2036642803758801</v>
      </c>
      <c r="N713">
        <f>(Table2[[#This Row],[1W Return vs Nifty]]-AVERAGE(Table2[1W Return vs Nifty]))/_xlfn.STDEV.P(Table2[1W Return vs Nifty])</f>
        <v>0.4806697053500002</v>
      </c>
      <c r="O713">
        <v>979.95</v>
      </c>
      <c r="P713">
        <v>956.43722006921996</v>
      </c>
      <c r="Q713">
        <v>1028.4455823820001</v>
      </c>
      <c r="R713">
        <v>70.146037111807601</v>
      </c>
      <c r="S713" s="2">
        <f>(Table2[[#This Row],[Close Price]]-Table2[[#This Row],[20D EMA]])/Table2[[#This Row],[20D EMA]]</f>
        <v>5.7349864789019891E-2</v>
      </c>
      <c r="T713" s="2">
        <f>(Table2[[#This Row],[Close Price]]-Table2[[#This Row],[50D EMA]])/Table2[[#This Row],[50D EMA]]</f>
        <v>8.3343452406642121E-2</v>
      </c>
      <c r="U713" s="2">
        <f>(Table2[[#This Row],[Close Price]]-Table2[[#This Row],[200D EMA]])/Table2[[#This Row],[200D EMA]]</f>
        <v>7.4913225842787408E-3</v>
      </c>
      <c r="V713">
        <v>1.7576395074470299</v>
      </c>
      <c r="W713">
        <v>1020</v>
      </c>
      <c r="X713">
        <v>1056</v>
      </c>
      <c r="Y713">
        <v>1001.65</v>
      </c>
      <c r="Z713">
        <v>1067</v>
      </c>
      <c r="AA713">
        <v>918.55</v>
      </c>
      <c r="AB713">
        <v>1067</v>
      </c>
      <c r="AC713">
        <f>(Table2[[#This Row],[Close Price]]/Table2[[#This Row],[Day Low]])-1</f>
        <v>1.5833333333333366E-2</v>
      </c>
      <c r="AD713">
        <f>(Table2[[#This Row],[Day High]]/Table2[[#This Row],[Close Price]])-1</f>
        <v>1.9157457897022612E-2</v>
      </c>
      <c r="AE713">
        <f>(Table2[[#This Row],[Close Price]]/Table2[[#This Row],[Current Week Low]])-1</f>
        <v>3.4443168771527199E-2</v>
      </c>
      <c r="AF713">
        <f>(Table2[[#This Row],[Current Week High]]/Table2[[#This Row],[Close Price]])-1</f>
        <v>2.9773681416783271E-2</v>
      </c>
      <c r="AG713">
        <f>(Table2[[#This Row],[Close Price]]/Table2[[#This Row],[Current Month Low]])-1</f>
        <v>0.12802787001251992</v>
      </c>
      <c r="AH713">
        <f>(Table2[[#This Row],[Current Month High]]/Table2[[#This Row],[Close Price]])-1</f>
        <v>2.9773681416783271E-2</v>
      </c>
      <c r="AI713">
        <v>32.215412826328198</v>
      </c>
      <c r="AJ713">
        <v>21.3290398126463</v>
      </c>
      <c r="AK713" t="str">
        <f>IF(AND(Table2[[#This Row],[20D EMA]]&gt;Table2[[#This Row],[50D EMA]],Table2[[#This Row],[50D EMA]]&gt;Table2[[#This Row],[200D EMA]]),"Uptrend","Downtrend/NoTrend")</f>
        <v>Downtrend/NoTrend</v>
      </c>
      <c r="AL713">
        <v>0</v>
      </c>
      <c r="AM713" t="s">
        <v>10213</v>
      </c>
      <c r="AN713">
        <v>12.51</v>
      </c>
      <c r="AO713" t="s">
        <v>10211</v>
      </c>
      <c r="AP713">
        <v>-6.8523809374356995E-2</v>
      </c>
      <c r="AQ713">
        <f>(Table2[[#This Row],[Sharpe Ratio]]-AVERAGE(Table2[Sharpe Ratio]))/_xlfn.STDEV.P(Table2[Sharpe Ratio])</f>
        <v>-1.3960600512787202</v>
      </c>
      <c r="AR7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3">
        <f>_xlfn.RANK.AVG(Table2[[#This Row],[1Y Return vs Nifty Z-Score]],Table2[1Y Return vs Nifty Z-Score])</f>
        <v>687</v>
      </c>
      <c r="AT713">
        <f>_xlfn.RANK.AVG(Table2[[#This Row],[6M Return vs Nifty Z-Score]],Table2[6M Return vs Nifty Z-Score])</f>
        <v>665</v>
      </c>
      <c r="AU713">
        <f>_xlfn.RANK.AVG(Table2[[#This Row],[Sharpe Ratio Z-Score]],Table2[Sharpe Ratio Z-Score])</f>
        <v>672</v>
      </c>
      <c r="AV713">
        <f>(Table2[[#This Row],[Rank 1Y]]+Table2[[#This Row],[Rank 6M]]+Table2[[#This Row],[Rank Sharpe]])/3</f>
        <v>674.66666666666663</v>
      </c>
    </row>
    <row r="714" spans="1:48" x14ac:dyDescent="0.3">
      <c r="A714" t="s">
        <v>1609</v>
      </c>
      <c r="B714" t="s">
        <v>1610</v>
      </c>
      <c r="C714" t="s">
        <v>10179</v>
      </c>
      <c r="D714" t="s">
        <v>481</v>
      </c>
      <c r="E714">
        <v>5411.2941684099997</v>
      </c>
      <c r="F714">
        <v>328.85</v>
      </c>
      <c r="G714">
        <v>-17.294538358728399</v>
      </c>
      <c r="H714">
        <f>(Table2[[#This Row],[1Y Return vs Nifty]]-AVERAGE(Table2[1Y Return vs Nifty]))/_xlfn.STDEV.P(Table2[1Y Return vs Nifty])</f>
        <v>-0.7361239872633657</v>
      </c>
      <c r="I714">
        <v>-3.8619806264355798</v>
      </c>
      <c r="J714">
        <f>(Table2[[#This Row],[1M Return vs Nifty]]-AVERAGE(Table2[1M Return vs Nifty]))/_xlfn.STDEV.P(Table2[1M Return vs Nifty])</f>
        <v>-0.5032522635628347</v>
      </c>
      <c r="K714">
        <v>-35.725404508257299</v>
      </c>
      <c r="L714">
        <f>(Table2[[#This Row],[6M Return vs Nifty]]-AVERAGE(Table2[6M Return vs Nifty]))/_xlfn.STDEV.P(Table2[6M Return vs Nifty])</f>
        <v>-1.372048979026379</v>
      </c>
      <c r="M714">
        <v>0.57296631216871097</v>
      </c>
      <c r="N714">
        <f>(Table2[[#This Row],[1W Return vs Nifty]]-AVERAGE(Table2[1W Return vs Nifty]))/_xlfn.STDEV.P(Table2[1W Return vs Nifty])</f>
        <v>0.16833401826975705</v>
      </c>
      <c r="O714">
        <v>325.73</v>
      </c>
      <c r="P714">
        <v>342.44849268068498</v>
      </c>
      <c r="Q714">
        <v>378.91831721953599</v>
      </c>
      <c r="R714">
        <v>52.944210443561701</v>
      </c>
      <c r="S714" s="2">
        <f>(Table2[[#This Row],[Close Price]]-Table2[[#This Row],[20D EMA]])/Table2[[#This Row],[20D EMA]]</f>
        <v>9.5784852485187259E-3</v>
      </c>
      <c r="T714" s="2">
        <f>(Table2[[#This Row],[Close Price]]-Table2[[#This Row],[50D EMA]])/Table2[[#This Row],[50D EMA]]</f>
        <v>-3.9709600045939833E-2</v>
      </c>
      <c r="U714" s="2">
        <f>(Table2[[#This Row],[Close Price]]-Table2[[#This Row],[200D EMA]])/Table2[[#This Row],[200D EMA]]</f>
        <v>-0.13213485583629786</v>
      </c>
      <c r="V714">
        <v>1.45416233288409</v>
      </c>
      <c r="W714">
        <v>325</v>
      </c>
      <c r="X714">
        <v>332</v>
      </c>
      <c r="Y714">
        <v>314.75</v>
      </c>
      <c r="Z714">
        <v>345.5</v>
      </c>
      <c r="AA714">
        <v>310.64999999999998</v>
      </c>
      <c r="AB714">
        <v>345.5</v>
      </c>
      <c r="AC714">
        <f>(Table2[[#This Row],[Close Price]]/Table2[[#This Row],[Day Low]])-1</f>
        <v>1.184615384615384E-2</v>
      </c>
      <c r="AD714">
        <f>(Table2[[#This Row],[Day High]]/Table2[[#This Row],[Close Price]])-1</f>
        <v>9.5788353352592726E-3</v>
      </c>
      <c r="AE714">
        <f>(Table2[[#This Row],[Close Price]]/Table2[[#This Row],[Current Week Low]])-1</f>
        <v>4.4797458300238402E-2</v>
      </c>
      <c r="AF714">
        <f>(Table2[[#This Row],[Current Week High]]/Table2[[#This Row],[Close Price]])-1</f>
        <v>5.0630986772084441E-2</v>
      </c>
      <c r="AG714">
        <f>(Table2[[#This Row],[Close Price]]/Table2[[#This Row],[Current Month Low]])-1</f>
        <v>5.8586834057621218E-2</v>
      </c>
      <c r="AH714">
        <f>(Table2[[#This Row],[Current Month High]]/Table2[[#This Row],[Close Price]])-1</f>
        <v>5.0630986772084441E-2</v>
      </c>
      <c r="AI714">
        <v>64.938421772844706</v>
      </c>
      <c r="AJ714">
        <v>25.204644964781998</v>
      </c>
      <c r="AK714" t="str">
        <f>IF(AND(Table2[[#This Row],[20D EMA]]&gt;Table2[[#This Row],[50D EMA]],Table2[[#This Row],[50D EMA]]&gt;Table2[[#This Row],[200D EMA]]),"Uptrend","Downtrend/NoTrend")</f>
        <v>Downtrend/NoTrend</v>
      </c>
      <c r="AL714">
        <v>-0.27</v>
      </c>
      <c r="AM714" t="s">
        <v>10212</v>
      </c>
      <c r="AN714">
        <v>4.8499999999999996</v>
      </c>
      <c r="AO714" t="s">
        <v>10211</v>
      </c>
      <c r="AP714">
        <v>-0.122856475336045</v>
      </c>
      <c r="AQ714">
        <f>(Table2[[#This Row],[Sharpe Ratio]]-AVERAGE(Table2[Sharpe Ratio]))/_xlfn.STDEV.P(Table2[Sharpe Ratio])</f>
        <v>-2.012495358657699</v>
      </c>
      <c r="AR7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4">
        <f>_xlfn.RANK.AVG(Table2[[#This Row],[1Y Return vs Nifty Z-Score]],Table2[1Y Return vs Nifty Z-Score])</f>
        <v>600</v>
      </c>
      <c r="AT714">
        <f>_xlfn.RANK.AVG(Table2[[#This Row],[6M Return vs Nifty Z-Score]],Table2[6M Return vs Nifty Z-Score])</f>
        <v>708</v>
      </c>
      <c r="AU714">
        <f>_xlfn.RANK.AVG(Table2[[#This Row],[Sharpe Ratio Z-Score]],Table2[Sharpe Ratio Z-Score])</f>
        <v>719</v>
      </c>
      <c r="AV714">
        <f>(Table2[[#This Row],[Rank 1Y]]+Table2[[#This Row],[Rank 6M]]+Table2[[#This Row],[Rank Sharpe]])/3</f>
        <v>675.66666666666663</v>
      </c>
    </row>
    <row r="715" spans="1:48" x14ac:dyDescent="0.3">
      <c r="A715" t="s">
        <v>2201</v>
      </c>
      <c r="B715" t="s">
        <v>2202</v>
      </c>
      <c r="C715" t="s">
        <v>10181</v>
      </c>
      <c r="D715" t="s">
        <v>371</v>
      </c>
      <c r="E715">
        <v>2447.6851990320001</v>
      </c>
      <c r="F715">
        <v>212.5</v>
      </c>
      <c r="G715">
        <v>-30.530166634385001</v>
      </c>
      <c r="H715">
        <f>(Table2[[#This Row],[1Y Return vs Nifty]]-AVERAGE(Table2[1Y Return vs Nifty]))/_xlfn.STDEV.P(Table2[1Y Return vs Nifty])</f>
        <v>-0.89501971180793471</v>
      </c>
      <c r="I715">
        <v>-18.4639902643356</v>
      </c>
      <c r="J715">
        <f>(Table2[[#This Row],[1M Return vs Nifty]]-AVERAGE(Table2[1M Return vs Nifty]))/_xlfn.STDEV.P(Table2[1M Return vs Nifty])</f>
        <v>-1.7528372480148049</v>
      </c>
      <c r="K715">
        <v>-57.838566353346103</v>
      </c>
      <c r="L715">
        <f>(Table2[[#This Row],[6M Return vs Nifty]]-AVERAGE(Table2[6M Return vs Nifty]))/_xlfn.STDEV.P(Table2[6M Return vs Nifty])</f>
        <v>-2.0376171094668809</v>
      </c>
      <c r="M715">
        <v>-7.1737099816903998</v>
      </c>
      <c r="N715">
        <f>(Table2[[#This Row],[1W Return vs Nifty]]-AVERAGE(Table2[1W Return vs Nifty]))/_xlfn.STDEV.P(Table2[1W Return vs Nifty])</f>
        <v>-1.3154253964125624</v>
      </c>
      <c r="O715">
        <v>223.37</v>
      </c>
      <c r="P715">
        <v>232.586819794539</v>
      </c>
      <c r="Q715">
        <v>267.77435828151602</v>
      </c>
      <c r="R715">
        <v>24.6602866001863</v>
      </c>
      <c r="S715" s="2">
        <f>(Table2[[#This Row],[Close Price]]-Table2[[#This Row],[20D EMA]])/Table2[[#This Row],[20D EMA]]</f>
        <v>-4.8663652236200047E-2</v>
      </c>
      <c r="T715" s="2">
        <f>(Table2[[#This Row],[Close Price]]-Table2[[#This Row],[50D EMA]])/Table2[[#This Row],[50D EMA]]</f>
        <v>-8.6362674429630873E-2</v>
      </c>
      <c r="U715" s="2">
        <f>(Table2[[#This Row],[Close Price]]-Table2[[#This Row],[200D EMA]])/Table2[[#This Row],[200D EMA]]</f>
        <v>-0.20642140134794043</v>
      </c>
      <c r="V715">
        <v>0.72803518014231405</v>
      </c>
      <c r="W715">
        <v>211.95</v>
      </c>
      <c r="X715">
        <v>218.54</v>
      </c>
      <c r="Y715">
        <v>208.68</v>
      </c>
      <c r="Z715">
        <v>225.72</v>
      </c>
      <c r="AA715">
        <v>208.68</v>
      </c>
      <c r="AB715">
        <v>235.2</v>
      </c>
      <c r="AC715">
        <f>(Table2[[#This Row],[Close Price]]/Table2[[#This Row],[Day Low]])-1</f>
        <v>2.5949516395376016E-3</v>
      </c>
      <c r="AD715">
        <f>(Table2[[#This Row],[Day High]]/Table2[[#This Row],[Close Price]])-1</f>
        <v>2.8423529411764736E-2</v>
      </c>
      <c r="AE715">
        <f>(Table2[[#This Row],[Close Price]]/Table2[[#This Row],[Current Week Low]])-1</f>
        <v>1.8305539582135211E-2</v>
      </c>
      <c r="AF715">
        <f>(Table2[[#This Row],[Current Week High]]/Table2[[#This Row],[Close Price]])-1</f>
        <v>6.2211764705882411E-2</v>
      </c>
      <c r="AG715">
        <f>(Table2[[#This Row],[Close Price]]/Table2[[#This Row],[Current Month Low]])-1</f>
        <v>1.8305539582135211E-2</v>
      </c>
      <c r="AH715">
        <f>(Table2[[#This Row],[Current Month High]]/Table2[[#This Row],[Close Price]])-1</f>
        <v>0.10682352941176476</v>
      </c>
      <c r="AI715">
        <v>103.17647058823501</v>
      </c>
      <c r="AJ715">
        <v>10.9660574412532</v>
      </c>
      <c r="AK715" t="str">
        <f>IF(AND(Table2[[#This Row],[20D EMA]]&gt;Table2[[#This Row],[50D EMA]],Table2[[#This Row],[50D EMA]]&gt;Table2[[#This Row],[200D EMA]]),"Uptrend","Downtrend/NoTrend")</f>
        <v>Downtrend/NoTrend</v>
      </c>
      <c r="AL715">
        <v>-0.14000000000000001</v>
      </c>
      <c r="AM715" t="s">
        <v>10212</v>
      </c>
      <c r="AN715">
        <v>-8.91</v>
      </c>
      <c r="AO715" t="s">
        <v>10212</v>
      </c>
      <c r="AP715">
        <v>-5.6240557440275001E-2</v>
      </c>
      <c r="AQ715">
        <f>(Table2[[#This Row],[Sharpe Ratio]]-AVERAGE(Table2[Sharpe Ratio]))/_xlfn.STDEV.P(Table2[Sharpe Ratio])</f>
        <v>-1.2566995018269695</v>
      </c>
      <c r="AR7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5">
        <f>_xlfn.RANK.AVG(Table2[[#This Row],[1Y Return vs Nifty Z-Score]],Table2[1Y Return vs Nifty Z-Score])</f>
        <v>661</v>
      </c>
      <c r="AT715">
        <f>_xlfn.RANK.AVG(Table2[[#This Row],[6M Return vs Nifty Z-Score]],Table2[6M Return vs Nifty Z-Score])</f>
        <v>726</v>
      </c>
      <c r="AU715">
        <f>_xlfn.RANK.AVG(Table2[[#This Row],[Sharpe Ratio Z-Score]],Table2[Sharpe Ratio Z-Score])</f>
        <v>646</v>
      </c>
      <c r="AV715">
        <f>(Table2[[#This Row],[Rank 1Y]]+Table2[[#This Row],[Rank 6M]]+Table2[[#This Row],[Rank Sharpe]])/3</f>
        <v>677.66666666666663</v>
      </c>
    </row>
    <row r="716" spans="1:48" x14ac:dyDescent="0.3">
      <c r="A716" t="s">
        <v>396</v>
      </c>
      <c r="B716" t="s">
        <v>397</v>
      </c>
      <c r="C716" t="s">
        <v>10179</v>
      </c>
      <c r="D716" t="s">
        <v>95</v>
      </c>
      <c r="E716">
        <v>61017.765204659998</v>
      </c>
      <c r="F716">
        <v>526</v>
      </c>
      <c r="G716">
        <v>-32.0804586962171</v>
      </c>
      <c r="H716">
        <f>(Table2[[#This Row],[1Y Return vs Nifty]]-AVERAGE(Table2[1Y Return vs Nifty]))/_xlfn.STDEV.P(Table2[1Y Return vs Nifty])</f>
        <v>-0.91363120310174595</v>
      </c>
      <c r="I716">
        <v>0.53209310293862699</v>
      </c>
      <c r="J716">
        <f>(Table2[[#This Row],[1M Return vs Nifty]]-AVERAGE(Table2[1M Return vs Nifty]))/_xlfn.STDEV.P(Table2[1M Return vs Nifty])</f>
        <v>-0.12722398465049922</v>
      </c>
      <c r="K716">
        <v>-23.625153891046399</v>
      </c>
      <c r="L716">
        <f>(Table2[[#This Row],[6M Return vs Nifty]]-AVERAGE(Table2[6M Return vs Nifty]))/_xlfn.STDEV.P(Table2[6M Return vs Nifty])</f>
        <v>-1.0078522514133521</v>
      </c>
      <c r="M716">
        <v>0.54405634332379005</v>
      </c>
      <c r="N716">
        <f>(Table2[[#This Row],[1W Return vs Nifty]]-AVERAGE(Table2[1W Return vs Nifty]))/_xlfn.STDEV.P(Table2[1W Return vs Nifty])</f>
        <v>0.16279674824263232</v>
      </c>
      <c r="O716">
        <v>509.7</v>
      </c>
      <c r="P716">
        <v>508.05183040485002</v>
      </c>
      <c r="Q716">
        <v>535.14554106004596</v>
      </c>
      <c r="R716">
        <v>70.244455273855493</v>
      </c>
      <c r="S716" s="2">
        <f>(Table2[[#This Row],[Close Price]]-Table2[[#This Row],[20D EMA]])/Table2[[#This Row],[20D EMA]]</f>
        <v>3.1979595840690628E-2</v>
      </c>
      <c r="T716" s="2">
        <f>(Table2[[#This Row],[Close Price]]-Table2[[#This Row],[50D EMA]])/Table2[[#This Row],[50D EMA]]</f>
        <v>3.5327438109705588E-2</v>
      </c>
      <c r="U716" s="2">
        <f>(Table2[[#This Row],[Close Price]]-Table2[[#This Row],[200D EMA]])/Table2[[#This Row],[200D EMA]]</f>
        <v>-1.7089820167294979E-2</v>
      </c>
      <c r="V716">
        <v>0.69513437042487103</v>
      </c>
      <c r="W716">
        <v>522.54999999999995</v>
      </c>
      <c r="X716">
        <v>532.5</v>
      </c>
      <c r="Y716">
        <v>505.05</v>
      </c>
      <c r="Z716">
        <v>532.5</v>
      </c>
      <c r="AA716">
        <v>503.7</v>
      </c>
      <c r="AB716">
        <v>532.5</v>
      </c>
      <c r="AC716">
        <f>(Table2[[#This Row],[Close Price]]/Table2[[#This Row],[Day Low]])-1</f>
        <v>6.6022390201896375E-3</v>
      </c>
      <c r="AD716">
        <f>(Table2[[#This Row],[Day High]]/Table2[[#This Row],[Close Price]])-1</f>
        <v>1.2357414448669113E-2</v>
      </c>
      <c r="AE716">
        <f>(Table2[[#This Row],[Close Price]]/Table2[[#This Row],[Current Week Low]])-1</f>
        <v>4.148104148104137E-2</v>
      </c>
      <c r="AF716">
        <f>(Table2[[#This Row],[Current Week High]]/Table2[[#This Row],[Close Price]])-1</f>
        <v>1.2357414448669113E-2</v>
      </c>
      <c r="AG716">
        <f>(Table2[[#This Row],[Close Price]]/Table2[[#This Row],[Current Month Low]])-1</f>
        <v>4.4272384355767302E-2</v>
      </c>
      <c r="AH716">
        <f>(Table2[[#This Row],[Current Month High]]/Table2[[#This Row],[Close Price]])-1</f>
        <v>1.2357414448669113E-2</v>
      </c>
      <c r="AI716">
        <v>29.230038022813599</v>
      </c>
      <c r="AJ716">
        <v>19.817767653758501</v>
      </c>
      <c r="AK716" t="str">
        <f>IF(AND(Table2[[#This Row],[20D EMA]]&gt;Table2[[#This Row],[50D EMA]],Table2[[#This Row],[50D EMA]]&gt;Table2[[#This Row],[200D EMA]]),"Uptrend","Downtrend/NoTrend")</f>
        <v>Downtrend/NoTrend</v>
      </c>
      <c r="AL716">
        <v>-0.04</v>
      </c>
      <c r="AM716" t="s">
        <v>10212</v>
      </c>
      <c r="AN716">
        <v>6.09</v>
      </c>
      <c r="AO716" t="s">
        <v>10211</v>
      </c>
      <c r="AP716">
        <v>-0.125065366838984</v>
      </c>
      <c r="AQ716">
        <f>(Table2[[#This Row],[Sharpe Ratio]]-AVERAGE(Table2[Sharpe Ratio]))/_xlfn.STDEV.P(Table2[Sharpe Ratio])</f>
        <v>-2.0375565016824337</v>
      </c>
      <c r="AR7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6">
        <f>_xlfn.RANK.AVG(Table2[[#This Row],[1Y Return vs Nifty Z-Score]],Table2[1Y Return vs Nifty Z-Score])</f>
        <v>667</v>
      </c>
      <c r="AT716">
        <f>_xlfn.RANK.AVG(Table2[[#This Row],[6M Return vs Nifty Z-Score]],Table2[6M Return vs Nifty Z-Score])</f>
        <v>647</v>
      </c>
      <c r="AU716">
        <f>_xlfn.RANK.AVG(Table2[[#This Row],[Sharpe Ratio Z-Score]],Table2[Sharpe Ratio Z-Score])</f>
        <v>721</v>
      </c>
      <c r="AV716">
        <f>(Table2[[#This Row],[Rank 1Y]]+Table2[[#This Row],[Rank 6M]]+Table2[[#This Row],[Rank Sharpe]])/3</f>
        <v>678.33333333333337</v>
      </c>
    </row>
    <row r="717" spans="1:48" x14ac:dyDescent="0.3">
      <c r="A717" t="s">
        <v>1349</v>
      </c>
      <c r="B717" t="s">
        <v>1350</v>
      </c>
      <c r="C717" t="s">
        <v>10178</v>
      </c>
      <c r="D717" t="s">
        <v>148</v>
      </c>
      <c r="E717">
        <v>7977.8431719999999</v>
      </c>
      <c r="F717">
        <v>673.5</v>
      </c>
      <c r="G717">
        <v>-47.269181164649702</v>
      </c>
      <c r="H717">
        <f>(Table2[[#This Row],[1Y Return vs Nifty]]-AVERAGE(Table2[1Y Return vs Nifty]))/_xlfn.STDEV.P(Table2[1Y Return vs Nifty])</f>
        <v>-1.0959741196043813</v>
      </c>
      <c r="I717">
        <v>-9.4771975564978597</v>
      </c>
      <c r="J717">
        <f>(Table2[[#This Row],[1M Return vs Nifty]]-AVERAGE(Table2[1M Return vs Nifty]))/_xlfn.STDEV.P(Table2[1M Return vs Nifty])</f>
        <v>-0.98378137799611454</v>
      </c>
      <c r="K717">
        <v>-21.0068573081954</v>
      </c>
      <c r="L717">
        <f>(Table2[[#This Row],[6M Return vs Nifty]]-AVERAGE(Table2[6M Return vs Nifty]))/_xlfn.STDEV.P(Table2[6M Return vs Nifty])</f>
        <v>-0.92904602850435059</v>
      </c>
      <c r="M717">
        <v>-2.5271432968923002</v>
      </c>
      <c r="N717">
        <f>(Table2[[#This Row],[1W Return vs Nifty]]-AVERAGE(Table2[1W Return vs Nifty]))/_xlfn.STDEV.P(Table2[1W Return vs Nifty])</f>
        <v>-0.42544538395435988</v>
      </c>
      <c r="O717">
        <v>682.65</v>
      </c>
      <c r="P717">
        <v>689.50495164784502</v>
      </c>
      <c r="Q717">
        <v>717.29356982279501</v>
      </c>
      <c r="R717">
        <v>28.7943233218401</v>
      </c>
      <c r="S717" s="2">
        <f>(Table2[[#This Row],[Close Price]]-Table2[[#This Row],[20D EMA]])/Table2[[#This Row],[20D EMA]]</f>
        <v>-1.3403647549988981E-2</v>
      </c>
      <c r="T717" s="2">
        <f>(Table2[[#This Row],[Close Price]]-Table2[[#This Row],[50D EMA]])/Table2[[#This Row],[50D EMA]]</f>
        <v>-2.3212235981184545E-2</v>
      </c>
      <c r="U717" s="2">
        <f>(Table2[[#This Row],[Close Price]]-Table2[[#This Row],[200D EMA]])/Table2[[#This Row],[200D EMA]]</f>
        <v>-6.1053899916618609E-2</v>
      </c>
      <c r="V717">
        <v>2.6889146634391001</v>
      </c>
      <c r="W717">
        <v>666.5</v>
      </c>
      <c r="X717">
        <v>675.75</v>
      </c>
      <c r="Y717">
        <v>654.6</v>
      </c>
      <c r="Z717">
        <v>681</v>
      </c>
      <c r="AA717">
        <v>654.6</v>
      </c>
      <c r="AB717">
        <v>697</v>
      </c>
      <c r="AC717">
        <f>(Table2[[#This Row],[Close Price]]/Table2[[#This Row],[Day Low]])-1</f>
        <v>1.0502625656414022E-2</v>
      </c>
      <c r="AD717">
        <f>(Table2[[#This Row],[Day High]]/Table2[[#This Row],[Close Price]])-1</f>
        <v>3.3407572383072903E-3</v>
      </c>
      <c r="AE717">
        <f>(Table2[[#This Row],[Close Price]]/Table2[[#This Row],[Current Week Low]])-1</f>
        <v>2.8872593950504122E-2</v>
      </c>
      <c r="AF717">
        <f>(Table2[[#This Row],[Current Week High]]/Table2[[#This Row],[Close Price]])-1</f>
        <v>1.1135857461024523E-2</v>
      </c>
      <c r="AG717">
        <f>(Table2[[#This Row],[Close Price]]/Table2[[#This Row],[Current Month Low]])-1</f>
        <v>2.8872593950504122E-2</v>
      </c>
      <c r="AH717">
        <f>(Table2[[#This Row],[Current Month High]]/Table2[[#This Row],[Close Price]])-1</f>
        <v>3.4892353377876661E-2</v>
      </c>
      <c r="AI717">
        <v>45.211581291759401</v>
      </c>
      <c r="AJ717">
        <v>12.512529234881301</v>
      </c>
      <c r="AK717" t="str">
        <f>IF(AND(Table2[[#This Row],[20D EMA]]&gt;Table2[[#This Row],[50D EMA]],Table2[[#This Row],[50D EMA]]&gt;Table2[[#This Row],[200D EMA]]),"Uptrend","Downtrend/NoTrend")</f>
        <v>Downtrend/NoTrend</v>
      </c>
      <c r="AL717">
        <v>-0.11</v>
      </c>
      <c r="AM717" t="s">
        <v>10212</v>
      </c>
      <c r="AN717">
        <v>-1.79</v>
      </c>
      <c r="AO717" t="s">
        <v>10212</v>
      </c>
      <c r="AP717">
        <v>-0.10583873110797699</v>
      </c>
      <c r="AQ717">
        <f>(Table2[[#This Row],[Sharpe Ratio]]-AVERAGE(Table2[Sharpe Ratio]))/_xlfn.STDEV.P(Table2[Sharpe Ratio])</f>
        <v>-1.8194192743454902</v>
      </c>
      <c r="AR7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7">
        <f>_xlfn.RANK.AVG(Table2[[#This Row],[1Y Return vs Nifty Z-Score]],Table2[1Y Return vs Nifty Z-Score])</f>
        <v>712</v>
      </c>
      <c r="AT717">
        <f>_xlfn.RANK.AVG(Table2[[#This Row],[6M Return vs Nifty Z-Score]],Table2[6M Return vs Nifty Z-Score])</f>
        <v>634</v>
      </c>
      <c r="AU717">
        <f>_xlfn.RANK.AVG(Table2[[#This Row],[Sharpe Ratio Z-Score]],Table2[Sharpe Ratio Z-Score])</f>
        <v>710</v>
      </c>
      <c r="AV717">
        <f>(Table2[[#This Row],[Rank 1Y]]+Table2[[#This Row],[Rank 6M]]+Table2[[#This Row],[Rank Sharpe]])/3</f>
        <v>685.33333333333337</v>
      </c>
    </row>
    <row r="718" spans="1:48" x14ac:dyDescent="0.3">
      <c r="A718" t="s">
        <v>978</v>
      </c>
      <c r="B718" t="s">
        <v>979</v>
      </c>
      <c r="C718" t="s">
        <v>10183</v>
      </c>
      <c r="D718" t="s">
        <v>591</v>
      </c>
      <c r="E718">
        <v>14136.924823560001</v>
      </c>
      <c r="F718">
        <v>155.5</v>
      </c>
      <c r="G718">
        <v>-53.5226110994073</v>
      </c>
      <c r="H718">
        <f>(Table2[[#This Row],[1Y Return vs Nifty]]-AVERAGE(Table2[1Y Return vs Nifty]))/_xlfn.STDEV.P(Table2[1Y Return vs Nifty])</f>
        <v>-1.1710474942623526</v>
      </c>
      <c r="I718">
        <v>-16.542613215518401</v>
      </c>
      <c r="J718">
        <f>(Table2[[#This Row],[1M Return vs Nifty]]-AVERAGE(Table2[1M Return vs Nifty]))/_xlfn.STDEV.P(Table2[1M Return vs Nifty])</f>
        <v>-1.5884130372924032</v>
      </c>
      <c r="K718">
        <v>-49.697370684186801</v>
      </c>
      <c r="L718">
        <f>(Table2[[#This Row],[6M Return vs Nifty]]-AVERAGE(Table2[6M Return vs Nifty]))/_xlfn.STDEV.P(Table2[6M Return vs Nifty])</f>
        <v>-1.7925811250594279</v>
      </c>
      <c r="M718">
        <v>-3.2534934633004502</v>
      </c>
      <c r="N718">
        <f>(Table2[[#This Row],[1W Return vs Nifty]]-AVERAGE(Table2[1W Return vs Nifty]))/_xlfn.STDEV.P(Table2[1W Return vs Nifty])</f>
        <v>-0.56456684158109605</v>
      </c>
      <c r="O718">
        <v>151.79</v>
      </c>
      <c r="P718">
        <v>151.82438471285201</v>
      </c>
      <c r="Q718">
        <v>182.52726276465199</v>
      </c>
      <c r="R718">
        <v>34.886712060372602</v>
      </c>
      <c r="S718" s="2">
        <f>(Table2[[#This Row],[Close Price]]-Table2[[#This Row],[20D EMA]])/Table2[[#This Row],[20D EMA]]</f>
        <v>2.4441662823637973E-2</v>
      </c>
      <c r="T718" s="2">
        <f>(Table2[[#This Row],[Close Price]]-Table2[[#This Row],[50D EMA]])/Table2[[#This Row],[50D EMA]]</f>
        <v>2.4209650472812677E-2</v>
      </c>
      <c r="U718" s="2">
        <f>(Table2[[#This Row],[Close Price]]-Table2[[#This Row],[200D EMA]])/Table2[[#This Row],[200D EMA]]</f>
        <v>-0.14807247068346471</v>
      </c>
      <c r="V718">
        <v>0.79296021681518003</v>
      </c>
      <c r="W718">
        <v>148.5</v>
      </c>
      <c r="X718">
        <v>159.38999999999999</v>
      </c>
      <c r="Y718">
        <v>145.9</v>
      </c>
      <c r="Z718">
        <v>159.38999999999999</v>
      </c>
      <c r="AA718">
        <v>145.9</v>
      </c>
      <c r="AB718">
        <v>159.38999999999999</v>
      </c>
      <c r="AC718">
        <f>(Table2[[#This Row],[Close Price]]/Table2[[#This Row],[Day Low]])-1</f>
        <v>4.7138047138047146E-2</v>
      </c>
      <c r="AD718">
        <f>(Table2[[#This Row],[Day High]]/Table2[[#This Row],[Close Price]])-1</f>
        <v>2.5016077170417983E-2</v>
      </c>
      <c r="AE718">
        <f>(Table2[[#This Row],[Close Price]]/Table2[[#This Row],[Current Week Low]])-1</f>
        <v>6.5798492117888907E-2</v>
      </c>
      <c r="AF718">
        <f>(Table2[[#This Row],[Current Week High]]/Table2[[#This Row],[Close Price]])-1</f>
        <v>2.5016077170417983E-2</v>
      </c>
      <c r="AG718">
        <f>(Table2[[#This Row],[Close Price]]/Table2[[#This Row],[Current Month Low]])-1</f>
        <v>6.5798492117888907E-2</v>
      </c>
      <c r="AH718">
        <f>(Table2[[#This Row],[Current Month High]]/Table2[[#This Row],[Close Price]])-1</f>
        <v>2.5016077170417983E-2</v>
      </c>
      <c r="AI718">
        <v>92.733118971061003</v>
      </c>
      <c r="AJ718">
        <v>23.904382470119501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0.01</v>
      </c>
      <c r="AM718" t="s">
        <v>10211</v>
      </c>
      <c r="AN718">
        <v>-7.0000000000000007E-2</v>
      </c>
      <c r="AO718" t="s">
        <v>10212</v>
      </c>
      <c r="AP718">
        <v>-4.1043073665339998E-2</v>
      </c>
      <c r="AQ718">
        <f>(Table2[[#This Row],[Sharpe Ratio]]-AVERAGE(Table2[Sharpe Ratio]))/_xlfn.STDEV.P(Table2[Sharpe Ratio])</f>
        <v>-1.0842753180257363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8">
        <f>_xlfn.RANK.AVG(Table2[[#This Row],[1Y Return vs Nifty Z-Score]],Table2[1Y Return vs Nifty Z-Score])</f>
        <v>719</v>
      </c>
      <c r="AT718">
        <f>_xlfn.RANK.AVG(Table2[[#This Row],[6M Return vs Nifty Z-Score]],Table2[6M Return vs Nifty Z-Score])</f>
        <v>722</v>
      </c>
      <c r="AU718">
        <f>_xlfn.RANK.AVG(Table2[[#This Row],[Sharpe Ratio Z-Score]],Table2[Sharpe Ratio Z-Score])</f>
        <v>622</v>
      </c>
      <c r="AV718">
        <f>(Table2[[#This Row],[Rank 1Y]]+Table2[[#This Row],[Rank 6M]]+Table2[[#This Row],[Rank Sharpe]])/3</f>
        <v>687.66666666666663</v>
      </c>
    </row>
    <row r="719" spans="1:48" x14ac:dyDescent="0.3">
      <c r="A719" t="s">
        <v>1050</v>
      </c>
      <c r="B719" t="s">
        <v>1051</v>
      </c>
      <c r="C719" t="s">
        <v>10166</v>
      </c>
      <c r="D719" t="s">
        <v>21</v>
      </c>
      <c r="E719">
        <v>12143.26160593</v>
      </c>
      <c r="F719">
        <v>830.45</v>
      </c>
      <c r="G719">
        <v>-41.731359701434698</v>
      </c>
      <c r="H719">
        <f>(Table2[[#This Row],[1Y Return vs Nifty]]-AVERAGE(Table2[1Y Return vs Nifty]))/_xlfn.STDEV.P(Table2[1Y Return vs Nifty])</f>
        <v>-1.029491733164561</v>
      </c>
      <c r="I719">
        <v>-15.473549028914899</v>
      </c>
      <c r="J719">
        <f>(Table2[[#This Row],[1M Return vs Nifty]]-AVERAGE(Table2[1M Return vs Nifty]))/_xlfn.STDEV.P(Table2[1M Return vs Nifty])</f>
        <v>-1.4969265509715235</v>
      </c>
      <c r="K719">
        <v>-21.888132955882298</v>
      </c>
      <c r="L719">
        <f>(Table2[[#This Row],[6M Return vs Nifty]]-AVERAGE(Table2[6M Return vs Nifty]))/_xlfn.STDEV.P(Table2[6M Return vs Nifty])</f>
        <v>-0.95557090944822975</v>
      </c>
      <c r="M719">
        <v>-2.5798507704142599</v>
      </c>
      <c r="N719">
        <f>(Table2[[#This Row],[1W Return vs Nifty]]-AVERAGE(Table2[1W Return vs Nifty]))/_xlfn.STDEV.P(Table2[1W Return vs Nifty])</f>
        <v>-0.43554070833551684</v>
      </c>
      <c r="O719">
        <v>833.19</v>
      </c>
      <c r="P719">
        <v>832.43879146305801</v>
      </c>
      <c r="Q719">
        <v>846.80865601575499</v>
      </c>
      <c r="R719">
        <v>33.496181412442098</v>
      </c>
      <c r="S719" s="2">
        <f>(Table2[[#This Row],[Close Price]]-Table2[[#This Row],[20D EMA]])/Table2[[#This Row],[20D EMA]]</f>
        <v>-3.2885656332889363E-3</v>
      </c>
      <c r="T719" s="2">
        <f>(Table2[[#This Row],[Close Price]]-Table2[[#This Row],[50D EMA]])/Table2[[#This Row],[50D EMA]]</f>
        <v>-2.3891143510534289E-3</v>
      </c>
      <c r="U719" s="2">
        <f>(Table2[[#This Row],[Close Price]]-Table2[[#This Row],[200D EMA]])/Table2[[#This Row],[200D EMA]]</f>
        <v>-1.9318007556420859E-2</v>
      </c>
      <c r="V719">
        <v>0.85238988854481101</v>
      </c>
      <c r="W719">
        <v>816.3</v>
      </c>
      <c r="X719">
        <v>837.35</v>
      </c>
      <c r="Y719">
        <v>808</v>
      </c>
      <c r="Z719">
        <v>837.35</v>
      </c>
      <c r="AA719">
        <v>808</v>
      </c>
      <c r="AB719">
        <v>849.4</v>
      </c>
      <c r="AC719">
        <f>(Table2[[#This Row],[Close Price]]/Table2[[#This Row],[Day Low]])-1</f>
        <v>1.7334313365184428E-2</v>
      </c>
      <c r="AD719">
        <f>(Table2[[#This Row],[Day High]]/Table2[[#This Row],[Close Price]])-1</f>
        <v>8.308748269010735E-3</v>
      </c>
      <c r="AE719">
        <f>(Table2[[#This Row],[Close Price]]/Table2[[#This Row],[Current Week Low]])-1</f>
        <v>2.7784653465346532E-2</v>
      </c>
      <c r="AF719">
        <f>(Table2[[#This Row],[Current Week High]]/Table2[[#This Row],[Close Price]])-1</f>
        <v>8.308748269010735E-3</v>
      </c>
      <c r="AG719">
        <f>(Table2[[#This Row],[Close Price]]/Table2[[#This Row],[Current Month Low]])-1</f>
        <v>2.7784653465346532E-2</v>
      </c>
      <c r="AH719">
        <f>(Table2[[#This Row],[Current Month High]]/Table2[[#This Row],[Close Price]])-1</f>
        <v>2.2818953579384571E-2</v>
      </c>
      <c r="AI719">
        <v>22.8249744114636</v>
      </c>
      <c r="AJ719">
        <v>12.0715249662618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-0.13</v>
      </c>
      <c r="AM719" t="s">
        <v>10212</v>
      </c>
      <c r="AN719">
        <v>0.26</v>
      </c>
      <c r="AO719" t="s">
        <v>10211</v>
      </c>
      <c r="AP719">
        <v>-0.164315629886359</v>
      </c>
      <c r="AQ719">
        <f>(Table2[[#This Row],[Sharpe Ratio]]-AVERAGE(Table2[Sharpe Ratio]))/_xlfn.STDEV.P(Table2[Sharpe Ratio])</f>
        <v>-2.4828732837334995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9">
        <f>_xlfn.RANK.AVG(Table2[[#This Row],[1Y Return vs Nifty Z-Score]],Table2[1Y Return vs Nifty Z-Score])</f>
        <v>699</v>
      </c>
      <c r="AT719">
        <f>_xlfn.RANK.AVG(Table2[[#This Row],[6M Return vs Nifty Z-Score]],Table2[6M Return vs Nifty Z-Score])</f>
        <v>639</v>
      </c>
      <c r="AU719">
        <f>_xlfn.RANK.AVG(Table2[[#This Row],[Sharpe Ratio Z-Score]],Table2[Sharpe Ratio Z-Score])</f>
        <v>727</v>
      </c>
      <c r="AV719">
        <f>(Table2[[#This Row],[Rank 1Y]]+Table2[[#This Row],[Rank 6M]]+Table2[[#This Row],[Rank Sharpe]])/3</f>
        <v>688.33333333333337</v>
      </c>
    </row>
    <row r="720" spans="1:48" x14ac:dyDescent="0.3">
      <c r="A720" t="s">
        <v>1336</v>
      </c>
      <c r="B720" t="s">
        <v>1337</v>
      </c>
      <c r="C720" t="s">
        <v>10181</v>
      </c>
      <c r="D720" t="s">
        <v>548</v>
      </c>
      <c r="E720">
        <v>8185.97929663999</v>
      </c>
      <c r="F720">
        <v>751.45</v>
      </c>
      <c r="G720">
        <v>-53.826220590087402</v>
      </c>
      <c r="H720">
        <f>(Table2[[#This Row],[1Y Return vs Nifty]]-AVERAGE(Table2[1Y Return vs Nifty]))/_xlfn.STDEV.P(Table2[1Y Return vs Nifty])</f>
        <v>-1.1746923722383342</v>
      </c>
      <c r="I720">
        <v>-9.6270269298555693</v>
      </c>
      <c r="J720">
        <f>(Table2[[#This Row],[1M Return vs Nifty]]-AVERAGE(Table2[1M Return vs Nifty]))/_xlfn.STDEV.P(Table2[1M Return vs Nifty])</f>
        <v>-0.99660321141633723</v>
      </c>
      <c r="K720">
        <v>-33.605222957501901</v>
      </c>
      <c r="L720">
        <f>(Table2[[#This Row],[6M Return vs Nifty]]-AVERAGE(Table2[6M Return vs Nifty]))/_xlfn.STDEV.P(Table2[6M Return vs Nifty])</f>
        <v>-1.3082351616801222</v>
      </c>
      <c r="M720">
        <v>-3.5282560707689798</v>
      </c>
      <c r="N720">
        <f>(Table2[[#This Row],[1W Return vs Nifty]]-AVERAGE(Table2[1W Return vs Nifty]))/_xlfn.STDEV.P(Table2[1W Return vs Nifty])</f>
        <v>-0.61719348947101338</v>
      </c>
      <c r="O720">
        <v>762.59</v>
      </c>
      <c r="P720">
        <v>784.90538732067398</v>
      </c>
      <c r="Q720">
        <v>863.868746910136</v>
      </c>
      <c r="R720">
        <v>20.455728499189</v>
      </c>
      <c r="S720" s="2">
        <f>(Table2[[#This Row],[Close Price]]-Table2[[#This Row],[20D EMA]])/Table2[[#This Row],[20D EMA]]</f>
        <v>-1.4608111829423395E-2</v>
      </c>
      <c r="T720" s="2">
        <f>(Table2[[#This Row],[Close Price]]-Table2[[#This Row],[50D EMA]])/Table2[[#This Row],[50D EMA]]</f>
        <v>-4.2623465020256893E-2</v>
      </c>
      <c r="U720" s="2">
        <f>(Table2[[#This Row],[Close Price]]-Table2[[#This Row],[200D EMA]])/Table2[[#This Row],[200D EMA]]</f>
        <v>-0.13013405949946968</v>
      </c>
      <c r="V720">
        <v>0.49079075194391197</v>
      </c>
      <c r="W720">
        <v>742</v>
      </c>
      <c r="X720">
        <v>756.45</v>
      </c>
      <c r="Y720">
        <v>731.8</v>
      </c>
      <c r="Z720">
        <v>765.8</v>
      </c>
      <c r="AA720">
        <v>731.8</v>
      </c>
      <c r="AB720">
        <v>772</v>
      </c>
      <c r="AC720">
        <f>(Table2[[#This Row],[Close Price]]/Table2[[#This Row],[Day Low]])-1</f>
        <v>1.2735849056603854E-2</v>
      </c>
      <c r="AD720">
        <f>(Table2[[#This Row],[Day High]]/Table2[[#This Row],[Close Price]])-1</f>
        <v>6.6538026482134693E-3</v>
      </c>
      <c r="AE720">
        <f>(Table2[[#This Row],[Close Price]]/Table2[[#This Row],[Current Week Low]])-1</f>
        <v>2.6851598797485776E-2</v>
      </c>
      <c r="AF720">
        <f>(Table2[[#This Row],[Current Week High]]/Table2[[#This Row],[Close Price]])-1</f>
        <v>1.9096413600372397E-2</v>
      </c>
      <c r="AG720">
        <f>(Table2[[#This Row],[Close Price]]/Table2[[#This Row],[Current Month Low]])-1</f>
        <v>2.6851598797485776E-2</v>
      </c>
      <c r="AH720">
        <f>(Table2[[#This Row],[Current Month High]]/Table2[[#This Row],[Close Price]])-1</f>
        <v>2.7347128884157135E-2</v>
      </c>
      <c r="AI720">
        <v>47.222037394370801</v>
      </c>
      <c r="AJ720">
        <v>4.3101054969461403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-0.17</v>
      </c>
      <c r="AM720" t="s">
        <v>10212</v>
      </c>
      <c r="AN720">
        <v>-2.36</v>
      </c>
      <c r="AO720" t="s">
        <v>10212</v>
      </c>
      <c r="AP720">
        <v>-5.6098108462717997E-2</v>
      </c>
      <c r="AQ720">
        <f>(Table2[[#This Row],[Sharpe Ratio]]-AVERAGE(Table2[Sharpe Ratio]))/_xlfn.STDEV.P(Table2[Sharpe Ratio])</f>
        <v>-1.2550833363450826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0">
        <f>_xlfn.RANK.AVG(Table2[[#This Row],[1Y Return vs Nifty Z-Score]],Table2[1Y Return vs Nifty Z-Score])</f>
        <v>721</v>
      </c>
      <c r="AT720">
        <f>_xlfn.RANK.AVG(Table2[[#This Row],[6M Return vs Nifty Z-Score]],Table2[6M Return vs Nifty Z-Score])</f>
        <v>703</v>
      </c>
      <c r="AU720">
        <f>_xlfn.RANK.AVG(Table2[[#This Row],[Sharpe Ratio Z-Score]],Table2[Sharpe Ratio Z-Score])</f>
        <v>644</v>
      </c>
      <c r="AV720">
        <f>(Table2[[#This Row],[Rank 1Y]]+Table2[[#This Row],[Rank 6M]]+Table2[[#This Row],[Rank Sharpe]])/3</f>
        <v>689.33333333333337</v>
      </c>
    </row>
    <row r="721" spans="1:48" x14ac:dyDescent="0.3">
      <c r="A721" t="s">
        <v>594</v>
      </c>
      <c r="B721" t="s">
        <v>595</v>
      </c>
      <c r="C721" t="s">
        <v>10167</v>
      </c>
      <c r="D721" t="s">
        <v>24</v>
      </c>
      <c r="E721">
        <v>31691.005164568</v>
      </c>
      <c r="F721">
        <v>192.6</v>
      </c>
      <c r="G721">
        <v>-39.5278824372865</v>
      </c>
      <c r="H721">
        <f>(Table2[[#This Row],[1Y Return vs Nifty]]-AVERAGE(Table2[1Y Return vs Nifty]))/_xlfn.STDEV.P(Table2[1Y Return vs Nifty])</f>
        <v>-1.0030386544657381</v>
      </c>
      <c r="I721">
        <v>-6.1221480562040096</v>
      </c>
      <c r="J721">
        <f>(Table2[[#This Row],[1M Return vs Nifty]]-AVERAGE(Table2[1M Return vs Nifty]))/_xlfn.STDEV.P(Table2[1M Return vs Nifty])</f>
        <v>-0.6966688789892167</v>
      </c>
      <c r="K721">
        <v>-28.225259620653201</v>
      </c>
      <c r="L721">
        <f>(Table2[[#This Row],[6M Return vs Nifty]]-AVERAGE(Table2[6M Return vs Nifty]))/_xlfn.STDEV.P(Table2[6M Return vs Nifty])</f>
        <v>-1.1463075203491699</v>
      </c>
      <c r="M721">
        <v>-5.5446252170563</v>
      </c>
      <c r="N721">
        <f>(Table2[[#This Row],[1W Return vs Nifty]]-AVERAGE(Table2[1W Return vs Nifty]))/_xlfn.STDEV.P(Table2[1W Return vs Nifty])</f>
        <v>-1.0033986942309445</v>
      </c>
      <c r="O721">
        <v>199.86</v>
      </c>
      <c r="P721">
        <v>196.59998354701801</v>
      </c>
      <c r="Q721">
        <v>207.169540926971</v>
      </c>
      <c r="R721">
        <v>41.590231206017897</v>
      </c>
      <c r="S721" s="2">
        <f>(Table2[[#This Row],[Close Price]]-Table2[[#This Row],[20D EMA]])/Table2[[#This Row],[20D EMA]]</f>
        <v>-3.6325427799459714E-2</v>
      </c>
      <c r="T721" s="2">
        <f>(Table2[[#This Row],[Close Price]]-Table2[[#This Row],[50D EMA]])/Table2[[#This Row],[50D EMA]]</f>
        <v>-2.0345797974400132E-2</v>
      </c>
      <c r="U721" s="2">
        <f>(Table2[[#This Row],[Close Price]]-Table2[[#This Row],[200D EMA]])/Table2[[#This Row],[200D EMA]]</f>
        <v>-7.0326655461899618E-2</v>
      </c>
      <c r="V721">
        <v>0.96514080357552301</v>
      </c>
      <c r="W721">
        <v>192.22</v>
      </c>
      <c r="X721">
        <v>197.89</v>
      </c>
      <c r="Y721">
        <v>190.05</v>
      </c>
      <c r="Z721">
        <v>205.6</v>
      </c>
      <c r="AA721">
        <v>190.05</v>
      </c>
      <c r="AB721">
        <v>214.6</v>
      </c>
      <c r="AC721">
        <f>(Table2[[#This Row],[Close Price]]/Table2[[#This Row],[Day Low]])-1</f>
        <v>1.97690146706897E-3</v>
      </c>
      <c r="AD721">
        <f>(Table2[[#This Row],[Day High]]/Table2[[#This Row],[Close Price]])-1</f>
        <v>2.7466251298027045E-2</v>
      </c>
      <c r="AE721">
        <f>(Table2[[#This Row],[Close Price]]/Table2[[#This Row],[Current Week Low]])-1</f>
        <v>1.3417521704814472E-2</v>
      </c>
      <c r="AF721">
        <f>(Table2[[#This Row],[Current Week High]]/Table2[[#This Row],[Close Price]])-1</f>
        <v>6.7497403946002121E-2</v>
      </c>
      <c r="AG721">
        <f>(Table2[[#This Row],[Close Price]]/Table2[[#This Row],[Current Month Low]])-1</f>
        <v>1.3417521704814472E-2</v>
      </c>
      <c r="AH721">
        <f>(Table2[[#This Row],[Current Month High]]/Table2[[#This Row],[Close Price]])-1</f>
        <v>0.11422637590861884</v>
      </c>
      <c r="AI721">
        <v>36.604361370716497</v>
      </c>
      <c r="AJ721">
        <v>13.863434821164599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-0.03</v>
      </c>
      <c r="AM721" t="s">
        <v>10212</v>
      </c>
      <c r="AN721">
        <v>-6.31</v>
      </c>
      <c r="AO721" t="s">
        <v>10212</v>
      </c>
      <c r="AP721">
        <v>-0.101035072332684</v>
      </c>
      <c r="AQ721">
        <f>(Table2[[#This Row],[Sharpe Ratio]]-AVERAGE(Table2[Sharpe Ratio]))/_xlfn.STDEV.P(Table2[Sharpe Ratio])</f>
        <v>-1.7649190060210997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1">
        <f>_xlfn.RANK.AVG(Table2[[#This Row],[1Y Return vs Nifty Z-Score]],Table2[1Y Return vs Nifty Z-Score])</f>
        <v>692</v>
      </c>
      <c r="AT721">
        <f>_xlfn.RANK.AVG(Table2[[#This Row],[6M Return vs Nifty Z-Score]],Table2[6M Return vs Nifty Z-Score])</f>
        <v>672</v>
      </c>
      <c r="AU721">
        <f>_xlfn.RANK.AVG(Table2[[#This Row],[Sharpe Ratio Z-Score]],Table2[Sharpe Ratio Z-Score])</f>
        <v>707</v>
      </c>
      <c r="AV721">
        <f>(Table2[[#This Row],[Rank 1Y]]+Table2[[#This Row],[Rank 6M]]+Table2[[#This Row],[Rank Sharpe]])/3</f>
        <v>690.33333333333337</v>
      </c>
    </row>
    <row r="722" spans="1:48" x14ac:dyDescent="0.3">
      <c r="A722" t="s">
        <v>1988</v>
      </c>
      <c r="B722" t="s">
        <v>1989</v>
      </c>
      <c r="C722" t="s">
        <v>10173</v>
      </c>
      <c r="D722" t="s">
        <v>246</v>
      </c>
      <c r="E722">
        <v>3154.8891582000001</v>
      </c>
      <c r="F722">
        <v>460.25</v>
      </c>
      <c r="G722">
        <v>-56.118765721716798</v>
      </c>
      <c r="H722">
        <f>(Table2[[#This Row],[1Y Return vs Nifty]]-AVERAGE(Table2[1Y Return vs Nifty]))/_xlfn.STDEV.P(Table2[1Y Return vs Nifty])</f>
        <v>-1.2022147241928209</v>
      </c>
      <c r="I722">
        <v>-1.4232699415446299</v>
      </c>
      <c r="J722">
        <f>(Table2[[#This Row],[1M Return vs Nifty]]-AVERAGE(Table2[1M Return vs Nifty]))/_xlfn.STDEV.P(Table2[1M Return vs Nifty])</f>
        <v>-0.29455658886934999</v>
      </c>
      <c r="K722">
        <v>-29.427734319637899</v>
      </c>
      <c r="L722">
        <f>(Table2[[#This Row],[6M Return vs Nifty]]-AVERAGE(Table2[6M Return vs Nifty]))/_xlfn.STDEV.P(Table2[6M Return vs Nifty])</f>
        <v>-1.1824999401809364</v>
      </c>
      <c r="M722">
        <v>-8.2491754787972003</v>
      </c>
      <c r="N722">
        <f>(Table2[[#This Row],[1W Return vs Nifty]]-AVERAGE(Table2[1W Return vs Nifty]))/_xlfn.STDEV.P(Table2[1W Return vs Nifty])</f>
        <v>-1.521414648572637</v>
      </c>
      <c r="O722">
        <v>472.36</v>
      </c>
      <c r="P722">
        <v>461.52139495701698</v>
      </c>
      <c r="Q722">
        <v>497.18180408919301</v>
      </c>
      <c r="R722">
        <v>35.519371743820898</v>
      </c>
      <c r="S722" s="2">
        <f>(Table2[[#This Row],[Close Price]]-Table2[[#This Row],[20D EMA]])/Table2[[#This Row],[20D EMA]]</f>
        <v>-2.5637225844694751E-2</v>
      </c>
      <c r="T722" s="2">
        <f>(Table2[[#This Row],[Close Price]]-Table2[[#This Row],[50D EMA]])/Table2[[#This Row],[50D EMA]]</f>
        <v>-2.7547909390752937E-3</v>
      </c>
      <c r="U722" s="2">
        <f>(Table2[[#This Row],[Close Price]]-Table2[[#This Row],[200D EMA]])/Table2[[#This Row],[200D EMA]]</f>
        <v>-7.4282292283101223E-2</v>
      </c>
      <c r="V722">
        <v>1.4607984668819201</v>
      </c>
      <c r="W722">
        <v>457.3</v>
      </c>
      <c r="X722">
        <v>484</v>
      </c>
      <c r="Y722">
        <v>457.3</v>
      </c>
      <c r="Z722">
        <v>503.6</v>
      </c>
      <c r="AA722">
        <v>457.3</v>
      </c>
      <c r="AB722">
        <v>519.9</v>
      </c>
      <c r="AC722">
        <f>(Table2[[#This Row],[Close Price]]/Table2[[#This Row],[Day Low]])-1</f>
        <v>6.4509075005465544E-3</v>
      </c>
      <c r="AD722">
        <f>(Table2[[#This Row],[Day High]]/Table2[[#This Row],[Close Price]])-1</f>
        <v>5.1602390005431875E-2</v>
      </c>
      <c r="AE722">
        <f>(Table2[[#This Row],[Close Price]]/Table2[[#This Row],[Current Week Low]])-1</f>
        <v>6.4509075005465544E-3</v>
      </c>
      <c r="AF722">
        <f>(Table2[[#This Row],[Current Week High]]/Table2[[#This Row],[Close Price]])-1</f>
        <v>9.4187941336230319E-2</v>
      </c>
      <c r="AG722">
        <f>(Table2[[#This Row],[Close Price]]/Table2[[#This Row],[Current Month Low]])-1</f>
        <v>6.4509075005465544E-3</v>
      </c>
      <c r="AH722">
        <f>(Table2[[#This Row],[Current Month High]]/Table2[[#This Row],[Close Price]])-1</f>
        <v>0.12960347637153724</v>
      </c>
      <c r="AI722">
        <v>48.832156436719103</v>
      </c>
      <c r="AJ722">
        <v>15.0625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-0.08</v>
      </c>
      <c r="AM722" t="s">
        <v>10212</v>
      </c>
      <c r="AN722">
        <v>-4.5999999999999996</v>
      </c>
      <c r="AO722" t="s">
        <v>10212</v>
      </c>
      <c r="AP722">
        <v>-7.1359186531477006E-2</v>
      </c>
      <c r="AQ722">
        <f>(Table2[[#This Row],[Sharpe Ratio]]-AVERAGE(Table2[Sharpe Ratio]))/_xlfn.STDEV.P(Table2[Sharpe Ratio])</f>
        <v>-1.4282290339422448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2">
        <f>_xlfn.RANK.AVG(Table2[[#This Row],[1Y Return vs Nifty Z-Score]],Table2[1Y Return vs Nifty Z-Score])</f>
        <v>722</v>
      </c>
      <c r="AT722">
        <f>_xlfn.RANK.AVG(Table2[[#This Row],[6M Return vs Nifty Z-Score]],Table2[6M Return vs Nifty Z-Score])</f>
        <v>679</v>
      </c>
      <c r="AU722">
        <f>_xlfn.RANK.AVG(Table2[[#This Row],[Sharpe Ratio Z-Score]],Table2[Sharpe Ratio Z-Score])</f>
        <v>677</v>
      </c>
      <c r="AV722">
        <f>(Table2[[#This Row],[Rank 1Y]]+Table2[[#This Row],[Rank 6M]]+Table2[[#This Row],[Rank Sharpe]])/3</f>
        <v>692.66666666666663</v>
      </c>
    </row>
    <row r="723" spans="1:48" x14ac:dyDescent="0.3">
      <c r="A723" t="s">
        <v>720</v>
      </c>
      <c r="B723" t="s">
        <v>721</v>
      </c>
      <c r="C723" t="s">
        <v>10179</v>
      </c>
      <c r="D723" t="s">
        <v>95</v>
      </c>
      <c r="E723">
        <v>22582.0835673</v>
      </c>
      <c r="F723">
        <v>278.10000000000002</v>
      </c>
      <c r="G723">
        <v>-34.528894975323702</v>
      </c>
      <c r="H723">
        <f>(Table2[[#This Row],[1Y Return vs Nifty]]-AVERAGE(Table2[1Y Return vs Nifty]))/_xlfn.STDEV.P(Table2[1Y Return vs Nifty])</f>
        <v>-0.94302505192155583</v>
      </c>
      <c r="I723">
        <v>-6.5024274108053604</v>
      </c>
      <c r="J723">
        <f>(Table2[[#This Row],[1M Return vs Nifty]]-AVERAGE(Table2[1M Return vs Nifty]))/_xlfn.STDEV.P(Table2[1M Return vs Nifty])</f>
        <v>-0.72921175378458458</v>
      </c>
      <c r="K723">
        <v>-30.1878031815002</v>
      </c>
      <c r="L723">
        <f>(Table2[[#This Row],[6M Return vs Nifty]]-AVERAGE(Table2[6M Return vs Nifty]))/_xlfn.STDEV.P(Table2[6M Return vs Nifty])</f>
        <v>-1.2053767053825661</v>
      </c>
      <c r="M723">
        <v>2.4139245429860301</v>
      </c>
      <c r="N723">
        <f>(Table2[[#This Row],[1W Return vs Nifty]]-AVERAGE(Table2[1W Return vs Nifty]))/_xlfn.STDEV.P(Table2[1W Return vs Nifty])</f>
        <v>0.52094189852640715</v>
      </c>
      <c r="O723">
        <v>274.66000000000003</v>
      </c>
      <c r="P723">
        <v>276.36453504166701</v>
      </c>
      <c r="Q723">
        <v>292.31388841296098</v>
      </c>
      <c r="R723">
        <v>62.2478249861311</v>
      </c>
      <c r="S723" s="2">
        <f>(Table2[[#This Row],[Close Price]]-Table2[[#This Row],[20D EMA]])/Table2[[#This Row],[20D EMA]]</f>
        <v>1.252457583921939E-2</v>
      </c>
      <c r="T723" s="2">
        <f>(Table2[[#This Row],[Close Price]]-Table2[[#This Row],[50D EMA]])/Table2[[#This Row],[50D EMA]]</f>
        <v>6.2796225212882629E-3</v>
      </c>
      <c r="U723" s="2">
        <f>(Table2[[#This Row],[Close Price]]-Table2[[#This Row],[200D EMA]])/Table2[[#This Row],[200D EMA]]</f>
        <v>-4.8625429637063809E-2</v>
      </c>
      <c r="V723">
        <v>1.7858152353968799</v>
      </c>
      <c r="W723">
        <v>277.39999999999998</v>
      </c>
      <c r="X723">
        <v>281.8</v>
      </c>
      <c r="Y723">
        <v>268.55</v>
      </c>
      <c r="Z723">
        <v>286.60000000000002</v>
      </c>
      <c r="AA723">
        <v>265.60000000000002</v>
      </c>
      <c r="AB723">
        <v>286.60000000000002</v>
      </c>
      <c r="AC723">
        <f>(Table2[[#This Row],[Close Price]]/Table2[[#This Row],[Day Low]])-1</f>
        <v>2.5234318673397205E-3</v>
      </c>
      <c r="AD723">
        <f>(Table2[[#This Row],[Day High]]/Table2[[#This Row],[Close Price]])-1</f>
        <v>1.3304566702624809E-2</v>
      </c>
      <c r="AE723">
        <f>(Table2[[#This Row],[Close Price]]/Table2[[#This Row],[Current Week Low]])-1</f>
        <v>3.5561347979891966E-2</v>
      </c>
      <c r="AF723">
        <f>(Table2[[#This Row],[Current Week High]]/Table2[[#This Row],[Close Price]])-1</f>
        <v>3.0564545127651943E-2</v>
      </c>
      <c r="AG723">
        <f>(Table2[[#This Row],[Close Price]]/Table2[[#This Row],[Current Month Low]])-1</f>
        <v>4.7063253012048278E-2</v>
      </c>
      <c r="AH723">
        <f>(Table2[[#This Row],[Current Month High]]/Table2[[#This Row],[Close Price]])-1</f>
        <v>3.0564545127651943E-2</v>
      </c>
      <c r="AI723">
        <v>28.478964401294402</v>
      </c>
      <c r="AJ723">
        <v>10.422870756402601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-0.08</v>
      </c>
      <c r="AM723" t="s">
        <v>10212</v>
      </c>
      <c r="AN723">
        <v>3.02</v>
      </c>
      <c r="AO723" t="s">
        <v>10211</v>
      </c>
      <c r="AP723">
        <v>-0.126961778996315</v>
      </c>
      <c r="AQ723">
        <f>(Table2[[#This Row],[Sharpe Ratio]]-AVERAGE(Table2[Sharpe Ratio]))/_xlfn.STDEV.P(Table2[Sharpe Ratio])</f>
        <v>-2.0590723870237841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3">
        <f>_xlfn.RANK.AVG(Table2[[#This Row],[1Y Return vs Nifty Z-Score]],Table2[1Y Return vs Nifty Z-Score])</f>
        <v>681</v>
      </c>
      <c r="AT723">
        <f>_xlfn.RANK.AVG(Table2[[#This Row],[6M Return vs Nifty Z-Score]],Table2[6M Return vs Nifty Z-Score])</f>
        <v>683</v>
      </c>
      <c r="AU723">
        <f>_xlfn.RANK.AVG(Table2[[#This Row],[Sharpe Ratio Z-Score]],Table2[Sharpe Ratio Z-Score])</f>
        <v>722</v>
      </c>
      <c r="AV723">
        <f>(Table2[[#This Row],[Rank 1Y]]+Table2[[#This Row],[Rank 6M]]+Table2[[#This Row],[Rank Sharpe]])/3</f>
        <v>695.33333333333337</v>
      </c>
    </row>
    <row r="724" spans="1:48" x14ac:dyDescent="0.3">
      <c r="A724" t="s">
        <v>1218</v>
      </c>
      <c r="B724" t="s">
        <v>1219</v>
      </c>
      <c r="C724" t="s">
        <v>10179</v>
      </c>
      <c r="D724" t="s">
        <v>98</v>
      </c>
      <c r="E724">
        <v>9293.3072095250009</v>
      </c>
      <c r="F724">
        <v>311.14999999999998</v>
      </c>
      <c r="G724">
        <v>-67.337875727897597</v>
      </c>
      <c r="H724">
        <f>(Table2[[#This Row],[1Y Return vs Nifty]]-AVERAGE(Table2[1Y Return vs Nifty]))/_xlfn.STDEV.P(Table2[1Y Return vs Nifty])</f>
        <v>-1.3369018411207014</v>
      </c>
      <c r="I724">
        <v>5.22784800363402</v>
      </c>
      <c r="J724">
        <f>(Table2[[#This Row],[1M Return vs Nifty]]-AVERAGE(Table2[1M Return vs Nifty]))/_xlfn.STDEV.P(Table2[1M Return vs Nifty])</f>
        <v>0.27462103258231924</v>
      </c>
      <c r="K724">
        <v>-27.940038513394299</v>
      </c>
      <c r="L724">
        <f>(Table2[[#This Row],[6M Return vs Nifty]]-AVERAGE(Table2[6M Return vs Nifty]))/_xlfn.STDEV.P(Table2[6M Return vs Nifty])</f>
        <v>-1.1377228556842824</v>
      </c>
      <c r="M724">
        <v>8.5257570299050691</v>
      </c>
      <c r="N724">
        <f>(Table2[[#This Row],[1W Return vs Nifty]]-AVERAGE(Table2[1W Return vs Nifty]))/_xlfn.STDEV.P(Table2[1W Return vs Nifty])</f>
        <v>1.6915715530294728</v>
      </c>
      <c r="O724">
        <v>293.70999999999998</v>
      </c>
      <c r="P724">
        <v>294.59930707977003</v>
      </c>
      <c r="Q724">
        <v>356.355186586949</v>
      </c>
      <c r="R724">
        <v>82.409942633891504</v>
      </c>
      <c r="S724" s="2">
        <f>(Table2[[#This Row],[Close Price]]-Table2[[#This Row],[20D EMA]])/Table2[[#This Row],[20D EMA]]</f>
        <v>5.9378298321473559E-2</v>
      </c>
      <c r="T724" s="2">
        <f>(Table2[[#This Row],[Close Price]]-Table2[[#This Row],[50D EMA]])/Table2[[#This Row],[50D EMA]]</f>
        <v>5.618035250757885E-2</v>
      </c>
      <c r="U724" s="2">
        <f>(Table2[[#This Row],[Close Price]]-Table2[[#This Row],[200D EMA]])/Table2[[#This Row],[200D EMA]]</f>
        <v>-0.12685429674788576</v>
      </c>
      <c r="V724">
        <v>2.97083681584702</v>
      </c>
      <c r="W724">
        <v>309.14999999999998</v>
      </c>
      <c r="X724">
        <v>319.95</v>
      </c>
      <c r="Y724">
        <v>284</v>
      </c>
      <c r="Z724">
        <v>329.45</v>
      </c>
      <c r="AA724">
        <v>281.75</v>
      </c>
      <c r="AB724">
        <v>329.45</v>
      </c>
      <c r="AC724">
        <f>(Table2[[#This Row],[Close Price]]/Table2[[#This Row],[Day Low]])-1</f>
        <v>6.4693514475173686E-3</v>
      </c>
      <c r="AD724">
        <f>(Table2[[#This Row],[Day High]]/Table2[[#This Row],[Close Price]])-1</f>
        <v>2.8282179013337627E-2</v>
      </c>
      <c r="AE724">
        <f>(Table2[[#This Row],[Close Price]]/Table2[[#This Row],[Current Week Low]])-1</f>
        <v>9.559859154929562E-2</v>
      </c>
      <c r="AF724">
        <f>(Table2[[#This Row],[Current Week High]]/Table2[[#This Row],[Close Price]])-1</f>
        <v>5.8814076811827043E-2</v>
      </c>
      <c r="AG724">
        <f>(Table2[[#This Row],[Close Price]]/Table2[[#This Row],[Current Month Low]])-1</f>
        <v>0.10434782608695636</v>
      </c>
      <c r="AH724">
        <f>(Table2[[#This Row],[Current Month High]]/Table2[[#This Row],[Close Price]])-1</f>
        <v>5.8814076811827043E-2</v>
      </c>
      <c r="AI724">
        <v>79.977502812148501</v>
      </c>
      <c r="AJ724">
        <v>19.2145593869731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-0.11</v>
      </c>
      <c r="AM724" t="s">
        <v>10212</v>
      </c>
      <c r="AN724">
        <v>8.83</v>
      </c>
      <c r="AO724" t="s">
        <v>10211</v>
      </c>
      <c r="AP724">
        <v>-8.7610449343789004E-2</v>
      </c>
      <c r="AQ724">
        <f>(Table2[[#This Row],[Sharpe Ratio]]-AVERAGE(Table2[Sharpe Ratio]))/_xlfn.STDEV.P(Table2[Sharpe Ratio])</f>
        <v>-1.6126089462783717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4">
        <f>_xlfn.RANK.AVG(Table2[[#This Row],[1Y Return vs Nifty Z-Score]],Table2[1Y Return vs Nifty Z-Score])</f>
        <v>726</v>
      </c>
      <c r="AT724">
        <f>_xlfn.RANK.AVG(Table2[[#This Row],[6M Return vs Nifty Z-Score]],Table2[6M Return vs Nifty Z-Score])</f>
        <v>670</v>
      </c>
      <c r="AU724">
        <f>_xlfn.RANK.AVG(Table2[[#This Row],[Sharpe Ratio Z-Score]],Table2[Sharpe Ratio Z-Score])</f>
        <v>694</v>
      </c>
      <c r="AV724">
        <f>(Table2[[#This Row],[Rank 1Y]]+Table2[[#This Row],[Rank 6M]]+Table2[[#This Row],[Rank Sharpe]])/3</f>
        <v>696.66666666666663</v>
      </c>
    </row>
    <row r="725" spans="1:48" x14ac:dyDescent="0.3">
      <c r="A725" t="s">
        <v>1143</v>
      </c>
      <c r="B725" t="s">
        <v>1144</v>
      </c>
      <c r="C725" t="s">
        <v>10181</v>
      </c>
      <c r="D725" t="s">
        <v>548</v>
      </c>
      <c r="E725">
        <v>10484.673766759999</v>
      </c>
      <c r="F725">
        <v>2075.6999999999998</v>
      </c>
      <c r="G725">
        <v>-42.559083191704701</v>
      </c>
      <c r="H725">
        <f>(Table2[[#This Row],[1Y Return vs Nifty]]-AVERAGE(Table2[1Y Return vs Nifty]))/_xlfn.STDEV.P(Table2[1Y Return vs Nifty])</f>
        <v>-1.0394286791840344</v>
      </c>
      <c r="I725">
        <v>-4.0063153047226701</v>
      </c>
      <c r="J725">
        <f>(Table2[[#This Row],[1M Return vs Nifty]]-AVERAGE(Table2[1M Return vs Nifty]))/_xlfn.STDEV.P(Table2[1M Return vs Nifty])</f>
        <v>-0.51560388167539417</v>
      </c>
      <c r="K725">
        <v>-28.232477044328402</v>
      </c>
      <c r="L725">
        <f>(Table2[[#This Row],[6M Return vs Nifty]]-AVERAGE(Table2[6M Return vs Nifty]))/_xlfn.STDEV.P(Table2[6M Return vs Nifty])</f>
        <v>-1.1465247523857169</v>
      </c>
      <c r="M725">
        <v>-4.8953063455569001</v>
      </c>
      <c r="N725">
        <f>(Table2[[#This Row],[1W Return vs Nifty]]-AVERAGE(Table2[1W Return vs Nifty]))/_xlfn.STDEV.P(Table2[1W Return vs Nifty])</f>
        <v>-0.87903142339482354</v>
      </c>
      <c r="O725">
        <v>2079.63</v>
      </c>
      <c r="P725">
        <v>2055.3301235533199</v>
      </c>
      <c r="Q725">
        <v>2170.2613786533002</v>
      </c>
      <c r="R725">
        <v>36.2739441468172</v>
      </c>
      <c r="S725" s="2">
        <f>(Table2[[#This Row],[Close Price]]-Table2[[#This Row],[20D EMA]])/Table2[[#This Row],[20D EMA]]</f>
        <v>-1.8897592360180853E-3</v>
      </c>
      <c r="T725" s="2">
        <f>(Table2[[#This Row],[Close Price]]-Table2[[#This Row],[50D EMA]])/Table2[[#This Row],[50D EMA]]</f>
        <v>9.9107565316387189E-3</v>
      </c>
      <c r="U725" s="2">
        <f>(Table2[[#This Row],[Close Price]]-Table2[[#This Row],[200D EMA]])/Table2[[#This Row],[200D EMA]]</f>
        <v>-4.3571423969207802E-2</v>
      </c>
      <c r="V725">
        <v>1.0281259409317101</v>
      </c>
      <c r="W725">
        <v>2057.3000000000002</v>
      </c>
      <c r="X725">
        <v>2108.5500000000002</v>
      </c>
      <c r="Y725">
        <v>2030.05</v>
      </c>
      <c r="Z725">
        <v>2139.9499999999998</v>
      </c>
      <c r="AA725">
        <v>2030.05</v>
      </c>
      <c r="AB725">
        <v>2204</v>
      </c>
      <c r="AC725">
        <f>(Table2[[#This Row],[Close Price]]/Table2[[#This Row],[Day Low]])-1</f>
        <v>8.9437612404605904E-3</v>
      </c>
      <c r="AD725">
        <f>(Table2[[#This Row],[Day High]]/Table2[[#This Row],[Close Price]])-1</f>
        <v>1.5825986414221838E-2</v>
      </c>
      <c r="AE725">
        <f>(Table2[[#This Row],[Close Price]]/Table2[[#This Row],[Current Week Low]])-1</f>
        <v>2.2487130858845683E-2</v>
      </c>
      <c r="AF725">
        <f>(Table2[[#This Row],[Current Week High]]/Table2[[#This Row],[Close Price]])-1</f>
        <v>3.0953413306354483E-2</v>
      </c>
      <c r="AG725">
        <f>(Table2[[#This Row],[Close Price]]/Table2[[#This Row],[Current Month Low]])-1</f>
        <v>2.2487130858845683E-2</v>
      </c>
      <c r="AH725">
        <f>(Table2[[#This Row],[Current Month High]]/Table2[[#This Row],[Close Price]])-1</f>
        <v>6.1810473575179659E-2</v>
      </c>
      <c r="AI725">
        <v>31.7627788216023</v>
      </c>
      <c r="AJ725">
        <v>14.806415929203499</v>
      </c>
      <c r="AK725" t="str">
        <f>IF(AND(Table2[[#This Row],[20D EMA]]&gt;Table2[[#This Row],[50D EMA]],Table2[[#This Row],[50D EMA]]&gt;Table2[[#This Row],[200D EMA]]),"Uptrend","Downtrend/NoTrend")</f>
        <v>Downtrend/NoTrend</v>
      </c>
      <c r="AL725">
        <v>-0.08</v>
      </c>
      <c r="AM725" t="s">
        <v>10212</v>
      </c>
      <c r="AN725">
        <v>-0.28999999999999998</v>
      </c>
      <c r="AO725" t="s">
        <v>10212</v>
      </c>
      <c r="AP725">
        <v>-0.148140278828752</v>
      </c>
      <c r="AQ725">
        <f>(Table2[[#This Row],[Sharpe Ratio]]-AVERAGE(Table2[Sharpe Ratio]))/_xlfn.STDEV.P(Table2[Sharpe Ratio])</f>
        <v>-2.2993546338629072</v>
      </c>
      <c r="AR7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5">
        <f>_xlfn.RANK.AVG(Table2[[#This Row],[1Y Return vs Nifty Z-Score]],Table2[1Y Return vs Nifty Z-Score])</f>
        <v>700</v>
      </c>
      <c r="AT725">
        <f>_xlfn.RANK.AVG(Table2[[#This Row],[6M Return vs Nifty Z-Score]],Table2[6M Return vs Nifty Z-Score])</f>
        <v>674</v>
      </c>
      <c r="AU725">
        <f>_xlfn.RANK.AVG(Table2[[#This Row],[Sharpe Ratio Z-Score]],Table2[Sharpe Ratio Z-Score])</f>
        <v>725</v>
      </c>
      <c r="AV725">
        <f>(Table2[[#This Row],[Rank 1Y]]+Table2[[#This Row],[Rank 6M]]+Table2[[#This Row],[Rank Sharpe]])/3</f>
        <v>699.66666666666663</v>
      </c>
    </row>
    <row r="726" spans="1:48" x14ac:dyDescent="0.3">
      <c r="A726" t="s">
        <v>828</v>
      </c>
      <c r="B726" t="s">
        <v>829</v>
      </c>
      <c r="C726" t="s">
        <v>10176</v>
      </c>
      <c r="D726" t="s">
        <v>78</v>
      </c>
      <c r="E726">
        <v>18827.776838400001</v>
      </c>
      <c r="F726">
        <v>793.9</v>
      </c>
      <c r="G726">
        <v>-40.607472480859201</v>
      </c>
      <c r="H726">
        <f>(Table2[[#This Row],[1Y Return vs Nifty]]-AVERAGE(Table2[1Y Return vs Nifty]))/_xlfn.STDEV.P(Table2[1Y Return vs Nifty])</f>
        <v>-1.0159992966515037</v>
      </c>
      <c r="I726">
        <v>-12.102161109983999</v>
      </c>
      <c r="J726">
        <f>(Table2[[#This Row],[1M Return vs Nifty]]-AVERAGE(Table2[1M Return vs Nifty]))/_xlfn.STDEV.P(Table2[1M Return vs Nifty])</f>
        <v>-1.2084158716384359</v>
      </c>
      <c r="K726">
        <v>-32.012465011863299</v>
      </c>
      <c r="L726">
        <f>(Table2[[#This Row],[6M Return vs Nifty]]-AVERAGE(Table2[6M Return vs Nifty]))/_xlfn.STDEV.P(Table2[6M Return vs Nifty])</f>
        <v>-1.2602958875252424</v>
      </c>
      <c r="M726">
        <v>-2.4163500287087101</v>
      </c>
      <c r="N726">
        <f>(Table2[[#This Row],[1W Return vs Nifty]]-AVERAGE(Table2[1W Return vs Nifty]))/_xlfn.STDEV.P(Table2[1W Return vs Nifty])</f>
        <v>-0.40422459861172982</v>
      </c>
      <c r="O726">
        <v>819.92</v>
      </c>
      <c r="P726">
        <v>818.47156106226396</v>
      </c>
      <c r="Q726">
        <v>854.161375185059</v>
      </c>
      <c r="R726">
        <v>33.856426923411597</v>
      </c>
      <c r="S726" s="2">
        <f>(Table2[[#This Row],[Close Price]]-Table2[[#This Row],[20D EMA]])/Table2[[#This Row],[20D EMA]]</f>
        <v>-3.1734803395453197E-2</v>
      </c>
      <c r="T726" s="2">
        <f>(Table2[[#This Row],[Close Price]]-Table2[[#This Row],[50D EMA]])/Table2[[#This Row],[50D EMA]]</f>
        <v>-3.0021276524713286E-2</v>
      </c>
      <c r="U726" s="2">
        <f>(Table2[[#This Row],[Close Price]]-Table2[[#This Row],[200D EMA]])/Table2[[#This Row],[200D EMA]]</f>
        <v>-7.0550339708352006E-2</v>
      </c>
      <c r="V726">
        <v>1.2090815931060901</v>
      </c>
      <c r="W726">
        <v>784.85</v>
      </c>
      <c r="X726">
        <v>809</v>
      </c>
      <c r="Y726">
        <v>781</v>
      </c>
      <c r="Z726">
        <v>812.45</v>
      </c>
      <c r="AA726">
        <v>781</v>
      </c>
      <c r="AB726">
        <v>869.65</v>
      </c>
      <c r="AC726">
        <f>(Table2[[#This Row],[Close Price]]/Table2[[#This Row],[Day Low]])-1</f>
        <v>1.1530865770529308E-2</v>
      </c>
      <c r="AD726">
        <f>(Table2[[#This Row],[Day High]]/Table2[[#This Row],[Close Price]])-1</f>
        <v>1.9020027711298626E-2</v>
      </c>
      <c r="AE726">
        <f>(Table2[[#This Row],[Close Price]]/Table2[[#This Row],[Current Week Low]])-1</f>
        <v>1.6517285531369996E-2</v>
      </c>
      <c r="AF726">
        <f>(Table2[[#This Row],[Current Week High]]/Table2[[#This Row],[Close Price]])-1</f>
        <v>2.3365663181760921E-2</v>
      </c>
      <c r="AG726">
        <f>(Table2[[#This Row],[Close Price]]/Table2[[#This Row],[Current Month Low]])-1</f>
        <v>1.6517285531369996E-2</v>
      </c>
      <c r="AH726">
        <f>(Table2[[#This Row],[Current Month High]]/Table2[[#This Row],[Close Price]])-1</f>
        <v>9.541503967754128E-2</v>
      </c>
      <c r="AI726">
        <v>33.291346517193602</v>
      </c>
      <c r="AJ726">
        <v>13.4142857142857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-0.1</v>
      </c>
      <c r="AM726" t="s">
        <v>10212</v>
      </c>
      <c r="AN726">
        <v>-8.27</v>
      </c>
      <c r="AO726" t="s">
        <v>10212</v>
      </c>
      <c r="AP726">
        <v>-0.120565612451373</v>
      </c>
      <c r="AQ726">
        <f>(Table2[[#This Row],[Sharpe Ratio]]-AVERAGE(Table2[Sharpe Ratio]))/_xlfn.STDEV.P(Table2[Sharpe Ratio])</f>
        <v>-1.9865042032177715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6">
        <f>_xlfn.RANK.AVG(Table2[[#This Row],[1Y Return vs Nifty Z-Score]],Table2[1Y Return vs Nifty Z-Score])</f>
        <v>694</v>
      </c>
      <c r="AT726">
        <f>_xlfn.RANK.AVG(Table2[[#This Row],[6M Return vs Nifty Z-Score]],Table2[6M Return vs Nifty Z-Score])</f>
        <v>695</v>
      </c>
      <c r="AU726">
        <f>_xlfn.RANK.AVG(Table2[[#This Row],[Sharpe Ratio Z-Score]],Table2[Sharpe Ratio Z-Score])</f>
        <v>717</v>
      </c>
      <c r="AV726">
        <f>(Table2[[#This Row],[Rank 1Y]]+Table2[[#This Row],[Rank 6M]]+Table2[[#This Row],[Rank Sharpe]])/3</f>
        <v>702</v>
      </c>
    </row>
    <row r="727" spans="1:48" x14ac:dyDescent="0.3">
      <c r="A727" t="s">
        <v>2512</v>
      </c>
      <c r="B727" t="s">
        <v>2513</v>
      </c>
      <c r="C727" t="s">
        <v>10181</v>
      </c>
      <c r="D727" t="s">
        <v>548</v>
      </c>
      <c r="E727">
        <v>1783.321468929</v>
      </c>
      <c r="F727">
        <v>104.81</v>
      </c>
      <c r="G727">
        <v>-59.302164740776497</v>
      </c>
      <c r="H727">
        <f>(Table2[[#This Row],[1Y Return vs Nifty]]-AVERAGE(Table2[1Y Return vs Nifty]))/_xlfn.STDEV.P(Table2[1Y Return vs Nifty])</f>
        <v>-1.2404319121579965</v>
      </c>
      <c r="I727">
        <v>-7.5291711147581299</v>
      </c>
      <c r="J727">
        <f>(Table2[[#This Row],[1M Return vs Nifty]]-AVERAGE(Table2[1M Return vs Nifty]))/_xlfn.STDEV.P(Table2[1M Return vs Nifty])</f>
        <v>-0.81707661260579079</v>
      </c>
      <c r="K727">
        <v>-33.400449876804302</v>
      </c>
      <c r="L727">
        <f>(Table2[[#This Row],[6M Return vs Nifty]]-AVERAGE(Table2[6M Return vs Nifty]))/_xlfn.STDEV.P(Table2[6M Return vs Nifty])</f>
        <v>-1.3020718442206285</v>
      </c>
      <c r="M727">
        <v>0.39670747857227101</v>
      </c>
      <c r="N727">
        <f>(Table2[[#This Row],[1W Return vs Nifty]]-AVERAGE(Table2[1W Return vs Nifty]))/_xlfn.STDEV.P(Table2[1W Return vs Nifty])</f>
        <v>0.13457428779322264</v>
      </c>
      <c r="O727">
        <v>104.64</v>
      </c>
      <c r="P727">
        <v>104.118532697796</v>
      </c>
      <c r="Q727">
        <v>118.534391218416</v>
      </c>
      <c r="R727">
        <v>56.282507917405297</v>
      </c>
      <c r="S727" s="2">
        <f>(Table2[[#This Row],[Close Price]]-Table2[[#This Row],[20D EMA]])/Table2[[#This Row],[20D EMA]]</f>
        <v>1.6246177370030743E-3</v>
      </c>
      <c r="T727" s="2">
        <f>(Table2[[#This Row],[Close Price]]-Table2[[#This Row],[50D EMA]])/Table2[[#This Row],[50D EMA]]</f>
        <v>6.6411548865271371E-3</v>
      </c>
      <c r="U727" s="2">
        <f>(Table2[[#This Row],[Close Price]]-Table2[[#This Row],[200D EMA]])/Table2[[#This Row],[200D EMA]]</f>
        <v>-0.11578404442240661</v>
      </c>
      <c r="V727">
        <v>0.84507786791349404</v>
      </c>
      <c r="W727">
        <v>104.12</v>
      </c>
      <c r="X727">
        <v>109</v>
      </c>
      <c r="Y727">
        <v>101.05</v>
      </c>
      <c r="Z727">
        <v>109</v>
      </c>
      <c r="AA727">
        <v>101.05</v>
      </c>
      <c r="AB727">
        <v>109</v>
      </c>
      <c r="AC727">
        <f>(Table2[[#This Row],[Close Price]]/Table2[[#This Row],[Day Low]])-1</f>
        <v>6.6269688820590478E-3</v>
      </c>
      <c r="AD727">
        <f>(Table2[[#This Row],[Day High]]/Table2[[#This Row],[Close Price]])-1</f>
        <v>3.9977101421620143E-2</v>
      </c>
      <c r="AE727">
        <f>(Table2[[#This Row],[Close Price]]/Table2[[#This Row],[Current Week Low]])-1</f>
        <v>3.7209302325581506E-2</v>
      </c>
      <c r="AF727">
        <f>(Table2[[#This Row],[Current Week High]]/Table2[[#This Row],[Close Price]])-1</f>
        <v>3.9977101421620143E-2</v>
      </c>
      <c r="AG727">
        <f>(Table2[[#This Row],[Close Price]]/Table2[[#This Row],[Current Month Low]])-1</f>
        <v>3.7209302325581506E-2</v>
      </c>
      <c r="AH727">
        <f>(Table2[[#This Row],[Current Month High]]/Table2[[#This Row],[Close Price]])-1</f>
        <v>3.9977101421620143E-2</v>
      </c>
      <c r="AI727">
        <v>77.797920045797099</v>
      </c>
      <c r="AJ727">
        <v>31.094434021263201</v>
      </c>
      <c r="AK727" t="str">
        <f>IF(AND(Table2[[#This Row],[20D EMA]]&gt;Table2[[#This Row],[50D EMA]],Table2[[#This Row],[50D EMA]]&gt;Table2[[#This Row],[200D EMA]]),"Uptrend","Downtrend/NoTrend")</f>
        <v>Downtrend/NoTrend</v>
      </c>
      <c r="AL727">
        <v>-0.13</v>
      </c>
      <c r="AM727" t="s">
        <v>10212</v>
      </c>
      <c r="AN727">
        <v>-1.96</v>
      </c>
      <c r="AO727" t="s">
        <v>10212</v>
      </c>
      <c r="AP727">
        <v>-0.10571480908616999</v>
      </c>
      <c r="AQ727">
        <f>(Table2[[#This Row],[Sharpe Ratio]]-AVERAGE(Table2[Sharpe Ratio]))/_xlfn.STDEV.P(Table2[Sharpe Ratio])</f>
        <v>-1.8180133078196163</v>
      </c>
      <c r="AR7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7">
        <f>_xlfn.RANK.AVG(Table2[[#This Row],[1Y Return vs Nifty Z-Score]],Table2[1Y Return vs Nifty Z-Score])</f>
        <v>723</v>
      </c>
      <c r="AT727">
        <f>_xlfn.RANK.AVG(Table2[[#This Row],[6M Return vs Nifty Z-Score]],Table2[6M Return vs Nifty Z-Score])</f>
        <v>701</v>
      </c>
      <c r="AU727">
        <f>_xlfn.RANK.AVG(Table2[[#This Row],[Sharpe Ratio Z-Score]],Table2[Sharpe Ratio Z-Score])</f>
        <v>709</v>
      </c>
      <c r="AV727">
        <f>(Table2[[#This Row],[Rank 1Y]]+Table2[[#This Row],[Rank 6M]]+Table2[[#This Row],[Rank Sharpe]])/3</f>
        <v>711</v>
      </c>
    </row>
    <row r="728" spans="1:48" x14ac:dyDescent="0.3">
      <c r="A728" t="s">
        <v>611</v>
      </c>
      <c r="B728" t="s">
        <v>612</v>
      </c>
      <c r="C728" t="s">
        <v>10167</v>
      </c>
      <c r="D728" t="s">
        <v>613</v>
      </c>
      <c r="E728">
        <v>30557.06317225</v>
      </c>
      <c r="F728">
        <v>465.95</v>
      </c>
      <c r="G728">
        <v>-71.889021198194797</v>
      </c>
      <c r="H728">
        <f>(Table2[[#This Row],[1Y Return vs Nifty]]-AVERAGE(Table2[1Y Return vs Nifty]))/_xlfn.STDEV.P(Table2[1Y Return vs Nifty])</f>
        <v>-1.3915390326426682</v>
      </c>
      <c r="I728">
        <v>20.2211976727489</v>
      </c>
      <c r="J728">
        <f>(Table2[[#This Row],[1M Return vs Nifty]]-AVERAGE(Table2[1M Return vs Nifty]))/_xlfn.STDEV.P(Table2[1M Return vs Nifty])</f>
        <v>1.5576954228727711</v>
      </c>
      <c r="K728">
        <v>-44.619756128854597</v>
      </c>
      <c r="L728">
        <f>(Table2[[#This Row],[6M Return vs Nifty]]-AVERAGE(Table2[6M Return vs Nifty]))/_xlfn.STDEV.P(Table2[6M Return vs Nifty])</f>
        <v>-1.6397536619239153</v>
      </c>
      <c r="M728">
        <v>14.682274123922101</v>
      </c>
      <c r="N728">
        <f>(Table2[[#This Row],[1W Return vs Nifty]]-AVERAGE(Table2[1W Return vs Nifty]))/_xlfn.STDEV.P(Table2[1W Return vs Nifty])</f>
        <v>2.8707598724306167</v>
      </c>
      <c r="O728">
        <v>430.97</v>
      </c>
      <c r="P728">
        <v>409.66141834641797</v>
      </c>
      <c r="Q728">
        <v>520.21722303050103</v>
      </c>
      <c r="R728">
        <v>78.528849022169595</v>
      </c>
      <c r="S728" s="2">
        <f>(Table2[[#This Row],[Close Price]]-Table2[[#This Row],[20D EMA]])/Table2[[#This Row],[20D EMA]]</f>
        <v>8.1165742395062204E-2</v>
      </c>
      <c r="T728" s="2">
        <f>(Table2[[#This Row],[Close Price]]-Table2[[#This Row],[50D EMA]])/Table2[[#This Row],[50D EMA]]</f>
        <v>0.13740269191272303</v>
      </c>
      <c r="U728" s="2">
        <f>(Table2[[#This Row],[Close Price]]-Table2[[#This Row],[200D EMA]])/Table2[[#This Row],[200D EMA]]</f>
        <v>-0.10431646748327532</v>
      </c>
      <c r="V728">
        <v>1.18034210107185</v>
      </c>
      <c r="W728">
        <v>461</v>
      </c>
      <c r="X728">
        <v>482.8</v>
      </c>
      <c r="Y728">
        <v>440.2</v>
      </c>
      <c r="Z728">
        <v>491.8</v>
      </c>
      <c r="AA728">
        <v>403</v>
      </c>
      <c r="AB728">
        <v>491.8</v>
      </c>
      <c r="AC728">
        <f>(Table2[[#This Row],[Close Price]]/Table2[[#This Row],[Day Low]])-1</f>
        <v>1.0737527114967449E-2</v>
      </c>
      <c r="AD728">
        <f>(Table2[[#This Row],[Day High]]/Table2[[#This Row],[Close Price]])-1</f>
        <v>3.6162678398969916E-2</v>
      </c>
      <c r="AE728">
        <f>(Table2[[#This Row],[Close Price]]/Table2[[#This Row],[Current Week Low]])-1</f>
        <v>5.8496138119036756E-2</v>
      </c>
      <c r="AF728">
        <f>(Table2[[#This Row],[Current Week High]]/Table2[[#This Row],[Close Price]])-1</f>
        <v>5.5478055585363339E-2</v>
      </c>
      <c r="AG728">
        <f>(Table2[[#This Row],[Close Price]]/Table2[[#This Row],[Current Month Low]])-1</f>
        <v>0.15620347394540945</v>
      </c>
      <c r="AH728">
        <f>(Table2[[#This Row],[Current Month High]]/Table2[[#This Row],[Close Price]])-1</f>
        <v>5.5478055585363339E-2</v>
      </c>
      <c r="AI728">
        <v>114.250456057516</v>
      </c>
      <c r="AJ728">
        <v>50.306451612903203</v>
      </c>
      <c r="AK728" t="str">
        <f>IF(AND(Table2[[#This Row],[20D EMA]]&gt;Table2[[#This Row],[50D EMA]],Table2[[#This Row],[50D EMA]]&gt;Table2[[#This Row],[200D EMA]]),"Uptrend","Downtrend/NoTrend")</f>
        <v>Downtrend/NoTrend</v>
      </c>
      <c r="AL728">
        <v>0.04</v>
      </c>
      <c r="AM728" t="s">
        <v>10211</v>
      </c>
      <c r="AN728">
        <v>13.83</v>
      </c>
      <c r="AO728" t="s">
        <v>10211</v>
      </c>
      <c r="AP728">
        <v>-8.8860786760254995E-2</v>
      </c>
      <c r="AQ728">
        <f>(Table2[[#This Row],[Sharpe Ratio]]-AVERAGE(Table2[Sharpe Ratio]))/_xlfn.STDEV.P(Table2[Sharpe Ratio])</f>
        <v>-1.6267947425393197</v>
      </c>
      <c r="AR7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8">
        <f>_xlfn.RANK.AVG(Table2[[#This Row],[1Y Return vs Nifty Z-Score]],Table2[1Y Return vs Nifty Z-Score])</f>
        <v>727</v>
      </c>
      <c r="AT728">
        <f>_xlfn.RANK.AVG(Table2[[#This Row],[6M Return vs Nifty Z-Score]],Table2[6M Return vs Nifty Z-Score])</f>
        <v>718</v>
      </c>
      <c r="AU728">
        <f>_xlfn.RANK.AVG(Table2[[#This Row],[Sharpe Ratio Z-Score]],Table2[Sharpe Ratio Z-Score])</f>
        <v>696</v>
      </c>
      <c r="AV728">
        <f>(Table2[[#This Row],[Rank 1Y]]+Table2[[#This Row],[Rank 6M]]+Table2[[#This Row],[Rank Sharpe]])/3</f>
        <v>713.66666666666663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06256-B2B0-4151-AA3C-73C5602E3369}">
  <dimension ref="A1:Q5004"/>
  <sheetViews>
    <sheetView topLeftCell="G957" workbookViewId="0">
      <selection sqref="A1:Q1426"/>
    </sheetView>
  </sheetViews>
  <sheetFormatPr defaultRowHeight="14.4" x14ac:dyDescent="0.3"/>
  <cols>
    <col min="1" max="1" width="48.109375" bestFit="1" customWidth="1"/>
    <col min="2" max="2" width="15.109375" bestFit="1" customWidth="1"/>
    <col min="3" max="3" width="30" bestFit="1" customWidth="1"/>
    <col min="4" max="4" width="39.5546875" bestFit="1" customWidth="1"/>
    <col min="5" max="5" width="13" bestFit="1" customWidth="1"/>
    <col min="6" max="6" width="12.33203125" bestFit="1" customWidth="1"/>
    <col min="7" max="7" width="18.33203125" bestFit="1" customWidth="1"/>
    <col min="8" max="10" width="19" bestFit="1" customWidth="1"/>
    <col min="11" max="12" width="12" bestFit="1" customWidth="1"/>
    <col min="13" max="13" width="23.5546875" bestFit="1" customWidth="1"/>
    <col min="14" max="14" width="17" bestFit="1" customWidth="1"/>
    <col min="15" max="15" width="23.33203125" bestFit="1" customWidth="1"/>
    <col min="16" max="16" width="22.88671875" bestFit="1" customWidth="1"/>
    <col min="17" max="17" width="13.88671875" bestFit="1" customWidth="1"/>
  </cols>
  <sheetData>
    <row r="1" spans="1:17" x14ac:dyDescent="0.3">
      <c r="A1" t="s">
        <v>0</v>
      </c>
      <c r="B1" t="s">
        <v>1</v>
      </c>
      <c r="C1" t="s">
        <v>10164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tr">
        <f>IFERROR(VLOOKUP(Table1[[#This Row],[Ticker]],[1]!Table1[[Symbol]:[Industry]],2,FALSE),"-")</f>
        <v>-</v>
      </c>
      <c r="D2" t="s">
        <v>18</v>
      </c>
      <c r="E2">
        <v>2138876.0198434801</v>
      </c>
      <c r="F2">
        <v>3193.45</v>
      </c>
      <c r="G2">
        <v>0.68893681925147998</v>
      </c>
      <c r="H2">
        <v>3.4958428322832402</v>
      </c>
      <c r="I2">
        <v>4.5778119891823597</v>
      </c>
      <c r="J2">
        <v>0.85113977680775399</v>
      </c>
      <c r="K2">
        <v>2998.3815469525998</v>
      </c>
      <c r="L2">
        <v>2780.9637374848198</v>
      </c>
      <c r="M2">
        <v>65.491186156723302</v>
      </c>
      <c r="N2">
        <v>0.86284594610797805</v>
      </c>
      <c r="O2">
        <v>0.75623541937404004</v>
      </c>
      <c r="P2">
        <v>43.829662658199297</v>
      </c>
      <c r="Q2">
        <v>3.7777796308408003E-2</v>
      </c>
    </row>
    <row r="3" spans="1:17" x14ac:dyDescent="0.3">
      <c r="A3" t="s">
        <v>19</v>
      </c>
      <c r="B3" t="s">
        <v>20</v>
      </c>
      <c r="C3" t="str">
        <f>IFERROR(VLOOKUP(Table1[[#This Row],[Ticker]],[1]!Table1[[Symbol]:[Industry]],2,FALSE),"-")</f>
        <v>-</v>
      </c>
      <c r="D3" t="s">
        <v>21</v>
      </c>
      <c r="E3">
        <v>1419628.99943766</v>
      </c>
      <c r="F3">
        <v>4183.95</v>
      </c>
      <c r="G3">
        <v>1.9439248327588701</v>
      </c>
      <c r="H3">
        <v>-3.88534819823606</v>
      </c>
      <c r="I3">
        <v>-4.15381234853702</v>
      </c>
      <c r="J3">
        <v>-3.1008690847943701</v>
      </c>
      <c r="K3">
        <v>3905.0062074566399</v>
      </c>
      <c r="L3">
        <v>3793.73390090057</v>
      </c>
      <c r="M3">
        <v>47.325479251503403</v>
      </c>
      <c r="N3">
        <v>1.32361611135479</v>
      </c>
      <c r="O3">
        <v>1.6921808339009901</v>
      </c>
      <c r="P3">
        <v>28.732962062705699</v>
      </c>
      <c r="Q3">
        <v>-3.5517207519189999E-2</v>
      </c>
    </row>
    <row r="4" spans="1:17" x14ac:dyDescent="0.3">
      <c r="A4" t="s">
        <v>22</v>
      </c>
      <c r="B4" t="s">
        <v>23</v>
      </c>
      <c r="C4" t="str">
        <f>IFERROR(VLOOKUP(Table1[[#This Row],[Ticker]],[1]!Table1[[Symbol]:[Industry]],2,FALSE),"-")</f>
        <v>-</v>
      </c>
      <c r="D4" t="s">
        <v>24</v>
      </c>
      <c r="E4">
        <v>1233959.4025828301</v>
      </c>
      <c r="F4">
        <v>1622.7</v>
      </c>
      <c r="G4">
        <v>-27.029735037168301</v>
      </c>
      <c r="H4">
        <v>-2.1304660301137899</v>
      </c>
      <c r="I4">
        <v>-13.037037155136399</v>
      </c>
      <c r="J4">
        <v>-4.2638504741853502</v>
      </c>
      <c r="K4">
        <v>1597.89750217456</v>
      </c>
      <c r="L4">
        <v>1551.1142121100099</v>
      </c>
      <c r="M4">
        <v>36.493493923835302</v>
      </c>
      <c r="N4">
        <v>1.2721435674757899</v>
      </c>
      <c r="O4">
        <v>10.556479940839299</v>
      </c>
      <c r="P4">
        <v>19.005537017344398</v>
      </c>
      <c r="Q4">
        <v>-9.8754247486546001E-2</v>
      </c>
    </row>
    <row r="5" spans="1:17" x14ac:dyDescent="0.3">
      <c r="A5" t="s">
        <v>25</v>
      </c>
      <c r="B5" t="s">
        <v>26</v>
      </c>
      <c r="C5" t="str">
        <f>IFERROR(VLOOKUP(Table1[[#This Row],[Ticker]],[1]!Table1[[Symbol]:[Industry]],2,FALSE),"-")</f>
        <v>-</v>
      </c>
      <c r="D5" t="s">
        <v>24</v>
      </c>
      <c r="E5">
        <v>871538.69239095005</v>
      </c>
      <c r="F5">
        <v>1232.9000000000001</v>
      </c>
      <c r="G5">
        <v>4.1464597000271297</v>
      </c>
      <c r="H5">
        <v>6.1704043045407104</v>
      </c>
      <c r="I5">
        <v>10.950176862193301</v>
      </c>
      <c r="J5">
        <v>0.113183665529053</v>
      </c>
      <c r="K5">
        <v>1162.3493817820799</v>
      </c>
      <c r="L5">
        <v>1067.70175286327</v>
      </c>
      <c r="M5">
        <v>67.476972331727396</v>
      </c>
      <c r="N5">
        <v>0.79211230017111001</v>
      </c>
      <c r="O5">
        <v>2.0196285181279801</v>
      </c>
      <c r="P5">
        <v>37.141268075639601</v>
      </c>
      <c r="Q5">
        <v>8.4624846437770004E-2</v>
      </c>
    </row>
    <row r="6" spans="1:17" x14ac:dyDescent="0.3">
      <c r="A6" t="s">
        <v>27</v>
      </c>
      <c r="B6" t="s">
        <v>28</v>
      </c>
      <c r="C6" t="str">
        <f>IFERROR(VLOOKUP(Table1[[#This Row],[Ticker]],[1]!Table1[[Symbol]:[Industry]],2,FALSE),"-")</f>
        <v>-</v>
      </c>
      <c r="D6" t="s">
        <v>29</v>
      </c>
      <c r="E6">
        <v>858770.34638114995</v>
      </c>
      <c r="F6">
        <v>1433.25</v>
      </c>
      <c r="G6">
        <v>34.646336804325898</v>
      </c>
      <c r="H6">
        <v>-4.3873839601511797</v>
      </c>
      <c r="I6">
        <v>21.248546097069699</v>
      </c>
      <c r="J6">
        <v>0.23138194211185401</v>
      </c>
      <c r="K6">
        <v>1382.2148508918999</v>
      </c>
      <c r="L6">
        <v>1189.33840106663</v>
      </c>
      <c r="M6">
        <v>54.5215708946495</v>
      </c>
      <c r="N6">
        <v>0.93354490506795096</v>
      </c>
      <c r="O6">
        <v>7.1864643293214598</v>
      </c>
      <c r="P6">
        <v>69.204887550912005</v>
      </c>
      <c r="Q6">
        <v>0.162765587907234</v>
      </c>
    </row>
    <row r="7" spans="1:17" x14ac:dyDescent="0.3">
      <c r="A7" t="s">
        <v>30</v>
      </c>
      <c r="B7" t="s">
        <v>31</v>
      </c>
      <c r="C7" t="str">
        <f>IFERROR(VLOOKUP(Table1[[#This Row],[Ticker]],[1]!Table1[[Symbol]:[Industry]],2,FALSE),"-")</f>
        <v>-</v>
      </c>
      <c r="D7" t="s">
        <v>32</v>
      </c>
      <c r="E7">
        <v>764571.50438577996</v>
      </c>
      <c r="F7">
        <v>859.7</v>
      </c>
      <c r="G7">
        <v>19.495290410930501</v>
      </c>
      <c r="H7">
        <v>-2.3587692724927098</v>
      </c>
      <c r="I7">
        <v>23.7751615747902</v>
      </c>
      <c r="J7">
        <v>0.95924389631316198</v>
      </c>
      <c r="K7">
        <v>827.912203173953</v>
      </c>
      <c r="L7">
        <v>732.292842774718</v>
      </c>
      <c r="M7">
        <v>57.826209660160899</v>
      </c>
      <c r="N7">
        <v>0.76265748783193898</v>
      </c>
      <c r="O7">
        <v>6.0835175061067801</v>
      </c>
      <c r="P7">
        <v>58.265832106038197</v>
      </c>
      <c r="Q7">
        <v>8.2374161340308005E-2</v>
      </c>
    </row>
    <row r="8" spans="1:17" x14ac:dyDescent="0.3">
      <c r="A8" t="s">
        <v>33</v>
      </c>
      <c r="B8" t="s">
        <v>34</v>
      </c>
      <c r="C8" t="str">
        <f>IFERROR(VLOOKUP(Table1[[#This Row],[Ticker]],[1]!Table1[[Symbol]:[Industry]],2,FALSE),"-")</f>
        <v>-</v>
      </c>
      <c r="D8" t="s">
        <v>21</v>
      </c>
      <c r="E8">
        <v>684346.54698270001</v>
      </c>
      <c r="F8">
        <v>1711.75</v>
      </c>
      <c r="G8">
        <v>1.9824229116868199</v>
      </c>
      <c r="H8">
        <v>4.5795129404743298</v>
      </c>
      <c r="I8">
        <v>-5.7712300072838199</v>
      </c>
      <c r="J8">
        <v>-0.720064533183431</v>
      </c>
      <c r="K8">
        <v>1544.0670385461301</v>
      </c>
      <c r="L8">
        <v>1511.8859049482101</v>
      </c>
      <c r="M8">
        <v>77.2430501458783</v>
      </c>
      <c r="N8">
        <v>0.96403161806204396</v>
      </c>
      <c r="O8">
        <v>1.2414195998247299</v>
      </c>
      <c r="P8">
        <v>31.168582375478898</v>
      </c>
      <c r="Q8">
        <v>-6.3335365229692006E-2</v>
      </c>
    </row>
    <row r="9" spans="1:17" x14ac:dyDescent="0.3">
      <c r="A9" t="s">
        <v>35</v>
      </c>
      <c r="B9" t="s">
        <v>36</v>
      </c>
      <c r="C9" t="str">
        <f>IFERROR(VLOOKUP(Table1[[#This Row],[Ticker]],[1]!Table1[[Symbol]:[Industry]],2,FALSE),"-")</f>
        <v>-</v>
      </c>
      <c r="D9" t="s">
        <v>37</v>
      </c>
      <c r="E9">
        <v>668773.63191523496</v>
      </c>
      <c r="F9">
        <v>1051.55</v>
      </c>
      <c r="G9">
        <v>43.079791005893902</v>
      </c>
      <c r="H9">
        <v>-0.64180332472171897</v>
      </c>
      <c r="I9">
        <v>14.889897426616001</v>
      </c>
      <c r="J9">
        <v>4.0034778690870798</v>
      </c>
      <c r="K9">
        <v>1002.91780626322</v>
      </c>
      <c r="L9">
        <v>898.13933960027998</v>
      </c>
      <c r="M9">
        <v>74.696431961707205</v>
      </c>
      <c r="N9">
        <v>0.99817728065976297</v>
      </c>
      <c r="O9">
        <v>11.7398126575055</v>
      </c>
      <c r="P9">
        <v>76.035824893278601</v>
      </c>
      <c r="Q9">
        <v>-1.1893013324060999E-2</v>
      </c>
    </row>
    <row r="10" spans="1:17" x14ac:dyDescent="0.3">
      <c r="A10" t="s">
        <v>38</v>
      </c>
      <c r="B10" t="s">
        <v>39</v>
      </c>
      <c r="C10" t="str">
        <f>IFERROR(VLOOKUP(Table1[[#This Row],[Ticker]],[1]!Table1[[Symbol]:[Industry]],2,FALSE),"-")</f>
        <v>-</v>
      </c>
      <c r="D10" t="s">
        <v>40</v>
      </c>
      <c r="E10">
        <v>612973.11638687004</v>
      </c>
      <c r="F10">
        <v>2622.25</v>
      </c>
      <c r="G10">
        <v>-28.324502243161799</v>
      </c>
      <c r="H10">
        <v>-2.7962432741311898</v>
      </c>
      <c r="I10">
        <v>-8.8339483928103206</v>
      </c>
      <c r="J10">
        <v>3.6333208887819501</v>
      </c>
      <c r="K10">
        <v>2460.9130152652501</v>
      </c>
      <c r="L10">
        <v>2444.0621601139701</v>
      </c>
      <c r="M10">
        <v>76.932476879800902</v>
      </c>
      <c r="N10">
        <v>0.79890672101042404</v>
      </c>
      <c r="O10">
        <v>3.8783487463056301</v>
      </c>
      <c r="P10">
        <v>20.726963007297201</v>
      </c>
      <c r="Q10">
        <v>-6.6823687162179998E-2</v>
      </c>
    </row>
    <row r="11" spans="1:17" x14ac:dyDescent="0.3">
      <c r="A11" t="s">
        <v>41</v>
      </c>
      <c r="B11" t="s">
        <v>42</v>
      </c>
      <c r="C11" t="str">
        <f>IFERROR(VLOOKUP(Table1[[#This Row],[Ticker]],[1]!Table1[[Symbol]:[Industry]],2,FALSE),"-")</f>
        <v>-</v>
      </c>
      <c r="D11" t="s">
        <v>43</v>
      </c>
      <c r="E11">
        <v>572821.651898565</v>
      </c>
      <c r="F11">
        <v>459.05</v>
      </c>
      <c r="G11">
        <v>-29.2074569835214</v>
      </c>
      <c r="H11">
        <v>1.07616585765849</v>
      </c>
      <c r="I11">
        <v>-13.5489818034966</v>
      </c>
      <c r="J11">
        <v>6.0867180892463004</v>
      </c>
      <c r="K11">
        <v>433.368825213072</v>
      </c>
      <c r="L11">
        <v>430.64151459865298</v>
      </c>
      <c r="M11">
        <v>85.159126929674997</v>
      </c>
      <c r="N11">
        <v>0.95727891383217101</v>
      </c>
      <c r="O11">
        <v>8.85524452674</v>
      </c>
      <c r="P11">
        <v>14.949292600475699</v>
      </c>
      <c r="Q11">
        <v>0.100631627308677</v>
      </c>
    </row>
    <row r="12" spans="1:17" x14ac:dyDescent="0.3">
      <c r="A12" t="s">
        <v>44</v>
      </c>
      <c r="B12" t="s">
        <v>45</v>
      </c>
      <c r="C12" t="str">
        <f>IFERROR(VLOOKUP(Table1[[#This Row],[Ticker]],[1]!Table1[[Symbol]:[Industry]],2,FALSE),"-")</f>
        <v>-</v>
      </c>
      <c r="D12" t="s">
        <v>46</v>
      </c>
      <c r="E12">
        <v>497846.24693944003</v>
      </c>
      <c r="F12">
        <v>3649.35</v>
      </c>
      <c r="G12">
        <v>22.250685351562101</v>
      </c>
      <c r="H12">
        <v>-4.4405069036258302</v>
      </c>
      <c r="I12">
        <v>-9.6527519756435201</v>
      </c>
      <c r="J12">
        <v>0.432247286509999</v>
      </c>
      <c r="K12">
        <v>3585.6111294570901</v>
      </c>
      <c r="L12">
        <v>3352.67047525201</v>
      </c>
      <c r="M12">
        <v>52.044721177895198</v>
      </c>
      <c r="N12">
        <v>0.77342794880738996</v>
      </c>
      <c r="O12">
        <v>7.4136490059873701</v>
      </c>
      <c r="P12">
        <v>49.181400102197202</v>
      </c>
      <c r="Q12">
        <v>0.115954190425749</v>
      </c>
    </row>
    <row r="13" spans="1:17" x14ac:dyDescent="0.3">
      <c r="A13" t="s">
        <v>47</v>
      </c>
      <c r="B13" t="s">
        <v>48</v>
      </c>
      <c r="C13" t="str">
        <f>IFERROR(VLOOKUP(Table1[[#This Row],[Ticker]],[1]!Table1[[Symbol]:[Industry]],2,FALSE),"-")</f>
        <v>-</v>
      </c>
      <c r="D13" t="s">
        <v>49</v>
      </c>
      <c r="E13">
        <v>429534.09398472903</v>
      </c>
      <c r="F13">
        <v>7004.3</v>
      </c>
      <c r="G13">
        <v>-32.156246563971003</v>
      </c>
      <c r="H13">
        <v>-7.7686921751092903</v>
      </c>
      <c r="I13">
        <v>-20.482397870604501</v>
      </c>
      <c r="J13">
        <v>-3.3367475793148298</v>
      </c>
      <c r="K13">
        <v>7030.2494498783599</v>
      </c>
      <c r="L13">
        <v>7018.2667954558201</v>
      </c>
      <c r="M13">
        <v>33.367507239062903</v>
      </c>
      <c r="N13">
        <v>0.79308734478812803</v>
      </c>
      <c r="O13">
        <v>16.9567265822423</v>
      </c>
      <c r="P13">
        <v>13.195319822877201</v>
      </c>
      <c r="Q13">
        <v>-4.2636142652679003E-2</v>
      </c>
    </row>
    <row r="14" spans="1:17" x14ac:dyDescent="0.3">
      <c r="A14" t="s">
        <v>50</v>
      </c>
      <c r="B14" t="s">
        <v>51</v>
      </c>
      <c r="C14" t="str">
        <f>IFERROR(VLOOKUP(Table1[[#This Row],[Ticker]],[1]!Table1[[Symbol]:[Industry]],2,FALSE),"-")</f>
        <v>-</v>
      </c>
      <c r="D14" t="s">
        <v>21</v>
      </c>
      <c r="E14">
        <v>409421.08626522898</v>
      </c>
      <c r="F14">
        <v>1560.2</v>
      </c>
      <c r="G14">
        <v>14.0869102183902</v>
      </c>
      <c r="H14">
        <v>-1.9777299985396</v>
      </c>
      <c r="I14">
        <v>-10.650726983691801</v>
      </c>
      <c r="J14">
        <v>-1.62145380798198</v>
      </c>
      <c r="K14">
        <v>1453.2672889186699</v>
      </c>
      <c r="L14">
        <v>1414.51465979005</v>
      </c>
      <c r="M14">
        <v>65.891416350831705</v>
      </c>
      <c r="N14">
        <v>0.96503737762172204</v>
      </c>
      <c r="O14">
        <v>8.7905396744007103</v>
      </c>
      <c r="P14">
        <v>43.526056759118703</v>
      </c>
      <c r="Q14">
        <v>1.4977350159315001E-2</v>
      </c>
    </row>
    <row r="15" spans="1:17" x14ac:dyDescent="0.3">
      <c r="A15" t="s">
        <v>52</v>
      </c>
      <c r="B15" t="s">
        <v>53</v>
      </c>
      <c r="C15" t="str">
        <f>IFERROR(VLOOKUP(Table1[[#This Row],[Ticker]],[1]!Table1[[Symbol]:[Industry]],2,FALSE),"-")</f>
        <v>-</v>
      </c>
      <c r="D15" t="s">
        <v>24</v>
      </c>
      <c r="E15">
        <v>400763.277607875</v>
      </c>
      <c r="F15">
        <v>1317.3</v>
      </c>
      <c r="G15">
        <v>12.261121194933301</v>
      </c>
      <c r="H15">
        <v>3.57685812738637</v>
      </c>
      <c r="I15">
        <v>5.6695147159217001</v>
      </c>
      <c r="J15">
        <v>0.42757429049379703</v>
      </c>
      <c r="K15">
        <v>1210.2719725434999</v>
      </c>
      <c r="L15">
        <v>1103.1281924721</v>
      </c>
      <c r="M15">
        <v>72.897857903065301</v>
      </c>
      <c r="N15">
        <v>0.74024666982138199</v>
      </c>
      <c r="O15">
        <v>1.6966522432247899</v>
      </c>
      <c r="P15">
        <v>42.080569487138</v>
      </c>
      <c r="Q15">
        <v>4.0132324512375001E-2</v>
      </c>
    </row>
    <row r="16" spans="1:17" x14ac:dyDescent="0.3">
      <c r="A16" t="s">
        <v>54</v>
      </c>
      <c r="B16" t="s">
        <v>55</v>
      </c>
      <c r="C16" t="str">
        <f>IFERROR(VLOOKUP(Table1[[#This Row],[Ticker]],[1]!Table1[[Symbol]:[Industry]],2,FALSE),"-")</f>
        <v>-</v>
      </c>
      <c r="D16" t="s">
        <v>56</v>
      </c>
      <c r="E16">
        <v>399769.16089247999</v>
      </c>
      <c r="F16">
        <v>12562.5</v>
      </c>
      <c r="G16">
        <v>1.32016179955602</v>
      </c>
      <c r="H16">
        <v>-6.3174521165355504</v>
      </c>
      <c r="I16">
        <v>14.1481960891297</v>
      </c>
      <c r="J16">
        <v>4.6703984063561599</v>
      </c>
      <c r="K16">
        <v>12398.015915091501</v>
      </c>
      <c r="L16">
        <v>11484.798516245601</v>
      </c>
      <c r="M16">
        <v>67.536541913337402</v>
      </c>
      <c r="N16">
        <v>1.49337709999588</v>
      </c>
      <c r="O16">
        <v>5.8706467661691502</v>
      </c>
      <c r="P16">
        <v>35.749906798571402</v>
      </c>
      <c r="Q16">
        <v>4.2044956658148003E-2</v>
      </c>
    </row>
    <row r="17" spans="1:17" x14ac:dyDescent="0.3">
      <c r="A17" t="s">
        <v>57</v>
      </c>
      <c r="B17" t="s">
        <v>58</v>
      </c>
      <c r="C17" t="str">
        <f>IFERROR(VLOOKUP(Table1[[#This Row],[Ticker]],[1]!Table1[[Symbol]:[Industry]],2,FALSE),"-")</f>
        <v>-</v>
      </c>
      <c r="D17" t="s">
        <v>59</v>
      </c>
      <c r="E17">
        <v>383384.00880284997</v>
      </c>
      <c r="F17">
        <v>307.10000000000002</v>
      </c>
      <c r="G17">
        <v>56.777205769626903</v>
      </c>
      <c r="H17">
        <v>5.6816811590584697</v>
      </c>
      <c r="I17">
        <v>25.556614759275998</v>
      </c>
      <c r="J17">
        <v>9.0573824052804497</v>
      </c>
      <c r="K17">
        <v>276.846655913978</v>
      </c>
      <c r="L17">
        <v>245.442847873397</v>
      </c>
      <c r="M17">
        <v>85.159288180292904</v>
      </c>
      <c r="N17">
        <v>1.20189774882079</v>
      </c>
      <c r="O17">
        <v>1.5141647671767999</v>
      </c>
      <c r="P17">
        <v>85.839636913766995</v>
      </c>
      <c r="Q17">
        <v>0.11066281633076901</v>
      </c>
    </row>
    <row r="18" spans="1:17" x14ac:dyDescent="0.3">
      <c r="A18" t="s">
        <v>60</v>
      </c>
      <c r="B18" t="s">
        <v>61</v>
      </c>
      <c r="C18" t="str">
        <f>IFERROR(VLOOKUP(Table1[[#This Row],[Ticker]],[1]!Table1[[Symbol]:[Industry]],2,FALSE),"-")</f>
        <v>-</v>
      </c>
      <c r="D18" t="s">
        <v>62</v>
      </c>
      <c r="E18">
        <v>379514.80887975002</v>
      </c>
      <c r="F18">
        <v>1577.3</v>
      </c>
      <c r="G18">
        <v>19.813490530787401</v>
      </c>
      <c r="H18">
        <v>0.12057680363836799</v>
      </c>
      <c r="I18">
        <v>7.0464068959454904</v>
      </c>
      <c r="J18">
        <v>0.37570638801186201</v>
      </c>
      <c r="K18">
        <v>1524.5954579771001</v>
      </c>
      <c r="L18">
        <v>1406.4966306860199</v>
      </c>
      <c r="M18">
        <v>67.316603429769899</v>
      </c>
      <c r="N18">
        <v>0.65025924673637803</v>
      </c>
      <c r="O18">
        <v>3.90223800164837</v>
      </c>
      <c r="P18">
        <v>48.263382995722999</v>
      </c>
      <c r="Q18">
        <v>0.10523662435886599</v>
      </c>
    </row>
    <row r="19" spans="1:17" x14ac:dyDescent="0.3">
      <c r="A19" t="s">
        <v>63</v>
      </c>
      <c r="B19" t="s">
        <v>64</v>
      </c>
      <c r="C19" t="str">
        <f>IFERROR(VLOOKUP(Table1[[#This Row],[Ticker]],[1]!Table1[[Symbol]:[Industry]],2,FALSE),"-")</f>
        <v>-</v>
      </c>
      <c r="D19" t="s">
        <v>56</v>
      </c>
      <c r="E19">
        <v>374540.84797184</v>
      </c>
      <c r="F19">
        <v>1016.75</v>
      </c>
      <c r="G19">
        <v>37.207264128903503</v>
      </c>
      <c r="H19">
        <v>-2.50422619500277</v>
      </c>
      <c r="I19">
        <v>12.6232262051095</v>
      </c>
      <c r="J19">
        <v>0.92606186324117101</v>
      </c>
      <c r="K19">
        <v>978.11781598698894</v>
      </c>
      <c r="L19">
        <v>866.89193543713805</v>
      </c>
      <c r="M19">
        <v>67.697790085847899</v>
      </c>
      <c r="N19">
        <v>0.991309610374142</v>
      </c>
      <c r="O19">
        <v>4.8045242193262601</v>
      </c>
      <c r="P19">
        <v>71.371987190291605</v>
      </c>
      <c r="Q19">
        <v>0.15090540975227401</v>
      </c>
    </row>
    <row r="20" spans="1:17" x14ac:dyDescent="0.3">
      <c r="A20" t="s">
        <v>65</v>
      </c>
      <c r="B20" t="s">
        <v>66</v>
      </c>
      <c r="C20" t="str">
        <f>IFERROR(VLOOKUP(Table1[[#This Row],[Ticker]],[1]!Table1[[Symbol]:[Industry]],2,FALSE),"-")</f>
        <v>-</v>
      </c>
      <c r="D20" t="s">
        <v>67</v>
      </c>
      <c r="E20">
        <v>371009.61900000001</v>
      </c>
      <c r="F20">
        <v>5489.2</v>
      </c>
      <c r="G20">
        <v>159.207443378763</v>
      </c>
      <c r="H20">
        <v>8.8507766680739604</v>
      </c>
      <c r="I20">
        <v>70.944664749999006</v>
      </c>
      <c r="J20">
        <v>-0.441452216025844</v>
      </c>
      <c r="K20">
        <v>4922.1365007472996</v>
      </c>
      <c r="L20">
        <v>3596.47476724134</v>
      </c>
      <c r="M20">
        <v>62.519516302305902</v>
      </c>
      <c r="N20">
        <v>0.64616428508316204</v>
      </c>
      <c r="O20">
        <v>3.3802739925672101</v>
      </c>
      <c r="P20">
        <v>210.510238714786</v>
      </c>
      <c r="Q20">
        <v>0.29044625071216401</v>
      </c>
    </row>
    <row r="21" spans="1:17" x14ac:dyDescent="0.3">
      <c r="A21" t="s">
        <v>68</v>
      </c>
      <c r="B21" t="s">
        <v>69</v>
      </c>
      <c r="C21" t="str">
        <f>IFERROR(VLOOKUP(Table1[[#This Row],[Ticker]],[1]!Table1[[Symbol]:[Industry]],2,FALSE),"-")</f>
        <v>-</v>
      </c>
      <c r="D21" t="s">
        <v>24</v>
      </c>
      <c r="E21">
        <v>366677.61691610003</v>
      </c>
      <c r="F21">
        <v>1832.85</v>
      </c>
      <c r="G21">
        <v>-28.811386574677002</v>
      </c>
      <c r="H21">
        <v>1.8096209782397901</v>
      </c>
      <c r="I21">
        <v>-11.931632346283299</v>
      </c>
      <c r="J21">
        <v>-0.107594304034591</v>
      </c>
      <c r="K21">
        <v>1764.0434131735601</v>
      </c>
      <c r="L21">
        <v>1764.8506726554101</v>
      </c>
      <c r="M21">
        <v>63.161714572240903</v>
      </c>
      <c r="N21">
        <v>0.60164948884305403</v>
      </c>
      <c r="O21">
        <v>8.4513189840958098</v>
      </c>
      <c r="P21">
        <v>18.719435178287998</v>
      </c>
      <c r="Q21">
        <v>-7.9094137302338996E-2</v>
      </c>
    </row>
    <row r="22" spans="1:17" x14ac:dyDescent="0.3">
      <c r="A22" t="s">
        <v>70</v>
      </c>
      <c r="B22" t="s">
        <v>71</v>
      </c>
      <c r="C22" t="str">
        <f>IFERROR(VLOOKUP(Table1[[#This Row],[Ticker]],[1]!Table1[[Symbol]:[Industry]],2,FALSE),"-")</f>
        <v>-</v>
      </c>
      <c r="D22" t="s">
        <v>72</v>
      </c>
      <c r="E22">
        <v>365661.27991314</v>
      </c>
      <c r="F22">
        <v>377.15</v>
      </c>
      <c r="G22">
        <v>71.239472734158795</v>
      </c>
      <c r="H22">
        <v>-2.3039205930484798</v>
      </c>
      <c r="I22">
        <v>8.7202843804899306</v>
      </c>
      <c r="J22">
        <v>-0.20243741453936001</v>
      </c>
      <c r="K22">
        <v>365.10191706538598</v>
      </c>
      <c r="L22">
        <v>319.00787678002001</v>
      </c>
      <c r="M22">
        <v>56.6592385156357</v>
      </c>
      <c r="N22">
        <v>0.86923930164301599</v>
      </c>
      <c r="O22">
        <v>4.2556012196738697</v>
      </c>
      <c r="P22">
        <v>104.14073071718499</v>
      </c>
      <c r="Q22">
        <v>0.16521216919906601</v>
      </c>
    </row>
    <row r="23" spans="1:17" x14ac:dyDescent="0.3">
      <c r="A23" t="s">
        <v>73</v>
      </c>
      <c r="B23" t="s">
        <v>74</v>
      </c>
      <c r="C23" t="str">
        <f>IFERROR(VLOOKUP(Table1[[#This Row],[Ticker]],[1]!Table1[[Symbol]:[Industry]],2,FALSE),"-")</f>
        <v>-</v>
      </c>
      <c r="D23" t="s">
        <v>75</v>
      </c>
      <c r="E23">
        <v>350926.54507742898</v>
      </c>
      <c r="F23">
        <v>3065.45</v>
      </c>
      <c r="G23">
        <v>1.9722670817619099</v>
      </c>
      <c r="H23">
        <v>-9.76878398826506</v>
      </c>
      <c r="I23">
        <v>-13.154940584816799</v>
      </c>
      <c r="J23">
        <v>-2.4769968015125401</v>
      </c>
      <c r="K23">
        <v>3154.6938627484601</v>
      </c>
      <c r="L23">
        <v>2969.3374704839598</v>
      </c>
      <c r="M23">
        <v>28.410160200893898</v>
      </c>
      <c r="N23">
        <v>0.352255036176568</v>
      </c>
      <c r="O23">
        <v>22.1321502552643</v>
      </c>
      <c r="P23">
        <v>43.1115779645191</v>
      </c>
      <c r="Q23">
        <v>7.3817644943188002E-2</v>
      </c>
    </row>
    <row r="24" spans="1:17" x14ac:dyDescent="0.3">
      <c r="A24" t="s">
        <v>76</v>
      </c>
      <c r="B24" t="s">
        <v>77</v>
      </c>
      <c r="C24" t="str">
        <f>IFERROR(VLOOKUP(Table1[[#This Row],[Ticker]],[1]!Table1[[Symbol]:[Industry]],2,FALSE),"-")</f>
        <v>-</v>
      </c>
      <c r="D24" t="s">
        <v>78</v>
      </c>
      <c r="E24">
        <v>332995.76384893502</v>
      </c>
      <c r="F24">
        <v>11602.3</v>
      </c>
      <c r="G24">
        <v>14.7365801726495</v>
      </c>
      <c r="H24">
        <v>0.52606440109942099</v>
      </c>
      <c r="I24">
        <v>6.37900922025214</v>
      </c>
      <c r="J24">
        <v>-2.5064776184500501</v>
      </c>
      <c r="K24">
        <v>10798.2332306565</v>
      </c>
      <c r="L24">
        <v>9754.1109038096802</v>
      </c>
      <c r="M24">
        <v>53.521284462402299</v>
      </c>
      <c r="N24">
        <v>0.82170446467646996</v>
      </c>
      <c r="O24">
        <v>4.1000491281900997</v>
      </c>
      <c r="P24">
        <v>45.2529842945046</v>
      </c>
      <c r="Q24">
        <v>2.5412921833399001E-2</v>
      </c>
    </row>
    <row r="25" spans="1:17" x14ac:dyDescent="0.3">
      <c r="A25" t="s">
        <v>79</v>
      </c>
      <c r="B25" t="s">
        <v>80</v>
      </c>
      <c r="C25" t="str">
        <f>IFERROR(VLOOKUP(Table1[[#This Row],[Ticker]],[1]!Table1[[Symbol]:[Industry]],2,FALSE),"-")</f>
        <v>-</v>
      </c>
      <c r="D25" t="s">
        <v>56</v>
      </c>
      <c r="E25">
        <v>323217.88035029999</v>
      </c>
      <c r="F25">
        <v>2703.95</v>
      </c>
      <c r="G25">
        <v>45.730884966810102</v>
      </c>
      <c r="H25">
        <v>-10.0274350266341</v>
      </c>
      <c r="I25">
        <v>54.543447931073601</v>
      </c>
      <c r="J25">
        <v>-7.0524882976124896</v>
      </c>
      <c r="K25">
        <v>2642.7730261729698</v>
      </c>
      <c r="L25">
        <v>2087.3517095968</v>
      </c>
      <c r="M25">
        <v>31.1954691745687</v>
      </c>
      <c r="N25">
        <v>0.93163372015261203</v>
      </c>
      <c r="O25">
        <v>11.448066717210001</v>
      </c>
      <c r="P25">
        <v>90.990641003001898</v>
      </c>
      <c r="Q25">
        <v>0.175609419977135</v>
      </c>
    </row>
    <row r="26" spans="1:17" x14ac:dyDescent="0.3">
      <c r="A26" t="s">
        <v>81</v>
      </c>
      <c r="B26" t="s">
        <v>82</v>
      </c>
      <c r="C26" t="str">
        <f>IFERROR(VLOOKUP(Table1[[#This Row],[Ticker]],[1]!Table1[[Symbol]:[Industry]],2,FALSE),"-")</f>
        <v>-</v>
      </c>
      <c r="D26" t="s">
        <v>83</v>
      </c>
      <c r="E26">
        <v>320532.21735382499</v>
      </c>
      <c r="F26">
        <v>1486.7</v>
      </c>
      <c r="G26">
        <v>78.886557611160299</v>
      </c>
      <c r="H26">
        <v>0.31988355371448202</v>
      </c>
      <c r="I26">
        <v>11.253139358174501</v>
      </c>
      <c r="J26">
        <v>-2.15464900411938</v>
      </c>
      <c r="K26">
        <v>1421.0853667732599</v>
      </c>
      <c r="L26">
        <v>1212.58349852265</v>
      </c>
      <c r="M26">
        <v>54.471845082078097</v>
      </c>
      <c r="N26">
        <v>0.60836451223741494</v>
      </c>
      <c r="O26">
        <v>9.0603349700679292</v>
      </c>
      <c r="P26">
        <v>108.017349937036</v>
      </c>
      <c r="Q26">
        <v>7.4654648563514003E-2</v>
      </c>
    </row>
    <row r="27" spans="1:17" x14ac:dyDescent="0.3">
      <c r="A27" t="s">
        <v>84</v>
      </c>
      <c r="B27" t="s">
        <v>85</v>
      </c>
      <c r="C27" t="str">
        <f>IFERROR(VLOOKUP(Table1[[#This Row],[Ticker]],[1]!Table1[[Symbol]:[Industry]],2,FALSE),"-")</f>
        <v>-</v>
      </c>
      <c r="D27" t="s">
        <v>86</v>
      </c>
      <c r="E27">
        <v>318824.69891531998</v>
      </c>
      <c r="F27">
        <v>343.1</v>
      </c>
      <c r="G27">
        <v>55.0963432512644</v>
      </c>
      <c r="H27">
        <v>2.6580970828056998</v>
      </c>
      <c r="I27">
        <v>31.346971796000201</v>
      </c>
      <c r="J27">
        <v>2.0415811789529101</v>
      </c>
      <c r="K27">
        <v>320.25632361369998</v>
      </c>
      <c r="L27">
        <v>272.18342814593598</v>
      </c>
      <c r="M27">
        <v>68.068888564430495</v>
      </c>
      <c r="N27">
        <v>0.61227528815973897</v>
      </c>
      <c r="O27">
        <v>1.6467502185951499</v>
      </c>
      <c r="P27">
        <v>93.268553724827498</v>
      </c>
      <c r="Q27">
        <v>0.113177962577376</v>
      </c>
    </row>
    <row r="28" spans="1:17" x14ac:dyDescent="0.3">
      <c r="A28" t="s">
        <v>87</v>
      </c>
      <c r="B28" t="s">
        <v>88</v>
      </c>
      <c r="C28" t="str">
        <f>IFERROR(VLOOKUP(Table1[[#This Row],[Ticker]],[1]!Table1[[Symbol]:[Industry]],2,FALSE),"-")</f>
        <v>-</v>
      </c>
      <c r="D28" t="s">
        <v>89</v>
      </c>
      <c r="E28">
        <v>318787.62268252001</v>
      </c>
      <c r="F28">
        <v>4943.6499999999996</v>
      </c>
      <c r="G28">
        <v>3.4769812570318099</v>
      </c>
      <c r="H28">
        <v>-0.95804767805448199</v>
      </c>
      <c r="I28">
        <v>16.797554700265199</v>
      </c>
      <c r="J28">
        <v>1.9129621138860899</v>
      </c>
      <c r="K28">
        <v>4708.90129164276</v>
      </c>
      <c r="L28">
        <v>4282.8322377945897</v>
      </c>
      <c r="M28">
        <v>61.9864887607106</v>
      </c>
      <c r="N28">
        <v>1.0520478187731901</v>
      </c>
      <c r="O28">
        <v>5.5697713228080401</v>
      </c>
      <c r="P28">
        <v>41.6011457214464</v>
      </c>
      <c r="Q28">
        <v>1.5720545760376001E-2</v>
      </c>
    </row>
    <row r="29" spans="1:17" x14ac:dyDescent="0.3">
      <c r="A29" t="s">
        <v>90</v>
      </c>
      <c r="B29" t="s">
        <v>91</v>
      </c>
      <c r="C29" t="str">
        <f>IFERROR(VLOOKUP(Table1[[#This Row],[Ticker]],[1]!Table1[[Symbol]:[Industry]],2,FALSE),"-")</f>
        <v>-</v>
      </c>
      <c r="D29" t="s">
        <v>92</v>
      </c>
      <c r="E29">
        <v>308167.22999163502</v>
      </c>
      <c r="F29">
        <v>496.2</v>
      </c>
      <c r="G29">
        <v>85.287383095418306</v>
      </c>
      <c r="H29">
        <v>-1.08465740113126</v>
      </c>
      <c r="I29">
        <v>18.2922335342165</v>
      </c>
      <c r="J29">
        <v>1.90669306487753</v>
      </c>
      <c r="K29">
        <v>476.03723465710698</v>
      </c>
      <c r="L29">
        <v>411.13373091423199</v>
      </c>
      <c r="M29">
        <v>73.249013849388902</v>
      </c>
      <c r="N29">
        <v>0.72701197623911096</v>
      </c>
      <c r="O29">
        <v>6.2877871825876603</v>
      </c>
      <c r="P29">
        <v>118.734846815076</v>
      </c>
      <c r="Q29">
        <v>0.14316305992355099</v>
      </c>
    </row>
    <row r="30" spans="1:17" x14ac:dyDescent="0.3">
      <c r="A30" t="s">
        <v>93</v>
      </c>
      <c r="B30" t="s">
        <v>94</v>
      </c>
      <c r="C30" t="str">
        <f>IFERROR(VLOOKUP(Table1[[#This Row],[Ticker]],[1]!Table1[[Symbol]:[Industry]],2,FALSE),"-")</f>
        <v>-</v>
      </c>
      <c r="D30" t="s">
        <v>95</v>
      </c>
      <c r="E30">
        <v>289766.91158407502</v>
      </c>
      <c r="F30">
        <v>2999.15</v>
      </c>
      <c r="G30">
        <v>-38.3665189776342</v>
      </c>
      <c r="H30">
        <v>-0.396223930038474</v>
      </c>
      <c r="I30">
        <v>-20.410941978590898</v>
      </c>
      <c r="J30">
        <v>2.1281197582301501</v>
      </c>
      <c r="K30">
        <v>2909.7970633432701</v>
      </c>
      <c r="L30">
        <v>2983.9969707570199</v>
      </c>
      <c r="M30">
        <v>76.653864050734896</v>
      </c>
      <c r="N30">
        <v>0.94939942103298303</v>
      </c>
      <c r="O30">
        <v>18.967040661520699</v>
      </c>
      <c r="P30">
        <v>12.3235084828283</v>
      </c>
      <c r="Q30">
        <v>-7.0682182652141004E-2</v>
      </c>
    </row>
    <row r="31" spans="1:17" x14ac:dyDescent="0.3">
      <c r="A31" t="s">
        <v>96</v>
      </c>
      <c r="B31" t="s">
        <v>97</v>
      </c>
      <c r="C31" t="str">
        <f>IFERROR(VLOOKUP(Table1[[#This Row],[Ticker]],[1]!Table1[[Symbol]:[Industry]],2,FALSE),"-")</f>
        <v>-</v>
      </c>
      <c r="D31" t="s">
        <v>98</v>
      </c>
      <c r="E31">
        <v>288170.81838160002</v>
      </c>
      <c r="F31">
        <v>3229.85</v>
      </c>
      <c r="G31">
        <v>-22.0955616473248</v>
      </c>
      <c r="H31">
        <v>-9.4188940060764406</v>
      </c>
      <c r="I31">
        <v>-25.225701524804698</v>
      </c>
      <c r="J31">
        <v>-2.5565999623408699</v>
      </c>
      <c r="K31">
        <v>3386.1424355962199</v>
      </c>
      <c r="L31">
        <v>3393.2910806854102</v>
      </c>
      <c r="M31">
        <v>38.9250774235067</v>
      </c>
      <c r="N31">
        <v>1.0628952364355599</v>
      </c>
      <c r="O31">
        <v>20.3445980463488</v>
      </c>
      <c r="P31">
        <v>12.052247220246599</v>
      </c>
      <c r="Q31">
        <v>7.1703731877113E-2</v>
      </c>
    </row>
    <row r="32" spans="1:17" x14ac:dyDescent="0.3">
      <c r="A32" t="s">
        <v>99</v>
      </c>
      <c r="B32" t="s">
        <v>100</v>
      </c>
      <c r="C32" t="str">
        <f>IFERROR(VLOOKUP(Table1[[#This Row],[Ticker]],[1]!Table1[[Symbol]:[Industry]],2,FALSE),"-")</f>
        <v>-</v>
      </c>
      <c r="D32" t="s">
        <v>101</v>
      </c>
      <c r="E32">
        <v>283772.42404000001</v>
      </c>
      <c r="F32">
        <v>664.65</v>
      </c>
      <c r="G32">
        <v>73.402562729025604</v>
      </c>
      <c r="H32">
        <v>-9.5089446990972704</v>
      </c>
      <c r="I32">
        <v>98.156558508731393</v>
      </c>
      <c r="J32">
        <v>-3.1461583447719201</v>
      </c>
      <c r="K32">
        <v>620.15059638657999</v>
      </c>
      <c r="L32">
        <v>453.115802168794</v>
      </c>
      <c r="M32">
        <v>50.740312203222501</v>
      </c>
      <c r="N32">
        <v>0.21512399331610599</v>
      </c>
      <c r="O32">
        <v>21.5226058827954</v>
      </c>
      <c r="P32">
        <v>133.538299367533</v>
      </c>
      <c r="Q32">
        <v>5.5652930478431999E-2</v>
      </c>
    </row>
    <row r="33" spans="1:17" x14ac:dyDescent="0.3">
      <c r="A33" t="s">
        <v>102</v>
      </c>
      <c r="B33" t="s">
        <v>103</v>
      </c>
      <c r="C33" t="str">
        <f>IFERROR(VLOOKUP(Table1[[#This Row],[Ticker]],[1]!Table1[[Symbol]:[Industry]],2,FALSE),"-")</f>
        <v>-</v>
      </c>
      <c r="D33" t="s">
        <v>21</v>
      </c>
      <c r="E33">
        <v>279038.23213336</v>
      </c>
      <c r="F33">
        <v>560.15</v>
      </c>
      <c r="G33">
        <v>16.5480717600663</v>
      </c>
      <c r="H33">
        <v>5.5810114705009104</v>
      </c>
      <c r="I33">
        <v>8.4360886427628703</v>
      </c>
      <c r="J33">
        <v>-0.49962532518326003</v>
      </c>
      <c r="K33">
        <v>496.04617770364302</v>
      </c>
      <c r="L33">
        <v>465.81214602791903</v>
      </c>
      <c r="M33">
        <v>65.942464444176395</v>
      </c>
      <c r="N33">
        <v>1.27481229737108</v>
      </c>
      <c r="O33">
        <v>0.830134785325364</v>
      </c>
      <c r="P33">
        <v>49.353419544060699</v>
      </c>
      <c r="Q33">
        <v>-9.9257174197733999E-2</v>
      </c>
    </row>
    <row r="34" spans="1:17" x14ac:dyDescent="0.3">
      <c r="A34" t="s">
        <v>104</v>
      </c>
      <c r="B34" t="s">
        <v>105</v>
      </c>
      <c r="C34" t="str">
        <f>IFERROR(VLOOKUP(Table1[[#This Row],[Ticker]],[1]!Table1[[Symbol]:[Industry]],2,FALSE),"-")</f>
        <v>-</v>
      </c>
      <c r="D34" t="s">
        <v>72</v>
      </c>
      <c r="E34">
        <v>277969.58947786997</v>
      </c>
      <c r="F34">
        <v>709.95</v>
      </c>
      <c r="G34">
        <v>168.36649142973701</v>
      </c>
      <c r="H34">
        <v>-11.067962103185</v>
      </c>
      <c r="I34">
        <v>19.283016911395599</v>
      </c>
      <c r="J34">
        <v>0.623227634345774</v>
      </c>
      <c r="K34">
        <v>696.62549640501095</v>
      </c>
      <c r="L34">
        <v>563.73475123229298</v>
      </c>
      <c r="M34">
        <v>50.216009133203301</v>
      </c>
      <c r="N34">
        <v>0.57363254653823503</v>
      </c>
      <c r="O34">
        <v>26.184942601591601</v>
      </c>
      <c r="P34">
        <v>201.01759592961599</v>
      </c>
      <c r="Q34">
        <v>0.16611472145212999</v>
      </c>
    </row>
    <row r="35" spans="1:17" x14ac:dyDescent="0.3">
      <c r="A35" t="s">
        <v>106</v>
      </c>
      <c r="B35" t="s">
        <v>107</v>
      </c>
      <c r="C35" t="str">
        <f>IFERROR(VLOOKUP(Table1[[#This Row],[Ticker]],[1]!Table1[[Symbol]:[Industry]],2,FALSE),"-")</f>
        <v>-</v>
      </c>
      <c r="D35" t="s">
        <v>108</v>
      </c>
      <c r="E35">
        <v>276919.11028800003</v>
      </c>
      <c r="F35">
        <v>7613.55</v>
      </c>
      <c r="G35">
        <v>72.444875558446398</v>
      </c>
      <c r="H35">
        <v>7.1057009262990496</v>
      </c>
      <c r="I35">
        <v>71.368153173816495</v>
      </c>
      <c r="J35">
        <v>-1.9317307546512099</v>
      </c>
      <c r="K35">
        <v>7124.4963105429297</v>
      </c>
      <c r="L35">
        <v>5462.1578108308704</v>
      </c>
      <c r="M35">
        <v>54.933094941569699</v>
      </c>
      <c r="N35">
        <v>0.62505066968776601</v>
      </c>
      <c r="O35">
        <v>4.6647096295420596</v>
      </c>
      <c r="P35">
        <v>134.55175600739301</v>
      </c>
      <c r="Q35">
        <v>0.19001475857474001</v>
      </c>
    </row>
    <row r="36" spans="1:17" x14ac:dyDescent="0.3">
      <c r="A36" t="s">
        <v>109</v>
      </c>
      <c r="B36" t="s">
        <v>110</v>
      </c>
      <c r="C36" t="str">
        <f>IFERROR(VLOOKUP(Table1[[#This Row],[Ticker]],[1]!Table1[[Symbol]:[Industry]],2,FALSE),"-")</f>
        <v>-</v>
      </c>
      <c r="D36" t="s">
        <v>111</v>
      </c>
      <c r="E36">
        <v>276738.39406899002</v>
      </c>
      <c r="F36">
        <v>1735.25</v>
      </c>
      <c r="G36">
        <v>55.385192884817499</v>
      </c>
      <c r="H36">
        <v>-11.1058149601264</v>
      </c>
      <c r="I36">
        <v>-10.474728119782201</v>
      </c>
      <c r="J36">
        <v>-1.65871333137857</v>
      </c>
      <c r="K36">
        <v>1801.3134477400699</v>
      </c>
      <c r="L36">
        <v>1639.91183466499</v>
      </c>
      <c r="M36">
        <v>33.405203000626102</v>
      </c>
      <c r="N36">
        <v>0.30924328116119498</v>
      </c>
      <c r="O36">
        <v>25.2903039907794</v>
      </c>
      <c r="P36">
        <v>112.77052295996501</v>
      </c>
      <c r="Q36">
        <v>5.3547437461908001E-2</v>
      </c>
    </row>
    <row r="37" spans="1:17" x14ac:dyDescent="0.3">
      <c r="A37" t="s">
        <v>112</v>
      </c>
      <c r="B37" t="s">
        <v>113</v>
      </c>
      <c r="C37" t="str">
        <f>IFERROR(VLOOKUP(Table1[[#This Row],[Ticker]],[1]!Table1[[Symbol]:[Industry]],2,FALSE),"-")</f>
        <v>-</v>
      </c>
      <c r="D37" t="s">
        <v>114</v>
      </c>
      <c r="E37">
        <v>269185.08658800001</v>
      </c>
      <c r="F37">
        <v>217.43</v>
      </c>
      <c r="G37">
        <v>533.47656724556805</v>
      </c>
      <c r="H37">
        <v>11.152780521081599</v>
      </c>
      <c r="I37">
        <v>79.827400231195497</v>
      </c>
      <c r="J37">
        <v>14.774919552029999</v>
      </c>
      <c r="K37">
        <v>175.57518261119</v>
      </c>
      <c r="L37">
        <v>134.57992954704099</v>
      </c>
      <c r="M37">
        <v>79.312499991108695</v>
      </c>
      <c r="N37">
        <v>1.75240182066089</v>
      </c>
      <c r="O37">
        <v>3.20562939796715</v>
      </c>
      <c r="P37">
        <v>572.11746522411102</v>
      </c>
      <c r="Q37">
        <v>0.18388513071940399</v>
      </c>
    </row>
    <row r="38" spans="1:17" x14ac:dyDescent="0.3">
      <c r="A38" t="s">
        <v>115</v>
      </c>
      <c r="B38" t="s">
        <v>116</v>
      </c>
      <c r="C38" t="str">
        <f>IFERROR(VLOOKUP(Table1[[#This Row],[Ticker]],[1]!Table1[[Symbol]:[Industry]],2,FALSE),"-")</f>
        <v>-</v>
      </c>
      <c r="D38" t="s">
        <v>117</v>
      </c>
      <c r="E38">
        <v>264293.89141007903</v>
      </c>
      <c r="F38">
        <v>9430.75</v>
      </c>
      <c r="G38">
        <v>66.912438184637296</v>
      </c>
      <c r="H38">
        <v>-8.9292411679220702</v>
      </c>
      <c r="I38">
        <v>17.244042989025601</v>
      </c>
      <c r="J38">
        <v>-1.5811949774391301</v>
      </c>
      <c r="K38">
        <v>9330.9918789167004</v>
      </c>
      <c r="L38">
        <v>7876.3436606076402</v>
      </c>
      <c r="M38">
        <v>43.267160704256099</v>
      </c>
      <c r="N38">
        <v>0.72574248292467303</v>
      </c>
      <c r="O38">
        <v>6.4475253823927003</v>
      </c>
      <c r="P38">
        <v>107.680026425897</v>
      </c>
      <c r="Q38">
        <v>0.11080244430462299</v>
      </c>
    </row>
    <row r="39" spans="1:17" x14ac:dyDescent="0.3">
      <c r="A39" t="s">
        <v>118</v>
      </c>
      <c r="B39" t="s">
        <v>119</v>
      </c>
      <c r="C39" t="str">
        <f>IFERROR(VLOOKUP(Table1[[#This Row],[Ticker]],[1]!Table1[[Symbol]:[Industry]],2,FALSE),"-")</f>
        <v>-</v>
      </c>
      <c r="D39" t="s">
        <v>37</v>
      </c>
      <c r="E39">
        <v>253061.63402552999</v>
      </c>
      <c r="F39">
        <v>1597.25</v>
      </c>
      <c r="G39">
        <v>-26.147831326968898</v>
      </c>
      <c r="H39">
        <v>-4.0733897812312998</v>
      </c>
      <c r="I39">
        <v>-15.218124813825</v>
      </c>
      <c r="J39">
        <v>-0.70887723810585002</v>
      </c>
      <c r="K39">
        <v>1586.88774859246</v>
      </c>
      <c r="L39">
        <v>1588.1266885735099</v>
      </c>
      <c r="M39">
        <v>54.023762530444102</v>
      </c>
      <c r="N39">
        <v>0.98539373492581395</v>
      </c>
      <c r="O39">
        <v>8.9998434809829497</v>
      </c>
      <c r="P39">
        <v>12.5576970508438</v>
      </c>
      <c r="Q39">
        <v>-2.0111399240134002E-2</v>
      </c>
    </row>
    <row r="40" spans="1:17" x14ac:dyDescent="0.3">
      <c r="A40" t="s">
        <v>120</v>
      </c>
      <c r="B40" t="s">
        <v>121</v>
      </c>
      <c r="C40" t="str">
        <f>IFERROR(VLOOKUP(Table1[[#This Row],[Ticker]],[1]!Table1[[Symbol]:[Industry]],2,FALSE),"-")</f>
        <v>-</v>
      </c>
      <c r="D40" t="s">
        <v>122</v>
      </c>
      <c r="E40">
        <v>250025.23473120001</v>
      </c>
      <c r="F40">
        <v>2609</v>
      </c>
      <c r="G40">
        <v>-13.9478139205814</v>
      </c>
      <c r="H40">
        <v>-3.3598525013142599</v>
      </c>
      <c r="I40">
        <v>-9.5800359527284602</v>
      </c>
      <c r="J40">
        <v>0.82610782276303296</v>
      </c>
      <c r="K40">
        <v>2533.4778168973398</v>
      </c>
      <c r="L40">
        <v>2459.06207507407</v>
      </c>
      <c r="M40">
        <v>58.069616402056297</v>
      </c>
      <c r="N40">
        <v>0.77574891727661899</v>
      </c>
      <c r="O40">
        <v>6.1441165197393603</v>
      </c>
      <c r="P40">
        <v>21.631701631701599</v>
      </c>
      <c r="Q40">
        <v>-9.9245036066399994E-4</v>
      </c>
    </row>
    <row r="41" spans="1:17" x14ac:dyDescent="0.3">
      <c r="A41" t="s">
        <v>123</v>
      </c>
      <c r="B41" t="s">
        <v>124</v>
      </c>
      <c r="C41" t="str">
        <f>IFERROR(VLOOKUP(Table1[[#This Row],[Ticker]],[1]!Table1[[Symbol]:[Industry]],2,FALSE),"-")</f>
        <v>-</v>
      </c>
      <c r="D41" t="s">
        <v>18</v>
      </c>
      <c r="E41">
        <v>246330.882353052</v>
      </c>
      <c r="F41">
        <v>167.04</v>
      </c>
      <c r="G41">
        <v>44.221048080584602</v>
      </c>
      <c r="H41">
        <v>-1.7024862895535899</v>
      </c>
      <c r="I41">
        <v>11.549166871661299</v>
      </c>
      <c r="J41">
        <v>1.3089493613529599</v>
      </c>
      <c r="K41">
        <v>167.236283177822</v>
      </c>
      <c r="L41">
        <v>147.45951249661201</v>
      </c>
      <c r="M41">
        <v>75.149379546505997</v>
      </c>
      <c r="N41">
        <v>1.10469993430578</v>
      </c>
      <c r="O41">
        <v>17.816091954023001</v>
      </c>
      <c r="P41">
        <v>95.368421052631504</v>
      </c>
      <c r="Q41">
        <v>0.10919571034268399</v>
      </c>
    </row>
    <row r="42" spans="1:17" x14ac:dyDescent="0.3">
      <c r="A42" t="s">
        <v>125</v>
      </c>
      <c r="B42" t="s">
        <v>126</v>
      </c>
      <c r="C42" t="str">
        <f>IFERROR(VLOOKUP(Table1[[#This Row],[Ticker]],[1]!Table1[[Symbol]:[Industry]],2,FALSE),"-")</f>
        <v>-</v>
      </c>
      <c r="D42" t="s">
        <v>127</v>
      </c>
      <c r="E42">
        <v>245243.07971295001</v>
      </c>
      <c r="F42">
        <v>333.1</v>
      </c>
      <c r="G42">
        <v>134.545867726361</v>
      </c>
      <c r="H42">
        <v>11.8837360542087</v>
      </c>
      <c r="I42">
        <v>69.616072385898505</v>
      </c>
      <c r="J42">
        <v>5.1069220048358304</v>
      </c>
      <c r="K42">
        <v>290.19414148096701</v>
      </c>
      <c r="L42">
        <v>219.42152790121801</v>
      </c>
      <c r="M42">
        <v>79.709829046670293</v>
      </c>
      <c r="N42">
        <v>0.87333437587492502</v>
      </c>
      <c r="O42">
        <v>2.2215550885619799</v>
      </c>
      <c r="P42">
        <v>169.71659919028301</v>
      </c>
      <c r="Q42">
        <v>0.23533226624487399</v>
      </c>
    </row>
    <row r="43" spans="1:17" x14ac:dyDescent="0.3">
      <c r="A43" t="s">
        <v>128</v>
      </c>
      <c r="B43" t="s">
        <v>129</v>
      </c>
      <c r="C43" t="str">
        <f>IFERROR(VLOOKUP(Table1[[#This Row],[Ticker]],[1]!Table1[[Symbol]:[Industry]],2,FALSE),"-")</f>
        <v>-</v>
      </c>
      <c r="D43" t="s">
        <v>130</v>
      </c>
      <c r="E43">
        <v>225376.4645075</v>
      </c>
      <c r="F43">
        <v>934.4</v>
      </c>
      <c r="G43">
        <v>-10.4283492230751</v>
      </c>
      <c r="H43">
        <v>-3.8469264962506502</v>
      </c>
      <c r="I43">
        <v>1.2410708185966399</v>
      </c>
      <c r="J43">
        <v>-2.9719733062826701</v>
      </c>
      <c r="K43">
        <v>910.274588291594</v>
      </c>
      <c r="L43">
        <v>848.30014675815198</v>
      </c>
      <c r="M43">
        <v>42.754003956494202</v>
      </c>
      <c r="N43">
        <v>0.69323497976539195</v>
      </c>
      <c r="O43">
        <v>2.67551369863012</v>
      </c>
      <c r="P43">
        <v>29.239280774550402</v>
      </c>
      <c r="Q43">
        <v>-1.2994375263522999E-2</v>
      </c>
    </row>
    <row r="44" spans="1:17" x14ac:dyDescent="0.3">
      <c r="A44" t="s">
        <v>131</v>
      </c>
      <c r="B44" t="s">
        <v>132</v>
      </c>
      <c r="C44" t="str">
        <f>IFERROR(VLOOKUP(Table1[[#This Row],[Ticker]],[1]!Table1[[Symbol]:[Industry]],2,FALSE),"-")</f>
        <v>-</v>
      </c>
      <c r="D44" t="s">
        <v>49</v>
      </c>
      <c r="E44">
        <v>221126.05616333999</v>
      </c>
      <c r="F44">
        <v>350.35</v>
      </c>
      <c r="G44">
        <v>14.357304401040199</v>
      </c>
      <c r="H44">
        <v>-6.2903569253065399</v>
      </c>
      <c r="I44">
        <v>25.455409332706498</v>
      </c>
      <c r="J44">
        <v>-1.8986396585387899</v>
      </c>
      <c r="K44">
        <v>352.48166869529302</v>
      </c>
      <c r="L44">
        <v>294.71940667669099</v>
      </c>
      <c r="M44">
        <v>38.777368341132103</v>
      </c>
      <c r="N44">
        <v>0.60798001266830104</v>
      </c>
      <c r="O44">
        <v>12.658769801626899</v>
      </c>
      <c r="P44">
        <v>72.756410256410206</v>
      </c>
    </row>
    <row r="45" spans="1:17" x14ac:dyDescent="0.3">
      <c r="A45" t="s">
        <v>133</v>
      </c>
      <c r="B45" t="s">
        <v>134</v>
      </c>
      <c r="C45" t="str">
        <f>IFERROR(VLOOKUP(Table1[[#This Row],[Ticker]],[1]!Table1[[Symbol]:[Industry]],2,FALSE),"-")</f>
        <v>-</v>
      </c>
      <c r="D45" t="s">
        <v>130</v>
      </c>
      <c r="E45">
        <v>210871.81479057201</v>
      </c>
      <c r="F45">
        <v>168.69</v>
      </c>
      <c r="G45">
        <v>20.668582306299399</v>
      </c>
      <c r="H45">
        <v>-12.578136531835</v>
      </c>
      <c r="I45">
        <v>12.7686790667832</v>
      </c>
      <c r="J45">
        <v>-4.4184004556618302</v>
      </c>
      <c r="K45">
        <v>171.190151090429</v>
      </c>
      <c r="L45">
        <v>151.317853240358</v>
      </c>
      <c r="M45">
        <v>29.743886173785</v>
      </c>
      <c r="N45">
        <v>0.69059818110605997</v>
      </c>
      <c r="O45">
        <v>9.4315015709289103</v>
      </c>
      <c r="P45">
        <v>47.973684210526301</v>
      </c>
      <c r="Q45">
        <v>-7.5023314609099997E-4</v>
      </c>
    </row>
    <row r="46" spans="1:17" x14ac:dyDescent="0.3">
      <c r="A46" t="s">
        <v>135</v>
      </c>
      <c r="B46" t="s">
        <v>136</v>
      </c>
      <c r="C46" t="str">
        <f>IFERROR(VLOOKUP(Table1[[#This Row],[Ticker]],[1]!Table1[[Symbol]:[Industry]],2,FALSE),"-")</f>
        <v>-</v>
      </c>
      <c r="D46" t="s">
        <v>137</v>
      </c>
      <c r="E46">
        <v>206929.38856818501</v>
      </c>
      <c r="F46">
        <v>1584.5</v>
      </c>
      <c r="G46">
        <v>61.8367515389847</v>
      </c>
      <c r="H46">
        <v>-3.5484425171627199</v>
      </c>
      <c r="I46">
        <v>13.342153152757099</v>
      </c>
      <c r="J46">
        <v>-2.6749720619061601</v>
      </c>
      <c r="K46">
        <v>1539.92354376703</v>
      </c>
      <c r="L46">
        <v>1313.5233756380601</v>
      </c>
      <c r="M46">
        <v>46.619561646603501</v>
      </c>
      <c r="N46">
        <v>0.645238943715288</v>
      </c>
      <c r="O46">
        <v>5.5222467655411798</v>
      </c>
      <c r="P46">
        <v>101.872850044591</v>
      </c>
      <c r="Q46">
        <v>0.22219361111507099</v>
      </c>
    </row>
    <row r="47" spans="1:17" x14ac:dyDescent="0.3">
      <c r="A47" t="s">
        <v>138</v>
      </c>
      <c r="B47" t="s">
        <v>139</v>
      </c>
      <c r="C47" t="str">
        <f>IFERROR(VLOOKUP(Table1[[#This Row],[Ticker]],[1]!Table1[[Symbol]:[Industry]],2,FALSE),"-")</f>
        <v>-</v>
      </c>
      <c r="D47" t="s">
        <v>140</v>
      </c>
      <c r="E47">
        <v>205933.55738066899</v>
      </c>
      <c r="F47">
        <v>821.7</v>
      </c>
      <c r="G47">
        <v>40.474486452105502</v>
      </c>
      <c r="H47">
        <v>-7.9506242423028004</v>
      </c>
      <c r="I47">
        <v>-9.2678795020830602</v>
      </c>
      <c r="J47">
        <v>-1.54951033803825</v>
      </c>
      <c r="K47">
        <v>842.61469864150797</v>
      </c>
      <c r="L47">
        <v>764.64716945933696</v>
      </c>
      <c r="M47">
        <v>44.579004011481999</v>
      </c>
      <c r="N47">
        <v>0.59749466825471098</v>
      </c>
      <c r="O47">
        <v>17.755871972739399</v>
      </c>
      <c r="P47">
        <v>77.453838678328495</v>
      </c>
      <c r="Q47">
        <v>0.111296519611222</v>
      </c>
    </row>
    <row r="48" spans="1:17" x14ac:dyDescent="0.3">
      <c r="A48" t="s">
        <v>141</v>
      </c>
      <c r="B48" t="s">
        <v>142</v>
      </c>
      <c r="C48" t="str">
        <f>IFERROR(VLOOKUP(Table1[[#This Row],[Ticker]],[1]!Table1[[Symbol]:[Industry]],2,FALSE),"-")</f>
        <v>-</v>
      </c>
      <c r="D48" t="s">
        <v>143</v>
      </c>
      <c r="E48">
        <v>200327.40137902499</v>
      </c>
      <c r="F48">
        <v>5651.25</v>
      </c>
      <c r="G48">
        <v>208.39757229335299</v>
      </c>
      <c r="H48">
        <v>9.2980202660746691</v>
      </c>
      <c r="I48">
        <v>64.023751573669102</v>
      </c>
      <c r="J48">
        <v>0.77268389067409604</v>
      </c>
      <c r="K48">
        <v>5029.2169171274099</v>
      </c>
      <c r="L48">
        <v>3822.2562846092601</v>
      </c>
      <c r="M48">
        <v>73.175423633531594</v>
      </c>
      <c r="N48">
        <v>0.56478134140246095</v>
      </c>
      <c r="O48">
        <v>0.79186020791859302</v>
      </c>
      <c r="P48">
        <v>240.96051162930999</v>
      </c>
      <c r="Q48">
        <v>0.25857327364052601</v>
      </c>
    </row>
    <row r="49" spans="1:17" x14ac:dyDescent="0.3">
      <c r="A49" t="s">
        <v>144</v>
      </c>
      <c r="B49" t="s">
        <v>145</v>
      </c>
      <c r="C49" t="str">
        <f>IFERROR(VLOOKUP(Table1[[#This Row],[Ticker]],[1]!Table1[[Symbol]:[Industry]],2,FALSE),"-")</f>
        <v>-</v>
      </c>
      <c r="D49" t="s">
        <v>78</v>
      </c>
      <c r="E49">
        <v>192561.17993109999</v>
      </c>
      <c r="F49">
        <v>2843.75</v>
      </c>
      <c r="G49">
        <v>34.188415267359197</v>
      </c>
      <c r="H49">
        <v>9.7731201613975696</v>
      </c>
      <c r="I49">
        <v>22.766135774771101</v>
      </c>
      <c r="J49">
        <v>1.8602732081712501</v>
      </c>
      <c r="K49">
        <v>2529.4481531826</v>
      </c>
      <c r="L49">
        <v>2236.14747687814</v>
      </c>
      <c r="M49">
        <v>87.220295541675497</v>
      </c>
      <c r="N49">
        <v>0.94032483571539005</v>
      </c>
      <c r="O49">
        <v>0.219780219780219</v>
      </c>
      <c r="P49">
        <v>63.740277595744701</v>
      </c>
      <c r="Q49">
        <v>5.9722627568717997E-2</v>
      </c>
    </row>
    <row r="50" spans="1:17" x14ac:dyDescent="0.3">
      <c r="A50" t="s">
        <v>146</v>
      </c>
      <c r="B50" t="s">
        <v>147</v>
      </c>
      <c r="C50" t="str">
        <f>IFERROR(VLOOKUP(Table1[[#This Row],[Ticker]],[1]!Table1[[Symbol]:[Industry]],2,FALSE),"-")</f>
        <v>-</v>
      </c>
      <c r="D50" t="s">
        <v>148</v>
      </c>
      <c r="E50">
        <v>188639.432634114</v>
      </c>
      <c r="F50">
        <v>222.47</v>
      </c>
      <c r="G50">
        <v>153.77860846148599</v>
      </c>
      <c r="H50">
        <v>13.0447646256242</v>
      </c>
      <c r="I50">
        <v>47.509749708003298</v>
      </c>
      <c r="J50">
        <v>4.2832788062530298</v>
      </c>
      <c r="K50">
        <v>194.71451729405399</v>
      </c>
      <c r="L50">
        <v>157.36915385903501</v>
      </c>
      <c r="M50">
        <v>80.258935846945803</v>
      </c>
      <c r="N50">
        <v>0.927458481071881</v>
      </c>
      <c r="O50">
        <v>0.350609070885954</v>
      </c>
      <c r="P50">
        <v>190.810457516339</v>
      </c>
      <c r="Q50">
        <v>4.7036294863532002E-2</v>
      </c>
    </row>
    <row r="51" spans="1:17" x14ac:dyDescent="0.3">
      <c r="A51" t="s">
        <v>149</v>
      </c>
      <c r="B51" t="s">
        <v>150</v>
      </c>
      <c r="C51" t="str">
        <f>IFERROR(VLOOKUP(Table1[[#This Row],[Ticker]],[1]!Table1[[Symbol]:[Industry]],2,FALSE),"-")</f>
        <v>-</v>
      </c>
      <c r="D51" t="s">
        <v>114</v>
      </c>
      <c r="E51">
        <v>188303.80642559999</v>
      </c>
      <c r="F51">
        <v>555.15</v>
      </c>
      <c r="G51">
        <v>178.960999603826</v>
      </c>
      <c r="H51">
        <v>12.460254531259199</v>
      </c>
      <c r="I51">
        <v>26.255940933836101</v>
      </c>
      <c r="J51">
        <v>6.8979399439511999</v>
      </c>
      <c r="K51">
        <v>490.789231023524</v>
      </c>
      <c r="L51">
        <v>396.86037495431702</v>
      </c>
      <c r="M51">
        <v>87.150470382365896</v>
      </c>
      <c r="N51">
        <v>0.81100338309102904</v>
      </c>
      <c r="O51">
        <v>4.4762676754030499</v>
      </c>
      <c r="P51">
        <v>215.336552115876</v>
      </c>
      <c r="Q51">
        <v>0.20470507527726101</v>
      </c>
    </row>
    <row r="52" spans="1:17" x14ac:dyDescent="0.3">
      <c r="A52" t="s">
        <v>151</v>
      </c>
      <c r="B52" t="s">
        <v>152</v>
      </c>
      <c r="C52" t="str">
        <f>IFERROR(VLOOKUP(Table1[[#This Row],[Ticker]],[1]!Table1[[Symbol]:[Industry]],2,FALSE),"-")</f>
        <v>-</v>
      </c>
      <c r="D52" t="s">
        <v>153</v>
      </c>
      <c r="E52">
        <v>179231.04403312501</v>
      </c>
      <c r="F52">
        <v>8209.25</v>
      </c>
      <c r="G52">
        <v>54.879638045418403</v>
      </c>
      <c r="H52">
        <v>-1.64603271851984</v>
      </c>
      <c r="I52">
        <v>59.690015420841704</v>
      </c>
      <c r="J52">
        <v>-2.9821034241694799</v>
      </c>
      <c r="K52">
        <v>8055.0623811523901</v>
      </c>
      <c r="L52">
        <v>6253.4666593891698</v>
      </c>
      <c r="M52">
        <v>43.685621734790999</v>
      </c>
      <c r="N52">
        <v>0.53972903329756605</v>
      </c>
      <c r="O52">
        <v>11.459024880470199</v>
      </c>
      <c r="P52">
        <v>113.22727272727199</v>
      </c>
      <c r="Q52">
        <v>0.18602944106993999</v>
      </c>
    </row>
    <row r="53" spans="1:17" x14ac:dyDescent="0.3">
      <c r="A53" t="s">
        <v>154</v>
      </c>
      <c r="B53" t="s">
        <v>155</v>
      </c>
      <c r="C53" t="str">
        <f>IFERROR(VLOOKUP(Table1[[#This Row],[Ticker]],[1]!Table1[[Symbol]:[Industry]],2,FALSE),"-")</f>
        <v>-</v>
      </c>
      <c r="D53" t="s">
        <v>114</v>
      </c>
      <c r="E53">
        <v>170053.60592</v>
      </c>
      <c r="F53">
        <v>637.35</v>
      </c>
      <c r="G53">
        <v>250.72814081498899</v>
      </c>
      <c r="H53">
        <v>21.683315566869201</v>
      </c>
      <c r="I53">
        <v>36.812622949121497</v>
      </c>
      <c r="J53">
        <v>11.883646660116099</v>
      </c>
      <c r="K53">
        <v>539.241231735307</v>
      </c>
      <c r="L53">
        <v>437.36449923342798</v>
      </c>
      <c r="M53">
        <v>87.588497134240797</v>
      </c>
      <c r="N53">
        <v>0.87149486211544303</v>
      </c>
      <c r="O53">
        <v>2.6123793833843201</v>
      </c>
      <c r="P53">
        <v>300.471253534401</v>
      </c>
      <c r="Q53">
        <v>0.200829179099175</v>
      </c>
    </row>
    <row r="54" spans="1:17" x14ac:dyDescent="0.3">
      <c r="A54" t="s">
        <v>156</v>
      </c>
      <c r="B54" t="s">
        <v>157</v>
      </c>
      <c r="C54" t="str">
        <f>IFERROR(VLOOKUP(Table1[[#This Row],[Ticker]],[1]!Table1[[Symbol]:[Industry]],2,FALSE),"-")</f>
        <v>-</v>
      </c>
      <c r="D54" t="s">
        <v>78</v>
      </c>
      <c r="E54">
        <v>167283.03100836999</v>
      </c>
      <c r="F54">
        <v>676.5</v>
      </c>
      <c r="G54">
        <v>34.0771472641391</v>
      </c>
      <c r="H54">
        <v>0.48405135023679602</v>
      </c>
      <c r="I54">
        <v>15.1563025297948</v>
      </c>
      <c r="J54">
        <v>-1.17302470099732</v>
      </c>
      <c r="K54">
        <v>649.14329485642497</v>
      </c>
      <c r="L54">
        <v>573.61033456223095</v>
      </c>
      <c r="M54">
        <v>54.510992720024298</v>
      </c>
      <c r="N54">
        <v>1.05099095540848</v>
      </c>
      <c r="O54">
        <v>4.5011086474501196</v>
      </c>
      <c r="P54">
        <v>67.429773542878294</v>
      </c>
      <c r="Q54">
        <v>4.7141011338679997E-2</v>
      </c>
    </row>
    <row r="55" spans="1:17" x14ac:dyDescent="0.3">
      <c r="A55" t="s">
        <v>158</v>
      </c>
      <c r="B55" t="s">
        <v>159</v>
      </c>
      <c r="C55" t="str">
        <f>IFERROR(VLOOKUP(Table1[[#This Row],[Ticker]],[1]!Table1[[Symbol]:[Industry]],2,FALSE),"-")</f>
        <v>-</v>
      </c>
      <c r="D55" t="s">
        <v>160</v>
      </c>
      <c r="E55">
        <v>166839.99636555999</v>
      </c>
      <c r="F55">
        <v>4331.6499999999996</v>
      </c>
      <c r="G55">
        <v>32.525519206343802</v>
      </c>
      <c r="H55">
        <v>-6.0312217563334798</v>
      </c>
      <c r="I55">
        <v>29.066884086965199</v>
      </c>
      <c r="J55">
        <v>-0.28918710349648402</v>
      </c>
      <c r="K55">
        <v>4160.3195210423801</v>
      </c>
      <c r="L55">
        <v>3461.6859662119</v>
      </c>
      <c r="M55">
        <v>57.735680604876897</v>
      </c>
      <c r="N55">
        <v>0.62277815634043099</v>
      </c>
      <c r="O55">
        <v>6.4213405976937201</v>
      </c>
      <c r="P55">
        <v>85.640816851308202</v>
      </c>
      <c r="Q55">
        <v>9.537493478846E-2</v>
      </c>
    </row>
    <row r="56" spans="1:17" x14ac:dyDescent="0.3">
      <c r="A56" t="s">
        <v>161</v>
      </c>
      <c r="B56" t="s">
        <v>162</v>
      </c>
      <c r="C56" t="str">
        <f>IFERROR(VLOOKUP(Table1[[#This Row],[Ticker]],[1]!Table1[[Symbol]:[Industry]],2,FALSE),"-")</f>
        <v>-</v>
      </c>
      <c r="D56" t="s">
        <v>163</v>
      </c>
      <c r="E56">
        <v>166116.27084734</v>
      </c>
      <c r="F56">
        <v>449.7</v>
      </c>
      <c r="G56">
        <v>35.564467892308897</v>
      </c>
      <c r="H56">
        <v>-5.3343916315874003</v>
      </c>
      <c r="I56">
        <v>53.087435038652799</v>
      </c>
      <c r="J56">
        <v>-5.1204805677117697</v>
      </c>
      <c r="K56">
        <v>433.872288563719</v>
      </c>
      <c r="L56">
        <v>345.10633216243599</v>
      </c>
      <c r="M56">
        <v>38.100808209175099</v>
      </c>
      <c r="N56">
        <v>0.60839769386334497</v>
      </c>
      <c r="O56">
        <v>12.6862352679564</v>
      </c>
      <c r="P56">
        <v>116.20192307692299</v>
      </c>
      <c r="Q56">
        <v>3.7363448011864003E-2</v>
      </c>
    </row>
    <row r="57" spans="1:17" x14ac:dyDescent="0.3">
      <c r="A57" t="s">
        <v>164</v>
      </c>
      <c r="B57" t="s">
        <v>165</v>
      </c>
      <c r="C57" t="str">
        <f>IFERROR(VLOOKUP(Table1[[#This Row],[Ticker]],[1]!Table1[[Symbol]:[Industry]],2,FALSE),"-")</f>
        <v>-</v>
      </c>
      <c r="D57" t="s">
        <v>166</v>
      </c>
      <c r="E57">
        <v>160794.29979429999</v>
      </c>
      <c r="F57">
        <v>3147.65</v>
      </c>
      <c r="G57">
        <v>-6.3749627803769604</v>
      </c>
      <c r="H57">
        <v>-5.3272532861652397</v>
      </c>
      <c r="I57">
        <v>3.1737303906221102</v>
      </c>
      <c r="J57">
        <v>1.25272876810018</v>
      </c>
      <c r="K57">
        <v>3064.75415574627</v>
      </c>
      <c r="L57">
        <v>2837.70087565721</v>
      </c>
      <c r="M57">
        <v>61.534576838414303</v>
      </c>
      <c r="N57">
        <v>0.78134545703323199</v>
      </c>
      <c r="O57">
        <v>2.64800724349911</v>
      </c>
      <c r="P57">
        <v>37.299077446511497</v>
      </c>
      <c r="Q57">
        <v>-3.9853160480899999E-3</v>
      </c>
    </row>
    <row r="58" spans="1:17" x14ac:dyDescent="0.3">
      <c r="A58" t="s">
        <v>167</v>
      </c>
      <c r="B58" t="s">
        <v>168</v>
      </c>
      <c r="C58" t="str">
        <f>IFERROR(VLOOKUP(Table1[[#This Row],[Ticker]],[1]!Table1[[Symbol]:[Industry]],2,FALSE),"-")</f>
        <v>-</v>
      </c>
      <c r="D58" t="s">
        <v>21</v>
      </c>
      <c r="E58">
        <v>160153.30342044</v>
      </c>
      <c r="F58">
        <v>5572.65</v>
      </c>
      <c r="G58">
        <v>-10.695670685103</v>
      </c>
      <c r="H58">
        <v>3.9144032698430302</v>
      </c>
      <c r="I58">
        <v>-22.5622850945065</v>
      </c>
      <c r="J58">
        <v>-1.7819677350416201</v>
      </c>
      <c r="K58">
        <v>5119.0586521873001</v>
      </c>
      <c r="L58">
        <v>5145.4699409632003</v>
      </c>
      <c r="M58">
        <v>68.050846436129206</v>
      </c>
      <c r="N58">
        <v>0.92984202948847805</v>
      </c>
      <c r="O58">
        <v>15.600297883412701</v>
      </c>
      <c r="P58">
        <v>23.4649001340408</v>
      </c>
      <c r="Q58">
        <v>-9.5989788250100006E-3</v>
      </c>
    </row>
    <row r="59" spans="1:17" x14ac:dyDescent="0.3">
      <c r="A59" t="s">
        <v>169</v>
      </c>
      <c r="B59" t="s">
        <v>170</v>
      </c>
      <c r="C59" t="str">
        <f>IFERROR(VLOOKUP(Table1[[#This Row],[Ticker]],[1]!Table1[[Symbol]:[Industry]],2,FALSE),"-")</f>
        <v>-</v>
      </c>
      <c r="D59" t="s">
        <v>37</v>
      </c>
      <c r="E59">
        <v>156125.80015739999</v>
      </c>
      <c r="F59">
        <v>1562.85</v>
      </c>
      <c r="G59">
        <v>-6.23826613237304</v>
      </c>
      <c r="H59">
        <v>4.0120458857879999</v>
      </c>
      <c r="I59">
        <v>-3.02316926548743</v>
      </c>
      <c r="J59">
        <v>2.2204185957668301</v>
      </c>
      <c r="K59">
        <v>1473.0618318148599</v>
      </c>
      <c r="L59">
        <v>1423.6021992973899</v>
      </c>
      <c r="M59">
        <v>78.178789956098896</v>
      </c>
      <c r="N59">
        <v>0.77865207629409405</v>
      </c>
      <c r="O59">
        <v>0.457497520555394</v>
      </c>
      <c r="P59">
        <v>24.863180601605801</v>
      </c>
      <c r="Q59">
        <v>6.7777567893519998E-3</v>
      </c>
    </row>
    <row r="60" spans="1:17" x14ac:dyDescent="0.3">
      <c r="A60" t="s">
        <v>171</v>
      </c>
      <c r="B60" t="s">
        <v>172</v>
      </c>
      <c r="C60" t="str">
        <f>IFERROR(VLOOKUP(Table1[[#This Row],[Ticker]],[1]!Table1[[Symbol]:[Industry]],2,FALSE),"-")</f>
        <v>-</v>
      </c>
      <c r="D60" t="s">
        <v>173</v>
      </c>
      <c r="E60">
        <v>155758.10699393999</v>
      </c>
      <c r="F60">
        <v>692.05</v>
      </c>
      <c r="G60">
        <v>36.490748989263203</v>
      </c>
      <c r="H60">
        <v>-1.9386002504969899</v>
      </c>
      <c r="I60">
        <v>6.9889068685490301</v>
      </c>
      <c r="J60">
        <v>-0.48881990301863198</v>
      </c>
      <c r="K60">
        <v>669.32524014886997</v>
      </c>
      <c r="L60">
        <v>586.41749891061397</v>
      </c>
      <c r="M60">
        <v>54.668435029540497</v>
      </c>
      <c r="N60">
        <v>0.58047154934438505</v>
      </c>
      <c r="O60">
        <v>3.3523589336030599</v>
      </c>
      <c r="P60">
        <v>63.895796329188798</v>
      </c>
      <c r="Q60">
        <v>4.2272703567767002E-2</v>
      </c>
    </row>
    <row r="61" spans="1:17" x14ac:dyDescent="0.3">
      <c r="A61" t="s">
        <v>63</v>
      </c>
      <c r="B61" t="s">
        <v>174</v>
      </c>
      <c r="C61" t="str">
        <f>IFERROR(VLOOKUP(Table1[[#This Row],[Ticker]],[1]!Table1[[Symbol]:[Industry]],2,FALSE),"-")</f>
        <v>-</v>
      </c>
      <c r="D61" t="s">
        <v>56</v>
      </c>
      <c r="E61">
        <v>151860.11489632499</v>
      </c>
      <c r="F61">
        <v>693.95</v>
      </c>
      <c r="G61">
        <v>79.762550347136496</v>
      </c>
      <c r="H61">
        <v>-1.9146808787768099</v>
      </c>
      <c r="I61">
        <v>15.677978700821599</v>
      </c>
      <c r="J61">
        <v>0.98524947046577005</v>
      </c>
      <c r="K61">
        <v>658.49972109662497</v>
      </c>
      <c r="L61">
        <v>573.78110183833905</v>
      </c>
      <c r="M61">
        <v>39.2687657472623</v>
      </c>
      <c r="N61">
        <v>0.73405888311594902</v>
      </c>
      <c r="O61">
        <v>2.6875135096188401</v>
      </c>
      <c r="P61">
        <v>108.64401683704099</v>
      </c>
      <c r="Q61">
        <v>0.108572439416318</v>
      </c>
    </row>
    <row r="62" spans="1:17" x14ac:dyDescent="0.3">
      <c r="A62" t="s">
        <v>175</v>
      </c>
      <c r="B62" t="s">
        <v>176</v>
      </c>
      <c r="C62" t="str">
        <f>IFERROR(VLOOKUP(Table1[[#This Row],[Ticker]],[1]!Table1[[Symbol]:[Industry]],2,FALSE),"-")</f>
        <v>-</v>
      </c>
      <c r="D62" t="s">
        <v>177</v>
      </c>
      <c r="E62">
        <v>150832.32701042001</v>
      </c>
      <c r="F62">
        <v>228.71</v>
      </c>
      <c r="G62">
        <v>80.388198381570803</v>
      </c>
      <c r="H62">
        <v>1.6516365172637799</v>
      </c>
      <c r="I62">
        <v>28.921467615492801</v>
      </c>
      <c r="J62">
        <v>4.2069045823490798</v>
      </c>
      <c r="K62">
        <v>212.39670656705999</v>
      </c>
      <c r="L62">
        <v>177.95374344017401</v>
      </c>
      <c r="M62">
        <v>70.397340163389003</v>
      </c>
      <c r="N62">
        <v>0.76819061142633005</v>
      </c>
      <c r="O62">
        <v>2.3566962528966702</v>
      </c>
      <c r="P62">
        <v>112.753488372093</v>
      </c>
      <c r="Q62">
        <v>9.4176680688534006E-2</v>
      </c>
    </row>
    <row r="63" spans="1:17" x14ac:dyDescent="0.3">
      <c r="A63" t="s">
        <v>178</v>
      </c>
      <c r="B63" t="s">
        <v>179</v>
      </c>
      <c r="C63" t="str">
        <f>IFERROR(VLOOKUP(Table1[[#This Row],[Ticker]],[1]!Table1[[Symbol]:[Industry]],2,FALSE),"-")</f>
        <v>-</v>
      </c>
      <c r="D63" t="s">
        <v>180</v>
      </c>
      <c r="E63">
        <v>147378.18120560999</v>
      </c>
      <c r="F63">
        <v>1443.9</v>
      </c>
      <c r="G63">
        <v>8.7503010172368398</v>
      </c>
      <c r="H63">
        <v>-5.0212516099398004</v>
      </c>
      <c r="I63">
        <v>13.049079081750699</v>
      </c>
      <c r="J63">
        <v>4.51264112714252</v>
      </c>
      <c r="K63">
        <v>1354.7184814253801</v>
      </c>
      <c r="L63">
        <v>1213.3215492535401</v>
      </c>
      <c r="M63">
        <v>65.764754360278602</v>
      </c>
      <c r="N63">
        <v>0.80224967895460597</v>
      </c>
      <c r="O63">
        <v>1.60675947087747</v>
      </c>
      <c r="P63">
        <v>50.437591164826003</v>
      </c>
      <c r="Q63">
        <v>1.5249020848378999E-2</v>
      </c>
    </row>
    <row r="64" spans="1:17" x14ac:dyDescent="0.3">
      <c r="A64" t="s">
        <v>181</v>
      </c>
      <c r="B64" t="s">
        <v>182</v>
      </c>
      <c r="C64" t="str">
        <f>IFERROR(VLOOKUP(Table1[[#This Row],[Ticker]],[1]!Table1[[Symbol]:[Industry]],2,FALSE),"-")</f>
        <v>-</v>
      </c>
      <c r="D64" t="s">
        <v>140</v>
      </c>
      <c r="E64">
        <v>146485.66960674</v>
      </c>
      <c r="F64">
        <v>1395.8</v>
      </c>
      <c r="G64">
        <v>77.871342489425203</v>
      </c>
      <c r="H64">
        <v>-5.8343447538519202</v>
      </c>
      <c r="I64">
        <v>3.63176209323988</v>
      </c>
      <c r="J64">
        <v>-3.8878486528601899</v>
      </c>
      <c r="K64">
        <v>1407.9934227845499</v>
      </c>
      <c r="L64">
        <v>1135.4444240467899</v>
      </c>
      <c r="M64">
        <v>40.703538665458296</v>
      </c>
      <c r="N64">
        <v>0.54940660611173497</v>
      </c>
      <c r="O64">
        <v>18.208196016621201</v>
      </c>
      <c r="P64">
        <v>117.736526012011</v>
      </c>
      <c r="Q64">
        <v>0.1139969036399</v>
      </c>
    </row>
    <row r="65" spans="1:17" x14ac:dyDescent="0.3">
      <c r="A65" t="s">
        <v>183</v>
      </c>
      <c r="B65" t="s">
        <v>184</v>
      </c>
      <c r="C65" t="str">
        <f>IFERROR(VLOOKUP(Table1[[#This Row],[Ticker]],[1]!Table1[[Symbol]:[Industry]],2,FALSE),"-")</f>
        <v>-</v>
      </c>
      <c r="D65" t="s">
        <v>21</v>
      </c>
      <c r="E65">
        <v>142829.49764766</v>
      </c>
      <c r="F65">
        <v>1505.05</v>
      </c>
      <c r="G65">
        <v>3.4107975247954498</v>
      </c>
      <c r="H65">
        <v>1.38624540065996</v>
      </c>
      <c r="I65">
        <v>3.1507731963380499</v>
      </c>
      <c r="J65">
        <v>-0.98445469773094996</v>
      </c>
      <c r="K65">
        <v>1375.5262197602001</v>
      </c>
      <c r="L65">
        <v>1284.17457943318</v>
      </c>
      <c r="M65">
        <v>63.545832721518202</v>
      </c>
      <c r="N65">
        <v>0.750809928738842</v>
      </c>
      <c r="O65">
        <v>0.44849008338594398</v>
      </c>
      <c r="P65">
        <v>39.060334472881799</v>
      </c>
      <c r="Q65">
        <v>5.6096269289769999E-3</v>
      </c>
    </row>
    <row r="66" spans="1:17" x14ac:dyDescent="0.3">
      <c r="A66" t="s">
        <v>185</v>
      </c>
      <c r="B66" t="s">
        <v>186</v>
      </c>
      <c r="C66" t="str">
        <f>IFERROR(VLOOKUP(Table1[[#This Row],[Ticker]],[1]!Table1[[Symbol]:[Industry]],2,FALSE),"-")</f>
        <v>-</v>
      </c>
      <c r="D66" t="s">
        <v>86</v>
      </c>
      <c r="E66">
        <v>140722.75364988</v>
      </c>
      <c r="F66">
        <v>434.05</v>
      </c>
      <c r="G66">
        <v>65.400879782741796</v>
      </c>
      <c r="H66">
        <v>-7.4603963227427297</v>
      </c>
      <c r="I66">
        <v>9.4179296644922594</v>
      </c>
      <c r="J66">
        <v>0.235154604724471</v>
      </c>
      <c r="K66">
        <v>433.62430296159101</v>
      </c>
      <c r="L66">
        <v>373.45681156578797</v>
      </c>
      <c r="M66">
        <v>55.184760566762698</v>
      </c>
      <c r="N66">
        <v>0.617556132033933</v>
      </c>
      <c r="O66">
        <v>6.94620435433706</v>
      </c>
      <c r="P66">
        <v>100.253748558246</v>
      </c>
      <c r="Q66">
        <v>0.15225267505743201</v>
      </c>
    </row>
    <row r="67" spans="1:17" x14ac:dyDescent="0.3">
      <c r="A67" t="s">
        <v>187</v>
      </c>
      <c r="B67" t="s">
        <v>188</v>
      </c>
      <c r="C67" t="str">
        <f>IFERROR(VLOOKUP(Table1[[#This Row],[Ticker]],[1]!Table1[[Symbol]:[Industry]],2,FALSE),"-")</f>
        <v>-</v>
      </c>
      <c r="D67" t="s">
        <v>122</v>
      </c>
      <c r="E67">
        <v>138771.45137448001</v>
      </c>
      <c r="F67">
        <v>5787.05</v>
      </c>
      <c r="G67">
        <v>-12.346773490043701</v>
      </c>
      <c r="H67">
        <v>-1.1176636305148</v>
      </c>
      <c r="I67">
        <v>0.43609352685536201</v>
      </c>
      <c r="J67">
        <v>5.1964024508349898</v>
      </c>
      <c r="K67">
        <v>5348.5914051139598</v>
      </c>
      <c r="L67">
        <v>5017.9190216061297</v>
      </c>
      <c r="M67">
        <v>82.561285301815403</v>
      </c>
      <c r="N67">
        <v>0.63995479073462902</v>
      </c>
      <c r="O67">
        <v>0.31017530520731601</v>
      </c>
      <c r="P67">
        <v>33.106010074292101</v>
      </c>
      <c r="Q67">
        <v>3.3646466219067001E-2</v>
      </c>
    </row>
    <row r="68" spans="1:17" x14ac:dyDescent="0.3">
      <c r="A68" t="s">
        <v>189</v>
      </c>
      <c r="B68" t="s">
        <v>190</v>
      </c>
      <c r="C68" t="str">
        <f>IFERROR(VLOOKUP(Table1[[#This Row],[Ticker]],[1]!Table1[[Symbol]:[Industry]],2,FALSE),"-")</f>
        <v>-</v>
      </c>
      <c r="D68" t="s">
        <v>37</v>
      </c>
      <c r="E68">
        <v>136425.86508347499</v>
      </c>
      <c r="F68">
        <v>635.54999999999995</v>
      </c>
      <c r="G68">
        <v>-31.7839036046717</v>
      </c>
      <c r="H68">
        <v>6.1087014836942304</v>
      </c>
      <c r="I68">
        <v>-12.231331365909099</v>
      </c>
      <c r="J68">
        <v>4.0809380710379397</v>
      </c>
      <c r="K68">
        <v>592.61109256769805</v>
      </c>
      <c r="L68">
        <v>600.73212170150805</v>
      </c>
      <c r="M68">
        <v>82.382195579274196</v>
      </c>
      <c r="N68">
        <v>0.73576399270857695</v>
      </c>
      <c r="O68">
        <v>11.8086696562033</v>
      </c>
      <c r="P68">
        <v>24.276495893625299</v>
      </c>
      <c r="Q68">
        <v>-8.8514437011855004E-2</v>
      </c>
    </row>
    <row r="69" spans="1:17" x14ac:dyDescent="0.3">
      <c r="A69" t="s">
        <v>191</v>
      </c>
      <c r="B69" t="s">
        <v>192</v>
      </c>
      <c r="C69" t="str">
        <f>IFERROR(VLOOKUP(Table1[[#This Row],[Ticker]],[1]!Table1[[Symbol]:[Industry]],2,FALSE),"-")</f>
        <v>-</v>
      </c>
      <c r="D69" t="s">
        <v>193</v>
      </c>
      <c r="E69">
        <v>134518.74053646499</v>
      </c>
      <c r="F69">
        <v>196.82</v>
      </c>
      <c r="G69">
        <v>86.705853799391306</v>
      </c>
      <c r="H69">
        <v>16.3940205150239</v>
      </c>
      <c r="I69">
        <v>71.349032264931793</v>
      </c>
      <c r="J69">
        <v>-4.8638866899016797</v>
      </c>
      <c r="K69">
        <v>169.92222528180699</v>
      </c>
      <c r="L69">
        <v>129.52360588463199</v>
      </c>
      <c r="M69">
        <v>55.768087591638498</v>
      </c>
      <c r="N69">
        <v>0.87108710979973303</v>
      </c>
      <c r="O69">
        <v>6.1274260745859097</v>
      </c>
      <c r="P69">
        <v>126.751152073732</v>
      </c>
      <c r="Q69">
        <v>1.9274676772524001E-2</v>
      </c>
    </row>
    <row r="70" spans="1:17" x14ac:dyDescent="0.3">
      <c r="A70" t="s">
        <v>194</v>
      </c>
      <c r="B70" t="s">
        <v>195</v>
      </c>
      <c r="C70" t="str">
        <f>IFERROR(VLOOKUP(Table1[[#This Row],[Ticker]],[1]!Table1[[Symbol]:[Industry]],2,FALSE),"-")</f>
        <v>-</v>
      </c>
      <c r="D70" t="s">
        <v>18</v>
      </c>
      <c r="E70">
        <v>133018.57826208</v>
      </c>
      <c r="F70">
        <v>304.55</v>
      </c>
      <c r="G70">
        <v>31.3141725182182</v>
      </c>
      <c r="H70">
        <v>-5.8567407003344201</v>
      </c>
      <c r="I70">
        <v>21.008899320495999</v>
      </c>
      <c r="J70">
        <v>0.42568139734182803</v>
      </c>
      <c r="K70">
        <v>304.93803900444698</v>
      </c>
      <c r="L70">
        <v>270.236672218975</v>
      </c>
      <c r="M70">
        <v>56.002693627249698</v>
      </c>
      <c r="N70">
        <v>0.59465964325462595</v>
      </c>
      <c r="O70">
        <v>12.9453291741914</v>
      </c>
      <c r="P70">
        <v>83.768290843264396</v>
      </c>
      <c r="Q70">
        <v>1.2103682655277E-2</v>
      </c>
    </row>
    <row r="71" spans="1:17" x14ac:dyDescent="0.3">
      <c r="A71" t="s">
        <v>196</v>
      </c>
      <c r="B71" t="s">
        <v>197</v>
      </c>
      <c r="C71" t="str">
        <f>IFERROR(VLOOKUP(Table1[[#This Row],[Ticker]],[1]!Table1[[Symbol]:[Industry]],2,FALSE),"-")</f>
        <v>-</v>
      </c>
      <c r="D71" t="s">
        <v>32</v>
      </c>
      <c r="E71">
        <v>132748.86713493001</v>
      </c>
      <c r="F71">
        <v>250.6</v>
      </c>
      <c r="G71">
        <v>-3.97897856594903</v>
      </c>
      <c r="H71">
        <v>-11.6935346571364</v>
      </c>
      <c r="I71">
        <v>-2.9058984271430002</v>
      </c>
      <c r="J71">
        <v>-5.8114479564295198</v>
      </c>
      <c r="K71">
        <v>268.70986626458802</v>
      </c>
      <c r="L71">
        <v>245.820414435907</v>
      </c>
      <c r="M71">
        <v>27.320959867514901</v>
      </c>
      <c r="N71">
        <v>0.75953444431321704</v>
      </c>
      <c r="O71">
        <v>19.592976855546599</v>
      </c>
      <c r="P71">
        <v>34.912516823687703</v>
      </c>
      <c r="Q71">
        <v>0.13733278022064599</v>
      </c>
    </row>
    <row r="72" spans="1:17" x14ac:dyDescent="0.3">
      <c r="A72" t="s">
        <v>198</v>
      </c>
      <c r="B72" t="s">
        <v>199</v>
      </c>
      <c r="C72" t="str">
        <f>IFERROR(VLOOKUP(Table1[[#This Row],[Ticker]],[1]!Table1[[Symbol]:[Industry]],2,FALSE),"-")</f>
        <v>-</v>
      </c>
      <c r="D72" t="s">
        <v>200</v>
      </c>
      <c r="E72">
        <v>132310.087325475</v>
      </c>
      <c r="F72">
        <v>4860.7</v>
      </c>
      <c r="G72">
        <v>21.265546427199698</v>
      </c>
      <c r="H72">
        <v>-3.5966853193803501</v>
      </c>
      <c r="I72">
        <v>13.6620896393593</v>
      </c>
      <c r="J72">
        <v>1.90926150104642</v>
      </c>
      <c r="K72">
        <v>4674.9167408003104</v>
      </c>
      <c r="L72">
        <v>4169.4023577801099</v>
      </c>
      <c r="M72">
        <v>62.664128574024403</v>
      </c>
      <c r="N72">
        <v>0.86323594936301595</v>
      </c>
      <c r="O72">
        <v>2.37208632501491</v>
      </c>
      <c r="P72">
        <v>50.253477588871696</v>
      </c>
      <c r="Q72">
        <v>5.6432560768562998E-2</v>
      </c>
    </row>
    <row r="73" spans="1:17" x14ac:dyDescent="0.3">
      <c r="A73" t="s">
        <v>201</v>
      </c>
      <c r="B73" t="s">
        <v>202</v>
      </c>
      <c r="C73" t="str">
        <f>IFERROR(VLOOKUP(Table1[[#This Row],[Ticker]],[1]!Table1[[Symbol]:[Industry]],2,FALSE),"-")</f>
        <v>-</v>
      </c>
      <c r="D73" t="s">
        <v>32</v>
      </c>
      <c r="E73">
        <v>131471.52576252</v>
      </c>
      <c r="F73">
        <v>117.74</v>
      </c>
      <c r="G73">
        <v>65.356920954919602</v>
      </c>
      <c r="H73">
        <v>-10.5266315953681</v>
      </c>
      <c r="I73">
        <v>8.6019575540298803</v>
      </c>
      <c r="J73">
        <v>-3.4281258469189102</v>
      </c>
      <c r="K73">
        <v>124.271253092192</v>
      </c>
      <c r="L73">
        <v>108.862339740517</v>
      </c>
      <c r="M73">
        <v>36.402547270458399</v>
      </c>
      <c r="N73">
        <v>0.85860863440454505</v>
      </c>
      <c r="O73">
        <v>21.369118396466799</v>
      </c>
      <c r="P73">
        <v>102.47635425623299</v>
      </c>
      <c r="Q73">
        <v>0.117530181476383</v>
      </c>
    </row>
    <row r="74" spans="1:17" x14ac:dyDescent="0.3">
      <c r="A74" t="s">
        <v>203</v>
      </c>
      <c r="B74" t="s">
        <v>204</v>
      </c>
      <c r="C74" t="str">
        <f>IFERROR(VLOOKUP(Table1[[#This Row],[Ticker]],[1]!Table1[[Symbol]:[Industry]],2,FALSE),"-")</f>
        <v>-</v>
      </c>
      <c r="D74" t="s">
        <v>114</v>
      </c>
      <c r="E74">
        <v>131356.26629999999</v>
      </c>
      <c r="F74">
        <v>626.75</v>
      </c>
      <c r="G74">
        <v>392.86059793151298</v>
      </c>
      <c r="H74">
        <v>56.234358390866397</v>
      </c>
      <c r="I74">
        <v>196.45427046815101</v>
      </c>
      <c r="J74">
        <v>47.003482604224502</v>
      </c>
      <c r="K74">
        <v>406.30815102988498</v>
      </c>
      <c r="L74">
        <v>279.40516824261101</v>
      </c>
      <c r="M74">
        <v>88.477678259742106</v>
      </c>
      <c r="N74">
        <v>2.2025553209562401</v>
      </c>
      <c r="O74">
        <v>2.9118468288791202</v>
      </c>
      <c r="P74">
        <v>435.45493378897902</v>
      </c>
      <c r="Q74">
        <v>0.223406496224025</v>
      </c>
    </row>
    <row r="75" spans="1:17" x14ac:dyDescent="0.3">
      <c r="A75" t="s">
        <v>205</v>
      </c>
      <c r="B75" t="s">
        <v>206</v>
      </c>
      <c r="C75" t="str">
        <f>IFERROR(VLOOKUP(Table1[[#This Row],[Ticker]],[1]!Table1[[Symbol]:[Industry]],2,FALSE),"-")</f>
        <v>-</v>
      </c>
      <c r="D75" t="s">
        <v>72</v>
      </c>
      <c r="E75">
        <v>124368.90728499999</v>
      </c>
      <c r="F75">
        <v>713.15</v>
      </c>
      <c r="G75">
        <v>101.477816311859</v>
      </c>
      <c r="H75">
        <v>6.7871730651232198</v>
      </c>
      <c r="I75">
        <v>35.587601511906897</v>
      </c>
      <c r="J75">
        <v>-2.29537485411953</v>
      </c>
      <c r="K75">
        <v>666.55701551229799</v>
      </c>
      <c r="L75">
        <v>534.956034449649</v>
      </c>
      <c r="M75">
        <v>45.276884581176397</v>
      </c>
      <c r="N75">
        <v>0.40681638870031001</v>
      </c>
      <c r="O75">
        <v>5.4476617822337401</v>
      </c>
      <c r="P75">
        <v>151.77405119152601</v>
      </c>
      <c r="Q75">
        <v>0.120662056911638</v>
      </c>
    </row>
    <row r="76" spans="1:17" x14ac:dyDescent="0.3">
      <c r="A76" t="s">
        <v>207</v>
      </c>
      <c r="B76" t="s">
        <v>208</v>
      </c>
      <c r="C76" t="str">
        <f>IFERROR(VLOOKUP(Table1[[#This Row],[Ticker]],[1]!Table1[[Symbol]:[Industry]],2,FALSE),"-")</f>
        <v>-</v>
      </c>
      <c r="D76" t="s">
        <v>209</v>
      </c>
      <c r="E76">
        <v>121650.97678500001</v>
      </c>
      <c r="F76">
        <v>4539.3</v>
      </c>
      <c r="G76">
        <v>-1.47290500859663</v>
      </c>
      <c r="H76">
        <v>-3.09574703064736</v>
      </c>
      <c r="I76">
        <v>4.9634730436673804</v>
      </c>
      <c r="J76">
        <v>-9.5719490042143002E-2</v>
      </c>
      <c r="K76">
        <v>4346.0839389215998</v>
      </c>
      <c r="L76">
        <v>3924.13569912613</v>
      </c>
      <c r="M76">
        <v>53.495913476623002</v>
      </c>
      <c r="N76">
        <v>1.02446486359975</v>
      </c>
      <c r="O76">
        <v>2.8792985702641398</v>
      </c>
      <c r="P76">
        <v>37.750735896579897</v>
      </c>
      <c r="Q76">
        <v>-5.4088507478717997E-2</v>
      </c>
    </row>
    <row r="77" spans="1:17" x14ac:dyDescent="0.3">
      <c r="A77" t="s">
        <v>210</v>
      </c>
      <c r="B77" t="s">
        <v>211</v>
      </c>
      <c r="C77" t="str">
        <f>IFERROR(VLOOKUP(Table1[[#This Row],[Ticker]],[1]!Table1[[Symbol]:[Industry]],2,FALSE),"-")</f>
        <v>-</v>
      </c>
      <c r="D77" t="s">
        <v>62</v>
      </c>
      <c r="E77">
        <v>121617.497613</v>
      </c>
      <c r="F77">
        <v>1512.05</v>
      </c>
      <c r="G77">
        <v>21.5191137599891</v>
      </c>
      <c r="H77">
        <v>-7.2129288467433996</v>
      </c>
      <c r="I77">
        <v>3.69033973251423</v>
      </c>
      <c r="J77">
        <v>0.31138808881633701</v>
      </c>
      <c r="K77">
        <v>1482.0276504604001</v>
      </c>
      <c r="L77">
        <v>1368.3385551132801</v>
      </c>
      <c r="M77">
        <v>52.934772811610102</v>
      </c>
      <c r="N77">
        <v>0.70300335237520395</v>
      </c>
      <c r="O77">
        <v>4.62616976951821</v>
      </c>
      <c r="P77">
        <v>48.524139285889703</v>
      </c>
      <c r="Q77">
        <v>1.4054850737978001E-2</v>
      </c>
    </row>
    <row r="78" spans="1:17" x14ac:dyDescent="0.3">
      <c r="A78" t="s">
        <v>212</v>
      </c>
      <c r="B78" t="s">
        <v>213</v>
      </c>
      <c r="C78" t="str">
        <f>IFERROR(VLOOKUP(Table1[[#This Row],[Ticker]],[1]!Table1[[Symbol]:[Industry]],2,FALSE),"-")</f>
        <v>-</v>
      </c>
      <c r="D78" t="s">
        <v>214</v>
      </c>
      <c r="E78">
        <v>120368.46144</v>
      </c>
      <c r="F78">
        <v>1908.45</v>
      </c>
      <c r="G78">
        <v>21.4595887747452</v>
      </c>
      <c r="H78">
        <v>-0.53488304984570101</v>
      </c>
      <c r="I78">
        <v>21.3571816948131</v>
      </c>
      <c r="J78">
        <v>1.2025121340533</v>
      </c>
      <c r="K78">
        <v>1807.6731854177301</v>
      </c>
      <c r="L78">
        <v>1568.41806873824</v>
      </c>
      <c r="M78">
        <v>64.4775740454877</v>
      </c>
      <c r="N78">
        <v>0.68299241285244905</v>
      </c>
      <c r="O78">
        <v>4.03206790851213</v>
      </c>
      <c r="P78">
        <v>54.799853996836603</v>
      </c>
      <c r="Q78">
        <v>4.7922172282198999E-2</v>
      </c>
    </row>
    <row r="79" spans="1:17" x14ac:dyDescent="0.3">
      <c r="A79" t="s">
        <v>215</v>
      </c>
      <c r="B79" t="s">
        <v>216</v>
      </c>
      <c r="C79" t="str">
        <f>IFERROR(VLOOKUP(Table1[[#This Row],[Ticker]],[1]!Table1[[Symbol]:[Industry]],2,FALSE),"-")</f>
        <v>-</v>
      </c>
      <c r="D79" t="s">
        <v>32</v>
      </c>
      <c r="E79">
        <v>120332.756421696</v>
      </c>
      <c r="F79">
        <v>63.67</v>
      </c>
      <c r="G79">
        <v>111.616654888981</v>
      </c>
      <c r="H79">
        <v>-9.7565629921739507</v>
      </c>
      <c r="I79">
        <v>32.959356338123101</v>
      </c>
      <c r="J79">
        <v>1.0935625854606199</v>
      </c>
      <c r="K79">
        <v>64.7006376307707</v>
      </c>
      <c r="L79">
        <v>55.488719495879202</v>
      </c>
      <c r="M79">
        <v>45.4259656332734</v>
      </c>
      <c r="N79">
        <v>0.64447410667178195</v>
      </c>
      <c r="O79">
        <v>31.5376158316318</v>
      </c>
      <c r="P79">
        <v>149.197651663405</v>
      </c>
      <c r="Q79">
        <v>8.1208770600987995E-2</v>
      </c>
    </row>
    <row r="80" spans="1:17" x14ac:dyDescent="0.3">
      <c r="A80" t="s">
        <v>217</v>
      </c>
      <c r="B80" t="s">
        <v>218</v>
      </c>
      <c r="C80" t="str">
        <f>IFERROR(VLOOKUP(Table1[[#This Row],[Ticker]],[1]!Table1[[Symbol]:[Industry]],2,FALSE),"-")</f>
        <v>-</v>
      </c>
      <c r="D80" t="s">
        <v>49</v>
      </c>
      <c r="E80">
        <v>118037.08265216</v>
      </c>
      <c r="F80">
        <v>1380.7</v>
      </c>
      <c r="G80">
        <v>-6.1895949253922398</v>
      </c>
      <c r="H80">
        <v>0.101607484747785</v>
      </c>
      <c r="I80">
        <v>-1.14366796610611</v>
      </c>
      <c r="J80">
        <v>-2.23529475778526</v>
      </c>
      <c r="K80">
        <v>1345.4574909517301</v>
      </c>
      <c r="L80">
        <v>1209.8626057268</v>
      </c>
      <c r="M80">
        <v>46.245937650099101</v>
      </c>
      <c r="N80">
        <v>0.70511807664175397</v>
      </c>
      <c r="O80">
        <v>6.9167813427971403</v>
      </c>
      <c r="P80">
        <v>38.450739533717702</v>
      </c>
      <c r="Q80">
        <v>0.117593310578958</v>
      </c>
    </row>
    <row r="81" spans="1:17" x14ac:dyDescent="0.3">
      <c r="A81" t="s">
        <v>219</v>
      </c>
      <c r="B81" t="s">
        <v>220</v>
      </c>
      <c r="C81" t="str">
        <f>IFERROR(VLOOKUP(Table1[[#This Row],[Ticker]],[1]!Table1[[Symbol]:[Industry]],2,FALSE),"-")</f>
        <v>-</v>
      </c>
      <c r="D81" t="s">
        <v>117</v>
      </c>
      <c r="E81">
        <v>117617.31681298</v>
      </c>
      <c r="F81">
        <v>2439.4499999999998</v>
      </c>
      <c r="G81">
        <v>55.830062803427303</v>
      </c>
      <c r="H81">
        <v>-3.54500615627934</v>
      </c>
      <c r="I81">
        <v>5.0453119591593403</v>
      </c>
      <c r="J81">
        <v>3.4446550825668001</v>
      </c>
      <c r="K81">
        <v>2307.75776176503</v>
      </c>
      <c r="L81">
        <v>2005.87599515688</v>
      </c>
      <c r="M81">
        <v>68.049511883371906</v>
      </c>
      <c r="N81">
        <v>0.87895452778142502</v>
      </c>
      <c r="O81">
        <v>3.2609809588226999</v>
      </c>
      <c r="P81">
        <v>88.374517374517296</v>
      </c>
      <c r="Q81">
        <v>0.20049510940788001</v>
      </c>
    </row>
    <row r="82" spans="1:17" x14ac:dyDescent="0.3">
      <c r="A82" t="s">
        <v>221</v>
      </c>
      <c r="B82" t="s">
        <v>222</v>
      </c>
      <c r="C82" t="str">
        <f>IFERROR(VLOOKUP(Table1[[#This Row],[Ticker]],[1]!Table1[[Symbol]:[Industry]],2,FALSE),"-")</f>
        <v>-</v>
      </c>
      <c r="D82" t="s">
        <v>62</v>
      </c>
      <c r="E82">
        <v>117060.23122664999</v>
      </c>
      <c r="F82">
        <v>1175.1500000000001</v>
      </c>
      <c r="G82">
        <v>69.646160132013094</v>
      </c>
      <c r="H82">
        <v>2.18005922359638</v>
      </c>
      <c r="I82">
        <v>55.0267590270455</v>
      </c>
      <c r="J82">
        <v>1.0535961930223301</v>
      </c>
      <c r="K82">
        <v>1066.38552456159</v>
      </c>
      <c r="L82">
        <v>878.93005804133202</v>
      </c>
      <c r="M82">
        <v>69.4861499425093</v>
      </c>
      <c r="N82">
        <v>1.2001762736552899</v>
      </c>
      <c r="O82">
        <v>2.3699102242266701</v>
      </c>
      <c r="P82">
        <v>106.98370761778899</v>
      </c>
      <c r="Q82">
        <v>4.7407430019009003E-2</v>
      </c>
    </row>
    <row r="83" spans="1:17" x14ac:dyDescent="0.3">
      <c r="A83" t="s">
        <v>223</v>
      </c>
      <c r="B83" t="s">
        <v>224</v>
      </c>
      <c r="C83" t="str">
        <f>IFERROR(VLOOKUP(Table1[[#This Row],[Ticker]],[1]!Table1[[Symbol]:[Industry]],2,FALSE),"-")</f>
        <v>-</v>
      </c>
      <c r="D83" t="s">
        <v>225</v>
      </c>
      <c r="E83">
        <v>115859.81204999999</v>
      </c>
      <c r="F83">
        <v>5553.2</v>
      </c>
      <c r="G83">
        <v>194.24928991624299</v>
      </c>
      <c r="H83">
        <v>75.473576979297306</v>
      </c>
      <c r="I83">
        <v>130.32883979684499</v>
      </c>
      <c r="J83">
        <v>5.9839482843493998</v>
      </c>
      <c r="K83">
        <v>3856.7734230779001</v>
      </c>
      <c r="L83">
        <v>2627.3300613532801</v>
      </c>
      <c r="M83">
        <v>77.823208868289797</v>
      </c>
      <c r="N83">
        <v>1.47765737223525</v>
      </c>
      <c r="O83">
        <v>5.5247424908161102</v>
      </c>
      <c r="P83">
        <v>249.005436319643</v>
      </c>
      <c r="Q83">
        <v>0.27470875492033697</v>
      </c>
    </row>
    <row r="84" spans="1:17" x14ac:dyDescent="0.3">
      <c r="A84" t="s">
        <v>226</v>
      </c>
      <c r="B84" t="s">
        <v>227</v>
      </c>
      <c r="C84" t="str">
        <f>IFERROR(VLOOKUP(Table1[[#This Row],[Ticker]],[1]!Table1[[Symbol]:[Industry]],2,FALSE),"-")</f>
        <v>-</v>
      </c>
      <c r="D84" t="s">
        <v>153</v>
      </c>
      <c r="E84">
        <v>115848.24782085</v>
      </c>
      <c r="F84">
        <v>325.89999999999998</v>
      </c>
      <c r="G84">
        <v>219.19711494388599</v>
      </c>
      <c r="H84">
        <v>8.7070722267027101</v>
      </c>
      <c r="I84">
        <v>53.984816504077997</v>
      </c>
      <c r="J84">
        <v>6.7335238132473796</v>
      </c>
      <c r="K84">
        <v>295.97271971433003</v>
      </c>
      <c r="L84">
        <v>231.12349554313801</v>
      </c>
      <c r="M84">
        <v>80.283779009379003</v>
      </c>
      <c r="N84">
        <v>0.93566650824777997</v>
      </c>
      <c r="O84">
        <v>2.8996624731512699</v>
      </c>
      <c r="P84">
        <v>257.93520043931898</v>
      </c>
      <c r="Q84">
        <v>0.16458299537214199</v>
      </c>
    </row>
    <row r="85" spans="1:17" x14ac:dyDescent="0.3">
      <c r="A85" t="s">
        <v>228</v>
      </c>
      <c r="B85" t="s">
        <v>229</v>
      </c>
      <c r="C85" t="str">
        <f>IFERROR(VLOOKUP(Table1[[#This Row],[Ticker]],[1]!Table1[[Symbol]:[Industry]],2,FALSE),"-")</f>
        <v>-</v>
      </c>
      <c r="D85" t="s">
        <v>111</v>
      </c>
      <c r="E85">
        <v>114583.71202063499</v>
      </c>
      <c r="F85">
        <v>113.02</v>
      </c>
      <c r="G85">
        <v>115.27169211375499</v>
      </c>
      <c r="H85">
        <v>5.7453956936598098</v>
      </c>
      <c r="I85">
        <v>51.531980030496896</v>
      </c>
      <c r="J85">
        <v>9.5140513712301509</v>
      </c>
      <c r="K85">
        <v>100.943151626488</v>
      </c>
      <c r="L85">
        <v>83.452218899338803</v>
      </c>
      <c r="M85">
        <v>86.621214929037095</v>
      </c>
      <c r="N85">
        <v>0.95790647081185498</v>
      </c>
      <c r="O85">
        <v>4.4062997699522102</v>
      </c>
      <c r="P85">
        <v>151.99554069119199</v>
      </c>
      <c r="Q85">
        <v>0.174282368791919</v>
      </c>
    </row>
    <row r="86" spans="1:17" x14ac:dyDescent="0.3">
      <c r="A86" t="s">
        <v>230</v>
      </c>
      <c r="B86" t="s">
        <v>231</v>
      </c>
      <c r="C86" t="str">
        <f>IFERROR(VLOOKUP(Table1[[#This Row],[Ticker]],[1]!Table1[[Symbol]:[Industry]],2,FALSE),"-")</f>
        <v>-</v>
      </c>
      <c r="D86" t="s">
        <v>153</v>
      </c>
      <c r="E86">
        <v>113857.76321208</v>
      </c>
      <c r="F86">
        <v>726.65</v>
      </c>
      <c r="G86">
        <v>52.641945066859002</v>
      </c>
      <c r="H86">
        <v>5.8616513494041103</v>
      </c>
      <c r="I86">
        <v>45.834678306746703</v>
      </c>
      <c r="J86">
        <v>2.02376948201236</v>
      </c>
      <c r="K86">
        <v>665.19935884399501</v>
      </c>
      <c r="L86">
        <v>532.06445529730502</v>
      </c>
      <c r="M86">
        <v>62.193790161738796</v>
      </c>
      <c r="N86">
        <v>0.69605334793352702</v>
      </c>
      <c r="O86">
        <v>7.8579783939998604</v>
      </c>
      <c r="P86">
        <v>102.29677060133599</v>
      </c>
      <c r="Q86">
        <v>0.25393584807742497</v>
      </c>
    </row>
    <row r="87" spans="1:17" x14ac:dyDescent="0.3">
      <c r="A87" t="s">
        <v>232</v>
      </c>
      <c r="B87" t="s">
        <v>233</v>
      </c>
      <c r="C87" t="str">
        <f>IFERROR(VLOOKUP(Table1[[#This Row],[Ticker]],[1]!Table1[[Symbol]:[Industry]],2,FALSE),"-")</f>
        <v>-</v>
      </c>
      <c r="D87" t="s">
        <v>29</v>
      </c>
      <c r="E87">
        <v>112407.431526432</v>
      </c>
      <c r="F87">
        <v>16.09</v>
      </c>
      <c r="G87">
        <v>92.5095279260468</v>
      </c>
      <c r="H87">
        <v>-3.7095749608925699</v>
      </c>
      <c r="I87">
        <v>-10.3956175890883</v>
      </c>
      <c r="J87">
        <v>-5.4805041579225602</v>
      </c>
      <c r="K87">
        <v>15.8280008812237</v>
      </c>
      <c r="L87">
        <v>13.775261697818101</v>
      </c>
      <c r="M87">
        <v>41.388190852463801</v>
      </c>
      <c r="N87">
        <v>0.63190916545436604</v>
      </c>
      <c r="O87">
        <v>19.204474829086301</v>
      </c>
      <c r="P87">
        <v>125.034965034965</v>
      </c>
      <c r="Q87">
        <v>4.9752398396917002E-2</v>
      </c>
    </row>
    <row r="88" spans="1:17" x14ac:dyDescent="0.3">
      <c r="A88" t="s">
        <v>234</v>
      </c>
      <c r="B88" t="s">
        <v>235</v>
      </c>
      <c r="C88" t="str">
        <f>IFERROR(VLOOKUP(Table1[[#This Row],[Ticker]],[1]!Table1[[Symbol]:[Industry]],2,FALSE),"-")</f>
        <v>-</v>
      </c>
      <c r="D88" t="s">
        <v>236</v>
      </c>
      <c r="E88">
        <v>111683.12742196</v>
      </c>
      <c r="F88">
        <v>1004.8</v>
      </c>
      <c r="G88">
        <v>7.0995908827382097</v>
      </c>
      <c r="H88">
        <v>-7.1821678165444602</v>
      </c>
      <c r="I88">
        <v>-24.7027310688831</v>
      </c>
      <c r="J88">
        <v>-3.1462915558156301</v>
      </c>
      <c r="K88">
        <v>1027.92657860795</v>
      </c>
      <c r="L88">
        <v>1051.9708446643201</v>
      </c>
      <c r="M88">
        <v>41.638052364677698</v>
      </c>
      <c r="N88">
        <v>0.41532769492122701</v>
      </c>
      <c r="O88">
        <v>24.402866242038201</v>
      </c>
      <c r="P88">
        <v>46.472303206996997</v>
      </c>
      <c r="Q88">
        <v>9.8946196184479997E-3</v>
      </c>
    </row>
    <row r="89" spans="1:17" x14ac:dyDescent="0.3">
      <c r="A89" t="s">
        <v>237</v>
      </c>
      <c r="B89" t="s">
        <v>238</v>
      </c>
      <c r="C89" t="str">
        <f>IFERROR(VLOOKUP(Table1[[#This Row],[Ticker]],[1]!Table1[[Symbol]:[Industry]],2,FALSE),"-")</f>
        <v>-</v>
      </c>
      <c r="D89" t="s">
        <v>180</v>
      </c>
      <c r="E89">
        <v>111540.416763235</v>
      </c>
      <c r="F89">
        <v>630</v>
      </c>
      <c r="G89">
        <v>-18.414378146495199</v>
      </c>
      <c r="H89">
        <v>-3.0791352178918299</v>
      </c>
      <c r="I89">
        <v>2.6981548098513799</v>
      </c>
      <c r="J89">
        <v>2.98797471866208</v>
      </c>
      <c r="K89">
        <v>586.74353774483598</v>
      </c>
      <c r="L89">
        <v>556.17069530822403</v>
      </c>
      <c r="M89">
        <v>70.456532745980098</v>
      </c>
      <c r="N89">
        <v>0.67448969150499705</v>
      </c>
      <c r="O89">
        <v>1.15079365079364</v>
      </c>
      <c r="P89">
        <v>28.7816843826655</v>
      </c>
      <c r="Q89">
        <v>-7.3564280787951006E-2</v>
      </c>
    </row>
    <row r="90" spans="1:17" x14ac:dyDescent="0.3">
      <c r="A90" t="s">
        <v>239</v>
      </c>
      <c r="B90" t="s">
        <v>240</v>
      </c>
      <c r="C90" t="str">
        <f>IFERROR(VLOOKUP(Table1[[#This Row],[Ticker]],[1]!Table1[[Symbol]:[Industry]],2,FALSE),"-")</f>
        <v>-</v>
      </c>
      <c r="D90" t="s">
        <v>24</v>
      </c>
      <c r="E90">
        <v>111338.207589875</v>
      </c>
      <c r="F90">
        <v>1434.55</v>
      </c>
      <c r="G90">
        <v>-21.8010669232895</v>
      </c>
      <c r="H90">
        <v>-8.9059978145265504</v>
      </c>
      <c r="I90">
        <v>-26.213875299327299</v>
      </c>
      <c r="J90">
        <v>-1.2496481331751701</v>
      </c>
      <c r="K90">
        <v>1468.1761769161899</v>
      </c>
      <c r="L90">
        <v>1459.6028127868401</v>
      </c>
      <c r="M90">
        <v>35.1017610742052</v>
      </c>
      <c r="N90">
        <v>0.98890893555026904</v>
      </c>
      <c r="O90">
        <v>18.120665016904201</v>
      </c>
      <c r="P90">
        <v>6.1843079200592097</v>
      </c>
      <c r="Q90">
        <v>3.0925598954880001E-3</v>
      </c>
    </row>
    <row r="91" spans="1:17" x14ac:dyDescent="0.3">
      <c r="A91" t="s">
        <v>241</v>
      </c>
      <c r="B91" t="s">
        <v>242</v>
      </c>
      <c r="C91" t="str">
        <f>IFERROR(VLOOKUP(Table1[[#This Row],[Ticker]],[1]!Table1[[Symbol]:[Industry]],2,FALSE),"-")</f>
        <v>-</v>
      </c>
      <c r="D91" t="s">
        <v>243</v>
      </c>
      <c r="E91">
        <v>110871.582537925</v>
      </c>
      <c r="F91">
        <v>11996.6</v>
      </c>
      <c r="G91">
        <v>206.55938433822001</v>
      </c>
      <c r="H91">
        <v>23.0872567652019</v>
      </c>
      <c r="I91">
        <v>52.213587880739098</v>
      </c>
      <c r="J91">
        <v>-1.8750102543643901</v>
      </c>
      <c r="K91">
        <v>10113.074766556399</v>
      </c>
      <c r="L91">
        <v>7904.35842559507</v>
      </c>
      <c r="M91">
        <v>79.594720717570496</v>
      </c>
      <c r="N91">
        <v>0.98441293914832795</v>
      </c>
      <c r="O91">
        <v>10.8480736208592</v>
      </c>
      <c r="P91">
        <v>241.63747686174</v>
      </c>
      <c r="Q91">
        <v>0.210406039715856</v>
      </c>
    </row>
    <row r="92" spans="1:17" x14ac:dyDescent="0.3">
      <c r="A92" t="s">
        <v>244</v>
      </c>
      <c r="B92" t="s">
        <v>245</v>
      </c>
      <c r="C92" t="str">
        <f>IFERROR(VLOOKUP(Table1[[#This Row],[Ticker]],[1]!Table1[[Symbol]:[Industry]],2,FALSE),"-")</f>
        <v>-</v>
      </c>
      <c r="D92" t="s">
        <v>246</v>
      </c>
      <c r="E92">
        <v>110777.436</v>
      </c>
      <c r="F92">
        <v>3954.05</v>
      </c>
      <c r="G92">
        <v>81.552628283892702</v>
      </c>
      <c r="H92">
        <v>6.0017281179135598</v>
      </c>
      <c r="I92">
        <v>81.210897955792305</v>
      </c>
      <c r="J92">
        <v>-3.1345486179399602</v>
      </c>
      <c r="K92">
        <v>3719.1531439522</v>
      </c>
      <c r="L92">
        <v>2876.6437909763099</v>
      </c>
      <c r="M92">
        <v>52.446727434522998</v>
      </c>
      <c r="N92">
        <v>0.69698473386467596</v>
      </c>
      <c r="O92">
        <v>5.50954085052033</v>
      </c>
      <c r="P92">
        <v>139.161071795802</v>
      </c>
      <c r="Q92">
        <v>0.23390571824169601</v>
      </c>
    </row>
    <row r="93" spans="1:17" x14ac:dyDescent="0.3">
      <c r="A93" t="s">
        <v>247</v>
      </c>
      <c r="B93" t="s">
        <v>248</v>
      </c>
      <c r="C93" t="str">
        <f>IFERROR(VLOOKUP(Table1[[#This Row],[Ticker]],[1]!Table1[[Symbol]:[Industry]],2,FALSE),"-")</f>
        <v>-</v>
      </c>
      <c r="D93" t="s">
        <v>117</v>
      </c>
      <c r="E93">
        <v>110486.92966374999</v>
      </c>
      <c r="F93">
        <v>5546.9</v>
      </c>
      <c r="G93">
        <v>53.759387208473903</v>
      </c>
      <c r="H93">
        <v>-9.9757880086424997</v>
      </c>
      <c r="I93">
        <v>14.6407269639751</v>
      </c>
      <c r="J93">
        <v>-1.3694518030285701</v>
      </c>
      <c r="K93">
        <v>5318.80372596298</v>
      </c>
      <c r="L93">
        <v>4479.4834935414001</v>
      </c>
      <c r="M93">
        <v>47.398399380933903</v>
      </c>
      <c r="N93">
        <v>0.69539061063169505</v>
      </c>
      <c r="O93">
        <v>6.2674647100182197</v>
      </c>
      <c r="P93">
        <v>91.934256055363306</v>
      </c>
      <c r="Q93">
        <v>6.1114551954111002E-2</v>
      </c>
    </row>
    <row r="94" spans="1:17" x14ac:dyDescent="0.3">
      <c r="A94" t="s">
        <v>249</v>
      </c>
      <c r="B94" t="s">
        <v>250</v>
      </c>
      <c r="C94" t="str">
        <f>IFERROR(VLOOKUP(Table1[[#This Row],[Ticker]],[1]!Table1[[Symbol]:[Industry]],2,FALSE),"-")</f>
        <v>-</v>
      </c>
      <c r="D94" t="s">
        <v>62</v>
      </c>
      <c r="E94">
        <v>109828.90714725001</v>
      </c>
      <c r="F94">
        <v>6719.45</v>
      </c>
      <c r="G94">
        <v>3.0920854817343999</v>
      </c>
      <c r="H94">
        <v>3.6087032128807199</v>
      </c>
      <c r="I94">
        <v>6.2063262931125802</v>
      </c>
      <c r="J94">
        <v>0.97542531513156705</v>
      </c>
      <c r="K94">
        <v>6195.8744693084</v>
      </c>
      <c r="L94">
        <v>5898.9392239724802</v>
      </c>
      <c r="M94">
        <v>86.612219065503396</v>
      </c>
      <c r="N94">
        <v>0.83160112926504004</v>
      </c>
      <c r="O94">
        <v>0.380239454122</v>
      </c>
      <c r="P94">
        <v>32.370352130017203</v>
      </c>
      <c r="Q94">
        <v>-3.2265437158288002E-2</v>
      </c>
    </row>
    <row r="95" spans="1:17" x14ac:dyDescent="0.3">
      <c r="A95" t="s">
        <v>251</v>
      </c>
      <c r="B95" t="s">
        <v>252</v>
      </c>
      <c r="C95" t="str">
        <f>IFERROR(VLOOKUP(Table1[[#This Row],[Ticker]],[1]!Table1[[Symbol]:[Industry]],2,FALSE),"-")</f>
        <v>-</v>
      </c>
      <c r="D95" t="s">
        <v>253</v>
      </c>
      <c r="E95">
        <v>108777.1637389</v>
      </c>
      <c r="F95">
        <v>9903.35</v>
      </c>
      <c r="G95">
        <v>7.4044149130997603</v>
      </c>
      <c r="H95">
        <v>11.2999881911736</v>
      </c>
      <c r="I95">
        <v>11.0894850990768</v>
      </c>
      <c r="J95">
        <v>-1.37206640013504</v>
      </c>
      <c r="K95">
        <v>8714.1446692637692</v>
      </c>
      <c r="L95">
        <v>8086.6143266720301</v>
      </c>
      <c r="M95">
        <v>72.611842283860696</v>
      </c>
      <c r="N95">
        <v>1.9546134399566999</v>
      </c>
      <c r="O95">
        <v>0.77398052174264498</v>
      </c>
      <c r="P95">
        <v>49.419122195567198</v>
      </c>
      <c r="Q95">
        <v>9.9127537704097005E-2</v>
      </c>
    </row>
    <row r="96" spans="1:17" x14ac:dyDescent="0.3">
      <c r="A96" t="s">
        <v>254</v>
      </c>
      <c r="B96" t="s">
        <v>255</v>
      </c>
      <c r="C96" t="str">
        <f>IFERROR(VLOOKUP(Table1[[#This Row],[Ticker]],[1]!Table1[[Symbol]:[Industry]],2,FALSE),"-")</f>
        <v>-</v>
      </c>
      <c r="D96" t="s">
        <v>256</v>
      </c>
      <c r="E96">
        <v>107803.73108224</v>
      </c>
      <c r="F96">
        <v>1152.25</v>
      </c>
      <c r="G96">
        <v>10.241900448136001</v>
      </c>
      <c r="H96">
        <v>-5.6402970398292496</v>
      </c>
      <c r="I96">
        <v>-12.492211792184101</v>
      </c>
      <c r="J96">
        <v>-1.42096757522072</v>
      </c>
      <c r="K96">
        <v>1117.1719872746701</v>
      </c>
      <c r="L96">
        <v>1057.67684082191</v>
      </c>
      <c r="M96">
        <v>52.998925428717101</v>
      </c>
      <c r="N96">
        <v>0.87758825223943604</v>
      </c>
      <c r="O96">
        <v>10.1323497504881</v>
      </c>
      <c r="P96">
        <v>39.118623603984297</v>
      </c>
      <c r="Q96">
        <v>8.5160449184540007E-3</v>
      </c>
    </row>
    <row r="97" spans="1:17" x14ac:dyDescent="0.3">
      <c r="A97" t="s">
        <v>257</v>
      </c>
      <c r="B97" t="s">
        <v>258</v>
      </c>
      <c r="C97" t="str">
        <f>IFERROR(VLOOKUP(Table1[[#This Row],[Ticker]],[1]!Table1[[Symbol]:[Industry]],2,FALSE),"-")</f>
        <v>-</v>
      </c>
      <c r="D97" t="s">
        <v>259</v>
      </c>
      <c r="E97">
        <v>106209.738351475</v>
      </c>
      <c r="F97">
        <v>392</v>
      </c>
      <c r="G97">
        <v>112.476695780391</v>
      </c>
      <c r="H97">
        <v>8.2831187482692599</v>
      </c>
      <c r="I97">
        <v>69.236212705319105</v>
      </c>
      <c r="J97">
        <v>-2.1012762533782099</v>
      </c>
      <c r="K97">
        <v>353.18023197148699</v>
      </c>
      <c r="L97">
        <v>279.18273432194297</v>
      </c>
      <c r="M97">
        <v>65.859198941582093</v>
      </c>
      <c r="N97">
        <v>0.75247580738702202</v>
      </c>
      <c r="O97">
        <v>4.1836734693877498</v>
      </c>
      <c r="P97">
        <v>149.12615189068899</v>
      </c>
      <c r="Q97">
        <v>3.6115685452906998E-2</v>
      </c>
    </row>
    <row r="98" spans="1:17" x14ac:dyDescent="0.3">
      <c r="A98" t="s">
        <v>260</v>
      </c>
      <c r="B98" t="s">
        <v>261</v>
      </c>
      <c r="C98" t="str">
        <f>IFERROR(VLOOKUP(Table1[[#This Row],[Ticker]],[1]!Table1[[Symbol]:[Industry]],2,FALSE),"-")</f>
        <v>-</v>
      </c>
      <c r="D98" t="s">
        <v>193</v>
      </c>
      <c r="E98">
        <v>105030.538745</v>
      </c>
      <c r="F98">
        <v>35139.050000000003</v>
      </c>
      <c r="G98">
        <v>53.650945604414296</v>
      </c>
      <c r="H98">
        <v>8.2477688796869497</v>
      </c>
      <c r="I98">
        <v>39.358286002292203</v>
      </c>
      <c r="J98">
        <v>0.98384580505602504</v>
      </c>
      <c r="K98">
        <v>32513.708829591302</v>
      </c>
      <c r="L98">
        <v>27418.087807083499</v>
      </c>
      <c r="M98">
        <v>67.631937082096698</v>
      </c>
      <c r="N98">
        <v>0.52738982085039399</v>
      </c>
      <c r="O98">
        <v>4.3796004729780504</v>
      </c>
      <c r="P98">
        <v>95.966516369557993</v>
      </c>
      <c r="Q98">
        <v>0.11574491191881101</v>
      </c>
    </row>
    <row r="99" spans="1:17" x14ac:dyDescent="0.3">
      <c r="A99" t="s">
        <v>262</v>
      </c>
      <c r="B99" t="s">
        <v>263</v>
      </c>
      <c r="C99" t="str">
        <f>IFERROR(VLOOKUP(Table1[[#This Row],[Ticker]],[1]!Table1[[Symbol]:[Industry]],2,FALSE),"-")</f>
        <v>-</v>
      </c>
      <c r="D99" t="s">
        <v>32</v>
      </c>
      <c r="E99">
        <v>104412.457492545</v>
      </c>
      <c r="F99">
        <v>136.11000000000001</v>
      </c>
      <c r="G99">
        <v>38.980709351229301</v>
      </c>
      <c r="H99">
        <v>-12.1852417563186</v>
      </c>
      <c r="I99">
        <v>-8.1674351239040295</v>
      </c>
      <c r="J99">
        <v>0.19711381073374401</v>
      </c>
      <c r="K99">
        <v>142.897340491016</v>
      </c>
      <c r="L99">
        <v>130.576888969903</v>
      </c>
      <c r="M99">
        <v>44.162705041035302</v>
      </c>
      <c r="N99">
        <v>0.69899148305557302</v>
      </c>
      <c r="O99">
        <v>26.7357284549261</v>
      </c>
      <c r="P99">
        <v>70.457107075766999</v>
      </c>
      <c r="Q99">
        <v>0.13892665272750401</v>
      </c>
    </row>
    <row r="100" spans="1:17" x14ac:dyDescent="0.3">
      <c r="A100" t="s">
        <v>264</v>
      </c>
      <c r="B100" t="s">
        <v>265</v>
      </c>
      <c r="C100" t="str">
        <f>IFERROR(VLOOKUP(Table1[[#This Row],[Ticker]],[1]!Table1[[Symbol]:[Industry]],2,FALSE),"-")</f>
        <v>-</v>
      </c>
      <c r="D100" t="s">
        <v>32</v>
      </c>
      <c r="E100">
        <v>103541.4841329</v>
      </c>
      <c r="F100">
        <v>112.72</v>
      </c>
      <c r="G100">
        <v>43.741359526611603</v>
      </c>
      <c r="H100">
        <v>-11.528721256554601</v>
      </c>
      <c r="I100">
        <v>10.015551889511199</v>
      </c>
      <c r="J100">
        <v>-3.3648264930376501</v>
      </c>
      <c r="K100">
        <v>117.086123092066</v>
      </c>
      <c r="L100">
        <v>103.11304320885</v>
      </c>
      <c r="M100">
        <v>33.008617983209</v>
      </c>
      <c r="N100">
        <v>0.71432646109869102</v>
      </c>
      <c r="O100">
        <v>14.3541518807664</v>
      </c>
      <c r="P100">
        <v>76.538762725137005</v>
      </c>
      <c r="Q100">
        <v>0.15846417839141799</v>
      </c>
    </row>
    <row r="101" spans="1:17" x14ac:dyDescent="0.3">
      <c r="A101" t="s">
        <v>266</v>
      </c>
      <c r="B101" t="s">
        <v>267</v>
      </c>
      <c r="C101" t="str">
        <f>IFERROR(VLOOKUP(Table1[[#This Row],[Ticker]],[1]!Table1[[Symbol]:[Industry]],2,FALSE),"-")</f>
        <v>-</v>
      </c>
      <c r="D101" t="s">
        <v>49</v>
      </c>
      <c r="E101">
        <v>102962.18943119999</v>
      </c>
      <c r="F101">
        <v>2794.4</v>
      </c>
      <c r="G101">
        <v>28.3694947319329</v>
      </c>
      <c r="H101">
        <v>3.0318793807900999</v>
      </c>
      <c r="I101">
        <v>9.9673675670223592</v>
      </c>
      <c r="J101">
        <v>-4.0053369482400898</v>
      </c>
      <c r="K101">
        <v>2654.6226566802002</v>
      </c>
      <c r="L101">
        <v>2313.2224034092201</v>
      </c>
      <c r="M101">
        <v>36.621303800121701</v>
      </c>
      <c r="N101">
        <v>0.89150196398447501</v>
      </c>
      <c r="O101">
        <v>9.4850415115946092</v>
      </c>
      <c r="P101">
        <v>59.206927985414701</v>
      </c>
      <c r="Q101">
        <v>5.7587209466746003E-2</v>
      </c>
    </row>
    <row r="102" spans="1:17" x14ac:dyDescent="0.3">
      <c r="A102" t="s">
        <v>268</v>
      </c>
      <c r="B102" t="s">
        <v>269</v>
      </c>
      <c r="C102" t="str">
        <f>IFERROR(VLOOKUP(Table1[[#This Row],[Ticker]],[1]!Table1[[Symbol]:[Industry]],2,FALSE),"-")</f>
        <v>-</v>
      </c>
      <c r="D102" t="s">
        <v>130</v>
      </c>
      <c r="E102">
        <v>101701.29925985</v>
      </c>
      <c r="F102">
        <v>1013.9</v>
      </c>
      <c r="G102">
        <v>36.683052571549197</v>
      </c>
      <c r="H102">
        <v>-5.4340081803521896</v>
      </c>
      <c r="I102">
        <v>25.867058684904801</v>
      </c>
      <c r="J102">
        <v>-4.1524293204575802</v>
      </c>
      <c r="K102">
        <v>1008.51004405744</v>
      </c>
      <c r="L102">
        <v>852.30277895461097</v>
      </c>
      <c r="M102">
        <v>35.035950976239803</v>
      </c>
      <c r="N102">
        <v>0.77337491265968505</v>
      </c>
      <c r="O102">
        <v>8.1960745635664303</v>
      </c>
      <c r="P102">
        <v>74.329436038514402</v>
      </c>
      <c r="Q102">
        <v>9.4489978880272996E-2</v>
      </c>
    </row>
    <row r="103" spans="1:17" x14ac:dyDescent="0.3">
      <c r="A103" t="s">
        <v>270</v>
      </c>
      <c r="B103" t="s">
        <v>271</v>
      </c>
      <c r="C103" t="str">
        <f>IFERROR(VLOOKUP(Table1[[#This Row],[Ticker]],[1]!Table1[[Symbol]:[Industry]],2,FALSE),"-")</f>
        <v>-</v>
      </c>
      <c r="D103" t="s">
        <v>78</v>
      </c>
      <c r="E103">
        <v>100205.61819048</v>
      </c>
      <c r="F103">
        <v>27665.5</v>
      </c>
      <c r="G103">
        <v>-12.3711069100963</v>
      </c>
      <c r="H103">
        <v>-2.8435316548937801</v>
      </c>
      <c r="I103">
        <v>-8.9645873038149997</v>
      </c>
      <c r="J103">
        <v>0.41666051088217998</v>
      </c>
      <c r="K103">
        <v>26796.9084269866</v>
      </c>
      <c r="L103">
        <v>26161.028700130599</v>
      </c>
      <c r="M103">
        <v>56.352842287685696</v>
      </c>
      <c r="N103">
        <v>0.73412442574345305</v>
      </c>
      <c r="O103">
        <v>11.104986354846201</v>
      </c>
      <c r="P103">
        <v>20.148962042908</v>
      </c>
      <c r="Q103">
        <v>-6.3127284420786994E-2</v>
      </c>
    </row>
    <row r="104" spans="1:17" x14ac:dyDescent="0.3">
      <c r="A104" t="s">
        <v>272</v>
      </c>
      <c r="B104" t="s">
        <v>273</v>
      </c>
      <c r="C104" t="str">
        <f>IFERROR(VLOOKUP(Table1[[#This Row],[Ticker]],[1]!Table1[[Symbol]:[Industry]],2,FALSE),"-")</f>
        <v>-</v>
      </c>
      <c r="D104" t="s">
        <v>62</v>
      </c>
      <c r="E104">
        <v>100125.69896959999</v>
      </c>
      <c r="F104">
        <v>2948.45</v>
      </c>
      <c r="G104">
        <v>26.367393352010001</v>
      </c>
      <c r="H104">
        <v>-1.8715618319956</v>
      </c>
      <c r="I104">
        <v>7.5210729032648196</v>
      </c>
      <c r="J104">
        <v>1.7835339194525599</v>
      </c>
      <c r="K104">
        <v>2784.2279033322502</v>
      </c>
      <c r="L104">
        <v>2474.37119541129</v>
      </c>
      <c r="M104">
        <v>78.785039078123205</v>
      </c>
      <c r="N104">
        <v>0.99180878178323695</v>
      </c>
      <c r="O104">
        <v>1.2057182587461299</v>
      </c>
      <c r="P104">
        <v>66.386388645918501</v>
      </c>
      <c r="Q104">
        <v>6.5760776675372001E-2</v>
      </c>
    </row>
    <row r="105" spans="1:17" x14ac:dyDescent="0.3">
      <c r="A105" t="s">
        <v>274</v>
      </c>
      <c r="B105" t="s">
        <v>275</v>
      </c>
      <c r="C105" t="str">
        <f>IFERROR(VLOOKUP(Table1[[#This Row],[Ticker]],[1]!Table1[[Symbol]:[Industry]],2,FALSE),"-")</f>
        <v>-</v>
      </c>
      <c r="D105" t="s">
        <v>214</v>
      </c>
      <c r="E105">
        <v>99524.167636500002</v>
      </c>
      <c r="F105">
        <v>6581</v>
      </c>
      <c r="G105">
        <v>46.759389428337499</v>
      </c>
      <c r="H105">
        <v>-10.331022865146499</v>
      </c>
      <c r="I105">
        <v>53.404562973413</v>
      </c>
      <c r="J105">
        <v>-1.25927673474892</v>
      </c>
      <c r="K105">
        <v>6516.7063802276198</v>
      </c>
      <c r="L105">
        <v>5509.6834399810796</v>
      </c>
      <c r="M105">
        <v>45.659228894577197</v>
      </c>
      <c r="N105">
        <v>1.9480875830381801</v>
      </c>
      <c r="O105">
        <v>11.403282175960999</v>
      </c>
      <c r="P105">
        <v>75.722944647672904</v>
      </c>
      <c r="Q105">
        <v>0.144790427844116</v>
      </c>
    </row>
    <row r="106" spans="1:17" x14ac:dyDescent="0.3">
      <c r="A106" t="s">
        <v>276</v>
      </c>
      <c r="B106" t="s">
        <v>277</v>
      </c>
      <c r="C106" t="str">
        <f>IFERROR(VLOOKUP(Table1[[#This Row],[Ticker]],[1]!Table1[[Symbol]:[Industry]],2,FALSE),"-")</f>
        <v>-</v>
      </c>
      <c r="D106" t="s">
        <v>177</v>
      </c>
      <c r="E106">
        <v>98389.010025180003</v>
      </c>
      <c r="F106">
        <v>893.2</v>
      </c>
      <c r="G106">
        <v>14.104491536786099</v>
      </c>
      <c r="H106">
        <v>-12.038028135710601</v>
      </c>
      <c r="I106">
        <v>-27.526251528848899</v>
      </c>
      <c r="J106">
        <v>-1.2518701175427001</v>
      </c>
      <c r="K106">
        <v>923.79097315451202</v>
      </c>
      <c r="L106">
        <v>960.78878253370203</v>
      </c>
      <c r="M106">
        <v>43.742214051848599</v>
      </c>
      <c r="N106">
        <v>0.72128511565221298</v>
      </c>
      <c r="O106">
        <v>40.9986565158978</v>
      </c>
      <c r="P106">
        <v>71.1111111111111</v>
      </c>
      <c r="Q106">
        <v>2.0380411873035E-2</v>
      </c>
    </row>
    <row r="107" spans="1:17" x14ac:dyDescent="0.3">
      <c r="A107" t="s">
        <v>278</v>
      </c>
      <c r="B107" t="s">
        <v>279</v>
      </c>
      <c r="C107" t="str">
        <f>IFERROR(VLOOKUP(Table1[[#This Row],[Ticker]],[1]!Table1[[Symbol]:[Industry]],2,FALSE),"-")</f>
        <v>-</v>
      </c>
      <c r="D107" t="s">
        <v>37</v>
      </c>
      <c r="E107">
        <v>94207.273544134994</v>
      </c>
      <c r="F107">
        <v>651.15</v>
      </c>
      <c r="G107">
        <v>-17.349951621927001</v>
      </c>
      <c r="H107">
        <v>7.2710365838823998</v>
      </c>
      <c r="I107">
        <v>10.9602689105308</v>
      </c>
      <c r="J107">
        <v>2.3709485365261398</v>
      </c>
      <c r="K107">
        <v>603.04426358473199</v>
      </c>
      <c r="L107">
        <v>565.47053448146698</v>
      </c>
      <c r="M107">
        <v>72.631069631883804</v>
      </c>
      <c r="N107">
        <v>1.1715222152238101</v>
      </c>
      <c r="O107">
        <v>3.46310373953775</v>
      </c>
      <c r="P107">
        <v>40.500593375768702</v>
      </c>
      <c r="Q107">
        <v>-5.3354571677349999E-2</v>
      </c>
    </row>
    <row r="108" spans="1:17" hidden="1" x14ac:dyDescent="0.3">
      <c r="A108" t="s">
        <v>280</v>
      </c>
      <c r="B108" t="s">
        <v>281</v>
      </c>
      <c r="C108" t="str">
        <f>IFERROR(VLOOKUP(Table1[[#This Row],[Ticker]],[1]!Table1[[Symbol]:[Industry]],2,FALSE),"-")</f>
        <v>-</v>
      </c>
      <c r="D108" t="s">
        <v>282</v>
      </c>
      <c r="E108">
        <v>93428.217067849997</v>
      </c>
      <c r="F108">
        <v>1289.6500000000001</v>
      </c>
      <c r="G108">
        <v>12.396865522657899</v>
      </c>
      <c r="H108">
        <v>-6.7436148728754404</v>
      </c>
      <c r="I108">
        <v>4.1180770657320203</v>
      </c>
      <c r="J108">
        <v>1.06886114261933</v>
      </c>
      <c r="K108">
        <v>1239.5884545075401</v>
      </c>
      <c r="L108">
        <v>1133.20512025118</v>
      </c>
      <c r="M108">
        <v>57.585707450093402</v>
      </c>
      <c r="N108">
        <v>0.80297466527464001</v>
      </c>
      <c r="O108">
        <v>3.5048268910169198</v>
      </c>
      <c r="P108">
        <v>40.622614763929697</v>
      </c>
      <c r="Q108">
        <v>6.2086648747735E-2</v>
      </c>
    </row>
    <row r="109" spans="1:17" x14ac:dyDescent="0.3">
      <c r="A109" t="s">
        <v>283</v>
      </c>
      <c r="B109" t="s">
        <v>284</v>
      </c>
      <c r="C109" t="str">
        <f>IFERROR(VLOOKUP(Table1[[#This Row],[Ticker]],[1]!Table1[[Symbol]:[Industry]],2,FALSE),"-")</f>
        <v>-</v>
      </c>
      <c r="D109" t="s">
        <v>37</v>
      </c>
      <c r="E109">
        <v>92446.974933220001</v>
      </c>
      <c r="F109">
        <v>1865.3</v>
      </c>
      <c r="G109">
        <v>10.5208143609026</v>
      </c>
      <c r="H109">
        <v>8.5560141086481902</v>
      </c>
      <c r="I109">
        <v>21.889770788293799</v>
      </c>
      <c r="J109">
        <v>1.6528631319087199</v>
      </c>
      <c r="K109">
        <v>1740.7077795600401</v>
      </c>
      <c r="L109">
        <v>1583.0692313854599</v>
      </c>
      <c r="M109">
        <v>71.249067018517394</v>
      </c>
      <c r="N109">
        <v>0.69555903307158096</v>
      </c>
      <c r="O109">
        <v>1.1204631962686999</v>
      </c>
      <c r="P109">
        <v>47.338072669826197</v>
      </c>
      <c r="Q109">
        <v>-3.4792141323451001E-2</v>
      </c>
    </row>
    <row r="110" spans="1:17" x14ac:dyDescent="0.3">
      <c r="A110" t="s">
        <v>285</v>
      </c>
      <c r="B110" t="s">
        <v>286</v>
      </c>
      <c r="C110" t="str">
        <f>IFERROR(VLOOKUP(Table1[[#This Row],[Ticker]],[1]!Table1[[Symbol]:[Industry]],2,FALSE),"-")</f>
        <v>-</v>
      </c>
      <c r="D110" t="s">
        <v>287</v>
      </c>
      <c r="E110">
        <v>92373.887085424998</v>
      </c>
      <c r="F110">
        <v>86.01</v>
      </c>
      <c r="G110">
        <v>19.254186839569901</v>
      </c>
      <c r="H110">
        <v>-6.5353219879438802</v>
      </c>
      <c r="I110">
        <v>13.19564137277</v>
      </c>
      <c r="J110">
        <v>1.4262148990088701</v>
      </c>
      <c r="K110">
        <v>85.265727839472802</v>
      </c>
      <c r="L110">
        <v>78.323158305125006</v>
      </c>
      <c r="M110">
        <v>60.350818654179697</v>
      </c>
      <c r="N110">
        <v>0.65117654284711302</v>
      </c>
      <c r="O110">
        <v>14.7540983606557</v>
      </c>
      <c r="P110">
        <v>52.095490716180301</v>
      </c>
      <c r="Q110">
        <v>7.2877556135893001E-2</v>
      </c>
    </row>
    <row r="111" spans="1:17" x14ac:dyDescent="0.3">
      <c r="A111" t="s">
        <v>288</v>
      </c>
      <c r="B111" t="s">
        <v>289</v>
      </c>
      <c r="C111" t="str">
        <f>IFERROR(VLOOKUP(Table1[[#This Row],[Ticker]],[1]!Table1[[Symbol]:[Industry]],2,FALSE),"-")</f>
        <v>-</v>
      </c>
      <c r="D111" t="s">
        <v>290</v>
      </c>
      <c r="E111">
        <v>91864.736280584999</v>
      </c>
      <c r="F111">
        <v>6353.9</v>
      </c>
      <c r="G111">
        <v>-5.4226096189493296</v>
      </c>
      <c r="H111">
        <v>-0.318298105074516</v>
      </c>
      <c r="I111">
        <v>-2.2785348111406298</v>
      </c>
      <c r="J111">
        <v>2.1042507194165201</v>
      </c>
      <c r="K111">
        <v>6153.2894590464803</v>
      </c>
      <c r="L111">
        <v>5852.02796998962</v>
      </c>
      <c r="M111">
        <v>73.582292293037796</v>
      </c>
      <c r="N111">
        <v>0.64281817732311197</v>
      </c>
      <c r="O111">
        <v>8.1926061159288004</v>
      </c>
      <c r="P111">
        <v>34.445619974608498</v>
      </c>
      <c r="Q111">
        <v>3.4568579408029002E-2</v>
      </c>
    </row>
    <row r="112" spans="1:17" x14ac:dyDescent="0.3">
      <c r="A112" t="s">
        <v>291</v>
      </c>
      <c r="B112" t="s">
        <v>292</v>
      </c>
      <c r="C112" t="str">
        <f>IFERROR(VLOOKUP(Table1[[#This Row],[Ticker]],[1]!Table1[[Symbol]:[Industry]],2,FALSE),"-")</f>
        <v>-</v>
      </c>
      <c r="D112" t="s">
        <v>140</v>
      </c>
      <c r="E112">
        <v>91594.744840650004</v>
      </c>
      <c r="F112">
        <v>3262</v>
      </c>
      <c r="G112">
        <v>77.632365176662503</v>
      </c>
      <c r="H112">
        <v>10.6686098485138</v>
      </c>
      <c r="I112">
        <v>31.550473571971899</v>
      </c>
      <c r="J112">
        <v>-1.09977952179298</v>
      </c>
      <c r="K112">
        <v>2974.93023930556</v>
      </c>
      <c r="L112">
        <v>2419.9543390551298</v>
      </c>
      <c r="M112">
        <v>62.757444113472502</v>
      </c>
      <c r="N112">
        <v>0.81499120849903095</v>
      </c>
      <c r="O112">
        <v>2.9445125689760898</v>
      </c>
      <c r="P112">
        <v>118.150203972447</v>
      </c>
      <c r="Q112">
        <v>7.0197238052432998E-2</v>
      </c>
    </row>
    <row r="113" spans="1:17" x14ac:dyDescent="0.3">
      <c r="A113" t="s">
        <v>293</v>
      </c>
      <c r="B113" t="s">
        <v>294</v>
      </c>
      <c r="C113" t="str">
        <f>IFERROR(VLOOKUP(Table1[[#This Row],[Ticker]],[1]!Table1[[Symbol]:[Industry]],2,FALSE),"-")</f>
        <v>-</v>
      </c>
      <c r="D113" t="s">
        <v>59</v>
      </c>
      <c r="E113">
        <v>89626.089284100002</v>
      </c>
      <c r="F113">
        <v>614.45000000000005</v>
      </c>
      <c r="G113">
        <v>197.14464562550401</v>
      </c>
      <c r="H113">
        <v>22.6184005279164</v>
      </c>
      <c r="I113">
        <v>133.870186827315</v>
      </c>
      <c r="J113">
        <v>11.6865421772973</v>
      </c>
      <c r="K113">
        <v>459.12381255627099</v>
      </c>
      <c r="L113">
        <v>354.73347441663202</v>
      </c>
      <c r="M113">
        <v>89.555016995067206</v>
      </c>
      <c r="N113">
        <v>1.17748822132525</v>
      </c>
      <c r="O113">
        <v>6.2739034909268403</v>
      </c>
      <c r="P113">
        <v>263.29325975561602</v>
      </c>
      <c r="Q113">
        <v>0.16141814458589701</v>
      </c>
    </row>
    <row r="114" spans="1:17" x14ac:dyDescent="0.3">
      <c r="A114" t="s">
        <v>295</v>
      </c>
      <c r="B114" t="s">
        <v>296</v>
      </c>
      <c r="C114" t="str">
        <f>IFERROR(VLOOKUP(Table1[[#This Row],[Ticker]],[1]!Table1[[Symbol]:[Industry]],2,FALSE),"-")</f>
        <v>-</v>
      </c>
      <c r="D114" t="s">
        <v>253</v>
      </c>
      <c r="E114">
        <v>89306.8655115</v>
      </c>
      <c r="F114">
        <v>4168.95</v>
      </c>
      <c r="G114">
        <v>52.849817540764001</v>
      </c>
      <c r="H114">
        <v>4.15449339484306</v>
      </c>
      <c r="I114">
        <v>8.7631732952219608</v>
      </c>
      <c r="J114">
        <v>-1.8400338186084499</v>
      </c>
      <c r="K114">
        <v>3954.2999031346499</v>
      </c>
      <c r="L114">
        <v>3476.2269108426099</v>
      </c>
      <c r="M114">
        <v>60.950747612236903</v>
      </c>
      <c r="N114">
        <v>0.809294231351116</v>
      </c>
      <c r="O114">
        <v>2.3027380995214601</v>
      </c>
      <c r="P114">
        <v>82.169543369018996</v>
      </c>
      <c r="Q114">
        <v>-3.7394901023930002E-3</v>
      </c>
    </row>
    <row r="115" spans="1:17" x14ac:dyDescent="0.3">
      <c r="A115" t="s">
        <v>297</v>
      </c>
      <c r="B115" t="s">
        <v>298</v>
      </c>
      <c r="C115" t="str">
        <f>IFERROR(VLOOKUP(Table1[[#This Row],[Ticker]],[1]!Table1[[Symbol]:[Industry]],2,FALSE),"-")</f>
        <v>-</v>
      </c>
      <c r="D115" t="s">
        <v>299</v>
      </c>
      <c r="E115">
        <v>88029.415241655006</v>
      </c>
      <c r="F115">
        <v>10556.85</v>
      </c>
      <c r="G115">
        <v>140.10580605139401</v>
      </c>
      <c r="H115">
        <v>10.309070441493301</v>
      </c>
      <c r="I115">
        <v>114.790138510356</v>
      </c>
      <c r="J115">
        <v>-3.9388799514969102</v>
      </c>
      <c r="K115">
        <v>9097.1480828896492</v>
      </c>
      <c r="L115">
        <v>7070.8719584453502</v>
      </c>
      <c r="M115">
        <v>57.172298471585101</v>
      </c>
      <c r="N115">
        <v>0.92216253897999201</v>
      </c>
      <c r="O115">
        <v>1.45024320701725</v>
      </c>
      <c r="P115">
        <v>179.948289578361</v>
      </c>
      <c r="Q115">
        <v>8.8945260255411995E-2</v>
      </c>
    </row>
    <row r="116" spans="1:17" x14ac:dyDescent="0.3">
      <c r="A116" t="s">
        <v>300</v>
      </c>
      <c r="B116" t="s">
        <v>301</v>
      </c>
      <c r="C116" t="str">
        <f>IFERROR(VLOOKUP(Table1[[#This Row],[Ticker]],[1]!Table1[[Symbol]:[Industry]],2,FALSE),"-")</f>
        <v>-</v>
      </c>
      <c r="D116" t="s">
        <v>290</v>
      </c>
      <c r="E116">
        <v>87214.559931879994</v>
      </c>
      <c r="F116">
        <v>900.5</v>
      </c>
      <c r="G116">
        <v>19.9731258489611</v>
      </c>
      <c r="H116">
        <v>5.2039117087283504</v>
      </c>
      <c r="I116">
        <v>10.2001603848447</v>
      </c>
      <c r="J116">
        <v>-3.1023187879953098</v>
      </c>
      <c r="K116">
        <v>867.12423392315998</v>
      </c>
      <c r="L116">
        <v>759.16316533107897</v>
      </c>
      <c r="M116">
        <v>43.842610181949098</v>
      </c>
      <c r="N116">
        <v>0.81654559234337998</v>
      </c>
      <c r="O116">
        <v>8.8173237090505197</v>
      </c>
      <c r="P116">
        <v>77.089478859390297</v>
      </c>
      <c r="Q116">
        <v>0.12744540254085401</v>
      </c>
    </row>
    <row r="117" spans="1:17" x14ac:dyDescent="0.3">
      <c r="A117" t="s">
        <v>302</v>
      </c>
      <c r="B117" t="s">
        <v>303</v>
      </c>
      <c r="C117" t="str">
        <f>IFERROR(VLOOKUP(Table1[[#This Row],[Ticker]],[1]!Table1[[Symbol]:[Industry]],2,FALSE),"-")</f>
        <v>-</v>
      </c>
      <c r="D117" t="s">
        <v>304</v>
      </c>
      <c r="E117">
        <v>85790.260321289999</v>
      </c>
      <c r="F117">
        <v>594.04999999999995</v>
      </c>
      <c r="G117">
        <v>25.025442270372402</v>
      </c>
      <c r="H117">
        <v>-1.6502851986146201</v>
      </c>
      <c r="I117">
        <v>16.7978024702577</v>
      </c>
      <c r="J117">
        <v>-2.8897514775468198</v>
      </c>
      <c r="K117">
        <v>596.54372387730803</v>
      </c>
      <c r="L117">
        <v>525.23365007172504</v>
      </c>
      <c r="M117">
        <v>39.683837727456002</v>
      </c>
      <c r="N117">
        <v>0.72711010594590197</v>
      </c>
      <c r="O117">
        <v>11.598350307213201</v>
      </c>
      <c r="P117">
        <v>59.862755651237798</v>
      </c>
      <c r="Q117">
        <v>0.18079867001460601</v>
      </c>
    </row>
    <row r="118" spans="1:17" x14ac:dyDescent="0.3">
      <c r="A118" t="s">
        <v>305</v>
      </c>
      <c r="B118" t="s">
        <v>306</v>
      </c>
      <c r="C118" t="str">
        <f>IFERROR(VLOOKUP(Table1[[#This Row],[Ticker]],[1]!Table1[[Symbol]:[Industry]],2,FALSE),"-")</f>
        <v>-</v>
      </c>
      <c r="D118" t="s">
        <v>148</v>
      </c>
      <c r="E118">
        <v>85403.09951493</v>
      </c>
      <c r="F118">
        <v>6861.5</v>
      </c>
      <c r="G118">
        <v>21.868414126299999</v>
      </c>
      <c r="H118">
        <v>0.66578870146878899</v>
      </c>
      <c r="I118">
        <v>17.350025193647401</v>
      </c>
      <c r="J118">
        <v>-2.77873371083566</v>
      </c>
      <c r="K118">
        <v>6348.5929052145902</v>
      </c>
      <c r="L118">
        <v>5513.3811406104996</v>
      </c>
      <c r="M118">
        <v>43.646530736886703</v>
      </c>
      <c r="N118">
        <v>0.91118272493737495</v>
      </c>
      <c r="O118">
        <v>2.9366756540115202</v>
      </c>
      <c r="P118">
        <v>72.7445525610201</v>
      </c>
      <c r="Q118">
        <v>-1.0464336734100001E-4</v>
      </c>
    </row>
    <row r="119" spans="1:17" x14ac:dyDescent="0.3">
      <c r="A119" t="s">
        <v>307</v>
      </c>
      <c r="B119" t="s">
        <v>308</v>
      </c>
      <c r="C119" t="str">
        <f>IFERROR(VLOOKUP(Table1[[#This Row],[Ticker]],[1]!Table1[[Symbol]:[Industry]],2,FALSE),"-")</f>
        <v>-</v>
      </c>
      <c r="D119" t="s">
        <v>62</v>
      </c>
      <c r="E119">
        <v>84824.474593050007</v>
      </c>
      <c r="F119">
        <v>2152.4499999999998</v>
      </c>
      <c r="G119">
        <v>-11.8155425157687</v>
      </c>
      <c r="H119">
        <v>-7.3517648358331904</v>
      </c>
      <c r="I119">
        <v>-14.7337409379215</v>
      </c>
      <c r="J119">
        <v>-3.1978090563991799</v>
      </c>
      <c r="K119">
        <v>2164.6317983645099</v>
      </c>
      <c r="L119">
        <v>2049.7970067338301</v>
      </c>
      <c r="M119">
        <v>45.740805535588699</v>
      </c>
      <c r="N119">
        <v>0.77182024680000105</v>
      </c>
      <c r="O119">
        <v>15.682129666194299</v>
      </c>
      <c r="P119">
        <v>27.889842844835201</v>
      </c>
    </row>
    <row r="120" spans="1:17" x14ac:dyDescent="0.3">
      <c r="A120" t="s">
        <v>309</v>
      </c>
      <c r="B120" t="s">
        <v>310</v>
      </c>
      <c r="C120" t="str">
        <f>IFERROR(VLOOKUP(Table1[[#This Row],[Ticker]],[1]!Table1[[Symbol]:[Industry]],2,FALSE),"-")</f>
        <v>-</v>
      </c>
      <c r="D120" t="s">
        <v>180</v>
      </c>
      <c r="E120">
        <v>83478.043070240004</v>
      </c>
      <c r="F120">
        <v>650.1</v>
      </c>
      <c r="G120">
        <v>-5.50942861054265</v>
      </c>
      <c r="H120">
        <v>-5.6648273882373203</v>
      </c>
      <c r="I120">
        <v>10.0830560335455</v>
      </c>
      <c r="J120">
        <v>5.0986691361091196</v>
      </c>
      <c r="K120">
        <v>604.71639233883604</v>
      </c>
      <c r="L120">
        <v>559.30169788019396</v>
      </c>
      <c r="M120">
        <v>68.219768431505202</v>
      </c>
      <c r="N120">
        <v>0.99022080709588201</v>
      </c>
      <c r="O120">
        <v>2.6303645592985698</v>
      </c>
      <c r="P120">
        <v>33.682911782850098</v>
      </c>
      <c r="Q120">
        <v>-3.1989129164241001E-2</v>
      </c>
    </row>
    <row r="121" spans="1:17" x14ac:dyDescent="0.3">
      <c r="A121" t="s">
        <v>311</v>
      </c>
      <c r="B121" t="s">
        <v>312</v>
      </c>
      <c r="C121" t="str">
        <f>IFERROR(VLOOKUP(Table1[[#This Row],[Ticker]],[1]!Table1[[Symbol]:[Industry]],2,FALSE),"-")</f>
        <v>-</v>
      </c>
      <c r="D121" t="s">
        <v>62</v>
      </c>
      <c r="E121">
        <v>82853.606138689996</v>
      </c>
      <c r="F121">
        <v>1797.75</v>
      </c>
      <c r="G121">
        <v>64.746288659048204</v>
      </c>
      <c r="H121">
        <v>7.2755971898726299</v>
      </c>
      <c r="I121">
        <v>16.7076076822609</v>
      </c>
      <c r="J121">
        <v>2.11912961444613</v>
      </c>
      <c r="K121">
        <v>1650.8370243826</v>
      </c>
      <c r="L121">
        <v>1460.4042575224601</v>
      </c>
      <c r="M121">
        <v>85.798255731771107</v>
      </c>
      <c r="N121">
        <v>1.2091950050101401</v>
      </c>
      <c r="O121">
        <v>2.0442219440967899</v>
      </c>
      <c r="P121">
        <v>96.464674061526694</v>
      </c>
      <c r="Q121">
        <v>1.8369254999836E-2</v>
      </c>
    </row>
    <row r="122" spans="1:17" x14ac:dyDescent="0.3">
      <c r="A122" t="s">
        <v>313</v>
      </c>
      <c r="B122" t="s">
        <v>314</v>
      </c>
      <c r="C122" t="str">
        <f>IFERROR(VLOOKUP(Table1[[#This Row],[Ticker]],[1]!Table1[[Symbol]:[Industry]],2,FALSE),"-")</f>
        <v>-</v>
      </c>
      <c r="D122" t="s">
        <v>148</v>
      </c>
      <c r="E122">
        <v>82352</v>
      </c>
      <c r="F122">
        <v>1043.05</v>
      </c>
      <c r="G122">
        <v>41.642107008912397</v>
      </c>
      <c r="H122">
        <v>-4.8466675239232897</v>
      </c>
      <c r="I122">
        <v>-2.2535894552749598</v>
      </c>
      <c r="J122">
        <v>1.8134182976822599</v>
      </c>
      <c r="K122">
        <v>1013.77412188322</v>
      </c>
      <c r="L122">
        <v>914.85703611721794</v>
      </c>
      <c r="M122">
        <v>59.1513384611332</v>
      </c>
      <c r="N122">
        <v>0.93415621759819301</v>
      </c>
      <c r="O122">
        <v>9.1893964814726097</v>
      </c>
      <c r="P122">
        <v>69.739625711960898</v>
      </c>
      <c r="Q122">
        <v>7.3608212682844995E-2</v>
      </c>
    </row>
    <row r="123" spans="1:17" x14ac:dyDescent="0.3">
      <c r="A123" t="s">
        <v>315</v>
      </c>
      <c r="B123" t="s">
        <v>316</v>
      </c>
      <c r="C123" t="str">
        <f>IFERROR(VLOOKUP(Table1[[#This Row],[Ticker]],[1]!Table1[[Symbol]:[Industry]],2,FALSE),"-")</f>
        <v>-</v>
      </c>
      <c r="D123" t="s">
        <v>317</v>
      </c>
      <c r="E123">
        <v>82176.603236119903</v>
      </c>
      <c r="F123">
        <v>4153.7</v>
      </c>
      <c r="G123">
        <v>0.138709682527071</v>
      </c>
      <c r="H123">
        <v>-3.2040901411865201</v>
      </c>
      <c r="I123">
        <v>-5.3295322053357701</v>
      </c>
      <c r="J123">
        <v>-0.52651602354684501</v>
      </c>
      <c r="K123">
        <v>4052.87113309298</v>
      </c>
      <c r="L123">
        <v>3650.6428982438701</v>
      </c>
      <c r="M123">
        <v>48.410861150156997</v>
      </c>
      <c r="N123">
        <v>1.27770185918776</v>
      </c>
      <c r="O123">
        <v>12.711558369646299</v>
      </c>
      <c r="P123">
        <v>50.605511240029003</v>
      </c>
      <c r="Q123">
        <v>0.14514328496385501</v>
      </c>
    </row>
    <row r="124" spans="1:17" x14ac:dyDescent="0.3">
      <c r="A124" t="s">
        <v>318</v>
      </c>
      <c r="B124" t="s">
        <v>319</v>
      </c>
      <c r="C124" t="str">
        <f>IFERROR(VLOOKUP(Table1[[#This Row],[Ticker]],[1]!Table1[[Symbol]:[Industry]],2,FALSE),"-")</f>
        <v>-</v>
      </c>
      <c r="D124" t="s">
        <v>180</v>
      </c>
      <c r="E124">
        <v>81782.000359290003</v>
      </c>
      <c r="F124">
        <v>3034.8</v>
      </c>
      <c r="G124">
        <v>42.380811385622401</v>
      </c>
      <c r="H124">
        <v>-3.6325246606606298</v>
      </c>
      <c r="I124">
        <v>11.8913576107613</v>
      </c>
      <c r="J124">
        <v>3.4575202992313798</v>
      </c>
      <c r="K124">
        <v>2845.7293081709499</v>
      </c>
      <c r="L124">
        <v>2533.83418309232</v>
      </c>
      <c r="M124">
        <v>72.0361071413856</v>
      </c>
      <c r="N124">
        <v>0.74036712282806505</v>
      </c>
      <c r="O124">
        <v>1.1285751944114899</v>
      </c>
      <c r="P124">
        <v>70.484804224481806</v>
      </c>
      <c r="Q124">
        <v>3.8362213456609999E-2</v>
      </c>
    </row>
    <row r="125" spans="1:17" x14ac:dyDescent="0.3">
      <c r="A125" t="s">
        <v>320</v>
      </c>
      <c r="B125" t="s">
        <v>321</v>
      </c>
      <c r="C125" t="str">
        <f>IFERROR(VLOOKUP(Table1[[#This Row],[Ticker]],[1]!Table1[[Symbol]:[Industry]],2,FALSE),"-")</f>
        <v>-</v>
      </c>
      <c r="D125" t="s">
        <v>24</v>
      </c>
      <c r="E125">
        <v>80940.014202095903</v>
      </c>
      <c r="F125">
        <v>25.6</v>
      </c>
      <c r="G125">
        <v>21.5748419129133</v>
      </c>
      <c r="H125">
        <v>3.7477426341471198</v>
      </c>
      <c r="I125">
        <v>-9.0985681927648407</v>
      </c>
      <c r="J125">
        <v>7.1322994275658802</v>
      </c>
      <c r="K125">
        <v>24.129248818547801</v>
      </c>
      <c r="L125">
        <v>22.528791295802201</v>
      </c>
      <c r="M125">
        <v>63.408345293002803</v>
      </c>
      <c r="N125">
        <v>1.4394848757426499</v>
      </c>
      <c r="O125">
        <v>28.3203125</v>
      </c>
      <c r="P125">
        <v>63.057324840764302</v>
      </c>
      <c r="Q125">
        <v>5.5093129717076E-2</v>
      </c>
    </row>
    <row r="126" spans="1:17" x14ac:dyDescent="0.3">
      <c r="A126" t="s">
        <v>322</v>
      </c>
      <c r="B126" t="s">
        <v>323</v>
      </c>
      <c r="C126" t="str">
        <f>IFERROR(VLOOKUP(Table1[[#This Row],[Ticker]],[1]!Table1[[Symbol]:[Industry]],2,FALSE),"-")</f>
        <v>-</v>
      </c>
      <c r="D126" t="s">
        <v>62</v>
      </c>
      <c r="E126">
        <v>77220.849280109993</v>
      </c>
      <c r="F126">
        <v>1326.85</v>
      </c>
      <c r="G126">
        <v>54.109493128099402</v>
      </c>
      <c r="H126">
        <v>0.29175763276323302</v>
      </c>
      <c r="I126">
        <v>9.2803041949914</v>
      </c>
      <c r="J126">
        <v>4.2453312002568602</v>
      </c>
      <c r="K126">
        <v>1222.6797756635301</v>
      </c>
      <c r="L126">
        <v>1070.7454740737901</v>
      </c>
      <c r="M126">
        <v>70.322044332659203</v>
      </c>
      <c r="N126">
        <v>0.78816894591208297</v>
      </c>
      <c r="O126">
        <v>1.3076082450917701</v>
      </c>
      <c r="P126">
        <v>84.144056623412595</v>
      </c>
      <c r="Q126">
        <v>3.1877868125079999E-3</v>
      </c>
    </row>
    <row r="127" spans="1:17" x14ac:dyDescent="0.3">
      <c r="A127" t="s">
        <v>324</v>
      </c>
      <c r="B127" t="s">
        <v>325</v>
      </c>
      <c r="C127" t="str">
        <f>IFERROR(VLOOKUP(Table1[[#This Row],[Ticker]],[1]!Table1[[Symbol]:[Industry]],2,FALSE),"-")</f>
        <v>-</v>
      </c>
      <c r="D127" t="s">
        <v>130</v>
      </c>
      <c r="E127">
        <v>76389.126852240006</v>
      </c>
      <c r="F127">
        <v>1618.95</v>
      </c>
      <c r="G127">
        <v>63.048551328983599</v>
      </c>
      <c r="H127">
        <v>-2.98429565674402</v>
      </c>
      <c r="I127">
        <v>17.275472496003601</v>
      </c>
      <c r="J127">
        <v>-2.80727457385755</v>
      </c>
      <c r="K127">
        <v>1563.19113069426</v>
      </c>
      <c r="L127">
        <v>1293.8966842449399</v>
      </c>
      <c r="M127">
        <v>37.541025060750798</v>
      </c>
      <c r="N127">
        <v>0.65453854070200701</v>
      </c>
      <c r="O127">
        <v>11.4611322153247</v>
      </c>
      <c r="P127">
        <v>92.663334523384506</v>
      </c>
      <c r="Q127">
        <v>7.3698412953646E-2</v>
      </c>
    </row>
    <row r="128" spans="1:17" hidden="1" x14ac:dyDescent="0.3">
      <c r="A128" t="s">
        <v>326</v>
      </c>
      <c r="B128" t="s">
        <v>327</v>
      </c>
      <c r="C128" t="str">
        <f>IFERROR(VLOOKUP(Table1[[#This Row],[Ticker]],[1]!Table1[[Symbol]:[Industry]],2,FALSE),"-")</f>
        <v>-</v>
      </c>
      <c r="D128" t="s">
        <v>114</v>
      </c>
      <c r="E128">
        <v>76249.196944513998</v>
      </c>
      <c r="F128">
        <v>284.26</v>
      </c>
      <c r="G128">
        <v>347.36462996686299</v>
      </c>
      <c r="H128">
        <v>52.173986483612602</v>
      </c>
      <c r="I128">
        <v>144.758358384877</v>
      </c>
      <c r="J128">
        <v>28.193424215534701</v>
      </c>
      <c r="K128">
        <v>197.67199802727799</v>
      </c>
      <c r="M128">
        <v>89.300564580693603</v>
      </c>
      <c r="N128">
        <v>2.2304310436914498</v>
      </c>
      <c r="O128">
        <v>7.1202420319425901</v>
      </c>
      <c r="P128">
        <v>507.39316239316202</v>
      </c>
    </row>
    <row r="129" spans="1:17" x14ac:dyDescent="0.3">
      <c r="A129" t="s">
        <v>328</v>
      </c>
      <c r="B129" t="s">
        <v>329</v>
      </c>
      <c r="C129" t="str">
        <f>IFERROR(VLOOKUP(Table1[[#This Row],[Ticker]],[1]!Table1[[Symbol]:[Industry]],2,FALSE),"-")</f>
        <v>-</v>
      </c>
      <c r="D129" t="s">
        <v>330</v>
      </c>
      <c r="E129">
        <v>75471.800376350002</v>
      </c>
      <c r="F129">
        <v>12410</v>
      </c>
      <c r="G129">
        <v>159.78664950733099</v>
      </c>
      <c r="H129">
        <v>18.725193808258499</v>
      </c>
      <c r="I129">
        <v>77.441646633996896</v>
      </c>
      <c r="J129">
        <v>-1.2244851818346001</v>
      </c>
      <c r="K129">
        <v>10622.421435300101</v>
      </c>
      <c r="L129">
        <v>7828.84728129417</v>
      </c>
      <c r="M129">
        <v>72.621790142534294</v>
      </c>
      <c r="N129">
        <v>0.813581439567442</v>
      </c>
      <c r="O129">
        <v>3.7792103142626901</v>
      </c>
      <c r="P129">
        <v>213.93878067290601</v>
      </c>
      <c r="Q129">
        <v>0.105085640095118</v>
      </c>
    </row>
    <row r="130" spans="1:17" x14ac:dyDescent="0.3">
      <c r="A130" t="s">
        <v>331</v>
      </c>
      <c r="B130" t="s">
        <v>332</v>
      </c>
      <c r="C130" t="str">
        <f>IFERROR(VLOOKUP(Table1[[#This Row],[Ticker]],[1]!Table1[[Symbol]:[Industry]],2,FALSE),"-")</f>
        <v>-</v>
      </c>
      <c r="D130" t="s">
        <v>225</v>
      </c>
      <c r="E130">
        <v>75335.812160799993</v>
      </c>
      <c r="F130">
        <v>2828.75</v>
      </c>
      <c r="G130">
        <v>752.91098785723705</v>
      </c>
      <c r="H130">
        <v>45.616209654634702</v>
      </c>
      <c r="I130">
        <v>263.33061927408801</v>
      </c>
      <c r="J130">
        <v>6.0345118833889098</v>
      </c>
      <c r="K130">
        <v>2052.77030097734</v>
      </c>
      <c r="L130">
        <v>1238.83130200035</v>
      </c>
      <c r="M130">
        <v>79.580522794112497</v>
      </c>
      <c r="N130">
        <v>0.95945549746630499</v>
      </c>
      <c r="O130">
        <v>5.3274414494034401</v>
      </c>
      <c r="P130">
        <v>802.96065756922803</v>
      </c>
      <c r="Q130">
        <v>0.242587803382876</v>
      </c>
    </row>
    <row r="131" spans="1:17" x14ac:dyDescent="0.3">
      <c r="A131" t="s">
        <v>333</v>
      </c>
      <c r="B131" t="s">
        <v>334</v>
      </c>
      <c r="C131" t="str">
        <f>IFERROR(VLOOKUP(Table1[[#This Row],[Ticker]],[1]!Table1[[Symbol]:[Industry]],2,FALSE),"-")</f>
        <v>-</v>
      </c>
      <c r="D131" t="s">
        <v>243</v>
      </c>
      <c r="E131">
        <v>74833.494313579999</v>
      </c>
      <c r="F131">
        <v>8627.4</v>
      </c>
      <c r="G131">
        <v>67.592004561650199</v>
      </c>
      <c r="H131">
        <v>-8.3299180678156901</v>
      </c>
      <c r="I131">
        <v>43.766038069669101</v>
      </c>
      <c r="J131">
        <v>-4.3440890729556001</v>
      </c>
      <c r="K131">
        <v>8451.6337267825893</v>
      </c>
      <c r="L131">
        <v>6954.6221502143699</v>
      </c>
      <c r="M131">
        <v>50.604435638865802</v>
      </c>
      <c r="N131">
        <v>0.737155964631378</v>
      </c>
      <c r="O131">
        <v>15.156941836474401</v>
      </c>
      <c r="P131">
        <v>99.939745075318598</v>
      </c>
      <c r="Q131">
        <v>0.18056038252974799</v>
      </c>
    </row>
    <row r="132" spans="1:17" x14ac:dyDescent="0.3">
      <c r="A132" t="s">
        <v>335</v>
      </c>
      <c r="B132" t="s">
        <v>336</v>
      </c>
      <c r="C132" t="str">
        <f>IFERROR(VLOOKUP(Table1[[#This Row],[Ticker]],[1]!Table1[[Symbol]:[Industry]],2,FALSE),"-")</f>
        <v>-</v>
      </c>
      <c r="D132" t="s">
        <v>337</v>
      </c>
      <c r="E132">
        <v>74608.177277433904</v>
      </c>
      <c r="F132">
        <v>54.63</v>
      </c>
      <c r="G132">
        <v>177.097963300196</v>
      </c>
      <c r="H132">
        <v>7.3054321141226799</v>
      </c>
      <c r="I132">
        <v>9.7605654464691405</v>
      </c>
      <c r="J132">
        <v>4.8174228791505999E-2</v>
      </c>
      <c r="K132">
        <v>49.487380576690597</v>
      </c>
      <c r="L132">
        <v>40.205638431942802</v>
      </c>
      <c r="M132">
        <v>63.044790584787599</v>
      </c>
      <c r="N132">
        <v>0.877541923819532</v>
      </c>
      <c r="O132">
        <v>3.40472267984623</v>
      </c>
      <c r="P132">
        <v>215.780346820809</v>
      </c>
      <c r="Q132">
        <v>0.16987918558908599</v>
      </c>
    </row>
    <row r="133" spans="1:17" x14ac:dyDescent="0.3">
      <c r="A133" t="s">
        <v>338</v>
      </c>
      <c r="B133" t="s">
        <v>339</v>
      </c>
      <c r="C133" t="str">
        <f>IFERROR(VLOOKUP(Table1[[#This Row],[Ticker]],[1]!Table1[[Symbol]:[Industry]],2,FALSE),"-")</f>
        <v>-</v>
      </c>
      <c r="D133" t="s">
        <v>18</v>
      </c>
      <c r="E133">
        <v>74484.427207585002</v>
      </c>
      <c r="F133">
        <v>342.15</v>
      </c>
      <c r="G133">
        <v>49.7218479947744</v>
      </c>
      <c r="H133">
        <v>-5.9571626421709203</v>
      </c>
      <c r="I133">
        <v>1.93779108641041</v>
      </c>
      <c r="J133">
        <v>5.6357388772539396</v>
      </c>
      <c r="K133">
        <v>338.796658392366</v>
      </c>
      <c r="L133">
        <v>296.68543210987002</v>
      </c>
      <c r="M133">
        <v>71.7861664557513</v>
      </c>
      <c r="N133">
        <v>0.66113177099421605</v>
      </c>
      <c r="O133">
        <v>15.8945881436017</v>
      </c>
      <c r="P133">
        <v>114.558946488294</v>
      </c>
      <c r="Q133">
        <v>5.8592261192359003E-2</v>
      </c>
    </row>
    <row r="134" spans="1:17" x14ac:dyDescent="0.3">
      <c r="A134" t="s">
        <v>340</v>
      </c>
      <c r="B134" t="s">
        <v>341</v>
      </c>
      <c r="C134" t="str">
        <f>IFERROR(VLOOKUP(Table1[[#This Row],[Ticker]],[1]!Table1[[Symbol]:[Industry]],2,FALSE),"-")</f>
        <v>-</v>
      </c>
      <c r="D134" t="s">
        <v>32</v>
      </c>
      <c r="E134">
        <v>74130.162694334998</v>
      </c>
      <c r="F134">
        <v>558.75</v>
      </c>
      <c r="G134">
        <v>45.892135363101197</v>
      </c>
      <c r="H134">
        <v>-2.9502127983130499</v>
      </c>
      <c r="I134">
        <v>16.938336256578701</v>
      </c>
      <c r="J134">
        <v>0.90007297615057402</v>
      </c>
      <c r="K134">
        <v>540.50478658127201</v>
      </c>
      <c r="L134">
        <v>484.79999893874799</v>
      </c>
      <c r="M134">
        <v>60.771692493112099</v>
      </c>
      <c r="N134">
        <v>0.56190577926100105</v>
      </c>
      <c r="O134">
        <v>13.234899328858999</v>
      </c>
      <c r="P134">
        <v>80.241935483870904</v>
      </c>
      <c r="Q134">
        <v>0.15302185021666301</v>
      </c>
    </row>
    <row r="135" spans="1:17" x14ac:dyDescent="0.3">
      <c r="A135" t="s">
        <v>342</v>
      </c>
      <c r="B135" t="s">
        <v>343</v>
      </c>
      <c r="C135" t="str">
        <f>IFERROR(VLOOKUP(Table1[[#This Row],[Ticker]],[1]!Table1[[Symbol]:[Industry]],2,FALSE),"-")</f>
        <v>-</v>
      </c>
      <c r="D135" t="s">
        <v>344</v>
      </c>
      <c r="E135">
        <v>74078.259777900006</v>
      </c>
      <c r="F135">
        <v>5791.05</v>
      </c>
      <c r="G135">
        <v>52.477619814683401</v>
      </c>
      <c r="H135">
        <v>-11.056931307767099</v>
      </c>
      <c r="I135">
        <v>25.424626858144801</v>
      </c>
      <c r="J135">
        <v>-4.3444060506136699</v>
      </c>
      <c r="K135">
        <v>5610.0867757608303</v>
      </c>
      <c r="L135">
        <v>4669.8118971107397</v>
      </c>
      <c r="M135">
        <v>41.623621285080297</v>
      </c>
      <c r="N135">
        <v>0.49130950294999098</v>
      </c>
      <c r="O135">
        <v>11.5514457654483</v>
      </c>
      <c r="P135">
        <v>82.019770237777095</v>
      </c>
      <c r="Q135">
        <v>0.107964093626583</v>
      </c>
    </row>
    <row r="136" spans="1:17" x14ac:dyDescent="0.3">
      <c r="A136" t="s">
        <v>345</v>
      </c>
      <c r="B136" t="s">
        <v>346</v>
      </c>
      <c r="C136" t="str">
        <f>IFERROR(VLOOKUP(Table1[[#This Row],[Ticker]],[1]!Table1[[Symbol]:[Industry]],2,FALSE),"-")</f>
        <v>-</v>
      </c>
      <c r="D136" t="s">
        <v>49</v>
      </c>
      <c r="E136">
        <v>73544.170192289996</v>
      </c>
      <c r="F136">
        <v>1846.75</v>
      </c>
      <c r="G136">
        <v>17.241256575971398</v>
      </c>
      <c r="H136">
        <v>-1.5266189129978101</v>
      </c>
      <c r="I136">
        <v>13.361520431982299</v>
      </c>
      <c r="J136">
        <v>0.51745201186008505</v>
      </c>
      <c r="K136">
        <v>1734.5889685146401</v>
      </c>
      <c r="L136">
        <v>1526.00483682042</v>
      </c>
      <c r="M136">
        <v>65.909413911846698</v>
      </c>
      <c r="N136">
        <v>0.76271529553388095</v>
      </c>
      <c r="O136">
        <v>0.97197779883579905</v>
      </c>
      <c r="P136">
        <v>56.193174609887102</v>
      </c>
      <c r="Q136">
        <v>-3.6575983147641003E-2</v>
      </c>
    </row>
    <row r="137" spans="1:17" x14ac:dyDescent="0.3">
      <c r="A137" t="s">
        <v>347</v>
      </c>
      <c r="B137" t="s">
        <v>348</v>
      </c>
      <c r="C137" t="str">
        <f>IFERROR(VLOOKUP(Table1[[#This Row],[Ticker]],[1]!Table1[[Symbol]:[Industry]],2,FALSE),"-")</f>
        <v>-</v>
      </c>
      <c r="D137" t="s">
        <v>86</v>
      </c>
      <c r="E137">
        <v>73539.174119839998</v>
      </c>
      <c r="F137">
        <v>1510.05</v>
      </c>
      <c r="G137">
        <v>114.877822691424</v>
      </c>
      <c r="H137">
        <v>-8.8565363189164596</v>
      </c>
      <c r="I137">
        <v>37.076423322801602</v>
      </c>
      <c r="J137">
        <v>0.224263572161607</v>
      </c>
      <c r="K137">
        <v>1474.34494695937</v>
      </c>
      <c r="L137">
        <v>1194.87560213543</v>
      </c>
      <c r="M137">
        <v>55.283577389807803</v>
      </c>
      <c r="N137">
        <v>0.26983443870579299</v>
      </c>
      <c r="O137">
        <v>8.1487367967947897</v>
      </c>
      <c r="P137">
        <v>151.256239600665</v>
      </c>
      <c r="Q137">
        <v>0.13215565044936001</v>
      </c>
    </row>
    <row r="138" spans="1:17" x14ac:dyDescent="0.3">
      <c r="A138" t="s">
        <v>349</v>
      </c>
      <c r="B138" t="s">
        <v>350</v>
      </c>
      <c r="C138" t="str">
        <f>IFERROR(VLOOKUP(Table1[[#This Row],[Ticker]],[1]!Table1[[Symbol]:[Industry]],2,FALSE),"-")</f>
        <v>-</v>
      </c>
      <c r="D138" t="s">
        <v>37</v>
      </c>
      <c r="E138">
        <v>72360.228000000003</v>
      </c>
      <c r="F138">
        <v>402.55</v>
      </c>
      <c r="G138">
        <v>88.865342979340895</v>
      </c>
      <c r="H138">
        <v>1.39648128705698</v>
      </c>
      <c r="I138">
        <v>19.879350356534601</v>
      </c>
      <c r="J138">
        <v>5.3476732106214202</v>
      </c>
      <c r="K138">
        <v>377.142164534583</v>
      </c>
      <c r="L138">
        <v>325.97726685263598</v>
      </c>
      <c r="M138">
        <v>69.173668407136503</v>
      </c>
      <c r="N138">
        <v>1.2694364616970899</v>
      </c>
      <c r="O138">
        <v>16.209166563159801</v>
      </c>
      <c r="P138">
        <v>119.91259218792599</v>
      </c>
      <c r="Q138">
        <v>7.3006639732161996E-2</v>
      </c>
    </row>
    <row r="139" spans="1:17" x14ac:dyDescent="0.3">
      <c r="A139" t="s">
        <v>351</v>
      </c>
      <c r="B139" t="s">
        <v>352</v>
      </c>
      <c r="C139" t="str">
        <f>IFERROR(VLOOKUP(Table1[[#This Row],[Ticker]],[1]!Table1[[Symbol]:[Industry]],2,FALSE),"-")</f>
        <v>-</v>
      </c>
      <c r="D139" t="s">
        <v>353</v>
      </c>
      <c r="E139">
        <v>72148.585421149997</v>
      </c>
      <c r="F139">
        <v>246.26</v>
      </c>
      <c r="G139">
        <v>94.198321723135606</v>
      </c>
      <c r="H139">
        <v>-9.0380234721500194</v>
      </c>
      <c r="I139">
        <v>4.6078116203128499</v>
      </c>
      <c r="J139">
        <v>-2.30219105395705</v>
      </c>
      <c r="K139">
        <v>252.288653696578</v>
      </c>
      <c r="L139">
        <v>217.93914870477201</v>
      </c>
      <c r="M139">
        <v>39.5686280881771</v>
      </c>
      <c r="N139">
        <v>0.94171168516186798</v>
      </c>
      <c r="O139">
        <v>16.279541947535101</v>
      </c>
      <c r="P139">
        <v>127.80758556891701</v>
      </c>
      <c r="Q139">
        <v>6.0394013788078002E-2</v>
      </c>
    </row>
    <row r="140" spans="1:17" x14ac:dyDescent="0.3">
      <c r="A140" t="s">
        <v>354</v>
      </c>
      <c r="B140" t="s">
        <v>355</v>
      </c>
      <c r="C140" t="str">
        <f>IFERROR(VLOOKUP(Table1[[#This Row],[Ticker]],[1]!Table1[[Symbol]:[Industry]],2,FALSE),"-")</f>
        <v>-</v>
      </c>
      <c r="D140" t="s">
        <v>166</v>
      </c>
      <c r="E140">
        <v>70904.818140000003</v>
      </c>
      <c r="F140">
        <v>2390.25</v>
      </c>
      <c r="G140">
        <v>-18.255715099948201</v>
      </c>
      <c r="H140">
        <v>-2.5885207353578998</v>
      </c>
      <c r="I140">
        <v>-9.9345150647897302</v>
      </c>
      <c r="J140">
        <v>-0.67037950174332395</v>
      </c>
      <c r="K140">
        <v>2392.6234834852298</v>
      </c>
      <c r="L140">
        <v>2388.3682047815</v>
      </c>
      <c r="M140">
        <v>48.195809404031102</v>
      </c>
      <c r="N140">
        <v>0.76900313029546097</v>
      </c>
      <c r="O140">
        <v>12.7057839138165</v>
      </c>
      <c r="P140">
        <v>17.169117647058801</v>
      </c>
      <c r="Q140">
        <v>2.1032858444013001E-2</v>
      </c>
    </row>
    <row r="141" spans="1:17" x14ac:dyDescent="0.3">
      <c r="A141" t="s">
        <v>356</v>
      </c>
      <c r="B141" t="s">
        <v>357</v>
      </c>
      <c r="C141" t="str">
        <f>IFERROR(VLOOKUP(Table1[[#This Row],[Ticker]],[1]!Table1[[Symbol]:[Industry]],2,FALSE),"-")</f>
        <v>-</v>
      </c>
      <c r="D141" t="s">
        <v>140</v>
      </c>
      <c r="E141">
        <v>70860.314577579993</v>
      </c>
      <c r="F141">
        <v>1765.15</v>
      </c>
      <c r="G141">
        <v>175.255657908416</v>
      </c>
      <c r="H141">
        <v>-9.3468220906423198</v>
      </c>
      <c r="I141">
        <v>15.948649034406801</v>
      </c>
      <c r="J141">
        <v>-2.86146266930231</v>
      </c>
      <c r="K141">
        <v>1705.05388420231</v>
      </c>
      <c r="L141">
        <v>1291.0940170162301</v>
      </c>
      <c r="M141">
        <v>36.794713310421102</v>
      </c>
      <c r="N141">
        <v>0.93712768649393996</v>
      </c>
      <c r="O141">
        <v>17.5424184913463</v>
      </c>
      <c r="P141">
        <v>238.67037605525701</v>
      </c>
      <c r="Q141">
        <v>0.18324276739644599</v>
      </c>
    </row>
    <row r="142" spans="1:17" x14ac:dyDescent="0.3">
      <c r="A142" t="s">
        <v>358</v>
      </c>
      <c r="B142" t="s">
        <v>359</v>
      </c>
      <c r="C142" t="str">
        <f>IFERROR(VLOOKUP(Table1[[#This Row],[Ticker]],[1]!Table1[[Symbol]:[Industry]],2,FALSE),"-")</f>
        <v>-</v>
      </c>
      <c r="D142" t="s">
        <v>360</v>
      </c>
      <c r="E142">
        <v>70492.013820079999</v>
      </c>
      <c r="F142">
        <v>738.65</v>
      </c>
      <c r="G142">
        <v>-38.241864831330503</v>
      </c>
      <c r="H142">
        <v>-1.10084497519247</v>
      </c>
      <c r="I142">
        <v>-15.568349758050401</v>
      </c>
      <c r="J142">
        <v>2.48313996392561</v>
      </c>
      <c r="K142">
        <v>722.41614603378605</v>
      </c>
      <c r="L142">
        <v>742.51541692512399</v>
      </c>
      <c r="M142">
        <v>64.331539046690196</v>
      </c>
      <c r="N142">
        <v>1.06338179312121</v>
      </c>
      <c r="O142">
        <v>20.8759222906654</v>
      </c>
      <c r="P142">
        <v>13.9979936723512</v>
      </c>
      <c r="Q142">
        <v>-0.124687939452753</v>
      </c>
    </row>
    <row r="143" spans="1:17" hidden="1" x14ac:dyDescent="0.3">
      <c r="A143" t="s">
        <v>361</v>
      </c>
      <c r="B143" t="s">
        <v>362</v>
      </c>
      <c r="C143" t="str">
        <f>IFERROR(VLOOKUP(Table1[[#This Row],[Ticker]],[1]!Table1[[Symbol]:[Industry]],2,FALSE),"-")</f>
        <v>-</v>
      </c>
      <c r="D143" t="s">
        <v>83</v>
      </c>
      <c r="E143">
        <v>70459.139147244903</v>
      </c>
      <c r="F143">
        <v>339.2</v>
      </c>
      <c r="G143">
        <v>89.236869848193905</v>
      </c>
      <c r="H143">
        <v>16.368819264348801</v>
      </c>
      <c r="I143">
        <v>48.848480666177998</v>
      </c>
      <c r="J143">
        <v>-3.27450099671365</v>
      </c>
      <c r="K143">
        <v>303.448847901938</v>
      </c>
      <c r="M143">
        <v>59.149723584902702</v>
      </c>
      <c r="N143">
        <v>0.78072527739586695</v>
      </c>
      <c r="O143">
        <v>6.4121462264150999</v>
      </c>
      <c r="P143">
        <v>138.53727144866301</v>
      </c>
    </row>
    <row r="144" spans="1:17" x14ac:dyDescent="0.3">
      <c r="A144" t="s">
        <v>363</v>
      </c>
      <c r="B144" t="s">
        <v>364</v>
      </c>
      <c r="C144" t="str">
        <f>IFERROR(VLOOKUP(Table1[[#This Row],[Ticker]],[1]!Table1[[Symbol]:[Industry]],2,FALSE),"-")</f>
        <v>-</v>
      </c>
      <c r="D144" t="s">
        <v>299</v>
      </c>
      <c r="E144">
        <v>70346.807036219994</v>
      </c>
      <c r="F144">
        <v>4808.5</v>
      </c>
      <c r="G144">
        <v>78.439438533697</v>
      </c>
      <c r="H144">
        <v>16.801678134912802</v>
      </c>
      <c r="I144">
        <v>13.7196732447784</v>
      </c>
      <c r="J144">
        <v>-4.0128433224637297</v>
      </c>
      <c r="K144">
        <v>4049.59691275249</v>
      </c>
      <c r="L144">
        <v>3633.9359417647502</v>
      </c>
      <c r="M144">
        <v>67.483116959033694</v>
      </c>
      <c r="N144">
        <v>1.2925925159429501</v>
      </c>
      <c r="O144">
        <v>2.5049391702193802</v>
      </c>
      <c r="P144">
        <v>107.51561707682799</v>
      </c>
      <c r="Q144">
        <v>0.137491469591595</v>
      </c>
    </row>
    <row r="145" spans="1:17" x14ac:dyDescent="0.3">
      <c r="A145" t="s">
        <v>365</v>
      </c>
      <c r="B145" t="s">
        <v>366</v>
      </c>
      <c r="C145" t="str">
        <f>IFERROR(VLOOKUP(Table1[[#This Row],[Ticker]],[1]!Table1[[Symbol]:[Industry]],2,FALSE),"-")</f>
        <v>-</v>
      </c>
      <c r="D145" t="s">
        <v>140</v>
      </c>
      <c r="E145">
        <v>70301.492123899996</v>
      </c>
      <c r="F145">
        <v>3902.85</v>
      </c>
      <c r="G145">
        <v>121.468783534549</v>
      </c>
      <c r="H145">
        <v>10.6420180444703</v>
      </c>
      <c r="I145">
        <v>44.1012195457213</v>
      </c>
      <c r="J145">
        <v>5.2218272834182704</v>
      </c>
      <c r="K145">
        <v>3445.3587691122598</v>
      </c>
      <c r="L145">
        <v>2769.2294764646999</v>
      </c>
      <c r="M145">
        <v>69.914402384013002</v>
      </c>
      <c r="N145">
        <v>0.515833392681045</v>
      </c>
      <c r="O145">
        <v>4.89770296065696</v>
      </c>
      <c r="P145">
        <v>150.979068197164</v>
      </c>
      <c r="Q145">
        <v>0.194977968148972</v>
      </c>
    </row>
    <row r="146" spans="1:17" x14ac:dyDescent="0.3">
      <c r="A146" t="s">
        <v>367</v>
      </c>
      <c r="B146" t="s">
        <v>368</v>
      </c>
      <c r="C146" t="str">
        <f>IFERROR(VLOOKUP(Table1[[#This Row],[Ticker]],[1]!Table1[[Symbol]:[Industry]],2,FALSE),"-")</f>
        <v>-</v>
      </c>
      <c r="D146" t="s">
        <v>114</v>
      </c>
      <c r="E146">
        <v>68505.017999999996</v>
      </c>
      <c r="F146">
        <v>334</v>
      </c>
      <c r="G146">
        <v>433.53090546281101</v>
      </c>
      <c r="H146">
        <v>18.615882575671201</v>
      </c>
      <c r="I146">
        <v>151.80909721026001</v>
      </c>
      <c r="J146">
        <v>5.3790017914159698</v>
      </c>
      <c r="K146">
        <v>273.49353318082098</v>
      </c>
      <c r="L146">
        <v>190.848535642744</v>
      </c>
      <c r="M146">
        <v>84.3689211355737</v>
      </c>
      <c r="N146">
        <v>1.47056594618305</v>
      </c>
      <c r="O146">
        <v>5.8982035928143599</v>
      </c>
      <c r="P146">
        <v>470.45260461144301</v>
      </c>
      <c r="Q146">
        <v>0.17452777354804699</v>
      </c>
    </row>
    <row r="147" spans="1:17" x14ac:dyDescent="0.3">
      <c r="A147" t="s">
        <v>369</v>
      </c>
      <c r="B147" t="s">
        <v>370</v>
      </c>
      <c r="C147" t="str">
        <f>IFERROR(VLOOKUP(Table1[[#This Row],[Ticker]],[1]!Table1[[Symbol]:[Industry]],2,FALSE),"-")</f>
        <v>-</v>
      </c>
      <c r="D147" t="s">
        <v>371</v>
      </c>
      <c r="E147">
        <v>67906.968311429999</v>
      </c>
      <c r="F147">
        <v>1089.75</v>
      </c>
      <c r="G147">
        <v>105.336400301791</v>
      </c>
      <c r="H147">
        <v>29.144803073648301</v>
      </c>
      <c r="I147">
        <v>22.660451090096402</v>
      </c>
      <c r="J147">
        <v>2.42324667178874</v>
      </c>
      <c r="K147">
        <v>879.40943474332903</v>
      </c>
      <c r="L147">
        <v>724.14900231919296</v>
      </c>
      <c r="M147">
        <v>58.149775753481997</v>
      </c>
      <c r="N147">
        <v>1.00262720864739</v>
      </c>
      <c r="O147">
        <v>8.9240651525579207</v>
      </c>
      <c r="P147">
        <v>163.76618661502999</v>
      </c>
      <c r="Q147">
        <v>0.14352708363132999</v>
      </c>
    </row>
    <row r="148" spans="1:17" x14ac:dyDescent="0.3">
      <c r="A148" t="s">
        <v>372</v>
      </c>
      <c r="B148" t="s">
        <v>373</v>
      </c>
      <c r="C148" t="str">
        <f>IFERROR(VLOOKUP(Table1[[#This Row],[Ticker]],[1]!Table1[[Symbol]:[Industry]],2,FALSE),"-")</f>
        <v>-</v>
      </c>
      <c r="D148" t="s">
        <v>148</v>
      </c>
      <c r="E148">
        <v>66687.301462410003</v>
      </c>
      <c r="F148">
        <v>1464.2</v>
      </c>
      <c r="G148">
        <v>72.971601644423103</v>
      </c>
      <c r="H148">
        <v>6.4946027208427699</v>
      </c>
      <c r="I148">
        <v>59.9345621574017</v>
      </c>
      <c r="J148">
        <v>3.3611644543548702</v>
      </c>
      <c r="K148">
        <v>1330.98409555835</v>
      </c>
      <c r="L148">
        <v>1082.2698041841199</v>
      </c>
      <c r="M148">
        <v>64.534815102637694</v>
      </c>
      <c r="N148">
        <v>0.67835384047532299</v>
      </c>
      <c r="O148">
        <v>5.3817784455675302</v>
      </c>
      <c r="P148">
        <v>121.412369575079</v>
      </c>
      <c r="Q148">
        <v>9.8843584167020004E-3</v>
      </c>
    </row>
    <row r="149" spans="1:17" x14ac:dyDescent="0.3">
      <c r="A149" t="s">
        <v>374</v>
      </c>
      <c r="B149" t="s">
        <v>375</v>
      </c>
      <c r="C149" t="str">
        <f>IFERROR(VLOOKUP(Table1[[#This Row],[Ticker]],[1]!Table1[[Symbol]:[Industry]],2,FALSE),"-")</f>
        <v>-</v>
      </c>
      <c r="D149" t="s">
        <v>200</v>
      </c>
      <c r="E149">
        <v>66639.280601544</v>
      </c>
      <c r="F149">
        <v>224.26</v>
      </c>
      <c r="G149">
        <v>5.6709903908914496</v>
      </c>
      <c r="H149">
        <v>-10.1019892943812</v>
      </c>
      <c r="I149">
        <v>15.041786034787799</v>
      </c>
      <c r="J149">
        <v>-0.78446481662756895</v>
      </c>
      <c r="K149">
        <v>220.921612445308</v>
      </c>
      <c r="L149">
        <v>192.18331357506599</v>
      </c>
      <c r="M149">
        <v>38.765203024523103</v>
      </c>
      <c r="N149">
        <v>0.60534601467903204</v>
      </c>
      <c r="O149">
        <v>9.5469544278961909</v>
      </c>
      <c r="P149">
        <v>42.342113614725399</v>
      </c>
      <c r="Q149">
        <v>4.7798198412129997E-2</v>
      </c>
    </row>
    <row r="150" spans="1:17" x14ac:dyDescent="0.3">
      <c r="A150" t="s">
        <v>376</v>
      </c>
      <c r="B150" t="s">
        <v>377</v>
      </c>
      <c r="C150" t="str">
        <f>IFERROR(VLOOKUP(Table1[[#This Row],[Ticker]],[1]!Table1[[Symbol]:[Industry]],2,FALSE),"-")</f>
        <v>-</v>
      </c>
      <c r="D150" t="s">
        <v>32</v>
      </c>
      <c r="E150">
        <v>64992.588644735901</v>
      </c>
      <c r="F150">
        <v>54.38</v>
      </c>
      <c r="G150">
        <v>62.090164340057797</v>
      </c>
      <c r="H150">
        <v>-8.3299855420919098</v>
      </c>
      <c r="I150">
        <v>19.284396718750902</v>
      </c>
      <c r="J150">
        <v>-0.87269099778082604</v>
      </c>
      <c r="K150">
        <v>55.087731996541798</v>
      </c>
      <c r="L150">
        <v>48.531816236172098</v>
      </c>
      <c r="M150">
        <v>43.795701881083197</v>
      </c>
      <c r="N150">
        <v>0.62057888975360398</v>
      </c>
      <c r="O150">
        <v>29.919087899963198</v>
      </c>
      <c r="P150">
        <v>101.40740740740701</v>
      </c>
      <c r="Q150">
        <v>0.115399132311377</v>
      </c>
    </row>
    <row r="151" spans="1:17" x14ac:dyDescent="0.3">
      <c r="A151" t="s">
        <v>378</v>
      </c>
      <c r="B151" t="s">
        <v>379</v>
      </c>
      <c r="C151" t="str">
        <f>IFERROR(VLOOKUP(Table1[[#This Row],[Ticker]],[1]!Table1[[Symbol]:[Industry]],2,FALSE),"-")</f>
        <v>-</v>
      </c>
      <c r="D151" t="s">
        <v>130</v>
      </c>
      <c r="E151">
        <v>64857.825323819998</v>
      </c>
      <c r="F151">
        <v>783.3</v>
      </c>
      <c r="G151">
        <v>85.501114930116699</v>
      </c>
      <c r="H151">
        <v>-6.0925265719875599</v>
      </c>
      <c r="I151">
        <v>16.321340138275499</v>
      </c>
      <c r="J151">
        <v>-6.2009391253263297</v>
      </c>
      <c r="K151">
        <v>772.011774986776</v>
      </c>
      <c r="L151">
        <v>636.87288880550204</v>
      </c>
      <c r="M151">
        <v>34.730784071807598</v>
      </c>
      <c r="N151">
        <v>0.32682841779235</v>
      </c>
      <c r="O151">
        <v>8.2599259542959391</v>
      </c>
      <c r="P151">
        <v>128.001746470673</v>
      </c>
      <c r="Q151">
        <v>0.191249849912212</v>
      </c>
    </row>
    <row r="152" spans="1:17" x14ac:dyDescent="0.3">
      <c r="A152" t="s">
        <v>380</v>
      </c>
      <c r="B152" t="s">
        <v>381</v>
      </c>
      <c r="C152" t="str">
        <f>IFERROR(VLOOKUP(Table1[[#This Row],[Ticker]],[1]!Table1[[Symbol]:[Industry]],2,FALSE),"-")</f>
        <v>-</v>
      </c>
      <c r="D152" t="s">
        <v>193</v>
      </c>
      <c r="E152">
        <v>64765.988701200004</v>
      </c>
      <c r="F152">
        <v>3995.1</v>
      </c>
      <c r="G152">
        <v>4.3554869881537197</v>
      </c>
      <c r="H152">
        <v>-12.396326679575999</v>
      </c>
      <c r="I152">
        <v>7.1265970531661198</v>
      </c>
      <c r="J152">
        <v>-12.3646945052816</v>
      </c>
      <c r="K152">
        <v>4262.3974907269703</v>
      </c>
      <c r="L152">
        <v>3572.2137357165798</v>
      </c>
      <c r="M152">
        <v>21.460913384252098</v>
      </c>
      <c r="N152">
        <v>1.0552477049267699</v>
      </c>
      <c r="O152">
        <v>23.9268103426697</v>
      </c>
      <c r="P152">
        <v>52.940050532118498</v>
      </c>
      <c r="Q152">
        <v>0.140964105141336</v>
      </c>
    </row>
    <row r="153" spans="1:17" x14ac:dyDescent="0.3">
      <c r="A153" t="s">
        <v>382</v>
      </c>
      <c r="B153" t="s">
        <v>383</v>
      </c>
      <c r="C153" t="str">
        <f>IFERROR(VLOOKUP(Table1[[#This Row],[Ticker]],[1]!Table1[[Symbol]:[Industry]],2,FALSE),"-")</f>
        <v>-</v>
      </c>
      <c r="D153" t="s">
        <v>384</v>
      </c>
      <c r="E153">
        <v>64524.271453200003</v>
      </c>
      <c r="F153">
        <v>1057.45</v>
      </c>
      <c r="G153">
        <v>28.388272895453799</v>
      </c>
      <c r="H153">
        <v>-8.6561644537630702</v>
      </c>
      <c r="I153">
        <v>6.9448569408368703</v>
      </c>
      <c r="J153">
        <v>1.8488701771470799</v>
      </c>
      <c r="K153">
        <v>1044.58438559091</v>
      </c>
      <c r="L153">
        <v>925.620557458147</v>
      </c>
      <c r="M153">
        <v>55.2841249221024</v>
      </c>
      <c r="N153">
        <v>0.77959114086095105</v>
      </c>
      <c r="O153">
        <v>11.589200435008699</v>
      </c>
      <c r="P153">
        <v>63.717293698714997</v>
      </c>
      <c r="Q153">
        <v>2.9985496003099001E-2</v>
      </c>
    </row>
    <row r="154" spans="1:17" x14ac:dyDescent="0.3">
      <c r="A154" t="s">
        <v>385</v>
      </c>
      <c r="B154" t="s">
        <v>386</v>
      </c>
      <c r="C154" t="str">
        <f>IFERROR(VLOOKUP(Table1[[#This Row],[Ticker]],[1]!Table1[[Symbol]:[Industry]],2,FALSE),"-")</f>
        <v>-</v>
      </c>
      <c r="D154" t="s">
        <v>387</v>
      </c>
      <c r="E154">
        <v>62817.082919605004</v>
      </c>
      <c r="F154">
        <v>2302.35</v>
      </c>
      <c r="G154">
        <v>-1.24370993510557</v>
      </c>
      <c r="H154">
        <v>0.38173448235868601</v>
      </c>
      <c r="I154">
        <v>15.1619642923374</v>
      </c>
      <c r="J154">
        <v>-2.5577507019574699</v>
      </c>
      <c r="K154">
        <v>2237.9546630403402</v>
      </c>
      <c r="L154">
        <v>2035.0088266074399</v>
      </c>
      <c r="M154">
        <v>48.233145120975202</v>
      </c>
      <c r="N154">
        <v>0.64507665257185898</v>
      </c>
      <c r="O154">
        <v>6.5867483223662697</v>
      </c>
      <c r="P154">
        <v>32.318965517241303</v>
      </c>
      <c r="Q154">
        <v>1.9757618604087E-2</v>
      </c>
    </row>
    <row r="155" spans="1:17" x14ac:dyDescent="0.3">
      <c r="A155" t="s">
        <v>388</v>
      </c>
      <c r="B155" t="s">
        <v>389</v>
      </c>
      <c r="C155" t="str">
        <f>IFERROR(VLOOKUP(Table1[[#This Row],[Ticker]],[1]!Table1[[Symbol]:[Industry]],2,FALSE),"-")</f>
        <v>-</v>
      </c>
      <c r="D155" t="s">
        <v>130</v>
      </c>
      <c r="E155">
        <v>62722.026513465004</v>
      </c>
      <c r="F155">
        <v>150.41999999999999</v>
      </c>
      <c r="G155">
        <v>41.477427585910803</v>
      </c>
      <c r="H155">
        <v>-4.4930502824939698</v>
      </c>
      <c r="I155">
        <v>19.004024947419801</v>
      </c>
      <c r="J155">
        <v>-0.23946640964065599</v>
      </c>
      <c r="K155">
        <v>151.94135564889999</v>
      </c>
      <c r="L155">
        <v>131.58270637443201</v>
      </c>
      <c r="M155">
        <v>50.030705881276603</v>
      </c>
      <c r="N155">
        <v>0.88930806193104595</v>
      </c>
      <c r="O155">
        <v>16.573593936976401</v>
      </c>
      <c r="P155">
        <v>83.887530562347195</v>
      </c>
      <c r="Q155">
        <v>-8.8838079361979998E-3</v>
      </c>
    </row>
    <row r="156" spans="1:17" x14ac:dyDescent="0.3">
      <c r="A156" t="s">
        <v>390</v>
      </c>
      <c r="B156" t="s">
        <v>391</v>
      </c>
      <c r="C156" t="str">
        <f>IFERROR(VLOOKUP(Table1[[#This Row],[Ticker]],[1]!Table1[[Symbol]:[Industry]],2,FALSE),"-")</f>
        <v>-</v>
      </c>
      <c r="D156" t="s">
        <v>140</v>
      </c>
      <c r="E156">
        <v>62230.522862550002</v>
      </c>
      <c r="F156">
        <v>1697.7</v>
      </c>
      <c r="G156">
        <v>39.184263609794002</v>
      </c>
      <c r="H156">
        <v>-16.413950516689798</v>
      </c>
      <c r="I156">
        <v>-1.7267913658309499</v>
      </c>
      <c r="J156">
        <v>-5.1772820153603396</v>
      </c>
      <c r="K156">
        <v>1737.1563160196899</v>
      </c>
      <c r="L156">
        <v>1484.3461078461601</v>
      </c>
      <c r="M156">
        <v>26.130750596378</v>
      </c>
      <c r="N156">
        <v>0.64686970798901799</v>
      </c>
      <c r="O156">
        <v>15.0409377392943</v>
      </c>
      <c r="P156">
        <v>66.261874449123496</v>
      </c>
      <c r="Q156">
        <v>9.3684212047801002E-2</v>
      </c>
    </row>
    <row r="157" spans="1:17" x14ac:dyDescent="0.3">
      <c r="A157" t="s">
        <v>392</v>
      </c>
      <c r="B157" t="s">
        <v>393</v>
      </c>
      <c r="C157" t="str">
        <f>IFERROR(VLOOKUP(Table1[[#This Row],[Ticker]],[1]!Table1[[Symbol]:[Industry]],2,FALSE),"-")</f>
        <v>-</v>
      </c>
      <c r="D157" t="s">
        <v>62</v>
      </c>
      <c r="E157">
        <v>62165.43045</v>
      </c>
      <c r="F157">
        <v>5198.75</v>
      </c>
      <c r="G157">
        <v>20.913066728929799</v>
      </c>
      <c r="H157">
        <v>-2.8905518378894102</v>
      </c>
      <c r="I157">
        <v>-8.93776096122415</v>
      </c>
      <c r="J157">
        <v>3.17367325234054</v>
      </c>
      <c r="K157">
        <v>5073.5126255424202</v>
      </c>
      <c r="L157">
        <v>4744.8305248042498</v>
      </c>
      <c r="M157">
        <v>59.378972627708798</v>
      </c>
      <c r="N157">
        <v>0.84970502776807599</v>
      </c>
      <c r="O157">
        <v>7.3104111565280103</v>
      </c>
      <c r="P157">
        <v>50.819553234696798</v>
      </c>
      <c r="Q157">
        <v>1.8793884871074001E-2</v>
      </c>
    </row>
    <row r="158" spans="1:17" x14ac:dyDescent="0.3">
      <c r="A158" t="s">
        <v>394</v>
      </c>
      <c r="B158" t="s">
        <v>395</v>
      </c>
      <c r="C158" t="str">
        <f>IFERROR(VLOOKUP(Table1[[#This Row],[Ticker]],[1]!Table1[[Symbol]:[Industry]],2,FALSE),"-")</f>
        <v>-</v>
      </c>
      <c r="D158" t="s">
        <v>67</v>
      </c>
      <c r="E158">
        <v>61080.309374999997</v>
      </c>
      <c r="F158">
        <v>1665.55</v>
      </c>
      <c r="G158">
        <v>144.52923617534901</v>
      </c>
      <c r="H158">
        <v>11.6317108802492</v>
      </c>
      <c r="I158">
        <v>81.018485217214604</v>
      </c>
      <c r="J158">
        <v>-2.1648042784446901</v>
      </c>
      <c r="K158">
        <v>1435.8434031972999</v>
      </c>
      <c r="L158">
        <v>1017.28449663784</v>
      </c>
      <c r="M158">
        <v>58.137715957206098</v>
      </c>
      <c r="N158">
        <v>1.3329011926386201</v>
      </c>
      <c r="O158">
        <v>7.7541953108582797</v>
      </c>
      <c r="P158">
        <v>270.12222222222198</v>
      </c>
      <c r="Q158">
        <v>0.21217383780497701</v>
      </c>
    </row>
    <row r="159" spans="1:17" x14ac:dyDescent="0.3">
      <c r="A159" t="s">
        <v>396</v>
      </c>
      <c r="B159" t="s">
        <v>397</v>
      </c>
      <c r="C159" t="str">
        <f>IFERROR(VLOOKUP(Table1[[#This Row],[Ticker]],[1]!Table1[[Symbol]:[Industry]],2,FALSE),"-")</f>
        <v>-</v>
      </c>
      <c r="D159" t="s">
        <v>95</v>
      </c>
      <c r="E159">
        <v>61017.765204659998</v>
      </c>
      <c r="F159">
        <v>526</v>
      </c>
      <c r="G159">
        <v>-32.0804586962171</v>
      </c>
      <c r="H159">
        <v>0.53209310293862699</v>
      </c>
      <c r="I159">
        <v>-23.625153891046399</v>
      </c>
      <c r="J159">
        <v>0.54405634332379005</v>
      </c>
      <c r="K159">
        <v>508.05183040485002</v>
      </c>
      <c r="L159">
        <v>535.14554106004596</v>
      </c>
      <c r="M159">
        <v>70.244455273855493</v>
      </c>
      <c r="N159">
        <v>0.69513437042487103</v>
      </c>
      <c r="O159">
        <v>29.230038022813599</v>
      </c>
      <c r="P159">
        <v>19.817767653758501</v>
      </c>
      <c r="Q159">
        <v>-0.125065366838984</v>
      </c>
    </row>
    <row r="160" spans="1:17" x14ac:dyDescent="0.3">
      <c r="A160" t="s">
        <v>398</v>
      </c>
      <c r="B160" t="s">
        <v>399</v>
      </c>
      <c r="C160" t="str">
        <f>IFERROR(VLOOKUP(Table1[[#This Row],[Ticker]],[1]!Table1[[Symbol]:[Industry]],2,FALSE),"-")</f>
        <v>-</v>
      </c>
      <c r="D160" t="s">
        <v>400</v>
      </c>
      <c r="E160">
        <v>60892.981678099997</v>
      </c>
      <c r="F160">
        <v>3122.9</v>
      </c>
      <c r="G160">
        <v>3.7567596157885701</v>
      </c>
      <c r="H160">
        <v>-7.5328210584124404</v>
      </c>
      <c r="I160">
        <v>6.7459108289872498</v>
      </c>
      <c r="J160">
        <v>-0.70208163309082505</v>
      </c>
      <c r="K160">
        <v>3006.96142105636</v>
      </c>
      <c r="L160">
        <v>2646.4422471037801</v>
      </c>
      <c r="M160">
        <v>44.222733562686898</v>
      </c>
      <c r="N160">
        <v>0.58333098043328302</v>
      </c>
      <c r="O160">
        <v>7.7187870248807098</v>
      </c>
      <c r="P160">
        <v>42.351171483271003</v>
      </c>
      <c r="Q160">
        <v>-4.8210480775239999E-3</v>
      </c>
    </row>
    <row r="161" spans="1:17" x14ac:dyDescent="0.3">
      <c r="A161" t="s">
        <v>401</v>
      </c>
      <c r="B161" t="s">
        <v>402</v>
      </c>
      <c r="C161" t="str">
        <f>IFERROR(VLOOKUP(Table1[[#This Row],[Ticker]],[1]!Table1[[Symbol]:[Industry]],2,FALSE),"-")</f>
        <v>-</v>
      </c>
      <c r="D161" t="s">
        <v>193</v>
      </c>
      <c r="E161">
        <v>60623.089574325</v>
      </c>
      <c r="F161">
        <v>1022</v>
      </c>
      <c r="G161">
        <v>46.744934922390499</v>
      </c>
      <c r="H161">
        <v>-0.22053749067732201</v>
      </c>
      <c r="I161">
        <v>30.479598182244001</v>
      </c>
      <c r="J161">
        <v>-10.6036123782487</v>
      </c>
      <c r="K161">
        <v>954.44545234598502</v>
      </c>
      <c r="L161">
        <v>758.56356509838804</v>
      </c>
      <c r="M161">
        <v>36.456949082231397</v>
      </c>
      <c r="N161">
        <v>1.2203362446081001</v>
      </c>
      <c r="O161">
        <v>18.131115459882501</v>
      </c>
      <c r="P161">
        <v>86.292380605176803</v>
      </c>
      <c r="Q161">
        <v>0.11616758760227899</v>
      </c>
    </row>
    <row r="162" spans="1:17" x14ac:dyDescent="0.3">
      <c r="A162" t="s">
        <v>403</v>
      </c>
      <c r="B162" t="s">
        <v>404</v>
      </c>
      <c r="C162" t="str">
        <f>IFERROR(VLOOKUP(Table1[[#This Row],[Ticker]],[1]!Table1[[Symbol]:[Industry]],2,FALSE),"-")</f>
        <v>-</v>
      </c>
      <c r="D162" t="s">
        <v>46</v>
      </c>
      <c r="E162">
        <v>59586.851754800002</v>
      </c>
      <c r="F162">
        <v>97.74</v>
      </c>
      <c r="G162">
        <v>88.647468250691503</v>
      </c>
      <c r="H162">
        <v>2.7758217195604198</v>
      </c>
      <c r="I162">
        <v>4.0332473255360997</v>
      </c>
      <c r="J162">
        <v>1.5380807201756499</v>
      </c>
      <c r="K162">
        <v>91.672862003685594</v>
      </c>
      <c r="L162">
        <v>78.710492173084006</v>
      </c>
      <c r="M162">
        <v>60.670151956635202</v>
      </c>
      <c r="N162">
        <v>0.533227332257043</v>
      </c>
      <c r="O162">
        <v>3.59116022099448</v>
      </c>
      <c r="P162">
        <v>122.136363636363</v>
      </c>
      <c r="Q162">
        <v>0.141434968950959</v>
      </c>
    </row>
    <row r="163" spans="1:17" x14ac:dyDescent="0.3">
      <c r="A163" t="s">
        <v>405</v>
      </c>
      <c r="B163" t="s">
        <v>406</v>
      </c>
      <c r="C163" t="str">
        <f>IFERROR(VLOOKUP(Table1[[#This Row],[Ticker]],[1]!Table1[[Symbol]:[Industry]],2,FALSE),"-")</f>
        <v>-</v>
      </c>
      <c r="D163" t="s">
        <v>62</v>
      </c>
      <c r="E163">
        <v>59141.482312439999</v>
      </c>
      <c r="F163">
        <v>27472.7</v>
      </c>
      <c r="G163">
        <v>-9.8169192561912393</v>
      </c>
      <c r="H163">
        <v>-5.9403841886747601</v>
      </c>
      <c r="I163">
        <v>-5.2151582553870997</v>
      </c>
      <c r="J163">
        <v>-1.1288295704896001</v>
      </c>
      <c r="K163">
        <v>27172.591802786599</v>
      </c>
      <c r="L163">
        <v>25777.606297525999</v>
      </c>
      <c r="M163">
        <v>54.335191028663701</v>
      </c>
      <c r="N163">
        <v>0.82955655410032902</v>
      </c>
      <c r="O163">
        <v>7.8851004815689798</v>
      </c>
      <c r="P163">
        <v>24.875909090909001</v>
      </c>
      <c r="Q163">
        <v>2.4325011841659E-2</v>
      </c>
    </row>
    <row r="164" spans="1:17" x14ac:dyDescent="0.3">
      <c r="A164" t="s">
        <v>407</v>
      </c>
      <c r="B164" t="s">
        <v>408</v>
      </c>
      <c r="C164" t="str">
        <f>IFERROR(VLOOKUP(Table1[[#This Row],[Ticker]],[1]!Table1[[Symbol]:[Industry]],2,FALSE),"-")</f>
        <v>-</v>
      </c>
      <c r="D164" t="s">
        <v>111</v>
      </c>
      <c r="E164">
        <v>58923.348853950003</v>
      </c>
      <c r="F164">
        <v>150.69</v>
      </c>
      <c r="G164">
        <v>187.86282252855901</v>
      </c>
      <c r="H164">
        <v>6.7727947601019096</v>
      </c>
      <c r="I164">
        <v>48.143293571872</v>
      </c>
      <c r="J164">
        <v>6.5906090521320797</v>
      </c>
      <c r="K164">
        <v>135.17042868899301</v>
      </c>
      <c r="L164">
        <v>111.755562182894</v>
      </c>
      <c r="M164">
        <v>79.312025846236295</v>
      </c>
      <c r="N164">
        <v>1.49751607532013</v>
      </c>
      <c r="O164">
        <v>13.1461941734687</v>
      </c>
      <c r="P164">
        <v>233.38495575221199</v>
      </c>
      <c r="Q164">
        <v>0.18531943285337901</v>
      </c>
    </row>
    <row r="165" spans="1:17" x14ac:dyDescent="0.3">
      <c r="A165" t="s">
        <v>409</v>
      </c>
      <c r="B165" t="s">
        <v>410</v>
      </c>
      <c r="C165" t="str">
        <f>IFERROR(VLOOKUP(Table1[[#This Row],[Ticker]],[1]!Table1[[Symbol]:[Industry]],2,FALSE),"-")</f>
        <v>-</v>
      </c>
      <c r="D165" t="s">
        <v>246</v>
      </c>
      <c r="E165">
        <v>58904.029826439997</v>
      </c>
      <c r="F165">
        <v>5252.25</v>
      </c>
      <c r="G165">
        <v>101.056713462597</v>
      </c>
      <c r="H165">
        <v>-4.5158081019697196</v>
      </c>
      <c r="I165">
        <v>51.510588513713799</v>
      </c>
      <c r="J165">
        <v>-2.1965547068656002</v>
      </c>
      <c r="K165">
        <v>5091.8901082782804</v>
      </c>
      <c r="L165">
        <v>4038.9321035877701</v>
      </c>
      <c r="M165">
        <v>42.462044447022201</v>
      </c>
      <c r="N165">
        <v>0.43932164410736402</v>
      </c>
      <c r="O165">
        <v>11.189490218477699</v>
      </c>
      <c r="P165">
        <v>131.442924185339</v>
      </c>
      <c r="Q165">
        <v>0.137673713967919</v>
      </c>
    </row>
    <row r="166" spans="1:17" x14ac:dyDescent="0.3">
      <c r="A166" t="s">
        <v>411</v>
      </c>
      <c r="B166" t="s">
        <v>412</v>
      </c>
      <c r="C166" t="str">
        <f>IFERROR(VLOOKUP(Table1[[#This Row],[Ticker]],[1]!Table1[[Symbol]:[Industry]],2,FALSE),"-")</f>
        <v>-</v>
      </c>
      <c r="D166" t="s">
        <v>413</v>
      </c>
      <c r="E166">
        <v>58898.283547913998</v>
      </c>
      <c r="F166">
        <v>224.75</v>
      </c>
      <c r="G166">
        <v>-7.1396328791613701</v>
      </c>
      <c r="H166">
        <v>-8.4904110518462197</v>
      </c>
      <c r="I166">
        <v>13.403819389344999</v>
      </c>
      <c r="J166">
        <v>-5.5014946535966001</v>
      </c>
      <c r="K166">
        <v>227.02875361916799</v>
      </c>
      <c r="L166">
        <v>199.69341703947899</v>
      </c>
      <c r="M166">
        <v>25.536571557663599</v>
      </c>
      <c r="N166">
        <v>0.411284798867735</v>
      </c>
      <c r="O166">
        <v>9.8553948832035694</v>
      </c>
      <c r="P166">
        <v>44.999999999999901</v>
      </c>
      <c r="Q166">
        <v>5.2703964987480999E-2</v>
      </c>
    </row>
    <row r="167" spans="1:17" x14ac:dyDescent="0.3">
      <c r="A167" t="s">
        <v>414</v>
      </c>
      <c r="B167" t="s">
        <v>415</v>
      </c>
      <c r="C167" t="str">
        <f>IFERROR(VLOOKUP(Table1[[#This Row],[Ticker]],[1]!Table1[[Symbol]:[Industry]],2,FALSE),"-")</f>
        <v>-</v>
      </c>
      <c r="D167" t="s">
        <v>416</v>
      </c>
      <c r="E167">
        <v>58893.196374200001</v>
      </c>
      <c r="F167">
        <v>1592.9</v>
      </c>
      <c r="G167">
        <v>3.4821772597529499</v>
      </c>
      <c r="H167">
        <v>3.1388496400084902</v>
      </c>
      <c r="I167">
        <v>-14.8024885163611</v>
      </c>
      <c r="J167">
        <v>-0.86986528439817501</v>
      </c>
      <c r="K167">
        <v>1515.9457993158701</v>
      </c>
      <c r="L167">
        <v>1440.0192846427001</v>
      </c>
      <c r="M167">
        <v>57.807470126268903</v>
      </c>
      <c r="N167">
        <v>1.8039126251407001</v>
      </c>
      <c r="O167">
        <v>10.7665264611714</v>
      </c>
      <c r="P167">
        <v>36.717878293708701</v>
      </c>
      <c r="Q167">
        <v>2.2828539281681E-2</v>
      </c>
    </row>
    <row r="168" spans="1:17" x14ac:dyDescent="0.3">
      <c r="A168" t="s">
        <v>417</v>
      </c>
      <c r="B168" t="s">
        <v>418</v>
      </c>
      <c r="C168" t="str">
        <f>IFERROR(VLOOKUP(Table1[[#This Row],[Ticker]],[1]!Table1[[Symbol]:[Industry]],2,FALSE),"-")</f>
        <v>-</v>
      </c>
      <c r="D168" t="s">
        <v>166</v>
      </c>
      <c r="E168">
        <v>58585.901121609997</v>
      </c>
      <c r="F168">
        <v>3901.3</v>
      </c>
      <c r="G168">
        <v>-19.7931200593246</v>
      </c>
      <c r="H168">
        <v>1.2295535260795301</v>
      </c>
      <c r="I168">
        <v>1.1287520056540501</v>
      </c>
      <c r="J168">
        <v>1.1412565168590501</v>
      </c>
      <c r="K168">
        <v>3725.8294792565098</v>
      </c>
      <c r="L168">
        <v>3621.6036984869902</v>
      </c>
      <c r="M168">
        <v>65.936814476500601</v>
      </c>
      <c r="N168">
        <v>0.76032266982504004</v>
      </c>
      <c r="O168">
        <v>3.5552251813498001</v>
      </c>
      <c r="P168">
        <v>21.158385093167698</v>
      </c>
      <c r="Q168">
        <v>-1.1417281352488999E-2</v>
      </c>
    </row>
    <row r="169" spans="1:17" x14ac:dyDescent="0.3">
      <c r="A169" t="s">
        <v>419</v>
      </c>
      <c r="B169" t="s">
        <v>420</v>
      </c>
      <c r="C169" t="str">
        <f>IFERROR(VLOOKUP(Table1[[#This Row],[Ticker]],[1]!Table1[[Symbol]:[Industry]],2,FALSE),"-")</f>
        <v>-</v>
      </c>
      <c r="D169" t="s">
        <v>24</v>
      </c>
      <c r="E169">
        <v>58492.885017057997</v>
      </c>
      <c r="F169">
        <v>78.27</v>
      </c>
      <c r="G169">
        <v>-32.214311068034498</v>
      </c>
      <c r="H169">
        <v>-4.2050100897271703</v>
      </c>
      <c r="I169">
        <v>-22.099141916230099</v>
      </c>
      <c r="J169">
        <v>-4.2541092220655798</v>
      </c>
      <c r="K169">
        <v>79.761511035124798</v>
      </c>
      <c r="L169">
        <v>80.254854801205695</v>
      </c>
      <c r="M169">
        <v>32.209663559216203</v>
      </c>
      <c r="N169">
        <v>0.74440966959910104</v>
      </c>
      <c r="O169">
        <v>28.657212214130499</v>
      </c>
      <c r="P169">
        <v>10.5508474576271</v>
      </c>
      <c r="Q169">
        <v>1.3608382240463001E-2</v>
      </c>
    </row>
    <row r="170" spans="1:17" x14ac:dyDescent="0.3">
      <c r="A170" t="s">
        <v>421</v>
      </c>
      <c r="B170" t="s">
        <v>422</v>
      </c>
      <c r="C170" t="str">
        <f>IFERROR(VLOOKUP(Table1[[#This Row],[Ticker]],[1]!Table1[[Symbol]:[Industry]],2,FALSE),"-")</f>
        <v>-</v>
      </c>
      <c r="D170" t="s">
        <v>32</v>
      </c>
      <c r="E170">
        <v>55533.442629468002</v>
      </c>
      <c r="F170">
        <v>120.29</v>
      </c>
      <c r="G170">
        <v>25.287748924408401</v>
      </c>
      <c r="H170">
        <v>-5.9496918465873101</v>
      </c>
      <c r="I170">
        <v>-18.733980484845599</v>
      </c>
      <c r="J170">
        <v>1.8711343145308901</v>
      </c>
      <c r="K170">
        <v>125.65433631985999</v>
      </c>
      <c r="L170">
        <v>121.075220336623</v>
      </c>
      <c r="M170">
        <v>52.543300318173003</v>
      </c>
      <c r="N170">
        <v>0.65231200606191797</v>
      </c>
      <c r="O170">
        <v>31.307673123285301</v>
      </c>
      <c r="P170">
        <v>56.729641693810997</v>
      </c>
      <c r="Q170">
        <v>3.7269306440199997E-2</v>
      </c>
    </row>
    <row r="171" spans="1:17" x14ac:dyDescent="0.3">
      <c r="A171" t="s">
        <v>423</v>
      </c>
      <c r="B171" t="s">
        <v>424</v>
      </c>
      <c r="C171" t="str">
        <f>IFERROR(VLOOKUP(Table1[[#This Row],[Ticker]],[1]!Table1[[Symbol]:[Industry]],2,FALSE),"-")</f>
        <v>-</v>
      </c>
      <c r="D171" t="s">
        <v>400</v>
      </c>
      <c r="E171">
        <v>55391.829854369898</v>
      </c>
      <c r="F171">
        <v>129690.9</v>
      </c>
      <c r="G171">
        <v>1.3531344120075799</v>
      </c>
      <c r="H171">
        <v>-1.7174747150326199</v>
      </c>
      <c r="I171">
        <v>-15.378485926387301</v>
      </c>
      <c r="J171">
        <v>0.87667210832703801</v>
      </c>
      <c r="K171">
        <v>128808.334764174</v>
      </c>
      <c r="L171">
        <v>125011.787651555</v>
      </c>
      <c r="M171">
        <v>64.581767894286102</v>
      </c>
      <c r="N171">
        <v>1.07495268731047</v>
      </c>
      <c r="O171">
        <v>16.773806026482902</v>
      </c>
      <c r="P171">
        <v>28.4026363495053</v>
      </c>
      <c r="Q171">
        <v>2.2591537829233999E-2</v>
      </c>
    </row>
    <row r="172" spans="1:17" x14ac:dyDescent="0.3">
      <c r="A172" t="s">
        <v>425</v>
      </c>
      <c r="B172" t="s">
        <v>426</v>
      </c>
      <c r="C172" t="str">
        <f>IFERROR(VLOOKUP(Table1[[#This Row],[Ticker]],[1]!Table1[[Symbol]:[Industry]],2,FALSE),"-")</f>
        <v>-</v>
      </c>
      <c r="D172" t="s">
        <v>282</v>
      </c>
      <c r="E172">
        <v>54979.084657314997</v>
      </c>
      <c r="F172">
        <v>2065.1</v>
      </c>
      <c r="G172">
        <v>12.596415208387899</v>
      </c>
      <c r="H172">
        <v>-7.9808007910859304</v>
      </c>
      <c r="I172">
        <v>3.1151123293067098</v>
      </c>
      <c r="J172">
        <v>2.3364544217399801</v>
      </c>
      <c r="K172">
        <v>1992.5729607355099</v>
      </c>
      <c r="L172">
        <v>1817.75179601176</v>
      </c>
      <c r="M172">
        <v>57.103323498472498</v>
      </c>
      <c r="N172">
        <v>0.69254309886967802</v>
      </c>
      <c r="O172">
        <v>5.68253353348506</v>
      </c>
      <c r="P172">
        <v>40.468659660578801</v>
      </c>
      <c r="Q172">
        <v>4.2098888397580003E-3</v>
      </c>
    </row>
    <row r="173" spans="1:17" x14ac:dyDescent="0.3">
      <c r="A173" t="s">
        <v>427</v>
      </c>
      <c r="B173" t="s">
        <v>428</v>
      </c>
      <c r="C173" t="str">
        <f>IFERROR(VLOOKUP(Table1[[#This Row],[Ticker]],[1]!Table1[[Symbol]:[Industry]],2,FALSE),"-")</f>
        <v>-</v>
      </c>
      <c r="D173" t="s">
        <v>180</v>
      </c>
      <c r="E173">
        <v>54906.036514560001</v>
      </c>
      <c r="F173">
        <v>16965.150000000001</v>
      </c>
      <c r="G173">
        <v>-12.557632741958701</v>
      </c>
      <c r="H173">
        <v>-5.5583171309552197</v>
      </c>
      <c r="I173">
        <v>-13.3511447050796</v>
      </c>
      <c r="J173">
        <v>1.21014418354108</v>
      </c>
      <c r="K173">
        <v>16422.357805566298</v>
      </c>
      <c r="L173">
        <v>16298.496201862101</v>
      </c>
      <c r="M173">
        <v>63.652246774157902</v>
      </c>
      <c r="N173">
        <v>0.634389911779486</v>
      </c>
      <c r="O173">
        <v>13.467903319451899</v>
      </c>
      <c r="P173">
        <v>15.4091836734693</v>
      </c>
      <c r="Q173">
        <v>-2.8751470731130001E-2</v>
      </c>
    </row>
    <row r="174" spans="1:17" x14ac:dyDescent="0.3">
      <c r="A174" t="s">
        <v>429</v>
      </c>
      <c r="B174" t="s">
        <v>430</v>
      </c>
      <c r="C174" t="str">
        <f>IFERROR(VLOOKUP(Table1[[#This Row],[Ticker]],[1]!Table1[[Symbol]:[Industry]],2,FALSE),"-")</f>
        <v>-</v>
      </c>
      <c r="D174" t="s">
        <v>32</v>
      </c>
      <c r="E174">
        <v>54872.218149672</v>
      </c>
      <c r="F174">
        <v>63.32</v>
      </c>
      <c r="G174">
        <v>76.872441630854595</v>
      </c>
      <c r="H174">
        <v>-6.6286829689752498</v>
      </c>
      <c r="I174">
        <v>10.094040391862601</v>
      </c>
      <c r="J174">
        <v>0.79604587594906295</v>
      </c>
      <c r="K174">
        <v>63.435682905425999</v>
      </c>
      <c r="L174">
        <v>56.188922350377297</v>
      </c>
      <c r="M174">
        <v>49.731472747106302</v>
      </c>
      <c r="N174">
        <v>0.57039851572810596</v>
      </c>
      <c r="O174">
        <v>21.446620341124401</v>
      </c>
      <c r="P174">
        <v>113.918918918918</v>
      </c>
      <c r="Q174">
        <v>8.4176689705473998E-2</v>
      </c>
    </row>
    <row r="175" spans="1:17" x14ac:dyDescent="0.3">
      <c r="A175" t="s">
        <v>431</v>
      </c>
      <c r="B175" t="s">
        <v>432</v>
      </c>
      <c r="C175" t="str">
        <f>IFERROR(VLOOKUP(Table1[[#This Row],[Ticker]],[1]!Table1[[Symbol]:[Industry]],2,FALSE),"-")</f>
        <v>-</v>
      </c>
      <c r="D175" t="s">
        <v>153</v>
      </c>
      <c r="E175">
        <v>53743.778250750001</v>
      </c>
      <c r="F175">
        <v>12362.2</v>
      </c>
      <c r="G175">
        <v>166.523737839619</v>
      </c>
      <c r="H175">
        <v>15.3704365699553</v>
      </c>
      <c r="I175">
        <v>97.061154160282499</v>
      </c>
      <c r="J175">
        <v>-8.1236991990234699</v>
      </c>
      <c r="K175">
        <v>11244.624130164</v>
      </c>
      <c r="L175">
        <v>7902.7047296676001</v>
      </c>
      <c r="M175">
        <v>45.575013751858002</v>
      </c>
      <c r="N175">
        <v>0.54355429238626596</v>
      </c>
      <c r="O175">
        <v>16.338515798158902</v>
      </c>
      <c r="P175">
        <v>217.31307271747201</v>
      </c>
      <c r="Q175">
        <v>0.17935676441005999</v>
      </c>
    </row>
    <row r="176" spans="1:17" x14ac:dyDescent="0.3">
      <c r="A176" t="s">
        <v>433</v>
      </c>
      <c r="B176" t="s">
        <v>434</v>
      </c>
      <c r="C176" t="str">
        <f>IFERROR(VLOOKUP(Table1[[#This Row],[Ticker]],[1]!Table1[[Symbol]:[Industry]],2,FALSE),"-")</f>
        <v>-</v>
      </c>
      <c r="D176" t="s">
        <v>29</v>
      </c>
      <c r="E176">
        <v>53266.5</v>
      </c>
      <c r="F176">
        <v>1859.5</v>
      </c>
      <c r="G176">
        <v>-10.844133458962</v>
      </c>
      <c r="H176">
        <v>-6.7832297469993303</v>
      </c>
      <c r="I176">
        <v>-5.3054446580941503</v>
      </c>
      <c r="J176">
        <v>-1.3475437975180899</v>
      </c>
      <c r="K176">
        <v>1841.5649949875699</v>
      </c>
      <c r="L176">
        <v>1775.3438068954199</v>
      </c>
      <c r="M176">
        <v>53.985875437836</v>
      </c>
      <c r="N176">
        <v>0.78846432747555995</v>
      </c>
      <c r="O176">
        <v>12.108093573541201</v>
      </c>
      <c r="P176">
        <v>20.480756770765801</v>
      </c>
      <c r="Q176">
        <v>2.5772821130789999E-3</v>
      </c>
    </row>
    <row r="177" spans="1:17" hidden="1" x14ac:dyDescent="0.3">
      <c r="A177" t="s">
        <v>435</v>
      </c>
      <c r="B177" t="s">
        <v>436</v>
      </c>
      <c r="C177" t="str">
        <f>IFERROR(VLOOKUP(Table1[[#This Row],[Ticker]],[1]!Table1[[Symbol]:[Industry]],2,FALSE),"-")</f>
        <v>-</v>
      </c>
      <c r="D177" t="s">
        <v>29</v>
      </c>
      <c r="E177">
        <v>52380</v>
      </c>
      <c r="F177">
        <v>1090.6500000000001</v>
      </c>
      <c r="G177">
        <v>7.6997707513215996</v>
      </c>
      <c r="H177">
        <v>-8.52076330514919</v>
      </c>
      <c r="I177">
        <v>22.1919942784405</v>
      </c>
      <c r="J177">
        <v>-3.3882681530252099</v>
      </c>
      <c r="K177">
        <v>1027.6166137385101</v>
      </c>
      <c r="M177">
        <v>35.874015401996701</v>
      </c>
      <c r="N177">
        <v>0.46158435068611298</v>
      </c>
      <c r="O177">
        <v>25.484802640627102</v>
      </c>
      <c r="P177">
        <v>44.4569536423841</v>
      </c>
    </row>
    <row r="178" spans="1:17" x14ac:dyDescent="0.3">
      <c r="A178" t="s">
        <v>437</v>
      </c>
      <c r="B178" t="s">
        <v>438</v>
      </c>
      <c r="C178" t="str">
        <f>IFERROR(VLOOKUP(Table1[[#This Row],[Ticker]],[1]!Table1[[Symbol]:[Industry]],2,FALSE),"-")</f>
        <v>-</v>
      </c>
      <c r="D178" t="s">
        <v>299</v>
      </c>
      <c r="E178">
        <v>52308.257792780001</v>
      </c>
      <c r="F178">
        <v>5056.3</v>
      </c>
      <c r="G178">
        <v>4.8980321143852503</v>
      </c>
      <c r="H178">
        <v>-4.6119487457632804</v>
      </c>
      <c r="I178">
        <v>-19.455137229404698</v>
      </c>
      <c r="J178">
        <v>-2.8192473775841398</v>
      </c>
      <c r="K178">
        <v>4904.70433110457</v>
      </c>
      <c r="L178">
        <v>4848.2435617528499</v>
      </c>
      <c r="M178">
        <v>42.416766722108797</v>
      </c>
      <c r="N178">
        <v>0.69538729480151595</v>
      </c>
      <c r="O178">
        <v>16.1590491070545</v>
      </c>
      <c r="P178">
        <v>32.304995159222301</v>
      </c>
      <c r="Q178">
        <v>1.5101369726620999E-2</v>
      </c>
    </row>
    <row r="179" spans="1:17" x14ac:dyDescent="0.3">
      <c r="A179" t="s">
        <v>439</v>
      </c>
      <c r="B179" t="s">
        <v>440</v>
      </c>
      <c r="C179" t="str">
        <f>IFERROR(VLOOKUP(Table1[[#This Row],[Ticker]],[1]!Table1[[Symbol]:[Industry]],2,FALSE),"-")</f>
        <v>-</v>
      </c>
      <c r="D179" t="s">
        <v>98</v>
      </c>
      <c r="E179">
        <v>51865.61925435</v>
      </c>
      <c r="F179">
        <v>505.25</v>
      </c>
      <c r="G179">
        <v>154.91756240932699</v>
      </c>
      <c r="H179">
        <v>16.634278827994098</v>
      </c>
      <c r="I179">
        <v>17.8410856460108</v>
      </c>
      <c r="J179">
        <v>8.9265992274260395E-2</v>
      </c>
      <c r="K179">
        <v>443.08596735539101</v>
      </c>
      <c r="L179">
        <v>364.287733601833</v>
      </c>
      <c r="M179">
        <v>77.9507724684686</v>
      </c>
      <c r="N179">
        <v>1.2256584871780301</v>
      </c>
      <c r="O179">
        <v>8.0653142008906507</v>
      </c>
      <c r="P179">
        <v>210.636335690132</v>
      </c>
      <c r="Q179">
        <v>0.19189495843061799</v>
      </c>
    </row>
    <row r="180" spans="1:17" x14ac:dyDescent="0.3">
      <c r="A180" t="s">
        <v>441</v>
      </c>
      <c r="B180" t="s">
        <v>442</v>
      </c>
      <c r="C180" t="str">
        <f>IFERROR(VLOOKUP(Table1[[#This Row],[Ticker]],[1]!Table1[[Symbol]:[Industry]],2,FALSE),"-")</f>
        <v>-</v>
      </c>
      <c r="D180" t="s">
        <v>443</v>
      </c>
      <c r="E180">
        <v>51247.503006519997</v>
      </c>
      <c r="F180">
        <v>339.05</v>
      </c>
      <c r="G180">
        <v>21.267823927374199</v>
      </c>
      <c r="H180">
        <v>1.74303549762357</v>
      </c>
      <c r="I180">
        <v>35.792212529776798</v>
      </c>
      <c r="J180">
        <v>1.1769926913833499</v>
      </c>
      <c r="K180">
        <v>315.45663995166097</v>
      </c>
      <c r="L180">
        <v>275.968359492753</v>
      </c>
      <c r="M180">
        <v>69.443237542660896</v>
      </c>
      <c r="N180">
        <v>0.65039074824144405</v>
      </c>
      <c r="O180">
        <v>1.1650199085680499</v>
      </c>
      <c r="P180">
        <v>76.864893062076106</v>
      </c>
      <c r="Q180">
        <v>2.8330506687600999E-2</v>
      </c>
    </row>
    <row r="181" spans="1:17" x14ac:dyDescent="0.3">
      <c r="A181" t="s">
        <v>444</v>
      </c>
      <c r="B181" t="s">
        <v>445</v>
      </c>
      <c r="C181" t="str">
        <f>IFERROR(VLOOKUP(Table1[[#This Row],[Ticker]],[1]!Table1[[Symbol]:[Industry]],2,FALSE),"-")</f>
        <v>-</v>
      </c>
      <c r="D181" t="s">
        <v>446</v>
      </c>
      <c r="E181">
        <v>50834.475672218003</v>
      </c>
      <c r="F181">
        <v>180.29</v>
      </c>
      <c r="G181">
        <v>-2.8754834196924</v>
      </c>
      <c r="H181">
        <v>-0.81460508022981803</v>
      </c>
      <c r="I181">
        <v>-15.8064016588252</v>
      </c>
      <c r="J181">
        <v>2.75123332426225</v>
      </c>
      <c r="K181">
        <v>172.314172479528</v>
      </c>
      <c r="L181">
        <v>165.47186454481201</v>
      </c>
      <c r="M181">
        <v>61.674576835139703</v>
      </c>
      <c r="N181">
        <v>1.18728190415142</v>
      </c>
      <c r="O181">
        <v>8.4364080093183293</v>
      </c>
      <c r="P181">
        <v>38.578016910069103</v>
      </c>
      <c r="Q181">
        <v>-9.3703422656427005E-2</v>
      </c>
    </row>
    <row r="182" spans="1:17" x14ac:dyDescent="0.3">
      <c r="A182" t="s">
        <v>447</v>
      </c>
      <c r="B182" t="s">
        <v>448</v>
      </c>
      <c r="C182" t="str">
        <f>IFERROR(VLOOKUP(Table1[[#This Row],[Ticker]],[1]!Table1[[Symbol]:[Industry]],2,FALSE),"-")</f>
        <v>-</v>
      </c>
      <c r="D182" t="s">
        <v>127</v>
      </c>
      <c r="E182">
        <v>50413.126332779997</v>
      </c>
      <c r="F182">
        <v>56510.7</v>
      </c>
      <c r="G182">
        <v>3.2218499500879099</v>
      </c>
      <c r="H182">
        <v>0.75251071674120096</v>
      </c>
      <c r="I182">
        <v>41.9296605509277</v>
      </c>
      <c r="J182">
        <v>-2.7131536286641702</v>
      </c>
      <c r="K182">
        <v>53077.8751968832</v>
      </c>
      <c r="L182">
        <v>44852.455474455703</v>
      </c>
      <c r="M182">
        <v>53.124273233253497</v>
      </c>
      <c r="N182">
        <v>0.59710169204309205</v>
      </c>
      <c r="O182">
        <v>6.1639654083209097</v>
      </c>
      <c r="P182">
        <v>61.562080983026298</v>
      </c>
      <c r="Q182">
        <v>-1.3649800457904E-2</v>
      </c>
    </row>
    <row r="183" spans="1:17" x14ac:dyDescent="0.3">
      <c r="A183" t="s">
        <v>449</v>
      </c>
      <c r="B183" t="s">
        <v>450</v>
      </c>
      <c r="C183" t="str">
        <f>IFERROR(VLOOKUP(Table1[[#This Row],[Ticker]],[1]!Table1[[Symbol]:[Industry]],2,FALSE),"-")</f>
        <v>-</v>
      </c>
      <c r="D183" t="s">
        <v>330</v>
      </c>
      <c r="E183">
        <v>50056.243467200002</v>
      </c>
      <c r="F183">
        <v>1520</v>
      </c>
      <c r="G183">
        <v>72.981448575988495</v>
      </c>
      <c r="H183">
        <v>-1.3933746807507399</v>
      </c>
      <c r="I183">
        <v>31.907009610927901</v>
      </c>
      <c r="J183">
        <v>4.1364982024214099</v>
      </c>
      <c r="K183">
        <v>1411.6543505165</v>
      </c>
      <c r="L183">
        <v>1174.7338213271801</v>
      </c>
      <c r="M183">
        <v>70.372366977461098</v>
      </c>
      <c r="N183">
        <v>0.582615454409253</v>
      </c>
      <c r="O183">
        <v>2.6315789473684199</v>
      </c>
      <c r="P183">
        <v>104.02684563758299</v>
      </c>
      <c r="Q183">
        <v>1.3294788535027E-2</v>
      </c>
    </row>
    <row r="184" spans="1:17" x14ac:dyDescent="0.3">
      <c r="A184" t="s">
        <v>451</v>
      </c>
      <c r="B184" t="s">
        <v>452</v>
      </c>
      <c r="C184" t="str">
        <f>IFERROR(VLOOKUP(Table1[[#This Row],[Ticker]],[1]!Table1[[Symbol]:[Industry]],2,FALSE),"-")</f>
        <v>-</v>
      </c>
      <c r="D184" t="s">
        <v>78</v>
      </c>
      <c r="E184">
        <v>50034.038353720003</v>
      </c>
      <c r="F184">
        <v>2686.15</v>
      </c>
      <c r="G184">
        <v>23.6915570196388</v>
      </c>
      <c r="H184">
        <v>-1.3121697772410099</v>
      </c>
      <c r="I184">
        <v>3.25696782542899</v>
      </c>
      <c r="J184">
        <v>-3.3063756723714302</v>
      </c>
      <c r="K184">
        <v>2597.4493146034301</v>
      </c>
      <c r="L184">
        <v>2397.5211124707498</v>
      </c>
      <c r="M184">
        <v>49.654027204572202</v>
      </c>
      <c r="N184">
        <v>1.0228951279615099</v>
      </c>
      <c r="O184">
        <v>5.8764402583623303</v>
      </c>
      <c r="P184">
        <v>52.392704167021201</v>
      </c>
      <c r="Q184">
        <v>-1.2640720049021999E-2</v>
      </c>
    </row>
    <row r="185" spans="1:17" x14ac:dyDescent="0.3">
      <c r="A185" t="s">
        <v>453</v>
      </c>
      <c r="B185" t="s">
        <v>454</v>
      </c>
      <c r="C185" t="str">
        <f>IFERROR(VLOOKUP(Table1[[#This Row],[Ticker]],[1]!Table1[[Symbol]:[Industry]],2,FALSE),"-")</f>
        <v>-</v>
      </c>
      <c r="D185" t="s">
        <v>49</v>
      </c>
      <c r="E185">
        <v>49182.699756875001</v>
      </c>
      <c r="F185">
        <v>4450.8</v>
      </c>
      <c r="G185">
        <v>43.145790049653698</v>
      </c>
      <c r="H185">
        <v>-7.5368468640195099</v>
      </c>
      <c r="I185">
        <v>8.0659264324101496</v>
      </c>
      <c r="J185">
        <v>-4.1342333965275904</v>
      </c>
      <c r="K185">
        <v>4544.8132999561803</v>
      </c>
      <c r="L185">
        <v>3967.5270155374601</v>
      </c>
      <c r="M185">
        <v>28.985163168627899</v>
      </c>
      <c r="N185">
        <v>0.16545575365172099</v>
      </c>
      <c r="O185">
        <v>12.2944189808573</v>
      </c>
      <c r="P185">
        <v>78.524728249969897</v>
      </c>
      <c r="Q185">
        <v>3.5894687687177997E-2</v>
      </c>
    </row>
    <row r="186" spans="1:17" x14ac:dyDescent="0.3">
      <c r="A186" t="s">
        <v>455</v>
      </c>
      <c r="B186" t="s">
        <v>456</v>
      </c>
      <c r="C186" t="str">
        <f>IFERROR(VLOOKUP(Table1[[#This Row],[Ticker]],[1]!Table1[[Symbol]:[Industry]],2,FALSE),"-")</f>
        <v>-</v>
      </c>
      <c r="D186" t="s">
        <v>21</v>
      </c>
      <c r="E186">
        <v>48407.582114830002</v>
      </c>
      <c r="F186">
        <v>2690.7</v>
      </c>
      <c r="G186">
        <v>8.0675011153225906</v>
      </c>
      <c r="H186">
        <v>0.66947094742110502</v>
      </c>
      <c r="I186">
        <v>-11.495572241202201</v>
      </c>
      <c r="J186">
        <v>-2.05207596875622</v>
      </c>
      <c r="K186">
        <v>2455.5848939048701</v>
      </c>
      <c r="L186">
        <v>2406.3645010765999</v>
      </c>
      <c r="M186">
        <v>59.157457740524201</v>
      </c>
      <c r="N186">
        <v>0.85770390738498004</v>
      </c>
      <c r="O186">
        <v>5.4595458430891597</v>
      </c>
      <c r="P186">
        <v>42.402752050807003</v>
      </c>
      <c r="Q186">
        <v>-3.7088589914921997E-2</v>
      </c>
    </row>
    <row r="187" spans="1:17" x14ac:dyDescent="0.3">
      <c r="A187" t="s">
        <v>457</v>
      </c>
      <c r="B187" t="s">
        <v>458</v>
      </c>
      <c r="C187" t="str">
        <f>IFERROR(VLOOKUP(Table1[[#This Row],[Ticker]],[1]!Table1[[Symbol]:[Industry]],2,FALSE),"-")</f>
        <v>-</v>
      </c>
      <c r="D187" t="s">
        <v>459</v>
      </c>
      <c r="E187">
        <v>47893.25</v>
      </c>
      <c r="F187">
        <v>559.04999999999995</v>
      </c>
      <c r="G187">
        <v>93.307139955728005</v>
      </c>
      <c r="H187">
        <v>1.0052122808095001</v>
      </c>
      <c r="I187">
        <v>53.661044224027997</v>
      </c>
      <c r="J187">
        <v>-1.47609380220455</v>
      </c>
      <c r="K187">
        <v>518.345552630513</v>
      </c>
      <c r="L187">
        <v>392.57895074128999</v>
      </c>
      <c r="M187">
        <v>48.3407477736408</v>
      </c>
      <c r="N187">
        <v>0.39069605675285002</v>
      </c>
      <c r="O187">
        <v>10.9650299615419</v>
      </c>
      <c r="P187">
        <v>131.29913115432299</v>
      </c>
      <c r="Q187">
        <v>0.13776891123068299</v>
      </c>
    </row>
    <row r="188" spans="1:17" x14ac:dyDescent="0.3">
      <c r="A188" t="s">
        <v>460</v>
      </c>
      <c r="B188" t="s">
        <v>461</v>
      </c>
      <c r="C188" t="str">
        <f>IFERROR(VLOOKUP(Table1[[#This Row],[Ticker]],[1]!Table1[[Symbol]:[Industry]],2,FALSE),"-")</f>
        <v>-</v>
      </c>
      <c r="D188" t="s">
        <v>37</v>
      </c>
      <c r="E188">
        <v>47266.288</v>
      </c>
      <c r="F188">
        <v>288.04000000000002</v>
      </c>
      <c r="G188">
        <v>116.966652311651</v>
      </c>
      <c r="H188">
        <v>13.799450007726501</v>
      </c>
      <c r="I188">
        <v>21.999996218296399</v>
      </c>
      <c r="J188">
        <v>9.1938576322326107</v>
      </c>
      <c r="K188">
        <v>246.090793233798</v>
      </c>
      <c r="L188">
        <v>217.194218927826</v>
      </c>
      <c r="M188">
        <v>79.375530275624101</v>
      </c>
      <c r="N188">
        <v>2.0247429153072098</v>
      </c>
      <c r="O188">
        <v>12.727398972364901</v>
      </c>
      <c r="P188">
        <v>150.034722222222</v>
      </c>
      <c r="Q188">
        <v>4.3794329529413999E-2</v>
      </c>
    </row>
    <row r="189" spans="1:17" x14ac:dyDescent="0.3">
      <c r="A189" t="s">
        <v>462</v>
      </c>
      <c r="B189" t="s">
        <v>463</v>
      </c>
      <c r="C189" t="str">
        <f>IFERROR(VLOOKUP(Table1[[#This Row],[Ticker]],[1]!Table1[[Symbol]:[Industry]],2,FALSE),"-")</f>
        <v>-</v>
      </c>
      <c r="D189" t="s">
        <v>371</v>
      </c>
      <c r="E189">
        <v>47212.860322385</v>
      </c>
      <c r="F189">
        <v>1602</v>
      </c>
      <c r="G189">
        <v>40.594731777211003</v>
      </c>
      <c r="H189">
        <v>4.7676357417163802</v>
      </c>
      <c r="I189">
        <v>23.743686128725301</v>
      </c>
      <c r="J189">
        <v>0.73165900532705896</v>
      </c>
      <c r="K189">
        <v>1438.18327631221</v>
      </c>
      <c r="L189">
        <v>1227.9171527042899</v>
      </c>
      <c r="M189">
        <v>62.630325911492697</v>
      </c>
      <c r="N189">
        <v>0.58206099187174198</v>
      </c>
      <c r="O189">
        <v>5.3963795255930203</v>
      </c>
      <c r="P189">
        <v>73.894165535956503</v>
      </c>
      <c r="Q189">
        <v>5.6549334156523003E-2</v>
      </c>
    </row>
    <row r="190" spans="1:17" x14ac:dyDescent="0.3">
      <c r="A190" t="s">
        <v>464</v>
      </c>
      <c r="B190" t="s">
        <v>465</v>
      </c>
      <c r="C190" t="str">
        <f>IFERROR(VLOOKUP(Table1[[#This Row],[Ticker]],[1]!Table1[[Symbol]:[Industry]],2,FALSE),"-")</f>
        <v>-</v>
      </c>
      <c r="D190" t="s">
        <v>24</v>
      </c>
      <c r="E190">
        <v>47160.785489376001</v>
      </c>
      <c r="F190">
        <v>195.48</v>
      </c>
      <c r="G190">
        <v>19.206901847682499</v>
      </c>
      <c r="H190">
        <v>10.433785240745101</v>
      </c>
      <c r="I190">
        <v>17.461464127116901</v>
      </c>
      <c r="J190">
        <v>5.3863229160391404</v>
      </c>
      <c r="K190">
        <v>172.594697045462</v>
      </c>
      <c r="L190">
        <v>156.58210720718199</v>
      </c>
      <c r="M190">
        <v>84.912554435275695</v>
      </c>
      <c r="N190">
        <v>0.98494342276473101</v>
      </c>
      <c r="O190">
        <v>0.87476979742173699</v>
      </c>
      <c r="P190">
        <v>54.590747330960802</v>
      </c>
      <c r="Q190">
        <v>8.7563919789841002E-2</v>
      </c>
    </row>
    <row r="191" spans="1:17" x14ac:dyDescent="0.3">
      <c r="A191" t="s">
        <v>466</v>
      </c>
      <c r="B191" t="s">
        <v>467</v>
      </c>
      <c r="C191" t="str">
        <f>IFERROR(VLOOKUP(Table1[[#This Row],[Ticker]],[1]!Table1[[Symbol]:[Industry]],2,FALSE),"-")</f>
        <v>-</v>
      </c>
      <c r="D191" t="s">
        <v>49</v>
      </c>
      <c r="E191">
        <v>47071.700877700001</v>
      </c>
      <c r="F191">
        <v>643.79999999999995</v>
      </c>
      <c r="G191">
        <v>-42.873006534380103</v>
      </c>
      <c r="H191">
        <v>-10.469239781505699</v>
      </c>
      <c r="I191">
        <v>-30.245577744258</v>
      </c>
      <c r="J191">
        <v>-6.8070862315682099</v>
      </c>
      <c r="K191">
        <v>649.46551550293202</v>
      </c>
      <c r="L191">
        <v>658.35517419264704</v>
      </c>
      <c r="M191">
        <v>29.131570297569599</v>
      </c>
      <c r="N191">
        <v>0.62692667552283099</v>
      </c>
      <c r="O191">
        <v>26.343584964274601</v>
      </c>
      <c r="P191">
        <v>16.272349647823699</v>
      </c>
      <c r="Q191">
        <v>-3.8595789952952E-2</v>
      </c>
    </row>
    <row r="192" spans="1:17" x14ac:dyDescent="0.3">
      <c r="A192" t="s">
        <v>468</v>
      </c>
      <c r="B192" t="s">
        <v>469</v>
      </c>
      <c r="C192" t="str">
        <f>IFERROR(VLOOKUP(Table1[[#This Row],[Ticker]],[1]!Table1[[Symbol]:[Industry]],2,FALSE),"-")</f>
        <v>-</v>
      </c>
      <c r="D192" t="s">
        <v>21</v>
      </c>
      <c r="E192">
        <v>46374.01891074</v>
      </c>
      <c r="F192">
        <v>1865.55</v>
      </c>
      <c r="G192">
        <v>48.882187673023701</v>
      </c>
      <c r="H192">
        <v>10.240731696937299</v>
      </c>
      <c r="I192">
        <v>8.4249607420416393</v>
      </c>
      <c r="J192">
        <v>-2.8805357057492502</v>
      </c>
      <c r="K192">
        <v>1579.1468199584699</v>
      </c>
      <c r="L192">
        <v>1433.31732497754</v>
      </c>
      <c r="M192">
        <v>64.345131273118099</v>
      </c>
      <c r="N192">
        <v>1.5883764564402001</v>
      </c>
      <c r="O192">
        <v>3.38506070595803</v>
      </c>
      <c r="P192">
        <v>94.1259105098855</v>
      </c>
      <c r="Q192">
        <v>0.200207468835083</v>
      </c>
    </row>
    <row r="193" spans="1:17" x14ac:dyDescent="0.3">
      <c r="A193" t="s">
        <v>470</v>
      </c>
      <c r="B193" t="s">
        <v>471</v>
      </c>
      <c r="C193" t="str">
        <f>IFERROR(VLOOKUP(Table1[[#This Row],[Ticker]],[1]!Table1[[Symbol]:[Industry]],2,FALSE),"-")</f>
        <v>-</v>
      </c>
      <c r="D193" t="s">
        <v>32</v>
      </c>
      <c r="E193">
        <v>44924.234365815901</v>
      </c>
      <c r="F193">
        <v>65.08</v>
      </c>
      <c r="G193">
        <v>76.972963300196497</v>
      </c>
      <c r="H193">
        <v>-9.78640419578565</v>
      </c>
      <c r="I193">
        <v>22.831387655472799</v>
      </c>
      <c r="J193">
        <v>-0.93552946804054604</v>
      </c>
      <c r="K193">
        <v>64.858614717292497</v>
      </c>
      <c r="L193">
        <v>56.428114466151598</v>
      </c>
      <c r="M193">
        <v>40.387442359304302</v>
      </c>
      <c r="N193">
        <v>0.56313722068445005</v>
      </c>
      <c r="O193">
        <v>12.937922556853101</v>
      </c>
      <c r="P193">
        <v>118.023450586264</v>
      </c>
      <c r="Q193">
        <v>9.8756922668389993E-2</v>
      </c>
    </row>
    <row r="194" spans="1:17" x14ac:dyDescent="0.3">
      <c r="A194" t="s">
        <v>472</v>
      </c>
      <c r="B194" t="s">
        <v>473</v>
      </c>
      <c r="C194" t="str">
        <f>IFERROR(VLOOKUP(Table1[[#This Row],[Ticker]],[1]!Table1[[Symbol]:[Industry]],2,FALSE),"-")</f>
        <v>-</v>
      </c>
      <c r="D194" t="s">
        <v>49</v>
      </c>
      <c r="E194">
        <v>44630.370635550003</v>
      </c>
      <c r="F194">
        <v>182.26</v>
      </c>
      <c r="G194">
        <v>8.6553919774844204</v>
      </c>
      <c r="H194">
        <v>2.92596352106463</v>
      </c>
      <c r="I194">
        <v>-2.8700285480958501</v>
      </c>
      <c r="J194">
        <v>-4.8709272235587804</v>
      </c>
      <c r="K194">
        <v>173.789027220267</v>
      </c>
      <c r="L194">
        <v>157.113622057377</v>
      </c>
      <c r="M194">
        <v>40.833283770729601</v>
      </c>
      <c r="N194">
        <v>1.18769872396735</v>
      </c>
      <c r="O194">
        <v>6.5785142104685503</v>
      </c>
      <c r="P194">
        <v>56.446351931330398</v>
      </c>
      <c r="Q194">
        <v>6.0237388806664002E-2</v>
      </c>
    </row>
    <row r="195" spans="1:17" x14ac:dyDescent="0.3">
      <c r="A195" t="s">
        <v>474</v>
      </c>
      <c r="B195" t="s">
        <v>475</v>
      </c>
      <c r="C195" t="str">
        <f>IFERROR(VLOOKUP(Table1[[#This Row],[Ticker]],[1]!Table1[[Symbol]:[Industry]],2,FALSE),"-")</f>
        <v>-</v>
      </c>
      <c r="D195" t="s">
        <v>476</v>
      </c>
      <c r="E195">
        <v>44419.015890249997</v>
      </c>
      <c r="F195">
        <v>38646</v>
      </c>
      <c r="G195">
        <v>9.4128844561309997</v>
      </c>
      <c r="H195">
        <v>3.9343946450997298</v>
      </c>
      <c r="I195">
        <v>1.4501544437817799</v>
      </c>
      <c r="J195">
        <v>-0.122185652794189</v>
      </c>
      <c r="K195">
        <v>35502.440099450097</v>
      </c>
      <c r="L195">
        <v>32025.064954481</v>
      </c>
      <c r="M195">
        <v>67.659333178438303</v>
      </c>
      <c r="N195">
        <v>0.97307829483740504</v>
      </c>
      <c r="O195">
        <v>5.71986751539617</v>
      </c>
      <c r="P195">
        <v>45.132942767012104</v>
      </c>
      <c r="Q195">
        <v>3.3166188967861998E-2</v>
      </c>
    </row>
    <row r="196" spans="1:17" x14ac:dyDescent="0.3">
      <c r="A196" t="s">
        <v>477</v>
      </c>
      <c r="B196" t="s">
        <v>478</v>
      </c>
      <c r="C196" t="str">
        <f>IFERROR(VLOOKUP(Table1[[#This Row],[Ticker]],[1]!Table1[[Symbol]:[Industry]],2,FALSE),"-")</f>
        <v>-</v>
      </c>
      <c r="D196" t="s">
        <v>177</v>
      </c>
      <c r="E196">
        <v>44408.046963749999</v>
      </c>
      <c r="F196">
        <v>634.70000000000005</v>
      </c>
      <c r="G196">
        <v>8.5256843886319196</v>
      </c>
      <c r="H196">
        <v>1.0896548970168201</v>
      </c>
      <c r="I196">
        <v>6.8144666627064101</v>
      </c>
      <c r="J196">
        <v>1.16519728288519</v>
      </c>
      <c r="K196">
        <v>600.84230864860501</v>
      </c>
      <c r="L196">
        <v>542.62510659649399</v>
      </c>
      <c r="M196">
        <v>58.629839162627697</v>
      </c>
      <c r="N196">
        <v>0.88825524904537001</v>
      </c>
      <c r="O196">
        <v>4.5218213329131602</v>
      </c>
      <c r="P196">
        <v>59.853922679763201</v>
      </c>
      <c r="Q196">
        <v>-5.7622218440549003E-2</v>
      </c>
    </row>
    <row r="197" spans="1:17" x14ac:dyDescent="0.3">
      <c r="A197" t="s">
        <v>479</v>
      </c>
      <c r="B197" t="s">
        <v>480</v>
      </c>
      <c r="C197" t="str">
        <f>IFERROR(VLOOKUP(Table1[[#This Row],[Ticker]],[1]!Table1[[Symbol]:[Industry]],2,FALSE),"-")</f>
        <v>-</v>
      </c>
      <c r="D197" t="s">
        <v>481</v>
      </c>
      <c r="E197">
        <v>43925.74043184</v>
      </c>
      <c r="F197">
        <v>39754.6</v>
      </c>
      <c r="G197">
        <v>-15.9879275482967</v>
      </c>
      <c r="H197">
        <v>-4.3776016166793204</v>
      </c>
      <c r="I197">
        <v>-4.0543688664539301</v>
      </c>
      <c r="J197">
        <v>0.86631786443159098</v>
      </c>
      <c r="K197">
        <v>38026.797352147601</v>
      </c>
      <c r="L197">
        <v>37450.924170891303</v>
      </c>
      <c r="M197">
        <v>54.718377174199098</v>
      </c>
      <c r="N197">
        <v>0.56045159859003801</v>
      </c>
      <c r="O197">
        <v>7.87430888500952</v>
      </c>
      <c r="P197">
        <v>20.2133047878669</v>
      </c>
      <c r="Q197">
        <v>-3.6168423450831003E-2</v>
      </c>
    </row>
    <row r="198" spans="1:17" x14ac:dyDescent="0.3">
      <c r="A198" t="s">
        <v>482</v>
      </c>
      <c r="B198" t="s">
        <v>483</v>
      </c>
      <c r="C198" t="str">
        <f>IFERROR(VLOOKUP(Table1[[#This Row],[Ticker]],[1]!Table1[[Symbol]:[Industry]],2,FALSE),"-")</f>
        <v>-</v>
      </c>
      <c r="D198" t="s">
        <v>484</v>
      </c>
      <c r="E198">
        <v>43496.231724999998</v>
      </c>
      <c r="F198">
        <v>779.7</v>
      </c>
      <c r="G198">
        <v>72.121196909362695</v>
      </c>
      <c r="H198">
        <v>10.4831941971295</v>
      </c>
      <c r="I198">
        <v>23.973769957325899</v>
      </c>
      <c r="J198">
        <v>-1.05874305065083</v>
      </c>
      <c r="K198">
        <v>718.30630086737699</v>
      </c>
      <c r="L198">
        <v>608.14102150502401</v>
      </c>
      <c r="M198">
        <v>60.539371093911299</v>
      </c>
      <c r="N198">
        <v>0.71785836277354298</v>
      </c>
      <c r="O198">
        <v>5.3289726818006802</v>
      </c>
      <c r="P198">
        <v>103.73660830938</v>
      </c>
      <c r="Q198">
        <v>4.148563380669E-2</v>
      </c>
    </row>
    <row r="199" spans="1:17" x14ac:dyDescent="0.3">
      <c r="A199" t="s">
        <v>485</v>
      </c>
      <c r="B199" t="s">
        <v>486</v>
      </c>
      <c r="C199" t="str">
        <f>IFERROR(VLOOKUP(Table1[[#This Row],[Ticker]],[1]!Table1[[Symbol]:[Industry]],2,FALSE),"-")</f>
        <v>-</v>
      </c>
      <c r="D199" t="s">
        <v>122</v>
      </c>
      <c r="E199">
        <v>43435.258979099999</v>
      </c>
      <c r="F199">
        <v>335.75</v>
      </c>
      <c r="G199">
        <v>-42.798949050400999</v>
      </c>
      <c r="H199">
        <v>-8.4384446754682401</v>
      </c>
      <c r="I199">
        <v>-20.574122204240499</v>
      </c>
      <c r="J199">
        <v>-1.00124338468862</v>
      </c>
      <c r="K199">
        <v>339.61710554651899</v>
      </c>
      <c r="L199">
        <v>357.18129875208803</v>
      </c>
      <c r="M199">
        <v>43.078298313121003</v>
      </c>
      <c r="N199">
        <v>0.79114365826879596</v>
      </c>
      <c r="O199">
        <v>25.8972449739389</v>
      </c>
      <c r="P199">
        <v>17.477256822953098</v>
      </c>
      <c r="Q199">
        <v>-1.4139902032928E-2</v>
      </c>
    </row>
    <row r="200" spans="1:17" x14ac:dyDescent="0.3">
      <c r="A200" t="s">
        <v>487</v>
      </c>
      <c r="B200" t="s">
        <v>488</v>
      </c>
      <c r="C200" t="str">
        <f>IFERROR(VLOOKUP(Table1[[#This Row],[Ticker]],[1]!Table1[[Symbol]:[Industry]],2,FALSE),"-")</f>
        <v>-</v>
      </c>
      <c r="D200" t="s">
        <v>299</v>
      </c>
      <c r="E200">
        <v>43328.521747799998</v>
      </c>
      <c r="F200">
        <v>7065.55</v>
      </c>
      <c r="G200">
        <v>-31.323146876422399</v>
      </c>
      <c r="H200">
        <v>-7.2977795614240897</v>
      </c>
      <c r="I200">
        <v>-31.042835576759</v>
      </c>
      <c r="J200">
        <v>-2.4517125311141799</v>
      </c>
      <c r="K200">
        <v>7175.7622258230003</v>
      </c>
      <c r="L200">
        <v>7469.8886387718903</v>
      </c>
      <c r="M200">
        <v>37.1664729105212</v>
      </c>
      <c r="N200">
        <v>1.0312836727849799</v>
      </c>
      <c r="O200">
        <v>30.2092547643141</v>
      </c>
      <c r="P200">
        <v>10.2063576241577</v>
      </c>
      <c r="Q200">
        <v>2.9966702194878E-2</v>
      </c>
    </row>
    <row r="201" spans="1:17" x14ac:dyDescent="0.3">
      <c r="A201" t="s">
        <v>489</v>
      </c>
      <c r="B201" t="s">
        <v>490</v>
      </c>
      <c r="C201" t="str">
        <f>IFERROR(VLOOKUP(Table1[[#This Row],[Ticker]],[1]!Table1[[Symbol]:[Industry]],2,FALSE),"-")</f>
        <v>-</v>
      </c>
      <c r="D201" t="s">
        <v>491</v>
      </c>
      <c r="E201">
        <v>43250.357783384999</v>
      </c>
      <c r="F201">
        <v>3915.6</v>
      </c>
      <c r="G201">
        <v>42.544957022285701</v>
      </c>
      <c r="H201">
        <v>-8.6479824641112693</v>
      </c>
      <c r="I201">
        <v>24.221047119004499</v>
      </c>
      <c r="J201">
        <v>-3.4405077398120598</v>
      </c>
      <c r="K201">
        <v>3901.64719572988</v>
      </c>
      <c r="L201">
        <v>3299.5364244359498</v>
      </c>
      <c r="M201">
        <v>31.325631621736001</v>
      </c>
      <c r="N201">
        <v>0.58756012816213599</v>
      </c>
      <c r="O201">
        <v>12.6149249157217</v>
      </c>
      <c r="P201">
        <v>70.998100312247502</v>
      </c>
      <c r="Q201">
        <v>0.13909943435904801</v>
      </c>
    </row>
    <row r="202" spans="1:17" x14ac:dyDescent="0.3">
      <c r="A202" t="s">
        <v>492</v>
      </c>
      <c r="B202" t="s">
        <v>493</v>
      </c>
      <c r="C202" t="str">
        <f>IFERROR(VLOOKUP(Table1[[#This Row],[Ticker]],[1]!Table1[[Symbol]:[Industry]],2,FALSE),"-")</f>
        <v>-</v>
      </c>
      <c r="D202" t="s">
        <v>62</v>
      </c>
      <c r="E202">
        <v>43191.762428640002</v>
      </c>
      <c r="F202">
        <v>2570.6999999999998</v>
      </c>
      <c r="G202">
        <v>57.8907441447015</v>
      </c>
      <c r="H202">
        <v>-9.3700134663920593</v>
      </c>
      <c r="I202">
        <v>1.9891677754767301</v>
      </c>
      <c r="J202">
        <v>-2.3336839882953102</v>
      </c>
      <c r="K202">
        <v>2451.10651389446</v>
      </c>
      <c r="L202">
        <v>2078.0894221367598</v>
      </c>
      <c r="M202">
        <v>45.913866103434799</v>
      </c>
      <c r="N202">
        <v>0.56655225774498497</v>
      </c>
      <c r="O202">
        <v>7.3637530633679598</v>
      </c>
      <c r="P202">
        <v>86.654565256852393</v>
      </c>
      <c r="Q202">
        <v>3.2545072863815E-2</v>
      </c>
    </row>
    <row r="203" spans="1:17" x14ac:dyDescent="0.3">
      <c r="A203" t="s">
        <v>494</v>
      </c>
      <c r="B203" t="s">
        <v>495</v>
      </c>
      <c r="C203" t="str">
        <f>IFERROR(VLOOKUP(Table1[[#This Row],[Ticker]],[1]!Table1[[Symbol]:[Industry]],2,FALSE),"-")</f>
        <v>-</v>
      </c>
      <c r="D203" t="s">
        <v>387</v>
      </c>
      <c r="E203">
        <v>43081.525692540003</v>
      </c>
      <c r="F203">
        <v>1541.2</v>
      </c>
      <c r="G203">
        <v>-8.8204994119911397</v>
      </c>
      <c r="H203">
        <v>-9.76422974332222</v>
      </c>
      <c r="I203">
        <v>-12.660046614420599</v>
      </c>
      <c r="J203">
        <v>-2.5590529451419299</v>
      </c>
      <c r="K203">
        <v>1575.8208228008</v>
      </c>
      <c r="L203">
        <v>1533.1415059907599</v>
      </c>
      <c r="M203">
        <v>41.804134403735503</v>
      </c>
      <c r="N203">
        <v>0.98121005235487302</v>
      </c>
      <c r="O203">
        <v>16.792110044121401</v>
      </c>
      <c r="P203">
        <v>18.0996168582375</v>
      </c>
      <c r="Q203">
        <v>6.0580709661054999E-2</v>
      </c>
    </row>
    <row r="204" spans="1:17" hidden="1" x14ac:dyDescent="0.3">
      <c r="A204" t="s">
        <v>496</v>
      </c>
      <c r="B204" t="s">
        <v>497</v>
      </c>
      <c r="C204" t="str">
        <f>IFERROR(VLOOKUP(Table1[[#This Row],[Ticker]],[1]!Table1[[Symbol]:[Industry]],2,FALSE),"-")</f>
        <v>-</v>
      </c>
      <c r="D204" t="s">
        <v>153</v>
      </c>
      <c r="E204">
        <v>43077.269048399998</v>
      </c>
      <c r="F204">
        <v>1678.25</v>
      </c>
      <c r="G204">
        <v>607.25916548598798</v>
      </c>
      <c r="H204">
        <v>13.427080987868299</v>
      </c>
      <c r="I204">
        <v>153.36324460017499</v>
      </c>
      <c r="J204">
        <v>-0.50022048962875298</v>
      </c>
      <c r="K204">
        <v>1424.0500071408301</v>
      </c>
      <c r="L204">
        <v>939.79289552302998</v>
      </c>
      <c r="M204">
        <v>68.186104360442201</v>
      </c>
      <c r="N204">
        <v>0.94450110412879296</v>
      </c>
      <c r="O204">
        <v>2.5443169968717401</v>
      </c>
      <c r="P204">
        <v>688.83666274970597</v>
      </c>
      <c r="Q204">
        <v>0.223364584157042</v>
      </c>
    </row>
    <row r="205" spans="1:17" x14ac:dyDescent="0.3">
      <c r="A205" t="s">
        <v>498</v>
      </c>
      <c r="B205" t="s">
        <v>499</v>
      </c>
      <c r="C205" t="str">
        <f>IFERROR(VLOOKUP(Table1[[#This Row],[Ticker]],[1]!Table1[[Symbol]:[Industry]],2,FALSE),"-")</f>
        <v>-</v>
      </c>
      <c r="D205" t="s">
        <v>500</v>
      </c>
      <c r="E205">
        <v>42432.7206368099</v>
      </c>
      <c r="F205">
        <v>350.75</v>
      </c>
      <c r="G205">
        <v>8.9442878226738696</v>
      </c>
      <c r="H205">
        <v>-0.69981996608484398</v>
      </c>
      <c r="I205">
        <v>16.007765237235201</v>
      </c>
      <c r="J205">
        <v>-2.53553618168162</v>
      </c>
      <c r="K205">
        <v>331.13297099660798</v>
      </c>
      <c r="L205">
        <v>290.40691110689602</v>
      </c>
      <c r="M205">
        <v>49.393231355606197</v>
      </c>
      <c r="N205">
        <v>0.602995919806251</v>
      </c>
      <c r="O205">
        <v>6.5858873841767798</v>
      </c>
      <c r="P205">
        <v>61.264367816091898</v>
      </c>
      <c r="Q205">
        <v>-6.4740012933469995E-2</v>
      </c>
    </row>
    <row r="206" spans="1:17" x14ac:dyDescent="0.3">
      <c r="A206" t="s">
        <v>501</v>
      </c>
      <c r="B206" t="s">
        <v>502</v>
      </c>
      <c r="C206" t="str">
        <f>IFERROR(VLOOKUP(Table1[[#This Row],[Ticker]],[1]!Table1[[Symbol]:[Industry]],2,FALSE),"-")</f>
        <v>-</v>
      </c>
      <c r="D206" t="s">
        <v>18</v>
      </c>
      <c r="E206">
        <v>42397.117014406998</v>
      </c>
      <c r="F206">
        <v>240.21</v>
      </c>
      <c r="G206">
        <v>150.54129472549701</v>
      </c>
      <c r="H206">
        <v>8.1553798761141696</v>
      </c>
      <c r="I206">
        <v>38.881147279292797</v>
      </c>
      <c r="J206">
        <v>10.562919235253499</v>
      </c>
      <c r="K206">
        <v>218.70263095140399</v>
      </c>
      <c r="L206">
        <v>183.14171424642501</v>
      </c>
      <c r="M206">
        <v>79.2447142040198</v>
      </c>
      <c r="N206">
        <v>1.65192734633405</v>
      </c>
      <c r="O206">
        <v>20.415469797260702</v>
      </c>
      <c r="P206">
        <v>199.327102803738</v>
      </c>
      <c r="Q206">
        <v>0.13290937767331501</v>
      </c>
    </row>
    <row r="207" spans="1:17" x14ac:dyDescent="0.3">
      <c r="A207" t="s">
        <v>503</v>
      </c>
      <c r="B207" t="s">
        <v>504</v>
      </c>
      <c r="C207" t="str">
        <f>IFERROR(VLOOKUP(Table1[[#This Row],[Ticker]],[1]!Table1[[Symbol]:[Industry]],2,FALSE),"-")</f>
        <v>-</v>
      </c>
      <c r="D207" t="s">
        <v>193</v>
      </c>
      <c r="E207">
        <v>42219.29470654</v>
      </c>
      <c r="F207">
        <v>724.4</v>
      </c>
      <c r="G207">
        <v>7.0418244036321003</v>
      </c>
      <c r="H207">
        <v>4.6430834292688701</v>
      </c>
      <c r="I207">
        <v>7.7564955743213098</v>
      </c>
      <c r="J207">
        <v>7.2333621654186198</v>
      </c>
      <c r="K207">
        <v>654.81722282011697</v>
      </c>
      <c r="L207">
        <v>619.52971368587396</v>
      </c>
      <c r="M207">
        <v>82.392308376869707</v>
      </c>
      <c r="N207">
        <v>1.2745405071799401</v>
      </c>
      <c r="O207">
        <v>2.7471010491441001</v>
      </c>
      <c r="P207">
        <v>48.412210612579301</v>
      </c>
      <c r="Q207">
        <v>4.7312121018218002E-2</v>
      </c>
    </row>
    <row r="208" spans="1:17" x14ac:dyDescent="0.3">
      <c r="A208" t="s">
        <v>505</v>
      </c>
      <c r="B208" t="s">
        <v>506</v>
      </c>
      <c r="C208" t="str">
        <f>IFERROR(VLOOKUP(Table1[[#This Row],[Ticker]],[1]!Table1[[Symbol]:[Industry]],2,FALSE),"-")</f>
        <v>-</v>
      </c>
      <c r="D208" t="s">
        <v>253</v>
      </c>
      <c r="E208">
        <v>42026.105072639999</v>
      </c>
      <c r="F208">
        <v>663.15</v>
      </c>
      <c r="G208">
        <v>97.366663922149797</v>
      </c>
      <c r="H208">
        <v>3.4097736086405601</v>
      </c>
      <c r="I208">
        <v>16.957268055453799</v>
      </c>
      <c r="J208">
        <v>1.0423958678099801</v>
      </c>
      <c r="K208">
        <v>621.63804939090403</v>
      </c>
      <c r="L208">
        <v>510.296132197894</v>
      </c>
      <c r="M208">
        <v>57.644013491817901</v>
      </c>
      <c r="N208">
        <v>0.71286040903130399</v>
      </c>
      <c r="O208">
        <v>3.4305963959888301</v>
      </c>
      <c r="P208">
        <v>128.47545219638201</v>
      </c>
      <c r="Q208">
        <v>2.7647723867332E-2</v>
      </c>
    </row>
    <row r="209" spans="1:17" x14ac:dyDescent="0.3">
      <c r="A209" t="s">
        <v>507</v>
      </c>
      <c r="B209" t="s">
        <v>508</v>
      </c>
      <c r="C209" t="str">
        <f>IFERROR(VLOOKUP(Table1[[#This Row],[Ticker]],[1]!Table1[[Symbol]:[Industry]],2,FALSE),"-")</f>
        <v>-</v>
      </c>
      <c r="D209" t="s">
        <v>371</v>
      </c>
      <c r="E209">
        <v>41861.388138570001</v>
      </c>
      <c r="F209">
        <v>563.65</v>
      </c>
      <c r="G209">
        <v>-38.858354165051502</v>
      </c>
      <c r="H209">
        <v>-4.5604240510274998</v>
      </c>
      <c r="I209">
        <v>-12.1664049263564</v>
      </c>
      <c r="J209">
        <v>-2.9889451284243398</v>
      </c>
      <c r="K209">
        <v>540.582762325678</v>
      </c>
      <c r="L209">
        <v>548.51500153981101</v>
      </c>
      <c r="M209">
        <v>38.196096708350701</v>
      </c>
      <c r="N209">
        <v>0.57121160135465898</v>
      </c>
      <c r="O209">
        <v>15.532688725272701</v>
      </c>
      <c r="P209">
        <v>25.870924519874901</v>
      </c>
      <c r="Q209">
        <v>-0.14884002643479499</v>
      </c>
    </row>
    <row r="210" spans="1:17" hidden="1" x14ac:dyDescent="0.3">
      <c r="A210" t="s">
        <v>509</v>
      </c>
      <c r="B210" t="s">
        <v>510</v>
      </c>
      <c r="C210" t="str">
        <f>IFERROR(VLOOKUP(Table1[[#This Row],[Ticker]],[1]!Table1[[Symbol]:[Industry]],2,FALSE),"-")</f>
        <v>-</v>
      </c>
      <c r="D210" t="s">
        <v>21</v>
      </c>
      <c r="E210">
        <v>41173.32745235</v>
      </c>
      <c r="F210">
        <v>1033.4000000000001</v>
      </c>
      <c r="G210">
        <v>-47.696781558904704</v>
      </c>
      <c r="H210">
        <v>-9.7017740357013302</v>
      </c>
      <c r="I210">
        <v>-23.392103634802801</v>
      </c>
      <c r="J210">
        <v>-0.37173513956408999</v>
      </c>
      <c r="K210">
        <v>1034.5838593144199</v>
      </c>
      <c r="M210">
        <v>51.785220663856698</v>
      </c>
      <c r="N210">
        <v>0.87661634564523705</v>
      </c>
      <c r="O210">
        <v>35.475130636733098</v>
      </c>
      <c r="P210">
        <v>5.2074319165181997</v>
      </c>
    </row>
    <row r="211" spans="1:17" x14ac:dyDescent="0.3">
      <c r="A211" t="s">
        <v>511</v>
      </c>
      <c r="B211" t="s">
        <v>512</v>
      </c>
      <c r="C211" t="str">
        <f>IFERROR(VLOOKUP(Table1[[#This Row],[Ticker]],[1]!Table1[[Symbol]:[Industry]],2,FALSE),"-")</f>
        <v>-</v>
      </c>
      <c r="D211" t="s">
        <v>46</v>
      </c>
      <c r="E211">
        <v>41149.745999999999</v>
      </c>
      <c r="F211">
        <v>68.36</v>
      </c>
      <c r="G211">
        <v>137.02763574721001</v>
      </c>
      <c r="H211">
        <v>-4.3316478557063096</v>
      </c>
      <c r="I211">
        <v>36.537526675306701</v>
      </c>
      <c r="J211">
        <v>-0.45329565095921898</v>
      </c>
      <c r="K211">
        <v>66.8131762685166</v>
      </c>
      <c r="L211">
        <v>55.987408252952697</v>
      </c>
      <c r="M211">
        <v>63.213189472174797</v>
      </c>
      <c r="N211">
        <v>0.77114764895287602</v>
      </c>
      <c r="O211">
        <v>14.3212404915155</v>
      </c>
      <c r="P211">
        <v>173.987975951903</v>
      </c>
      <c r="Q211">
        <v>0.118612296475679</v>
      </c>
    </row>
    <row r="212" spans="1:17" x14ac:dyDescent="0.3">
      <c r="A212" t="s">
        <v>513</v>
      </c>
      <c r="B212" t="s">
        <v>514</v>
      </c>
      <c r="C212" t="str">
        <f>IFERROR(VLOOKUP(Table1[[#This Row],[Ticker]],[1]!Table1[[Symbol]:[Industry]],2,FALSE),"-")</f>
        <v>-</v>
      </c>
      <c r="D212" t="s">
        <v>515</v>
      </c>
      <c r="E212">
        <v>40661.438341230001</v>
      </c>
      <c r="F212">
        <v>4594.3500000000004</v>
      </c>
      <c r="G212">
        <v>63.372638530994301</v>
      </c>
      <c r="H212">
        <v>-4.9315266585304602</v>
      </c>
      <c r="I212">
        <v>41.850226987958003</v>
      </c>
      <c r="J212">
        <v>-3.9706776620045501</v>
      </c>
      <c r="K212">
        <v>4313.4439006053199</v>
      </c>
      <c r="L212">
        <v>3522.7208350021201</v>
      </c>
      <c r="M212">
        <v>46.2685094212707</v>
      </c>
      <c r="N212">
        <v>0.76964563460104896</v>
      </c>
      <c r="O212">
        <v>9.6934277971856702</v>
      </c>
      <c r="P212">
        <v>106.673414304993</v>
      </c>
      <c r="Q212">
        <v>0.243935600614059</v>
      </c>
    </row>
    <row r="213" spans="1:17" x14ac:dyDescent="0.3">
      <c r="A213" t="s">
        <v>516</v>
      </c>
      <c r="B213" t="s">
        <v>517</v>
      </c>
      <c r="C213" t="str">
        <f>IFERROR(VLOOKUP(Table1[[#This Row],[Ticker]],[1]!Table1[[Symbol]:[Industry]],2,FALSE),"-")</f>
        <v>-</v>
      </c>
      <c r="D213" t="s">
        <v>246</v>
      </c>
      <c r="E213">
        <v>40342.708656399998</v>
      </c>
      <c r="F213">
        <v>4251</v>
      </c>
      <c r="G213">
        <v>1.31506885984142</v>
      </c>
      <c r="H213">
        <v>6.8364650468664703</v>
      </c>
      <c r="I213">
        <v>1.53035121014599</v>
      </c>
      <c r="J213">
        <v>-0.115332913045143</v>
      </c>
      <c r="K213">
        <v>4024.1398436310401</v>
      </c>
      <c r="L213">
        <v>3751.1245171201399</v>
      </c>
      <c r="M213">
        <v>56.883086798595798</v>
      </c>
      <c r="N213">
        <v>0.45803914937034501</v>
      </c>
      <c r="O213">
        <v>8.9155492825217593</v>
      </c>
      <c r="P213">
        <v>29.3237199963493</v>
      </c>
      <c r="Q213">
        <v>6.9390088444759995E-2</v>
      </c>
    </row>
    <row r="214" spans="1:17" hidden="1" x14ac:dyDescent="0.3">
      <c r="A214" t="s">
        <v>518</v>
      </c>
      <c r="B214" t="s">
        <v>519</v>
      </c>
      <c r="C214" t="str">
        <f>IFERROR(VLOOKUP(Table1[[#This Row],[Ticker]],[1]!Table1[[Symbol]:[Industry]],2,FALSE),"-")</f>
        <v>-</v>
      </c>
      <c r="D214" t="s">
        <v>32</v>
      </c>
      <c r="E214">
        <v>40266.829281626997</v>
      </c>
      <c r="F214">
        <v>59.26</v>
      </c>
      <c r="G214">
        <v>43.154472599195003</v>
      </c>
      <c r="H214">
        <v>-8.0125143367895202</v>
      </c>
      <c r="I214">
        <v>20.960141984266102</v>
      </c>
      <c r="J214">
        <v>0.27497755144702601</v>
      </c>
      <c r="K214">
        <v>59.998905808617799</v>
      </c>
      <c r="L214">
        <v>53.5819280729878</v>
      </c>
      <c r="M214">
        <v>47.4577974650851</v>
      </c>
      <c r="N214">
        <v>0.70609540355700495</v>
      </c>
      <c r="O214">
        <v>30.7796152548093</v>
      </c>
      <c r="P214">
        <v>93.029315960912001</v>
      </c>
      <c r="Q214">
        <v>9.5710800306887001E-2</v>
      </c>
    </row>
    <row r="215" spans="1:17" x14ac:dyDescent="0.3">
      <c r="A215" t="s">
        <v>520</v>
      </c>
      <c r="B215" t="s">
        <v>521</v>
      </c>
      <c r="C215" t="str">
        <f>IFERROR(VLOOKUP(Table1[[#This Row],[Ticker]],[1]!Table1[[Symbol]:[Industry]],2,FALSE),"-")</f>
        <v>-</v>
      </c>
      <c r="D215" t="s">
        <v>163</v>
      </c>
      <c r="E215">
        <v>39900.468423974999</v>
      </c>
      <c r="F215">
        <v>279.08</v>
      </c>
      <c r="G215">
        <v>122.62435879998</v>
      </c>
      <c r="H215">
        <v>17.782883195493401</v>
      </c>
      <c r="I215">
        <v>8.1504148333382602</v>
      </c>
      <c r="J215">
        <v>8.3908893436732104</v>
      </c>
      <c r="K215">
        <v>242.88044536669</v>
      </c>
      <c r="L215">
        <v>209.61575030779301</v>
      </c>
      <c r="M215">
        <v>83.916002683093396</v>
      </c>
      <c r="N215">
        <v>1.81583025345766</v>
      </c>
      <c r="O215">
        <v>5.2565572595671499</v>
      </c>
      <c r="P215">
        <v>163.283018867924</v>
      </c>
      <c r="Q215">
        <v>0.156904020291014</v>
      </c>
    </row>
    <row r="216" spans="1:17" x14ac:dyDescent="0.3">
      <c r="A216" t="s">
        <v>522</v>
      </c>
      <c r="B216" t="s">
        <v>523</v>
      </c>
      <c r="C216" t="str">
        <f>IFERROR(VLOOKUP(Table1[[#This Row],[Ticker]],[1]!Table1[[Symbol]:[Industry]],2,FALSE),"-")</f>
        <v>-</v>
      </c>
      <c r="D216" t="s">
        <v>62</v>
      </c>
      <c r="E216">
        <v>39066.128316640003</v>
      </c>
      <c r="F216">
        <v>1381.5</v>
      </c>
      <c r="G216">
        <v>77.765553634933795</v>
      </c>
      <c r="H216">
        <v>11.275282396499099</v>
      </c>
      <c r="I216">
        <v>47.0751687019917</v>
      </c>
      <c r="J216">
        <v>6.1410374889355399</v>
      </c>
      <c r="K216">
        <v>1196.88725016493</v>
      </c>
      <c r="L216">
        <v>977.26399551124302</v>
      </c>
      <c r="M216">
        <v>86.744920456763097</v>
      </c>
      <c r="N216">
        <v>1.1693551196071801</v>
      </c>
      <c r="O216">
        <v>1.1219688744118701</v>
      </c>
      <c r="P216">
        <v>105.779399716988</v>
      </c>
      <c r="Q216">
        <v>6.4669148795973005E-2</v>
      </c>
    </row>
    <row r="217" spans="1:17" x14ac:dyDescent="0.3">
      <c r="A217" t="s">
        <v>524</v>
      </c>
      <c r="B217" t="s">
        <v>525</v>
      </c>
      <c r="C217" t="str">
        <f>IFERROR(VLOOKUP(Table1[[#This Row],[Ticker]],[1]!Table1[[Symbol]:[Industry]],2,FALSE),"-")</f>
        <v>-</v>
      </c>
      <c r="D217" t="s">
        <v>526</v>
      </c>
      <c r="E217">
        <v>38253.385140719998</v>
      </c>
      <c r="F217">
        <v>582.04999999999995</v>
      </c>
      <c r="G217">
        <v>-5.0910737985946302</v>
      </c>
      <c r="H217">
        <v>4.9251322185388302</v>
      </c>
      <c r="I217">
        <v>-1.1802402629537301</v>
      </c>
      <c r="J217">
        <v>2.7330709017463102</v>
      </c>
      <c r="K217">
        <v>530.59383018076005</v>
      </c>
      <c r="L217">
        <v>506.12334060471102</v>
      </c>
      <c r="M217">
        <v>72.933619526627297</v>
      </c>
      <c r="N217">
        <v>0.52371332271780402</v>
      </c>
      <c r="O217">
        <v>0.850442401855522</v>
      </c>
      <c r="P217">
        <v>38.237738985868603</v>
      </c>
      <c r="Q217">
        <v>-5.8504601764956997E-2</v>
      </c>
    </row>
    <row r="218" spans="1:17" x14ac:dyDescent="0.3">
      <c r="A218" t="s">
        <v>527</v>
      </c>
      <c r="B218" t="s">
        <v>528</v>
      </c>
      <c r="C218" t="str">
        <f>IFERROR(VLOOKUP(Table1[[#This Row],[Ticker]],[1]!Table1[[Symbol]:[Industry]],2,FALSE),"-")</f>
        <v>-</v>
      </c>
      <c r="D218" t="s">
        <v>243</v>
      </c>
      <c r="E218">
        <v>37679.259541455001</v>
      </c>
      <c r="F218">
        <v>2774.6</v>
      </c>
      <c r="G218">
        <v>16.902975825052501</v>
      </c>
      <c r="H218">
        <v>13.9066574621031</v>
      </c>
      <c r="I218">
        <v>2.1070349884003101</v>
      </c>
      <c r="J218">
        <v>2.2966362830226998</v>
      </c>
      <c r="K218">
        <v>2489.5570660790399</v>
      </c>
      <c r="L218">
        <v>2309.7340595855899</v>
      </c>
      <c r="M218">
        <v>81.332810335012795</v>
      </c>
      <c r="N218">
        <v>1.3344604215166</v>
      </c>
      <c r="O218">
        <v>1.0506018885605199</v>
      </c>
      <c r="P218">
        <v>46.016208820124099</v>
      </c>
      <c r="Q218">
        <v>1.3867576473160999E-2</v>
      </c>
    </row>
    <row r="219" spans="1:17" x14ac:dyDescent="0.3">
      <c r="A219" t="s">
        <v>529</v>
      </c>
      <c r="B219" t="s">
        <v>530</v>
      </c>
      <c r="C219" t="str">
        <f>IFERROR(VLOOKUP(Table1[[#This Row],[Ticker]],[1]!Table1[[Symbol]:[Industry]],2,FALSE),"-")</f>
        <v>-</v>
      </c>
      <c r="D219" t="s">
        <v>49</v>
      </c>
      <c r="E219">
        <v>37173.537762879998</v>
      </c>
      <c r="F219">
        <v>298.2</v>
      </c>
      <c r="G219">
        <v>-34.450140307574003</v>
      </c>
      <c r="H219">
        <v>-2.1162957570322098</v>
      </c>
      <c r="I219">
        <v>-5.4288276343878099</v>
      </c>
      <c r="J219">
        <v>-0.177935076530014</v>
      </c>
      <c r="K219">
        <v>289.77859898634199</v>
      </c>
      <c r="L219">
        <v>280.646489110532</v>
      </c>
      <c r="M219">
        <v>51.652334751029997</v>
      </c>
      <c r="N219">
        <v>0.712521599364073</v>
      </c>
      <c r="O219">
        <v>10.4292421193829</v>
      </c>
      <c r="P219">
        <v>25.637244575521301</v>
      </c>
      <c r="Q219">
        <v>5.6589854177900002E-2</v>
      </c>
    </row>
    <row r="220" spans="1:17" x14ac:dyDescent="0.3">
      <c r="A220" t="s">
        <v>531</v>
      </c>
      <c r="B220" t="s">
        <v>532</v>
      </c>
      <c r="C220" t="str">
        <f>IFERROR(VLOOKUP(Table1[[#This Row],[Ticker]],[1]!Table1[[Symbol]:[Industry]],2,FALSE),"-")</f>
        <v>-</v>
      </c>
      <c r="D220" t="s">
        <v>177</v>
      </c>
      <c r="E220">
        <v>37156.042463999998</v>
      </c>
      <c r="F220">
        <v>525.5</v>
      </c>
      <c r="G220">
        <v>-19.734016807384901</v>
      </c>
      <c r="H220">
        <v>7.0690886196847096</v>
      </c>
      <c r="I220">
        <v>10.927961488372</v>
      </c>
      <c r="J220">
        <v>1.4225659544085401</v>
      </c>
      <c r="K220">
        <v>481.99478801766003</v>
      </c>
      <c r="L220">
        <v>451.81663683865798</v>
      </c>
      <c r="M220">
        <v>78.426135544706796</v>
      </c>
      <c r="N220">
        <v>0.84238398652956803</v>
      </c>
      <c r="O220">
        <v>2.8449096098953399</v>
      </c>
      <c r="P220">
        <v>39.872238488155404</v>
      </c>
      <c r="Q220">
        <v>-5.4520779979512997E-2</v>
      </c>
    </row>
    <row r="221" spans="1:17" x14ac:dyDescent="0.3">
      <c r="A221" t="s">
        <v>533</v>
      </c>
      <c r="B221" t="s">
        <v>534</v>
      </c>
      <c r="C221" t="str">
        <f>IFERROR(VLOOKUP(Table1[[#This Row],[Ticker]],[1]!Table1[[Symbol]:[Industry]],2,FALSE),"-")</f>
        <v>-</v>
      </c>
      <c r="D221" t="s">
        <v>21</v>
      </c>
      <c r="E221">
        <v>37105.083390300002</v>
      </c>
      <c r="F221">
        <v>5977.65</v>
      </c>
      <c r="G221">
        <v>2.1551055428736201</v>
      </c>
      <c r="H221">
        <v>1.3207088503742199</v>
      </c>
      <c r="I221">
        <v>-21.2390712915129</v>
      </c>
      <c r="J221">
        <v>-6.6102471301450896</v>
      </c>
      <c r="K221">
        <v>5408.9816977327901</v>
      </c>
      <c r="L221">
        <v>5419.3391479246302</v>
      </c>
      <c r="M221">
        <v>45.890111754805197</v>
      </c>
      <c r="N221">
        <v>1.01783457518609</v>
      </c>
      <c r="O221">
        <v>14.550868652396799</v>
      </c>
      <c r="P221">
        <v>39.428538107178198</v>
      </c>
      <c r="Q221">
        <v>-7.6191028865209998E-3</v>
      </c>
    </row>
    <row r="222" spans="1:17" x14ac:dyDescent="0.3">
      <c r="A222" t="s">
        <v>535</v>
      </c>
      <c r="B222" t="s">
        <v>536</v>
      </c>
      <c r="C222" t="str">
        <f>IFERROR(VLOOKUP(Table1[[#This Row],[Ticker]],[1]!Table1[[Symbol]:[Industry]],2,FALSE),"-")</f>
        <v>-</v>
      </c>
      <c r="D222" t="s">
        <v>193</v>
      </c>
      <c r="E222">
        <v>36762.938639040003</v>
      </c>
      <c r="F222">
        <v>2606.4499999999998</v>
      </c>
      <c r="G222">
        <v>27.470683059332199</v>
      </c>
      <c r="H222">
        <v>0.441845970271324</v>
      </c>
      <c r="I222">
        <v>18.873698706690199</v>
      </c>
      <c r="J222">
        <v>-6.1611415807535597</v>
      </c>
      <c r="K222">
        <v>2432.1553508597999</v>
      </c>
      <c r="L222">
        <v>2019.5304930765601</v>
      </c>
      <c r="M222">
        <v>37.679819567685101</v>
      </c>
      <c r="N222">
        <v>0.53102071265554396</v>
      </c>
      <c r="O222">
        <v>17.450939016670201</v>
      </c>
      <c r="P222">
        <v>69.244505048537306</v>
      </c>
      <c r="Q222">
        <v>2.6338390232632E-2</v>
      </c>
    </row>
    <row r="223" spans="1:17" x14ac:dyDescent="0.3">
      <c r="A223" t="s">
        <v>537</v>
      </c>
      <c r="B223" t="s">
        <v>538</v>
      </c>
      <c r="C223" t="str">
        <f>IFERROR(VLOOKUP(Table1[[#This Row],[Ticker]],[1]!Table1[[Symbol]:[Industry]],2,FALSE),"-")</f>
        <v>-</v>
      </c>
      <c r="D223" t="s">
        <v>173</v>
      </c>
      <c r="E223">
        <v>36530.606243429997</v>
      </c>
      <c r="F223">
        <v>197.56</v>
      </c>
      <c r="G223">
        <v>108.565476590214</v>
      </c>
      <c r="H223">
        <v>2.9420810944695099</v>
      </c>
      <c r="I223">
        <v>38.383073856604099</v>
      </c>
      <c r="J223">
        <v>1.29513352291253</v>
      </c>
      <c r="K223">
        <v>188.01352269742901</v>
      </c>
      <c r="L223">
        <v>153.60862581307501</v>
      </c>
      <c r="M223">
        <v>57.798644503789397</v>
      </c>
      <c r="N223">
        <v>0.68497251193568798</v>
      </c>
      <c r="O223">
        <v>5.7906458797327396</v>
      </c>
      <c r="P223">
        <v>136.59880239520899</v>
      </c>
      <c r="Q223">
        <v>7.7358593959638997E-2</v>
      </c>
    </row>
    <row r="224" spans="1:17" x14ac:dyDescent="0.3">
      <c r="A224" t="s">
        <v>539</v>
      </c>
      <c r="B224" t="s">
        <v>540</v>
      </c>
      <c r="C224" t="str">
        <f>IFERROR(VLOOKUP(Table1[[#This Row],[Ticker]],[1]!Table1[[Symbol]:[Industry]],2,FALSE),"-")</f>
        <v>-</v>
      </c>
      <c r="D224" t="s">
        <v>330</v>
      </c>
      <c r="E224">
        <v>36165.585061320002</v>
      </c>
      <c r="F224">
        <v>1708.7</v>
      </c>
      <c r="G224">
        <v>91.447137775876996</v>
      </c>
      <c r="H224">
        <v>2.5136267251470501E-2</v>
      </c>
      <c r="I224">
        <v>55.241079466102398</v>
      </c>
      <c r="J224">
        <v>9.0315700760973403</v>
      </c>
      <c r="K224">
        <v>1594.38038791804</v>
      </c>
      <c r="L224">
        <v>1282.50723275519</v>
      </c>
      <c r="M224">
        <v>59.169776906827103</v>
      </c>
      <c r="N224">
        <v>1.6789777689135801</v>
      </c>
      <c r="O224">
        <v>11.0668929595598</v>
      </c>
      <c r="P224">
        <v>143.508621918198</v>
      </c>
      <c r="Q224">
        <v>0.164544507539233</v>
      </c>
    </row>
    <row r="225" spans="1:17" x14ac:dyDescent="0.3">
      <c r="A225" t="s">
        <v>541</v>
      </c>
      <c r="B225" t="s">
        <v>542</v>
      </c>
      <c r="C225" t="str">
        <f>IFERROR(VLOOKUP(Table1[[#This Row],[Ticker]],[1]!Table1[[Symbol]:[Industry]],2,FALSE),"-")</f>
        <v>-</v>
      </c>
      <c r="D225" t="s">
        <v>543</v>
      </c>
      <c r="E225">
        <v>35933.18883354</v>
      </c>
      <c r="F225">
        <v>1329.6</v>
      </c>
      <c r="G225">
        <v>2.54160809160906</v>
      </c>
      <c r="H225">
        <v>11.254937619120501</v>
      </c>
      <c r="I225">
        <v>-7.3404069595504504</v>
      </c>
      <c r="J225">
        <v>5.25088094232839</v>
      </c>
      <c r="K225">
        <v>1196.2206715232401</v>
      </c>
      <c r="L225">
        <v>1137.84057114508</v>
      </c>
      <c r="M225">
        <v>73.618637038002902</v>
      </c>
      <c r="N225">
        <v>2.1489639334933202</v>
      </c>
      <c r="O225">
        <v>8.3935018050541608</v>
      </c>
      <c r="P225">
        <v>35.3213576917205</v>
      </c>
      <c r="Q225">
        <v>0.12790627703642901</v>
      </c>
    </row>
    <row r="226" spans="1:17" x14ac:dyDescent="0.3">
      <c r="A226" t="s">
        <v>544</v>
      </c>
      <c r="B226" t="s">
        <v>545</v>
      </c>
      <c r="C226" t="str">
        <f>IFERROR(VLOOKUP(Table1[[#This Row],[Ticker]],[1]!Table1[[Symbol]:[Industry]],2,FALSE),"-")</f>
        <v>-</v>
      </c>
      <c r="D226" t="s">
        <v>37</v>
      </c>
      <c r="E226">
        <v>35641.727975025002</v>
      </c>
      <c r="F226">
        <v>1018.25</v>
      </c>
      <c r="G226">
        <v>-3.5362750105123602</v>
      </c>
      <c r="H226">
        <v>3.4090885855192701</v>
      </c>
      <c r="I226">
        <v>-3.31964574173647</v>
      </c>
      <c r="J226">
        <v>2.4093907572887998</v>
      </c>
      <c r="K226">
        <v>986.05960536537498</v>
      </c>
      <c r="L226">
        <v>946.851562211604</v>
      </c>
      <c r="M226">
        <v>72.284752180237405</v>
      </c>
      <c r="N226">
        <v>0.79989505957726503</v>
      </c>
      <c r="O226">
        <v>7.2428185612570504</v>
      </c>
      <c r="P226">
        <v>33.453473132372203</v>
      </c>
      <c r="Q226">
        <v>-6.0778609724116001E-2</v>
      </c>
    </row>
    <row r="227" spans="1:17" x14ac:dyDescent="0.3">
      <c r="A227" t="s">
        <v>546</v>
      </c>
      <c r="B227" t="s">
        <v>547</v>
      </c>
      <c r="C227" t="str">
        <f>IFERROR(VLOOKUP(Table1[[#This Row],[Ticker]],[1]!Table1[[Symbol]:[Industry]],2,FALSE),"-")</f>
        <v>-</v>
      </c>
      <c r="D227" t="s">
        <v>548</v>
      </c>
      <c r="E227">
        <v>35635.339999999997</v>
      </c>
      <c r="F227">
        <v>3254.75</v>
      </c>
      <c r="G227">
        <v>-5.6567342568882903</v>
      </c>
      <c r="H227">
        <v>-3.02734333744346</v>
      </c>
      <c r="I227">
        <v>-18.538133787751299</v>
      </c>
      <c r="J227">
        <v>-1.5575444481785099</v>
      </c>
      <c r="K227">
        <v>3253.1162104064001</v>
      </c>
      <c r="L227">
        <v>3253.83987116755</v>
      </c>
      <c r="M227">
        <v>50.605069052740497</v>
      </c>
      <c r="N227">
        <v>0.64843406279254101</v>
      </c>
      <c r="O227">
        <v>20.439357861586899</v>
      </c>
      <c r="P227">
        <v>31.4519386106623</v>
      </c>
      <c r="Q227">
        <v>7.2021879081519996E-2</v>
      </c>
    </row>
    <row r="228" spans="1:17" x14ac:dyDescent="0.3">
      <c r="A228" t="s">
        <v>549</v>
      </c>
      <c r="B228" t="s">
        <v>550</v>
      </c>
      <c r="C228" t="str">
        <f>IFERROR(VLOOKUP(Table1[[#This Row],[Ticker]],[1]!Table1[[Symbol]:[Industry]],2,FALSE),"-")</f>
        <v>-</v>
      </c>
      <c r="D228" t="s">
        <v>290</v>
      </c>
      <c r="E228">
        <v>35505.68170044</v>
      </c>
      <c r="F228">
        <v>480.4</v>
      </c>
      <c r="G228">
        <v>18.602490918669201</v>
      </c>
      <c r="H228">
        <v>-5.1303294293410397</v>
      </c>
      <c r="I228">
        <v>2.1452675490628401</v>
      </c>
      <c r="J228">
        <v>-0.80494538478378497</v>
      </c>
      <c r="K228">
        <v>463.06412164605803</v>
      </c>
      <c r="L228">
        <v>416.63409264084902</v>
      </c>
      <c r="M228">
        <v>52.045765521925702</v>
      </c>
      <c r="N228">
        <v>1.55320451390967</v>
      </c>
      <c r="O228">
        <v>6.1303080766028399</v>
      </c>
      <c r="P228">
        <v>55.721231766612597</v>
      </c>
      <c r="Q228">
        <v>6.1738215555533001E-2</v>
      </c>
    </row>
    <row r="229" spans="1:17" x14ac:dyDescent="0.3">
      <c r="A229" t="s">
        <v>551</v>
      </c>
      <c r="B229" t="s">
        <v>552</v>
      </c>
      <c r="C229" t="str">
        <f>IFERROR(VLOOKUP(Table1[[#This Row],[Ticker]],[1]!Table1[[Symbol]:[Industry]],2,FALSE),"-")</f>
        <v>-</v>
      </c>
      <c r="D229" t="s">
        <v>553</v>
      </c>
      <c r="E229">
        <v>35150.907690959997</v>
      </c>
      <c r="F229">
        <v>936.55</v>
      </c>
      <c r="G229">
        <v>59.994619683916298</v>
      </c>
      <c r="H229">
        <v>18.5736701666758</v>
      </c>
      <c r="I229">
        <v>27.936386618266599</v>
      </c>
      <c r="J229">
        <v>3.8149133357575198</v>
      </c>
      <c r="K229">
        <v>854.30555037426996</v>
      </c>
      <c r="L229">
        <v>711.08969775680498</v>
      </c>
      <c r="M229">
        <v>59.191543964313098</v>
      </c>
      <c r="N229">
        <v>1.1585787000324701</v>
      </c>
      <c r="O229">
        <v>13.7152314345203</v>
      </c>
      <c r="P229">
        <v>97.168421052631501</v>
      </c>
      <c r="Q229">
        <v>0.121825015998642</v>
      </c>
    </row>
    <row r="230" spans="1:17" x14ac:dyDescent="0.3">
      <c r="A230" t="s">
        <v>554</v>
      </c>
      <c r="B230" t="s">
        <v>555</v>
      </c>
      <c r="C230" t="str">
        <f>IFERROR(VLOOKUP(Table1[[#This Row],[Ticker]],[1]!Table1[[Symbol]:[Industry]],2,FALSE),"-")</f>
        <v>-</v>
      </c>
      <c r="D230" t="s">
        <v>78</v>
      </c>
      <c r="E230">
        <v>34988.885666239999</v>
      </c>
      <c r="F230">
        <v>1933.6</v>
      </c>
      <c r="G230">
        <v>-32.7289430073318</v>
      </c>
      <c r="H230">
        <v>-6.9284657677295103</v>
      </c>
      <c r="I230">
        <v>-27.9679855191138</v>
      </c>
      <c r="J230">
        <v>0.62886693328671495</v>
      </c>
      <c r="K230">
        <v>1854.80146740135</v>
      </c>
      <c r="L230">
        <v>1972.0226347277601</v>
      </c>
      <c r="M230">
        <v>59.791029180353398</v>
      </c>
      <c r="N230">
        <v>0.95524260339505596</v>
      </c>
      <c r="O230">
        <v>25.708522962349999</v>
      </c>
      <c r="P230">
        <v>17.088530943441899</v>
      </c>
      <c r="Q230">
        <v>-6.8411456976636004E-2</v>
      </c>
    </row>
    <row r="231" spans="1:17" x14ac:dyDescent="0.3">
      <c r="A231" t="s">
        <v>556</v>
      </c>
      <c r="B231" t="s">
        <v>557</v>
      </c>
      <c r="C231" t="str">
        <f>IFERROR(VLOOKUP(Table1[[#This Row],[Ticker]],[1]!Table1[[Symbol]:[Industry]],2,FALSE),"-")</f>
        <v>-</v>
      </c>
      <c r="D231" t="s">
        <v>46</v>
      </c>
      <c r="E231">
        <v>34903.800000000003</v>
      </c>
      <c r="F231">
        <v>189.79</v>
      </c>
      <c r="G231">
        <v>350.03530973754198</v>
      </c>
      <c r="H231">
        <v>18.6900472971389</v>
      </c>
      <c r="I231">
        <v>95.737889234317606</v>
      </c>
      <c r="J231">
        <v>2.8884071439382799</v>
      </c>
      <c r="K231">
        <v>157.62513764293601</v>
      </c>
      <c r="L231">
        <v>118.818226581473</v>
      </c>
      <c r="M231">
        <v>81.141820038340896</v>
      </c>
      <c r="N231">
        <v>1.70549083996412</v>
      </c>
      <c r="O231">
        <v>4.4839032614995604</v>
      </c>
      <c r="P231">
        <v>372.11442786069603</v>
      </c>
      <c r="Q231">
        <v>0.121949157551306</v>
      </c>
    </row>
    <row r="232" spans="1:17" x14ac:dyDescent="0.3">
      <c r="A232" t="s">
        <v>558</v>
      </c>
      <c r="B232" t="s">
        <v>559</v>
      </c>
      <c r="C232" t="str">
        <f>IFERROR(VLOOKUP(Table1[[#This Row],[Ticker]],[1]!Table1[[Symbol]:[Industry]],2,FALSE),"-")</f>
        <v>-</v>
      </c>
      <c r="D232" t="s">
        <v>130</v>
      </c>
      <c r="E232">
        <v>34609.414185324997</v>
      </c>
      <c r="F232">
        <v>747.4</v>
      </c>
      <c r="G232">
        <v>23.392531894244001</v>
      </c>
      <c r="H232">
        <v>-2.4821564683555701</v>
      </c>
      <c r="I232">
        <v>16.752607209480999</v>
      </c>
      <c r="J232">
        <v>-3.8571646754456701</v>
      </c>
      <c r="K232">
        <v>714.88876059770303</v>
      </c>
      <c r="L232">
        <v>619.68028169624199</v>
      </c>
      <c r="M232">
        <v>36.841270988496802</v>
      </c>
      <c r="N232">
        <v>2.2767190628734602</v>
      </c>
      <c r="O232">
        <v>5.1645705111051701</v>
      </c>
      <c r="P232">
        <v>62.073078174129897</v>
      </c>
      <c r="Q232">
        <v>0.25204291888257702</v>
      </c>
    </row>
    <row r="233" spans="1:17" x14ac:dyDescent="0.3">
      <c r="A233" t="s">
        <v>560</v>
      </c>
      <c r="B233" t="s">
        <v>561</v>
      </c>
      <c r="C233" t="str">
        <f>IFERROR(VLOOKUP(Table1[[#This Row],[Ticker]],[1]!Table1[[Symbol]:[Industry]],2,FALSE),"-")</f>
        <v>-</v>
      </c>
      <c r="D233" t="s">
        <v>214</v>
      </c>
      <c r="E233">
        <v>34547.562682049997</v>
      </c>
      <c r="F233">
        <v>8669.25</v>
      </c>
      <c r="G233">
        <v>122.428330693996</v>
      </c>
      <c r="H233">
        <v>8.5782243638948097E-2</v>
      </c>
      <c r="I233">
        <v>51.329842243217101</v>
      </c>
      <c r="J233">
        <v>-1.1019507401477</v>
      </c>
      <c r="K233">
        <v>8148.3833945343604</v>
      </c>
      <c r="L233">
        <v>6587.9856774426598</v>
      </c>
      <c r="M233">
        <v>50.661643542531301</v>
      </c>
      <c r="N233">
        <v>0.58827846516304905</v>
      </c>
      <c r="O233">
        <v>3.3866828156991602</v>
      </c>
      <c r="P233">
        <v>162.44607583440501</v>
      </c>
      <c r="Q233">
        <v>0.281279500389019</v>
      </c>
    </row>
    <row r="234" spans="1:17" x14ac:dyDescent="0.3">
      <c r="A234" t="s">
        <v>562</v>
      </c>
      <c r="B234" t="s">
        <v>563</v>
      </c>
      <c r="C234" t="str">
        <f>IFERROR(VLOOKUP(Table1[[#This Row],[Ticker]],[1]!Table1[[Symbol]:[Industry]],2,FALSE),"-")</f>
        <v>-</v>
      </c>
      <c r="D234" t="s">
        <v>37</v>
      </c>
      <c r="E234">
        <v>33890.834176805001</v>
      </c>
      <c r="F234">
        <v>583.20000000000005</v>
      </c>
      <c r="G234">
        <v>-34.006599437445999</v>
      </c>
      <c r="H234">
        <v>5.0714606866001102</v>
      </c>
      <c r="I234">
        <v>-6.9705419176237999</v>
      </c>
      <c r="J234">
        <v>-1.9484442404779401</v>
      </c>
      <c r="K234">
        <v>548.45464245399296</v>
      </c>
      <c r="L234">
        <v>558.92357441501304</v>
      </c>
      <c r="M234">
        <v>67.810552839633104</v>
      </c>
      <c r="N234">
        <v>1.7457864521837401</v>
      </c>
      <c r="O234">
        <v>15.7407407407407</v>
      </c>
      <c r="P234">
        <v>28.232189973614702</v>
      </c>
      <c r="Q234">
        <v>-9.3429484235134003E-2</v>
      </c>
    </row>
    <row r="235" spans="1:17" x14ac:dyDescent="0.3">
      <c r="A235" t="s">
        <v>564</v>
      </c>
      <c r="B235" t="s">
        <v>565</v>
      </c>
      <c r="C235" t="str">
        <f>IFERROR(VLOOKUP(Table1[[#This Row],[Ticker]],[1]!Table1[[Symbol]:[Industry]],2,FALSE),"-")</f>
        <v>-</v>
      </c>
      <c r="D235" t="s">
        <v>62</v>
      </c>
      <c r="E235">
        <v>33797.168456220003</v>
      </c>
      <c r="F235">
        <v>2031.7</v>
      </c>
      <c r="G235">
        <v>59.531888439759001</v>
      </c>
      <c r="H235">
        <v>3.7889448143067899</v>
      </c>
      <c r="I235">
        <v>-8.5601171124561297</v>
      </c>
      <c r="J235">
        <v>12.558927037884301</v>
      </c>
      <c r="K235">
        <v>1849.14644740376</v>
      </c>
      <c r="L235">
        <v>1775.74238855254</v>
      </c>
      <c r="M235">
        <v>78.901677247345404</v>
      </c>
      <c r="N235">
        <v>1.1331447444851399</v>
      </c>
      <c r="O235">
        <v>7.98838411182754</v>
      </c>
      <c r="P235">
        <v>87.339787920700701</v>
      </c>
      <c r="Q235">
        <v>-0.109546354428388</v>
      </c>
    </row>
    <row r="236" spans="1:17" x14ac:dyDescent="0.3">
      <c r="A236" t="s">
        <v>566</v>
      </c>
      <c r="B236" t="s">
        <v>567</v>
      </c>
      <c r="C236" t="str">
        <f>IFERROR(VLOOKUP(Table1[[#This Row],[Ticker]],[1]!Table1[[Symbol]:[Industry]],2,FALSE),"-")</f>
        <v>-</v>
      </c>
      <c r="D236" t="s">
        <v>78</v>
      </c>
      <c r="E236">
        <v>33547.170195414998</v>
      </c>
      <c r="F236">
        <v>4339.3999999999996</v>
      </c>
      <c r="G236">
        <v>3.6193868421222501</v>
      </c>
      <c r="H236">
        <v>-2.35457209761916</v>
      </c>
      <c r="I236">
        <v>-4.7098724619544203</v>
      </c>
      <c r="J236">
        <v>1.02281636579118</v>
      </c>
      <c r="K236">
        <v>4205.5540303196904</v>
      </c>
      <c r="L236">
        <v>3932.81174499189</v>
      </c>
      <c r="M236">
        <v>54.570877011239901</v>
      </c>
      <c r="N236">
        <v>0.59470957937945601</v>
      </c>
      <c r="O236">
        <v>6.0042863068626904</v>
      </c>
      <c r="P236">
        <v>43.202706047355797</v>
      </c>
      <c r="Q236">
        <v>6.4868875344729999E-3</v>
      </c>
    </row>
    <row r="237" spans="1:17" x14ac:dyDescent="0.3">
      <c r="A237" t="s">
        <v>568</v>
      </c>
      <c r="B237" t="s">
        <v>569</v>
      </c>
      <c r="C237" t="str">
        <f>IFERROR(VLOOKUP(Table1[[#This Row],[Ticker]],[1]!Table1[[Symbol]:[Industry]],2,FALSE),"-")</f>
        <v>-</v>
      </c>
      <c r="D237" t="s">
        <v>290</v>
      </c>
      <c r="E237">
        <v>33477.500387759901</v>
      </c>
      <c r="F237">
        <v>1212.3499999999999</v>
      </c>
      <c r="G237">
        <v>46.408169272686003</v>
      </c>
      <c r="H237">
        <v>-3.7436495592989201</v>
      </c>
      <c r="I237">
        <v>6.9130820542095002</v>
      </c>
      <c r="J237">
        <v>-2.8205678151678</v>
      </c>
      <c r="K237">
        <v>1280.32036007908</v>
      </c>
      <c r="L237">
        <v>1132.65496251677</v>
      </c>
      <c r="M237">
        <v>37.113936425978899</v>
      </c>
      <c r="N237">
        <v>1.17500254358505</v>
      </c>
      <c r="O237">
        <v>24.873180187239601</v>
      </c>
      <c r="P237">
        <v>84.908106459238894</v>
      </c>
    </row>
    <row r="238" spans="1:17" x14ac:dyDescent="0.3">
      <c r="A238" t="s">
        <v>570</v>
      </c>
      <c r="B238" t="s">
        <v>571</v>
      </c>
      <c r="C238" t="str">
        <f>IFERROR(VLOOKUP(Table1[[#This Row],[Ticker]],[1]!Table1[[Symbol]:[Industry]],2,FALSE),"-")</f>
        <v>-</v>
      </c>
      <c r="D238" t="s">
        <v>400</v>
      </c>
      <c r="E238">
        <v>33431.713797440003</v>
      </c>
      <c r="F238">
        <v>518.79999999999995</v>
      </c>
      <c r="G238">
        <v>-6.4760080359107404</v>
      </c>
      <c r="H238">
        <v>4.31449082788175</v>
      </c>
      <c r="I238">
        <v>-1.2088636367835399</v>
      </c>
      <c r="J238">
        <v>-0.44800196908915602</v>
      </c>
      <c r="K238">
        <v>502.41038605930902</v>
      </c>
      <c r="L238">
        <v>467.14652853340101</v>
      </c>
      <c r="M238">
        <v>54.478490218965298</v>
      </c>
      <c r="N238">
        <v>1.0239084185040099</v>
      </c>
      <c r="O238">
        <v>7.5366229760986903</v>
      </c>
      <c r="P238">
        <v>42.136986301369802</v>
      </c>
      <c r="Q238">
        <v>9.7174615165617997E-2</v>
      </c>
    </row>
    <row r="239" spans="1:17" hidden="1" x14ac:dyDescent="0.3">
      <c r="A239" t="s">
        <v>572</v>
      </c>
      <c r="B239" t="s">
        <v>573</v>
      </c>
      <c r="C239" t="str">
        <f>IFERROR(VLOOKUP(Table1[[#This Row],[Ticker]],[1]!Table1[[Symbol]:[Industry]],2,FALSE),"-")</f>
        <v>-</v>
      </c>
      <c r="D239" t="s">
        <v>37</v>
      </c>
      <c r="E239">
        <v>33427.439281300001</v>
      </c>
      <c r="F239">
        <v>341.8</v>
      </c>
      <c r="G239">
        <v>-14.702690294574699</v>
      </c>
      <c r="H239">
        <v>-3.8479664113838599</v>
      </c>
      <c r="I239">
        <v>-0.210466767455777</v>
      </c>
      <c r="J239">
        <v>6.5866052953280798</v>
      </c>
      <c r="M239">
        <v>76.601699953056993</v>
      </c>
      <c r="O239">
        <v>9.7132826214160204</v>
      </c>
      <c r="P239">
        <v>22.7068748878118</v>
      </c>
    </row>
    <row r="240" spans="1:17" x14ac:dyDescent="0.3">
      <c r="A240" t="s">
        <v>574</v>
      </c>
      <c r="B240" t="s">
        <v>575</v>
      </c>
      <c r="C240" t="str">
        <f>IFERROR(VLOOKUP(Table1[[#This Row],[Ticker]],[1]!Table1[[Symbol]:[Industry]],2,FALSE),"-")</f>
        <v>-</v>
      </c>
      <c r="D240" t="s">
        <v>180</v>
      </c>
      <c r="E240">
        <v>33400.980000000003</v>
      </c>
      <c r="F240">
        <v>763.55</v>
      </c>
      <c r="G240">
        <v>53.130058291967003</v>
      </c>
      <c r="H240">
        <v>2.1299161856239799</v>
      </c>
      <c r="I240">
        <v>33.597571296110097</v>
      </c>
      <c r="J240">
        <v>2.96536521525594</v>
      </c>
      <c r="K240">
        <v>656.19278236471996</v>
      </c>
      <c r="L240">
        <v>543.59044952601903</v>
      </c>
      <c r="M240">
        <v>67.063185546448693</v>
      </c>
      <c r="N240">
        <v>1.3204201947853</v>
      </c>
      <c r="O240">
        <v>5.5661056905245099</v>
      </c>
      <c r="P240">
        <v>86.231707317073102</v>
      </c>
      <c r="Q240">
        <v>1.6420591754450001E-3</v>
      </c>
    </row>
    <row r="241" spans="1:17" x14ac:dyDescent="0.3">
      <c r="A241" t="s">
        <v>576</v>
      </c>
      <c r="B241" t="s">
        <v>577</v>
      </c>
      <c r="C241" t="str">
        <f>IFERROR(VLOOKUP(Table1[[#This Row],[Ticker]],[1]!Table1[[Symbol]:[Industry]],2,FALSE),"-")</f>
        <v>-</v>
      </c>
      <c r="D241" t="s">
        <v>143</v>
      </c>
      <c r="E241">
        <v>32825.737615439997</v>
      </c>
      <c r="F241">
        <v>323.2</v>
      </c>
      <c r="G241">
        <v>24.802641662769599</v>
      </c>
      <c r="H241">
        <v>-5.3488576690449703</v>
      </c>
      <c r="I241">
        <v>26.802633179246701</v>
      </c>
      <c r="J241">
        <v>-3.6453202974222498</v>
      </c>
      <c r="K241">
        <v>301.33798588681401</v>
      </c>
      <c r="L241">
        <v>258.943025674338</v>
      </c>
      <c r="M241">
        <v>51.015088175706197</v>
      </c>
      <c r="N241">
        <v>0.76265640247950695</v>
      </c>
      <c r="O241">
        <v>5.0123762376237604</v>
      </c>
      <c r="P241">
        <v>67.504534853589007</v>
      </c>
      <c r="Q241">
        <v>1.4813823370397E-2</v>
      </c>
    </row>
    <row r="242" spans="1:17" x14ac:dyDescent="0.3">
      <c r="A242" t="s">
        <v>578</v>
      </c>
      <c r="B242" t="s">
        <v>579</v>
      </c>
      <c r="C242" t="str">
        <f>IFERROR(VLOOKUP(Table1[[#This Row],[Ticker]],[1]!Table1[[Symbol]:[Industry]],2,FALSE),"-")</f>
        <v>-</v>
      </c>
      <c r="D242" t="s">
        <v>253</v>
      </c>
      <c r="E242">
        <v>32370.111451359899</v>
      </c>
      <c r="F242">
        <v>6517.95</v>
      </c>
      <c r="G242">
        <v>150.98114484756201</v>
      </c>
      <c r="H242">
        <v>-6.0027051713548296</v>
      </c>
      <c r="I242">
        <v>35.3968143203941</v>
      </c>
      <c r="J242">
        <v>-3.8260505689851598</v>
      </c>
      <c r="K242">
        <v>6563.6415062867</v>
      </c>
      <c r="L242">
        <v>5557.5918850294302</v>
      </c>
      <c r="M242">
        <v>32.092000737467401</v>
      </c>
      <c r="N242">
        <v>1.1648705921820399</v>
      </c>
      <c r="O242">
        <v>49.692004387882697</v>
      </c>
      <c r="P242">
        <v>182.71307742355199</v>
      </c>
      <c r="Q242">
        <v>0.14685533284847499</v>
      </c>
    </row>
    <row r="243" spans="1:17" x14ac:dyDescent="0.3">
      <c r="A243" t="s">
        <v>580</v>
      </c>
      <c r="B243" t="s">
        <v>581</v>
      </c>
      <c r="C243" t="str">
        <f>IFERROR(VLOOKUP(Table1[[#This Row],[Ticker]],[1]!Table1[[Symbol]:[Industry]],2,FALSE),"-")</f>
        <v>-</v>
      </c>
      <c r="D243" t="s">
        <v>582</v>
      </c>
      <c r="E243">
        <v>32279.2617876</v>
      </c>
      <c r="F243">
        <v>330.25</v>
      </c>
      <c r="G243">
        <v>149.84221256828499</v>
      </c>
      <c r="H243">
        <v>-4.7705503396961202</v>
      </c>
      <c r="I243">
        <v>13.899710636839201</v>
      </c>
      <c r="J243">
        <v>1.31707328882455</v>
      </c>
      <c r="K243">
        <v>336.95578026294902</v>
      </c>
      <c r="L243">
        <v>277.88776275036997</v>
      </c>
      <c r="M243">
        <v>51.629449418219103</v>
      </c>
      <c r="N243">
        <v>0.708741743904439</v>
      </c>
      <c r="O243">
        <v>25.904617713853099</v>
      </c>
      <c r="P243">
        <v>185.06689684937399</v>
      </c>
      <c r="Q243">
        <v>7.8470329125926996E-2</v>
      </c>
    </row>
    <row r="244" spans="1:17" hidden="1" x14ac:dyDescent="0.3">
      <c r="A244" t="s">
        <v>583</v>
      </c>
      <c r="B244" t="s">
        <v>584</v>
      </c>
      <c r="C244" t="str">
        <f>IFERROR(VLOOKUP(Table1[[#This Row],[Ticker]],[1]!Table1[[Symbol]:[Industry]],2,FALSE),"-")</f>
        <v>-</v>
      </c>
      <c r="D244" t="s">
        <v>140</v>
      </c>
      <c r="E244">
        <v>32216.064643341</v>
      </c>
      <c r="F244">
        <v>362.35</v>
      </c>
      <c r="G244">
        <v>-5.3564379024091098</v>
      </c>
      <c r="H244">
        <v>-4.1607340876665599</v>
      </c>
      <c r="I244">
        <v>-8.3664498350648593</v>
      </c>
      <c r="J244">
        <v>-2.51228951492887E-3</v>
      </c>
      <c r="K244">
        <v>356.03157089953902</v>
      </c>
      <c r="L244">
        <v>346.96545257062002</v>
      </c>
      <c r="M244">
        <v>56.330526885428</v>
      </c>
      <c r="N244">
        <v>0.85814217359341305</v>
      </c>
      <c r="O244">
        <v>10.114530150407001</v>
      </c>
      <c r="P244">
        <v>27.588028169013999</v>
      </c>
      <c r="Q244">
        <v>-0.123824141917355</v>
      </c>
    </row>
    <row r="245" spans="1:17" x14ac:dyDescent="0.3">
      <c r="A245" t="s">
        <v>585</v>
      </c>
      <c r="B245" t="s">
        <v>586</v>
      </c>
      <c r="C245" t="str">
        <f>IFERROR(VLOOKUP(Table1[[#This Row],[Ticker]],[1]!Table1[[Symbol]:[Industry]],2,FALSE),"-")</f>
        <v>-</v>
      </c>
      <c r="D245" t="s">
        <v>515</v>
      </c>
      <c r="E245">
        <v>32185.665744959999</v>
      </c>
      <c r="F245">
        <v>74.09</v>
      </c>
      <c r="G245">
        <v>-1.2085715235351899</v>
      </c>
      <c r="H245">
        <v>1.03555431794494</v>
      </c>
      <c r="I245">
        <v>5.5069855594866199</v>
      </c>
      <c r="J245">
        <v>-1.79560761573567</v>
      </c>
      <c r="K245">
        <v>71.389098865753894</v>
      </c>
      <c r="L245">
        <v>66.625397909531003</v>
      </c>
      <c r="M245">
        <v>46.920981113029697</v>
      </c>
      <c r="N245">
        <v>0.95241632531673504</v>
      </c>
      <c r="O245">
        <v>7.9767849912268698</v>
      </c>
      <c r="P245">
        <v>28.6284722222222</v>
      </c>
      <c r="Q245">
        <v>5.1850451254467002E-2</v>
      </c>
    </row>
    <row r="246" spans="1:17" x14ac:dyDescent="0.3">
      <c r="A246" t="s">
        <v>587</v>
      </c>
      <c r="B246" t="s">
        <v>588</v>
      </c>
      <c r="C246" t="str">
        <f>IFERROR(VLOOKUP(Table1[[#This Row],[Ticker]],[1]!Table1[[Symbol]:[Industry]],2,FALSE),"-")</f>
        <v>-</v>
      </c>
      <c r="D246" t="s">
        <v>246</v>
      </c>
      <c r="E246">
        <v>32091.857166319998</v>
      </c>
      <c r="F246">
        <v>1690.55</v>
      </c>
      <c r="G246">
        <v>15.0961846854235</v>
      </c>
      <c r="H246">
        <v>-3.6551766225198801</v>
      </c>
      <c r="I246">
        <v>33.270314784720199</v>
      </c>
      <c r="J246">
        <v>-2.8095946245980201</v>
      </c>
      <c r="K246">
        <v>1613.4406372000699</v>
      </c>
      <c r="L246">
        <v>1349.17572768794</v>
      </c>
      <c r="M246">
        <v>47.906111387720799</v>
      </c>
      <c r="N246">
        <v>1.4109010220513201</v>
      </c>
      <c r="O246">
        <v>8.9083434385259306</v>
      </c>
      <c r="P246">
        <v>64.835218408736296</v>
      </c>
      <c r="Q246">
        <v>0.10004154846083101</v>
      </c>
    </row>
    <row r="247" spans="1:17" x14ac:dyDescent="0.3">
      <c r="A247" t="s">
        <v>589</v>
      </c>
      <c r="B247" t="s">
        <v>590</v>
      </c>
      <c r="C247" t="str">
        <f>IFERROR(VLOOKUP(Table1[[#This Row],[Ticker]],[1]!Table1[[Symbol]:[Industry]],2,FALSE),"-")</f>
        <v>-</v>
      </c>
      <c r="D247" t="s">
        <v>591</v>
      </c>
      <c r="E247">
        <v>31989.819028499998</v>
      </c>
      <c r="F247">
        <v>808.3</v>
      </c>
      <c r="G247">
        <v>38.928296701710103</v>
      </c>
      <c r="H247">
        <v>0.99969298294140696</v>
      </c>
      <c r="I247">
        <v>2.0476096385377902</v>
      </c>
      <c r="J247">
        <v>2.99547144977966</v>
      </c>
      <c r="K247">
        <v>730.63209357668597</v>
      </c>
      <c r="L247">
        <v>654.84350577428199</v>
      </c>
      <c r="M247">
        <v>70.411825641440601</v>
      </c>
      <c r="N247">
        <v>1.0407310468220601</v>
      </c>
      <c r="O247">
        <v>1.0515897562786101</v>
      </c>
      <c r="P247">
        <v>71.486156783706306</v>
      </c>
      <c r="Q247">
        <v>1.8151042362815999E-2</v>
      </c>
    </row>
    <row r="248" spans="1:17" x14ac:dyDescent="0.3">
      <c r="A248" t="s">
        <v>592</v>
      </c>
      <c r="B248" t="s">
        <v>593</v>
      </c>
      <c r="C248" t="str">
        <f>IFERROR(VLOOKUP(Table1[[#This Row],[Ticker]],[1]!Table1[[Symbol]:[Industry]],2,FALSE),"-")</f>
        <v>-</v>
      </c>
      <c r="D248" t="s">
        <v>413</v>
      </c>
      <c r="E248">
        <v>31819.439301539998</v>
      </c>
      <c r="F248">
        <v>532.5</v>
      </c>
      <c r="G248">
        <v>161.03813049496401</v>
      </c>
      <c r="H248">
        <v>-24.9131070469215</v>
      </c>
      <c r="I248">
        <v>24.874158057729002</v>
      </c>
      <c r="J248">
        <v>-6.0999152120526796</v>
      </c>
      <c r="K248">
        <v>575.82721104008704</v>
      </c>
      <c r="L248">
        <v>447.88365616137401</v>
      </c>
      <c r="M248">
        <v>17.8757790526513</v>
      </c>
      <c r="N248">
        <v>0.74821461066089201</v>
      </c>
      <c r="O248">
        <v>35.586854460093797</v>
      </c>
      <c r="P248">
        <v>193.61086222344699</v>
      </c>
      <c r="Q248">
        <v>5.1673578685153002E-2</v>
      </c>
    </row>
    <row r="249" spans="1:17" x14ac:dyDescent="0.3">
      <c r="A249" t="s">
        <v>594</v>
      </c>
      <c r="B249" t="s">
        <v>595</v>
      </c>
      <c r="C249" t="str">
        <f>IFERROR(VLOOKUP(Table1[[#This Row],[Ticker]],[1]!Table1[[Symbol]:[Industry]],2,FALSE),"-")</f>
        <v>-</v>
      </c>
      <c r="D249" t="s">
        <v>24</v>
      </c>
      <c r="E249">
        <v>31691.005164568</v>
      </c>
      <c r="F249">
        <v>192.6</v>
      </c>
      <c r="G249">
        <v>-39.5278824372865</v>
      </c>
      <c r="H249">
        <v>-6.1221480562040096</v>
      </c>
      <c r="I249">
        <v>-28.225259620653201</v>
      </c>
      <c r="J249">
        <v>-5.5446252170563</v>
      </c>
      <c r="K249">
        <v>196.59998354701801</v>
      </c>
      <c r="L249">
        <v>207.169540926971</v>
      </c>
      <c r="M249">
        <v>41.590231206017897</v>
      </c>
      <c r="N249">
        <v>0.96514080357552301</v>
      </c>
      <c r="O249">
        <v>36.604361370716497</v>
      </c>
      <c r="P249">
        <v>13.863434821164599</v>
      </c>
      <c r="Q249">
        <v>-0.101035072332684</v>
      </c>
    </row>
    <row r="250" spans="1:17" x14ac:dyDescent="0.3">
      <c r="A250" t="s">
        <v>596</v>
      </c>
      <c r="B250" t="s">
        <v>597</v>
      </c>
      <c r="C250" t="str">
        <f>IFERROR(VLOOKUP(Table1[[#This Row],[Ticker]],[1]!Table1[[Symbol]:[Industry]],2,FALSE),"-")</f>
        <v>-</v>
      </c>
      <c r="D250" t="s">
        <v>598</v>
      </c>
      <c r="E250">
        <v>31577.212618545</v>
      </c>
      <c r="F250">
        <v>2363.8000000000002</v>
      </c>
      <c r="G250">
        <v>186.435443448423</v>
      </c>
      <c r="H250">
        <v>-17.9880283928395</v>
      </c>
      <c r="I250">
        <v>-6.24623085629276</v>
      </c>
      <c r="J250">
        <v>-6.1586898480240997</v>
      </c>
      <c r="K250">
        <v>2566.2050336088</v>
      </c>
      <c r="L250">
        <v>2239.87991549358</v>
      </c>
      <c r="M250">
        <v>31.979638970017501</v>
      </c>
      <c r="N250">
        <v>0.946466906622207</v>
      </c>
      <c r="O250">
        <v>38.112361451899403</v>
      </c>
      <c r="P250">
        <v>236.723646723646</v>
      </c>
      <c r="Q250">
        <v>0.16068829589306299</v>
      </c>
    </row>
    <row r="251" spans="1:17" x14ac:dyDescent="0.3">
      <c r="A251" t="s">
        <v>599</v>
      </c>
      <c r="B251" t="s">
        <v>600</v>
      </c>
      <c r="C251" t="str">
        <f>IFERROR(VLOOKUP(Table1[[#This Row],[Ticker]],[1]!Table1[[Symbol]:[Industry]],2,FALSE),"-")</f>
        <v>-</v>
      </c>
      <c r="D251" t="s">
        <v>598</v>
      </c>
      <c r="E251">
        <v>31337.585536979899</v>
      </c>
      <c r="F251">
        <v>4329.45</v>
      </c>
      <c r="G251">
        <v>-13.284776941220599</v>
      </c>
      <c r="H251">
        <v>-1.2896203641128701</v>
      </c>
      <c r="I251">
        <v>-6.0591719981554899</v>
      </c>
      <c r="J251">
        <v>-1.6745761428630599</v>
      </c>
      <c r="K251">
        <v>4292.9444062448702</v>
      </c>
      <c r="L251">
        <v>4267.9728350870801</v>
      </c>
      <c r="M251">
        <v>52.171598634055599</v>
      </c>
      <c r="N251">
        <v>1.49926916597216</v>
      </c>
      <c r="O251">
        <v>21.689822032821699</v>
      </c>
      <c r="P251">
        <v>18.268363974103298</v>
      </c>
      <c r="Q251">
        <v>2.4554196071339001E-2</v>
      </c>
    </row>
    <row r="252" spans="1:17" x14ac:dyDescent="0.3">
      <c r="A252" t="s">
        <v>601</v>
      </c>
      <c r="B252" t="s">
        <v>602</v>
      </c>
      <c r="C252" t="str">
        <f>IFERROR(VLOOKUP(Table1[[#This Row],[Ticker]],[1]!Table1[[Symbol]:[Industry]],2,FALSE),"-")</f>
        <v>-</v>
      </c>
      <c r="D252" t="s">
        <v>49</v>
      </c>
      <c r="E252">
        <v>31225.260523500001</v>
      </c>
      <c r="F252">
        <v>404.35</v>
      </c>
      <c r="G252">
        <v>-16.584003022454102</v>
      </c>
      <c r="H252">
        <v>-13.1984001162926</v>
      </c>
      <c r="I252">
        <v>-30.428704860341899</v>
      </c>
      <c r="J252">
        <v>-5.08561246769316</v>
      </c>
      <c r="K252">
        <v>436.37114245176502</v>
      </c>
      <c r="L252">
        <v>432.897104400562</v>
      </c>
      <c r="M252">
        <v>33.429736436362703</v>
      </c>
      <c r="N252">
        <v>1.9060969061766999</v>
      </c>
      <c r="O252">
        <v>28.527265982440898</v>
      </c>
      <c r="P252">
        <v>20.234909307166198</v>
      </c>
      <c r="Q252">
        <v>9.3786888855025993E-2</v>
      </c>
    </row>
    <row r="253" spans="1:17" x14ac:dyDescent="0.3">
      <c r="A253" t="s">
        <v>603</v>
      </c>
      <c r="B253" t="s">
        <v>604</v>
      </c>
      <c r="C253" t="str">
        <f>IFERROR(VLOOKUP(Table1[[#This Row],[Ticker]],[1]!Table1[[Symbol]:[Industry]],2,FALSE),"-")</f>
        <v>-</v>
      </c>
      <c r="D253" t="s">
        <v>62</v>
      </c>
      <c r="E253">
        <v>31049.5907199299</v>
      </c>
      <c r="F253">
        <v>1223.55</v>
      </c>
      <c r="G253">
        <v>33.560049847457599</v>
      </c>
      <c r="H253">
        <v>-0.94282084652055997</v>
      </c>
      <c r="I253">
        <v>-4.1412836443452496</v>
      </c>
      <c r="J253">
        <v>3.3064401364810299</v>
      </c>
      <c r="K253">
        <v>1200.2450257200901</v>
      </c>
      <c r="L253">
        <v>1139.39811745256</v>
      </c>
      <c r="M253">
        <v>73.3755591381709</v>
      </c>
      <c r="N253">
        <v>1.1959593365504</v>
      </c>
      <c r="O253">
        <v>12.3452249601569</v>
      </c>
      <c r="P253">
        <v>61.333069620253099</v>
      </c>
      <c r="Q253">
        <v>-3.1122278235167999E-2</v>
      </c>
    </row>
    <row r="254" spans="1:17" hidden="1" x14ac:dyDescent="0.3">
      <c r="A254" t="s">
        <v>605</v>
      </c>
      <c r="B254" t="s">
        <v>606</v>
      </c>
      <c r="C254" t="str">
        <f>IFERROR(VLOOKUP(Table1[[#This Row],[Ticker]],[1]!Table1[[Symbol]:[Industry]],2,FALSE),"-")</f>
        <v>-</v>
      </c>
      <c r="D254" t="s">
        <v>443</v>
      </c>
      <c r="E254">
        <v>30910.814999999999</v>
      </c>
      <c r="F254">
        <v>845.85</v>
      </c>
      <c r="G254">
        <v>110.56392491947</v>
      </c>
      <c r="H254">
        <v>10.621167033129399</v>
      </c>
      <c r="I254">
        <v>120.37084040413799</v>
      </c>
      <c r="J254">
        <v>-1.82967327366423</v>
      </c>
      <c r="K254">
        <v>761.20637765990296</v>
      </c>
      <c r="L254">
        <v>541.87911717227303</v>
      </c>
      <c r="M254">
        <v>52.222231561303197</v>
      </c>
      <c r="N254">
        <v>0.35330642736703199</v>
      </c>
      <c r="O254">
        <v>14.6775432996394</v>
      </c>
      <c r="P254">
        <v>202.08928571428501</v>
      </c>
      <c r="Q254">
        <v>9.1542218909369005E-2</v>
      </c>
    </row>
    <row r="255" spans="1:17" x14ac:dyDescent="0.3">
      <c r="A255" t="s">
        <v>607</v>
      </c>
      <c r="B255" t="s">
        <v>608</v>
      </c>
      <c r="C255" t="str">
        <f>IFERROR(VLOOKUP(Table1[[#This Row],[Ticker]],[1]!Table1[[Symbol]:[Industry]],2,FALSE),"-")</f>
        <v>-</v>
      </c>
      <c r="D255" t="s">
        <v>246</v>
      </c>
      <c r="E255">
        <v>30699.398001090001</v>
      </c>
      <c r="F255">
        <v>4054.9</v>
      </c>
      <c r="G255">
        <v>-8.8278079825684799</v>
      </c>
      <c r="H255">
        <v>-6.5154745475941898</v>
      </c>
      <c r="I255">
        <v>8.8741851592338996</v>
      </c>
      <c r="J255">
        <v>-7.7317337606449996</v>
      </c>
      <c r="K255">
        <v>4042.8210502797801</v>
      </c>
      <c r="L255">
        <v>3461.4816349018502</v>
      </c>
      <c r="M255">
        <v>27.6400243806095</v>
      </c>
      <c r="N255">
        <v>0.50907008754585503</v>
      </c>
      <c r="O255">
        <v>18.816740240203099</v>
      </c>
      <c r="P255">
        <v>60.621905327787601</v>
      </c>
      <c r="Q255">
        <v>9.7518752203879996E-2</v>
      </c>
    </row>
    <row r="256" spans="1:17" x14ac:dyDescent="0.3">
      <c r="A256" t="s">
        <v>609</v>
      </c>
      <c r="B256" t="s">
        <v>610</v>
      </c>
      <c r="C256" t="str">
        <f>IFERROR(VLOOKUP(Table1[[#This Row],[Ticker]],[1]!Table1[[Symbol]:[Industry]],2,FALSE),"-")</f>
        <v>-</v>
      </c>
      <c r="D256" t="s">
        <v>193</v>
      </c>
      <c r="E256">
        <v>30640.709810459899</v>
      </c>
      <c r="F256">
        <v>13572.95</v>
      </c>
      <c r="G256">
        <v>213.338670827057</v>
      </c>
      <c r="H256">
        <v>10.084284772876799</v>
      </c>
      <c r="I256">
        <v>54.461038419262202</v>
      </c>
      <c r="J256">
        <v>-1.5529300512667099</v>
      </c>
      <c r="K256">
        <v>11939.5569963118</v>
      </c>
      <c r="L256">
        <v>8942.3601196006293</v>
      </c>
      <c r="M256">
        <v>66.661608346205895</v>
      </c>
      <c r="N256">
        <v>0.72110974451312804</v>
      </c>
      <c r="O256">
        <v>7.6096206056899902</v>
      </c>
      <c r="P256">
        <v>245.48873119023699</v>
      </c>
      <c r="Q256">
        <v>0.18184866491228099</v>
      </c>
    </row>
    <row r="257" spans="1:17" x14ac:dyDescent="0.3">
      <c r="A257" t="s">
        <v>611</v>
      </c>
      <c r="B257" t="s">
        <v>612</v>
      </c>
      <c r="C257" t="str">
        <f>IFERROR(VLOOKUP(Table1[[#This Row],[Ticker]],[1]!Table1[[Symbol]:[Industry]],2,FALSE),"-")</f>
        <v>-</v>
      </c>
      <c r="D257" t="s">
        <v>613</v>
      </c>
      <c r="E257">
        <v>30557.06317225</v>
      </c>
      <c r="F257">
        <v>465.95</v>
      </c>
      <c r="G257">
        <v>-71.889021198194797</v>
      </c>
      <c r="H257">
        <v>20.2211976727489</v>
      </c>
      <c r="I257">
        <v>-44.619756128854597</v>
      </c>
      <c r="J257">
        <v>14.682274123922101</v>
      </c>
      <c r="K257">
        <v>409.66141834641797</v>
      </c>
      <c r="L257">
        <v>520.21722303050103</v>
      </c>
      <c r="M257">
        <v>78.528849022169595</v>
      </c>
      <c r="N257">
        <v>1.18034210107185</v>
      </c>
      <c r="O257">
        <v>114.250456057516</v>
      </c>
      <c r="P257">
        <v>50.306451612903203</v>
      </c>
      <c r="Q257">
        <v>-8.8860786760254995E-2</v>
      </c>
    </row>
    <row r="258" spans="1:17" x14ac:dyDescent="0.3">
      <c r="A258" t="s">
        <v>614</v>
      </c>
      <c r="B258" t="s">
        <v>615</v>
      </c>
      <c r="C258" t="str">
        <f>IFERROR(VLOOKUP(Table1[[#This Row],[Ticker]],[1]!Table1[[Symbol]:[Industry]],2,FALSE),"-")</f>
        <v>-</v>
      </c>
      <c r="D258" t="s">
        <v>166</v>
      </c>
      <c r="E258">
        <v>30546.267477224999</v>
      </c>
      <c r="F258">
        <v>903.55</v>
      </c>
      <c r="G258">
        <v>55.3073650095982</v>
      </c>
      <c r="H258">
        <v>7.9195665990887001</v>
      </c>
      <c r="I258">
        <v>-3.2643493357339</v>
      </c>
      <c r="J258">
        <v>0.95290537373351303</v>
      </c>
      <c r="K258">
        <v>849.13692121158203</v>
      </c>
      <c r="L258">
        <v>763.34060815488397</v>
      </c>
      <c r="M258">
        <v>69.756243671466294</v>
      </c>
      <c r="N258">
        <v>1.1668237133548101</v>
      </c>
      <c r="O258">
        <v>9.5678158375297393</v>
      </c>
      <c r="P258">
        <v>92.860192102454604</v>
      </c>
      <c r="Q258">
        <v>3.1032395840496E-2</v>
      </c>
    </row>
    <row r="259" spans="1:17" x14ac:dyDescent="0.3">
      <c r="A259" t="s">
        <v>616</v>
      </c>
      <c r="B259" t="s">
        <v>617</v>
      </c>
      <c r="C259" t="str">
        <f>IFERROR(VLOOKUP(Table1[[#This Row],[Ticker]],[1]!Table1[[Symbol]:[Industry]],2,FALSE),"-")</f>
        <v>-</v>
      </c>
      <c r="D259" t="s">
        <v>246</v>
      </c>
      <c r="E259">
        <v>30213.8272</v>
      </c>
      <c r="F259">
        <v>2680.5</v>
      </c>
      <c r="G259">
        <v>-3.4461411928196801</v>
      </c>
      <c r="H259">
        <v>-2.24731407487086</v>
      </c>
      <c r="I259">
        <v>3.03690523894522</v>
      </c>
      <c r="J259">
        <v>-7.7339887125433497</v>
      </c>
      <c r="K259">
        <v>2587.1840078883301</v>
      </c>
      <c r="L259">
        <v>2298.1924937111698</v>
      </c>
      <c r="M259">
        <v>40.721329506661</v>
      </c>
      <c r="N259">
        <v>0.66205220069302495</v>
      </c>
      <c r="O259">
        <v>10.427159112105899</v>
      </c>
      <c r="P259">
        <v>42.944752559726901</v>
      </c>
      <c r="Q259">
        <v>7.0946748001390003E-2</v>
      </c>
    </row>
    <row r="260" spans="1:17" x14ac:dyDescent="0.3">
      <c r="A260" t="s">
        <v>618</v>
      </c>
      <c r="B260" t="s">
        <v>619</v>
      </c>
      <c r="C260" t="str">
        <f>IFERROR(VLOOKUP(Table1[[#This Row],[Ticker]],[1]!Table1[[Symbol]:[Industry]],2,FALSE),"-")</f>
        <v>-</v>
      </c>
      <c r="D260" t="s">
        <v>193</v>
      </c>
      <c r="E260">
        <v>30212.990364000001</v>
      </c>
      <c r="F260">
        <v>15888.7</v>
      </c>
      <c r="G260">
        <v>4.8586759378127198</v>
      </c>
      <c r="H260">
        <v>-15.305909253701801</v>
      </c>
      <c r="I260">
        <v>-14.240483789883401</v>
      </c>
      <c r="J260">
        <v>-0.98387175784716496</v>
      </c>
      <c r="K260">
        <v>15621.8176103715</v>
      </c>
      <c r="L260">
        <v>14800.025819054999</v>
      </c>
      <c r="M260">
        <v>48.252773707048298</v>
      </c>
      <c r="N260">
        <v>0.29962552404152099</v>
      </c>
      <c r="O260">
        <v>14.861505346567</v>
      </c>
      <c r="P260">
        <v>35.9862376487605</v>
      </c>
      <c r="Q260">
        <v>6.6488661659645995E-2</v>
      </c>
    </row>
    <row r="261" spans="1:17" x14ac:dyDescent="0.3">
      <c r="A261" t="s">
        <v>620</v>
      </c>
      <c r="B261" t="s">
        <v>621</v>
      </c>
      <c r="C261" t="str">
        <f>IFERROR(VLOOKUP(Table1[[#This Row],[Ticker]],[1]!Table1[[Symbol]:[Industry]],2,FALSE),"-")</f>
        <v>-</v>
      </c>
      <c r="D261" t="s">
        <v>459</v>
      </c>
      <c r="E261">
        <v>30212.911962300001</v>
      </c>
      <c r="F261">
        <v>1615.75</v>
      </c>
      <c r="G261">
        <v>104.501857548142</v>
      </c>
      <c r="H261">
        <v>14.399133863625901</v>
      </c>
      <c r="I261">
        <v>89.442295992995497</v>
      </c>
      <c r="J261">
        <v>-3.02998426039946</v>
      </c>
      <c r="K261">
        <v>1390.5684519987699</v>
      </c>
      <c r="L261">
        <v>1014.16839183463</v>
      </c>
      <c r="M261">
        <v>56.878531366163998</v>
      </c>
      <c r="N261">
        <v>0.44747636713528199</v>
      </c>
      <c r="O261">
        <v>9.9149002011449792</v>
      </c>
      <c r="P261">
        <v>169.74123539231999</v>
      </c>
      <c r="Q261">
        <v>8.6663095594489994E-2</v>
      </c>
    </row>
    <row r="262" spans="1:17" x14ac:dyDescent="0.3">
      <c r="A262" t="s">
        <v>622</v>
      </c>
      <c r="B262" t="s">
        <v>623</v>
      </c>
      <c r="C262" t="str">
        <f>IFERROR(VLOOKUP(Table1[[#This Row],[Ticker]],[1]!Table1[[Symbol]:[Industry]],2,FALSE),"-")</f>
        <v>-</v>
      </c>
      <c r="D262" t="s">
        <v>46</v>
      </c>
      <c r="E262">
        <v>30087.098522600001</v>
      </c>
      <c r="F262">
        <v>336.8</v>
      </c>
      <c r="G262">
        <v>286.34306133941197</v>
      </c>
      <c r="H262">
        <v>13.8659688957231</v>
      </c>
      <c r="I262">
        <v>60.763860244387999</v>
      </c>
      <c r="J262">
        <v>10.3139514743495</v>
      </c>
      <c r="K262">
        <v>272.88703748635999</v>
      </c>
      <c r="L262">
        <v>215.27237901899099</v>
      </c>
      <c r="M262">
        <v>74.105753617841899</v>
      </c>
      <c r="N262">
        <v>1.9738424697411101</v>
      </c>
      <c r="O262">
        <v>3.7559382422802798</v>
      </c>
      <c r="P262">
        <v>326.32911392404998</v>
      </c>
      <c r="Q262">
        <v>0.18691633559531701</v>
      </c>
    </row>
    <row r="263" spans="1:17" x14ac:dyDescent="0.3">
      <c r="A263" t="s">
        <v>624</v>
      </c>
      <c r="B263" t="s">
        <v>625</v>
      </c>
      <c r="C263" t="str">
        <f>IFERROR(VLOOKUP(Table1[[#This Row],[Ticker]],[1]!Table1[[Symbol]:[Industry]],2,FALSE),"-")</f>
        <v>-</v>
      </c>
      <c r="D263" t="s">
        <v>140</v>
      </c>
      <c r="E263">
        <v>30061.5222780599</v>
      </c>
      <c r="F263">
        <v>1311.9</v>
      </c>
      <c r="G263">
        <v>99.437178311386106</v>
      </c>
      <c r="H263">
        <v>-12.9291712023517</v>
      </c>
      <c r="I263">
        <v>23.094045844552401</v>
      </c>
      <c r="J263">
        <v>-6.8122080650251498</v>
      </c>
      <c r="K263">
        <v>1262.4589593799999</v>
      </c>
      <c r="L263">
        <v>1002.34217302975</v>
      </c>
      <c r="M263">
        <v>40.608375474213801</v>
      </c>
      <c r="N263">
        <v>0.64849653605830204</v>
      </c>
      <c r="O263">
        <v>10.7630154737403</v>
      </c>
      <c r="P263">
        <v>137.362040890175</v>
      </c>
      <c r="Q263">
        <v>0.15909844431355399</v>
      </c>
    </row>
    <row r="264" spans="1:17" x14ac:dyDescent="0.3">
      <c r="A264" t="s">
        <v>626</v>
      </c>
      <c r="B264" t="s">
        <v>627</v>
      </c>
      <c r="C264" t="str">
        <f>IFERROR(VLOOKUP(Table1[[#This Row],[Ticker]],[1]!Table1[[Symbol]:[Industry]],2,FALSE),"-")</f>
        <v>-</v>
      </c>
      <c r="D264" t="s">
        <v>225</v>
      </c>
      <c r="E264">
        <v>29723.3802</v>
      </c>
      <c r="F264">
        <v>2588.1999999999998</v>
      </c>
      <c r="G264">
        <v>296.36829979153902</v>
      </c>
      <c r="H264">
        <v>89.365585338169694</v>
      </c>
      <c r="I264">
        <v>183.47936737969999</v>
      </c>
      <c r="J264">
        <v>-3.73341939045739</v>
      </c>
      <c r="K264">
        <v>1767.6377304933901</v>
      </c>
      <c r="L264">
        <v>1136.01293252137</v>
      </c>
      <c r="M264">
        <v>70.240807967800194</v>
      </c>
      <c r="N264">
        <v>1.2745375047730401</v>
      </c>
      <c r="O264">
        <v>9.4892203075496599</v>
      </c>
      <c r="P264">
        <v>357.64300238705601</v>
      </c>
      <c r="Q264">
        <v>0.21744287758957501</v>
      </c>
    </row>
    <row r="265" spans="1:17" x14ac:dyDescent="0.3">
      <c r="A265" t="s">
        <v>628</v>
      </c>
      <c r="B265" t="s">
        <v>629</v>
      </c>
      <c r="C265" t="str">
        <f>IFERROR(VLOOKUP(Table1[[#This Row],[Ticker]],[1]!Table1[[Symbol]:[Industry]],2,FALSE),"-")</f>
        <v>-</v>
      </c>
      <c r="D265" t="s">
        <v>630</v>
      </c>
      <c r="E265">
        <v>29648.16647199</v>
      </c>
      <c r="F265">
        <v>319.10000000000002</v>
      </c>
      <c r="G265">
        <v>169.06092626315899</v>
      </c>
      <c r="H265">
        <v>-2.5476585419381998</v>
      </c>
      <c r="I265">
        <v>-7.6117252498213102</v>
      </c>
      <c r="J265">
        <v>-1.31038262001881</v>
      </c>
      <c r="K265">
        <v>302.19786023078399</v>
      </c>
      <c r="L265">
        <v>270.25857019089898</v>
      </c>
      <c r="M265">
        <v>51.137116922073503</v>
      </c>
      <c r="N265">
        <v>0.72218761740660298</v>
      </c>
      <c r="O265">
        <v>20.432466311500999</v>
      </c>
      <c r="P265">
        <v>199.90601503759399</v>
      </c>
      <c r="Q265">
        <v>6.6922834429329003E-2</v>
      </c>
    </row>
    <row r="266" spans="1:17" x14ac:dyDescent="0.3">
      <c r="A266" t="s">
        <v>631</v>
      </c>
      <c r="B266" t="s">
        <v>632</v>
      </c>
      <c r="C266" t="str">
        <f>IFERROR(VLOOKUP(Table1[[#This Row],[Ticker]],[1]!Table1[[Symbol]:[Industry]],2,FALSE),"-")</f>
        <v>-</v>
      </c>
      <c r="D266" t="s">
        <v>371</v>
      </c>
      <c r="E266">
        <v>29611.2208665</v>
      </c>
      <c r="F266">
        <v>6559.5</v>
      </c>
      <c r="G266">
        <v>13.9216308189951</v>
      </c>
      <c r="H266">
        <v>3.2759989802311198</v>
      </c>
      <c r="I266">
        <v>1.23671067010569</v>
      </c>
      <c r="J266">
        <v>8.6291405505630595E-2</v>
      </c>
      <c r="K266">
        <v>6056.7408552152601</v>
      </c>
      <c r="L266">
        <v>5556.60210248351</v>
      </c>
      <c r="M266">
        <v>59.8246530059942</v>
      </c>
      <c r="N266">
        <v>1.13527718742756</v>
      </c>
      <c r="O266">
        <v>6.3632898848997499</v>
      </c>
      <c r="P266">
        <v>50.763643885677403</v>
      </c>
      <c r="Q266">
        <v>-4.6978108342430998E-2</v>
      </c>
    </row>
    <row r="267" spans="1:17" x14ac:dyDescent="0.3">
      <c r="A267" t="s">
        <v>633</v>
      </c>
      <c r="B267" t="s">
        <v>634</v>
      </c>
      <c r="C267" t="str">
        <f>IFERROR(VLOOKUP(Table1[[#This Row],[Ticker]],[1]!Table1[[Symbol]:[Industry]],2,FALSE),"-")</f>
        <v>-</v>
      </c>
      <c r="D267" t="s">
        <v>209</v>
      </c>
      <c r="E267">
        <v>29533.179235979998</v>
      </c>
      <c r="F267">
        <v>742.2</v>
      </c>
      <c r="G267">
        <v>-31.303055342893899</v>
      </c>
      <c r="H267">
        <v>-0.680698270051039</v>
      </c>
      <c r="I267">
        <v>-10.502517093985199</v>
      </c>
      <c r="J267">
        <v>0.45472666192879702</v>
      </c>
      <c r="K267">
        <v>707.91571046316994</v>
      </c>
      <c r="L267">
        <v>708.68265045796102</v>
      </c>
      <c r="M267">
        <v>64.238231126303006</v>
      </c>
      <c r="N267">
        <v>1.15206377174578</v>
      </c>
      <c r="O267">
        <v>15.905416329830199</v>
      </c>
      <c r="P267">
        <v>22.142680819550701</v>
      </c>
      <c r="Q267">
        <v>-4.7911786336654001E-2</v>
      </c>
    </row>
    <row r="268" spans="1:17" x14ac:dyDescent="0.3">
      <c r="A268" t="s">
        <v>635</v>
      </c>
      <c r="B268" t="s">
        <v>636</v>
      </c>
      <c r="C268" t="str">
        <f>IFERROR(VLOOKUP(Table1[[#This Row],[Ticker]],[1]!Table1[[Symbol]:[Industry]],2,FALSE),"-")</f>
        <v>-</v>
      </c>
      <c r="D268" t="s">
        <v>637</v>
      </c>
      <c r="E268">
        <v>29221.67886</v>
      </c>
      <c r="F268">
        <v>856.1</v>
      </c>
      <c r="G268">
        <v>4.9016442817916301</v>
      </c>
      <c r="H268">
        <v>-3.05751522479633</v>
      </c>
      <c r="I268">
        <v>-3.2676811929890999</v>
      </c>
      <c r="J268">
        <v>-6.2879098424319499</v>
      </c>
      <c r="K268">
        <v>852.17090546616396</v>
      </c>
      <c r="L268">
        <v>795.51301804016805</v>
      </c>
      <c r="M268">
        <v>36.830540953494001</v>
      </c>
      <c r="N268">
        <v>0.95662838556479202</v>
      </c>
      <c r="O268">
        <v>9.0994042752014792</v>
      </c>
      <c r="P268">
        <v>39.203252032520297</v>
      </c>
      <c r="Q268">
        <v>7.8843282918742999E-2</v>
      </c>
    </row>
    <row r="269" spans="1:17" x14ac:dyDescent="0.3">
      <c r="A269" t="s">
        <v>638</v>
      </c>
      <c r="B269" t="s">
        <v>639</v>
      </c>
      <c r="C269" t="str">
        <f>IFERROR(VLOOKUP(Table1[[#This Row],[Ticker]],[1]!Table1[[Symbol]:[Industry]],2,FALSE),"-")</f>
        <v>-</v>
      </c>
      <c r="D269" t="s">
        <v>246</v>
      </c>
      <c r="E269">
        <v>29218.083322815</v>
      </c>
      <c r="F269">
        <v>5920.15</v>
      </c>
      <c r="G269">
        <v>-10.159976597112401</v>
      </c>
      <c r="H269">
        <v>-9.5600683779896993</v>
      </c>
      <c r="I269">
        <v>17.0133140050158</v>
      </c>
      <c r="J269">
        <v>-8.3457055928036308</v>
      </c>
      <c r="K269">
        <v>5979.2063838723798</v>
      </c>
      <c r="L269">
        <v>5190.8702380730001</v>
      </c>
      <c r="M269">
        <v>17.295291278669001</v>
      </c>
      <c r="N269">
        <v>0.75174360622979997</v>
      </c>
      <c r="O269">
        <v>24.152259655582998</v>
      </c>
      <c r="P269">
        <v>47.102745682693502</v>
      </c>
      <c r="Q269">
        <v>8.6202064301736006E-2</v>
      </c>
    </row>
    <row r="270" spans="1:17" x14ac:dyDescent="0.3">
      <c r="A270" t="s">
        <v>640</v>
      </c>
      <c r="B270" t="s">
        <v>641</v>
      </c>
      <c r="C270" t="str">
        <f>IFERROR(VLOOKUP(Table1[[#This Row],[Ticker]],[1]!Table1[[Symbol]:[Industry]],2,FALSE),"-")</f>
        <v>-</v>
      </c>
      <c r="D270" t="s">
        <v>193</v>
      </c>
      <c r="E270">
        <v>29210.99535555</v>
      </c>
      <c r="F270">
        <v>1397.3</v>
      </c>
      <c r="G270">
        <v>-12.9894316918898</v>
      </c>
      <c r="H270">
        <v>5.2252622589936299</v>
      </c>
      <c r="I270">
        <v>-0.57560338024599</v>
      </c>
      <c r="J270">
        <v>-2.66766974703769</v>
      </c>
      <c r="K270">
        <v>1278.2269342074801</v>
      </c>
      <c r="L270">
        <v>1194.5522164814799</v>
      </c>
      <c r="M270">
        <v>62.979543071180103</v>
      </c>
      <c r="N270">
        <v>0.60703271796533897</v>
      </c>
      <c r="O270">
        <v>2.79467544550202</v>
      </c>
      <c r="P270">
        <v>39.305119385872999</v>
      </c>
      <c r="Q270">
        <v>4.5088298956285001E-2</v>
      </c>
    </row>
    <row r="271" spans="1:17" hidden="1" x14ac:dyDescent="0.3">
      <c r="A271" t="s">
        <v>642</v>
      </c>
      <c r="B271" t="s">
        <v>643</v>
      </c>
      <c r="C271" t="str">
        <f>IFERROR(VLOOKUP(Table1[[#This Row],[Ticker]],[1]!Table1[[Symbol]:[Industry]],2,FALSE),"-")</f>
        <v>-</v>
      </c>
      <c r="D271" t="s">
        <v>130</v>
      </c>
      <c r="E271">
        <v>28427.5575154</v>
      </c>
      <c r="F271">
        <v>466.25</v>
      </c>
      <c r="G271">
        <v>123.46398688004599</v>
      </c>
      <c r="H271">
        <v>3.9766698428552898</v>
      </c>
      <c r="I271">
        <v>13.7471063799363</v>
      </c>
      <c r="J271">
        <v>-2.4956306918502902</v>
      </c>
      <c r="K271">
        <v>450.07276712500402</v>
      </c>
      <c r="L271">
        <v>395.095463070123</v>
      </c>
      <c r="M271">
        <v>53.255379346447803</v>
      </c>
      <c r="N271">
        <v>1.06128060602102</v>
      </c>
      <c r="O271">
        <v>23.828418230562999</v>
      </c>
      <c r="P271">
        <v>152.027027027027</v>
      </c>
      <c r="Q271">
        <v>4.4998488912988001E-2</v>
      </c>
    </row>
    <row r="272" spans="1:17" x14ac:dyDescent="0.3">
      <c r="A272" t="s">
        <v>644</v>
      </c>
      <c r="B272" t="s">
        <v>645</v>
      </c>
      <c r="C272" t="str">
        <f>IFERROR(VLOOKUP(Table1[[#This Row],[Ticker]],[1]!Table1[[Symbol]:[Industry]],2,FALSE),"-")</f>
        <v>-</v>
      </c>
      <c r="D272" t="s">
        <v>646</v>
      </c>
      <c r="E272">
        <v>28421.461039375001</v>
      </c>
      <c r="F272">
        <v>696</v>
      </c>
      <c r="G272">
        <v>278.13152912408401</v>
      </c>
      <c r="H272">
        <v>0.75370580254666497</v>
      </c>
      <c r="I272">
        <v>84.589339848207601</v>
      </c>
      <c r="J272">
        <v>-5.6403179168161701</v>
      </c>
      <c r="K272">
        <v>609.86013700517901</v>
      </c>
      <c r="L272">
        <v>434.46696638075002</v>
      </c>
      <c r="M272">
        <v>48.756175563574203</v>
      </c>
      <c r="N272">
        <v>0.57432338807599104</v>
      </c>
      <c r="O272">
        <v>7.4856321839080504</v>
      </c>
      <c r="P272">
        <v>306.66082383873697</v>
      </c>
      <c r="Q272">
        <v>0.244024492410712</v>
      </c>
    </row>
    <row r="273" spans="1:17" x14ac:dyDescent="0.3">
      <c r="A273" t="s">
        <v>647</v>
      </c>
      <c r="B273" t="s">
        <v>648</v>
      </c>
      <c r="C273" t="str">
        <f>IFERROR(VLOOKUP(Table1[[#This Row],[Ticker]],[1]!Table1[[Symbol]:[Industry]],2,FALSE),"-")</f>
        <v>-</v>
      </c>
      <c r="D273" t="s">
        <v>384</v>
      </c>
      <c r="E273">
        <v>27867.822921899999</v>
      </c>
      <c r="F273">
        <v>378.4</v>
      </c>
      <c r="G273">
        <v>-30.190493348672</v>
      </c>
      <c r="H273">
        <v>-8.3769027716482007</v>
      </c>
      <c r="I273">
        <v>-19.718316035396199</v>
      </c>
      <c r="J273">
        <v>-7.16760126756816</v>
      </c>
      <c r="K273">
        <v>405.724395828056</v>
      </c>
      <c r="L273">
        <v>418.86096533946898</v>
      </c>
      <c r="M273">
        <v>17.861276596329599</v>
      </c>
      <c r="N273">
        <v>1.0918409561</v>
      </c>
      <c r="O273">
        <v>28.964059196617299</v>
      </c>
      <c r="P273">
        <v>6.8322981366459601</v>
      </c>
      <c r="Q273">
        <v>-8.6123436504839002E-2</v>
      </c>
    </row>
    <row r="274" spans="1:17" x14ac:dyDescent="0.3">
      <c r="A274" t="s">
        <v>649</v>
      </c>
      <c r="B274" t="s">
        <v>650</v>
      </c>
      <c r="C274" t="str">
        <f>IFERROR(VLOOKUP(Table1[[#This Row],[Ticker]],[1]!Table1[[Symbol]:[Industry]],2,FALSE),"-")</f>
        <v>-</v>
      </c>
      <c r="D274" t="s">
        <v>413</v>
      </c>
      <c r="E274">
        <v>27784.492164830001</v>
      </c>
      <c r="F274">
        <v>1466</v>
      </c>
      <c r="G274">
        <v>29.489073466083301</v>
      </c>
      <c r="H274">
        <v>12.5258857784348</v>
      </c>
      <c r="I274">
        <v>32.367324904276302</v>
      </c>
      <c r="J274">
        <v>-8.8853471691937497E-2</v>
      </c>
      <c r="K274">
        <v>1284.2487334704699</v>
      </c>
      <c r="L274">
        <v>1113.9133668827501</v>
      </c>
      <c r="M274">
        <v>64.579145231025606</v>
      </c>
      <c r="N274">
        <v>3.4147543356207</v>
      </c>
      <c r="O274">
        <v>12.537517053206001</v>
      </c>
      <c r="P274">
        <v>65.631002146650104</v>
      </c>
      <c r="Q274">
        <v>8.6170216762431001E-2</v>
      </c>
    </row>
    <row r="275" spans="1:17" x14ac:dyDescent="0.3">
      <c r="A275" t="s">
        <v>651</v>
      </c>
      <c r="B275" t="s">
        <v>652</v>
      </c>
      <c r="C275" t="str">
        <f>IFERROR(VLOOKUP(Table1[[#This Row],[Ticker]],[1]!Table1[[Symbol]:[Industry]],2,FALSE),"-")</f>
        <v>-</v>
      </c>
      <c r="D275" t="s">
        <v>62</v>
      </c>
      <c r="E275">
        <v>27648.279846990001</v>
      </c>
      <c r="F275">
        <v>2201.85</v>
      </c>
      <c r="G275">
        <v>28.2439809993115</v>
      </c>
      <c r="H275">
        <v>-12.600336710137899</v>
      </c>
      <c r="I275">
        <v>-10.796201857475101</v>
      </c>
      <c r="J275">
        <v>-1.5244787889033899</v>
      </c>
      <c r="K275">
        <v>2294.4559767655801</v>
      </c>
      <c r="L275">
        <v>2096.8650990793599</v>
      </c>
      <c r="M275">
        <v>31.922712143013602</v>
      </c>
      <c r="N275">
        <v>1.37632339411553</v>
      </c>
      <c r="O275">
        <v>15.357540250244099</v>
      </c>
      <c r="P275">
        <v>58.292595255211999</v>
      </c>
      <c r="Q275">
        <v>1.6924892726982999E-2</v>
      </c>
    </row>
    <row r="276" spans="1:17" hidden="1" x14ac:dyDescent="0.3">
      <c r="A276" t="s">
        <v>653</v>
      </c>
      <c r="B276" t="s">
        <v>654</v>
      </c>
      <c r="C276" t="str">
        <f>IFERROR(VLOOKUP(Table1[[#This Row],[Ticker]],[1]!Table1[[Symbol]:[Industry]],2,FALSE),"-")</f>
        <v>-</v>
      </c>
      <c r="D276" t="s">
        <v>655</v>
      </c>
      <c r="E276">
        <v>27511.371923120001</v>
      </c>
      <c r="F276">
        <v>1210.75</v>
      </c>
      <c r="G276">
        <v>152.44411714635001</v>
      </c>
      <c r="H276">
        <v>-0.91064113007402803</v>
      </c>
      <c r="I276">
        <v>166.936340673469</v>
      </c>
      <c r="J276">
        <v>-10.8219169684427</v>
      </c>
      <c r="K276">
        <v>1107.77458412549</v>
      </c>
      <c r="M276">
        <v>36.855863355659601</v>
      </c>
      <c r="N276">
        <v>0.438216448880555</v>
      </c>
      <c r="O276">
        <v>19.756349370224999</v>
      </c>
      <c r="P276">
        <v>229.008152173913</v>
      </c>
    </row>
    <row r="277" spans="1:17" x14ac:dyDescent="0.3">
      <c r="A277" t="s">
        <v>656</v>
      </c>
      <c r="B277" t="s">
        <v>657</v>
      </c>
      <c r="C277" t="str">
        <f>IFERROR(VLOOKUP(Table1[[#This Row],[Ticker]],[1]!Table1[[Symbol]:[Industry]],2,FALSE),"-")</f>
        <v>-</v>
      </c>
      <c r="D277" t="s">
        <v>330</v>
      </c>
      <c r="E277">
        <v>27234.680280379998</v>
      </c>
      <c r="F277">
        <v>431.75</v>
      </c>
      <c r="G277">
        <v>20.651778014092901</v>
      </c>
      <c r="H277">
        <v>-2.3762018519589301</v>
      </c>
      <c r="I277">
        <v>20.936340673469299</v>
      </c>
      <c r="J277">
        <v>3.2159515834959902</v>
      </c>
      <c r="K277">
        <v>392.83453023867798</v>
      </c>
      <c r="L277">
        <v>336.832260618166</v>
      </c>
      <c r="M277">
        <v>57.883121561952201</v>
      </c>
      <c r="N277">
        <v>0.76518324247549396</v>
      </c>
      <c r="O277">
        <v>2.3624782860451599</v>
      </c>
      <c r="P277">
        <v>65.263157894736807</v>
      </c>
      <c r="Q277">
        <v>-6.4181078798145996E-2</v>
      </c>
    </row>
    <row r="278" spans="1:17" x14ac:dyDescent="0.3">
      <c r="A278" t="s">
        <v>658</v>
      </c>
      <c r="B278" t="s">
        <v>659</v>
      </c>
      <c r="C278" t="str">
        <f>IFERROR(VLOOKUP(Table1[[#This Row],[Ticker]],[1]!Table1[[Symbol]:[Industry]],2,FALSE),"-")</f>
        <v>-</v>
      </c>
      <c r="D278" t="s">
        <v>166</v>
      </c>
      <c r="E278">
        <v>26978.689840200001</v>
      </c>
      <c r="F278">
        <v>1065.7</v>
      </c>
      <c r="G278">
        <v>-18.0386221896606</v>
      </c>
      <c r="H278">
        <v>-9.3531039484882399</v>
      </c>
      <c r="I278">
        <v>-16.0907158880235</v>
      </c>
      <c r="J278">
        <v>-4.6862296576783997</v>
      </c>
      <c r="K278">
        <v>1087.2019501475399</v>
      </c>
      <c r="L278">
        <v>1057.87991732558</v>
      </c>
      <c r="M278">
        <v>29.2540007985214</v>
      </c>
      <c r="N278">
        <v>0.747640542408468</v>
      </c>
      <c r="O278">
        <v>26.583466266303802</v>
      </c>
      <c r="P278">
        <v>14.222936763129599</v>
      </c>
      <c r="Q278">
        <v>1.0184738562982999E-2</v>
      </c>
    </row>
    <row r="279" spans="1:17" x14ac:dyDescent="0.3">
      <c r="A279" t="s">
        <v>660</v>
      </c>
      <c r="B279" t="s">
        <v>661</v>
      </c>
      <c r="C279" t="str">
        <f>IFERROR(VLOOKUP(Table1[[#This Row],[Ticker]],[1]!Table1[[Symbol]:[Industry]],2,FALSE),"-")</f>
        <v>-</v>
      </c>
      <c r="D279" t="s">
        <v>304</v>
      </c>
      <c r="E279">
        <v>26728.065138679998</v>
      </c>
      <c r="F279">
        <v>423.65</v>
      </c>
      <c r="G279">
        <v>71.149840194577493</v>
      </c>
      <c r="H279">
        <v>-5.6374947782876896</v>
      </c>
      <c r="I279">
        <v>39.556043101895298</v>
      </c>
      <c r="J279">
        <v>-0.31590392452762101</v>
      </c>
      <c r="K279">
        <v>437.45306023444198</v>
      </c>
      <c r="L279">
        <v>370.92726490499001</v>
      </c>
      <c r="M279">
        <v>44.601639277466198</v>
      </c>
      <c r="N279">
        <v>0.759169215981784</v>
      </c>
      <c r="O279">
        <v>18.541248672253001</v>
      </c>
      <c r="P279">
        <v>106.60814435503499</v>
      </c>
      <c r="Q279">
        <v>0.14190266248522199</v>
      </c>
    </row>
    <row r="280" spans="1:17" x14ac:dyDescent="0.3">
      <c r="A280" t="s">
        <v>662</v>
      </c>
      <c r="B280" t="s">
        <v>663</v>
      </c>
      <c r="C280" t="str">
        <f>IFERROR(VLOOKUP(Table1[[#This Row],[Ticker]],[1]!Table1[[Symbol]:[Industry]],2,FALSE),"-")</f>
        <v>-</v>
      </c>
      <c r="D280" t="s">
        <v>62</v>
      </c>
      <c r="E280">
        <v>26715.271542959999</v>
      </c>
      <c r="F280">
        <v>1749.6</v>
      </c>
      <c r="G280">
        <v>8.0016506441565802</v>
      </c>
      <c r="H280">
        <v>-14.690027296829699</v>
      </c>
      <c r="I280">
        <v>-8.0544129411824503</v>
      </c>
      <c r="J280">
        <v>-4.9272481049625201</v>
      </c>
      <c r="K280">
        <v>1766.05307386543</v>
      </c>
      <c r="L280">
        <v>1622.4175216578601</v>
      </c>
      <c r="M280">
        <v>36.294260526432403</v>
      </c>
      <c r="N280">
        <v>1.5845793222065401</v>
      </c>
      <c r="O280">
        <v>10.882487425697301</v>
      </c>
      <c r="P280">
        <v>47.795235681702898</v>
      </c>
      <c r="Q280">
        <v>4.5007441961318E-2</v>
      </c>
    </row>
    <row r="281" spans="1:17" x14ac:dyDescent="0.3">
      <c r="A281" t="s">
        <v>664</v>
      </c>
      <c r="B281" t="s">
        <v>665</v>
      </c>
      <c r="C281" t="str">
        <f>IFERROR(VLOOKUP(Table1[[#This Row],[Ticker]],[1]!Table1[[Symbol]:[Industry]],2,FALSE),"-")</f>
        <v>-</v>
      </c>
      <c r="D281" t="s">
        <v>214</v>
      </c>
      <c r="E281">
        <v>26355.978220820001</v>
      </c>
      <c r="F281">
        <v>4142.8999999999996</v>
      </c>
      <c r="G281">
        <v>116.704497349429</v>
      </c>
      <c r="H281">
        <v>8.2118085824440694</v>
      </c>
      <c r="I281">
        <v>39.550721320789599</v>
      </c>
      <c r="J281">
        <v>1.9118653743052401</v>
      </c>
      <c r="K281">
        <v>3575.7707683531798</v>
      </c>
      <c r="L281">
        <v>2812.30326968283</v>
      </c>
      <c r="M281">
        <v>58.759253076055003</v>
      </c>
      <c r="N281">
        <v>1.0487872140390699</v>
      </c>
      <c r="O281">
        <v>10.4093750754302</v>
      </c>
      <c r="P281">
        <v>148.77799795832499</v>
      </c>
    </row>
    <row r="282" spans="1:17" x14ac:dyDescent="0.3">
      <c r="A282" t="s">
        <v>666</v>
      </c>
      <c r="B282" t="s">
        <v>667</v>
      </c>
      <c r="C282" t="str">
        <f>IFERROR(VLOOKUP(Table1[[#This Row],[Ticker]],[1]!Table1[[Symbol]:[Industry]],2,FALSE),"-")</f>
        <v>-</v>
      </c>
      <c r="D282" t="s">
        <v>193</v>
      </c>
      <c r="E282">
        <v>26159.813012359999</v>
      </c>
      <c r="F282">
        <v>2123</v>
      </c>
      <c r="G282">
        <v>29.494570731537401</v>
      </c>
      <c r="H282">
        <v>1.1004657526396899</v>
      </c>
      <c r="I282">
        <v>1.0577811443484</v>
      </c>
      <c r="J282">
        <v>0.24890884028336599</v>
      </c>
      <c r="K282">
        <v>2052.1462361418799</v>
      </c>
      <c r="L282">
        <v>1755.3645489585101</v>
      </c>
      <c r="M282">
        <v>58.560821312109901</v>
      </c>
      <c r="N282">
        <v>1.29109249864953</v>
      </c>
      <c r="O282">
        <v>14.38294865756</v>
      </c>
      <c r="P282">
        <v>90.685768177123094</v>
      </c>
      <c r="Q282">
        <v>0.21990056827936699</v>
      </c>
    </row>
    <row r="283" spans="1:17" x14ac:dyDescent="0.3">
      <c r="A283" t="s">
        <v>668</v>
      </c>
      <c r="B283" t="s">
        <v>669</v>
      </c>
      <c r="C283" t="str">
        <f>IFERROR(VLOOKUP(Table1[[#This Row],[Ticker]],[1]!Table1[[Symbol]:[Industry]],2,FALSE),"-")</f>
        <v>-</v>
      </c>
      <c r="D283" t="s">
        <v>387</v>
      </c>
      <c r="E283">
        <v>25738.483319999999</v>
      </c>
      <c r="F283">
        <v>3682.9</v>
      </c>
      <c r="G283">
        <v>25.238758787494199</v>
      </c>
      <c r="H283">
        <v>1.85584761328994</v>
      </c>
      <c r="I283">
        <v>-1.40347456342791</v>
      </c>
      <c r="J283">
        <v>-0.50853329747046505</v>
      </c>
      <c r="K283">
        <v>3429.9992977276902</v>
      </c>
      <c r="L283">
        <v>3113.2450441154501</v>
      </c>
      <c r="M283">
        <v>67.990155310109103</v>
      </c>
      <c r="N283">
        <v>0.88234019028246202</v>
      </c>
      <c r="O283">
        <v>6.9483287626598704</v>
      </c>
      <c r="P283">
        <v>53.646224447225698</v>
      </c>
      <c r="Q283">
        <v>0.105510192798623</v>
      </c>
    </row>
    <row r="284" spans="1:17" hidden="1" x14ac:dyDescent="0.3">
      <c r="A284" t="s">
        <v>670</v>
      </c>
      <c r="B284" t="s">
        <v>671</v>
      </c>
      <c r="C284" t="str">
        <f>IFERROR(VLOOKUP(Table1[[#This Row],[Ticker]],[1]!Table1[[Symbol]:[Industry]],2,FALSE),"-")</f>
        <v>-</v>
      </c>
      <c r="D284" t="s">
        <v>122</v>
      </c>
      <c r="E284">
        <v>25694.012713799999</v>
      </c>
      <c r="F284">
        <v>1141.05</v>
      </c>
      <c r="G284">
        <v>-9.2931949078395899</v>
      </c>
      <c r="H284">
        <v>2.3462704470927598</v>
      </c>
      <c r="I284">
        <v>-9.3250788384221899</v>
      </c>
      <c r="J284">
        <v>6.2412731605997802</v>
      </c>
      <c r="K284">
        <v>1072.1827158675401</v>
      </c>
      <c r="L284">
        <v>1067.8116066544801</v>
      </c>
      <c r="M284">
        <v>74.297573684902204</v>
      </c>
      <c r="N284">
        <v>0.55332321556562403</v>
      </c>
      <c r="O284">
        <v>8.0539853643573895</v>
      </c>
      <c r="P284">
        <v>19.095084020457101</v>
      </c>
      <c r="Q284">
        <v>-1.6059751613563E-2</v>
      </c>
    </row>
    <row r="285" spans="1:17" x14ac:dyDescent="0.3">
      <c r="A285" t="s">
        <v>672</v>
      </c>
      <c r="B285" t="s">
        <v>673</v>
      </c>
      <c r="C285" t="str">
        <f>IFERROR(VLOOKUP(Table1[[#This Row],[Ticker]],[1]!Table1[[Symbol]:[Industry]],2,FALSE),"-")</f>
        <v>-</v>
      </c>
      <c r="D285" t="s">
        <v>598</v>
      </c>
      <c r="E285">
        <v>25523.08</v>
      </c>
      <c r="F285">
        <v>2418.9</v>
      </c>
      <c r="G285">
        <v>72.520660668617595</v>
      </c>
      <c r="H285">
        <v>11.4651941519034</v>
      </c>
      <c r="I285">
        <v>18.636897389137399</v>
      </c>
      <c r="J285">
        <v>4.3164018308410697</v>
      </c>
      <c r="K285">
        <v>2151.29965217578</v>
      </c>
      <c r="L285">
        <v>1860.3554324281399</v>
      </c>
      <c r="M285">
        <v>76.079041328708996</v>
      </c>
      <c r="N285">
        <v>2.1819398162404098</v>
      </c>
      <c r="O285">
        <v>4.9505973789739199</v>
      </c>
      <c r="P285">
        <v>118.44042082449</v>
      </c>
      <c r="Q285">
        <v>3.9355785594887997E-2</v>
      </c>
    </row>
    <row r="286" spans="1:17" x14ac:dyDescent="0.3">
      <c r="A286" t="s">
        <v>674</v>
      </c>
      <c r="B286" t="s">
        <v>675</v>
      </c>
      <c r="C286" t="str">
        <f>IFERROR(VLOOKUP(Table1[[#This Row],[Ticker]],[1]!Table1[[Symbol]:[Industry]],2,FALSE),"-")</f>
        <v>-</v>
      </c>
      <c r="D286" t="s">
        <v>330</v>
      </c>
      <c r="E286">
        <v>25521.537322799999</v>
      </c>
      <c r="F286">
        <v>1987.15</v>
      </c>
      <c r="G286">
        <v>11.8475079893824</v>
      </c>
      <c r="H286">
        <v>9.5226818957166408</v>
      </c>
      <c r="I286">
        <v>34.591956216876</v>
      </c>
      <c r="J286">
        <v>-0.18243741453937101</v>
      </c>
      <c r="K286">
        <v>1736.17066608047</v>
      </c>
      <c r="L286">
        <v>1531.6203479706601</v>
      </c>
      <c r="M286">
        <v>67.195761399256199</v>
      </c>
      <c r="N286">
        <v>0.67450625072264703</v>
      </c>
      <c r="O286">
        <v>10.660996905115301</v>
      </c>
      <c r="P286">
        <v>67.536464041817695</v>
      </c>
      <c r="Q286">
        <v>-7.7112336565968997E-2</v>
      </c>
    </row>
    <row r="287" spans="1:17" x14ac:dyDescent="0.3">
      <c r="A287" t="s">
        <v>676</v>
      </c>
      <c r="B287" t="s">
        <v>677</v>
      </c>
      <c r="C287" t="str">
        <f>IFERROR(VLOOKUP(Table1[[#This Row],[Ticker]],[1]!Table1[[Symbol]:[Industry]],2,FALSE),"-")</f>
        <v>-</v>
      </c>
      <c r="D287" t="s">
        <v>637</v>
      </c>
      <c r="E287">
        <v>25510.46343426</v>
      </c>
      <c r="F287">
        <v>1026.0999999999999</v>
      </c>
      <c r="G287">
        <v>-43.964501550771502</v>
      </c>
      <c r="H287">
        <v>-11.600140717939601</v>
      </c>
      <c r="I287">
        <v>-26.376532632526999</v>
      </c>
      <c r="J287">
        <v>-6.5690915262782203</v>
      </c>
      <c r="K287">
        <v>1060.0527991732799</v>
      </c>
      <c r="L287">
        <v>1097.03246159844</v>
      </c>
      <c r="M287">
        <v>34.868762940747999</v>
      </c>
      <c r="N287">
        <v>0.50256096831169095</v>
      </c>
      <c r="O287">
        <v>45.005360101354597</v>
      </c>
      <c r="P287">
        <v>15.8061057502398</v>
      </c>
      <c r="Q287">
        <v>-1.5999818030239001E-2</v>
      </c>
    </row>
    <row r="288" spans="1:17" x14ac:dyDescent="0.3">
      <c r="A288" t="s">
        <v>678</v>
      </c>
      <c r="B288" t="s">
        <v>679</v>
      </c>
      <c r="C288" t="str">
        <f>IFERROR(VLOOKUP(Table1[[#This Row],[Ticker]],[1]!Table1[[Symbol]:[Industry]],2,FALSE),"-")</f>
        <v>-</v>
      </c>
      <c r="D288" t="s">
        <v>548</v>
      </c>
      <c r="E288">
        <v>25443.270594404999</v>
      </c>
      <c r="F288">
        <v>706.1</v>
      </c>
      <c r="G288">
        <v>28.614428722808999</v>
      </c>
      <c r="H288">
        <v>0.97969074299056602</v>
      </c>
      <c r="I288">
        <v>2.6145563026216099</v>
      </c>
      <c r="J288">
        <v>-3.01174103570927</v>
      </c>
      <c r="K288">
        <v>683.29771540933496</v>
      </c>
      <c r="L288">
        <v>638.89485495673603</v>
      </c>
      <c r="M288">
        <v>50.862166606630197</v>
      </c>
      <c r="N288">
        <v>0.63682213466169602</v>
      </c>
      <c r="O288">
        <v>8.9434924231695199</v>
      </c>
      <c r="P288">
        <v>61.210045662100399</v>
      </c>
      <c r="Q288">
        <v>-6.0977557462379997E-2</v>
      </c>
    </row>
    <row r="289" spans="1:17" x14ac:dyDescent="0.3">
      <c r="A289" t="s">
        <v>680</v>
      </c>
      <c r="B289" t="s">
        <v>681</v>
      </c>
      <c r="C289" t="str">
        <f>IFERROR(VLOOKUP(Table1[[#This Row],[Ticker]],[1]!Table1[[Symbol]:[Industry]],2,FALSE),"-")</f>
        <v>-</v>
      </c>
      <c r="D289" t="s">
        <v>72</v>
      </c>
      <c r="E289">
        <v>25437.696551699999</v>
      </c>
      <c r="F289">
        <v>186.92</v>
      </c>
      <c r="G289">
        <v>124.49729215925601</v>
      </c>
      <c r="H289">
        <v>25.045730725475501</v>
      </c>
      <c r="I289">
        <v>20.9402223639181</v>
      </c>
      <c r="J289">
        <v>19.566130430958498</v>
      </c>
      <c r="K289">
        <v>155.36167291545499</v>
      </c>
      <c r="L289">
        <v>129.60567440927699</v>
      </c>
      <c r="M289">
        <v>88.621810854139895</v>
      </c>
      <c r="N289">
        <v>1.5129942495979301</v>
      </c>
      <c r="O289">
        <v>3.0922319708966302</v>
      </c>
      <c r="P289">
        <v>151.57469717362</v>
      </c>
      <c r="Q289">
        <v>8.5917697487726999E-2</v>
      </c>
    </row>
    <row r="290" spans="1:17" x14ac:dyDescent="0.3">
      <c r="A290" t="s">
        <v>682</v>
      </c>
      <c r="B290" t="s">
        <v>683</v>
      </c>
      <c r="C290" t="str">
        <f>IFERROR(VLOOKUP(Table1[[#This Row],[Ticker]],[1]!Table1[[Symbol]:[Industry]],2,FALSE),"-")</f>
        <v>-</v>
      </c>
      <c r="D290" t="s">
        <v>62</v>
      </c>
      <c r="E290">
        <v>25422.543446085001</v>
      </c>
      <c r="F290">
        <v>463.4</v>
      </c>
      <c r="G290">
        <v>4.9657875383255101</v>
      </c>
      <c r="H290">
        <v>1.6657739566510401</v>
      </c>
      <c r="I290">
        <v>-0.55573411465257805</v>
      </c>
      <c r="J290">
        <v>2.5457014834779401</v>
      </c>
      <c r="K290">
        <v>440.89788037507799</v>
      </c>
      <c r="L290">
        <v>416.27391311784402</v>
      </c>
      <c r="M290">
        <v>70.371798495476</v>
      </c>
      <c r="N290">
        <v>1.6184316696960801</v>
      </c>
      <c r="O290">
        <v>4.5101424255502698</v>
      </c>
      <c r="P290">
        <v>41.2159073594392</v>
      </c>
      <c r="Q290">
        <v>-9.5153933717899E-2</v>
      </c>
    </row>
    <row r="291" spans="1:17" x14ac:dyDescent="0.3">
      <c r="A291" t="s">
        <v>684</v>
      </c>
      <c r="B291" t="s">
        <v>685</v>
      </c>
      <c r="C291" t="str">
        <f>IFERROR(VLOOKUP(Table1[[#This Row],[Ticker]],[1]!Table1[[Symbol]:[Industry]],2,FALSE),"-")</f>
        <v>-</v>
      </c>
      <c r="D291" t="s">
        <v>553</v>
      </c>
      <c r="E291">
        <v>25413.672522134999</v>
      </c>
      <c r="F291">
        <v>776.3</v>
      </c>
      <c r="G291">
        <v>0.83939913038829395</v>
      </c>
      <c r="H291">
        <v>4.24571373266087</v>
      </c>
      <c r="I291">
        <v>-10.8554002593807</v>
      </c>
      <c r="J291">
        <v>0.21524316692329701</v>
      </c>
      <c r="K291">
        <v>748.96915426433497</v>
      </c>
      <c r="L291">
        <v>714.89242298319004</v>
      </c>
      <c r="M291">
        <v>71.719301993994193</v>
      </c>
      <c r="N291">
        <v>0.61166954465408796</v>
      </c>
      <c r="O291">
        <v>11.6127785649877</v>
      </c>
      <c r="P291">
        <v>27.986151182919802</v>
      </c>
      <c r="Q291">
        <v>-5.2498010195463997E-2</v>
      </c>
    </row>
    <row r="292" spans="1:17" x14ac:dyDescent="0.3">
      <c r="A292" t="s">
        <v>686</v>
      </c>
      <c r="B292" t="s">
        <v>687</v>
      </c>
      <c r="C292" t="str">
        <f>IFERROR(VLOOKUP(Table1[[#This Row],[Ticker]],[1]!Table1[[Symbol]:[Industry]],2,FALSE),"-")</f>
        <v>-</v>
      </c>
      <c r="D292" t="s">
        <v>290</v>
      </c>
      <c r="E292">
        <v>25076.736627449998</v>
      </c>
      <c r="F292">
        <v>1215.6500000000001</v>
      </c>
      <c r="G292">
        <v>-6.3884286127116896</v>
      </c>
      <c r="H292">
        <v>-7.4126269023133302</v>
      </c>
      <c r="I292">
        <v>-16.944576081832199</v>
      </c>
      <c r="J292">
        <v>-1.4940662937803899</v>
      </c>
      <c r="K292">
        <v>1233.7494884113901</v>
      </c>
      <c r="L292">
        <v>1190.55045428221</v>
      </c>
      <c r="M292">
        <v>55.929586491807697</v>
      </c>
      <c r="N292">
        <v>1.4420097286537299</v>
      </c>
      <c r="O292">
        <v>18.858223995393399</v>
      </c>
      <c r="P292">
        <v>24.886994041504</v>
      </c>
      <c r="Q292">
        <v>9.6338807799900006E-2</v>
      </c>
    </row>
    <row r="293" spans="1:17" x14ac:dyDescent="0.3">
      <c r="A293" t="s">
        <v>688</v>
      </c>
      <c r="B293" t="s">
        <v>689</v>
      </c>
      <c r="C293" t="str">
        <f>IFERROR(VLOOKUP(Table1[[#This Row],[Ticker]],[1]!Table1[[Symbol]:[Industry]],2,FALSE),"-")</f>
        <v>-</v>
      </c>
      <c r="D293" t="s">
        <v>166</v>
      </c>
      <c r="E293">
        <v>24785.832649960001</v>
      </c>
      <c r="F293">
        <v>5637.7</v>
      </c>
      <c r="G293">
        <v>92.627081969945294</v>
      </c>
      <c r="H293">
        <v>14.277160745096699</v>
      </c>
      <c r="I293">
        <v>76.724041011408801</v>
      </c>
      <c r="J293">
        <v>8.20529776847855</v>
      </c>
      <c r="K293">
        <v>4778.5092392113502</v>
      </c>
      <c r="L293">
        <v>3747.6329099320601</v>
      </c>
      <c r="M293">
        <v>74.684815343568204</v>
      </c>
      <c r="N293">
        <v>0.97653204305416796</v>
      </c>
      <c r="O293">
        <v>4.3865406105326699</v>
      </c>
      <c r="P293">
        <v>132.00411522633701</v>
      </c>
      <c r="Q293">
        <v>7.0188677452623E-2</v>
      </c>
    </row>
    <row r="294" spans="1:17" x14ac:dyDescent="0.3">
      <c r="A294" t="s">
        <v>690</v>
      </c>
      <c r="B294" t="s">
        <v>691</v>
      </c>
      <c r="C294" t="str">
        <f>IFERROR(VLOOKUP(Table1[[#This Row],[Ticker]],[1]!Table1[[Symbol]:[Industry]],2,FALSE),"-")</f>
        <v>-</v>
      </c>
      <c r="D294" t="s">
        <v>515</v>
      </c>
      <c r="E294">
        <v>24750.174201350001</v>
      </c>
      <c r="F294">
        <v>1583.65</v>
      </c>
      <c r="G294">
        <v>66.620085306412605</v>
      </c>
      <c r="H294">
        <v>-1.9795310687596299</v>
      </c>
      <c r="I294">
        <v>38.298856086539601</v>
      </c>
      <c r="J294">
        <v>-3.2451129192094501</v>
      </c>
      <c r="K294">
        <v>1438.4122734694899</v>
      </c>
      <c r="L294">
        <v>1146.8348774239601</v>
      </c>
      <c r="M294">
        <v>53.226896347729401</v>
      </c>
      <c r="N294">
        <v>0.25970829887083202</v>
      </c>
      <c r="O294">
        <v>7.3469516622990998</v>
      </c>
      <c r="P294">
        <v>94.551597051597</v>
      </c>
      <c r="Q294">
        <v>0.115001649654561</v>
      </c>
    </row>
    <row r="295" spans="1:17" x14ac:dyDescent="0.3">
      <c r="A295" t="s">
        <v>692</v>
      </c>
      <c r="B295" t="s">
        <v>693</v>
      </c>
      <c r="C295" t="str">
        <f>IFERROR(VLOOKUP(Table1[[#This Row],[Ticker]],[1]!Table1[[Symbol]:[Industry]],2,FALSE),"-")</f>
        <v>-</v>
      </c>
      <c r="D295" t="s">
        <v>243</v>
      </c>
      <c r="E295">
        <v>24732.671218799998</v>
      </c>
      <c r="F295">
        <v>502.6</v>
      </c>
      <c r="G295">
        <v>-5.4247831193485201</v>
      </c>
      <c r="H295">
        <v>-3.9335152101869002</v>
      </c>
      <c r="I295">
        <v>11.2010257740392</v>
      </c>
      <c r="J295">
        <v>-0.285908974916529</v>
      </c>
      <c r="K295">
        <v>463.72408223609602</v>
      </c>
      <c r="L295">
        <v>423.68006429096499</v>
      </c>
      <c r="M295">
        <v>54.654700222064598</v>
      </c>
      <c r="N295">
        <v>1.1565052392116699</v>
      </c>
      <c r="O295">
        <v>3.0043772383605298</v>
      </c>
      <c r="P295">
        <v>49.538827729842303</v>
      </c>
      <c r="Q295">
        <v>-3.5850054943502997E-2</v>
      </c>
    </row>
    <row r="296" spans="1:17" x14ac:dyDescent="0.3">
      <c r="A296" t="s">
        <v>694</v>
      </c>
      <c r="B296" t="s">
        <v>695</v>
      </c>
      <c r="C296" t="str">
        <f>IFERROR(VLOOKUP(Table1[[#This Row],[Ticker]],[1]!Table1[[Symbol]:[Industry]],2,FALSE),"-")</f>
        <v>-</v>
      </c>
      <c r="D296" t="s">
        <v>243</v>
      </c>
      <c r="E296">
        <v>24691.462071792001</v>
      </c>
      <c r="F296">
        <v>251.58</v>
      </c>
      <c r="G296">
        <v>61.204227282299399</v>
      </c>
      <c r="H296">
        <v>18.829891889625699</v>
      </c>
      <c r="I296">
        <v>29.626051806218399</v>
      </c>
      <c r="J296">
        <v>-0.52150258741010702</v>
      </c>
      <c r="K296">
        <v>214.347373672332</v>
      </c>
      <c r="L296">
        <v>186.34089472096801</v>
      </c>
      <c r="M296">
        <v>74.997788084186993</v>
      </c>
      <c r="N296">
        <v>3.4470638906043498</v>
      </c>
      <c r="O296">
        <v>3.4263454964623401</v>
      </c>
      <c r="P296">
        <v>95.098875533152395</v>
      </c>
      <c r="Q296">
        <v>3.9091748639412997E-2</v>
      </c>
    </row>
    <row r="297" spans="1:17" x14ac:dyDescent="0.3">
      <c r="A297" t="s">
        <v>696</v>
      </c>
      <c r="B297" t="s">
        <v>697</v>
      </c>
      <c r="C297" t="str">
        <f>IFERROR(VLOOKUP(Table1[[#This Row],[Ticker]],[1]!Table1[[Symbol]:[Industry]],2,FALSE),"-")</f>
        <v>-</v>
      </c>
      <c r="D297" t="s">
        <v>290</v>
      </c>
      <c r="E297">
        <v>24518.221529394999</v>
      </c>
      <c r="F297">
        <v>2950.85</v>
      </c>
      <c r="G297">
        <v>-2.4714178551760999</v>
      </c>
      <c r="H297">
        <v>-0.149517802853113</v>
      </c>
      <c r="I297">
        <v>8.3636792563439695</v>
      </c>
      <c r="J297">
        <v>-0.13229294239209999</v>
      </c>
      <c r="K297">
        <v>2692.7324431735101</v>
      </c>
      <c r="L297">
        <v>2488.8438184665602</v>
      </c>
      <c r="M297">
        <v>76.382276589419902</v>
      </c>
      <c r="N297">
        <v>1.0597463312180599</v>
      </c>
      <c r="O297">
        <v>1.6266499483199801</v>
      </c>
      <c r="P297">
        <v>51.816123887431097</v>
      </c>
      <c r="Q297">
        <v>-5.2671882783458003E-2</v>
      </c>
    </row>
    <row r="298" spans="1:17" x14ac:dyDescent="0.3">
      <c r="A298" t="s">
        <v>698</v>
      </c>
      <c r="B298" t="s">
        <v>699</v>
      </c>
      <c r="C298" t="str">
        <f>IFERROR(VLOOKUP(Table1[[#This Row],[Ticker]],[1]!Table1[[Symbol]:[Industry]],2,FALSE),"-")</f>
        <v>-</v>
      </c>
      <c r="D298" t="s">
        <v>700</v>
      </c>
      <c r="E298">
        <v>24161.658864000001</v>
      </c>
      <c r="F298">
        <v>2141.4499999999998</v>
      </c>
      <c r="G298">
        <v>114.64366343527</v>
      </c>
      <c r="H298">
        <v>-1.9379608431689599</v>
      </c>
      <c r="I298">
        <v>31.551699522431601</v>
      </c>
      <c r="J298">
        <v>-7.6648587941725497</v>
      </c>
      <c r="K298">
        <v>2126.59115059653</v>
      </c>
      <c r="L298">
        <v>1659.45488439324</v>
      </c>
      <c r="M298">
        <v>37.208880679354003</v>
      </c>
      <c r="N298">
        <v>0.54604016072642403</v>
      </c>
      <c r="O298">
        <v>13.007541618996401</v>
      </c>
      <c r="P298">
        <v>142.190680841438</v>
      </c>
      <c r="Q298">
        <v>0.121659648983322</v>
      </c>
    </row>
    <row r="299" spans="1:17" x14ac:dyDescent="0.3">
      <c r="A299" t="s">
        <v>701</v>
      </c>
      <c r="B299" t="s">
        <v>702</v>
      </c>
      <c r="C299" t="str">
        <f>IFERROR(VLOOKUP(Table1[[#This Row],[Ticker]],[1]!Table1[[Symbol]:[Industry]],2,FALSE),"-")</f>
        <v>-</v>
      </c>
      <c r="D299" t="s">
        <v>49</v>
      </c>
      <c r="E299">
        <v>24092.937180000001</v>
      </c>
      <c r="F299">
        <v>796.15</v>
      </c>
      <c r="G299">
        <v>-2.04246156703246</v>
      </c>
      <c r="H299">
        <v>-2.2480270875698301</v>
      </c>
      <c r="I299">
        <v>-3.2129737979831998</v>
      </c>
      <c r="J299">
        <v>1.5221416765954701</v>
      </c>
      <c r="K299">
        <v>778.03583632306095</v>
      </c>
      <c r="L299">
        <v>730.31976500461496</v>
      </c>
      <c r="M299">
        <v>59.988553960552203</v>
      </c>
      <c r="N299">
        <v>0.89637698031066204</v>
      </c>
      <c r="O299">
        <v>10.098599510142501</v>
      </c>
      <c r="P299">
        <v>32.680609949170901</v>
      </c>
    </row>
    <row r="300" spans="1:17" x14ac:dyDescent="0.3">
      <c r="A300" t="s">
        <v>703</v>
      </c>
      <c r="B300" t="s">
        <v>704</v>
      </c>
      <c r="C300" t="str">
        <f>IFERROR(VLOOKUP(Table1[[#This Row],[Ticker]],[1]!Table1[[Symbol]:[Industry]],2,FALSE),"-")</f>
        <v>-</v>
      </c>
      <c r="D300" t="s">
        <v>180</v>
      </c>
      <c r="E300">
        <v>24058.969119779998</v>
      </c>
      <c r="F300">
        <v>7363.35</v>
      </c>
      <c r="G300">
        <v>9.6149946382279499</v>
      </c>
      <c r="H300">
        <v>-9.8955677418286392</v>
      </c>
      <c r="I300">
        <v>-3.6475436399412602</v>
      </c>
      <c r="J300">
        <v>0.98213319509572605</v>
      </c>
      <c r="K300">
        <v>7212.13482773534</v>
      </c>
      <c r="L300">
        <v>6603.6016060469601</v>
      </c>
      <c r="M300">
        <v>52.032129688071599</v>
      </c>
      <c r="N300">
        <v>0.59373808499213698</v>
      </c>
      <c r="O300">
        <v>8.6326196636041992</v>
      </c>
      <c r="P300">
        <v>38.662963137328703</v>
      </c>
      <c r="Q300">
        <v>-3.6267539348187001E-2</v>
      </c>
    </row>
    <row r="301" spans="1:17" x14ac:dyDescent="0.3">
      <c r="A301" t="s">
        <v>705</v>
      </c>
      <c r="B301" t="s">
        <v>706</v>
      </c>
      <c r="C301" t="str">
        <f>IFERROR(VLOOKUP(Table1[[#This Row],[Ticker]],[1]!Table1[[Symbol]:[Industry]],2,FALSE),"-")</f>
        <v>-</v>
      </c>
      <c r="D301" t="s">
        <v>630</v>
      </c>
      <c r="E301">
        <v>23200.723711999999</v>
      </c>
      <c r="F301">
        <v>1412.4</v>
      </c>
      <c r="G301">
        <v>65.161777215834704</v>
      </c>
      <c r="H301">
        <v>-4.1636381933480404</v>
      </c>
      <c r="I301">
        <v>52.2368542687705</v>
      </c>
      <c r="J301">
        <v>-6.2777577488012</v>
      </c>
      <c r="K301">
        <v>1265.9330630536499</v>
      </c>
      <c r="L301">
        <v>985.736807003384</v>
      </c>
      <c r="M301">
        <v>35.265848756698396</v>
      </c>
      <c r="N301">
        <v>0.44380417917926401</v>
      </c>
      <c r="O301">
        <v>5.8482016425941596</v>
      </c>
      <c r="P301">
        <v>116.875239923224</v>
      </c>
      <c r="Q301">
        <v>0.16937316851666401</v>
      </c>
    </row>
    <row r="302" spans="1:17" x14ac:dyDescent="0.3">
      <c r="A302" t="s">
        <v>707</v>
      </c>
      <c r="B302" t="s">
        <v>708</v>
      </c>
      <c r="C302" t="str">
        <f>IFERROR(VLOOKUP(Table1[[#This Row],[Ticker]],[1]!Table1[[Symbol]:[Industry]],2,FALSE),"-")</f>
        <v>-</v>
      </c>
      <c r="D302" t="s">
        <v>646</v>
      </c>
      <c r="E302">
        <v>23048.742024359999</v>
      </c>
      <c r="F302">
        <v>1688.4</v>
      </c>
      <c r="G302">
        <v>197.07722376575799</v>
      </c>
      <c r="H302">
        <v>20.901717502953499</v>
      </c>
      <c r="I302">
        <v>49.089519334228697</v>
      </c>
      <c r="J302">
        <v>-5.4170335148179101</v>
      </c>
      <c r="K302">
        <v>1472.9892535194599</v>
      </c>
      <c r="L302">
        <v>1083.45942158245</v>
      </c>
      <c r="M302">
        <v>47.085451666336603</v>
      </c>
      <c r="N302">
        <v>0.50597407374838699</v>
      </c>
      <c r="O302">
        <v>12.35193082208</v>
      </c>
      <c r="P302">
        <v>234.13813576093401</v>
      </c>
      <c r="Q302">
        <v>0.27590188660457199</v>
      </c>
    </row>
    <row r="303" spans="1:17" hidden="1" x14ac:dyDescent="0.3">
      <c r="A303" t="s">
        <v>709</v>
      </c>
      <c r="B303" t="s">
        <v>710</v>
      </c>
      <c r="C303" t="str">
        <f>IFERROR(VLOOKUP(Table1[[#This Row],[Ticker]],[1]!Table1[[Symbol]:[Industry]],2,FALSE),"-")</f>
        <v>-</v>
      </c>
      <c r="D303" t="s">
        <v>711</v>
      </c>
      <c r="E303">
        <v>23025.673136879999</v>
      </c>
      <c r="F303">
        <v>101.34</v>
      </c>
      <c r="G303">
        <v>98.8980966928155</v>
      </c>
      <c r="H303">
        <v>4.8030379794186597</v>
      </c>
      <c r="I303">
        <v>36.269745242288401</v>
      </c>
      <c r="J303">
        <v>4.2012931554088198</v>
      </c>
      <c r="K303">
        <v>92.474666376486198</v>
      </c>
      <c r="L303">
        <v>76.986441216689499</v>
      </c>
      <c r="M303">
        <v>50.681017208567297</v>
      </c>
      <c r="N303">
        <v>1.0248394167110899</v>
      </c>
      <c r="O303">
        <v>1.0953226761397199</v>
      </c>
      <c r="P303">
        <v>143.31332533013199</v>
      </c>
      <c r="Q303">
        <v>2.0612820630179999E-2</v>
      </c>
    </row>
    <row r="304" spans="1:17" x14ac:dyDescent="0.3">
      <c r="A304" t="s">
        <v>712</v>
      </c>
      <c r="B304" t="s">
        <v>713</v>
      </c>
      <c r="C304" t="str">
        <f>IFERROR(VLOOKUP(Table1[[#This Row],[Ticker]],[1]!Table1[[Symbol]:[Industry]],2,FALSE),"-")</f>
        <v>-</v>
      </c>
      <c r="D304" t="s">
        <v>193</v>
      </c>
      <c r="E304">
        <v>22977.979174889999</v>
      </c>
      <c r="F304">
        <v>597.45000000000005</v>
      </c>
      <c r="G304">
        <v>-17.666027963794701</v>
      </c>
      <c r="H304">
        <v>1.98653824019387</v>
      </c>
      <c r="I304">
        <v>9.5478001633593799</v>
      </c>
      <c r="J304">
        <v>0.339215064178714</v>
      </c>
      <c r="K304">
        <v>556.50559462536398</v>
      </c>
      <c r="L304">
        <v>499.61620416509902</v>
      </c>
      <c r="M304">
        <v>60.034911910830303</v>
      </c>
      <c r="N304">
        <v>0.74283183672571196</v>
      </c>
      <c r="O304">
        <v>4.17608168047534</v>
      </c>
      <c r="P304">
        <v>46.865781710914398</v>
      </c>
      <c r="Q304">
        <v>8.3938645988979002E-2</v>
      </c>
    </row>
    <row r="305" spans="1:17" x14ac:dyDescent="0.3">
      <c r="A305" t="s">
        <v>714</v>
      </c>
      <c r="B305" t="s">
        <v>715</v>
      </c>
      <c r="C305" t="str">
        <f>IFERROR(VLOOKUP(Table1[[#This Row],[Ticker]],[1]!Table1[[Symbol]:[Industry]],2,FALSE),"-")</f>
        <v>-</v>
      </c>
      <c r="D305" t="s">
        <v>637</v>
      </c>
      <c r="E305">
        <v>22923.1020731799</v>
      </c>
      <c r="F305">
        <v>717.9</v>
      </c>
      <c r="G305">
        <v>185.728398082805</v>
      </c>
      <c r="H305">
        <v>14.427738122123801</v>
      </c>
      <c r="I305">
        <v>15.7963150848979</v>
      </c>
      <c r="J305">
        <v>14.294201981306999</v>
      </c>
      <c r="K305">
        <v>633.824412051747</v>
      </c>
      <c r="L305">
        <v>550.06746866275103</v>
      </c>
      <c r="M305">
        <v>80.083532663444998</v>
      </c>
      <c r="N305">
        <v>1.26700181426125</v>
      </c>
      <c r="O305">
        <v>8.9636439615545296</v>
      </c>
      <c r="P305">
        <v>235.07584597432901</v>
      </c>
      <c r="Q305">
        <v>0.13987974668306599</v>
      </c>
    </row>
    <row r="306" spans="1:17" hidden="1" x14ac:dyDescent="0.3">
      <c r="A306" t="s">
        <v>716</v>
      </c>
      <c r="B306" t="s">
        <v>717</v>
      </c>
      <c r="C306" t="str">
        <f>IFERROR(VLOOKUP(Table1[[#This Row],[Ticker]],[1]!Table1[[Symbol]:[Industry]],2,FALSE),"-")</f>
        <v>-</v>
      </c>
      <c r="D306" t="s">
        <v>62</v>
      </c>
      <c r="E306">
        <v>22650.845806500001</v>
      </c>
      <c r="F306">
        <v>4856.45</v>
      </c>
      <c r="G306">
        <v>1.0822458081701201</v>
      </c>
      <c r="H306">
        <v>-4.45147368891518</v>
      </c>
      <c r="I306">
        <v>-0.208223826593501</v>
      </c>
      <c r="J306">
        <v>5.9156484665715201</v>
      </c>
      <c r="K306">
        <v>4621.7880700072101</v>
      </c>
      <c r="L306">
        <v>4362.4205223683502</v>
      </c>
      <c r="M306">
        <v>71.948736881403903</v>
      </c>
      <c r="N306">
        <v>1.16079854617148</v>
      </c>
      <c r="O306">
        <v>3.9854214498244498</v>
      </c>
      <c r="P306">
        <v>28.545526733721498</v>
      </c>
      <c r="Q306">
        <v>-0.119733418469261</v>
      </c>
    </row>
    <row r="307" spans="1:17" x14ac:dyDescent="0.3">
      <c r="A307" t="s">
        <v>718</v>
      </c>
      <c r="B307" t="s">
        <v>719</v>
      </c>
      <c r="C307" t="str">
        <f>IFERROR(VLOOKUP(Table1[[#This Row],[Ticker]],[1]!Table1[[Symbol]:[Industry]],2,FALSE),"-")</f>
        <v>-</v>
      </c>
      <c r="D307" t="s">
        <v>236</v>
      </c>
      <c r="E307">
        <v>22636.059050439999</v>
      </c>
      <c r="F307">
        <v>1357.7</v>
      </c>
      <c r="G307">
        <v>116.804412023886</v>
      </c>
      <c r="H307">
        <v>8.96964851019262</v>
      </c>
      <c r="I307">
        <v>72.836410803366604</v>
      </c>
      <c r="J307">
        <v>12.9700144300574</v>
      </c>
      <c r="K307">
        <v>1207.2968204644201</v>
      </c>
      <c r="L307">
        <v>980.64415848241799</v>
      </c>
      <c r="M307">
        <v>85.995160946904306</v>
      </c>
      <c r="N307">
        <v>1.69286254622888</v>
      </c>
      <c r="O307">
        <v>3.8521028209471799</v>
      </c>
      <c r="P307">
        <v>147.30418943533601</v>
      </c>
      <c r="Q307">
        <v>0.12660393207856699</v>
      </c>
    </row>
    <row r="308" spans="1:17" x14ac:dyDescent="0.3">
      <c r="A308" t="s">
        <v>720</v>
      </c>
      <c r="B308" t="s">
        <v>721</v>
      </c>
      <c r="C308" t="str">
        <f>IFERROR(VLOOKUP(Table1[[#This Row],[Ticker]],[1]!Table1[[Symbol]:[Industry]],2,FALSE),"-")</f>
        <v>-</v>
      </c>
      <c r="D308" t="s">
        <v>95</v>
      </c>
      <c r="E308">
        <v>22582.0835673</v>
      </c>
      <c r="F308">
        <v>278.10000000000002</v>
      </c>
      <c r="G308">
        <v>-34.528894975323702</v>
      </c>
      <c r="H308">
        <v>-6.5024274108053604</v>
      </c>
      <c r="I308">
        <v>-30.1878031815002</v>
      </c>
      <c r="J308">
        <v>2.4139245429860301</v>
      </c>
      <c r="K308">
        <v>276.36453504166701</v>
      </c>
      <c r="L308">
        <v>292.31388841296098</v>
      </c>
      <c r="M308">
        <v>62.2478249861311</v>
      </c>
      <c r="N308">
        <v>1.7858152353968799</v>
      </c>
      <c r="O308">
        <v>28.478964401294402</v>
      </c>
      <c r="P308">
        <v>10.422870756402601</v>
      </c>
      <c r="Q308">
        <v>-0.126961778996315</v>
      </c>
    </row>
    <row r="309" spans="1:17" x14ac:dyDescent="0.3">
      <c r="A309" t="s">
        <v>722</v>
      </c>
      <c r="B309" t="s">
        <v>723</v>
      </c>
      <c r="C309" t="str">
        <f>IFERROR(VLOOKUP(Table1[[#This Row],[Ticker]],[1]!Table1[[Symbol]:[Industry]],2,FALSE),"-")</f>
        <v>-</v>
      </c>
      <c r="D309" t="s">
        <v>246</v>
      </c>
      <c r="E309">
        <v>22402.098172800001</v>
      </c>
      <c r="F309">
        <v>704.45</v>
      </c>
      <c r="G309">
        <v>-5.6115703074852199</v>
      </c>
      <c r="H309">
        <v>10.819649558175399</v>
      </c>
      <c r="I309">
        <v>19.492910199820599</v>
      </c>
      <c r="J309">
        <v>-4.8469730780223896</v>
      </c>
      <c r="K309">
        <v>678.48805526040496</v>
      </c>
      <c r="L309">
        <v>607.82637240964402</v>
      </c>
      <c r="M309">
        <v>42.935888028018901</v>
      </c>
      <c r="N309">
        <v>0.61277658382497702</v>
      </c>
      <c r="O309">
        <v>13.4147207040953</v>
      </c>
      <c r="P309">
        <v>52.149028077753698</v>
      </c>
      <c r="Q309">
        <v>0.10675722810746099</v>
      </c>
    </row>
    <row r="310" spans="1:17" x14ac:dyDescent="0.3">
      <c r="A310" t="s">
        <v>724</v>
      </c>
      <c r="B310" t="s">
        <v>725</v>
      </c>
      <c r="C310" t="str">
        <f>IFERROR(VLOOKUP(Table1[[#This Row],[Ticker]],[1]!Table1[[Symbol]:[Industry]],2,FALSE),"-")</f>
        <v>-</v>
      </c>
      <c r="D310" t="s">
        <v>726</v>
      </c>
      <c r="E310">
        <v>22402.068769500002</v>
      </c>
      <c r="F310">
        <v>1389.8</v>
      </c>
      <c r="G310">
        <v>-21.2694673893151</v>
      </c>
      <c r="H310">
        <v>2.4819739624325701</v>
      </c>
      <c r="I310">
        <v>-12.620654394331201</v>
      </c>
      <c r="J310">
        <v>-7.6037235498418498</v>
      </c>
      <c r="K310">
        <v>1340.5073665182599</v>
      </c>
      <c r="L310">
        <v>1289.465990056</v>
      </c>
      <c r="M310">
        <v>43.7274343497986</v>
      </c>
      <c r="N310">
        <v>0.690359246672268</v>
      </c>
      <c r="O310">
        <v>9.6416750611598694</v>
      </c>
      <c r="P310">
        <v>25.1677399018327</v>
      </c>
      <c r="Q310">
        <v>7.1901390399349997E-3</v>
      </c>
    </row>
    <row r="311" spans="1:17" x14ac:dyDescent="0.3">
      <c r="A311" t="s">
        <v>727</v>
      </c>
      <c r="B311" t="s">
        <v>728</v>
      </c>
      <c r="C311" t="str">
        <f>IFERROR(VLOOKUP(Table1[[#This Row],[Ticker]],[1]!Table1[[Symbol]:[Industry]],2,FALSE),"-")</f>
        <v>-</v>
      </c>
      <c r="D311" t="s">
        <v>46</v>
      </c>
      <c r="E311">
        <v>22367.97363185</v>
      </c>
      <c r="F311">
        <v>871.2</v>
      </c>
      <c r="G311">
        <v>22.1148402180281</v>
      </c>
      <c r="H311">
        <v>0.86040320933257497</v>
      </c>
      <c r="I311">
        <v>30.921566448595801</v>
      </c>
      <c r="J311">
        <v>-6.9463925579510502</v>
      </c>
      <c r="K311">
        <v>828.96120222636102</v>
      </c>
      <c r="L311">
        <v>714.03418822619199</v>
      </c>
      <c r="M311">
        <v>42.032808620226596</v>
      </c>
      <c r="N311">
        <v>1.30925683822948</v>
      </c>
      <c r="O311">
        <v>11.2029384756657</v>
      </c>
      <c r="P311">
        <v>58.3856013089719</v>
      </c>
      <c r="Q311">
        <v>6.4296572569642996E-2</v>
      </c>
    </row>
    <row r="312" spans="1:17" x14ac:dyDescent="0.3">
      <c r="A312" t="s">
        <v>729</v>
      </c>
      <c r="B312" t="s">
        <v>730</v>
      </c>
      <c r="C312" t="str">
        <f>IFERROR(VLOOKUP(Table1[[#This Row],[Ticker]],[1]!Table1[[Symbol]:[Industry]],2,FALSE),"-")</f>
        <v>-</v>
      </c>
      <c r="D312" t="s">
        <v>282</v>
      </c>
      <c r="E312">
        <v>22272.293108624999</v>
      </c>
      <c r="F312">
        <v>1668.65</v>
      </c>
      <c r="G312">
        <v>-6.6481971705943304</v>
      </c>
      <c r="H312">
        <v>-6.5929251450590796</v>
      </c>
      <c r="I312">
        <v>-11.1550506209833</v>
      </c>
      <c r="J312">
        <v>-4.5377118223960897</v>
      </c>
      <c r="K312">
        <v>1707.2550666173299</v>
      </c>
      <c r="L312">
        <v>1587.5046112165201</v>
      </c>
      <c r="M312">
        <v>32.625796122194302</v>
      </c>
      <c r="N312">
        <v>0.764711550723017</v>
      </c>
      <c r="O312">
        <v>12.9715638390315</v>
      </c>
      <c r="P312">
        <v>46.212486308871803</v>
      </c>
      <c r="Q312">
        <v>7.2340605338046995E-2</v>
      </c>
    </row>
    <row r="313" spans="1:17" x14ac:dyDescent="0.3">
      <c r="A313" t="s">
        <v>731</v>
      </c>
      <c r="B313" t="s">
        <v>732</v>
      </c>
      <c r="C313" t="str">
        <f>IFERROR(VLOOKUP(Table1[[#This Row],[Ticker]],[1]!Table1[[Symbol]:[Industry]],2,FALSE),"-")</f>
        <v>-</v>
      </c>
      <c r="D313" t="s">
        <v>62</v>
      </c>
      <c r="E313">
        <v>21741.12006718</v>
      </c>
      <c r="F313">
        <v>848.1</v>
      </c>
      <c r="G313">
        <v>47.835251435789701</v>
      </c>
      <c r="H313">
        <v>20.1070753060811</v>
      </c>
      <c r="I313">
        <v>6.1770707036730101</v>
      </c>
      <c r="J313">
        <v>4.0546956242431502</v>
      </c>
      <c r="K313">
        <v>726.44723898756104</v>
      </c>
      <c r="L313">
        <v>651.50623958676294</v>
      </c>
      <c r="M313">
        <v>76.869944516588106</v>
      </c>
      <c r="N313">
        <v>1.3771480309514299</v>
      </c>
      <c r="O313">
        <v>4.9050819478834997</v>
      </c>
      <c r="P313">
        <v>77.556788443420899</v>
      </c>
      <c r="Q313">
        <v>5.2008924295846998E-2</v>
      </c>
    </row>
    <row r="314" spans="1:17" x14ac:dyDescent="0.3">
      <c r="A314" t="s">
        <v>733</v>
      </c>
      <c r="B314" t="s">
        <v>734</v>
      </c>
      <c r="C314" t="str">
        <f>IFERROR(VLOOKUP(Table1[[#This Row],[Ticker]],[1]!Table1[[Symbol]:[Industry]],2,FALSE),"-")</f>
        <v>-</v>
      </c>
      <c r="D314" t="s">
        <v>140</v>
      </c>
      <c r="E314">
        <v>21569.379702779999</v>
      </c>
      <c r="F314">
        <v>1951.85</v>
      </c>
      <c r="G314">
        <v>232.299720675408</v>
      </c>
      <c r="H314">
        <v>-4.9811582738636702</v>
      </c>
      <c r="I314">
        <v>36.803314833998897</v>
      </c>
      <c r="J314">
        <v>-2.3316103652189999</v>
      </c>
      <c r="K314">
        <v>1894.4252756841199</v>
      </c>
      <c r="L314">
        <v>1434.9721204857101</v>
      </c>
      <c r="M314">
        <v>52.414912659643498</v>
      </c>
      <c r="N314">
        <v>0.69695655675806101</v>
      </c>
      <c r="O314">
        <v>10.705403257012399</v>
      </c>
      <c r="P314">
        <v>263.94231844031202</v>
      </c>
      <c r="Q314">
        <v>0.108126517637245</v>
      </c>
    </row>
    <row r="315" spans="1:17" hidden="1" x14ac:dyDescent="0.3">
      <c r="A315" t="s">
        <v>735</v>
      </c>
      <c r="B315" t="s">
        <v>736</v>
      </c>
      <c r="C315" t="str">
        <f>IFERROR(VLOOKUP(Table1[[#This Row],[Ticker]],[1]!Table1[[Symbol]:[Industry]],2,FALSE),"-")</f>
        <v>-</v>
      </c>
      <c r="D315" t="s">
        <v>130</v>
      </c>
      <c r="E315">
        <v>21356.75148843</v>
      </c>
      <c r="F315">
        <v>14547.85</v>
      </c>
      <c r="G315">
        <v>217.18979617888201</v>
      </c>
      <c r="H315">
        <v>20.804673143622299</v>
      </c>
      <c r="I315">
        <v>97.958332645922198</v>
      </c>
      <c r="J315">
        <v>-1.71263062049124</v>
      </c>
      <c r="K315">
        <v>11758.281527089701</v>
      </c>
      <c r="L315">
        <v>8300.2617266615598</v>
      </c>
      <c r="M315">
        <v>74.043707736240705</v>
      </c>
      <c r="N315">
        <v>0.68740808007562104</v>
      </c>
      <c r="O315">
        <v>7.93416209268036</v>
      </c>
      <c r="P315">
        <v>282.43056742156301</v>
      </c>
    </row>
    <row r="316" spans="1:17" x14ac:dyDescent="0.3">
      <c r="A316" t="s">
        <v>737</v>
      </c>
      <c r="B316" t="s">
        <v>738</v>
      </c>
      <c r="C316" t="str">
        <f>IFERROR(VLOOKUP(Table1[[#This Row],[Ticker]],[1]!Table1[[Symbol]:[Industry]],2,FALSE),"-")</f>
        <v>-</v>
      </c>
      <c r="D316" t="s">
        <v>646</v>
      </c>
      <c r="E316">
        <v>21276.591495000001</v>
      </c>
      <c r="F316">
        <v>5058.8999999999996</v>
      </c>
      <c r="G316">
        <v>195.492847494648</v>
      </c>
      <c r="H316">
        <v>22.072443190441899</v>
      </c>
      <c r="I316">
        <v>45.487280881638597</v>
      </c>
      <c r="J316">
        <v>8.6401321786083898</v>
      </c>
      <c r="K316">
        <v>4316.7150164349796</v>
      </c>
      <c r="L316">
        <v>3349.37355143373</v>
      </c>
      <c r="M316">
        <v>67.269995225823394</v>
      </c>
      <c r="N316">
        <v>1.5396040905106001</v>
      </c>
      <c r="O316">
        <v>8.4820810848208197</v>
      </c>
      <c r="P316">
        <v>226.17021276595699</v>
      </c>
      <c r="Q316">
        <v>0.154041185935238</v>
      </c>
    </row>
    <row r="317" spans="1:17" x14ac:dyDescent="0.3">
      <c r="A317" t="s">
        <v>739</v>
      </c>
      <c r="B317" t="s">
        <v>740</v>
      </c>
      <c r="C317" t="str">
        <f>IFERROR(VLOOKUP(Table1[[#This Row],[Ticker]],[1]!Table1[[Symbol]:[Industry]],2,FALSE),"-")</f>
        <v>-</v>
      </c>
      <c r="D317" t="s">
        <v>62</v>
      </c>
      <c r="E317">
        <v>21246.0127794</v>
      </c>
      <c r="F317">
        <v>1184.4000000000001</v>
      </c>
      <c r="G317">
        <v>50.339377291107603</v>
      </c>
      <c r="H317">
        <v>-4.8616910248154799</v>
      </c>
      <c r="I317">
        <v>27.087957042078902</v>
      </c>
      <c r="J317">
        <v>-3.4451841534022698</v>
      </c>
      <c r="K317">
        <v>1115.4043001653799</v>
      </c>
      <c r="L317">
        <v>958.10440525537604</v>
      </c>
      <c r="M317">
        <v>49.4746694666634</v>
      </c>
      <c r="N317">
        <v>0.84839867531354196</v>
      </c>
      <c r="O317">
        <v>6.3365417088821303</v>
      </c>
      <c r="P317">
        <v>77.358490566037702</v>
      </c>
      <c r="Q317">
        <v>-3.5886975571537999E-2</v>
      </c>
    </row>
    <row r="318" spans="1:17" hidden="1" x14ac:dyDescent="0.3">
      <c r="A318" t="s">
        <v>741</v>
      </c>
      <c r="B318" t="s">
        <v>742</v>
      </c>
      <c r="C318" t="str">
        <f>IFERROR(VLOOKUP(Table1[[#This Row],[Ticker]],[1]!Table1[[Symbol]:[Industry]],2,FALSE),"-")</f>
        <v>-</v>
      </c>
      <c r="D318" t="s">
        <v>140</v>
      </c>
      <c r="E318">
        <v>21245.2164792</v>
      </c>
      <c r="F318">
        <v>1512.8</v>
      </c>
      <c r="G318">
        <v>203.50746062873199</v>
      </c>
      <c r="H318">
        <v>12.3809290141047</v>
      </c>
      <c r="I318">
        <v>21.552912897011002</v>
      </c>
      <c r="J318">
        <v>0.61201783185687797</v>
      </c>
      <c r="K318">
        <v>1370.7126985693101</v>
      </c>
      <c r="M318">
        <v>68.807129194181897</v>
      </c>
      <c r="N318">
        <v>1.0477961530519799</v>
      </c>
      <c r="O318">
        <v>3.3844526705446798</v>
      </c>
      <c r="P318">
        <v>240.72072072072001</v>
      </c>
    </row>
    <row r="319" spans="1:17" x14ac:dyDescent="0.3">
      <c r="A319" t="s">
        <v>743</v>
      </c>
      <c r="B319" t="s">
        <v>744</v>
      </c>
      <c r="C319" t="str">
        <f>IFERROR(VLOOKUP(Table1[[#This Row],[Ticker]],[1]!Table1[[Symbol]:[Industry]],2,FALSE),"-")</f>
        <v>-</v>
      </c>
      <c r="D319" t="s">
        <v>43</v>
      </c>
      <c r="E319">
        <v>21243.996717099999</v>
      </c>
      <c r="F319">
        <v>4057.1</v>
      </c>
      <c r="G319">
        <v>120.891636346642</v>
      </c>
      <c r="H319">
        <v>0.42567155912532501</v>
      </c>
      <c r="I319">
        <v>72.570907089228896</v>
      </c>
      <c r="J319">
        <v>-6.9898659859679304</v>
      </c>
      <c r="K319">
        <v>3911.7126133730699</v>
      </c>
      <c r="L319">
        <v>3048.6626075281702</v>
      </c>
      <c r="M319">
        <v>43.862764984959199</v>
      </c>
      <c r="N319">
        <v>0.54671457999638196</v>
      </c>
      <c r="O319">
        <v>10.6701831357373</v>
      </c>
      <c r="P319">
        <v>150.438271604938</v>
      </c>
      <c r="Q319">
        <v>0.13143810794247099</v>
      </c>
    </row>
    <row r="320" spans="1:17" x14ac:dyDescent="0.3">
      <c r="A320" t="s">
        <v>745</v>
      </c>
      <c r="B320" t="s">
        <v>746</v>
      </c>
      <c r="C320" t="str">
        <f>IFERROR(VLOOKUP(Table1[[#This Row],[Ticker]],[1]!Table1[[Symbol]:[Industry]],2,FALSE),"-")</f>
        <v>-</v>
      </c>
      <c r="D320" t="s">
        <v>243</v>
      </c>
      <c r="E320">
        <v>21142.188340559998</v>
      </c>
      <c r="F320">
        <v>420.6</v>
      </c>
      <c r="G320">
        <v>189.245242849915</v>
      </c>
      <c r="H320">
        <v>14.776203642389</v>
      </c>
      <c r="I320">
        <v>1.5665122016578401</v>
      </c>
      <c r="J320">
        <v>5.1199155266370902</v>
      </c>
      <c r="K320">
        <v>377.47690229922603</v>
      </c>
      <c r="L320">
        <v>319.18789826912501</v>
      </c>
      <c r="M320">
        <v>77.422211344751204</v>
      </c>
      <c r="N320">
        <v>1.3790161359817501</v>
      </c>
      <c r="O320">
        <v>5.3019495958154899</v>
      </c>
      <c r="P320">
        <v>220.457142857142</v>
      </c>
      <c r="Q320">
        <v>0.192468734161061</v>
      </c>
    </row>
    <row r="321" spans="1:17" x14ac:dyDescent="0.3">
      <c r="A321" t="s">
        <v>747</v>
      </c>
      <c r="B321" t="s">
        <v>748</v>
      </c>
      <c r="C321" t="str">
        <f>IFERROR(VLOOKUP(Table1[[#This Row],[Ticker]],[1]!Table1[[Symbol]:[Industry]],2,FALSE),"-")</f>
        <v>-</v>
      </c>
      <c r="D321" t="s">
        <v>553</v>
      </c>
      <c r="E321">
        <v>21139.557039784999</v>
      </c>
      <c r="F321">
        <v>490.75</v>
      </c>
      <c r="G321">
        <v>-33.497245820545402</v>
      </c>
      <c r="H321">
        <v>-0.10703294833407299</v>
      </c>
      <c r="I321">
        <v>-34.300759464214501</v>
      </c>
      <c r="J321">
        <v>-5.2107165824043697</v>
      </c>
      <c r="K321">
        <v>463.63493585021399</v>
      </c>
      <c r="L321">
        <v>484.42250636803499</v>
      </c>
      <c r="M321">
        <v>50.648037760543801</v>
      </c>
      <c r="N321">
        <v>1.2934175450186001</v>
      </c>
      <c r="O321">
        <v>39.586871277711701</v>
      </c>
      <c r="P321">
        <v>61.2823714999343</v>
      </c>
      <c r="Q321">
        <v>5.6229996328781E-2</v>
      </c>
    </row>
    <row r="322" spans="1:17" hidden="1" x14ac:dyDescent="0.3">
      <c r="A322" t="s">
        <v>749</v>
      </c>
      <c r="B322" t="s">
        <v>750</v>
      </c>
      <c r="C322" t="str">
        <f>IFERROR(VLOOKUP(Table1[[#This Row],[Ticker]],[1]!Table1[[Symbol]:[Industry]],2,FALSE),"-")</f>
        <v>-</v>
      </c>
      <c r="D322" t="s">
        <v>40</v>
      </c>
      <c r="E322">
        <v>21063.59684224</v>
      </c>
      <c r="F322">
        <v>979.35</v>
      </c>
      <c r="G322">
        <v>-2.699876790747</v>
      </c>
      <c r="H322">
        <v>1.8199114056261301</v>
      </c>
      <c r="I322">
        <v>-3.1596049665882502</v>
      </c>
      <c r="J322">
        <v>-4.1464293091695499</v>
      </c>
      <c r="K322">
        <v>902.30662727440404</v>
      </c>
      <c r="M322">
        <v>58.128154342692</v>
      </c>
      <c r="N322">
        <v>1.1844298749486599</v>
      </c>
      <c r="O322">
        <v>4.6612549139735497</v>
      </c>
      <c r="P322">
        <v>37.703880764904298</v>
      </c>
    </row>
    <row r="323" spans="1:17" x14ac:dyDescent="0.3">
      <c r="A323" t="s">
        <v>751</v>
      </c>
      <c r="B323" t="s">
        <v>752</v>
      </c>
      <c r="C323" t="str">
        <f>IFERROR(VLOOKUP(Table1[[#This Row],[Ticker]],[1]!Table1[[Symbol]:[Industry]],2,FALSE),"-")</f>
        <v>-</v>
      </c>
      <c r="D323" t="s">
        <v>413</v>
      </c>
      <c r="E323">
        <v>20965.136724479999</v>
      </c>
      <c r="F323">
        <v>938</v>
      </c>
      <c r="G323">
        <v>-29.616193435086899</v>
      </c>
      <c r="H323">
        <v>6.0895098199750199</v>
      </c>
      <c r="I323">
        <v>-11.3631307844328</v>
      </c>
      <c r="J323">
        <v>-1.2523202686394701</v>
      </c>
      <c r="K323">
        <v>884.73001248605306</v>
      </c>
      <c r="L323">
        <v>903.17496235385295</v>
      </c>
      <c r="M323">
        <v>60.097364726951</v>
      </c>
      <c r="N323">
        <v>0.85587824934962997</v>
      </c>
      <c r="O323">
        <v>21.5298507462686</v>
      </c>
      <c r="P323">
        <v>27.3418408905783</v>
      </c>
      <c r="Q323">
        <v>-8.3907762203933006E-2</v>
      </c>
    </row>
    <row r="324" spans="1:17" x14ac:dyDescent="0.3">
      <c r="A324" t="s">
        <v>753</v>
      </c>
      <c r="B324" t="s">
        <v>754</v>
      </c>
      <c r="C324" t="str">
        <f>IFERROR(VLOOKUP(Table1[[#This Row],[Ticker]],[1]!Table1[[Symbol]:[Industry]],2,FALSE),"-")</f>
        <v>-</v>
      </c>
      <c r="D324" t="s">
        <v>46</v>
      </c>
      <c r="E324">
        <v>20897.87368158</v>
      </c>
      <c r="F324">
        <v>326.7</v>
      </c>
      <c r="G324">
        <v>118.791333465942</v>
      </c>
      <c r="H324">
        <v>-2.1657014386195299</v>
      </c>
      <c r="I324">
        <v>54.307434347030501</v>
      </c>
      <c r="J324">
        <v>-2.6778639652981702</v>
      </c>
      <c r="K324">
        <v>304.53054251855798</v>
      </c>
      <c r="L324">
        <v>236.283244750395</v>
      </c>
      <c r="M324">
        <v>55.252990927838297</v>
      </c>
      <c r="N324">
        <v>0.86000307815753496</v>
      </c>
      <c r="O324">
        <v>6.6574839302111899</v>
      </c>
      <c r="P324">
        <v>157.75147928993999</v>
      </c>
      <c r="Q324">
        <v>0.13720129173260101</v>
      </c>
    </row>
    <row r="325" spans="1:17" x14ac:dyDescent="0.3">
      <c r="A325" t="s">
        <v>755</v>
      </c>
      <c r="B325" t="s">
        <v>756</v>
      </c>
      <c r="C325" t="str">
        <f>IFERROR(VLOOKUP(Table1[[#This Row],[Ticker]],[1]!Table1[[Symbol]:[Industry]],2,FALSE),"-")</f>
        <v>-</v>
      </c>
      <c r="D325" t="s">
        <v>484</v>
      </c>
      <c r="E325">
        <v>20771.769272975002</v>
      </c>
      <c r="F325">
        <v>809.85</v>
      </c>
      <c r="G325">
        <v>5.9804724951291099</v>
      </c>
      <c r="H325">
        <v>-6.3518605180724697</v>
      </c>
      <c r="I325">
        <v>-10.6089188078086</v>
      </c>
      <c r="J325">
        <v>-1.28485796308094</v>
      </c>
      <c r="K325">
        <v>779.57644991150596</v>
      </c>
      <c r="L325">
        <v>731.874172437992</v>
      </c>
      <c r="M325">
        <v>52.768031563890403</v>
      </c>
      <c r="N325">
        <v>0.71477425816390106</v>
      </c>
      <c r="O325">
        <v>12.8233623510526</v>
      </c>
      <c r="P325">
        <v>35.403778632335701</v>
      </c>
      <c r="Q325">
        <v>1.4349427313394E-2</v>
      </c>
    </row>
    <row r="326" spans="1:17" x14ac:dyDescent="0.3">
      <c r="A326" t="s">
        <v>757</v>
      </c>
      <c r="B326" t="s">
        <v>758</v>
      </c>
      <c r="C326" t="str">
        <f>IFERROR(VLOOKUP(Table1[[#This Row],[Ticker]],[1]!Table1[[Symbol]:[Industry]],2,FALSE),"-")</f>
        <v>-</v>
      </c>
      <c r="D326" t="s">
        <v>443</v>
      </c>
      <c r="E326">
        <v>20759.059045204998</v>
      </c>
      <c r="F326">
        <v>1440.2</v>
      </c>
      <c r="G326">
        <v>64.618588010057906</v>
      </c>
      <c r="H326">
        <v>19.354730997387001</v>
      </c>
      <c r="I326">
        <v>38.017315705100103</v>
      </c>
      <c r="J326">
        <v>16.108518659888901</v>
      </c>
      <c r="K326">
        <v>1173.3375762994799</v>
      </c>
      <c r="L326">
        <v>995.84817269204996</v>
      </c>
      <c r="M326">
        <v>85.245266483802297</v>
      </c>
      <c r="N326">
        <v>2.2531102732643902</v>
      </c>
      <c r="O326">
        <v>7.1865018747396103</v>
      </c>
      <c r="P326">
        <v>98.6482758620689</v>
      </c>
      <c r="Q326">
        <v>0.15083268563982</v>
      </c>
    </row>
    <row r="327" spans="1:17" hidden="1" x14ac:dyDescent="0.3">
      <c r="A327" t="s">
        <v>759</v>
      </c>
      <c r="B327" t="s">
        <v>760</v>
      </c>
      <c r="C327" t="str">
        <f>IFERROR(VLOOKUP(Table1[[#This Row],[Ticker]],[1]!Table1[[Symbol]:[Industry]],2,FALSE),"-")</f>
        <v>-</v>
      </c>
      <c r="D327" t="s">
        <v>543</v>
      </c>
      <c r="E327">
        <v>20695.509347110001</v>
      </c>
      <c r="F327">
        <v>824.55</v>
      </c>
      <c r="G327">
        <v>-35.891608598815502</v>
      </c>
      <c r="H327">
        <v>-5.5526727475285798</v>
      </c>
      <c r="I327">
        <v>-19.8019043254995</v>
      </c>
      <c r="J327">
        <v>-0.80451989620343101</v>
      </c>
      <c r="K327">
        <v>827.87570657787001</v>
      </c>
      <c r="L327">
        <v>853.08223235278297</v>
      </c>
      <c r="M327">
        <v>52.817471482327399</v>
      </c>
      <c r="N327">
        <v>1.1007383429972999</v>
      </c>
      <c r="O327">
        <v>18.125037899460299</v>
      </c>
      <c r="P327">
        <v>8.7438180019782301</v>
      </c>
      <c r="Q327">
        <v>-0.15919949827257701</v>
      </c>
    </row>
    <row r="328" spans="1:17" x14ac:dyDescent="0.3">
      <c r="A328" t="s">
        <v>761</v>
      </c>
      <c r="B328" t="s">
        <v>762</v>
      </c>
      <c r="C328" t="str">
        <f>IFERROR(VLOOKUP(Table1[[#This Row],[Ticker]],[1]!Table1[[Symbol]:[Industry]],2,FALSE),"-")</f>
        <v>-</v>
      </c>
      <c r="D328" t="s">
        <v>763</v>
      </c>
      <c r="E328">
        <v>20639.612940020001</v>
      </c>
      <c r="F328">
        <v>2108.5500000000002</v>
      </c>
      <c r="G328">
        <v>64.581161524914606</v>
      </c>
      <c r="H328">
        <v>11.938922112038201</v>
      </c>
      <c r="I328">
        <v>32.269475008107896</v>
      </c>
      <c r="J328">
        <v>4.0426308115814802</v>
      </c>
      <c r="K328">
        <v>1889.1999256234899</v>
      </c>
      <c r="L328">
        <v>1606.3134232238999</v>
      </c>
      <c r="M328">
        <v>76.936936323337903</v>
      </c>
      <c r="N328">
        <v>0.98523702605799801</v>
      </c>
      <c r="O328">
        <v>6.0728936947190997</v>
      </c>
      <c r="P328">
        <v>96.144186046511606</v>
      </c>
      <c r="Q328">
        <v>7.0981994383778002E-2</v>
      </c>
    </row>
    <row r="329" spans="1:17" x14ac:dyDescent="0.3">
      <c r="A329" t="s">
        <v>764</v>
      </c>
      <c r="B329" t="s">
        <v>765</v>
      </c>
      <c r="C329" t="str">
        <f>IFERROR(VLOOKUP(Table1[[#This Row],[Ticker]],[1]!Table1[[Symbol]:[Industry]],2,FALSE),"-")</f>
        <v>-</v>
      </c>
      <c r="D329" t="s">
        <v>153</v>
      </c>
      <c r="E329">
        <v>20612.9828870399</v>
      </c>
      <c r="F329">
        <v>171.75</v>
      </c>
      <c r="G329">
        <v>228.63672299011901</v>
      </c>
      <c r="H329">
        <v>-2.0323749808643701</v>
      </c>
      <c r="I329">
        <v>44.208809711078601</v>
      </c>
      <c r="J329">
        <v>-2.5575799699776001</v>
      </c>
      <c r="K329">
        <v>147.80478949864801</v>
      </c>
      <c r="L329">
        <v>118.795512559732</v>
      </c>
      <c r="M329">
        <v>70.25406603815</v>
      </c>
      <c r="N329">
        <v>2.2663083987162902</v>
      </c>
      <c r="O329">
        <v>3.0567685589519602</v>
      </c>
      <c r="P329">
        <v>274.48896156990997</v>
      </c>
      <c r="Q329">
        <v>0.15236483225147901</v>
      </c>
    </row>
    <row r="330" spans="1:17" x14ac:dyDescent="0.3">
      <c r="A330" t="s">
        <v>766</v>
      </c>
      <c r="B330" t="s">
        <v>767</v>
      </c>
      <c r="C330" t="str">
        <f>IFERROR(VLOOKUP(Table1[[#This Row],[Ticker]],[1]!Table1[[Symbol]:[Industry]],2,FALSE),"-")</f>
        <v>-</v>
      </c>
      <c r="D330" t="s">
        <v>214</v>
      </c>
      <c r="E330">
        <v>20573.982396300002</v>
      </c>
      <c r="F330">
        <v>466.45</v>
      </c>
      <c r="G330">
        <v>33.862522654259301</v>
      </c>
      <c r="H330">
        <v>13.083861028698101</v>
      </c>
      <c r="I330">
        <v>46.692702978284501</v>
      </c>
      <c r="J330">
        <v>1.81750838491862</v>
      </c>
      <c r="K330">
        <v>407.63572438894198</v>
      </c>
      <c r="L330">
        <v>343.50472205028802</v>
      </c>
      <c r="M330">
        <v>74.735218290232297</v>
      </c>
      <c r="N330">
        <v>0.81954120242504003</v>
      </c>
      <c r="O330">
        <v>13.098938793011</v>
      </c>
      <c r="P330">
        <v>68.8506787330316</v>
      </c>
      <c r="Q330">
        <v>5.2620780731091998E-2</v>
      </c>
    </row>
    <row r="331" spans="1:17" x14ac:dyDescent="0.3">
      <c r="A331" t="s">
        <v>768</v>
      </c>
      <c r="B331" t="s">
        <v>769</v>
      </c>
      <c r="C331" t="str">
        <f>IFERROR(VLOOKUP(Table1[[#This Row],[Ticker]],[1]!Table1[[Symbol]:[Industry]],2,FALSE),"-")</f>
        <v>-</v>
      </c>
      <c r="D331" t="s">
        <v>153</v>
      </c>
      <c r="E331">
        <v>20484.042678450001</v>
      </c>
      <c r="F331">
        <v>829.1</v>
      </c>
      <c r="G331">
        <v>169.757991876728</v>
      </c>
      <c r="H331">
        <v>-5.7226695060289501</v>
      </c>
      <c r="I331">
        <v>78.272547189742298</v>
      </c>
      <c r="J331">
        <v>-8.0259143576006196</v>
      </c>
      <c r="K331">
        <v>829.58776264013602</v>
      </c>
      <c r="L331">
        <v>624.60716143208504</v>
      </c>
      <c r="M331">
        <v>39.311888637364397</v>
      </c>
      <c r="N331">
        <v>1.2895586932218699</v>
      </c>
      <c r="O331">
        <v>18.2004583283078</v>
      </c>
      <c r="P331">
        <v>206.05389442598701</v>
      </c>
      <c r="Q331">
        <v>0.17315022816785799</v>
      </c>
    </row>
    <row r="332" spans="1:17" x14ac:dyDescent="0.3">
      <c r="A332" t="s">
        <v>770</v>
      </c>
      <c r="B332" t="s">
        <v>771</v>
      </c>
      <c r="C332" t="str">
        <f>IFERROR(VLOOKUP(Table1[[#This Row],[Ticker]],[1]!Table1[[Symbol]:[Industry]],2,FALSE),"-")</f>
        <v>-</v>
      </c>
      <c r="D332" t="s">
        <v>384</v>
      </c>
      <c r="E332">
        <v>20432.83580542</v>
      </c>
      <c r="F332">
        <v>8469.1</v>
      </c>
      <c r="G332">
        <v>-11.269388979250699</v>
      </c>
      <c r="H332">
        <v>5.1700867036726903</v>
      </c>
      <c r="I332">
        <v>3.6138839784738899</v>
      </c>
      <c r="J332">
        <v>4.4966674680857102</v>
      </c>
      <c r="K332">
        <v>7615.9543691995996</v>
      </c>
      <c r="L332">
        <v>6958.7178163518702</v>
      </c>
      <c r="M332">
        <v>86.304956915328304</v>
      </c>
      <c r="N332">
        <v>0.553715160456827</v>
      </c>
      <c r="O332">
        <v>2.2505342952616001</v>
      </c>
      <c r="P332">
        <v>54.359712754711403</v>
      </c>
      <c r="Q332">
        <v>1.3839708142603E-2</v>
      </c>
    </row>
    <row r="333" spans="1:17" x14ac:dyDescent="0.3">
      <c r="A333" t="s">
        <v>772</v>
      </c>
      <c r="B333" t="s">
        <v>773</v>
      </c>
      <c r="C333" t="str">
        <f>IFERROR(VLOOKUP(Table1[[#This Row],[Ticker]],[1]!Table1[[Symbol]:[Industry]],2,FALSE),"-")</f>
        <v>-</v>
      </c>
      <c r="D333" t="s">
        <v>515</v>
      </c>
      <c r="E333">
        <v>20347.99173396</v>
      </c>
      <c r="F333">
        <v>1775.35</v>
      </c>
      <c r="G333">
        <v>21.784599918033798</v>
      </c>
      <c r="H333">
        <v>-1.7569951176137899</v>
      </c>
      <c r="I333">
        <v>7.9248138944771096</v>
      </c>
      <c r="J333">
        <v>-0.375606367869185</v>
      </c>
      <c r="K333">
        <v>1730.3806944601099</v>
      </c>
      <c r="L333">
        <v>1569.1228697904201</v>
      </c>
      <c r="M333">
        <v>56.0196556810671</v>
      </c>
      <c r="N333">
        <v>0.77451791146605398</v>
      </c>
      <c r="O333">
        <v>7.1309882558368898</v>
      </c>
      <c r="P333">
        <v>56.170830401125897</v>
      </c>
    </row>
    <row r="334" spans="1:17" x14ac:dyDescent="0.3">
      <c r="A334" t="s">
        <v>774</v>
      </c>
      <c r="B334" t="s">
        <v>775</v>
      </c>
      <c r="C334" t="str">
        <f>IFERROR(VLOOKUP(Table1[[#This Row],[Ticker]],[1]!Table1[[Symbol]:[Industry]],2,FALSE),"-")</f>
        <v>-</v>
      </c>
      <c r="D334" t="s">
        <v>49</v>
      </c>
      <c r="E334">
        <v>20321.775259225</v>
      </c>
      <c r="F334">
        <v>1292.5999999999999</v>
      </c>
      <c r="G334">
        <v>-26.6682301336987</v>
      </c>
      <c r="H334">
        <v>-18.8747114432689</v>
      </c>
      <c r="I334">
        <v>-36.032967761631099</v>
      </c>
      <c r="J334">
        <v>-4.9561918769797</v>
      </c>
      <c r="K334">
        <v>1386.28314903521</v>
      </c>
      <c r="L334">
        <v>1425.37491819718</v>
      </c>
      <c r="M334">
        <v>30.647731142148299</v>
      </c>
      <c r="N334">
        <v>1.5346655201696799</v>
      </c>
      <c r="O334">
        <v>38.944762494197697</v>
      </c>
      <c r="P334">
        <v>8.6127216200319197</v>
      </c>
      <c r="Q334">
        <v>3.863192875332E-2</v>
      </c>
    </row>
    <row r="335" spans="1:17" x14ac:dyDescent="0.3">
      <c r="A335" t="s">
        <v>776</v>
      </c>
      <c r="B335" t="s">
        <v>777</v>
      </c>
      <c r="C335" t="str">
        <f>IFERROR(VLOOKUP(Table1[[#This Row],[Ticker]],[1]!Table1[[Symbol]:[Industry]],2,FALSE),"-")</f>
        <v>-</v>
      </c>
      <c r="D335" t="s">
        <v>413</v>
      </c>
      <c r="E335">
        <v>20246.035143565001</v>
      </c>
      <c r="F335">
        <v>4070.25</v>
      </c>
      <c r="G335">
        <v>55.952749259292403</v>
      </c>
      <c r="H335">
        <v>13.666992020917601</v>
      </c>
      <c r="I335">
        <v>31.449231628667899</v>
      </c>
      <c r="J335">
        <v>9.5767046766134296</v>
      </c>
      <c r="K335">
        <v>3563.3809359326801</v>
      </c>
      <c r="L335">
        <v>3070.9265747158402</v>
      </c>
      <c r="M335">
        <v>81.662036881017499</v>
      </c>
      <c r="N335">
        <v>1.3364673364410899</v>
      </c>
      <c r="O335">
        <v>6.3263927277194201</v>
      </c>
      <c r="P335">
        <v>83.332207283291595</v>
      </c>
      <c r="Q335">
        <v>-1.7735184389911E-2</v>
      </c>
    </row>
    <row r="336" spans="1:17" hidden="1" x14ac:dyDescent="0.3">
      <c r="A336" t="s">
        <v>778</v>
      </c>
      <c r="B336" t="s">
        <v>779</v>
      </c>
      <c r="C336" t="str">
        <f>IFERROR(VLOOKUP(Table1[[#This Row],[Ticker]],[1]!Table1[[Symbol]:[Industry]],2,FALSE),"-")</f>
        <v>-</v>
      </c>
      <c r="E336">
        <v>20179.440840075</v>
      </c>
      <c r="F336">
        <v>1911.05</v>
      </c>
      <c r="G336">
        <v>662.63594843644705</v>
      </c>
      <c r="H336">
        <v>-11.814866980924</v>
      </c>
      <c r="I336">
        <v>292.733618689769</v>
      </c>
      <c r="J336">
        <v>-0.93503775458780403</v>
      </c>
      <c r="K336">
        <v>2041.2920116241601</v>
      </c>
      <c r="L336">
        <v>1393.38324258032</v>
      </c>
      <c r="M336">
        <v>41.094604788525302</v>
      </c>
      <c r="N336">
        <v>0.59893752418674695</v>
      </c>
      <c r="O336">
        <v>58.957117814813799</v>
      </c>
      <c r="P336">
        <v>780.66820276497594</v>
      </c>
      <c r="Q336">
        <v>0.305952495736727</v>
      </c>
    </row>
    <row r="337" spans="1:17" hidden="1" x14ac:dyDescent="0.3">
      <c r="A337" t="s">
        <v>780</v>
      </c>
      <c r="B337" t="s">
        <v>781</v>
      </c>
      <c r="C337" t="str">
        <f>IFERROR(VLOOKUP(Table1[[#This Row],[Ticker]],[1]!Table1[[Symbol]:[Industry]],2,FALSE),"-")</f>
        <v>-</v>
      </c>
      <c r="D337" t="s">
        <v>140</v>
      </c>
      <c r="E337">
        <v>20173.740000000002</v>
      </c>
      <c r="F337">
        <v>149.34</v>
      </c>
      <c r="G337">
        <v>3.40439230956851</v>
      </c>
      <c r="H337">
        <v>8.2467881037992203</v>
      </c>
      <c r="I337">
        <v>-0.462051978654685</v>
      </c>
      <c r="J337">
        <v>0.301392372694677</v>
      </c>
      <c r="K337">
        <v>136.785722075188</v>
      </c>
      <c r="L337">
        <v>129.030917875331</v>
      </c>
      <c r="M337">
        <v>53.328059728626101</v>
      </c>
      <c r="N337">
        <v>1.1961530140906</v>
      </c>
      <c r="O337">
        <v>2.1829382616847401</v>
      </c>
      <c r="P337">
        <v>33.208455980733198</v>
      </c>
    </row>
    <row r="338" spans="1:17" hidden="1" x14ac:dyDescent="0.3">
      <c r="A338" t="s">
        <v>782</v>
      </c>
      <c r="B338" t="s">
        <v>783</v>
      </c>
      <c r="C338" t="str">
        <f>IFERROR(VLOOKUP(Table1[[#This Row],[Ticker]],[1]!Table1[[Symbol]:[Industry]],2,FALSE),"-")</f>
        <v>-</v>
      </c>
      <c r="D338" t="s">
        <v>140</v>
      </c>
      <c r="E338">
        <v>20155.501969815999</v>
      </c>
      <c r="F338">
        <v>337.78</v>
      </c>
      <c r="G338">
        <v>-15.3726974088089</v>
      </c>
      <c r="H338">
        <v>-5.2037008639307301</v>
      </c>
      <c r="I338">
        <v>-9.7874283619456399</v>
      </c>
      <c r="J338">
        <v>-0.18505646215841501</v>
      </c>
      <c r="K338">
        <v>340.022596380116</v>
      </c>
      <c r="L338">
        <v>334.58190521249497</v>
      </c>
      <c r="M338">
        <v>42.778347382377802</v>
      </c>
      <c r="N338">
        <v>0.98964899121580796</v>
      </c>
      <c r="O338">
        <v>8.0584996151341102</v>
      </c>
      <c r="P338">
        <v>14.114864864864799</v>
      </c>
      <c r="Q338">
        <v>-0.10379904096142301</v>
      </c>
    </row>
    <row r="339" spans="1:17" x14ac:dyDescent="0.3">
      <c r="A339" t="s">
        <v>784</v>
      </c>
      <c r="B339" t="s">
        <v>785</v>
      </c>
      <c r="C339" t="str">
        <f>IFERROR(VLOOKUP(Table1[[#This Row],[Ticker]],[1]!Table1[[Symbol]:[Industry]],2,FALSE),"-")</f>
        <v>-</v>
      </c>
      <c r="D339" t="s">
        <v>166</v>
      </c>
      <c r="E339">
        <v>20116.667938850002</v>
      </c>
      <c r="F339">
        <v>6955.55</v>
      </c>
      <c r="G339">
        <v>-20.527249802579799</v>
      </c>
      <c r="H339">
        <v>7.2870150933518003</v>
      </c>
      <c r="I339">
        <v>-10.5775190627502</v>
      </c>
      <c r="J339">
        <v>-0.28155506159819199</v>
      </c>
      <c r="K339">
        <v>6317.9960103020903</v>
      </c>
      <c r="L339">
        <v>6416.8314951741204</v>
      </c>
      <c r="M339">
        <v>78.428403421898906</v>
      </c>
      <c r="N339">
        <v>1.1763704349959401</v>
      </c>
      <c r="O339">
        <v>9.1200552077118093</v>
      </c>
      <c r="P339">
        <v>34.4106592461617</v>
      </c>
      <c r="Q339">
        <v>-0.129924989597901</v>
      </c>
    </row>
    <row r="340" spans="1:17" x14ac:dyDescent="0.3">
      <c r="A340" t="s">
        <v>786</v>
      </c>
      <c r="B340" t="s">
        <v>787</v>
      </c>
      <c r="C340" t="str">
        <f>IFERROR(VLOOKUP(Table1[[#This Row],[Ticker]],[1]!Table1[[Symbol]:[Industry]],2,FALSE),"-")</f>
        <v>-</v>
      </c>
      <c r="D340" t="s">
        <v>62</v>
      </c>
      <c r="E340">
        <v>20022.254655516001</v>
      </c>
      <c r="F340">
        <v>151.1</v>
      </c>
      <c r="G340">
        <v>40.420556586583402</v>
      </c>
      <c r="H340">
        <v>-7.1612273476734698</v>
      </c>
      <c r="I340">
        <v>-5.5388170445606502</v>
      </c>
      <c r="J340">
        <v>-4.3924437718184501</v>
      </c>
      <c r="K340">
        <v>151.40349971937701</v>
      </c>
      <c r="L340">
        <v>135.02027065289201</v>
      </c>
      <c r="M340">
        <v>34.478289357446201</v>
      </c>
      <c r="N340">
        <v>0.447242149686291</v>
      </c>
      <c r="O340">
        <v>10.324288550628699</v>
      </c>
      <c r="P340">
        <v>72.685714285714198</v>
      </c>
    </row>
    <row r="341" spans="1:17" x14ac:dyDescent="0.3">
      <c r="A341" t="s">
        <v>788</v>
      </c>
      <c r="B341" t="s">
        <v>789</v>
      </c>
      <c r="C341" t="str">
        <f>IFERROR(VLOOKUP(Table1[[#This Row],[Ticker]],[1]!Table1[[Symbol]:[Industry]],2,FALSE),"-")</f>
        <v>-</v>
      </c>
      <c r="D341" t="s">
        <v>153</v>
      </c>
      <c r="E341">
        <v>20021.477365305</v>
      </c>
      <c r="F341">
        <v>630.75</v>
      </c>
      <c r="G341">
        <v>33.504161804442901</v>
      </c>
      <c r="H341">
        <v>8.3385807737643205</v>
      </c>
      <c r="I341">
        <v>44.448639975555402</v>
      </c>
      <c r="J341">
        <v>-3.3378434470219598</v>
      </c>
      <c r="K341">
        <v>587.47389974606699</v>
      </c>
      <c r="L341">
        <v>496.31540785042</v>
      </c>
      <c r="M341">
        <v>59.538769369761901</v>
      </c>
      <c r="N341">
        <v>0.47294628028072899</v>
      </c>
      <c r="O341">
        <v>7.1898533491874597</v>
      </c>
      <c r="P341">
        <v>102.16346153846099</v>
      </c>
      <c r="Q341">
        <v>0.149299197268422</v>
      </c>
    </row>
    <row r="342" spans="1:17" x14ac:dyDescent="0.3">
      <c r="A342" t="s">
        <v>790</v>
      </c>
      <c r="B342" t="s">
        <v>791</v>
      </c>
      <c r="C342" t="str">
        <f>IFERROR(VLOOKUP(Table1[[#This Row],[Ticker]],[1]!Table1[[Symbol]:[Industry]],2,FALSE),"-")</f>
        <v>-</v>
      </c>
      <c r="D342" t="s">
        <v>553</v>
      </c>
      <c r="E342">
        <v>19919.3687355</v>
      </c>
      <c r="F342">
        <v>2243.85</v>
      </c>
      <c r="G342">
        <v>1.9977229637254701</v>
      </c>
      <c r="H342">
        <v>-22.779414364668899</v>
      </c>
      <c r="I342">
        <v>-52.789562342732403</v>
      </c>
      <c r="J342">
        <v>-7.2718135376657296</v>
      </c>
      <c r="K342">
        <v>2533.57353253781</v>
      </c>
      <c r="L342">
        <v>2578.6178170432099</v>
      </c>
      <c r="M342">
        <v>16.985247962603498</v>
      </c>
      <c r="N342">
        <v>2.0042069621175398</v>
      </c>
      <c r="O342">
        <v>73.630144617510098</v>
      </c>
      <c r="P342">
        <v>54.535123966942102</v>
      </c>
      <c r="Q342">
        <v>5.1213945604792997E-2</v>
      </c>
    </row>
    <row r="343" spans="1:17" x14ac:dyDescent="0.3">
      <c r="A343" t="s">
        <v>792</v>
      </c>
      <c r="B343" t="s">
        <v>793</v>
      </c>
      <c r="C343" t="str">
        <f>IFERROR(VLOOKUP(Table1[[#This Row],[Ticker]],[1]!Table1[[Symbol]:[Industry]],2,FALSE),"-")</f>
        <v>-</v>
      </c>
      <c r="D343" t="s">
        <v>371</v>
      </c>
      <c r="E343">
        <v>19888.380023079899</v>
      </c>
      <c r="F343">
        <v>504.95</v>
      </c>
      <c r="G343">
        <v>59.960760864322701</v>
      </c>
      <c r="H343">
        <v>11.2241950981106</v>
      </c>
      <c r="I343">
        <v>19.673248716566199</v>
      </c>
      <c r="J343">
        <v>-5.11696535288233</v>
      </c>
      <c r="K343">
        <v>456.57624870706599</v>
      </c>
      <c r="L343">
        <v>382.908270937525</v>
      </c>
      <c r="M343">
        <v>45.855664532589302</v>
      </c>
      <c r="N343">
        <v>1.07928839510424</v>
      </c>
      <c r="O343">
        <v>13.743935043073501</v>
      </c>
      <c r="P343">
        <v>101.939612077584</v>
      </c>
      <c r="Q343">
        <v>3.6635387380793E-2</v>
      </c>
    </row>
    <row r="344" spans="1:17" x14ac:dyDescent="0.3">
      <c r="A344" t="s">
        <v>794</v>
      </c>
      <c r="B344" t="s">
        <v>795</v>
      </c>
      <c r="C344" t="str">
        <f>IFERROR(VLOOKUP(Table1[[#This Row],[Ticker]],[1]!Table1[[Symbol]:[Industry]],2,FALSE),"-")</f>
        <v>-</v>
      </c>
      <c r="D344" t="s">
        <v>387</v>
      </c>
      <c r="E344">
        <v>19817.826005250001</v>
      </c>
      <c r="F344">
        <v>315.2</v>
      </c>
      <c r="G344">
        <v>56.375580000689403</v>
      </c>
      <c r="H344">
        <v>-11.383598268399201</v>
      </c>
      <c r="I344">
        <v>18.715963868343199</v>
      </c>
      <c r="J344">
        <v>-2.92971458181654</v>
      </c>
      <c r="K344">
        <v>311.741806030406</v>
      </c>
      <c r="L344">
        <v>257.95867772512702</v>
      </c>
      <c r="M344">
        <v>42.722498841587502</v>
      </c>
      <c r="N344">
        <v>0.38744554795476199</v>
      </c>
      <c r="O344">
        <v>12.912436548223299</v>
      </c>
      <c r="P344">
        <v>84.813837584286105</v>
      </c>
      <c r="Q344">
        <v>5.3895827316554998E-2</v>
      </c>
    </row>
    <row r="345" spans="1:17" x14ac:dyDescent="0.3">
      <c r="A345" t="s">
        <v>796</v>
      </c>
      <c r="B345" t="s">
        <v>797</v>
      </c>
      <c r="C345" t="str">
        <f>IFERROR(VLOOKUP(Table1[[#This Row],[Ticker]],[1]!Table1[[Symbol]:[Industry]],2,FALSE),"-")</f>
        <v>-</v>
      </c>
      <c r="D345" t="s">
        <v>798</v>
      </c>
      <c r="E345">
        <v>19765.621333200001</v>
      </c>
      <c r="F345">
        <v>1424.2</v>
      </c>
      <c r="G345">
        <v>8.3059320871438107</v>
      </c>
      <c r="H345">
        <v>6.96055554654086</v>
      </c>
      <c r="I345">
        <v>-1.83948316263739</v>
      </c>
      <c r="J345">
        <v>3.3222827064893798</v>
      </c>
      <c r="K345">
        <v>1257.0829335303599</v>
      </c>
      <c r="L345">
        <v>1161.87168952262</v>
      </c>
      <c r="M345">
        <v>68.449230229125106</v>
      </c>
      <c r="N345">
        <v>1.3422186478615099</v>
      </c>
      <c r="O345">
        <v>2.86125544165145</v>
      </c>
      <c r="P345">
        <v>44.127915802256702</v>
      </c>
      <c r="Q345">
        <v>3.3504151119224002E-2</v>
      </c>
    </row>
    <row r="346" spans="1:17" x14ac:dyDescent="0.3">
      <c r="A346" t="s">
        <v>799</v>
      </c>
      <c r="B346" t="s">
        <v>800</v>
      </c>
      <c r="C346" t="str">
        <f>IFERROR(VLOOKUP(Table1[[#This Row],[Ticker]],[1]!Table1[[Symbol]:[Industry]],2,FALSE),"-")</f>
        <v>-</v>
      </c>
      <c r="D346" t="s">
        <v>543</v>
      </c>
      <c r="E346">
        <v>19723.193650699999</v>
      </c>
      <c r="F346">
        <v>1516.1</v>
      </c>
      <c r="G346">
        <v>-35.4733174746857</v>
      </c>
      <c r="H346">
        <v>-1.7018641729408901</v>
      </c>
      <c r="I346">
        <v>-15.710574594004299</v>
      </c>
      <c r="J346">
        <v>0.59489415745534602</v>
      </c>
      <c r="K346">
        <v>1446.8484336547399</v>
      </c>
      <c r="L346">
        <v>1477.7883076583601</v>
      </c>
      <c r="M346">
        <v>67.165929022274895</v>
      </c>
      <c r="N346">
        <v>1.16907468966855</v>
      </c>
      <c r="O346">
        <v>16.842556559593699</v>
      </c>
      <c r="P346">
        <v>19.472025216706001</v>
      </c>
      <c r="Q346">
        <v>-9.0969531052594005E-2</v>
      </c>
    </row>
    <row r="347" spans="1:17" hidden="1" x14ac:dyDescent="0.3">
      <c r="A347" t="s">
        <v>801</v>
      </c>
      <c r="B347" t="s">
        <v>802</v>
      </c>
      <c r="C347" t="str">
        <f>IFERROR(VLOOKUP(Table1[[#This Row],[Ticker]],[1]!Table1[[Symbol]:[Industry]],2,FALSE),"-")</f>
        <v>-</v>
      </c>
      <c r="D347" t="s">
        <v>548</v>
      </c>
      <c r="E347">
        <v>19695.433423679999</v>
      </c>
      <c r="F347">
        <v>1908.8</v>
      </c>
      <c r="G347">
        <v>-20.987153364169</v>
      </c>
      <c r="H347">
        <v>-0.37827823936551203</v>
      </c>
      <c r="I347">
        <v>-0.97821556705892398</v>
      </c>
      <c r="J347">
        <v>-2.95296998938041</v>
      </c>
      <c r="K347">
        <v>1807.9265709762601</v>
      </c>
      <c r="L347">
        <v>1746.4228918269</v>
      </c>
      <c r="M347">
        <v>45.739014586144101</v>
      </c>
      <c r="N347">
        <v>0.56119492989437403</v>
      </c>
      <c r="O347">
        <v>3.9920368818105501</v>
      </c>
      <c r="P347">
        <v>30.543017371084598</v>
      </c>
      <c r="Q347">
        <v>-5.7753919905542003E-2</v>
      </c>
    </row>
    <row r="348" spans="1:17" x14ac:dyDescent="0.3">
      <c r="A348" t="s">
        <v>803</v>
      </c>
      <c r="B348" t="s">
        <v>804</v>
      </c>
      <c r="C348" t="str">
        <f>IFERROR(VLOOKUP(Table1[[#This Row],[Ticker]],[1]!Table1[[Symbol]:[Industry]],2,FALSE),"-")</f>
        <v>-</v>
      </c>
      <c r="D348" t="s">
        <v>62</v>
      </c>
      <c r="E348">
        <v>19640.587350079899</v>
      </c>
      <c r="F348">
        <v>986.55</v>
      </c>
      <c r="G348">
        <v>23.712083811456399</v>
      </c>
      <c r="H348">
        <v>5.8676592560472001</v>
      </c>
      <c r="I348">
        <v>0.12811766599583199</v>
      </c>
      <c r="J348">
        <v>2.7762393379605101</v>
      </c>
      <c r="K348">
        <v>940.569870083247</v>
      </c>
      <c r="L348">
        <v>886.25341766450197</v>
      </c>
      <c r="M348">
        <v>70.986693861206504</v>
      </c>
      <c r="N348">
        <v>1.8796718178980301</v>
      </c>
      <c r="O348">
        <v>10.8914905478688</v>
      </c>
      <c r="P348">
        <v>53.847953216374201</v>
      </c>
      <c r="Q348">
        <v>-4.6401267742383998E-2</v>
      </c>
    </row>
    <row r="349" spans="1:17" x14ac:dyDescent="0.3">
      <c r="A349" t="s">
        <v>805</v>
      </c>
      <c r="B349" t="s">
        <v>806</v>
      </c>
      <c r="C349" t="str">
        <f>IFERROR(VLOOKUP(Table1[[#This Row],[Ticker]],[1]!Table1[[Symbol]:[Industry]],2,FALSE),"-")</f>
        <v>-</v>
      </c>
      <c r="D349" t="s">
        <v>526</v>
      </c>
      <c r="E349">
        <v>19634.042937462</v>
      </c>
      <c r="F349">
        <v>163.03</v>
      </c>
      <c r="G349">
        <v>-41.490578366470103</v>
      </c>
      <c r="H349">
        <v>-14.147380954172499</v>
      </c>
      <c r="I349">
        <v>-24.141307116156899</v>
      </c>
      <c r="J349">
        <v>-3.1665141531484902</v>
      </c>
      <c r="K349">
        <v>164.53903698187801</v>
      </c>
      <c r="L349">
        <v>169.73608288189001</v>
      </c>
      <c r="M349">
        <v>34.6421939769114</v>
      </c>
      <c r="N349">
        <v>0.67318247083974303</v>
      </c>
      <c r="O349">
        <v>39.5448690425075</v>
      </c>
      <c r="P349">
        <v>14.608084358523699</v>
      </c>
      <c r="Q349">
        <v>1.6451980741179002E-2</v>
      </c>
    </row>
    <row r="350" spans="1:17" x14ac:dyDescent="0.3">
      <c r="A350" t="s">
        <v>807</v>
      </c>
      <c r="B350" t="s">
        <v>808</v>
      </c>
      <c r="C350" t="str">
        <f>IFERROR(VLOOKUP(Table1[[#This Row],[Ticker]],[1]!Table1[[Symbol]:[Industry]],2,FALSE),"-")</f>
        <v>-</v>
      </c>
      <c r="D350" t="s">
        <v>246</v>
      </c>
      <c r="E350">
        <v>19569.87137556</v>
      </c>
      <c r="F350">
        <v>1321.8</v>
      </c>
      <c r="G350">
        <v>204.04796330019599</v>
      </c>
      <c r="H350">
        <v>-1.1911555055074401</v>
      </c>
      <c r="I350">
        <v>75.566252354583</v>
      </c>
      <c r="J350">
        <v>-3.9833843298908702</v>
      </c>
      <c r="K350">
        <v>1259.8820896376701</v>
      </c>
      <c r="L350">
        <v>921.52996143052701</v>
      </c>
      <c r="M350">
        <v>39.344352505879499</v>
      </c>
      <c r="N350">
        <v>0.50768841254419395</v>
      </c>
      <c r="O350">
        <v>9.6988954456044691</v>
      </c>
      <c r="P350">
        <v>240.31925849639501</v>
      </c>
      <c r="Q350">
        <v>0.160188088843156</v>
      </c>
    </row>
    <row r="351" spans="1:17" x14ac:dyDescent="0.3">
      <c r="A351" t="s">
        <v>809</v>
      </c>
      <c r="B351" t="s">
        <v>810</v>
      </c>
      <c r="C351" t="str">
        <f>IFERROR(VLOOKUP(Table1[[#This Row],[Ticker]],[1]!Table1[[Symbol]:[Industry]],2,FALSE),"-")</f>
        <v>-</v>
      </c>
      <c r="D351" t="s">
        <v>299</v>
      </c>
      <c r="E351">
        <v>19496.514516120002</v>
      </c>
      <c r="F351">
        <v>1838</v>
      </c>
      <c r="G351">
        <v>3.9248441056989098</v>
      </c>
      <c r="H351">
        <v>-10.474630856445399</v>
      </c>
      <c r="I351">
        <v>-31.132806932023499</v>
      </c>
      <c r="J351">
        <v>-3.6297522166754699</v>
      </c>
      <c r="K351">
        <v>1843.1373180681301</v>
      </c>
      <c r="L351">
        <v>1831.97980832228</v>
      </c>
      <c r="M351">
        <v>24.191993283627198</v>
      </c>
      <c r="N351">
        <v>1.4279059542311701</v>
      </c>
      <c r="O351">
        <v>33.784004352557098</v>
      </c>
      <c r="P351">
        <v>31.285714285714199</v>
      </c>
      <c r="Q351">
        <v>3.4648850397335999E-2</v>
      </c>
    </row>
    <row r="352" spans="1:17" hidden="1" x14ac:dyDescent="0.3">
      <c r="A352" t="s">
        <v>811</v>
      </c>
      <c r="B352" t="s">
        <v>812</v>
      </c>
      <c r="C352" t="str">
        <f>IFERROR(VLOOKUP(Table1[[#This Row],[Ticker]],[1]!Table1[[Symbol]:[Industry]],2,FALSE),"-")</f>
        <v>-</v>
      </c>
      <c r="D352" t="s">
        <v>813</v>
      </c>
      <c r="E352">
        <v>19473.047842709999</v>
      </c>
      <c r="F352">
        <v>1806.6</v>
      </c>
      <c r="G352">
        <v>2.0627289974161802</v>
      </c>
      <c r="H352">
        <v>8.9128950412349202</v>
      </c>
      <c r="I352">
        <v>16.5549525245351</v>
      </c>
      <c r="J352">
        <v>-5.3614532411120503</v>
      </c>
      <c r="M352">
        <v>49.156187767194098</v>
      </c>
      <c r="O352">
        <v>7.2982397874460299</v>
      </c>
      <c r="P352">
        <v>46.681281208135402</v>
      </c>
    </row>
    <row r="353" spans="1:17" hidden="1" x14ac:dyDescent="0.3">
      <c r="A353" t="s">
        <v>814</v>
      </c>
      <c r="B353" t="s">
        <v>815</v>
      </c>
      <c r="C353" t="str">
        <f>IFERROR(VLOOKUP(Table1[[#This Row],[Ticker]],[1]!Table1[[Symbol]:[Industry]],2,FALSE),"-")</f>
        <v>-</v>
      </c>
      <c r="D353" t="s">
        <v>253</v>
      </c>
      <c r="E353">
        <v>19296.922527620001</v>
      </c>
      <c r="F353">
        <v>676.35</v>
      </c>
      <c r="G353">
        <v>52.337392475672203</v>
      </c>
      <c r="H353">
        <v>2.8023288859056299</v>
      </c>
      <c r="I353">
        <v>23.712805636218601</v>
      </c>
      <c r="J353">
        <v>0.87640932294165796</v>
      </c>
      <c r="K353">
        <v>605.589873873893</v>
      </c>
      <c r="L353">
        <v>517.71212854651401</v>
      </c>
      <c r="M353">
        <v>65.672323455493597</v>
      </c>
      <c r="N353">
        <v>0.80079572719994996</v>
      </c>
      <c r="O353">
        <v>3.7776299253344998</v>
      </c>
      <c r="P353">
        <v>80.215827338129401</v>
      </c>
      <c r="Q353">
        <v>-4.1938477609526001E-2</v>
      </c>
    </row>
    <row r="354" spans="1:17" x14ac:dyDescent="0.3">
      <c r="A354" t="s">
        <v>816</v>
      </c>
      <c r="B354" t="s">
        <v>817</v>
      </c>
      <c r="C354" t="str">
        <f>IFERROR(VLOOKUP(Table1[[#This Row],[Ticker]],[1]!Table1[[Symbol]:[Industry]],2,FALSE),"-")</f>
        <v>-</v>
      </c>
      <c r="D354" t="s">
        <v>21</v>
      </c>
      <c r="E354">
        <v>19212.225381600001</v>
      </c>
      <c r="F354">
        <v>732.35</v>
      </c>
      <c r="G354">
        <v>83.260144806065398</v>
      </c>
      <c r="H354">
        <v>-3.1973369396689701</v>
      </c>
      <c r="I354">
        <v>-18.8184187402452</v>
      </c>
      <c r="J354">
        <v>-4.2097565516691402</v>
      </c>
      <c r="K354">
        <v>681.98174748919405</v>
      </c>
      <c r="L354">
        <v>647.29132867990495</v>
      </c>
      <c r="M354">
        <v>48.208467607706297</v>
      </c>
      <c r="N354">
        <v>1.1180699603009601</v>
      </c>
      <c r="O354">
        <v>17.6828019389636</v>
      </c>
      <c r="P354">
        <v>110.35473215568</v>
      </c>
      <c r="Q354">
        <v>3.8068461937670002E-2</v>
      </c>
    </row>
    <row r="355" spans="1:17" x14ac:dyDescent="0.3">
      <c r="A355" t="s">
        <v>818</v>
      </c>
      <c r="B355" t="s">
        <v>819</v>
      </c>
      <c r="C355" t="str">
        <f>IFERROR(VLOOKUP(Table1[[#This Row],[Ticker]],[1]!Table1[[Symbol]:[Industry]],2,FALSE),"-")</f>
        <v>-</v>
      </c>
      <c r="D355" t="s">
        <v>130</v>
      </c>
      <c r="E355">
        <v>19198.56305135</v>
      </c>
      <c r="F355">
        <v>679.8</v>
      </c>
      <c r="G355">
        <v>66.503752176473498</v>
      </c>
      <c r="H355">
        <v>3.3512891268081102</v>
      </c>
      <c r="I355">
        <v>-12.407471252309801</v>
      </c>
      <c r="J355">
        <v>-5.1054449645843896</v>
      </c>
      <c r="K355">
        <v>656.45844091471304</v>
      </c>
      <c r="L355">
        <v>583.44267702279899</v>
      </c>
      <c r="M355">
        <v>49.8594353129563</v>
      </c>
      <c r="N355">
        <v>1.72864086308984</v>
      </c>
      <c r="O355">
        <v>9.6351868196528301</v>
      </c>
      <c r="P355">
        <v>98.019225167491896</v>
      </c>
      <c r="Q355">
        <v>3.6184706120602997E-2</v>
      </c>
    </row>
    <row r="356" spans="1:17" hidden="1" x14ac:dyDescent="0.3">
      <c r="A356" t="s">
        <v>820</v>
      </c>
      <c r="B356" t="s">
        <v>821</v>
      </c>
      <c r="C356" t="str">
        <f>IFERROR(VLOOKUP(Table1[[#This Row],[Ticker]],[1]!Table1[[Symbol]:[Industry]],2,FALSE),"-")</f>
        <v>-</v>
      </c>
      <c r="D356" t="s">
        <v>413</v>
      </c>
      <c r="E356">
        <v>19157.6780545</v>
      </c>
      <c r="F356">
        <v>1121.3499999999999</v>
      </c>
      <c r="G356">
        <v>177.94047924537199</v>
      </c>
      <c r="H356">
        <v>2.57252054376952</v>
      </c>
      <c r="I356">
        <v>4.8853123350750502</v>
      </c>
      <c r="J356">
        <v>-1.19664794085516</v>
      </c>
      <c r="K356">
        <v>1015.0669413294401</v>
      </c>
      <c r="L356">
        <v>814.64314547118897</v>
      </c>
      <c r="M356">
        <v>54.940063539151701</v>
      </c>
      <c r="N356">
        <v>0.529292885094932</v>
      </c>
      <c r="O356">
        <v>5.2303027600659897</v>
      </c>
      <c r="P356">
        <v>214.853292152183</v>
      </c>
    </row>
    <row r="357" spans="1:17" x14ac:dyDescent="0.3">
      <c r="A357" t="s">
        <v>822</v>
      </c>
      <c r="B357" t="s">
        <v>823</v>
      </c>
      <c r="C357" t="str">
        <f>IFERROR(VLOOKUP(Table1[[#This Row],[Ticker]],[1]!Table1[[Symbol]:[Industry]],2,FALSE),"-")</f>
        <v>-</v>
      </c>
      <c r="D357" t="s">
        <v>598</v>
      </c>
      <c r="E357">
        <v>19136.40539892</v>
      </c>
      <c r="F357">
        <v>3771.35</v>
      </c>
      <c r="G357">
        <v>108.09878979802799</v>
      </c>
      <c r="H357">
        <v>-3.8975695283501799</v>
      </c>
      <c r="I357">
        <v>11.344974721949001</v>
      </c>
      <c r="J357">
        <v>-5.48886231126761</v>
      </c>
      <c r="K357">
        <v>3799.6524888536201</v>
      </c>
      <c r="L357">
        <v>3285.3206389880502</v>
      </c>
      <c r="M357">
        <v>38.6347824906534</v>
      </c>
      <c r="N357">
        <v>0.74187402632141897</v>
      </c>
      <c r="O357">
        <v>13.222055762525301</v>
      </c>
      <c r="P357">
        <v>145.21131339401799</v>
      </c>
      <c r="Q357">
        <v>7.4092272936402997E-2</v>
      </c>
    </row>
    <row r="358" spans="1:17" x14ac:dyDescent="0.3">
      <c r="A358" t="s">
        <v>824</v>
      </c>
      <c r="B358" t="s">
        <v>825</v>
      </c>
      <c r="C358" t="str">
        <f>IFERROR(VLOOKUP(Table1[[#This Row],[Ticker]],[1]!Table1[[Symbol]:[Industry]],2,FALSE),"-")</f>
        <v>-</v>
      </c>
      <c r="D358" t="s">
        <v>637</v>
      </c>
      <c r="E358">
        <v>19026.601988729999</v>
      </c>
      <c r="F358">
        <v>37.71</v>
      </c>
      <c r="G358">
        <v>-12.988502865216899</v>
      </c>
      <c r="H358">
        <v>-6.2837593830911702</v>
      </c>
      <c r="I358">
        <v>-32.520339488474001</v>
      </c>
      <c r="J358">
        <v>-1.8092837898337799</v>
      </c>
      <c r="K358">
        <v>38.434038798488501</v>
      </c>
      <c r="L358">
        <v>38.575713459436002</v>
      </c>
      <c r="M358">
        <v>39.404486357649901</v>
      </c>
      <c r="N358">
        <v>0.747726282796777</v>
      </c>
      <c r="O358">
        <v>40.281092548395598</v>
      </c>
      <c r="P358">
        <v>19.335443037974599</v>
      </c>
      <c r="Q358">
        <v>6.5836078389056002E-2</v>
      </c>
    </row>
    <row r="359" spans="1:17" x14ac:dyDescent="0.3">
      <c r="A359" t="s">
        <v>826</v>
      </c>
      <c r="B359" t="s">
        <v>827</v>
      </c>
      <c r="C359" t="str">
        <f>IFERROR(VLOOKUP(Table1[[#This Row],[Ticker]],[1]!Table1[[Symbol]:[Industry]],2,FALSE),"-")</f>
        <v>-</v>
      </c>
      <c r="D359" t="s">
        <v>67</v>
      </c>
      <c r="E359">
        <v>19007.677154879999</v>
      </c>
      <c r="F359">
        <v>3350.4</v>
      </c>
      <c r="G359">
        <v>39.479879378919101</v>
      </c>
      <c r="H359">
        <v>20.9722466491225</v>
      </c>
      <c r="I359">
        <v>56.990950570919402</v>
      </c>
      <c r="J359">
        <v>5.9780052413962297</v>
      </c>
      <c r="K359">
        <v>2973.6603021148198</v>
      </c>
      <c r="L359">
        <v>2477.0077152716399</v>
      </c>
      <c r="M359">
        <v>70.554285047057206</v>
      </c>
      <c r="N359">
        <v>1.7006512461004999</v>
      </c>
      <c r="O359">
        <v>9.0914517669532007</v>
      </c>
      <c r="P359">
        <v>93.106628242074905</v>
      </c>
      <c r="Q359">
        <v>0.173107272793567</v>
      </c>
    </row>
    <row r="360" spans="1:17" x14ac:dyDescent="0.3">
      <c r="A360" t="s">
        <v>828</v>
      </c>
      <c r="B360" t="s">
        <v>829</v>
      </c>
      <c r="C360" t="str">
        <f>IFERROR(VLOOKUP(Table1[[#This Row],[Ticker]],[1]!Table1[[Symbol]:[Industry]],2,FALSE),"-")</f>
        <v>-</v>
      </c>
      <c r="D360" t="s">
        <v>78</v>
      </c>
      <c r="E360">
        <v>18827.776838400001</v>
      </c>
      <c r="F360">
        <v>793.9</v>
      </c>
      <c r="G360">
        <v>-40.607472480859201</v>
      </c>
      <c r="H360">
        <v>-12.102161109983999</v>
      </c>
      <c r="I360">
        <v>-32.012465011863299</v>
      </c>
      <c r="J360">
        <v>-2.4163500287087101</v>
      </c>
      <c r="K360">
        <v>818.47156106226396</v>
      </c>
      <c r="L360">
        <v>854.161375185059</v>
      </c>
      <c r="M360">
        <v>33.856426923411597</v>
      </c>
      <c r="N360">
        <v>1.2090815931060901</v>
      </c>
      <c r="O360">
        <v>33.291346517193602</v>
      </c>
      <c r="P360">
        <v>13.4142857142857</v>
      </c>
      <c r="Q360">
        <v>-0.120565612451373</v>
      </c>
    </row>
    <row r="361" spans="1:17" x14ac:dyDescent="0.3">
      <c r="A361" t="s">
        <v>830</v>
      </c>
      <c r="B361" t="s">
        <v>831</v>
      </c>
      <c r="C361" t="str">
        <f>IFERROR(VLOOKUP(Table1[[#This Row],[Ticker]],[1]!Table1[[Symbol]:[Industry]],2,FALSE),"-")</f>
        <v>-</v>
      </c>
      <c r="D361" t="s">
        <v>413</v>
      </c>
      <c r="E361">
        <v>18777.4173408959</v>
      </c>
      <c r="F361">
        <v>117.65</v>
      </c>
      <c r="G361">
        <v>-24.142149694153701</v>
      </c>
      <c r="H361">
        <v>-2.3698149203763399</v>
      </c>
      <c r="I361">
        <v>-17.676733477049702</v>
      </c>
      <c r="J361">
        <v>-3.8267803566389702</v>
      </c>
      <c r="K361">
        <v>118.099004693845</v>
      </c>
      <c r="L361">
        <v>115.705034749086</v>
      </c>
      <c r="M361">
        <v>38.533392044617003</v>
      </c>
      <c r="N361">
        <v>0.93011207537288898</v>
      </c>
      <c r="O361">
        <v>16.447088822779399</v>
      </c>
      <c r="P361">
        <v>12.047619047618999</v>
      </c>
      <c r="Q361">
        <v>9.3193727004844004E-2</v>
      </c>
    </row>
    <row r="362" spans="1:17" x14ac:dyDescent="0.3">
      <c r="A362" t="s">
        <v>832</v>
      </c>
      <c r="B362" t="s">
        <v>833</v>
      </c>
      <c r="C362" t="str">
        <f>IFERROR(VLOOKUP(Table1[[#This Row],[Ticker]],[1]!Table1[[Symbol]:[Industry]],2,FALSE),"-")</f>
        <v>-</v>
      </c>
      <c r="D362" t="s">
        <v>246</v>
      </c>
      <c r="E362">
        <v>18588.835487339999</v>
      </c>
      <c r="F362">
        <v>2271</v>
      </c>
      <c r="G362">
        <v>206.68684567039301</v>
      </c>
      <c r="H362">
        <v>19.752097230566701</v>
      </c>
      <c r="I362">
        <v>132.49397503222201</v>
      </c>
      <c r="J362">
        <v>-2.6998942144890901</v>
      </c>
      <c r="K362">
        <v>1948.3153772021899</v>
      </c>
      <c r="L362">
        <v>1323.1145659818999</v>
      </c>
      <c r="M362">
        <v>52.458241735660003</v>
      </c>
      <c r="N362">
        <v>0.79517723298981302</v>
      </c>
      <c r="O362">
        <v>18.185821224130301</v>
      </c>
      <c r="P362">
        <v>237.820751208627</v>
      </c>
      <c r="Q362">
        <v>0.14170991394006099</v>
      </c>
    </row>
    <row r="363" spans="1:17" x14ac:dyDescent="0.3">
      <c r="A363" t="s">
        <v>834</v>
      </c>
      <c r="B363" t="s">
        <v>835</v>
      </c>
      <c r="C363" t="str">
        <f>IFERROR(VLOOKUP(Table1[[#This Row],[Ticker]],[1]!Table1[[Symbol]:[Industry]],2,FALSE),"-")</f>
        <v>-</v>
      </c>
      <c r="D363" t="s">
        <v>49</v>
      </c>
      <c r="E363">
        <v>18250.147000556</v>
      </c>
      <c r="F363">
        <v>226.5</v>
      </c>
      <c r="G363">
        <v>-10.2332971178057</v>
      </c>
      <c r="H363">
        <v>-1.9184350522496001</v>
      </c>
      <c r="I363">
        <v>-4.8365992035301302</v>
      </c>
      <c r="J363">
        <v>3.10141235071884</v>
      </c>
      <c r="K363">
        <v>218.45975394888299</v>
      </c>
      <c r="L363">
        <v>212.651032932481</v>
      </c>
      <c r="M363">
        <v>60.754217920196403</v>
      </c>
      <c r="N363">
        <v>0.54181566775819801</v>
      </c>
      <c r="O363">
        <v>27.7041942604856</v>
      </c>
      <c r="P363">
        <v>23.753585575740999</v>
      </c>
      <c r="Q363">
        <v>3.8519185755363998E-2</v>
      </c>
    </row>
    <row r="364" spans="1:17" x14ac:dyDescent="0.3">
      <c r="A364" t="s">
        <v>836</v>
      </c>
      <c r="B364" t="s">
        <v>837</v>
      </c>
      <c r="C364" t="str">
        <f>IFERROR(VLOOKUP(Table1[[#This Row],[Ticker]],[1]!Table1[[Symbol]:[Industry]],2,FALSE),"-")</f>
        <v>-</v>
      </c>
      <c r="D364" t="s">
        <v>304</v>
      </c>
      <c r="E364">
        <v>18238.635162375002</v>
      </c>
      <c r="F364">
        <v>822.2</v>
      </c>
      <c r="G364">
        <v>52.902292162915899</v>
      </c>
      <c r="H364">
        <v>-6.4415773973259096</v>
      </c>
      <c r="I364">
        <v>-2.1514364539553901</v>
      </c>
      <c r="J364">
        <v>-2.73184131817924</v>
      </c>
      <c r="K364">
        <v>823.36766500657802</v>
      </c>
      <c r="L364">
        <v>735.30252816235497</v>
      </c>
      <c r="M364">
        <v>48.9227954981924</v>
      </c>
      <c r="N364">
        <v>0.82553739123810599</v>
      </c>
      <c r="O364">
        <v>16.516662612503001</v>
      </c>
      <c r="P364">
        <v>84.225857046829503</v>
      </c>
      <c r="Q364">
        <v>0.17912526608326901</v>
      </c>
    </row>
    <row r="365" spans="1:17" hidden="1" x14ac:dyDescent="0.3">
      <c r="A365" t="s">
        <v>838</v>
      </c>
      <c r="B365" t="s">
        <v>839</v>
      </c>
      <c r="C365" t="str">
        <f>IFERROR(VLOOKUP(Table1[[#This Row],[Ticker]],[1]!Table1[[Symbol]:[Industry]],2,FALSE),"-")</f>
        <v>-</v>
      </c>
      <c r="D365" t="s">
        <v>49</v>
      </c>
      <c r="E365">
        <v>18180.351275624998</v>
      </c>
      <c r="F365">
        <v>438.8</v>
      </c>
      <c r="G365">
        <v>6.7896464084071901</v>
      </c>
      <c r="H365">
        <v>6.4548271771277301</v>
      </c>
      <c r="I365">
        <v>21.2818699355261</v>
      </c>
      <c r="J365">
        <v>-2.0477546910562698</v>
      </c>
      <c r="M365">
        <v>58.236388245762498</v>
      </c>
      <c r="O365">
        <v>1.99407474931632</v>
      </c>
      <c r="P365">
        <v>50.273972602739697</v>
      </c>
    </row>
    <row r="366" spans="1:17" x14ac:dyDescent="0.3">
      <c r="A366" t="s">
        <v>840</v>
      </c>
      <c r="B366" t="s">
        <v>841</v>
      </c>
      <c r="C366" t="str">
        <f>IFERROR(VLOOKUP(Table1[[#This Row],[Ticker]],[1]!Table1[[Symbol]:[Industry]],2,FALSE),"-")</f>
        <v>-</v>
      </c>
      <c r="D366" t="s">
        <v>548</v>
      </c>
      <c r="E366">
        <v>18077.859723000001</v>
      </c>
      <c r="F366">
        <v>3657.2</v>
      </c>
      <c r="G366">
        <v>-41.475236406305797</v>
      </c>
      <c r="H366">
        <v>-1.07906414700104</v>
      </c>
      <c r="I366">
        <v>-8.4485630489169097</v>
      </c>
      <c r="J366">
        <v>-0.95816159400338596</v>
      </c>
      <c r="K366">
        <v>3494.1731021084402</v>
      </c>
      <c r="L366">
        <v>3553.7036675070499</v>
      </c>
      <c r="M366">
        <v>53.899633102931297</v>
      </c>
      <c r="N366">
        <v>0.77136983186816399</v>
      </c>
      <c r="O366">
        <v>29.176692551678801</v>
      </c>
      <c r="P366">
        <v>27.164936803490999</v>
      </c>
      <c r="Q366">
        <v>-6.3429260327175996E-2</v>
      </c>
    </row>
    <row r="367" spans="1:17" x14ac:dyDescent="0.3">
      <c r="A367" t="s">
        <v>842</v>
      </c>
      <c r="B367" t="s">
        <v>843</v>
      </c>
      <c r="C367" t="str">
        <f>IFERROR(VLOOKUP(Table1[[#This Row],[Ticker]],[1]!Table1[[Symbol]:[Industry]],2,FALSE),"-")</f>
        <v>-</v>
      </c>
      <c r="D367" t="s">
        <v>49</v>
      </c>
      <c r="E367">
        <v>18008.745294204</v>
      </c>
      <c r="F367">
        <v>224.23</v>
      </c>
      <c r="G367">
        <v>46.6149386088385</v>
      </c>
      <c r="H367">
        <v>11.723222373698899</v>
      </c>
      <c r="I367">
        <v>17.965657432586202</v>
      </c>
      <c r="J367">
        <v>1.36889899099058</v>
      </c>
      <c r="K367">
        <v>193.63540589895501</v>
      </c>
      <c r="L367">
        <v>173.83033372511201</v>
      </c>
      <c r="M367">
        <v>70.567085480040305</v>
      </c>
      <c r="N367">
        <v>1.06722013436837</v>
      </c>
      <c r="O367">
        <v>0.51732595995184205</v>
      </c>
      <c r="P367">
        <v>82.895595432300098</v>
      </c>
      <c r="Q367">
        <v>-1.0036806358534E-2</v>
      </c>
    </row>
    <row r="368" spans="1:17" x14ac:dyDescent="0.3">
      <c r="A368" t="s">
        <v>844</v>
      </c>
      <c r="B368" t="s">
        <v>845</v>
      </c>
      <c r="C368" t="str">
        <f>IFERROR(VLOOKUP(Table1[[#This Row],[Ticker]],[1]!Table1[[Symbol]:[Industry]],2,FALSE),"-")</f>
        <v>-</v>
      </c>
      <c r="D368" t="s">
        <v>40</v>
      </c>
      <c r="E368">
        <v>17943.65038906</v>
      </c>
      <c r="F368">
        <v>488.3</v>
      </c>
      <c r="G368">
        <v>81.120275242397895</v>
      </c>
      <c r="H368">
        <v>2.4577871853587601</v>
      </c>
      <c r="I368">
        <v>-15.321938580655999</v>
      </c>
      <c r="J368">
        <v>2.9188696085881398</v>
      </c>
      <c r="K368">
        <v>450.31414779774798</v>
      </c>
      <c r="L368">
        <v>419.00576465371</v>
      </c>
      <c r="M368">
        <v>64.309220324683693</v>
      </c>
      <c r="N368">
        <v>1.2794057505912799</v>
      </c>
      <c r="O368">
        <v>13.4548433340159</v>
      </c>
      <c r="P368">
        <v>114.025860179706</v>
      </c>
      <c r="Q368">
        <v>0.105905434532149</v>
      </c>
    </row>
    <row r="369" spans="1:17" x14ac:dyDescent="0.3">
      <c r="A369" t="s">
        <v>846</v>
      </c>
      <c r="B369" t="s">
        <v>847</v>
      </c>
      <c r="C369" t="str">
        <f>IFERROR(VLOOKUP(Table1[[#This Row],[Ticker]],[1]!Table1[[Symbol]:[Industry]],2,FALSE),"-")</f>
        <v>-</v>
      </c>
      <c r="D369" t="s">
        <v>387</v>
      </c>
      <c r="E369">
        <v>17931.759076139999</v>
      </c>
      <c r="F369">
        <v>563.79999999999995</v>
      </c>
      <c r="G369">
        <v>44.059036618412698</v>
      </c>
      <c r="H369">
        <v>-3.6980505207140002</v>
      </c>
      <c r="I369">
        <v>3.4692925266912802</v>
      </c>
      <c r="J369">
        <v>0.69583965810441895</v>
      </c>
      <c r="K369">
        <v>544.39226626591403</v>
      </c>
      <c r="L369">
        <v>470.42725520769</v>
      </c>
      <c r="M369">
        <v>58.810622044576299</v>
      </c>
      <c r="N369">
        <v>0.69233681846529604</v>
      </c>
      <c r="O369">
        <v>6.0659808442710297</v>
      </c>
      <c r="P369">
        <v>87.745587745587699</v>
      </c>
      <c r="Q369">
        <v>0.13733601556729499</v>
      </c>
    </row>
    <row r="370" spans="1:17" x14ac:dyDescent="0.3">
      <c r="A370" t="s">
        <v>848</v>
      </c>
      <c r="B370" t="s">
        <v>849</v>
      </c>
      <c r="C370" t="str">
        <f>IFERROR(VLOOKUP(Table1[[#This Row],[Ticker]],[1]!Table1[[Symbol]:[Industry]],2,FALSE),"-")</f>
        <v>-</v>
      </c>
      <c r="D370" t="s">
        <v>177</v>
      </c>
      <c r="E370">
        <v>17924.995415519999</v>
      </c>
      <c r="F370">
        <v>318.2</v>
      </c>
      <c r="G370">
        <v>-18.974622790282801</v>
      </c>
      <c r="H370">
        <v>2.76687646862954</v>
      </c>
      <c r="I370">
        <v>-13.043881838211901</v>
      </c>
      <c r="J370">
        <v>2.8579148359498499</v>
      </c>
      <c r="K370">
        <v>307.29779495960298</v>
      </c>
      <c r="L370">
        <v>311.66826860450601</v>
      </c>
      <c r="M370">
        <v>80.149251191405597</v>
      </c>
      <c r="N370">
        <v>0.54483135923994996</v>
      </c>
      <c r="O370">
        <v>27.8284098051539</v>
      </c>
      <c r="P370">
        <v>25.029469548133498</v>
      </c>
      <c r="Q370">
        <v>-5.2631669346357997E-2</v>
      </c>
    </row>
    <row r="371" spans="1:17" x14ac:dyDescent="0.3">
      <c r="A371" t="s">
        <v>850</v>
      </c>
      <c r="B371" t="s">
        <v>851</v>
      </c>
      <c r="C371" t="str">
        <f>IFERROR(VLOOKUP(Table1[[#This Row],[Ticker]],[1]!Table1[[Symbol]:[Industry]],2,FALSE),"-")</f>
        <v>-</v>
      </c>
      <c r="D371" t="s">
        <v>630</v>
      </c>
      <c r="E371">
        <v>17892.167288920002</v>
      </c>
      <c r="F371">
        <v>120.65</v>
      </c>
      <c r="G371">
        <v>59.9300096322428</v>
      </c>
      <c r="H371">
        <v>10.6981632237088</v>
      </c>
      <c r="I371">
        <v>25.6614525057647</v>
      </c>
      <c r="J371">
        <v>-1.86221427140899</v>
      </c>
      <c r="K371">
        <v>111.208167424648</v>
      </c>
      <c r="L371">
        <v>94.951560929902698</v>
      </c>
      <c r="M371">
        <v>56.778069786734498</v>
      </c>
      <c r="N371">
        <v>1.48533622220654</v>
      </c>
      <c r="O371">
        <v>12.225445503522501</v>
      </c>
      <c r="P371">
        <v>96.178861788617894</v>
      </c>
      <c r="Q371">
        <v>3.3027390207666998E-2</v>
      </c>
    </row>
    <row r="372" spans="1:17" x14ac:dyDescent="0.3">
      <c r="A372" t="s">
        <v>852</v>
      </c>
      <c r="B372" t="s">
        <v>853</v>
      </c>
      <c r="C372" t="str">
        <f>IFERROR(VLOOKUP(Table1[[#This Row],[Ticker]],[1]!Table1[[Symbol]:[Industry]],2,FALSE),"-")</f>
        <v>-</v>
      </c>
      <c r="D372" t="s">
        <v>62</v>
      </c>
      <c r="E372">
        <v>17679.092313960002</v>
      </c>
      <c r="F372">
        <v>1689.9</v>
      </c>
      <c r="G372">
        <v>52.840644674825299</v>
      </c>
      <c r="H372">
        <v>11.5773438370001</v>
      </c>
      <c r="I372">
        <v>6.3601241895298397</v>
      </c>
      <c r="J372">
        <v>-1.70616543329668</v>
      </c>
      <c r="K372">
        <v>1555.0164654233999</v>
      </c>
      <c r="L372">
        <v>1392.82892438355</v>
      </c>
      <c r="M372">
        <v>68.056043624035794</v>
      </c>
      <c r="N372">
        <v>0.39930869786395501</v>
      </c>
      <c r="O372">
        <v>6.4560033138055299</v>
      </c>
      <c r="P372">
        <v>87.756235764679701</v>
      </c>
    </row>
    <row r="373" spans="1:17" x14ac:dyDescent="0.3">
      <c r="A373" t="s">
        <v>854</v>
      </c>
      <c r="B373" t="s">
        <v>855</v>
      </c>
      <c r="C373" t="str">
        <f>IFERROR(VLOOKUP(Table1[[#This Row],[Ticker]],[1]!Table1[[Symbol]:[Industry]],2,FALSE),"-")</f>
        <v>-</v>
      </c>
      <c r="D373" t="s">
        <v>130</v>
      </c>
      <c r="E373">
        <v>17653.969640399999</v>
      </c>
      <c r="F373">
        <v>60.05</v>
      </c>
      <c r="G373">
        <v>9.1210229177443303</v>
      </c>
      <c r="H373">
        <v>-4.7729610268022098</v>
      </c>
      <c r="I373">
        <v>8.07020680733544</v>
      </c>
      <c r="J373">
        <v>3.5311913943249</v>
      </c>
      <c r="K373">
        <v>59.510568666546597</v>
      </c>
      <c r="L373">
        <v>55.836545542270699</v>
      </c>
      <c r="M373">
        <v>71.747612399051803</v>
      </c>
      <c r="N373">
        <v>0.75589883680231695</v>
      </c>
      <c r="O373">
        <v>22.731057452123199</v>
      </c>
      <c r="P373">
        <v>53.384418901660197</v>
      </c>
    </row>
    <row r="374" spans="1:17" x14ac:dyDescent="0.3">
      <c r="A374" t="s">
        <v>856</v>
      </c>
      <c r="B374" t="s">
        <v>857</v>
      </c>
      <c r="C374" t="str">
        <f>IFERROR(VLOOKUP(Table1[[#This Row],[Ticker]],[1]!Table1[[Symbol]:[Industry]],2,FALSE),"-")</f>
        <v>-</v>
      </c>
      <c r="D374" t="s">
        <v>122</v>
      </c>
      <c r="E374">
        <v>17580.584768699999</v>
      </c>
      <c r="F374">
        <v>707.75</v>
      </c>
      <c r="G374">
        <v>43.730174838658002</v>
      </c>
      <c r="H374">
        <v>-4.4758180789063697</v>
      </c>
      <c r="I374">
        <v>9.4777179138432093</v>
      </c>
      <c r="J374">
        <v>-2.5596402117421602</v>
      </c>
      <c r="K374">
        <v>650.59317017993305</v>
      </c>
      <c r="L374">
        <v>557.81650397533599</v>
      </c>
      <c r="M374">
        <v>48.264582911527903</v>
      </c>
      <c r="N374">
        <v>0.68745071951498404</v>
      </c>
      <c r="O374">
        <v>5.5457435535146402</v>
      </c>
      <c r="P374">
        <v>74.322660098522107</v>
      </c>
    </row>
    <row r="375" spans="1:17" x14ac:dyDescent="0.3">
      <c r="A375" t="s">
        <v>858</v>
      </c>
      <c r="B375" t="s">
        <v>859</v>
      </c>
      <c r="C375" t="str">
        <f>IFERROR(VLOOKUP(Table1[[#This Row],[Ticker]],[1]!Table1[[Symbol]:[Industry]],2,FALSE),"-")</f>
        <v>-</v>
      </c>
      <c r="D375" t="s">
        <v>130</v>
      </c>
      <c r="E375">
        <v>17531.80134464</v>
      </c>
      <c r="F375">
        <v>658.45</v>
      </c>
      <c r="G375">
        <v>91.808402405416103</v>
      </c>
      <c r="H375">
        <v>21.526793451936001</v>
      </c>
      <c r="I375">
        <v>12.2440474853714</v>
      </c>
      <c r="J375">
        <v>9.5550883586564996</v>
      </c>
      <c r="K375">
        <v>577.021582387845</v>
      </c>
      <c r="L375">
        <v>514.34326304872695</v>
      </c>
      <c r="M375">
        <v>86.237188552879999</v>
      </c>
      <c r="N375">
        <v>1.37367805484733</v>
      </c>
      <c r="O375">
        <v>1.8983977522970501</v>
      </c>
      <c r="P375">
        <v>123.54438974707099</v>
      </c>
      <c r="Q375">
        <v>0.13538886546989001</v>
      </c>
    </row>
    <row r="376" spans="1:17" x14ac:dyDescent="0.3">
      <c r="A376" t="s">
        <v>860</v>
      </c>
      <c r="B376" t="s">
        <v>861</v>
      </c>
      <c r="C376" t="str">
        <f>IFERROR(VLOOKUP(Table1[[#This Row],[Ticker]],[1]!Table1[[Symbol]:[Industry]],2,FALSE),"-")</f>
        <v>-</v>
      </c>
      <c r="D376" t="s">
        <v>613</v>
      </c>
      <c r="E376">
        <v>17350.997750834998</v>
      </c>
      <c r="F376">
        <v>771.5</v>
      </c>
      <c r="G376">
        <v>68.840276345875395</v>
      </c>
      <c r="H376">
        <v>0.97193595706413005</v>
      </c>
      <c r="I376">
        <v>36.313049459399998</v>
      </c>
      <c r="J376">
        <v>-5.0442694553692196</v>
      </c>
      <c r="K376">
        <v>702.98609792674495</v>
      </c>
      <c r="L376">
        <v>623.06266165381203</v>
      </c>
      <c r="M376">
        <v>49.688500091019399</v>
      </c>
      <c r="N376">
        <v>2.2186918179819299</v>
      </c>
      <c r="O376">
        <v>7.05767984445884</v>
      </c>
      <c r="P376">
        <v>101.752092050209</v>
      </c>
      <c r="Q376">
        <v>9.0345589020611003E-2</v>
      </c>
    </row>
    <row r="377" spans="1:17" x14ac:dyDescent="0.3">
      <c r="A377" t="s">
        <v>862</v>
      </c>
      <c r="B377" t="s">
        <v>863</v>
      </c>
      <c r="C377" t="str">
        <f>IFERROR(VLOOKUP(Table1[[#This Row],[Ticker]],[1]!Table1[[Symbol]:[Industry]],2,FALSE),"-")</f>
        <v>-</v>
      </c>
      <c r="D377" t="s">
        <v>21</v>
      </c>
      <c r="E377">
        <v>17334.539888579999</v>
      </c>
      <c r="F377">
        <v>710.5</v>
      </c>
      <c r="G377">
        <v>17.0463784021549</v>
      </c>
      <c r="H377">
        <v>2.4304827597092502</v>
      </c>
      <c r="I377">
        <v>-17.866133490354901</v>
      </c>
      <c r="J377">
        <v>-4.3812645750332004</v>
      </c>
      <c r="K377">
        <v>609.48549923490702</v>
      </c>
      <c r="L377">
        <v>627.65450084245401</v>
      </c>
      <c r="M377">
        <v>57.503443161796902</v>
      </c>
      <c r="N377">
        <v>1.30578783759791</v>
      </c>
      <c r="O377">
        <v>22.4489795918367</v>
      </c>
      <c r="P377">
        <v>51.298977853492303</v>
      </c>
      <c r="Q377">
        <v>7.5689288424723999E-2</v>
      </c>
    </row>
    <row r="378" spans="1:17" x14ac:dyDescent="0.3">
      <c r="A378" t="s">
        <v>864</v>
      </c>
      <c r="B378" t="s">
        <v>865</v>
      </c>
      <c r="C378" t="str">
        <f>IFERROR(VLOOKUP(Table1[[#This Row],[Ticker]],[1]!Table1[[Symbol]:[Industry]],2,FALSE),"-")</f>
        <v>-</v>
      </c>
      <c r="D378" t="s">
        <v>290</v>
      </c>
      <c r="E378">
        <v>17311.2107449049</v>
      </c>
      <c r="F378">
        <v>2141.4</v>
      </c>
      <c r="G378">
        <v>-12.546230659820401</v>
      </c>
      <c r="H378">
        <v>7.0737302352270897</v>
      </c>
      <c r="I378">
        <v>-5.2185670962558497</v>
      </c>
      <c r="J378">
        <v>0.79390061362965103</v>
      </c>
      <c r="K378">
        <v>2037.50676110371</v>
      </c>
      <c r="L378">
        <v>1972.39597182067</v>
      </c>
      <c r="M378">
        <v>66.530974503336296</v>
      </c>
      <c r="N378">
        <v>0.88495311121359999</v>
      </c>
      <c r="O378">
        <v>10.0401606425702</v>
      </c>
      <c r="P378">
        <v>22.365714285714301</v>
      </c>
      <c r="Q378">
        <v>3.2898619889805997E-2</v>
      </c>
    </row>
    <row r="379" spans="1:17" x14ac:dyDescent="0.3">
      <c r="A379" t="s">
        <v>866</v>
      </c>
      <c r="B379" t="s">
        <v>867</v>
      </c>
      <c r="C379" t="str">
        <f>IFERROR(VLOOKUP(Table1[[#This Row],[Ticker]],[1]!Table1[[Symbol]:[Industry]],2,FALSE),"-")</f>
        <v>-</v>
      </c>
      <c r="D379" t="s">
        <v>140</v>
      </c>
      <c r="E379">
        <v>17231.293951200001</v>
      </c>
      <c r="F379">
        <v>496.4</v>
      </c>
      <c r="G379">
        <v>144.928928044662</v>
      </c>
      <c r="H379">
        <v>12.153338135802599</v>
      </c>
      <c r="I379">
        <v>39.454724104339398</v>
      </c>
      <c r="J379">
        <v>2.0527400640407998</v>
      </c>
      <c r="K379">
        <v>427.97062029079899</v>
      </c>
      <c r="L379">
        <v>334.68203146718099</v>
      </c>
      <c r="M379">
        <v>61.105411545059702</v>
      </c>
      <c r="N379">
        <v>1.10812288047701</v>
      </c>
      <c r="O379">
        <v>11.200644641418201</v>
      </c>
      <c r="P379">
        <v>177.628635346756</v>
      </c>
      <c r="Q379">
        <v>0.197711350570621</v>
      </c>
    </row>
    <row r="380" spans="1:17" hidden="1" x14ac:dyDescent="0.3">
      <c r="A380" t="s">
        <v>868</v>
      </c>
      <c r="B380" t="s">
        <v>869</v>
      </c>
      <c r="C380" t="str">
        <f>IFERROR(VLOOKUP(Table1[[#This Row],[Ticker]],[1]!Table1[[Symbol]:[Industry]],2,FALSE),"-")</f>
        <v>-</v>
      </c>
      <c r="D380" t="s">
        <v>246</v>
      </c>
      <c r="E380">
        <v>17202.728070000001</v>
      </c>
      <c r="F380">
        <v>15871.55</v>
      </c>
      <c r="G380">
        <v>-8.8624255720295704</v>
      </c>
      <c r="H380">
        <v>-3.5810621017257298</v>
      </c>
      <c r="I380">
        <v>3.1894112343802701</v>
      </c>
      <c r="J380">
        <v>-3.7970285621682001</v>
      </c>
      <c r="K380">
        <v>16262.5629430627</v>
      </c>
      <c r="L380">
        <v>15029.230523591799</v>
      </c>
      <c r="M380">
        <v>41.7671473227579</v>
      </c>
      <c r="N380">
        <v>0.908621257620426</v>
      </c>
      <c r="O380">
        <v>12.1134986816032</v>
      </c>
      <c r="P380">
        <v>24.7537787978588</v>
      </c>
      <c r="Q380">
        <v>7.3391543503268999E-2</v>
      </c>
    </row>
    <row r="381" spans="1:17" x14ac:dyDescent="0.3">
      <c r="A381" t="s">
        <v>870</v>
      </c>
      <c r="B381" t="s">
        <v>871</v>
      </c>
      <c r="C381" t="str">
        <f>IFERROR(VLOOKUP(Table1[[#This Row],[Ticker]],[1]!Table1[[Symbol]:[Industry]],2,FALSE),"-")</f>
        <v>-</v>
      </c>
      <c r="D381" t="s">
        <v>62</v>
      </c>
      <c r="E381">
        <v>17195.875</v>
      </c>
      <c r="F381">
        <v>6750.25</v>
      </c>
      <c r="G381">
        <v>53.652644548529402</v>
      </c>
      <c r="H381">
        <v>2.82956815227534</v>
      </c>
      <c r="I381">
        <v>-3.9481341508610899</v>
      </c>
      <c r="J381">
        <v>-4.35949417697804</v>
      </c>
      <c r="K381">
        <v>6228.3029585608601</v>
      </c>
      <c r="L381">
        <v>5447.0121609832604</v>
      </c>
      <c r="M381">
        <v>61.224653031214402</v>
      </c>
      <c r="N381">
        <v>2.2596284281890702</v>
      </c>
      <c r="O381">
        <v>12.1765860523684</v>
      </c>
      <c r="P381">
        <v>81.886156955203703</v>
      </c>
      <c r="Q381">
        <v>5.9179444700552003E-2</v>
      </c>
    </row>
    <row r="382" spans="1:17" x14ac:dyDescent="0.3">
      <c r="A382" t="s">
        <v>872</v>
      </c>
      <c r="B382" t="s">
        <v>873</v>
      </c>
      <c r="C382" t="str">
        <f>IFERROR(VLOOKUP(Table1[[#This Row],[Ticker]],[1]!Table1[[Symbol]:[Industry]],2,FALSE),"-")</f>
        <v>-</v>
      </c>
      <c r="D382" t="s">
        <v>253</v>
      </c>
      <c r="E382">
        <v>17169.124536610001</v>
      </c>
      <c r="F382">
        <v>3995.5</v>
      </c>
      <c r="G382">
        <v>301.84019266782701</v>
      </c>
      <c r="H382">
        <v>9.5874120194854306E-2</v>
      </c>
      <c r="I382">
        <v>30.0186808684855</v>
      </c>
      <c r="J382">
        <v>5.4369958534018004</v>
      </c>
      <c r="K382">
        <v>3949.1239630704399</v>
      </c>
      <c r="L382">
        <v>3212.87078047667</v>
      </c>
      <c r="M382">
        <v>78.0810114575537</v>
      </c>
      <c r="N382">
        <v>1.2362705188746099</v>
      </c>
      <c r="O382">
        <v>7.6198223000875904</v>
      </c>
      <c r="P382">
        <v>331.57269388636797</v>
      </c>
      <c r="Q382">
        <v>0.29740596657832602</v>
      </c>
    </row>
    <row r="383" spans="1:17" x14ac:dyDescent="0.3">
      <c r="A383" t="s">
        <v>874</v>
      </c>
      <c r="B383" t="s">
        <v>875</v>
      </c>
      <c r="C383" t="str">
        <f>IFERROR(VLOOKUP(Table1[[#This Row],[Ticker]],[1]!Table1[[Symbol]:[Industry]],2,FALSE),"-")</f>
        <v>-</v>
      </c>
      <c r="D383" t="s">
        <v>46</v>
      </c>
      <c r="E383">
        <v>17003.245853550001</v>
      </c>
      <c r="F383">
        <v>1724.8</v>
      </c>
      <c r="G383">
        <v>2.87877880070246</v>
      </c>
      <c r="H383">
        <v>-3.1405773453858101</v>
      </c>
      <c r="I383">
        <v>40.896388377702998</v>
      </c>
      <c r="J383">
        <v>-3.2277729663973802</v>
      </c>
      <c r="K383">
        <v>1629.73835063058</v>
      </c>
      <c r="L383">
        <v>1390.1420803790299</v>
      </c>
      <c r="M383">
        <v>51.404574984765397</v>
      </c>
      <c r="N383">
        <v>0.62165939925500402</v>
      </c>
      <c r="O383">
        <v>7.8385899814471296</v>
      </c>
      <c r="P383">
        <v>68.281379579491599</v>
      </c>
      <c r="Q383">
        <v>-3.3543844832962001E-2</v>
      </c>
    </row>
    <row r="384" spans="1:17" x14ac:dyDescent="0.3">
      <c r="A384" t="s">
        <v>876</v>
      </c>
      <c r="B384" t="s">
        <v>877</v>
      </c>
      <c r="C384" t="str">
        <f>IFERROR(VLOOKUP(Table1[[#This Row],[Ticker]],[1]!Table1[[Symbol]:[Industry]],2,FALSE),"-")</f>
        <v>-</v>
      </c>
      <c r="D384" t="s">
        <v>878</v>
      </c>
      <c r="E384">
        <v>16945.749177950001</v>
      </c>
      <c r="F384">
        <v>1405.1</v>
      </c>
      <c r="G384">
        <v>102.66545596403699</v>
      </c>
      <c r="H384">
        <v>-6.2700615950791398</v>
      </c>
      <c r="I384">
        <v>44.438245133758002</v>
      </c>
      <c r="J384">
        <v>-7.0077049042512902</v>
      </c>
      <c r="K384">
        <v>1447.17692819798</v>
      </c>
      <c r="L384">
        <v>1178.48325503825</v>
      </c>
      <c r="M384">
        <v>33.547594468676103</v>
      </c>
      <c r="N384">
        <v>1.14420133548148</v>
      </c>
      <c r="O384">
        <v>20.631983488719602</v>
      </c>
      <c r="P384">
        <v>138.15254237288099</v>
      </c>
      <c r="Q384">
        <v>0.185711775563103</v>
      </c>
    </row>
    <row r="385" spans="1:17" hidden="1" x14ac:dyDescent="0.3">
      <c r="A385" t="s">
        <v>879</v>
      </c>
      <c r="B385" t="s">
        <v>880</v>
      </c>
      <c r="C385" t="str">
        <f>IFERROR(VLOOKUP(Table1[[#This Row],[Ticker]],[1]!Table1[[Symbol]:[Industry]],2,FALSE),"-")</f>
        <v>-</v>
      </c>
      <c r="D385" t="s">
        <v>413</v>
      </c>
      <c r="E385">
        <v>16889.743211174999</v>
      </c>
      <c r="F385">
        <v>4803.75</v>
      </c>
      <c r="G385">
        <v>56.248681003545798</v>
      </c>
      <c r="H385">
        <v>-10.9757197102834</v>
      </c>
      <c r="I385">
        <v>17.676105359821499</v>
      </c>
      <c r="J385">
        <v>-2.2122665123202099</v>
      </c>
      <c r="K385">
        <v>4902.4458807651899</v>
      </c>
      <c r="M385">
        <v>38.966238132823598</v>
      </c>
      <c r="N385">
        <v>0.99576412251269397</v>
      </c>
      <c r="O385">
        <v>14.493884985688201</v>
      </c>
      <c r="P385">
        <v>128.75</v>
      </c>
    </row>
    <row r="386" spans="1:17" x14ac:dyDescent="0.3">
      <c r="A386" t="s">
        <v>881</v>
      </c>
      <c r="B386" t="s">
        <v>882</v>
      </c>
      <c r="C386" t="str">
        <f>IFERROR(VLOOKUP(Table1[[#This Row],[Ticker]],[1]!Table1[[Symbol]:[Industry]],2,FALSE),"-")</f>
        <v>-</v>
      </c>
      <c r="D386" t="s">
        <v>290</v>
      </c>
      <c r="E386">
        <v>16886.948787525002</v>
      </c>
      <c r="F386">
        <v>337.1</v>
      </c>
      <c r="G386">
        <v>-17.677637409366401</v>
      </c>
      <c r="H386">
        <v>-10.1210264536656</v>
      </c>
      <c r="I386">
        <v>-28.510505899057598</v>
      </c>
      <c r="J386">
        <v>-3.1365381339638199</v>
      </c>
      <c r="K386">
        <v>361.591432242834</v>
      </c>
      <c r="L386">
        <v>372.21370847417103</v>
      </c>
      <c r="M386">
        <v>31.393807199463499</v>
      </c>
      <c r="N386">
        <v>0.42245658372802097</v>
      </c>
      <c r="O386">
        <v>65.529516463957194</v>
      </c>
      <c r="P386">
        <v>14.5235264141328</v>
      </c>
      <c r="Q386">
        <v>0.10152885015591499</v>
      </c>
    </row>
    <row r="387" spans="1:17" x14ac:dyDescent="0.3">
      <c r="A387" t="s">
        <v>883</v>
      </c>
      <c r="B387" t="s">
        <v>884</v>
      </c>
      <c r="C387" t="str">
        <f>IFERROR(VLOOKUP(Table1[[#This Row],[Ticker]],[1]!Table1[[Symbol]:[Industry]],2,FALSE),"-")</f>
        <v>-</v>
      </c>
      <c r="D387" t="s">
        <v>177</v>
      </c>
      <c r="E387">
        <v>16827.782260079999</v>
      </c>
      <c r="F387">
        <v>1696.5</v>
      </c>
      <c r="G387">
        <v>26.586154221125</v>
      </c>
      <c r="H387">
        <v>14.5116944289747</v>
      </c>
      <c r="I387">
        <v>22.285725507903901</v>
      </c>
      <c r="J387">
        <v>1.6050664912411801</v>
      </c>
      <c r="K387">
        <v>1502.2490826148601</v>
      </c>
      <c r="L387">
        <v>1328.2249832781499</v>
      </c>
      <c r="M387">
        <v>66.803260226693396</v>
      </c>
      <c r="N387">
        <v>2.58605646579921</v>
      </c>
      <c r="O387">
        <v>9.5402298850574692</v>
      </c>
      <c r="P387">
        <v>74.797795064653997</v>
      </c>
      <c r="Q387">
        <v>1.4151196879383E-2</v>
      </c>
    </row>
    <row r="388" spans="1:17" x14ac:dyDescent="0.3">
      <c r="A388" t="s">
        <v>885</v>
      </c>
      <c r="B388" t="s">
        <v>886</v>
      </c>
      <c r="C388" t="str">
        <f>IFERROR(VLOOKUP(Table1[[#This Row],[Ticker]],[1]!Table1[[Symbol]:[Industry]],2,FALSE),"-")</f>
        <v>-</v>
      </c>
      <c r="D388" t="s">
        <v>637</v>
      </c>
      <c r="E388">
        <v>16764.507611067998</v>
      </c>
      <c r="F388">
        <v>170.27</v>
      </c>
      <c r="G388">
        <v>46.373204294615597</v>
      </c>
      <c r="H388">
        <v>18.796203542985999</v>
      </c>
      <c r="I388">
        <v>-1.30896874267477</v>
      </c>
      <c r="J388">
        <v>14.5651602029325</v>
      </c>
      <c r="K388">
        <v>149.40334268052999</v>
      </c>
      <c r="L388">
        <v>140.84849436225599</v>
      </c>
      <c r="M388">
        <v>86.724395238715204</v>
      </c>
      <c r="N388">
        <v>2.25208029060021</v>
      </c>
      <c r="O388">
        <v>5.0038174663769199</v>
      </c>
      <c r="P388">
        <v>78.949027850761894</v>
      </c>
      <c r="Q388">
        <v>1.6384042867218E-2</v>
      </c>
    </row>
    <row r="389" spans="1:17" x14ac:dyDescent="0.3">
      <c r="A389" t="s">
        <v>887</v>
      </c>
      <c r="B389" t="s">
        <v>888</v>
      </c>
      <c r="C389" t="str">
        <f>IFERROR(VLOOKUP(Table1[[#This Row],[Ticker]],[1]!Table1[[Symbol]:[Industry]],2,FALSE),"-")</f>
        <v>-</v>
      </c>
      <c r="D389" t="s">
        <v>246</v>
      </c>
      <c r="E389">
        <v>16705.50261014</v>
      </c>
      <c r="F389">
        <v>4714.2</v>
      </c>
      <c r="G389">
        <v>103.676784159661</v>
      </c>
      <c r="H389">
        <v>-5.8671492433066197</v>
      </c>
      <c r="I389">
        <v>23.183034145059601</v>
      </c>
      <c r="J389">
        <v>-6.3799398727497802</v>
      </c>
      <c r="K389">
        <v>4654.9557597868798</v>
      </c>
      <c r="L389">
        <v>3906.3640293185199</v>
      </c>
      <c r="M389">
        <v>45.938223015486599</v>
      </c>
      <c r="N389">
        <v>0.90629432361761098</v>
      </c>
      <c r="O389">
        <v>10.092910780196</v>
      </c>
      <c r="P389">
        <v>134.14706831897001</v>
      </c>
      <c r="Q389">
        <v>0.17146306587577301</v>
      </c>
    </row>
    <row r="390" spans="1:17" x14ac:dyDescent="0.3">
      <c r="A390" t="s">
        <v>889</v>
      </c>
      <c r="B390" t="s">
        <v>890</v>
      </c>
      <c r="C390" t="str">
        <f>IFERROR(VLOOKUP(Table1[[#This Row],[Ticker]],[1]!Table1[[Symbol]:[Industry]],2,FALSE),"-")</f>
        <v>-</v>
      </c>
      <c r="D390" t="s">
        <v>891</v>
      </c>
      <c r="E390">
        <v>16693.611240104899</v>
      </c>
      <c r="F390">
        <v>596.9</v>
      </c>
      <c r="G390">
        <v>305.19593871595902</v>
      </c>
      <c r="H390">
        <v>19.814999680104801</v>
      </c>
      <c r="I390">
        <v>55.994546883574202</v>
      </c>
      <c r="J390">
        <v>5.4448111816831899</v>
      </c>
      <c r="K390">
        <v>448.98671666449798</v>
      </c>
      <c r="L390">
        <v>359.52237576751497</v>
      </c>
      <c r="M390">
        <v>67.357680057577497</v>
      </c>
      <c r="N390">
        <v>2.1764969866672299</v>
      </c>
      <c r="O390">
        <v>3.5014240241246299</v>
      </c>
      <c r="P390">
        <v>350.32063372312302</v>
      </c>
      <c r="Q390">
        <v>0.111489655533455</v>
      </c>
    </row>
    <row r="391" spans="1:17" x14ac:dyDescent="0.3">
      <c r="A391" t="s">
        <v>892</v>
      </c>
      <c r="B391" t="s">
        <v>893</v>
      </c>
      <c r="C391" t="str">
        <f>IFERROR(VLOOKUP(Table1[[#This Row],[Ticker]],[1]!Table1[[Symbol]:[Industry]],2,FALSE),"-")</f>
        <v>-</v>
      </c>
      <c r="D391" t="s">
        <v>148</v>
      </c>
      <c r="E391">
        <v>16553.102969520001</v>
      </c>
      <c r="F391">
        <v>2812</v>
      </c>
      <c r="G391">
        <v>-25.568329841892201</v>
      </c>
      <c r="H391">
        <v>2.59525708159107</v>
      </c>
      <c r="I391">
        <v>-3.4869950276709498</v>
      </c>
      <c r="J391">
        <v>1.5364344525298801</v>
      </c>
      <c r="K391">
        <v>2642.2988247252201</v>
      </c>
      <c r="L391">
        <v>2657.9876879516701</v>
      </c>
      <c r="M391">
        <v>72.121050575116897</v>
      </c>
      <c r="N391">
        <v>0.84885907550178896</v>
      </c>
      <c r="O391">
        <v>18.618421052631501</v>
      </c>
      <c r="P391">
        <v>26.098654708520101</v>
      </c>
      <c r="Q391">
        <v>-8.3147275154935002E-2</v>
      </c>
    </row>
    <row r="392" spans="1:17" x14ac:dyDescent="0.3">
      <c r="A392" t="s">
        <v>894</v>
      </c>
      <c r="B392" t="s">
        <v>895</v>
      </c>
      <c r="C392" t="str">
        <f>IFERROR(VLOOKUP(Table1[[#This Row],[Ticker]],[1]!Table1[[Symbol]:[Industry]],2,FALSE),"-")</f>
        <v>-</v>
      </c>
      <c r="D392" t="s">
        <v>896</v>
      </c>
      <c r="E392">
        <v>16543.43844012</v>
      </c>
      <c r="F392">
        <v>249.43</v>
      </c>
      <c r="G392">
        <v>71.088066229729407</v>
      </c>
      <c r="H392">
        <v>15.880591701459901</v>
      </c>
      <c r="I392">
        <v>6.9229643404169297</v>
      </c>
      <c r="J392">
        <v>1.96639064363</v>
      </c>
      <c r="K392">
        <v>211.99641905321701</v>
      </c>
      <c r="L392">
        <v>189.82054781661901</v>
      </c>
      <c r="M392">
        <v>67.691048727410603</v>
      </c>
      <c r="N392">
        <v>2.3438994514564002</v>
      </c>
      <c r="O392">
        <v>3.8167020807440899</v>
      </c>
      <c r="P392">
        <v>98.5117389574214</v>
      </c>
      <c r="Q392">
        <v>-3.1719594446928998E-2</v>
      </c>
    </row>
    <row r="393" spans="1:17" x14ac:dyDescent="0.3">
      <c r="A393" t="s">
        <v>897</v>
      </c>
      <c r="B393" t="s">
        <v>898</v>
      </c>
      <c r="C393" t="str">
        <f>IFERROR(VLOOKUP(Table1[[#This Row],[Ticker]],[1]!Table1[[Symbol]:[Industry]],2,FALSE),"-")</f>
        <v>-</v>
      </c>
      <c r="D393" t="s">
        <v>548</v>
      </c>
      <c r="E393">
        <v>16526.013341670001</v>
      </c>
      <c r="F393">
        <v>864.95</v>
      </c>
      <c r="G393">
        <v>75.4768289788055</v>
      </c>
      <c r="H393">
        <v>12.413794548442199</v>
      </c>
      <c r="I393">
        <v>43.502997895503398</v>
      </c>
      <c r="J393">
        <v>11.192976598199399</v>
      </c>
      <c r="K393">
        <v>751.74817552545801</v>
      </c>
      <c r="L393">
        <v>638.97684047536904</v>
      </c>
      <c r="M393">
        <v>84.505909410217896</v>
      </c>
      <c r="N393">
        <v>1.41581894244003</v>
      </c>
      <c r="O393">
        <v>5.1968321868315996</v>
      </c>
      <c r="P393">
        <v>111.479217603911</v>
      </c>
      <c r="Q393">
        <v>0.10258030674292599</v>
      </c>
    </row>
    <row r="394" spans="1:17" x14ac:dyDescent="0.3">
      <c r="A394" t="s">
        <v>899</v>
      </c>
      <c r="B394" t="s">
        <v>900</v>
      </c>
      <c r="C394" t="str">
        <f>IFERROR(VLOOKUP(Table1[[#This Row],[Ticker]],[1]!Table1[[Symbol]:[Industry]],2,FALSE),"-")</f>
        <v>-</v>
      </c>
      <c r="D394" t="s">
        <v>337</v>
      </c>
      <c r="E394">
        <v>16494.2505460049</v>
      </c>
      <c r="F394">
        <v>690.85</v>
      </c>
      <c r="G394">
        <v>114.690268308048</v>
      </c>
      <c r="H394">
        <v>-17.630925549902301</v>
      </c>
      <c r="I394">
        <v>37.786828214097703</v>
      </c>
      <c r="J394">
        <v>-1.2550135879261799</v>
      </c>
      <c r="K394">
        <v>700.738712996206</v>
      </c>
      <c r="L394">
        <v>564.38199814678001</v>
      </c>
      <c r="M394">
        <v>49.894328336755201</v>
      </c>
      <c r="N394">
        <v>0.54939917635207702</v>
      </c>
      <c r="O394">
        <v>19.852355793587499</v>
      </c>
      <c r="P394">
        <v>173.063241106719</v>
      </c>
      <c r="Q394">
        <v>8.2089925374456002E-2</v>
      </c>
    </row>
    <row r="395" spans="1:17" x14ac:dyDescent="0.3">
      <c r="A395" t="s">
        <v>901</v>
      </c>
      <c r="B395" t="s">
        <v>902</v>
      </c>
      <c r="C395" t="str">
        <f>IFERROR(VLOOKUP(Table1[[#This Row],[Ticker]],[1]!Table1[[Symbol]:[Industry]],2,FALSE),"-")</f>
        <v>-</v>
      </c>
      <c r="D395" t="s">
        <v>484</v>
      </c>
      <c r="E395">
        <v>16463.647162994999</v>
      </c>
      <c r="F395">
        <v>328.15</v>
      </c>
      <c r="G395">
        <v>-0.190498238265011</v>
      </c>
      <c r="H395">
        <v>-1.9948990640564099</v>
      </c>
      <c r="I395">
        <v>-16.9040227847285</v>
      </c>
      <c r="J395">
        <v>-5.1247562551190802</v>
      </c>
      <c r="K395">
        <v>328.49423565027502</v>
      </c>
      <c r="L395">
        <v>318.919597528976</v>
      </c>
      <c r="M395">
        <v>45.330861713293501</v>
      </c>
      <c r="N395">
        <v>0.36118104446407701</v>
      </c>
      <c r="O395">
        <v>19.4575651378942</v>
      </c>
      <c r="P395">
        <v>27.684824902723701</v>
      </c>
      <c r="Q395">
        <v>-4.2912119322812997E-2</v>
      </c>
    </row>
    <row r="396" spans="1:17" x14ac:dyDescent="0.3">
      <c r="A396" t="s">
        <v>903</v>
      </c>
      <c r="B396" t="s">
        <v>904</v>
      </c>
      <c r="C396" t="str">
        <f>IFERROR(VLOOKUP(Table1[[#This Row],[Ticker]],[1]!Table1[[Symbol]:[Industry]],2,FALSE),"-")</f>
        <v>-</v>
      </c>
      <c r="D396" t="s">
        <v>905</v>
      </c>
      <c r="E396">
        <v>16360.975291968</v>
      </c>
      <c r="F396">
        <v>208.1</v>
      </c>
      <c r="G396">
        <v>-15.592665027811901</v>
      </c>
      <c r="H396">
        <v>-8.5646552313205202</v>
      </c>
      <c r="I396">
        <v>5.0331483333564799</v>
      </c>
      <c r="J396">
        <v>-4.42658766311237</v>
      </c>
      <c r="K396">
        <v>212.162235743693</v>
      </c>
      <c r="L396">
        <v>196.457922551715</v>
      </c>
      <c r="M396">
        <v>37.7205748815581</v>
      </c>
      <c r="N396">
        <v>0.99721490110272204</v>
      </c>
      <c r="O396">
        <v>14.1518500720807</v>
      </c>
      <c r="P396">
        <v>52.790014684287797</v>
      </c>
      <c r="Q396">
        <v>-4.0481849581490001E-3</v>
      </c>
    </row>
    <row r="397" spans="1:17" x14ac:dyDescent="0.3">
      <c r="A397" t="s">
        <v>906</v>
      </c>
      <c r="B397" t="s">
        <v>907</v>
      </c>
      <c r="C397" t="str">
        <f>IFERROR(VLOOKUP(Table1[[#This Row],[Ticker]],[1]!Table1[[Symbol]:[Industry]],2,FALSE),"-")</f>
        <v>-</v>
      </c>
      <c r="D397" t="s">
        <v>548</v>
      </c>
      <c r="E397">
        <v>16357.097196000001</v>
      </c>
      <c r="F397">
        <v>5347.5</v>
      </c>
      <c r="G397">
        <v>-12.034134567502401</v>
      </c>
      <c r="H397">
        <v>8.2569791856088806</v>
      </c>
      <c r="I397">
        <v>0.92092489542535805</v>
      </c>
      <c r="J397">
        <v>-0.38614390560239498</v>
      </c>
      <c r="K397">
        <v>4791.1498037893098</v>
      </c>
      <c r="L397">
        <v>4592.0004253423604</v>
      </c>
      <c r="M397">
        <v>82.671655924155104</v>
      </c>
      <c r="N397">
        <v>2.0207249684641599</v>
      </c>
      <c r="O397">
        <v>2.8517999064983499</v>
      </c>
      <c r="P397">
        <v>32.9893061427505</v>
      </c>
      <c r="Q397">
        <v>4.1773624414108E-2</v>
      </c>
    </row>
    <row r="398" spans="1:17" x14ac:dyDescent="0.3">
      <c r="A398" t="s">
        <v>908</v>
      </c>
      <c r="B398" t="s">
        <v>909</v>
      </c>
      <c r="C398" t="str">
        <f>IFERROR(VLOOKUP(Table1[[#This Row],[Ticker]],[1]!Table1[[Symbol]:[Industry]],2,FALSE),"-")</f>
        <v>-</v>
      </c>
      <c r="D398" t="s">
        <v>46</v>
      </c>
      <c r="E398">
        <v>16313.279876324999</v>
      </c>
      <c r="F398">
        <v>287.95</v>
      </c>
      <c r="G398">
        <v>110.691417396532</v>
      </c>
      <c r="H398">
        <v>12.0747864155481</v>
      </c>
      <c r="I398">
        <v>22.740642754367101</v>
      </c>
      <c r="J398">
        <v>6.7375625854606298</v>
      </c>
      <c r="K398">
        <v>252.39234314501499</v>
      </c>
      <c r="L398">
        <v>208.54464397781999</v>
      </c>
      <c r="M398">
        <v>74.881891614913599</v>
      </c>
      <c r="N398">
        <v>1.3605574243421501</v>
      </c>
      <c r="O398">
        <v>5.5391561034901802</v>
      </c>
      <c r="P398">
        <v>147.27350794332301</v>
      </c>
      <c r="Q398">
        <v>0.13443468492286001</v>
      </c>
    </row>
    <row r="399" spans="1:17" x14ac:dyDescent="0.3">
      <c r="A399" t="s">
        <v>910</v>
      </c>
      <c r="B399" t="s">
        <v>911</v>
      </c>
      <c r="C399" t="str">
        <f>IFERROR(VLOOKUP(Table1[[#This Row],[Ticker]],[1]!Table1[[Symbol]:[Industry]],2,FALSE),"-")</f>
        <v>-</v>
      </c>
      <c r="D399" t="s">
        <v>21</v>
      </c>
      <c r="E399">
        <v>16276.149929699999</v>
      </c>
      <c r="F399">
        <v>769.7</v>
      </c>
      <c r="G399">
        <v>54.7407483657868</v>
      </c>
      <c r="H399">
        <v>-3.0167429307194902</v>
      </c>
      <c r="I399">
        <v>23.184526449956898</v>
      </c>
      <c r="J399">
        <v>-6.0703630376436797</v>
      </c>
      <c r="K399">
        <v>682.295361400508</v>
      </c>
      <c r="L399">
        <v>582.36759195896104</v>
      </c>
      <c r="M399">
        <v>39.11958795372</v>
      </c>
      <c r="N399">
        <v>0.83547939005810901</v>
      </c>
      <c r="O399">
        <v>2.3775496946862398</v>
      </c>
      <c r="P399">
        <v>101.228758169934</v>
      </c>
      <c r="Q399">
        <v>5.5435487390454001E-2</v>
      </c>
    </row>
    <row r="400" spans="1:17" x14ac:dyDescent="0.3">
      <c r="A400" t="s">
        <v>912</v>
      </c>
      <c r="B400" t="s">
        <v>913</v>
      </c>
      <c r="C400" t="str">
        <f>IFERROR(VLOOKUP(Table1[[#This Row],[Ticker]],[1]!Table1[[Symbol]:[Industry]],2,FALSE),"-")</f>
        <v>-</v>
      </c>
      <c r="D400" t="s">
        <v>459</v>
      </c>
      <c r="E400">
        <v>16246.39578506</v>
      </c>
      <c r="F400">
        <v>572.04999999999995</v>
      </c>
      <c r="G400">
        <v>216.65643406481399</v>
      </c>
      <c r="H400">
        <v>17.2903462162331</v>
      </c>
      <c r="I400">
        <v>12.1522124182935</v>
      </c>
      <c r="J400">
        <v>8.22872948457732</v>
      </c>
      <c r="K400">
        <v>516.94188665095101</v>
      </c>
      <c r="L400">
        <v>436.17506482406799</v>
      </c>
      <c r="M400">
        <v>74.152522189254299</v>
      </c>
      <c r="N400">
        <v>1.65017973899929</v>
      </c>
      <c r="O400">
        <v>8.5569443230486897</v>
      </c>
      <c r="P400">
        <v>253.11728395061701</v>
      </c>
      <c r="Q400">
        <v>0.21527267567824099</v>
      </c>
    </row>
    <row r="401" spans="1:17" x14ac:dyDescent="0.3">
      <c r="A401" t="s">
        <v>914</v>
      </c>
      <c r="B401" t="s">
        <v>915</v>
      </c>
      <c r="C401" t="str">
        <f>IFERROR(VLOOKUP(Table1[[#This Row],[Ticker]],[1]!Table1[[Symbol]:[Industry]],2,FALSE),"-")</f>
        <v>-</v>
      </c>
      <c r="D401" t="s">
        <v>114</v>
      </c>
      <c r="E401">
        <v>16227.786835658901</v>
      </c>
      <c r="F401">
        <v>69.569999999999993</v>
      </c>
      <c r="G401">
        <v>417.113588300196</v>
      </c>
      <c r="H401">
        <v>-11.193530327344799</v>
      </c>
      <c r="I401">
        <v>113.235817895276</v>
      </c>
      <c r="J401">
        <v>0.69181095147370597</v>
      </c>
      <c r="K401">
        <v>58.666767098238601</v>
      </c>
      <c r="L401">
        <v>43.843199574831203</v>
      </c>
      <c r="M401">
        <v>51.884062787312999</v>
      </c>
      <c r="N401">
        <v>1.2910813019982501</v>
      </c>
      <c r="O401">
        <v>3.4928848641655899</v>
      </c>
      <c r="P401">
        <v>467.918367346938</v>
      </c>
      <c r="Q401">
        <v>0.123395390592464</v>
      </c>
    </row>
    <row r="402" spans="1:17" x14ac:dyDescent="0.3">
      <c r="A402" t="s">
        <v>916</v>
      </c>
      <c r="B402" t="s">
        <v>917</v>
      </c>
      <c r="C402" t="str">
        <f>IFERROR(VLOOKUP(Table1[[#This Row],[Ticker]],[1]!Table1[[Symbol]:[Industry]],2,FALSE),"-")</f>
        <v>-</v>
      </c>
      <c r="D402" t="s">
        <v>256</v>
      </c>
      <c r="E402">
        <v>16224.059907000001</v>
      </c>
      <c r="F402">
        <v>2292.8000000000002</v>
      </c>
      <c r="G402">
        <v>74.650225664279304</v>
      </c>
      <c r="H402">
        <v>36.994800952711799</v>
      </c>
      <c r="I402">
        <v>26.9005394835891</v>
      </c>
      <c r="J402">
        <v>11.354245324129799</v>
      </c>
      <c r="K402">
        <v>1820.27798658491</v>
      </c>
      <c r="L402">
        <v>1560.6112293702099</v>
      </c>
      <c r="M402">
        <v>71.288163986334297</v>
      </c>
      <c r="N402">
        <v>2.8428540926833601</v>
      </c>
      <c r="O402">
        <v>5.0244242847173597</v>
      </c>
      <c r="P402">
        <v>136.358950569558</v>
      </c>
      <c r="Q402">
        <v>4.5306129211689999E-2</v>
      </c>
    </row>
    <row r="403" spans="1:17" x14ac:dyDescent="0.3">
      <c r="A403" t="s">
        <v>918</v>
      </c>
      <c r="B403" t="s">
        <v>919</v>
      </c>
      <c r="C403" t="str">
        <f>IFERROR(VLOOKUP(Table1[[#This Row],[Ticker]],[1]!Table1[[Symbol]:[Industry]],2,FALSE),"-")</f>
        <v>-</v>
      </c>
      <c r="D403" t="s">
        <v>193</v>
      </c>
      <c r="E403">
        <v>16155.756814259999</v>
      </c>
      <c r="F403">
        <v>653.25</v>
      </c>
      <c r="G403">
        <v>-4.2078728389729303</v>
      </c>
      <c r="H403">
        <v>1.9391255630989901</v>
      </c>
      <c r="I403">
        <v>2.8061408180082199</v>
      </c>
      <c r="J403">
        <v>-4.9987486537324397</v>
      </c>
      <c r="K403">
        <v>638.07605133352502</v>
      </c>
      <c r="L403">
        <v>585.06151634078606</v>
      </c>
      <c r="M403">
        <v>43.0301405344062</v>
      </c>
      <c r="N403">
        <v>0.61873799617134295</v>
      </c>
      <c r="O403">
        <v>10.524301569077601</v>
      </c>
      <c r="P403">
        <v>32.882424735557301</v>
      </c>
      <c r="Q403">
        <v>4.1576327922752003E-2</v>
      </c>
    </row>
    <row r="404" spans="1:17" x14ac:dyDescent="0.3">
      <c r="A404" t="s">
        <v>920</v>
      </c>
      <c r="B404" t="s">
        <v>921</v>
      </c>
      <c r="C404" t="str">
        <f>IFERROR(VLOOKUP(Table1[[#This Row],[Ticker]],[1]!Table1[[Symbol]:[Industry]],2,FALSE),"-")</f>
        <v>-</v>
      </c>
      <c r="D404" t="s">
        <v>646</v>
      </c>
      <c r="E404">
        <v>16143.227457499999</v>
      </c>
      <c r="F404">
        <v>920.4</v>
      </c>
      <c r="G404">
        <v>72.066965995614297</v>
      </c>
      <c r="H404">
        <v>18.903813896212899</v>
      </c>
      <c r="I404">
        <v>6.0070403280521196</v>
      </c>
      <c r="J404">
        <v>-7.6683277327519503</v>
      </c>
      <c r="K404">
        <v>819.41052162955998</v>
      </c>
      <c r="L404">
        <v>711.55419699712002</v>
      </c>
      <c r="M404">
        <v>45.264206911358002</v>
      </c>
      <c r="N404">
        <v>1.11316201405144</v>
      </c>
      <c r="O404">
        <v>8.4800086918731097</v>
      </c>
      <c r="P404">
        <v>108.944381384789</v>
      </c>
      <c r="Q404">
        <v>0.198692927653943</v>
      </c>
    </row>
    <row r="405" spans="1:17" x14ac:dyDescent="0.3">
      <c r="A405" t="s">
        <v>922</v>
      </c>
      <c r="B405" t="s">
        <v>923</v>
      </c>
      <c r="C405" t="str">
        <f>IFERROR(VLOOKUP(Table1[[#This Row],[Ticker]],[1]!Table1[[Symbol]:[Industry]],2,FALSE),"-")</f>
        <v>-</v>
      </c>
      <c r="D405" t="s">
        <v>548</v>
      </c>
      <c r="E405">
        <v>15958.331345160001</v>
      </c>
      <c r="F405">
        <v>1493.45</v>
      </c>
      <c r="G405">
        <v>-12.350335603923501</v>
      </c>
      <c r="H405">
        <v>3.8924924100253802</v>
      </c>
      <c r="I405">
        <v>-13.824301547832301</v>
      </c>
      <c r="J405">
        <v>0.50526319233857997</v>
      </c>
      <c r="K405">
        <v>1408.03565225547</v>
      </c>
      <c r="L405">
        <v>1397.99820918256</v>
      </c>
      <c r="M405">
        <v>60.120797786068898</v>
      </c>
      <c r="N405">
        <v>1.36533999304313</v>
      </c>
      <c r="O405">
        <v>8.6075864608791797</v>
      </c>
      <c r="P405">
        <v>20.1488334674175</v>
      </c>
      <c r="Q405">
        <v>-5.6100822347923997E-2</v>
      </c>
    </row>
    <row r="406" spans="1:17" x14ac:dyDescent="0.3">
      <c r="A406" t="s">
        <v>924</v>
      </c>
      <c r="B406" t="s">
        <v>925</v>
      </c>
      <c r="C406" t="str">
        <f>IFERROR(VLOOKUP(Table1[[#This Row],[Ticker]],[1]!Table1[[Symbol]:[Industry]],2,FALSE),"-")</f>
        <v>-</v>
      </c>
      <c r="D406" t="s">
        <v>926</v>
      </c>
      <c r="E406">
        <v>15838.7124571</v>
      </c>
      <c r="F406">
        <v>703.7</v>
      </c>
      <c r="G406">
        <v>-22.0187392140806</v>
      </c>
      <c r="H406">
        <v>-2.2289051965578999</v>
      </c>
      <c r="I406">
        <v>-20.751059367386201</v>
      </c>
      <c r="J406">
        <v>-3.0982138375820498</v>
      </c>
      <c r="K406">
        <v>697.50634557804096</v>
      </c>
      <c r="L406">
        <v>678.84339844732006</v>
      </c>
      <c r="M406">
        <v>43.902634131624403</v>
      </c>
      <c r="N406">
        <v>0.99477678635234001</v>
      </c>
      <c r="O406">
        <v>20.719056416086399</v>
      </c>
      <c r="P406">
        <v>18.4680134680134</v>
      </c>
      <c r="Q406">
        <v>4.2097031593169E-2</v>
      </c>
    </row>
    <row r="407" spans="1:17" x14ac:dyDescent="0.3">
      <c r="A407" t="s">
        <v>927</v>
      </c>
      <c r="B407" t="s">
        <v>928</v>
      </c>
      <c r="C407" t="str">
        <f>IFERROR(VLOOKUP(Table1[[#This Row],[Ticker]],[1]!Table1[[Symbol]:[Industry]],2,FALSE),"-")</f>
        <v>-</v>
      </c>
      <c r="D407" t="s">
        <v>46</v>
      </c>
      <c r="E407">
        <v>15759.191047265</v>
      </c>
      <c r="F407">
        <v>1446.9</v>
      </c>
      <c r="G407">
        <v>221.954770811933</v>
      </c>
      <c r="H407">
        <v>2.2224240886095301</v>
      </c>
      <c r="I407">
        <v>69.508279736850895</v>
      </c>
      <c r="J407">
        <v>-2.1131515077756999</v>
      </c>
      <c r="K407">
        <v>1319.7160989178501</v>
      </c>
      <c r="L407">
        <v>934.87694626211601</v>
      </c>
      <c r="M407">
        <v>44.262011854519898</v>
      </c>
      <c r="N407">
        <v>0.29006993939262499</v>
      </c>
      <c r="O407">
        <v>10.519040707719901</v>
      </c>
      <c r="P407">
        <v>254.63235294117601</v>
      </c>
      <c r="Q407">
        <v>0.15828590237277401</v>
      </c>
    </row>
    <row r="408" spans="1:17" x14ac:dyDescent="0.3">
      <c r="A408" t="s">
        <v>929</v>
      </c>
      <c r="B408" t="s">
        <v>930</v>
      </c>
      <c r="C408" t="str">
        <f>IFERROR(VLOOKUP(Table1[[#This Row],[Ticker]],[1]!Table1[[Symbol]:[Industry]],2,FALSE),"-")</f>
        <v>-</v>
      </c>
      <c r="D408" t="s">
        <v>931</v>
      </c>
      <c r="E408">
        <v>15745.550014475</v>
      </c>
      <c r="F408">
        <v>177.13</v>
      </c>
      <c r="G408">
        <v>16.965021171503601</v>
      </c>
      <c r="H408">
        <v>-0.65148305770326898</v>
      </c>
      <c r="I408">
        <v>-4.16650417025145</v>
      </c>
      <c r="J408">
        <v>-4.0028745730093096</v>
      </c>
      <c r="K408">
        <v>169.47667982406301</v>
      </c>
      <c r="L408">
        <v>153.535211820488</v>
      </c>
      <c r="M408">
        <v>41.285537525821901</v>
      </c>
      <c r="N408">
        <v>1.01235701110548</v>
      </c>
      <c r="O408">
        <v>7.9433184666628902</v>
      </c>
      <c r="P408">
        <v>48.848739495798299</v>
      </c>
      <c r="Q408">
        <v>7.7796065454099998E-3</v>
      </c>
    </row>
    <row r="409" spans="1:17" x14ac:dyDescent="0.3">
      <c r="A409" t="s">
        <v>932</v>
      </c>
      <c r="B409" t="s">
        <v>933</v>
      </c>
      <c r="C409" t="str">
        <f>IFERROR(VLOOKUP(Table1[[#This Row],[Ticker]],[1]!Table1[[Symbol]:[Industry]],2,FALSE),"-")</f>
        <v>-</v>
      </c>
      <c r="D409" t="s">
        <v>24</v>
      </c>
      <c r="E409">
        <v>15719.39766217</v>
      </c>
      <c r="F409">
        <v>199.56</v>
      </c>
      <c r="G409">
        <v>32.420088250455102</v>
      </c>
      <c r="H409">
        <v>-12.402767452916599</v>
      </c>
      <c r="I409">
        <v>6.5937497726836201</v>
      </c>
      <c r="J409">
        <v>-5.7894197666225997</v>
      </c>
      <c r="K409">
        <v>199.55440307171901</v>
      </c>
      <c r="L409">
        <v>176.28888093917499</v>
      </c>
      <c r="M409">
        <v>35.475799060894197</v>
      </c>
      <c r="N409">
        <v>0.71687281396325298</v>
      </c>
      <c r="O409">
        <v>10.1924233313289</v>
      </c>
      <c r="P409">
        <v>72.629757785467106</v>
      </c>
      <c r="Q409">
        <v>0.14692582301955801</v>
      </c>
    </row>
    <row r="410" spans="1:17" x14ac:dyDescent="0.3">
      <c r="A410" t="s">
        <v>934</v>
      </c>
      <c r="B410" t="s">
        <v>935</v>
      </c>
      <c r="C410" t="str">
        <f>IFERROR(VLOOKUP(Table1[[#This Row],[Ticker]],[1]!Table1[[Symbol]:[Industry]],2,FALSE),"-")</f>
        <v>-</v>
      </c>
      <c r="D410" t="s">
        <v>18</v>
      </c>
      <c r="E410">
        <v>15646.865355</v>
      </c>
      <c r="F410">
        <v>1046.8499999999999</v>
      </c>
      <c r="G410">
        <v>109.960573370189</v>
      </c>
      <c r="H410">
        <v>2.8405291100107499</v>
      </c>
      <c r="I410">
        <v>13.664468600241699</v>
      </c>
      <c r="J410">
        <v>7.6740950932005703</v>
      </c>
      <c r="K410">
        <v>960.89357241340701</v>
      </c>
      <c r="L410">
        <v>809.81588444059503</v>
      </c>
      <c r="M410">
        <v>73.095050960856</v>
      </c>
      <c r="N410">
        <v>1.1026617589861101</v>
      </c>
      <c r="O410">
        <v>7.2264412284472597</v>
      </c>
      <c r="P410">
        <v>200.90543259557299</v>
      </c>
      <c r="Q410">
        <v>0.177924308181098</v>
      </c>
    </row>
    <row r="411" spans="1:17" x14ac:dyDescent="0.3">
      <c r="A411" t="s">
        <v>936</v>
      </c>
      <c r="B411" t="s">
        <v>937</v>
      </c>
      <c r="C411" t="str">
        <f>IFERROR(VLOOKUP(Table1[[#This Row],[Ticker]],[1]!Table1[[Symbol]:[Industry]],2,FALSE),"-")</f>
        <v>-</v>
      </c>
      <c r="D411" t="s">
        <v>938</v>
      </c>
      <c r="E411">
        <v>15568.3092108</v>
      </c>
      <c r="F411">
        <v>828.8</v>
      </c>
      <c r="G411">
        <v>52.953081240036298</v>
      </c>
      <c r="H411">
        <v>31.26558463177</v>
      </c>
      <c r="I411">
        <v>35.5503772018373</v>
      </c>
      <c r="J411">
        <v>0.46263915274608203</v>
      </c>
      <c r="K411">
        <v>652.17244326296702</v>
      </c>
      <c r="L411">
        <v>557.97317572833003</v>
      </c>
      <c r="M411">
        <v>75.443859665052699</v>
      </c>
      <c r="N411">
        <v>2.17436834698912</v>
      </c>
      <c r="O411">
        <v>1.58663127413127</v>
      </c>
      <c r="P411">
        <v>85.683880362943796</v>
      </c>
      <c r="Q411">
        <v>-2.5337638062046999E-2</v>
      </c>
    </row>
    <row r="412" spans="1:17" x14ac:dyDescent="0.3">
      <c r="A412" t="s">
        <v>939</v>
      </c>
      <c r="B412" t="s">
        <v>940</v>
      </c>
      <c r="C412" t="str">
        <f>IFERROR(VLOOKUP(Table1[[#This Row],[Ticker]],[1]!Table1[[Symbol]:[Industry]],2,FALSE),"-")</f>
        <v>-</v>
      </c>
      <c r="D412" t="s">
        <v>130</v>
      </c>
      <c r="E412">
        <v>15539.871578279901</v>
      </c>
      <c r="F412">
        <v>1146</v>
      </c>
      <c r="G412">
        <v>96.772257360566499</v>
      </c>
      <c r="H412">
        <v>3.6502314262166902</v>
      </c>
      <c r="I412">
        <v>37.318652222197898</v>
      </c>
      <c r="J412">
        <v>1.5741785210022501</v>
      </c>
      <c r="K412">
        <v>1018.74238100317</v>
      </c>
      <c r="L412">
        <v>812.58718161695901</v>
      </c>
      <c r="M412">
        <v>65.495921439419604</v>
      </c>
      <c r="N412">
        <v>0.66826451197029402</v>
      </c>
      <c r="O412">
        <v>4.3368237347295002</v>
      </c>
      <c r="P412">
        <v>124.13455896733799</v>
      </c>
      <c r="Q412">
        <v>0.108396417900838</v>
      </c>
    </row>
    <row r="413" spans="1:17" hidden="1" x14ac:dyDescent="0.3">
      <c r="A413" t="s">
        <v>941</v>
      </c>
      <c r="B413" t="s">
        <v>942</v>
      </c>
      <c r="C413" t="str">
        <f>IFERROR(VLOOKUP(Table1[[#This Row],[Ticker]],[1]!Table1[[Symbol]:[Industry]],2,FALSE),"-")</f>
        <v>-</v>
      </c>
      <c r="D413" t="s">
        <v>711</v>
      </c>
      <c r="E413">
        <v>15502.9956089399</v>
      </c>
      <c r="F413">
        <v>870.36</v>
      </c>
      <c r="G413">
        <v>-1.5476399131157501</v>
      </c>
      <c r="H413">
        <v>-1.2174586158106699</v>
      </c>
      <c r="I413">
        <v>-0.24073014834560999</v>
      </c>
      <c r="J413">
        <v>-1.0402151923171401</v>
      </c>
      <c r="K413">
        <v>832.08871597523898</v>
      </c>
      <c r="L413">
        <v>778.45177551249299</v>
      </c>
      <c r="M413">
        <v>63.673105172010501</v>
      </c>
      <c r="N413">
        <v>3.05753932766032</v>
      </c>
      <c r="O413">
        <v>2.02674755273679</v>
      </c>
      <c r="P413">
        <v>29.321565480966399</v>
      </c>
      <c r="Q413">
        <v>-2.790653939747E-3</v>
      </c>
    </row>
    <row r="414" spans="1:17" x14ac:dyDescent="0.3">
      <c r="A414" t="s">
        <v>943</v>
      </c>
      <c r="B414" t="s">
        <v>944</v>
      </c>
      <c r="C414" t="str">
        <f>IFERROR(VLOOKUP(Table1[[#This Row],[Ticker]],[1]!Table1[[Symbol]:[Industry]],2,FALSE),"-")</f>
        <v>-</v>
      </c>
      <c r="D414" t="s">
        <v>166</v>
      </c>
      <c r="E414">
        <v>15477.4967904899</v>
      </c>
      <c r="F414">
        <v>992.9</v>
      </c>
      <c r="G414">
        <v>-15.6676364321404</v>
      </c>
      <c r="H414">
        <v>-4.5089127468678196</v>
      </c>
      <c r="I414">
        <v>-16.1670813854033</v>
      </c>
      <c r="J414">
        <v>-1.9754551660186499</v>
      </c>
      <c r="K414">
        <v>989.79919669645005</v>
      </c>
      <c r="L414">
        <v>967.79982031113502</v>
      </c>
      <c r="M414">
        <v>50.184146603996297</v>
      </c>
      <c r="N414">
        <v>0.51779400682218601</v>
      </c>
      <c r="O414">
        <v>18.3402155302648</v>
      </c>
      <c r="P414">
        <v>20.162168703860502</v>
      </c>
      <c r="Q414">
        <v>-3.6980642329702003E-2</v>
      </c>
    </row>
    <row r="415" spans="1:17" x14ac:dyDescent="0.3">
      <c r="A415" t="s">
        <v>945</v>
      </c>
      <c r="B415" t="s">
        <v>946</v>
      </c>
      <c r="C415" t="str">
        <f>IFERROR(VLOOKUP(Table1[[#This Row],[Ticker]],[1]!Table1[[Symbol]:[Industry]],2,FALSE),"-")</f>
        <v>-</v>
      </c>
      <c r="D415" t="s">
        <v>130</v>
      </c>
      <c r="E415">
        <v>15456.8071620299</v>
      </c>
      <c r="F415">
        <v>869.1</v>
      </c>
      <c r="G415">
        <v>812.15087906693498</v>
      </c>
      <c r="H415">
        <v>-11.7908001017654</v>
      </c>
      <c r="I415">
        <v>-19.5457130610951</v>
      </c>
      <c r="J415">
        <v>-6.7524001796356901</v>
      </c>
      <c r="K415">
        <v>920.11285016456702</v>
      </c>
      <c r="L415">
        <v>806.93518686485402</v>
      </c>
      <c r="M415">
        <v>34.038955819690699</v>
      </c>
      <c r="N415">
        <v>0.790820045779414</v>
      </c>
      <c r="O415">
        <v>51.190887124611599</v>
      </c>
      <c r="P415">
        <v>860.33149171270702</v>
      </c>
      <c r="Q415">
        <v>0.207123402316368</v>
      </c>
    </row>
    <row r="416" spans="1:17" x14ac:dyDescent="0.3">
      <c r="A416" t="s">
        <v>947</v>
      </c>
      <c r="B416" t="s">
        <v>948</v>
      </c>
      <c r="C416" t="str">
        <f>IFERROR(VLOOKUP(Table1[[#This Row],[Ticker]],[1]!Table1[[Symbol]:[Industry]],2,FALSE),"-")</f>
        <v>-</v>
      </c>
      <c r="D416" t="s">
        <v>384</v>
      </c>
      <c r="E416">
        <v>15378.35431515</v>
      </c>
      <c r="F416">
        <v>345.65</v>
      </c>
      <c r="G416">
        <v>213.80465621358201</v>
      </c>
      <c r="H416">
        <v>21.6227250896318</v>
      </c>
      <c r="I416">
        <v>88.466998421518298</v>
      </c>
      <c r="J416">
        <v>21.901504625215399</v>
      </c>
      <c r="K416">
        <v>256.12608884605498</v>
      </c>
      <c r="L416">
        <v>206.67649487851199</v>
      </c>
      <c r="M416">
        <v>87.756249682314106</v>
      </c>
      <c r="N416">
        <v>2.1759633616663701</v>
      </c>
      <c r="O416">
        <v>11.152900332706499</v>
      </c>
      <c r="P416">
        <v>257.07644628099098</v>
      </c>
      <c r="Q416">
        <v>0.12593228774788001</v>
      </c>
    </row>
    <row r="417" spans="1:17" hidden="1" x14ac:dyDescent="0.3">
      <c r="A417" t="s">
        <v>949</v>
      </c>
      <c r="B417" t="s">
        <v>950</v>
      </c>
      <c r="C417" t="str">
        <f>IFERROR(VLOOKUP(Table1[[#This Row],[Ticker]],[1]!Table1[[Symbol]:[Industry]],2,FALSE),"-")</f>
        <v>-</v>
      </c>
      <c r="D417" t="s">
        <v>180</v>
      </c>
      <c r="E417">
        <v>15369.173041800001</v>
      </c>
      <c r="F417">
        <v>475.45</v>
      </c>
      <c r="G417">
        <v>14.639197355373</v>
      </c>
      <c r="H417">
        <v>2.5979081699759599</v>
      </c>
      <c r="I417">
        <v>-11.6356383334986</v>
      </c>
      <c r="J417">
        <v>-5.3902040141369501</v>
      </c>
      <c r="K417">
        <v>440.40231271893799</v>
      </c>
      <c r="M417">
        <v>61.665403444987099</v>
      </c>
      <c r="N417">
        <v>1.36818173991837</v>
      </c>
      <c r="O417">
        <v>7.4771269323798499</v>
      </c>
      <c r="P417">
        <v>85.505267264923901</v>
      </c>
    </row>
    <row r="418" spans="1:17" x14ac:dyDescent="0.3">
      <c r="A418" t="s">
        <v>951</v>
      </c>
      <c r="B418" t="s">
        <v>952</v>
      </c>
      <c r="C418" t="str">
        <f>IFERROR(VLOOKUP(Table1[[#This Row],[Ticker]],[1]!Table1[[Symbol]:[Industry]],2,FALSE),"-")</f>
        <v>-</v>
      </c>
      <c r="D418" t="s">
        <v>330</v>
      </c>
      <c r="E418">
        <v>15335.70166465</v>
      </c>
      <c r="F418">
        <v>4555.8</v>
      </c>
      <c r="G418">
        <v>77.811509402666303</v>
      </c>
      <c r="H418">
        <v>13.0697008591429</v>
      </c>
      <c r="I418">
        <v>13.249527486656101</v>
      </c>
      <c r="J418">
        <v>0.38200702990507701</v>
      </c>
      <c r="K418">
        <v>4095.6082227844699</v>
      </c>
      <c r="L418">
        <v>3587.2772156667802</v>
      </c>
      <c r="M418">
        <v>74.969993227009297</v>
      </c>
      <c r="N418">
        <v>1.05692941142031</v>
      </c>
      <c r="O418">
        <v>7.29180385442731</v>
      </c>
      <c r="P418">
        <v>109.84799631506201</v>
      </c>
      <c r="Q418">
        <v>2.1960840392125001E-2</v>
      </c>
    </row>
    <row r="419" spans="1:17" x14ac:dyDescent="0.3">
      <c r="A419" t="s">
        <v>953</v>
      </c>
      <c r="B419" t="s">
        <v>954</v>
      </c>
      <c r="C419" t="str">
        <f>IFERROR(VLOOKUP(Table1[[#This Row],[Ticker]],[1]!Table1[[Symbol]:[Industry]],2,FALSE),"-")</f>
        <v>-</v>
      </c>
      <c r="D419" t="s">
        <v>896</v>
      </c>
      <c r="E419">
        <v>15334.6336672</v>
      </c>
      <c r="F419">
        <v>372.4</v>
      </c>
      <c r="G419">
        <v>42.909170392717499</v>
      </c>
      <c r="H419">
        <v>9.5988105295815593</v>
      </c>
      <c r="I419">
        <v>-12.377540020205499</v>
      </c>
      <c r="J419">
        <v>-0.74902359830864595</v>
      </c>
      <c r="K419">
        <v>349.68276271615503</v>
      </c>
      <c r="L419">
        <v>318.86247371876902</v>
      </c>
      <c r="M419">
        <v>55.614212357195498</v>
      </c>
      <c r="N419">
        <v>1.8472632926483901</v>
      </c>
      <c r="O419">
        <v>15.453813104189001</v>
      </c>
      <c r="P419">
        <v>75.660377358490507</v>
      </c>
      <c r="Q419">
        <v>0.20901968847135899</v>
      </c>
    </row>
    <row r="420" spans="1:17" x14ac:dyDescent="0.3">
      <c r="A420" t="s">
        <v>955</v>
      </c>
      <c r="B420" t="s">
        <v>956</v>
      </c>
      <c r="C420" t="str">
        <f>IFERROR(VLOOKUP(Table1[[#This Row],[Ticker]],[1]!Table1[[Symbol]:[Industry]],2,FALSE),"-")</f>
        <v>-</v>
      </c>
      <c r="D420" t="s">
        <v>637</v>
      </c>
      <c r="E420">
        <v>15113.720922</v>
      </c>
      <c r="F420">
        <v>522.20000000000005</v>
      </c>
      <c r="G420">
        <v>11.800953904933801</v>
      </c>
      <c r="H420">
        <v>7.3298007817296904</v>
      </c>
      <c r="I420">
        <v>17.299638763477699</v>
      </c>
      <c r="J420">
        <v>5.6835910986989102</v>
      </c>
      <c r="K420">
        <v>476.33632980516802</v>
      </c>
      <c r="L420">
        <v>430.21464434969198</v>
      </c>
      <c r="M420">
        <v>62.100449841260499</v>
      </c>
      <c r="N420">
        <v>2.0616127429289199</v>
      </c>
      <c r="O420">
        <v>6.0800459594025202</v>
      </c>
      <c r="P420">
        <v>56.160287081339703</v>
      </c>
      <c r="Q420">
        <v>2.8738370812968001E-2</v>
      </c>
    </row>
    <row r="421" spans="1:17" x14ac:dyDescent="0.3">
      <c r="A421" t="s">
        <v>957</v>
      </c>
      <c r="B421" t="s">
        <v>958</v>
      </c>
      <c r="C421" t="str">
        <f>IFERROR(VLOOKUP(Table1[[#This Row],[Ticker]],[1]!Table1[[Symbol]:[Industry]],2,FALSE),"-")</f>
        <v>-</v>
      </c>
      <c r="D421" t="s">
        <v>214</v>
      </c>
      <c r="E421">
        <v>15105.31803011</v>
      </c>
      <c r="F421">
        <v>1802.35</v>
      </c>
      <c r="G421">
        <v>2.7847890895381702</v>
      </c>
      <c r="H421">
        <v>-1.6363682472122201</v>
      </c>
      <c r="I421">
        <v>-4.9834961342412498</v>
      </c>
      <c r="J421">
        <v>1.3374821394010901</v>
      </c>
      <c r="K421">
        <v>1784.9002905228299</v>
      </c>
      <c r="L421">
        <v>1588.7227203027701</v>
      </c>
      <c r="M421">
        <v>53.4190814045755</v>
      </c>
      <c r="N421">
        <v>1.3026927310014</v>
      </c>
      <c r="O421">
        <v>23.280716841900801</v>
      </c>
      <c r="P421">
        <v>77.922013820335593</v>
      </c>
      <c r="Q421">
        <v>0.178465812407133</v>
      </c>
    </row>
    <row r="422" spans="1:17" x14ac:dyDescent="0.3">
      <c r="A422" t="s">
        <v>959</v>
      </c>
      <c r="B422" t="s">
        <v>960</v>
      </c>
      <c r="C422" t="str">
        <f>IFERROR(VLOOKUP(Table1[[#This Row],[Ticker]],[1]!Table1[[Symbol]:[Industry]],2,FALSE),"-")</f>
        <v>-</v>
      </c>
      <c r="D422" t="s">
        <v>24</v>
      </c>
      <c r="E422">
        <v>14881.4982598799</v>
      </c>
      <c r="F422">
        <v>246.05</v>
      </c>
      <c r="G422">
        <v>-1.6302314259697801</v>
      </c>
      <c r="H422">
        <v>-8.8055719713915401</v>
      </c>
      <c r="I422">
        <v>-27.674962094286698</v>
      </c>
      <c r="J422">
        <v>-6.1412691091605396</v>
      </c>
      <c r="K422">
        <v>254.68529990112299</v>
      </c>
      <c r="L422">
        <v>245.062311138079</v>
      </c>
      <c r="M422">
        <v>33.817588881961903</v>
      </c>
      <c r="N422">
        <v>1.01183197750973</v>
      </c>
      <c r="O422">
        <v>22.210932737248498</v>
      </c>
      <c r="P422">
        <v>28.251237946312202</v>
      </c>
      <c r="Q422">
        <v>6.7258818688199998E-3</v>
      </c>
    </row>
    <row r="423" spans="1:17" x14ac:dyDescent="0.3">
      <c r="A423" t="s">
        <v>961</v>
      </c>
      <c r="B423" t="s">
        <v>962</v>
      </c>
      <c r="C423" t="str">
        <f>IFERROR(VLOOKUP(Table1[[#This Row],[Ticker]],[1]!Table1[[Symbol]:[Industry]],2,FALSE),"-")</f>
        <v>-</v>
      </c>
      <c r="D423" t="s">
        <v>62</v>
      </c>
      <c r="E423">
        <v>14818.477960349999</v>
      </c>
      <c r="F423">
        <v>6377.6</v>
      </c>
      <c r="G423">
        <v>20.729341465320399</v>
      </c>
      <c r="H423">
        <v>-3.2736281702282199</v>
      </c>
      <c r="I423">
        <v>8.5888747022716192</v>
      </c>
      <c r="J423">
        <v>-3.8610819928526099</v>
      </c>
      <c r="K423">
        <v>6122.3320467787898</v>
      </c>
      <c r="L423">
        <v>5372.9016381940301</v>
      </c>
      <c r="M423">
        <v>39.3474250722577</v>
      </c>
      <c r="N423">
        <v>0.47638155342244098</v>
      </c>
      <c r="O423">
        <v>18.220020070245798</v>
      </c>
      <c r="P423">
        <v>48.857218491484097</v>
      </c>
      <c r="Q423">
        <v>2.1712161022389999E-3</v>
      </c>
    </row>
    <row r="424" spans="1:17" x14ac:dyDescent="0.3">
      <c r="A424" t="s">
        <v>963</v>
      </c>
      <c r="B424" t="s">
        <v>964</v>
      </c>
      <c r="C424" t="str">
        <f>IFERROR(VLOOKUP(Table1[[#This Row],[Ticker]],[1]!Table1[[Symbol]:[Industry]],2,FALSE),"-")</f>
        <v>-</v>
      </c>
      <c r="D424" t="s">
        <v>29</v>
      </c>
      <c r="E424">
        <v>14640.453747502999</v>
      </c>
      <c r="F424">
        <v>76.69</v>
      </c>
      <c r="G424">
        <v>-22.906760046632002</v>
      </c>
      <c r="H424">
        <v>-7.0836983603700503</v>
      </c>
      <c r="I424">
        <v>-30.063495136398501</v>
      </c>
      <c r="J424">
        <v>-3.35088694627713</v>
      </c>
      <c r="K424">
        <v>77.486822179557194</v>
      </c>
      <c r="L424">
        <v>82.264638016255901</v>
      </c>
      <c r="M424">
        <v>32.864773377786399</v>
      </c>
      <c r="N424">
        <v>0.73336113944187598</v>
      </c>
      <c r="O424">
        <v>42.2610509844829</v>
      </c>
      <c r="P424">
        <v>17.893927747886199</v>
      </c>
      <c r="Q424">
        <v>5.5943158555575002E-2</v>
      </c>
    </row>
    <row r="425" spans="1:17" x14ac:dyDescent="0.3">
      <c r="A425" t="s">
        <v>965</v>
      </c>
      <c r="B425" t="s">
        <v>966</v>
      </c>
      <c r="C425" t="str">
        <f>IFERROR(VLOOKUP(Table1[[#This Row],[Ticker]],[1]!Table1[[Symbol]:[Industry]],2,FALSE),"-")</f>
        <v>-</v>
      </c>
      <c r="D425" t="s">
        <v>299</v>
      </c>
      <c r="E425">
        <v>14612.341653359999</v>
      </c>
      <c r="F425">
        <v>1082.6500000000001</v>
      </c>
      <c r="G425">
        <v>54.794616019861799</v>
      </c>
      <c r="H425">
        <v>-1.81764733889645</v>
      </c>
      <c r="I425">
        <v>20.6541638078468</v>
      </c>
      <c r="J425">
        <v>-4.0371796591685101</v>
      </c>
      <c r="K425">
        <v>1024.36324964248</v>
      </c>
      <c r="L425">
        <v>909.20491365450903</v>
      </c>
      <c r="M425">
        <v>49.0281623461279</v>
      </c>
      <c r="N425">
        <v>0.76841292107694703</v>
      </c>
      <c r="O425">
        <v>10.746778737357401</v>
      </c>
      <c r="P425">
        <v>89.274475524475505</v>
      </c>
      <c r="Q425">
        <v>1.566787837618E-2</v>
      </c>
    </row>
    <row r="426" spans="1:17" x14ac:dyDescent="0.3">
      <c r="A426" t="s">
        <v>967</v>
      </c>
      <c r="B426" t="s">
        <v>968</v>
      </c>
      <c r="C426" t="str">
        <f>IFERROR(VLOOKUP(Table1[[#This Row],[Ticker]],[1]!Table1[[Symbol]:[Industry]],2,FALSE),"-")</f>
        <v>-</v>
      </c>
      <c r="D426" t="s">
        <v>153</v>
      </c>
      <c r="E426">
        <v>14501.845476250001</v>
      </c>
      <c r="F426">
        <v>1287.55</v>
      </c>
      <c r="G426">
        <v>50.010924867641798</v>
      </c>
      <c r="H426">
        <v>3.1030316261208402</v>
      </c>
      <c r="I426">
        <v>14.240189276734901</v>
      </c>
      <c r="J426">
        <v>-6.0737927258946698</v>
      </c>
      <c r="K426">
        <v>1216.7242735165401</v>
      </c>
      <c r="L426">
        <v>1013.35665774982</v>
      </c>
      <c r="M426">
        <v>46.717049260741099</v>
      </c>
      <c r="N426">
        <v>0.92158988256008401</v>
      </c>
      <c r="O426">
        <v>9.4326433924896094</v>
      </c>
      <c r="P426">
        <v>86.021816080329401</v>
      </c>
      <c r="Q426">
        <v>0.21335918723481501</v>
      </c>
    </row>
    <row r="427" spans="1:17" x14ac:dyDescent="0.3">
      <c r="A427" t="s">
        <v>969</v>
      </c>
      <c r="B427" t="s">
        <v>970</v>
      </c>
      <c r="C427" t="str">
        <f>IFERROR(VLOOKUP(Table1[[#This Row],[Ticker]],[1]!Table1[[Symbol]:[Industry]],2,FALSE),"-")</f>
        <v>-</v>
      </c>
      <c r="D427" t="s">
        <v>21</v>
      </c>
      <c r="E427">
        <v>14332.71291504</v>
      </c>
      <c r="F427">
        <v>2472</v>
      </c>
      <c r="G427">
        <v>152.903762948702</v>
      </c>
      <c r="H427">
        <v>-1.32536676387055</v>
      </c>
      <c r="I427">
        <v>58.443711739451103</v>
      </c>
      <c r="J427">
        <v>-5.0154732801140502</v>
      </c>
      <c r="K427">
        <v>2351.6279771812701</v>
      </c>
      <c r="L427">
        <v>1618.4235524365999</v>
      </c>
      <c r="M427">
        <v>40.7916825643956</v>
      </c>
      <c r="N427">
        <v>0.73267163285672798</v>
      </c>
      <c r="O427">
        <v>12.1338996763753</v>
      </c>
      <c r="P427">
        <v>234.687246141348</v>
      </c>
    </row>
    <row r="428" spans="1:17" x14ac:dyDescent="0.3">
      <c r="A428" t="s">
        <v>971</v>
      </c>
      <c r="B428" t="s">
        <v>972</v>
      </c>
      <c r="C428" t="str">
        <f>IFERROR(VLOOKUP(Table1[[#This Row],[Ticker]],[1]!Table1[[Symbol]:[Industry]],2,FALSE),"-")</f>
        <v>-</v>
      </c>
      <c r="D428" t="s">
        <v>973</v>
      </c>
      <c r="E428">
        <v>14329.591804920001</v>
      </c>
      <c r="F428">
        <v>1476.95</v>
      </c>
      <c r="G428">
        <v>-22.431743503506201</v>
      </c>
      <c r="H428">
        <v>-0.26569543237804399</v>
      </c>
      <c r="I428">
        <v>-15.1526314765922</v>
      </c>
      <c r="J428">
        <v>-1.2802191286693501</v>
      </c>
      <c r="K428">
        <v>1406.0552395781899</v>
      </c>
      <c r="L428">
        <v>1462.4845555433999</v>
      </c>
      <c r="M428">
        <v>56.4459849347692</v>
      </c>
      <c r="N428">
        <v>1.1252792693684901</v>
      </c>
      <c r="O428">
        <v>26.9812789871017</v>
      </c>
      <c r="P428">
        <v>22.6498920445108</v>
      </c>
      <c r="Q428">
        <v>-3.5051411333086001E-2</v>
      </c>
    </row>
    <row r="429" spans="1:17" x14ac:dyDescent="0.3">
      <c r="A429" t="s">
        <v>974</v>
      </c>
      <c r="B429" t="s">
        <v>975</v>
      </c>
      <c r="C429" t="str">
        <f>IFERROR(VLOOKUP(Table1[[#This Row],[Ticker]],[1]!Table1[[Symbol]:[Industry]],2,FALSE),"-")</f>
        <v>-</v>
      </c>
      <c r="D429" t="s">
        <v>484</v>
      </c>
      <c r="E429">
        <v>14165.215797950001</v>
      </c>
      <c r="F429">
        <v>1778</v>
      </c>
      <c r="G429">
        <v>-11.6146000491691</v>
      </c>
      <c r="H429">
        <v>-9.4390940810685695</v>
      </c>
      <c r="I429">
        <v>-0.19481835631056099</v>
      </c>
      <c r="J429">
        <v>-0.70933363858139997</v>
      </c>
      <c r="K429">
        <v>1731.9284613718701</v>
      </c>
      <c r="L429">
        <v>1613.5477991826699</v>
      </c>
      <c r="M429">
        <v>39.012819995055601</v>
      </c>
      <c r="N429">
        <v>0.98810838395166201</v>
      </c>
      <c r="O429">
        <v>11.3020247469066</v>
      </c>
      <c r="P429">
        <v>36.0367253251721</v>
      </c>
      <c r="Q429">
        <v>-0.10646417701758799</v>
      </c>
    </row>
    <row r="430" spans="1:17" x14ac:dyDescent="0.3">
      <c r="A430" t="s">
        <v>976</v>
      </c>
      <c r="B430" t="s">
        <v>977</v>
      </c>
      <c r="C430" t="str">
        <f>IFERROR(VLOOKUP(Table1[[#This Row],[Ticker]],[1]!Table1[[Symbol]:[Industry]],2,FALSE),"-")</f>
        <v>-</v>
      </c>
      <c r="D430" t="s">
        <v>246</v>
      </c>
      <c r="E430">
        <v>14139.622880000001</v>
      </c>
      <c r="F430">
        <v>4432.3</v>
      </c>
      <c r="G430">
        <v>29.196425675791101</v>
      </c>
      <c r="H430">
        <v>-6.8290099468593901</v>
      </c>
      <c r="I430">
        <v>28.675390221177899</v>
      </c>
      <c r="J430">
        <v>-3.6019168071640801</v>
      </c>
      <c r="K430">
        <v>4427.9054997358198</v>
      </c>
      <c r="L430">
        <v>3737.1639879828299</v>
      </c>
      <c r="M430">
        <v>39.5749188660022</v>
      </c>
      <c r="N430">
        <v>0.97466732974853099</v>
      </c>
      <c r="O430">
        <v>12.8082485391331</v>
      </c>
      <c r="P430">
        <v>61.174545454545402</v>
      </c>
      <c r="Q430">
        <v>0.187743995102605</v>
      </c>
    </row>
    <row r="431" spans="1:17" x14ac:dyDescent="0.3">
      <c r="A431" t="s">
        <v>978</v>
      </c>
      <c r="B431" t="s">
        <v>979</v>
      </c>
      <c r="C431" t="str">
        <f>IFERROR(VLOOKUP(Table1[[#This Row],[Ticker]],[1]!Table1[[Symbol]:[Industry]],2,FALSE),"-")</f>
        <v>-</v>
      </c>
      <c r="D431" t="s">
        <v>591</v>
      </c>
      <c r="E431">
        <v>14136.924823560001</v>
      </c>
      <c r="F431">
        <v>155.5</v>
      </c>
      <c r="G431">
        <v>-53.5226110994073</v>
      </c>
      <c r="H431">
        <v>-16.542613215518401</v>
      </c>
      <c r="I431">
        <v>-49.697370684186801</v>
      </c>
      <c r="J431">
        <v>-3.2534934633004502</v>
      </c>
      <c r="K431">
        <v>151.82438471285201</v>
      </c>
      <c r="L431">
        <v>182.52726276465199</v>
      </c>
      <c r="M431">
        <v>34.886712060372602</v>
      </c>
      <c r="N431">
        <v>0.79296021681518003</v>
      </c>
      <c r="O431">
        <v>92.733118971061003</v>
      </c>
      <c r="P431">
        <v>23.904382470119501</v>
      </c>
      <c r="Q431">
        <v>-4.1043073665339998E-2</v>
      </c>
    </row>
    <row r="432" spans="1:17" x14ac:dyDescent="0.3">
      <c r="A432" t="s">
        <v>980</v>
      </c>
      <c r="B432" t="s">
        <v>981</v>
      </c>
      <c r="C432" t="str">
        <f>IFERROR(VLOOKUP(Table1[[#This Row],[Ticker]],[1]!Table1[[Symbol]:[Industry]],2,FALSE),"-")</f>
        <v>-</v>
      </c>
      <c r="D432" t="s">
        <v>62</v>
      </c>
      <c r="E432">
        <v>14108.9372044799</v>
      </c>
      <c r="F432">
        <v>1043.25</v>
      </c>
      <c r="G432">
        <v>22.325598912143199</v>
      </c>
      <c r="H432">
        <v>-2.8377949188170501</v>
      </c>
      <c r="I432">
        <v>1.70303735821663</v>
      </c>
      <c r="J432">
        <v>-0.486808787846919</v>
      </c>
      <c r="K432">
        <v>978.71794760116802</v>
      </c>
      <c r="L432">
        <v>893.26036895541404</v>
      </c>
      <c r="M432">
        <v>55.950608056163503</v>
      </c>
      <c r="N432">
        <v>0.56329847793885501</v>
      </c>
      <c r="O432">
        <v>4.4811885933381204</v>
      </c>
      <c r="P432">
        <v>50.541125541125503</v>
      </c>
      <c r="Q432">
        <v>-1.3740777206605E-2</v>
      </c>
    </row>
    <row r="433" spans="1:17" hidden="1" x14ac:dyDescent="0.3">
      <c r="A433" t="s">
        <v>982</v>
      </c>
      <c r="B433" t="s">
        <v>983</v>
      </c>
      <c r="C433" t="str">
        <f>IFERROR(VLOOKUP(Table1[[#This Row],[Ticker]],[1]!Table1[[Symbol]:[Industry]],2,FALSE),"-")</f>
        <v>-</v>
      </c>
      <c r="D433" t="s">
        <v>613</v>
      </c>
      <c r="E433">
        <v>14020.81803669</v>
      </c>
      <c r="F433">
        <v>588.85</v>
      </c>
      <c r="G433">
        <v>-23.257878353332899</v>
      </c>
      <c r="H433">
        <v>-1.40001222934074</v>
      </c>
      <c r="I433">
        <v>-8.7656548262140408</v>
      </c>
      <c r="J433">
        <v>7.1235919972253301</v>
      </c>
      <c r="M433">
        <v>69.446521935972896</v>
      </c>
      <c r="O433">
        <v>12.082873397299799</v>
      </c>
      <c r="P433">
        <v>25.2605828547117</v>
      </c>
    </row>
    <row r="434" spans="1:17" x14ac:dyDescent="0.3">
      <c r="A434" t="s">
        <v>984</v>
      </c>
      <c r="B434" t="s">
        <v>985</v>
      </c>
      <c r="C434" t="str">
        <f>IFERROR(VLOOKUP(Table1[[#This Row],[Ticker]],[1]!Table1[[Symbol]:[Industry]],2,FALSE),"-")</f>
        <v>-</v>
      </c>
      <c r="D434" t="s">
        <v>986</v>
      </c>
      <c r="E434">
        <v>13879.212852335</v>
      </c>
      <c r="F434">
        <v>797.15</v>
      </c>
      <c r="G434">
        <v>47.155550933551602</v>
      </c>
      <c r="H434">
        <v>4.7852833516654902</v>
      </c>
      <c r="I434">
        <v>24.157439537053399</v>
      </c>
      <c r="J434">
        <v>1.4401769645456</v>
      </c>
      <c r="K434">
        <v>713.74209414076097</v>
      </c>
      <c r="L434">
        <v>618.39159124820003</v>
      </c>
      <c r="M434">
        <v>63.5924396446418</v>
      </c>
      <c r="N434">
        <v>0.86463259449443597</v>
      </c>
      <c r="O434">
        <v>4.4972715298249897</v>
      </c>
      <c r="P434">
        <v>76.224162705869304</v>
      </c>
      <c r="Q434">
        <v>5.4550890003062999E-2</v>
      </c>
    </row>
    <row r="435" spans="1:17" x14ac:dyDescent="0.3">
      <c r="A435" t="s">
        <v>987</v>
      </c>
      <c r="B435" t="s">
        <v>988</v>
      </c>
      <c r="C435" t="str">
        <f>IFERROR(VLOOKUP(Table1[[#This Row],[Ticker]],[1]!Table1[[Symbol]:[Industry]],2,FALSE),"-")</f>
        <v>-</v>
      </c>
      <c r="D435" t="s">
        <v>122</v>
      </c>
      <c r="E435">
        <v>13842.53660576</v>
      </c>
      <c r="F435">
        <v>2177.5500000000002</v>
      </c>
      <c r="G435">
        <v>21.47370254294</v>
      </c>
      <c r="H435">
        <v>7.4783071878013203</v>
      </c>
      <c r="I435">
        <v>21.338871198873399</v>
      </c>
      <c r="J435">
        <v>3.3087485396298799</v>
      </c>
      <c r="K435">
        <v>1864.0742408717699</v>
      </c>
      <c r="L435">
        <v>1681.2088148185501</v>
      </c>
      <c r="M435">
        <v>79.028345918543195</v>
      </c>
      <c r="N435">
        <v>1.9469680544044401</v>
      </c>
      <c r="O435">
        <v>1.8369268214277501</v>
      </c>
      <c r="P435">
        <v>52.805164731062</v>
      </c>
      <c r="Q435">
        <v>-7.4618686065371004E-2</v>
      </c>
    </row>
    <row r="436" spans="1:17" hidden="1" x14ac:dyDescent="0.3">
      <c r="A436" t="s">
        <v>989</v>
      </c>
      <c r="B436" t="s">
        <v>990</v>
      </c>
      <c r="C436" t="str">
        <f>IFERROR(VLOOKUP(Table1[[#This Row],[Ticker]],[1]!Table1[[Symbol]:[Industry]],2,FALSE),"-")</f>
        <v>-</v>
      </c>
      <c r="D436" t="s">
        <v>991</v>
      </c>
      <c r="E436">
        <v>13712.280974200001</v>
      </c>
      <c r="F436">
        <v>2324.6999999999998</v>
      </c>
      <c r="G436">
        <v>48.908094894027798</v>
      </c>
      <c r="H436">
        <v>9.6452896809761093</v>
      </c>
      <c r="I436">
        <v>40.900283455199499</v>
      </c>
      <c r="J436">
        <v>1.9747971600980001</v>
      </c>
      <c r="K436">
        <v>1979.0500379252901</v>
      </c>
      <c r="M436">
        <v>78.107738351169004</v>
      </c>
      <c r="N436">
        <v>0.88717111937614102</v>
      </c>
      <c r="O436">
        <v>1.7335570181098601</v>
      </c>
      <c r="P436">
        <v>89.678524804177499</v>
      </c>
    </row>
    <row r="437" spans="1:17" x14ac:dyDescent="0.3">
      <c r="A437" t="s">
        <v>992</v>
      </c>
      <c r="B437" t="s">
        <v>993</v>
      </c>
      <c r="C437" t="str">
        <f>IFERROR(VLOOKUP(Table1[[#This Row],[Ticker]],[1]!Table1[[Symbol]:[Industry]],2,FALSE),"-")</f>
        <v>-</v>
      </c>
      <c r="D437" t="s">
        <v>62</v>
      </c>
      <c r="E437">
        <v>13595.157953</v>
      </c>
      <c r="F437">
        <v>857.25</v>
      </c>
      <c r="G437">
        <v>224.49849543281999</v>
      </c>
      <c r="H437">
        <v>45.155900217000898</v>
      </c>
      <c r="I437">
        <v>71.911351188846496</v>
      </c>
      <c r="J437">
        <v>-6.2593450707560301</v>
      </c>
      <c r="K437">
        <v>669.44372981325</v>
      </c>
      <c r="L437">
        <v>501.99708430770897</v>
      </c>
      <c r="M437">
        <v>72.920508360093905</v>
      </c>
      <c r="N437">
        <v>3.04168300261161</v>
      </c>
      <c r="O437">
        <v>16.068824730242</v>
      </c>
      <c r="P437">
        <v>301.99296600234402</v>
      </c>
      <c r="Q437">
        <v>4.3379639292055003E-2</v>
      </c>
    </row>
    <row r="438" spans="1:17" x14ac:dyDescent="0.3">
      <c r="A438" t="s">
        <v>994</v>
      </c>
      <c r="B438" t="s">
        <v>995</v>
      </c>
      <c r="C438" t="str">
        <f>IFERROR(VLOOKUP(Table1[[#This Row],[Ticker]],[1]!Table1[[Symbol]:[Industry]],2,FALSE),"-")</f>
        <v>-</v>
      </c>
      <c r="D438" t="s">
        <v>46</v>
      </c>
      <c r="E438">
        <v>13593.89692304</v>
      </c>
      <c r="F438">
        <v>723.75</v>
      </c>
      <c r="G438">
        <v>50.489079027924703</v>
      </c>
      <c r="H438">
        <v>13.0547121657271</v>
      </c>
      <c r="I438">
        <v>23.5985186003916</v>
      </c>
      <c r="J438">
        <v>0.27588487523451199</v>
      </c>
      <c r="K438">
        <v>637.64371423830698</v>
      </c>
      <c r="L438">
        <v>550.88591952881995</v>
      </c>
      <c r="M438">
        <v>63.795621923240901</v>
      </c>
      <c r="N438">
        <v>1.0041033713169001</v>
      </c>
      <c r="O438">
        <v>4.72538860103628</v>
      </c>
      <c r="P438">
        <v>83.529859262076798</v>
      </c>
      <c r="Q438">
        <v>6.4071964337669998E-2</v>
      </c>
    </row>
    <row r="439" spans="1:17" x14ac:dyDescent="0.3">
      <c r="A439" t="s">
        <v>996</v>
      </c>
      <c r="B439" t="s">
        <v>997</v>
      </c>
      <c r="C439" t="str">
        <f>IFERROR(VLOOKUP(Table1[[#This Row],[Ticker]],[1]!Table1[[Symbol]:[Industry]],2,FALSE),"-")</f>
        <v>-</v>
      </c>
      <c r="D439" t="s">
        <v>637</v>
      </c>
      <c r="E439">
        <v>13584.897737136</v>
      </c>
      <c r="F439">
        <v>27.05</v>
      </c>
      <c r="G439">
        <v>42.660463300196497</v>
      </c>
      <c r="H439">
        <v>-5.0925005434506501</v>
      </c>
      <c r="I439">
        <v>-33.504016071235199</v>
      </c>
      <c r="J439">
        <v>-3.5342924252003498</v>
      </c>
      <c r="K439">
        <v>27.483716400249801</v>
      </c>
      <c r="L439">
        <v>25.365997479403301</v>
      </c>
      <c r="M439">
        <v>37.958231110641599</v>
      </c>
      <c r="N439">
        <v>1.4330542939972299</v>
      </c>
      <c r="O439">
        <v>44.362292051755901</v>
      </c>
      <c r="P439">
        <v>85.910652920962207</v>
      </c>
      <c r="Q439">
        <v>-8.3633282783339997E-3</v>
      </c>
    </row>
    <row r="440" spans="1:17" x14ac:dyDescent="0.3">
      <c r="A440" t="s">
        <v>998</v>
      </c>
      <c r="B440" t="s">
        <v>999</v>
      </c>
      <c r="C440" t="str">
        <f>IFERROR(VLOOKUP(Table1[[#This Row],[Ticker]],[1]!Table1[[Symbol]:[Industry]],2,FALSE),"-")</f>
        <v>-</v>
      </c>
      <c r="D440" t="s">
        <v>46</v>
      </c>
      <c r="E440">
        <v>13459.327291725</v>
      </c>
      <c r="F440">
        <v>523</v>
      </c>
      <c r="G440">
        <v>24.797732019479501</v>
      </c>
      <c r="H440">
        <v>3.4324559921898099</v>
      </c>
      <c r="I440">
        <v>26.449975187103799</v>
      </c>
      <c r="J440">
        <v>5.97136382643306</v>
      </c>
      <c r="K440">
        <v>483.42506088126498</v>
      </c>
      <c r="L440">
        <v>423.72195107741601</v>
      </c>
      <c r="M440">
        <v>72.341680821163393</v>
      </c>
      <c r="N440">
        <v>0.81713571277124897</v>
      </c>
      <c r="O440">
        <v>9.9043977055449197</v>
      </c>
      <c r="P440">
        <v>68.655272492744203</v>
      </c>
      <c r="Q440">
        <v>3.6798592504766997E-2</v>
      </c>
    </row>
    <row r="441" spans="1:17" x14ac:dyDescent="0.3">
      <c r="A441" t="s">
        <v>1000</v>
      </c>
      <c r="B441" t="s">
        <v>1001</v>
      </c>
      <c r="C441" t="str">
        <f>IFERROR(VLOOKUP(Table1[[#This Row],[Ticker]],[1]!Table1[[Symbol]:[Industry]],2,FALSE),"-")</f>
        <v>-</v>
      </c>
      <c r="D441" t="s">
        <v>101</v>
      </c>
      <c r="E441">
        <v>13448.22</v>
      </c>
      <c r="F441">
        <v>417.35</v>
      </c>
      <c r="G441">
        <v>117.87657026537001</v>
      </c>
      <c r="H441">
        <v>3.31046758472477</v>
      </c>
      <c r="I441">
        <v>-22.675261109396001</v>
      </c>
      <c r="J441">
        <v>5.2541080855859699</v>
      </c>
      <c r="K441">
        <v>400.957957241472</v>
      </c>
      <c r="L441">
        <v>371.086610945198</v>
      </c>
      <c r="M441">
        <v>70.0940933619502</v>
      </c>
      <c r="N441">
        <v>1.33645929586542</v>
      </c>
      <c r="O441">
        <v>21.241164490235999</v>
      </c>
      <c r="P441">
        <v>149.91017964071801</v>
      </c>
      <c r="Q441">
        <v>0.15463437045939499</v>
      </c>
    </row>
    <row r="442" spans="1:17" x14ac:dyDescent="0.3">
      <c r="A442" t="s">
        <v>1002</v>
      </c>
      <c r="B442" t="s">
        <v>1003</v>
      </c>
      <c r="C442" t="str">
        <f>IFERROR(VLOOKUP(Table1[[#This Row],[Ticker]],[1]!Table1[[Symbol]:[Industry]],2,FALSE),"-")</f>
        <v>-</v>
      </c>
      <c r="D442" t="s">
        <v>299</v>
      </c>
      <c r="E442">
        <v>13407.63227848</v>
      </c>
      <c r="F442">
        <v>1015</v>
      </c>
      <c r="G442">
        <v>179.53847841063401</v>
      </c>
      <c r="H442">
        <v>-2.44029155003548</v>
      </c>
      <c r="I442">
        <v>12.2795909628838</v>
      </c>
      <c r="J442">
        <v>-2.78490932465172</v>
      </c>
      <c r="K442">
        <v>933.79231971216996</v>
      </c>
      <c r="L442">
        <v>770.63255027446496</v>
      </c>
      <c r="M442">
        <v>47.3832257664819</v>
      </c>
      <c r="N442">
        <v>0.79785890475510401</v>
      </c>
      <c r="O442">
        <v>4.2463054187191904</v>
      </c>
      <c r="P442">
        <v>231.37446947437101</v>
      </c>
      <c r="Q442">
        <v>9.6178423653399001E-2</v>
      </c>
    </row>
    <row r="443" spans="1:17" x14ac:dyDescent="0.3">
      <c r="A443" t="s">
        <v>1004</v>
      </c>
      <c r="B443" t="s">
        <v>1005</v>
      </c>
      <c r="C443" t="str">
        <f>IFERROR(VLOOKUP(Table1[[#This Row],[Ticker]],[1]!Table1[[Symbol]:[Industry]],2,FALSE),"-")</f>
        <v>-</v>
      </c>
      <c r="D443" t="s">
        <v>253</v>
      </c>
      <c r="E443">
        <v>13351.785531130001</v>
      </c>
      <c r="F443">
        <v>1056.8</v>
      </c>
      <c r="G443">
        <v>4.77154984522228</v>
      </c>
      <c r="H443">
        <v>1.1241238802723801</v>
      </c>
      <c r="I443">
        <v>5.5189328687621897</v>
      </c>
      <c r="J443">
        <v>-0.71951691284638697</v>
      </c>
      <c r="K443">
        <v>981.22037383832799</v>
      </c>
      <c r="L443">
        <v>892.11739215383602</v>
      </c>
      <c r="M443">
        <v>68.062782006534604</v>
      </c>
      <c r="N443">
        <v>1.00530129870087</v>
      </c>
      <c r="O443">
        <v>1.43830431491294</v>
      </c>
      <c r="P443">
        <v>44.529540481400403</v>
      </c>
      <c r="Q443">
        <v>-1.1024166964104E-2</v>
      </c>
    </row>
    <row r="444" spans="1:17" x14ac:dyDescent="0.3">
      <c r="A444" t="s">
        <v>1006</v>
      </c>
      <c r="B444" t="s">
        <v>1007</v>
      </c>
      <c r="C444" t="str">
        <f>IFERROR(VLOOKUP(Table1[[#This Row],[Ticker]],[1]!Table1[[Symbol]:[Industry]],2,FALSE),"-")</f>
        <v>-</v>
      </c>
      <c r="D444" t="s">
        <v>481</v>
      </c>
      <c r="E444">
        <v>13318.93788603</v>
      </c>
      <c r="F444">
        <v>2101.35</v>
      </c>
      <c r="G444">
        <v>-11.009817924920799</v>
      </c>
      <c r="H444">
        <v>-22.583780669693901</v>
      </c>
      <c r="I444">
        <v>77.7489997811373</v>
      </c>
      <c r="J444">
        <v>-36.891616745846299</v>
      </c>
      <c r="K444">
        <v>1574.3469720583801</v>
      </c>
      <c r="L444">
        <v>1255.8677477707499</v>
      </c>
      <c r="M444">
        <v>74.152420639453098</v>
      </c>
      <c r="N444">
        <v>2.0684001247402599</v>
      </c>
      <c r="O444">
        <v>0.472028514937128</v>
      </c>
      <c r="P444">
        <v>133.90531136443201</v>
      </c>
      <c r="Q444">
        <v>0.20557363957699001</v>
      </c>
    </row>
    <row r="445" spans="1:17" x14ac:dyDescent="0.3">
      <c r="A445" t="s">
        <v>1008</v>
      </c>
      <c r="B445" t="s">
        <v>1009</v>
      </c>
      <c r="C445" t="str">
        <f>IFERROR(VLOOKUP(Table1[[#This Row],[Ticker]],[1]!Table1[[Symbol]:[Industry]],2,FALSE),"-")</f>
        <v>-</v>
      </c>
      <c r="D445" t="s">
        <v>526</v>
      </c>
      <c r="E445">
        <v>13211.412175949999</v>
      </c>
      <c r="F445">
        <v>853.8</v>
      </c>
      <c r="G445">
        <v>-30.296672390267499</v>
      </c>
      <c r="H445">
        <v>-2.4302624936358002</v>
      </c>
      <c r="I445">
        <v>-8.6129769256335393</v>
      </c>
      <c r="J445">
        <v>1.6839352053690499</v>
      </c>
      <c r="K445">
        <v>833.07785798248699</v>
      </c>
      <c r="L445">
        <v>825.79375612065201</v>
      </c>
      <c r="M445">
        <v>56.485143668357601</v>
      </c>
      <c r="N445">
        <v>0.79443579967097</v>
      </c>
      <c r="O445">
        <v>20.045678144764501</v>
      </c>
      <c r="P445">
        <v>20.431624233020599</v>
      </c>
      <c r="Q445">
        <v>2.4697217734517999E-2</v>
      </c>
    </row>
    <row r="446" spans="1:17" hidden="1" x14ac:dyDescent="0.3">
      <c r="A446" t="s">
        <v>1010</v>
      </c>
      <c r="B446" t="s">
        <v>1011</v>
      </c>
      <c r="C446" t="str">
        <f>IFERROR(VLOOKUP(Table1[[#This Row],[Ticker]],[1]!Table1[[Symbol]:[Industry]],2,FALSE),"-")</f>
        <v>-</v>
      </c>
      <c r="D446" t="s">
        <v>548</v>
      </c>
      <c r="E446">
        <v>13193.939772080001</v>
      </c>
      <c r="F446">
        <v>2885</v>
      </c>
      <c r="G446">
        <v>-20.4352041347449</v>
      </c>
      <c r="H446">
        <v>1.02971871025786</v>
      </c>
      <c r="I446">
        <v>-3.5122929773059899</v>
      </c>
      <c r="J446">
        <v>-0.28732036928187299</v>
      </c>
      <c r="K446">
        <v>2741.6879318813899</v>
      </c>
      <c r="L446">
        <v>2597.9734198809801</v>
      </c>
      <c r="M446">
        <v>55.527516458561003</v>
      </c>
      <c r="N446">
        <v>0.83254123789045997</v>
      </c>
      <c r="O446">
        <v>5.9965337954939404</v>
      </c>
      <c r="P446">
        <v>27.260696956329902</v>
      </c>
      <c r="Q446">
        <v>-2.8904365312237001E-2</v>
      </c>
    </row>
    <row r="447" spans="1:17" x14ac:dyDescent="0.3">
      <c r="A447" t="s">
        <v>1012</v>
      </c>
      <c r="B447" t="s">
        <v>1013</v>
      </c>
      <c r="C447" t="str">
        <f>IFERROR(VLOOKUP(Table1[[#This Row],[Ticker]],[1]!Table1[[Symbol]:[Industry]],2,FALSE),"-")</f>
        <v>-</v>
      </c>
      <c r="D447" t="s">
        <v>299</v>
      </c>
      <c r="E447">
        <v>13108.401206050001</v>
      </c>
      <c r="F447">
        <v>2424.4499999999998</v>
      </c>
      <c r="G447">
        <v>54.885584341808602</v>
      </c>
      <c r="H447">
        <v>16.585321341719698</v>
      </c>
      <c r="I447">
        <v>8.0234047348098798</v>
      </c>
      <c r="J447">
        <v>-1.9827943536641199</v>
      </c>
      <c r="K447">
        <v>2160.9430023642599</v>
      </c>
      <c r="L447">
        <v>1933.2023823729901</v>
      </c>
      <c r="M447">
        <v>63.6101767769349</v>
      </c>
      <c r="N447">
        <v>0.64572109550720203</v>
      </c>
      <c r="O447">
        <v>13.3391078388912</v>
      </c>
      <c r="P447">
        <v>85.001907668828594</v>
      </c>
      <c r="Q447">
        <v>5.1140253643768001E-2</v>
      </c>
    </row>
    <row r="448" spans="1:17" x14ac:dyDescent="0.3">
      <c r="A448" t="s">
        <v>1014</v>
      </c>
      <c r="B448" t="s">
        <v>1015</v>
      </c>
      <c r="C448" t="str">
        <f>IFERROR(VLOOKUP(Table1[[#This Row],[Ticker]],[1]!Table1[[Symbol]:[Industry]],2,FALSE),"-")</f>
        <v>-</v>
      </c>
      <c r="D448" t="s">
        <v>613</v>
      </c>
      <c r="E448">
        <v>13010.893678695</v>
      </c>
      <c r="F448">
        <v>749.75</v>
      </c>
      <c r="G448">
        <v>71.4995074469564</v>
      </c>
      <c r="H448">
        <v>-1.3626272154477601</v>
      </c>
      <c r="I448">
        <v>29.645931186798101</v>
      </c>
      <c r="J448">
        <v>-0.12638096452941899</v>
      </c>
      <c r="K448">
        <v>718.74143898704801</v>
      </c>
      <c r="L448">
        <v>610.45751961676297</v>
      </c>
      <c r="M448">
        <v>66.313634798078397</v>
      </c>
      <c r="N448">
        <v>0.76527033621271701</v>
      </c>
      <c r="O448">
        <v>9.6365455151717203</v>
      </c>
      <c r="P448">
        <v>108.931308346105</v>
      </c>
    </row>
    <row r="449" spans="1:17" hidden="1" x14ac:dyDescent="0.3">
      <c r="A449" t="s">
        <v>1016</v>
      </c>
      <c r="B449" t="s">
        <v>1017</v>
      </c>
      <c r="C449" t="str">
        <f>IFERROR(VLOOKUP(Table1[[#This Row],[Ticker]],[1]!Table1[[Symbol]:[Industry]],2,FALSE),"-")</f>
        <v>-</v>
      </c>
      <c r="D449" t="s">
        <v>1018</v>
      </c>
      <c r="E449">
        <v>12906.893384999599</v>
      </c>
      <c r="F449">
        <v>100</v>
      </c>
      <c r="G449">
        <v>-26.4020366998034</v>
      </c>
      <c r="I449">
        <v>-11.909813172684499</v>
      </c>
      <c r="M449">
        <v>50</v>
      </c>
      <c r="N449">
        <v>1.8823529411764699</v>
      </c>
      <c r="O449">
        <v>0</v>
      </c>
      <c r="P449">
        <v>0</v>
      </c>
    </row>
    <row r="450" spans="1:17" x14ac:dyDescent="0.3">
      <c r="A450" t="s">
        <v>1019</v>
      </c>
      <c r="B450" t="s">
        <v>1020</v>
      </c>
      <c r="C450" t="str">
        <f>IFERROR(VLOOKUP(Table1[[#This Row],[Ticker]],[1]!Table1[[Symbol]:[Industry]],2,FALSE),"-")</f>
        <v>-</v>
      </c>
      <c r="D450" t="s">
        <v>75</v>
      </c>
      <c r="E450">
        <v>12873</v>
      </c>
      <c r="F450">
        <v>88.61</v>
      </c>
      <c r="G450">
        <v>140.949988222314</v>
      </c>
      <c r="H450">
        <v>11.6265647021315</v>
      </c>
      <c r="I450">
        <v>20.0484891355805</v>
      </c>
      <c r="J450">
        <v>-1.14549022939718</v>
      </c>
      <c r="K450">
        <v>78.318884429864397</v>
      </c>
      <c r="L450">
        <v>68.362222379532597</v>
      </c>
      <c r="M450">
        <v>63.828649109814201</v>
      </c>
      <c r="N450">
        <v>2.5786127897703999</v>
      </c>
      <c r="O450">
        <v>14.9983071888048</v>
      </c>
      <c r="P450">
        <v>176.90625</v>
      </c>
      <c r="Q450">
        <v>4.3369048370536997E-2</v>
      </c>
    </row>
    <row r="451" spans="1:17" x14ac:dyDescent="0.3">
      <c r="A451" t="s">
        <v>1021</v>
      </c>
      <c r="B451" t="s">
        <v>1022</v>
      </c>
      <c r="C451" t="str">
        <f>IFERROR(VLOOKUP(Table1[[#This Row],[Ticker]],[1]!Table1[[Symbol]:[Industry]],2,FALSE),"-")</f>
        <v>-</v>
      </c>
      <c r="D451" t="s">
        <v>111</v>
      </c>
      <c r="E451">
        <v>12809.114547663001</v>
      </c>
      <c r="F451">
        <v>18.43</v>
      </c>
      <c r="G451">
        <v>178.22606247375001</v>
      </c>
      <c r="H451">
        <v>-6.1147254391170103</v>
      </c>
      <c r="I451">
        <v>-1.55053173555878</v>
      </c>
      <c r="J451">
        <v>-2.4457619805572501</v>
      </c>
      <c r="K451">
        <v>18.958809864886199</v>
      </c>
      <c r="L451">
        <v>16.175189536976401</v>
      </c>
      <c r="M451">
        <v>39.137662166336298</v>
      </c>
      <c r="N451">
        <v>0.81249380679940597</v>
      </c>
      <c r="O451">
        <v>30.222463374932101</v>
      </c>
      <c r="P451">
        <v>212.37288135593201</v>
      </c>
      <c r="Q451">
        <v>9.9948529082820994E-2</v>
      </c>
    </row>
    <row r="452" spans="1:17" x14ac:dyDescent="0.3">
      <c r="A452" t="s">
        <v>1023</v>
      </c>
      <c r="B452" t="s">
        <v>1024</v>
      </c>
      <c r="C452" t="str">
        <f>IFERROR(VLOOKUP(Table1[[#This Row],[Ticker]],[1]!Table1[[Symbol]:[Industry]],2,FALSE),"-")</f>
        <v>-</v>
      </c>
      <c r="D452" t="s">
        <v>246</v>
      </c>
      <c r="E452">
        <v>12806.750455635</v>
      </c>
      <c r="F452">
        <v>5251.4</v>
      </c>
      <c r="G452">
        <v>1.75434561689025</v>
      </c>
      <c r="H452">
        <v>16.813005867654599</v>
      </c>
      <c r="I452">
        <v>-6.2478413416986296</v>
      </c>
      <c r="J452">
        <v>-6.5791040812060304</v>
      </c>
      <c r="K452">
        <v>4899.0184816709698</v>
      </c>
      <c r="L452">
        <v>4547.4051278418201</v>
      </c>
      <c r="M452">
        <v>49.833933337402698</v>
      </c>
      <c r="N452">
        <v>0.79616539548652299</v>
      </c>
      <c r="O452">
        <v>11.2084396541874</v>
      </c>
      <c r="P452">
        <v>38.8506233391943</v>
      </c>
      <c r="Q452">
        <v>0.104556669883887</v>
      </c>
    </row>
    <row r="453" spans="1:17" x14ac:dyDescent="0.3">
      <c r="A453" t="s">
        <v>1025</v>
      </c>
      <c r="B453" t="s">
        <v>1026</v>
      </c>
      <c r="C453" t="str">
        <f>IFERROR(VLOOKUP(Table1[[#This Row],[Ticker]],[1]!Table1[[Symbol]:[Industry]],2,FALSE),"-")</f>
        <v>-</v>
      </c>
      <c r="D453" t="s">
        <v>290</v>
      </c>
      <c r="E453">
        <v>12687.710875000001</v>
      </c>
      <c r="F453">
        <v>1230</v>
      </c>
      <c r="G453">
        <v>-10.8602584836557</v>
      </c>
      <c r="H453">
        <v>-9.5996831664874094</v>
      </c>
      <c r="I453">
        <v>-16.0556984594675</v>
      </c>
      <c r="J453">
        <v>-6.7067564514091904</v>
      </c>
      <c r="K453">
        <v>1288.87396754003</v>
      </c>
      <c r="L453">
        <v>1208.4498558262901</v>
      </c>
      <c r="M453">
        <v>37.622390169688501</v>
      </c>
      <c r="N453">
        <v>0.45996973169444599</v>
      </c>
      <c r="O453">
        <v>34.065040650406402</v>
      </c>
      <c r="P453">
        <v>23.8733068130318</v>
      </c>
      <c r="Q453">
        <v>0.127484876338569</v>
      </c>
    </row>
    <row r="454" spans="1:17" x14ac:dyDescent="0.3">
      <c r="A454" t="s">
        <v>1027</v>
      </c>
      <c r="B454" t="s">
        <v>1028</v>
      </c>
      <c r="C454" t="str">
        <f>IFERROR(VLOOKUP(Table1[[#This Row],[Ticker]],[1]!Table1[[Symbol]:[Industry]],2,FALSE),"-")</f>
        <v>-</v>
      </c>
      <c r="D454" t="s">
        <v>78</v>
      </c>
      <c r="E454">
        <v>12680.829212265</v>
      </c>
      <c r="F454">
        <v>356.9</v>
      </c>
      <c r="G454">
        <v>-25.406445745458399</v>
      </c>
      <c r="H454">
        <v>-3.1472385870232702</v>
      </c>
      <c r="I454">
        <v>-9.60223111735991</v>
      </c>
      <c r="J454">
        <v>-1.5864597609080699</v>
      </c>
      <c r="K454">
        <v>344.15472359711498</v>
      </c>
      <c r="L454">
        <v>342.46424911849198</v>
      </c>
      <c r="M454">
        <v>46.841414642345299</v>
      </c>
      <c r="N454">
        <v>1.4538576640638401</v>
      </c>
      <c r="O454">
        <v>11.5158307649201</v>
      </c>
      <c r="P454">
        <v>22.5197391005835</v>
      </c>
      <c r="Q454">
        <v>-0.10735217144394001</v>
      </c>
    </row>
    <row r="455" spans="1:17" x14ac:dyDescent="0.3">
      <c r="A455" t="s">
        <v>1029</v>
      </c>
      <c r="B455" t="s">
        <v>1030</v>
      </c>
      <c r="C455" t="str">
        <f>IFERROR(VLOOKUP(Table1[[#This Row],[Ticker]],[1]!Table1[[Symbol]:[Industry]],2,FALSE),"-")</f>
        <v>-</v>
      </c>
      <c r="D455" t="s">
        <v>299</v>
      </c>
      <c r="E455">
        <v>12565.946216300001</v>
      </c>
      <c r="F455">
        <v>952.8</v>
      </c>
      <c r="G455">
        <v>-33.622446651602402</v>
      </c>
      <c r="H455">
        <v>-4.3501452242615004</v>
      </c>
      <c r="I455">
        <v>-31.636844639890398</v>
      </c>
      <c r="J455">
        <v>-3.61586776796972</v>
      </c>
      <c r="K455">
        <v>933.79235837855595</v>
      </c>
      <c r="L455">
        <v>946.38275067828897</v>
      </c>
      <c r="M455">
        <v>37.904995778407702</v>
      </c>
      <c r="N455">
        <v>0.82276478220553695</v>
      </c>
      <c r="O455">
        <v>38.3238874895046</v>
      </c>
      <c r="P455">
        <v>21.833642350233301</v>
      </c>
      <c r="Q455">
        <v>-5.6010163260690003E-3</v>
      </c>
    </row>
    <row r="456" spans="1:17" x14ac:dyDescent="0.3">
      <c r="A456" t="s">
        <v>1031</v>
      </c>
      <c r="B456" t="s">
        <v>1032</v>
      </c>
      <c r="C456" t="str">
        <f>IFERROR(VLOOKUP(Table1[[#This Row],[Ticker]],[1]!Table1[[Symbol]:[Industry]],2,FALSE),"-")</f>
        <v>-</v>
      </c>
      <c r="D456" t="s">
        <v>62</v>
      </c>
      <c r="E456">
        <v>12474.717812519901</v>
      </c>
      <c r="F456">
        <v>514.35</v>
      </c>
      <c r="G456">
        <v>40.1081607751075</v>
      </c>
      <c r="H456">
        <v>3.2791231602528299</v>
      </c>
      <c r="I456">
        <v>13.617947657089699</v>
      </c>
      <c r="J456">
        <v>-1.27466318046185</v>
      </c>
      <c r="K456">
        <v>470.49069740587402</v>
      </c>
      <c r="L456">
        <v>417.86863261956898</v>
      </c>
      <c r="M456">
        <v>62.419689029168701</v>
      </c>
      <c r="N456">
        <v>1.11242246113582</v>
      </c>
      <c r="O456">
        <v>3.1690483134052498</v>
      </c>
      <c r="P456">
        <v>78.779979144942601</v>
      </c>
      <c r="Q456">
        <v>2.0331497219720001E-3</v>
      </c>
    </row>
    <row r="457" spans="1:17" x14ac:dyDescent="0.3">
      <c r="A457" t="s">
        <v>1033</v>
      </c>
      <c r="B457" t="s">
        <v>1034</v>
      </c>
      <c r="C457" t="str">
        <f>IFERROR(VLOOKUP(Table1[[#This Row],[Ticker]],[1]!Table1[[Symbol]:[Industry]],2,FALSE),"-")</f>
        <v>-</v>
      </c>
      <c r="D457" t="s">
        <v>153</v>
      </c>
      <c r="E457">
        <v>12434.496921600001</v>
      </c>
      <c r="F457">
        <v>12093.2</v>
      </c>
      <c r="G457">
        <v>166.23084130530199</v>
      </c>
      <c r="H457">
        <v>9.1021688649060302</v>
      </c>
      <c r="I457">
        <v>67.958853489024193</v>
      </c>
      <c r="J457">
        <v>-5.5274600792947002</v>
      </c>
      <c r="K457">
        <v>11194.257832416801</v>
      </c>
      <c r="L457">
        <v>8548.4564648229407</v>
      </c>
      <c r="M457">
        <v>55.290079444762803</v>
      </c>
      <c r="N457">
        <v>1.64772210474047</v>
      </c>
      <c r="O457">
        <v>11.3758145073264</v>
      </c>
      <c r="P457">
        <v>204.61460957178801</v>
      </c>
      <c r="Q457">
        <v>0.204039460267393</v>
      </c>
    </row>
    <row r="458" spans="1:17" hidden="1" x14ac:dyDescent="0.3">
      <c r="A458" t="s">
        <v>1035</v>
      </c>
      <c r="B458" t="s">
        <v>1036</v>
      </c>
      <c r="C458" t="str">
        <f>IFERROR(VLOOKUP(Table1[[#This Row],[Ticker]],[1]!Table1[[Symbol]:[Industry]],2,FALSE),"-")</f>
        <v>-</v>
      </c>
      <c r="D458" t="s">
        <v>330</v>
      </c>
      <c r="E458">
        <v>12400.218072330001</v>
      </c>
      <c r="F458">
        <v>1064</v>
      </c>
      <c r="G458">
        <v>-27.213569015994501</v>
      </c>
      <c r="H458">
        <v>3.5422798308085901</v>
      </c>
      <c r="I458">
        <v>-9.4839371619028601</v>
      </c>
      <c r="J458">
        <v>-3.0240177960107602</v>
      </c>
      <c r="K458">
        <v>1018.78368081001</v>
      </c>
      <c r="L458">
        <v>1004.80295180595</v>
      </c>
      <c r="M458">
        <v>55.204671730755699</v>
      </c>
      <c r="N458">
        <v>0.46833007523297099</v>
      </c>
      <c r="O458">
        <v>10.6478917350472</v>
      </c>
      <c r="P458">
        <v>29.732366030604101</v>
      </c>
      <c r="Q458">
        <v>-1.6634821071571999E-2</v>
      </c>
    </row>
    <row r="459" spans="1:17" x14ac:dyDescent="0.3">
      <c r="A459" t="s">
        <v>1037</v>
      </c>
      <c r="B459" t="s">
        <v>1038</v>
      </c>
      <c r="C459" t="str">
        <f>IFERROR(VLOOKUP(Table1[[#This Row],[Ticker]],[1]!Table1[[Symbol]:[Industry]],2,FALSE),"-")</f>
        <v>-</v>
      </c>
      <c r="D459" t="s">
        <v>78</v>
      </c>
      <c r="E459">
        <v>12375.63046018</v>
      </c>
      <c r="F459">
        <v>582.4</v>
      </c>
      <c r="G459">
        <v>-34.352092018279798</v>
      </c>
      <c r="H459">
        <v>-16.506909816256201</v>
      </c>
      <c r="I459">
        <v>-37.595662349665503</v>
      </c>
      <c r="J459">
        <v>-6.3844846586338599</v>
      </c>
      <c r="K459">
        <v>642.00886190905601</v>
      </c>
      <c r="L459">
        <v>660.39694751010904</v>
      </c>
      <c r="M459">
        <v>18.095011344623899</v>
      </c>
      <c r="N459">
        <v>0.647815601697736</v>
      </c>
      <c r="O459">
        <v>41.483516483516397</v>
      </c>
      <c r="P459">
        <v>15.498264749628101</v>
      </c>
      <c r="Q459">
        <v>4.7036585042626998E-2</v>
      </c>
    </row>
    <row r="460" spans="1:17" hidden="1" x14ac:dyDescent="0.3">
      <c r="A460" t="s">
        <v>1039</v>
      </c>
      <c r="B460" t="s">
        <v>1040</v>
      </c>
      <c r="C460" t="str">
        <f>IFERROR(VLOOKUP(Table1[[#This Row],[Ticker]],[1]!Table1[[Symbol]:[Industry]],2,FALSE),"-")</f>
        <v>-</v>
      </c>
      <c r="D460" t="s">
        <v>1041</v>
      </c>
      <c r="E460">
        <v>12368.7959625</v>
      </c>
      <c r="F460">
        <v>1319.3</v>
      </c>
      <c r="G460">
        <v>13.9564930092236</v>
      </c>
      <c r="H460">
        <v>-3.2061884050253702</v>
      </c>
      <c r="I460">
        <v>38.369261892812602</v>
      </c>
      <c r="J460">
        <v>-3.1197619586586001</v>
      </c>
      <c r="K460">
        <v>1323.4678408898999</v>
      </c>
      <c r="M460">
        <v>45.187478985955799</v>
      </c>
      <c r="N460">
        <v>0.99520141519949001</v>
      </c>
      <c r="O460">
        <v>14.219661941938901</v>
      </c>
      <c r="P460">
        <v>64.593599900193297</v>
      </c>
    </row>
    <row r="461" spans="1:17" x14ac:dyDescent="0.3">
      <c r="A461" t="s">
        <v>1042</v>
      </c>
      <c r="B461" t="s">
        <v>1043</v>
      </c>
      <c r="C461" t="str">
        <f>IFERROR(VLOOKUP(Table1[[#This Row],[Ticker]],[1]!Table1[[Symbol]:[Industry]],2,FALSE),"-")</f>
        <v>-</v>
      </c>
      <c r="D461" t="s">
        <v>78</v>
      </c>
      <c r="E461">
        <v>12329.711134904999</v>
      </c>
      <c r="F461">
        <v>1606.65</v>
      </c>
      <c r="G461">
        <v>4.2146049001315102</v>
      </c>
      <c r="H461">
        <v>0.57472587487359805</v>
      </c>
      <c r="I461">
        <v>0.43940538610712199</v>
      </c>
      <c r="J461">
        <v>-1.80384656163454</v>
      </c>
      <c r="K461">
        <v>1534.0478033694601</v>
      </c>
      <c r="L461">
        <v>1436.9814365951099</v>
      </c>
      <c r="M461">
        <v>60.274543047980799</v>
      </c>
      <c r="N461">
        <v>0.775514078682352</v>
      </c>
      <c r="O461">
        <v>12.158839821989799</v>
      </c>
      <c r="P461">
        <v>51.492150299372902</v>
      </c>
      <c r="Q461">
        <v>-7.2768895250700004E-3</v>
      </c>
    </row>
    <row r="462" spans="1:17" x14ac:dyDescent="0.3">
      <c r="A462" t="s">
        <v>1044</v>
      </c>
      <c r="B462" t="s">
        <v>1045</v>
      </c>
      <c r="C462" t="str">
        <f>IFERROR(VLOOKUP(Table1[[#This Row],[Ticker]],[1]!Table1[[Symbol]:[Industry]],2,FALSE),"-")</f>
        <v>-</v>
      </c>
      <c r="D462" t="s">
        <v>371</v>
      </c>
      <c r="E462">
        <v>12275.6119131</v>
      </c>
      <c r="F462">
        <v>228.36</v>
      </c>
      <c r="G462">
        <v>71.741130328396096</v>
      </c>
      <c r="H462">
        <v>29.659783221978799</v>
      </c>
      <c r="I462">
        <v>23.374547016888901</v>
      </c>
      <c r="J462">
        <v>8.8754044184244201</v>
      </c>
      <c r="K462">
        <v>180.746241190592</v>
      </c>
      <c r="L462">
        <v>152.78138871491399</v>
      </c>
      <c r="M462">
        <v>67.568344790149496</v>
      </c>
      <c r="N462">
        <v>1.7036815568603201</v>
      </c>
      <c r="O462">
        <v>7.2429497284988598</v>
      </c>
      <c r="P462">
        <v>116.96912114014199</v>
      </c>
      <c r="Q462">
        <v>9.1343702706480998E-2</v>
      </c>
    </row>
    <row r="463" spans="1:17" x14ac:dyDescent="0.3">
      <c r="A463" t="s">
        <v>1046</v>
      </c>
      <c r="B463" t="s">
        <v>1047</v>
      </c>
      <c r="C463" t="str">
        <f>IFERROR(VLOOKUP(Table1[[#This Row],[Ticker]],[1]!Table1[[Symbol]:[Industry]],2,FALSE),"-")</f>
        <v>-</v>
      </c>
      <c r="D463" t="s">
        <v>330</v>
      </c>
      <c r="E463">
        <v>12227.8357743</v>
      </c>
      <c r="F463">
        <v>878.4</v>
      </c>
      <c r="G463">
        <v>-9.6866500402233395</v>
      </c>
      <c r="H463">
        <v>13.520553049283</v>
      </c>
      <c r="I463">
        <v>2.2051592209497501</v>
      </c>
      <c r="J463">
        <v>-0.16947316344182001</v>
      </c>
      <c r="K463">
        <v>775.606605697026</v>
      </c>
      <c r="L463">
        <v>753.97892718533603</v>
      </c>
      <c r="M463">
        <v>82.355553531913699</v>
      </c>
      <c r="N463">
        <v>1.45477630976801</v>
      </c>
      <c r="O463">
        <v>2.5671675774134801</v>
      </c>
      <c r="P463">
        <v>35.733601174379899</v>
      </c>
      <c r="Q463">
        <v>-6.8344485979405997E-2</v>
      </c>
    </row>
    <row r="464" spans="1:17" x14ac:dyDescent="0.3">
      <c r="A464" t="s">
        <v>1048</v>
      </c>
      <c r="B464" t="s">
        <v>1049</v>
      </c>
      <c r="C464" t="str">
        <f>IFERROR(VLOOKUP(Table1[[#This Row],[Ticker]],[1]!Table1[[Symbol]:[Industry]],2,FALSE),"-")</f>
        <v>-</v>
      </c>
      <c r="D464" t="s">
        <v>896</v>
      </c>
      <c r="E464">
        <v>12149.473788204999</v>
      </c>
      <c r="F464">
        <v>2554.1</v>
      </c>
      <c r="G464">
        <v>20.157899032106702</v>
      </c>
      <c r="H464">
        <v>-0.57194743949887406</v>
      </c>
      <c r="I464">
        <v>-17.629530416736799</v>
      </c>
      <c r="J464">
        <v>-0.56164218591112802</v>
      </c>
      <c r="K464">
        <v>2404.1311291586499</v>
      </c>
      <c r="L464">
        <v>2290.02557301974</v>
      </c>
      <c r="M464">
        <v>68.4584401567041</v>
      </c>
      <c r="N464">
        <v>1.1678129484742501</v>
      </c>
      <c r="O464">
        <v>10.7239340667945</v>
      </c>
      <c r="P464">
        <v>61.4475347661188</v>
      </c>
      <c r="Q464">
        <v>3.9017147634047997E-2</v>
      </c>
    </row>
    <row r="465" spans="1:17" x14ac:dyDescent="0.3">
      <c r="A465" t="s">
        <v>1050</v>
      </c>
      <c r="B465" t="s">
        <v>1051</v>
      </c>
      <c r="C465" t="str">
        <f>IFERROR(VLOOKUP(Table1[[#This Row],[Ticker]],[1]!Table1[[Symbol]:[Industry]],2,FALSE),"-")</f>
        <v>-</v>
      </c>
      <c r="D465" t="s">
        <v>21</v>
      </c>
      <c r="E465">
        <v>12143.26160593</v>
      </c>
      <c r="F465">
        <v>830.45</v>
      </c>
      <c r="G465">
        <v>-41.731359701434698</v>
      </c>
      <c r="H465">
        <v>-15.473549028914899</v>
      </c>
      <c r="I465">
        <v>-21.888132955882298</v>
      </c>
      <c r="J465">
        <v>-2.5798507704142599</v>
      </c>
      <c r="K465">
        <v>832.43879146305801</v>
      </c>
      <c r="L465">
        <v>846.80865601575499</v>
      </c>
      <c r="M465">
        <v>33.496181412442098</v>
      </c>
      <c r="N465">
        <v>0.85238988854481101</v>
      </c>
      <c r="O465">
        <v>22.8249744114636</v>
      </c>
      <c r="P465">
        <v>12.0715249662618</v>
      </c>
      <c r="Q465">
        <v>-0.164315629886359</v>
      </c>
    </row>
    <row r="466" spans="1:17" x14ac:dyDescent="0.3">
      <c r="A466" t="s">
        <v>1052</v>
      </c>
      <c r="B466" t="s">
        <v>1053</v>
      </c>
      <c r="C466" t="str">
        <f>IFERROR(VLOOKUP(Table1[[#This Row],[Ticker]],[1]!Table1[[Symbol]:[Industry]],2,FALSE),"-")</f>
        <v>-</v>
      </c>
      <c r="D466" t="s">
        <v>24</v>
      </c>
      <c r="E466">
        <v>12027.030377151999</v>
      </c>
      <c r="F466">
        <v>159.99</v>
      </c>
      <c r="G466">
        <v>-2.0413682194303502</v>
      </c>
      <c r="H466">
        <v>3.0964269118597301</v>
      </c>
      <c r="I466">
        <v>-4.2449410327114396</v>
      </c>
      <c r="J466">
        <v>-5.8033730870539797</v>
      </c>
      <c r="K466">
        <v>157.046991377534</v>
      </c>
      <c r="L466">
        <v>147.77411563210001</v>
      </c>
      <c r="M466">
        <v>42.399150845148803</v>
      </c>
      <c r="N466">
        <v>0.84780761959588302</v>
      </c>
      <c r="O466">
        <v>9.2255765985373994</v>
      </c>
      <c r="P466">
        <v>33.269471053727599</v>
      </c>
      <c r="Q466">
        <v>-4.3802482713313003E-2</v>
      </c>
    </row>
    <row r="467" spans="1:17" x14ac:dyDescent="0.3">
      <c r="A467" t="s">
        <v>1054</v>
      </c>
      <c r="B467" t="s">
        <v>1055</v>
      </c>
      <c r="C467" t="str">
        <f>IFERROR(VLOOKUP(Table1[[#This Row],[Ticker]],[1]!Table1[[Symbol]:[Industry]],2,FALSE),"-")</f>
        <v>-</v>
      </c>
      <c r="D467" t="s">
        <v>400</v>
      </c>
      <c r="E467">
        <v>12003.71587916</v>
      </c>
      <c r="F467">
        <v>451.1</v>
      </c>
      <c r="G467">
        <v>52.2160587268447</v>
      </c>
      <c r="H467">
        <v>7.4425086263483102</v>
      </c>
      <c r="I467">
        <v>-0.43075719838575</v>
      </c>
      <c r="J467">
        <v>-0.47927470489006202</v>
      </c>
      <c r="K467">
        <v>423.49795087046601</v>
      </c>
      <c r="L467">
        <v>389.51857110141998</v>
      </c>
      <c r="M467">
        <v>72.4754349436854</v>
      </c>
      <c r="N467">
        <v>2.69679882201434</v>
      </c>
      <c r="O467">
        <v>22.799822655730399</v>
      </c>
      <c r="P467">
        <v>87.567567567567494</v>
      </c>
      <c r="Q467">
        <v>0.114858839454894</v>
      </c>
    </row>
    <row r="468" spans="1:17" x14ac:dyDescent="0.3">
      <c r="A468" t="s">
        <v>1056</v>
      </c>
      <c r="B468" t="s">
        <v>1057</v>
      </c>
      <c r="C468" t="str">
        <f>IFERROR(VLOOKUP(Table1[[#This Row],[Ticker]],[1]!Table1[[Symbol]:[Industry]],2,FALSE),"-")</f>
        <v>-</v>
      </c>
      <c r="D468" t="s">
        <v>246</v>
      </c>
      <c r="E468">
        <v>11945.78223368</v>
      </c>
      <c r="F468">
        <v>1784.65</v>
      </c>
      <c r="G468">
        <v>46.462163222707098</v>
      </c>
      <c r="H468">
        <v>0.93612507168887804</v>
      </c>
      <c r="I468">
        <v>41.397462834531296</v>
      </c>
      <c r="J468">
        <v>0.95994218886007099</v>
      </c>
      <c r="K468">
        <v>1599.7843671716901</v>
      </c>
      <c r="L468">
        <v>1304.0508509506701</v>
      </c>
      <c r="M468">
        <v>64.238955800284103</v>
      </c>
      <c r="N468">
        <v>1.31555695498686</v>
      </c>
      <c r="O468">
        <v>7.4636483344072904</v>
      </c>
      <c r="P468">
        <v>112.02922656528401</v>
      </c>
      <c r="Q468">
        <v>0.13964327629492901</v>
      </c>
    </row>
    <row r="469" spans="1:17" x14ac:dyDescent="0.3">
      <c r="A469" t="s">
        <v>1058</v>
      </c>
      <c r="B469" t="s">
        <v>1059</v>
      </c>
      <c r="C469" t="str">
        <f>IFERROR(VLOOKUP(Table1[[#This Row],[Ticker]],[1]!Table1[[Symbol]:[Industry]],2,FALSE),"-")</f>
        <v>-</v>
      </c>
      <c r="D469" t="s">
        <v>548</v>
      </c>
      <c r="E469">
        <v>11922.897056350001</v>
      </c>
      <c r="F469">
        <v>886.4</v>
      </c>
      <c r="G469">
        <v>-43.9385517244569</v>
      </c>
      <c r="H469">
        <v>3.5530674450920499</v>
      </c>
      <c r="I469">
        <v>-11.892887925858</v>
      </c>
      <c r="J469">
        <v>-3.7185276076561999</v>
      </c>
      <c r="K469">
        <v>865.82468012976994</v>
      </c>
      <c r="L469">
        <v>870.38499073700905</v>
      </c>
      <c r="M469">
        <v>50.302588775033897</v>
      </c>
      <c r="N469">
        <v>1.5341642548645</v>
      </c>
      <c r="O469">
        <v>25.225631768953001</v>
      </c>
      <c r="P469">
        <v>16.394196047534599</v>
      </c>
      <c r="Q469">
        <v>-2.3867639994590999E-2</v>
      </c>
    </row>
    <row r="470" spans="1:17" x14ac:dyDescent="0.3">
      <c r="A470" t="s">
        <v>1060</v>
      </c>
      <c r="B470" t="s">
        <v>1061</v>
      </c>
      <c r="C470" t="str">
        <f>IFERROR(VLOOKUP(Table1[[#This Row],[Ticker]],[1]!Table1[[Symbol]:[Industry]],2,FALSE),"-")</f>
        <v>-</v>
      </c>
      <c r="D470" t="s">
        <v>304</v>
      </c>
      <c r="E470">
        <v>11897.348382458</v>
      </c>
      <c r="F470">
        <v>147.79</v>
      </c>
      <c r="G470">
        <v>33.026226514867503</v>
      </c>
      <c r="H470">
        <v>0.16812544607558599</v>
      </c>
      <c r="I470">
        <v>-1.45390883785645</v>
      </c>
      <c r="J470">
        <v>2.1553708046387001</v>
      </c>
      <c r="K470">
        <v>144.64344271134499</v>
      </c>
      <c r="L470">
        <v>131.50998254747699</v>
      </c>
      <c r="M470">
        <v>60.164761558805999</v>
      </c>
      <c r="N470">
        <v>0.623816443713752</v>
      </c>
      <c r="O470">
        <v>6.9084511807294202</v>
      </c>
      <c r="P470">
        <v>63.847006651884698</v>
      </c>
      <c r="Q470">
        <v>0.13885510428136499</v>
      </c>
    </row>
    <row r="471" spans="1:17" x14ac:dyDescent="0.3">
      <c r="A471" t="s">
        <v>1062</v>
      </c>
      <c r="B471" t="s">
        <v>1063</v>
      </c>
      <c r="C471" t="str">
        <f>IFERROR(VLOOKUP(Table1[[#This Row],[Ticker]],[1]!Table1[[Symbol]:[Industry]],2,FALSE),"-")</f>
        <v>-</v>
      </c>
      <c r="D471" t="s">
        <v>130</v>
      </c>
      <c r="E471">
        <v>11810.276597550001</v>
      </c>
      <c r="F471">
        <v>383.3</v>
      </c>
      <c r="G471">
        <v>1.3433390709014099</v>
      </c>
      <c r="H471">
        <v>-1.0994191254010499</v>
      </c>
      <c r="I471">
        <v>7.7032309839701698</v>
      </c>
      <c r="J471">
        <v>-7.1513263034282497</v>
      </c>
      <c r="K471">
        <v>374.20581445800599</v>
      </c>
      <c r="L471">
        <v>334.09965031060898</v>
      </c>
      <c r="M471">
        <v>40.773694016915599</v>
      </c>
      <c r="N471">
        <v>0.79485360734228405</v>
      </c>
      <c r="O471">
        <v>11.609705191755801</v>
      </c>
      <c r="P471">
        <v>51.621835443037902</v>
      </c>
      <c r="Q471">
        <v>0.19942541026653099</v>
      </c>
    </row>
    <row r="472" spans="1:17" x14ac:dyDescent="0.3">
      <c r="A472" t="s">
        <v>1064</v>
      </c>
      <c r="B472" t="s">
        <v>1065</v>
      </c>
      <c r="C472" t="str">
        <f>IFERROR(VLOOKUP(Table1[[#This Row],[Ticker]],[1]!Table1[[Symbol]:[Industry]],2,FALSE),"-")</f>
        <v>-</v>
      </c>
      <c r="D472" t="s">
        <v>24</v>
      </c>
      <c r="E472">
        <v>11809.080733212</v>
      </c>
      <c r="F472">
        <v>107.41</v>
      </c>
      <c r="G472">
        <v>20.433233293361202</v>
      </c>
      <c r="H472">
        <v>-17.648677532349399</v>
      </c>
      <c r="I472">
        <v>-29.0636889921986</v>
      </c>
      <c r="J472">
        <v>-6.6014048392474196</v>
      </c>
      <c r="K472">
        <v>120.47260216993899</v>
      </c>
      <c r="L472">
        <v>117.572846402032</v>
      </c>
      <c r="M472">
        <v>27.2337410553471</v>
      </c>
      <c r="N472">
        <v>0.97280044375219099</v>
      </c>
      <c r="O472">
        <v>41.979331533376701</v>
      </c>
      <c r="P472">
        <v>62.7424242424242</v>
      </c>
      <c r="Q472">
        <v>0.10250635475884801</v>
      </c>
    </row>
    <row r="473" spans="1:17" x14ac:dyDescent="0.3">
      <c r="A473" t="s">
        <v>1066</v>
      </c>
      <c r="B473" t="s">
        <v>1067</v>
      </c>
      <c r="C473" t="str">
        <f>IFERROR(VLOOKUP(Table1[[#This Row],[Ticker]],[1]!Table1[[Symbol]:[Industry]],2,FALSE),"-")</f>
        <v>-</v>
      </c>
      <c r="D473" t="s">
        <v>484</v>
      </c>
      <c r="E473">
        <v>11694.261028125</v>
      </c>
      <c r="F473">
        <v>868.25</v>
      </c>
      <c r="G473">
        <v>-17.243122945717399</v>
      </c>
      <c r="H473">
        <v>5.9743771502971104</v>
      </c>
      <c r="I473">
        <v>1.2467096997252101</v>
      </c>
      <c r="J473">
        <v>-2.40866620674498</v>
      </c>
      <c r="K473">
        <v>829.22710632257701</v>
      </c>
      <c r="L473">
        <v>775.68401645581002</v>
      </c>
      <c r="M473">
        <v>48.251487797062602</v>
      </c>
      <c r="N473">
        <v>0.98958476252004202</v>
      </c>
      <c r="O473">
        <v>8.0334005182838908</v>
      </c>
      <c r="P473">
        <v>27.683823529411701</v>
      </c>
      <c r="Q473">
        <v>3.6622270540456997E-2</v>
      </c>
    </row>
    <row r="474" spans="1:17" x14ac:dyDescent="0.3">
      <c r="A474" t="s">
        <v>1068</v>
      </c>
      <c r="B474" t="s">
        <v>1069</v>
      </c>
      <c r="C474" t="str">
        <f>IFERROR(VLOOKUP(Table1[[#This Row],[Ticker]],[1]!Table1[[Symbol]:[Industry]],2,FALSE),"-")</f>
        <v>-</v>
      </c>
      <c r="D474" t="s">
        <v>813</v>
      </c>
      <c r="E474">
        <v>11642.582189238001</v>
      </c>
      <c r="F474">
        <v>251.84</v>
      </c>
      <c r="G474">
        <v>202.37080925319901</v>
      </c>
      <c r="H474">
        <v>11.8747335063752</v>
      </c>
      <c r="I474">
        <v>34.466240300143099</v>
      </c>
      <c r="J474">
        <v>-0.47386026023074901</v>
      </c>
      <c r="K474">
        <v>225.40867218393001</v>
      </c>
      <c r="L474">
        <v>177.02250445481101</v>
      </c>
      <c r="M474">
        <v>56.850759256459</v>
      </c>
      <c r="N474">
        <v>0.62389051163123499</v>
      </c>
      <c r="O474">
        <v>3.5379606099110501</v>
      </c>
      <c r="P474">
        <v>230.281967213114</v>
      </c>
      <c r="Q474">
        <v>0.14403838560082199</v>
      </c>
    </row>
    <row r="475" spans="1:17" hidden="1" x14ac:dyDescent="0.3">
      <c r="A475" t="s">
        <v>1070</v>
      </c>
      <c r="B475" t="s">
        <v>1071</v>
      </c>
      <c r="C475" t="str">
        <f>IFERROR(VLOOKUP(Table1[[#This Row],[Ticker]],[1]!Table1[[Symbol]:[Industry]],2,FALSE),"-")</f>
        <v>-</v>
      </c>
      <c r="D475" t="s">
        <v>1072</v>
      </c>
      <c r="E475">
        <v>11633.83190259</v>
      </c>
      <c r="F475">
        <v>1230.55</v>
      </c>
      <c r="G475">
        <v>-7.02388380884498</v>
      </c>
      <c r="H475">
        <v>1.2220048291541299</v>
      </c>
      <c r="I475">
        <v>16.977330058527802</v>
      </c>
      <c r="J475">
        <v>-4.5825308724832796</v>
      </c>
      <c r="K475">
        <v>1148.2541833857199</v>
      </c>
      <c r="M475">
        <v>47.476160820495501</v>
      </c>
      <c r="N475">
        <v>0.448465895158012</v>
      </c>
      <c r="O475">
        <v>5.6397545812847998</v>
      </c>
      <c r="P475">
        <v>51.321938022626597</v>
      </c>
    </row>
    <row r="476" spans="1:17" x14ac:dyDescent="0.3">
      <c r="A476" t="s">
        <v>1073</v>
      </c>
      <c r="B476" t="s">
        <v>1074</v>
      </c>
      <c r="C476" t="str">
        <f>IFERROR(VLOOKUP(Table1[[#This Row],[Ticker]],[1]!Table1[[Symbol]:[Industry]],2,FALSE),"-")</f>
        <v>-</v>
      </c>
      <c r="D476" t="s">
        <v>726</v>
      </c>
      <c r="E476">
        <v>11605.206399569999</v>
      </c>
      <c r="F476">
        <v>8988.7000000000007</v>
      </c>
      <c r="G476">
        <v>-0.52222099546073797</v>
      </c>
      <c r="H476">
        <v>13.0519113893079</v>
      </c>
      <c r="I476">
        <v>0.20368854231391001</v>
      </c>
      <c r="J476">
        <v>-2.36145815218417</v>
      </c>
      <c r="K476">
        <v>8100.9601289004104</v>
      </c>
      <c r="L476">
        <v>7716.62675205099</v>
      </c>
      <c r="M476">
        <v>57.714768218686103</v>
      </c>
      <c r="N476">
        <v>1.3524486994414899</v>
      </c>
      <c r="O476">
        <v>8.3582720526883705</v>
      </c>
      <c r="P476">
        <v>36.374256584536901</v>
      </c>
      <c r="Q476">
        <v>6.1350297465094003E-2</v>
      </c>
    </row>
    <row r="477" spans="1:17" x14ac:dyDescent="0.3">
      <c r="A477" t="s">
        <v>1075</v>
      </c>
      <c r="B477" t="s">
        <v>1076</v>
      </c>
      <c r="C477" t="str">
        <f>IFERROR(VLOOKUP(Table1[[#This Row],[Ticker]],[1]!Table1[[Symbol]:[Industry]],2,FALSE),"-")</f>
        <v>-</v>
      </c>
      <c r="D477" t="s">
        <v>62</v>
      </c>
      <c r="E477">
        <v>11531.522006159999</v>
      </c>
      <c r="F477">
        <v>1519.2</v>
      </c>
      <c r="G477">
        <v>58.303130473448803</v>
      </c>
      <c r="H477">
        <v>-0.58688279603133198</v>
      </c>
      <c r="I477">
        <v>-6.5670957022411001</v>
      </c>
      <c r="J477">
        <v>5.32847167636971</v>
      </c>
      <c r="K477">
        <v>1401.51050198648</v>
      </c>
      <c r="L477">
        <v>1283.9860853176399</v>
      </c>
      <c r="M477">
        <v>65.229468189463404</v>
      </c>
      <c r="N477">
        <v>1.80843612184307</v>
      </c>
      <c r="O477">
        <v>6.5725381779884096</v>
      </c>
      <c r="P477">
        <v>89.662921348314597</v>
      </c>
      <c r="Q477">
        <v>7.2585878573471999E-2</v>
      </c>
    </row>
    <row r="478" spans="1:17" x14ac:dyDescent="0.3">
      <c r="A478" t="s">
        <v>1077</v>
      </c>
      <c r="B478" t="s">
        <v>1078</v>
      </c>
      <c r="C478" t="str">
        <f>IFERROR(VLOOKUP(Table1[[#This Row],[Ticker]],[1]!Table1[[Symbol]:[Industry]],2,FALSE),"-")</f>
        <v>-</v>
      </c>
      <c r="D478" t="s">
        <v>193</v>
      </c>
      <c r="E478">
        <v>11524.05902078</v>
      </c>
      <c r="F478">
        <v>482.9</v>
      </c>
      <c r="G478">
        <v>36.810225879336798</v>
      </c>
      <c r="H478">
        <v>5.5208503491082697</v>
      </c>
      <c r="I478">
        <v>11.247544644198801</v>
      </c>
      <c r="J478">
        <v>-2.1516059267197498</v>
      </c>
      <c r="K478">
        <v>458.01837717962002</v>
      </c>
      <c r="L478">
        <v>400.948539729684</v>
      </c>
      <c r="M478">
        <v>53.974050243053398</v>
      </c>
      <c r="N478">
        <v>0.62631105298975898</v>
      </c>
      <c r="O478">
        <v>6.1089252433216004</v>
      </c>
      <c r="P478">
        <v>72.464285714285694</v>
      </c>
      <c r="Q478">
        <v>0.123362119961429</v>
      </c>
    </row>
    <row r="479" spans="1:17" x14ac:dyDescent="0.3">
      <c r="A479" t="s">
        <v>1079</v>
      </c>
      <c r="B479" t="s">
        <v>1080</v>
      </c>
      <c r="C479" t="str">
        <f>IFERROR(VLOOKUP(Table1[[#This Row],[Ticker]],[1]!Table1[[Symbol]:[Industry]],2,FALSE),"-")</f>
        <v>-</v>
      </c>
      <c r="D479" t="s">
        <v>387</v>
      </c>
      <c r="E479">
        <v>11523.578960831001</v>
      </c>
      <c r="F479">
        <v>194.4</v>
      </c>
      <c r="G479">
        <v>209.63944990348</v>
      </c>
      <c r="H479">
        <v>5.2523380766275398</v>
      </c>
      <c r="I479">
        <v>42.7441247748094</v>
      </c>
      <c r="J479">
        <v>-0.17969312057725301</v>
      </c>
      <c r="K479">
        <v>177.22967854643801</v>
      </c>
      <c r="L479">
        <v>146.66738926877699</v>
      </c>
      <c r="M479">
        <v>55.473267124742101</v>
      </c>
      <c r="N479">
        <v>1.2958747892344</v>
      </c>
      <c r="O479">
        <v>6.9958847736625502</v>
      </c>
      <c r="P479">
        <v>259.00277008310201</v>
      </c>
      <c r="Q479">
        <v>0.165979742094331</v>
      </c>
    </row>
    <row r="480" spans="1:17" hidden="1" x14ac:dyDescent="0.3">
      <c r="A480" t="s">
        <v>1081</v>
      </c>
      <c r="B480" t="s">
        <v>1082</v>
      </c>
      <c r="C480" t="str">
        <f>IFERROR(VLOOKUP(Table1[[#This Row],[Ticker]],[1]!Table1[[Symbol]:[Industry]],2,FALSE),"-")</f>
        <v>-</v>
      </c>
      <c r="D480" t="s">
        <v>86</v>
      </c>
      <c r="E480">
        <v>11516.9498752</v>
      </c>
      <c r="F480">
        <v>95.97</v>
      </c>
      <c r="G480">
        <v>-44.355358064255803</v>
      </c>
      <c r="H480">
        <v>-5.2535104571940101</v>
      </c>
      <c r="I480">
        <v>-18.317068877775199</v>
      </c>
      <c r="J480">
        <v>-0.77285408120603805</v>
      </c>
      <c r="K480">
        <v>96.337053839467401</v>
      </c>
      <c r="L480">
        <v>100.036623303431</v>
      </c>
      <c r="M480">
        <v>13.715137464591701</v>
      </c>
      <c r="N480">
        <v>1.4158452840122899</v>
      </c>
      <c r="O480">
        <v>24.3096801083672</v>
      </c>
      <c r="P480">
        <v>5.5775577557755698</v>
      </c>
    </row>
    <row r="481" spans="1:17" x14ac:dyDescent="0.3">
      <c r="A481" t="s">
        <v>1083</v>
      </c>
      <c r="B481" t="s">
        <v>1084</v>
      </c>
      <c r="C481" t="str">
        <f>IFERROR(VLOOKUP(Table1[[#This Row],[Ticker]],[1]!Table1[[Symbol]:[Industry]],2,FALSE),"-")</f>
        <v>-</v>
      </c>
      <c r="D481" t="s">
        <v>62</v>
      </c>
      <c r="E481">
        <v>11470.927388280001</v>
      </c>
      <c r="F481">
        <v>721.7</v>
      </c>
      <c r="G481">
        <v>57.822596356992896</v>
      </c>
      <c r="H481">
        <v>-7.2037421176458096</v>
      </c>
      <c r="I481">
        <v>16.517982894581198</v>
      </c>
      <c r="J481">
        <v>-3.9175176284431101</v>
      </c>
      <c r="K481">
        <v>711.630538494495</v>
      </c>
      <c r="L481">
        <v>598.51031434132005</v>
      </c>
      <c r="M481">
        <v>39.721316221153003</v>
      </c>
      <c r="N481">
        <v>0.47350561427804899</v>
      </c>
      <c r="O481">
        <v>8.1197173340723001</v>
      </c>
      <c r="P481">
        <v>126.415686274509</v>
      </c>
      <c r="Q481">
        <v>-3.4777062971720001E-2</v>
      </c>
    </row>
    <row r="482" spans="1:17" x14ac:dyDescent="0.3">
      <c r="A482" t="s">
        <v>1085</v>
      </c>
      <c r="B482" t="s">
        <v>1086</v>
      </c>
      <c r="C482" t="str">
        <f>IFERROR(VLOOKUP(Table1[[#This Row],[Ticker]],[1]!Table1[[Symbol]:[Industry]],2,FALSE),"-")</f>
        <v>-</v>
      </c>
      <c r="D482" t="s">
        <v>83</v>
      </c>
      <c r="E482">
        <v>11439.63859033</v>
      </c>
      <c r="F482">
        <v>231.9</v>
      </c>
      <c r="G482">
        <v>63.679930513311199</v>
      </c>
      <c r="H482">
        <v>14.2552847387746</v>
      </c>
      <c r="I482">
        <v>28.3381457024288</v>
      </c>
      <c r="J482">
        <v>2.8136809431600001</v>
      </c>
      <c r="K482">
        <v>209.781099581505</v>
      </c>
      <c r="L482">
        <v>181.640635529028</v>
      </c>
      <c r="M482">
        <v>70.498992066038497</v>
      </c>
      <c r="N482">
        <v>2.1506015204782201</v>
      </c>
      <c r="O482">
        <v>4.5709357481673099</v>
      </c>
      <c r="P482">
        <v>100.692340977931</v>
      </c>
      <c r="Q482">
        <v>7.7532542706053004E-2</v>
      </c>
    </row>
    <row r="483" spans="1:17" x14ac:dyDescent="0.3">
      <c r="A483" t="s">
        <v>1087</v>
      </c>
      <c r="B483" t="s">
        <v>1088</v>
      </c>
      <c r="C483" t="str">
        <f>IFERROR(VLOOKUP(Table1[[#This Row],[Ticker]],[1]!Table1[[Symbol]:[Industry]],2,FALSE),"-")</f>
        <v>-</v>
      </c>
      <c r="D483" t="s">
        <v>140</v>
      </c>
      <c r="E483">
        <v>11437.545494331</v>
      </c>
      <c r="F483">
        <v>207.78</v>
      </c>
      <c r="G483">
        <v>143.26700937417399</v>
      </c>
      <c r="H483">
        <v>2.1135615418055198</v>
      </c>
      <c r="I483">
        <v>-18.5884567837332</v>
      </c>
      <c r="J483">
        <v>5.1249005715024998</v>
      </c>
      <c r="K483">
        <v>205.81484501652699</v>
      </c>
      <c r="L483">
        <v>196.96186953877501</v>
      </c>
      <c r="M483">
        <v>55.883605787614897</v>
      </c>
      <c r="N483">
        <v>1.417669311564</v>
      </c>
      <c r="O483">
        <v>37.116180575608801</v>
      </c>
      <c r="P483">
        <v>192.85412262156399</v>
      </c>
      <c r="Q483">
        <v>0.14756736932563599</v>
      </c>
    </row>
    <row r="484" spans="1:17" x14ac:dyDescent="0.3">
      <c r="A484" t="s">
        <v>1089</v>
      </c>
      <c r="B484" t="s">
        <v>1090</v>
      </c>
      <c r="C484" t="str">
        <f>IFERROR(VLOOKUP(Table1[[#This Row],[Ticker]],[1]!Table1[[Symbol]:[Industry]],2,FALSE),"-")</f>
        <v>-</v>
      </c>
      <c r="D484" t="s">
        <v>1091</v>
      </c>
      <c r="E484">
        <v>11225.717891775001</v>
      </c>
      <c r="F484">
        <v>1036.1500000000001</v>
      </c>
      <c r="G484">
        <v>-37.747491245257997</v>
      </c>
      <c r="H484">
        <v>5.8850606249167097</v>
      </c>
      <c r="I484">
        <v>-27.1878180786534</v>
      </c>
      <c r="J484">
        <v>2.2036642803758801</v>
      </c>
      <c r="K484">
        <v>956.43722006921996</v>
      </c>
      <c r="L484">
        <v>1028.4455823820001</v>
      </c>
      <c r="M484">
        <v>70.146037111807601</v>
      </c>
      <c r="N484">
        <v>1.7576395074470299</v>
      </c>
      <c r="O484">
        <v>32.215412826328198</v>
      </c>
      <c r="P484">
        <v>21.3290398126463</v>
      </c>
      <c r="Q484">
        <v>-6.8523809374356995E-2</v>
      </c>
    </row>
    <row r="485" spans="1:17" x14ac:dyDescent="0.3">
      <c r="A485" t="s">
        <v>1092</v>
      </c>
      <c r="B485" t="s">
        <v>1093</v>
      </c>
      <c r="C485" t="str">
        <f>IFERROR(VLOOKUP(Table1[[#This Row],[Ticker]],[1]!Table1[[Symbol]:[Industry]],2,FALSE),"-")</f>
        <v>-</v>
      </c>
      <c r="D485" t="s">
        <v>111</v>
      </c>
      <c r="E485">
        <v>11219.79900096</v>
      </c>
      <c r="F485">
        <v>1851.25</v>
      </c>
      <c r="G485">
        <v>194.03126586193201</v>
      </c>
      <c r="H485">
        <v>-3.3510461569918499</v>
      </c>
      <c r="I485">
        <v>72.214776556453799</v>
      </c>
      <c r="J485">
        <v>2.6519256914475702</v>
      </c>
      <c r="K485">
        <v>1795.53394344446</v>
      </c>
      <c r="L485">
        <v>1394.7983060778799</v>
      </c>
      <c r="M485">
        <v>63.8412021786122</v>
      </c>
      <c r="N485">
        <v>0.58370557768473197</v>
      </c>
      <c r="O485">
        <v>13.931127616475299</v>
      </c>
      <c r="P485">
        <v>272.23525469168902</v>
      </c>
      <c r="Q485">
        <v>0.29449666217812298</v>
      </c>
    </row>
    <row r="486" spans="1:17" hidden="1" x14ac:dyDescent="0.3">
      <c r="A486" t="s">
        <v>1094</v>
      </c>
      <c r="B486" t="s">
        <v>1095</v>
      </c>
      <c r="C486" t="str">
        <f>IFERROR(VLOOKUP(Table1[[#This Row],[Ticker]],[1]!Table1[[Symbol]:[Industry]],2,FALSE),"-")</f>
        <v>-</v>
      </c>
      <c r="D486" t="s">
        <v>153</v>
      </c>
      <c r="E486">
        <v>11174.423585234999</v>
      </c>
      <c r="F486">
        <v>761.35</v>
      </c>
      <c r="G486">
        <v>627.409844488315</v>
      </c>
      <c r="H486">
        <v>-13.0169012068997</v>
      </c>
      <c r="I486">
        <v>171.48866067805</v>
      </c>
      <c r="J486">
        <v>-7.6820523664083504</v>
      </c>
      <c r="K486">
        <v>697.69298235270503</v>
      </c>
      <c r="L486">
        <v>452.36247201963198</v>
      </c>
      <c r="M486">
        <v>39.619880918468802</v>
      </c>
      <c r="N486">
        <v>0.83323996938532296</v>
      </c>
      <c r="O486">
        <v>11.0790044000788</v>
      </c>
      <c r="P486">
        <v>901.77631578947296</v>
      </c>
      <c r="Q486">
        <v>0.24286379750422499</v>
      </c>
    </row>
    <row r="487" spans="1:17" x14ac:dyDescent="0.3">
      <c r="A487" t="s">
        <v>1096</v>
      </c>
      <c r="B487" t="s">
        <v>1097</v>
      </c>
      <c r="C487" t="str">
        <f>IFERROR(VLOOKUP(Table1[[#This Row],[Ticker]],[1]!Table1[[Symbol]:[Industry]],2,FALSE),"-")</f>
        <v>-</v>
      </c>
      <c r="D487" t="s">
        <v>140</v>
      </c>
      <c r="E487">
        <v>11166.19296531</v>
      </c>
      <c r="F487">
        <v>458.15</v>
      </c>
      <c r="G487">
        <v>319.05250875474098</v>
      </c>
      <c r="H487">
        <v>1.9553994465849001</v>
      </c>
      <c r="I487">
        <v>87.937515071590198</v>
      </c>
      <c r="J487">
        <v>-11.076723128825</v>
      </c>
      <c r="K487">
        <v>433.70155526762602</v>
      </c>
      <c r="L487">
        <v>296.01101052808701</v>
      </c>
      <c r="M487">
        <v>39.778138954067501</v>
      </c>
      <c r="N487">
        <v>0.45254795655553898</v>
      </c>
      <c r="O487">
        <v>24.3260940739932</v>
      </c>
      <c r="P487">
        <v>386.10079575596802</v>
      </c>
      <c r="Q487">
        <v>0.129252803641772</v>
      </c>
    </row>
    <row r="488" spans="1:17" hidden="1" x14ac:dyDescent="0.3">
      <c r="A488" t="s">
        <v>1098</v>
      </c>
      <c r="B488" t="s">
        <v>1099</v>
      </c>
      <c r="C488" t="str">
        <f>IFERROR(VLOOKUP(Table1[[#This Row],[Ticker]],[1]!Table1[[Symbol]:[Industry]],2,FALSE),"-")</f>
        <v>-</v>
      </c>
      <c r="D488" t="s">
        <v>127</v>
      </c>
      <c r="E488">
        <v>11164.497272335</v>
      </c>
      <c r="F488">
        <v>361.55</v>
      </c>
      <c r="G488">
        <v>83.131431860034198</v>
      </c>
      <c r="H488">
        <v>11.4231991757734</v>
      </c>
      <c r="I488">
        <v>34.111996197266997</v>
      </c>
      <c r="J488">
        <v>1.22146935571591</v>
      </c>
      <c r="K488">
        <v>318.70472719972901</v>
      </c>
      <c r="L488">
        <v>266.77888548099901</v>
      </c>
      <c r="M488">
        <v>68.4312408836321</v>
      </c>
      <c r="N488">
        <v>1.6291892308954099</v>
      </c>
      <c r="O488">
        <v>5.37961554418475</v>
      </c>
      <c r="P488">
        <v>124.217054263565</v>
      </c>
      <c r="Q488">
        <v>0.149870653562821</v>
      </c>
    </row>
    <row r="489" spans="1:17" x14ac:dyDescent="0.3">
      <c r="A489" t="s">
        <v>1100</v>
      </c>
      <c r="B489" t="s">
        <v>1101</v>
      </c>
      <c r="C489" t="str">
        <f>IFERROR(VLOOKUP(Table1[[#This Row],[Ticker]],[1]!Table1[[Symbol]:[Industry]],2,FALSE),"-")</f>
        <v>-</v>
      </c>
      <c r="D489" t="s">
        <v>72</v>
      </c>
      <c r="E489">
        <v>11110.941691955901</v>
      </c>
      <c r="F489">
        <v>27.32</v>
      </c>
      <c r="G489">
        <v>45.4218626712657</v>
      </c>
      <c r="H489">
        <v>-12.640327704646699</v>
      </c>
      <c r="I489">
        <v>-23.495573690483798</v>
      </c>
      <c r="J489">
        <v>-2.5031123701343798</v>
      </c>
      <c r="K489">
        <v>27.767352713725799</v>
      </c>
      <c r="L489">
        <v>24.7871908251558</v>
      </c>
      <c r="M489">
        <v>36.106055064231398</v>
      </c>
      <c r="N489">
        <v>0.66486782590785398</v>
      </c>
      <c r="O489">
        <v>26.098096632503601</v>
      </c>
      <c r="P489">
        <v>83.973063973063901</v>
      </c>
      <c r="Q489">
        <v>6.7464325183195006E-2</v>
      </c>
    </row>
    <row r="490" spans="1:17" x14ac:dyDescent="0.3">
      <c r="A490" t="s">
        <v>1102</v>
      </c>
      <c r="B490" t="s">
        <v>1103</v>
      </c>
      <c r="C490" t="str">
        <f>IFERROR(VLOOKUP(Table1[[#This Row],[Ticker]],[1]!Table1[[Symbol]:[Industry]],2,FALSE),"-")</f>
        <v>-</v>
      </c>
      <c r="D490" t="s">
        <v>21</v>
      </c>
      <c r="E490">
        <v>11098.81485898</v>
      </c>
      <c r="F490">
        <v>1775.05</v>
      </c>
      <c r="G490">
        <v>-16.290687796233399</v>
      </c>
      <c r="H490">
        <v>7.4651217773112304</v>
      </c>
      <c r="I490">
        <v>-4.2429342111099198</v>
      </c>
      <c r="J490">
        <v>-0.464548172596561</v>
      </c>
      <c r="K490">
        <v>1629.5658193813399</v>
      </c>
      <c r="L490">
        <v>1564.9376022969</v>
      </c>
      <c r="M490">
        <v>55.308411046941799</v>
      </c>
      <c r="N490">
        <v>1.04954602242631</v>
      </c>
      <c r="O490">
        <v>8.7293315681248504</v>
      </c>
      <c r="P490">
        <v>28.065365607301299</v>
      </c>
      <c r="Q490">
        <v>-7.2902956785659001E-2</v>
      </c>
    </row>
    <row r="491" spans="1:17" x14ac:dyDescent="0.3">
      <c r="A491" t="s">
        <v>1104</v>
      </c>
      <c r="B491" t="s">
        <v>1105</v>
      </c>
      <c r="C491" t="str">
        <f>IFERROR(VLOOKUP(Table1[[#This Row],[Ticker]],[1]!Table1[[Symbol]:[Industry]],2,FALSE),"-")</f>
        <v>-</v>
      </c>
      <c r="D491" t="s">
        <v>127</v>
      </c>
      <c r="E491">
        <v>11048.5412495</v>
      </c>
      <c r="F491">
        <v>1296.1500000000001</v>
      </c>
      <c r="G491">
        <v>102.655940594589</v>
      </c>
      <c r="H491">
        <v>27.5765127271221</v>
      </c>
      <c r="I491">
        <v>56.366720420304702</v>
      </c>
      <c r="J491">
        <v>-9.3120187583909999</v>
      </c>
      <c r="K491">
        <v>1131.2962644971301</v>
      </c>
      <c r="L491">
        <v>895.88223021411795</v>
      </c>
      <c r="M491">
        <v>56.579961247374897</v>
      </c>
      <c r="N491">
        <v>1.4804772683153</v>
      </c>
      <c r="O491">
        <v>14.6742275199629</v>
      </c>
      <c r="P491">
        <v>166.23189894217899</v>
      </c>
      <c r="Q491">
        <v>0.20942912354693899</v>
      </c>
    </row>
    <row r="492" spans="1:17" x14ac:dyDescent="0.3">
      <c r="A492" t="s">
        <v>1106</v>
      </c>
      <c r="B492" t="s">
        <v>1107</v>
      </c>
      <c r="C492" t="str">
        <f>IFERROR(VLOOKUP(Table1[[#This Row],[Ticker]],[1]!Table1[[Symbol]:[Industry]],2,FALSE),"-")</f>
        <v>-</v>
      </c>
      <c r="D492" t="s">
        <v>46</v>
      </c>
      <c r="E492">
        <v>11045.525747834999</v>
      </c>
      <c r="F492">
        <v>1688.5</v>
      </c>
      <c r="G492">
        <v>66.547340514229205</v>
      </c>
      <c r="H492">
        <v>-10.3213284892672</v>
      </c>
      <c r="I492">
        <v>74.953843312485802</v>
      </c>
      <c r="J492">
        <v>-4.3545875851878302</v>
      </c>
      <c r="K492">
        <v>1555.22530370501</v>
      </c>
      <c r="L492">
        <v>1178.23315392688</v>
      </c>
      <c r="M492">
        <v>43.883001455285303</v>
      </c>
      <c r="N492">
        <v>0.58803237465695002</v>
      </c>
      <c r="O492">
        <v>10.7432632514065</v>
      </c>
      <c r="P492">
        <v>109.72549993789499</v>
      </c>
      <c r="Q492">
        <v>0.13356306757643399</v>
      </c>
    </row>
    <row r="493" spans="1:17" hidden="1" x14ac:dyDescent="0.3">
      <c r="A493" t="s">
        <v>1108</v>
      </c>
      <c r="B493" t="s">
        <v>1109</v>
      </c>
      <c r="C493" t="str">
        <f>IFERROR(VLOOKUP(Table1[[#This Row],[Ticker]],[1]!Table1[[Symbol]:[Industry]],2,FALSE),"-")</f>
        <v>-</v>
      </c>
      <c r="E493">
        <v>11011.46803471</v>
      </c>
      <c r="F493">
        <v>8350.4500000000007</v>
      </c>
      <c r="G493">
        <v>190.858273704634</v>
      </c>
      <c r="H493">
        <v>-11.8002139159561</v>
      </c>
      <c r="I493">
        <v>115.47728228390299</v>
      </c>
      <c r="J493">
        <v>-3.5600353961132201</v>
      </c>
      <c r="K493">
        <v>8610.4283910558006</v>
      </c>
      <c r="L493">
        <v>6481.9450625434101</v>
      </c>
      <c r="M493">
        <v>29.446636042027301</v>
      </c>
      <c r="N493">
        <v>0.43574171890983399</v>
      </c>
      <c r="O493">
        <v>23.081390823248999</v>
      </c>
      <c r="P493">
        <v>247.92091996166801</v>
      </c>
      <c r="Q493">
        <v>0.14212370948988501</v>
      </c>
    </row>
    <row r="494" spans="1:17" x14ac:dyDescent="0.3">
      <c r="A494" t="s">
        <v>1110</v>
      </c>
      <c r="B494" t="s">
        <v>1111</v>
      </c>
      <c r="C494" t="str">
        <f>IFERROR(VLOOKUP(Table1[[#This Row],[Ticker]],[1]!Table1[[Symbol]:[Industry]],2,FALSE),"-")</f>
        <v>-</v>
      </c>
      <c r="D494" t="s">
        <v>214</v>
      </c>
      <c r="E494">
        <v>11005.50721002</v>
      </c>
      <c r="F494">
        <v>561.54999999999995</v>
      </c>
      <c r="G494">
        <v>9.5500272149768097</v>
      </c>
      <c r="H494">
        <v>-8.0356403868163007</v>
      </c>
      <c r="I494">
        <v>-10.793400099847601</v>
      </c>
      <c r="J494">
        <v>-3.2972587658673498</v>
      </c>
      <c r="K494">
        <v>582.39692190361802</v>
      </c>
      <c r="L494">
        <v>554.11717233502998</v>
      </c>
      <c r="M494">
        <v>41.066758613091103</v>
      </c>
      <c r="N494">
        <v>0.59419644392839499</v>
      </c>
      <c r="O494">
        <v>26.328911049772898</v>
      </c>
      <c r="P494">
        <v>38.671440918631902</v>
      </c>
      <c r="Q494">
        <v>-5.4429840996754998E-2</v>
      </c>
    </row>
    <row r="495" spans="1:17" x14ac:dyDescent="0.3">
      <c r="A495" t="s">
        <v>1112</v>
      </c>
      <c r="B495" t="s">
        <v>1113</v>
      </c>
      <c r="C495" t="str">
        <f>IFERROR(VLOOKUP(Table1[[#This Row],[Ticker]],[1]!Table1[[Symbol]:[Industry]],2,FALSE),"-")</f>
        <v>-</v>
      </c>
      <c r="D495" t="s">
        <v>931</v>
      </c>
      <c r="E495">
        <v>10972.532901384</v>
      </c>
      <c r="F495">
        <v>78.88</v>
      </c>
      <c r="G495">
        <v>72.288139622614594</v>
      </c>
      <c r="H495">
        <v>0.44058387182508402</v>
      </c>
      <c r="I495">
        <v>-18.228102958907801</v>
      </c>
      <c r="J495">
        <v>-3.24157339883</v>
      </c>
      <c r="K495">
        <v>78.294620467157699</v>
      </c>
      <c r="L495">
        <v>72.008829014160298</v>
      </c>
      <c r="M495">
        <v>42.800491833783802</v>
      </c>
      <c r="N495">
        <v>0.70744485917203703</v>
      </c>
      <c r="O495">
        <v>20.245943204868102</v>
      </c>
      <c r="P495">
        <v>101.481481481481</v>
      </c>
      <c r="Q495">
        <v>3.7376745089328998E-2</v>
      </c>
    </row>
    <row r="496" spans="1:17" x14ac:dyDescent="0.3">
      <c r="A496" t="s">
        <v>1114</v>
      </c>
      <c r="B496" t="s">
        <v>1115</v>
      </c>
      <c r="C496" t="str">
        <f>IFERROR(VLOOKUP(Table1[[#This Row],[Ticker]],[1]!Table1[[Symbol]:[Industry]],2,FALSE),"-")</f>
        <v>-</v>
      </c>
      <c r="D496" t="s">
        <v>1116</v>
      </c>
      <c r="E496">
        <v>10952.591482075</v>
      </c>
      <c r="F496">
        <v>528.65</v>
      </c>
      <c r="G496">
        <v>153.13574569437901</v>
      </c>
      <c r="H496">
        <v>-0.26671080712517797</v>
      </c>
      <c r="I496">
        <v>59.5071777481974</v>
      </c>
      <c r="J496">
        <v>-0.790297741433864</v>
      </c>
      <c r="K496">
        <v>487.15404952133798</v>
      </c>
      <c r="L496">
        <v>366.07840984949701</v>
      </c>
      <c r="M496">
        <v>56.482168317475299</v>
      </c>
      <c r="N496">
        <v>0.82747164755102898</v>
      </c>
      <c r="O496">
        <v>11.226709543176</v>
      </c>
      <c r="P496">
        <v>190.38725624828299</v>
      </c>
      <c r="Q496">
        <v>9.7999858351365002E-2</v>
      </c>
    </row>
    <row r="497" spans="1:17" x14ac:dyDescent="0.3">
      <c r="A497" t="s">
        <v>1117</v>
      </c>
      <c r="B497" t="s">
        <v>1118</v>
      </c>
      <c r="C497" t="str">
        <f>IFERROR(VLOOKUP(Table1[[#This Row],[Ticker]],[1]!Table1[[Symbol]:[Industry]],2,FALSE),"-")</f>
        <v>-</v>
      </c>
      <c r="D497" t="s">
        <v>21</v>
      </c>
      <c r="E497">
        <v>10906.55415634</v>
      </c>
      <c r="F497">
        <v>535.9</v>
      </c>
      <c r="G497">
        <v>20.439996455423199</v>
      </c>
      <c r="H497">
        <v>-1.34391717704611</v>
      </c>
      <c r="I497">
        <v>3.3498921719761698</v>
      </c>
      <c r="J497">
        <v>3.87194993723929</v>
      </c>
      <c r="K497">
        <v>502.86538936494202</v>
      </c>
      <c r="L497">
        <v>473.72459714977799</v>
      </c>
      <c r="M497">
        <v>63.658411127070501</v>
      </c>
      <c r="N497">
        <v>1.0399822152271001</v>
      </c>
      <c r="O497">
        <v>5.82198171300616</v>
      </c>
      <c r="P497">
        <v>50.449185850645698</v>
      </c>
      <c r="Q497">
        <v>-7.0507139554000994E-2</v>
      </c>
    </row>
    <row r="498" spans="1:17" x14ac:dyDescent="0.3">
      <c r="A498" t="s">
        <v>1119</v>
      </c>
      <c r="B498" t="s">
        <v>1120</v>
      </c>
      <c r="C498" t="str">
        <f>IFERROR(VLOOKUP(Table1[[#This Row],[Ticker]],[1]!Table1[[Symbol]:[Industry]],2,FALSE),"-")</f>
        <v>-</v>
      </c>
      <c r="D498" t="s">
        <v>986</v>
      </c>
      <c r="E498">
        <v>10806.342577521</v>
      </c>
      <c r="F498">
        <v>49.9</v>
      </c>
      <c r="G498">
        <v>-11.292463458742301</v>
      </c>
      <c r="H498">
        <v>8.8547380763195296</v>
      </c>
      <c r="I498">
        <v>-4.9430393248817497</v>
      </c>
      <c r="J498">
        <v>4.6569978014074902</v>
      </c>
      <c r="K498">
        <v>46.578631015751903</v>
      </c>
      <c r="L498">
        <v>46.245613552174802</v>
      </c>
      <c r="M498">
        <v>65.926544793428903</v>
      </c>
      <c r="N498">
        <v>1.1733739438538899</v>
      </c>
      <c r="O498">
        <v>14.729458917835601</v>
      </c>
      <c r="P498">
        <v>36.5253077975376</v>
      </c>
      <c r="Q498">
        <v>3.4067728769627E-2</v>
      </c>
    </row>
    <row r="499" spans="1:17" x14ac:dyDescent="0.3">
      <c r="A499" t="s">
        <v>1121</v>
      </c>
      <c r="B499" t="s">
        <v>1122</v>
      </c>
      <c r="C499" t="str">
        <f>IFERROR(VLOOKUP(Table1[[#This Row],[Ticker]],[1]!Table1[[Symbol]:[Industry]],2,FALSE),"-")</f>
        <v>-</v>
      </c>
      <c r="D499" t="s">
        <v>130</v>
      </c>
      <c r="E499">
        <v>10783.15391297</v>
      </c>
      <c r="F499">
        <v>768.8</v>
      </c>
      <c r="G499">
        <v>111.901634937201</v>
      </c>
      <c r="H499">
        <v>9.3275974540568605</v>
      </c>
      <c r="I499">
        <v>52.521798419658502</v>
      </c>
      <c r="J499">
        <v>1.05985483729319</v>
      </c>
      <c r="K499">
        <v>641.688726856063</v>
      </c>
      <c r="L499">
        <v>508.66076712596998</v>
      </c>
      <c r="M499">
        <v>59.122534878404302</v>
      </c>
      <c r="N499">
        <v>0.65549634105174404</v>
      </c>
      <c r="O499">
        <v>3.3883975026014701</v>
      </c>
      <c r="P499">
        <v>147.92002579812899</v>
      </c>
      <c r="Q499">
        <v>0.16261838328546299</v>
      </c>
    </row>
    <row r="500" spans="1:17" hidden="1" x14ac:dyDescent="0.3">
      <c r="A500" t="s">
        <v>1123</v>
      </c>
      <c r="B500" t="s">
        <v>1124</v>
      </c>
      <c r="C500" t="str">
        <f>IFERROR(VLOOKUP(Table1[[#This Row],[Ticker]],[1]!Table1[[Symbol]:[Industry]],2,FALSE),"-")</f>
        <v>-</v>
      </c>
      <c r="D500" t="s">
        <v>711</v>
      </c>
      <c r="E500">
        <v>10739.054693185</v>
      </c>
      <c r="F500">
        <v>116.63</v>
      </c>
      <c r="G500">
        <v>45.542530600800902</v>
      </c>
      <c r="H500">
        <v>1.3241139707229299</v>
      </c>
      <c r="I500">
        <v>14.0541138172711</v>
      </c>
      <c r="J500">
        <v>2.8766629927565401</v>
      </c>
      <c r="K500">
        <v>110.122492593882</v>
      </c>
      <c r="L500">
        <v>96.741901209345102</v>
      </c>
      <c r="M500">
        <v>54.041415573722702</v>
      </c>
      <c r="N500">
        <v>0.85850537091420198</v>
      </c>
      <c r="O500">
        <v>4.2956357712423898</v>
      </c>
      <c r="P500">
        <v>75.383458646616504</v>
      </c>
      <c r="Q500">
        <v>2.1133606920337E-2</v>
      </c>
    </row>
    <row r="501" spans="1:17" hidden="1" x14ac:dyDescent="0.3">
      <c r="A501" t="s">
        <v>1125</v>
      </c>
      <c r="B501" t="s">
        <v>1126</v>
      </c>
      <c r="C501" t="str">
        <f>IFERROR(VLOOKUP(Table1[[#This Row],[Ticker]],[1]!Table1[[Symbol]:[Industry]],2,FALSE),"-")</f>
        <v>-</v>
      </c>
      <c r="D501" t="s">
        <v>117</v>
      </c>
      <c r="E501">
        <v>10700.168218519901</v>
      </c>
      <c r="F501">
        <v>9372</v>
      </c>
      <c r="G501">
        <v>39.302499311582899</v>
      </c>
      <c r="H501">
        <v>16.1622185700027</v>
      </c>
      <c r="I501">
        <v>7.7783233729360202</v>
      </c>
      <c r="J501">
        <v>-0.49631477323198803</v>
      </c>
      <c r="K501">
        <v>8364.8167779045598</v>
      </c>
      <c r="L501">
        <v>7554.0782263107603</v>
      </c>
      <c r="M501">
        <v>72.702330552222094</v>
      </c>
      <c r="N501">
        <v>1.1357212835121699</v>
      </c>
      <c r="O501">
        <v>1.2590695689287099</v>
      </c>
      <c r="P501">
        <v>72.870476260744397</v>
      </c>
      <c r="Q501">
        <v>0.114351545843659</v>
      </c>
    </row>
    <row r="502" spans="1:17" x14ac:dyDescent="0.3">
      <c r="A502" t="s">
        <v>1127</v>
      </c>
      <c r="B502" t="s">
        <v>1128</v>
      </c>
      <c r="C502" t="str">
        <f>IFERROR(VLOOKUP(Table1[[#This Row],[Ticker]],[1]!Table1[[Symbol]:[Industry]],2,FALSE),"-")</f>
        <v>-</v>
      </c>
      <c r="D502" t="s">
        <v>400</v>
      </c>
      <c r="E502">
        <v>10679.835540300001</v>
      </c>
      <c r="F502">
        <v>2622.7</v>
      </c>
      <c r="G502">
        <v>-20.9795750871336</v>
      </c>
      <c r="H502">
        <v>-0.51023966543653598</v>
      </c>
      <c r="I502">
        <v>-6.6122120485251497</v>
      </c>
      <c r="J502">
        <v>-2.14261072994351</v>
      </c>
      <c r="K502">
        <v>2559.0530023450801</v>
      </c>
      <c r="L502">
        <v>2435.1270667241802</v>
      </c>
      <c r="M502">
        <v>48.992672924519901</v>
      </c>
      <c r="N502">
        <v>2.0942394979018699</v>
      </c>
      <c r="O502">
        <v>14.3268387539558</v>
      </c>
      <c r="P502">
        <v>27.541517737739099</v>
      </c>
      <c r="Q502">
        <v>4.8027061946305002E-2</v>
      </c>
    </row>
    <row r="503" spans="1:17" x14ac:dyDescent="0.3">
      <c r="A503" t="s">
        <v>1129</v>
      </c>
      <c r="B503" t="s">
        <v>1130</v>
      </c>
      <c r="C503" t="str">
        <f>IFERROR(VLOOKUP(Table1[[#This Row],[Ticker]],[1]!Table1[[Symbol]:[Industry]],2,FALSE),"-")</f>
        <v>-</v>
      </c>
      <c r="D503" t="s">
        <v>878</v>
      </c>
      <c r="E503">
        <v>10661.77895</v>
      </c>
      <c r="F503">
        <v>1500.35</v>
      </c>
      <c r="G503">
        <v>92.835195710512806</v>
      </c>
      <c r="H503">
        <v>22.0422520524967</v>
      </c>
      <c r="I503">
        <v>37.393600102268103</v>
      </c>
      <c r="J503">
        <v>8.1577503788878598</v>
      </c>
      <c r="K503">
        <v>1205.5177634228</v>
      </c>
      <c r="L503">
        <v>987.489364657142</v>
      </c>
      <c r="M503">
        <v>84.159430811469903</v>
      </c>
      <c r="N503">
        <v>0.88633849096267703</v>
      </c>
      <c r="O503">
        <v>1.5129803045955901</v>
      </c>
      <c r="P503">
        <v>128.71189024390199</v>
      </c>
      <c r="Q503">
        <v>4.8429334754753001E-2</v>
      </c>
    </row>
    <row r="504" spans="1:17" hidden="1" x14ac:dyDescent="0.3">
      <c r="A504" t="s">
        <v>1131</v>
      </c>
      <c r="B504" t="s">
        <v>1132</v>
      </c>
      <c r="C504" t="str">
        <f>IFERROR(VLOOKUP(Table1[[#This Row],[Ticker]],[1]!Table1[[Symbol]:[Industry]],2,FALSE),"-")</f>
        <v>-</v>
      </c>
      <c r="D504" t="s">
        <v>711</v>
      </c>
      <c r="E504">
        <v>10625.948094249999</v>
      </c>
      <c r="F504">
        <v>535.51</v>
      </c>
      <c r="G504">
        <v>-8.6816585947254197</v>
      </c>
      <c r="H504">
        <v>0.16339001573700601</v>
      </c>
      <c r="I504">
        <v>-1.77016158180816</v>
      </c>
      <c r="J504">
        <v>-1.55639666166613</v>
      </c>
      <c r="K504">
        <v>517.67664322642304</v>
      </c>
      <c r="L504">
        <v>485.87327925288901</v>
      </c>
      <c r="M504">
        <v>77.9215973242584</v>
      </c>
      <c r="N504">
        <v>0.72613476467016203</v>
      </c>
      <c r="O504">
        <v>1.86364400291312</v>
      </c>
      <c r="P504">
        <v>24.508253894443101</v>
      </c>
      <c r="Q504">
        <v>-1.3416788414562999E-2</v>
      </c>
    </row>
    <row r="505" spans="1:17" x14ac:dyDescent="0.3">
      <c r="A505" t="s">
        <v>1133</v>
      </c>
      <c r="B505" t="s">
        <v>1134</v>
      </c>
      <c r="C505" t="str">
        <f>IFERROR(VLOOKUP(Table1[[#This Row],[Ticker]],[1]!Table1[[Symbol]:[Industry]],2,FALSE),"-")</f>
        <v>-</v>
      </c>
      <c r="D505" t="s">
        <v>548</v>
      </c>
      <c r="E505">
        <v>10557.5387768</v>
      </c>
      <c r="F505">
        <v>2962.85</v>
      </c>
      <c r="G505">
        <v>-11.862556657279001</v>
      </c>
      <c r="H505">
        <v>5.6204900008921301</v>
      </c>
      <c r="I505">
        <v>-8.0157813331446093</v>
      </c>
      <c r="J505">
        <v>-5.3278498880987399</v>
      </c>
      <c r="K505">
        <v>2708.2871209852801</v>
      </c>
      <c r="L505">
        <v>2634.75523352648</v>
      </c>
      <c r="M505">
        <v>62.801786712238503</v>
      </c>
      <c r="N505">
        <v>1.5479226830672299</v>
      </c>
      <c r="O505">
        <v>8.2758155154665403</v>
      </c>
      <c r="P505">
        <v>31.858032932799201</v>
      </c>
      <c r="Q505">
        <v>-7.6355805776482003E-2</v>
      </c>
    </row>
    <row r="506" spans="1:17" x14ac:dyDescent="0.3">
      <c r="A506" t="s">
        <v>1135</v>
      </c>
      <c r="B506" t="s">
        <v>1136</v>
      </c>
      <c r="C506" t="str">
        <f>IFERROR(VLOOKUP(Table1[[#This Row],[Ticker]],[1]!Table1[[Symbol]:[Industry]],2,FALSE),"-")</f>
        <v>-</v>
      </c>
      <c r="D506" t="s">
        <v>290</v>
      </c>
      <c r="E506">
        <v>10544.425138979999</v>
      </c>
      <c r="F506">
        <v>2053.5500000000002</v>
      </c>
      <c r="G506">
        <v>15.6035516268031</v>
      </c>
      <c r="H506">
        <v>-1.67834936343082</v>
      </c>
      <c r="I506">
        <v>24.647574777840799</v>
      </c>
      <c r="J506">
        <v>-2.7458179712192701</v>
      </c>
      <c r="K506">
        <v>1942.95286609089</v>
      </c>
      <c r="L506">
        <v>1742.01416486829</v>
      </c>
      <c r="M506">
        <v>63.636729076922499</v>
      </c>
      <c r="N506">
        <v>0.69925920625635696</v>
      </c>
      <c r="O506">
        <v>2.7099413211268</v>
      </c>
      <c r="P506">
        <v>58.452932098765402</v>
      </c>
      <c r="Q506">
        <v>-7.2682443389763998E-2</v>
      </c>
    </row>
    <row r="507" spans="1:17" x14ac:dyDescent="0.3">
      <c r="A507" t="s">
        <v>1137</v>
      </c>
      <c r="B507" t="s">
        <v>1138</v>
      </c>
      <c r="C507" t="str">
        <f>IFERROR(VLOOKUP(Table1[[#This Row],[Ticker]],[1]!Table1[[Symbol]:[Industry]],2,FALSE),"-")</f>
        <v>-</v>
      </c>
      <c r="D507" t="s">
        <v>46</v>
      </c>
      <c r="E507">
        <v>10528.017250999999</v>
      </c>
      <c r="F507">
        <v>363.9</v>
      </c>
      <c r="G507">
        <v>19.948254874698801</v>
      </c>
      <c r="H507">
        <v>-4.4648047110739002</v>
      </c>
      <c r="I507">
        <v>27.062881117939799</v>
      </c>
      <c r="J507">
        <v>3.9508492987473498</v>
      </c>
      <c r="K507">
        <v>329.97630312402998</v>
      </c>
      <c r="L507">
        <v>287.696030189841</v>
      </c>
      <c r="M507">
        <v>69.068899453230799</v>
      </c>
      <c r="N507">
        <v>0.81775080922794796</v>
      </c>
      <c r="O507">
        <v>11.843913162956801</v>
      </c>
      <c r="P507">
        <v>53.706441393875302</v>
      </c>
      <c r="Q507">
        <v>1.5311662504523999E-2</v>
      </c>
    </row>
    <row r="508" spans="1:17" hidden="1" x14ac:dyDescent="0.3">
      <c r="A508" t="s">
        <v>1139</v>
      </c>
      <c r="B508" t="s">
        <v>1140</v>
      </c>
      <c r="C508" t="str">
        <f>IFERROR(VLOOKUP(Table1[[#This Row],[Ticker]],[1]!Table1[[Symbol]:[Industry]],2,FALSE),"-")</f>
        <v>-</v>
      </c>
      <c r="D508" t="s">
        <v>246</v>
      </c>
      <c r="E508">
        <v>10519.6612248</v>
      </c>
      <c r="F508">
        <v>5128.1499999999996</v>
      </c>
      <c r="G508">
        <v>79.308180316522794</v>
      </c>
      <c r="H508">
        <v>-7.0767581406293898</v>
      </c>
      <c r="I508">
        <v>36.163528341788798</v>
      </c>
      <c r="J508">
        <v>1.2058690156551</v>
      </c>
      <c r="K508">
        <v>4975.2040341023203</v>
      </c>
      <c r="L508">
        <v>3991.8946775402301</v>
      </c>
      <c r="M508">
        <v>45.418938810270497</v>
      </c>
      <c r="N508">
        <v>0.71093861774147604</v>
      </c>
      <c r="O508">
        <v>11.9965289626863</v>
      </c>
      <c r="P508">
        <v>106.592808943498</v>
      </c>
      <c r="Q508">
        <v>0.15979383569577901</v>
      </c>
    </row>
    <row r="509" spans="1:17" x14ac:dyDescent="0.3">
      <c r="A509" t="s">
        <v>1141</v>
      </c>
      <c r="B509" t="s">
        <v>1142</v>
      </c>
      <c r="C509" t="str">
        <f>IFERROR(VLOOKUP(Table1[[#This Row],[Ticker]],[1]!Table1[[Symbol]:[Industry]],2,FALSE),"-")</f>
        <v>-</v>
      </c>
      <c r="D509" t="s">
        <v>481</v>
      </c>
      <c r="E509">
        <v>10505.920912019999</v>
      </c>
      <c r="F509">
        <v>2129.35</v>
      </c>
      <c r="G509">
        <v>12.317833007036899</v>
      </c>
      <c r="H509">
        <v>0.960127933938698</v>
      </c>
      <c r="I509">
        <v>-8.59501330878647E-2</v>
      </c>
      <c r="J509">
        <v>-0.14123237016756901</v>
      </c>
      <c r="K509">
        <v>2063.50799428354</v>
      </c>
      <c r="L509">
        <v>1929.5641355421001</v>
      </c>
      <c r="M509">
        <v>59.442289536796601</v>
      </c>
      <c r="N509">
        <v>0.84177064339707397</v>
      </c>
      <c r="O509">
        <v>8.7186230539836096</v>
      </c>
      <c r="P509">
        <v>52.096428571428497</v>
      </c>
      <c r="Q509">
        <v>0.191446376867489</v>
      </c>
    </row>
    <row r="510" spans="1:17" x14ac:dyDescent="0.3">
      <c r="A510" t="s">
        <v>1143</v>
      </c>
      <c r="B510" t="s">
        <v>1144</v>
      </c>
      <c r="C510" t="str">
        <f>IFERROR(VLOOKUP(Table1[[#This Row],[Ticker]],[1]!Table1[[Symbol]:[Industry]],2,FALSE),"-")</f>
        <v>-</v>
      </c>
      <c r="D510" t="s">
        <v>548</v>
      </c>
      <c r="E510">
        <v>10484.673766759999</v>
      </c>
      <c r="F510">
        <v>2075.6999999999998</v>
      </c>
      <c r="G510">
        <v>-42.559083191704701</v>
      </c>
      <c r="H510">
        <v>-4.0063153047226701</v>
      </c>
      <c r="I510">
        <v>-28.232477044328402</v>
      </c>
      <c r="J510">
        <v>-4.8953063455569001</v>
      </c>
      <c r="K510">
        <v>2055.3301235533199</v>
      </c>
      <c r="L510">
        <v>2170.2613786533002</v>
      </c>
      <c r="M510">
        <v>36.2739441468172</v>
      </c>
      <c r="N510">
        <v>1.0281259409317101</v>
      </c>
      <c r="O510">
        <v>31.7627788216023</v>
      </c>
      <c r="P510">
        <v>14.806415929203499</v>
      </c>
      <c r="Q510">
        <v>-0.148140278828752</v>
      </c>
    </row>
    <row r="511" spans="1:17" x14ac:dyDescent="0.3">
      <c r="A511" t="s">
        <v>1145</v>
      </c>
      <c r="B511" t="s">
        <v>1146</v>
      </c>
      <c r="C511" t="str">
        <f>IFERROR(VLOOKUP(Table1[[#This Row],[Ticker]],[1]!Table1[[Symbol]:[Industry]],2,FALSE),"-")</f>
        <v>-</v>
      </c>
      <c r="D511" t="s">
        <v>78</v>
      </c>
      <c r="E511">
        <v>10473.81257466</v>
      </c>
      <c r="F511">
        <v>881.75</v>
      </c>
      <c r="G511">
        <v>4.2759921997889698</v>
      </c>
      <c r="H511">
        <v>3.2352944025930501</v>
      </c>
      <c r="I511">
        <v>-10.559238460040801</v>
      </c>
      <c r="J511">
        <v>0.50036122027292196</v>
      </c>
      <c r="K511">
        <v>842.070895263696</v>
      </c>
      <c r="L511">
        <v>815.06415052537295</v>
      </c>
      <c r="M511">
        <v>65.549031650159804</v>
      </c>
      <c r="N511">
        <v>0.74589745623659198</v>
      </c>
      <c r="O511">
        <v>13.3994896512616</v>
      </c>
      <c r="P511">
        <v>45.215744400527001</v>
      </c>
      <c r="Q511">
        <v>1.0949130472431E-2</v>
      </c>
    </row>
    <row r="512" spans="1:17" x14ac:dyDescent="0.3">
      <c r="A512" t="s">
        <v>1147</v>
      </c>
      <c r="B512" t="s">
        <v>1148</v>
      </c>
      <c r="C512" t="str">
        <f>IFERROR(VLOOKUP(Table1[[#This Row],[Ticker]],[1]!Table1[[Symbol]:[Industry]],2,FALSE),"-")</f>
        <v>-</v>
      </c>
      <c r="D512" t="s">
        <v>62</v>
      </c>
      <c r="E512">
        <v>10397.021298375001</v>
      </c>
      <c r="F512">
        <v>8078.3</v>
      </c>
      <c r="G512">
        <v>147.27621932424199</v>
      </c>
      <c r="H512">
        <v>20.486251147169298</v>
      </c>
      <c r="I512">
        <v>33.951318752888902</v>
      </c>
      <c r="J512">
        <v>5.8658520591448404</v>
      </c>
      <c r="K512">
        <v>7025.4122182461697</v>
      </c>
      <c r="L512">
        <v>5913.8953232057102</v>
      </c>
      <c r="M512">
        <v>84.541161530570093</v>
      </c>
      <c r="N512">
        <v>0.85806719557177002</v>
      </c>
      <c r="O512">
        <v>1.4935072973274199</v>
      </c>
      <c r="P512">
        <v>181.46406048569699</v>
      </c>
      <c r="Q512">
        <v>0.11084461137704101</v>
      </c>
    </row>
    <row r="513" spans="1:17" x14ac:dyDescent="0.3">
      <c r="A513" t="s">
        <v>1149</v>
      </c>
      <c r="B513" t="s">
        <v>1150</v>
      </c>
      <c r="C513" t="str">
        <f>IFERROR(VLOOKUP(Table1[[#This Row],[Ticker]],[1]!Table1[[Symbol]:[Industry]],2,FALSE),"-")</f>
        <v>-</v>
      </c>
      <c r="D513" t="s">
        <v>24</v>
      </c>
      <c r="E513">
        <v>10377.589292069901</v>
      </c>
      <c r="F513">
        <v>91.61</v>
      </c>
      <c r="G513">
        <v>-28.788824126548199</v>
      </c>
      <c r="H513">
        <v>-12.1108354103834</v>
      </c>
      <c r="I513">
        <v>-31.373549436420799</v>
      </c>
      <c r="J513">
        <v>-3.9335053962977802</v>
      </c>
      <c r="K513">
        <v>96.544014569148302</v>
      </c>
      <c r="L513">
        <v>95.347003071473395</v>
      </c>
      <c r="M513">
        <v>26.9130982093181</v>
      </c>
      <c r="N513">
        <v>1.05433629491518</v>
      </c>
      <c r="O513">
        <v>27.169522977840799</v>
      </c>
      <c r="P513">
        <v>11.583434835566299</v>
      </c>
      <c r="Q513">
        <v>9.4836512510609993E-3</v>
      </c>
    </row>
    <row r="514" spans="1:17" hidden="1" x14ac:dyDescent="0.3">
      <c r="A514" t="s">
        <v>1151</v>
      </c>
      <c r="B514" t="s">
        <v>1152</v>
      </c>
      <c r="C514" t="str">
        <f>IFERROR(VLOOKUP(Table1[[#This Row],[Ticker]],[1]!Table1[[Symbol]:[Industry]],2,FALSE),"-")</f>
        <v>-</v>
      </c>
      <c r="E514">
        <v>10360.38629368</v>
      </c>
      <c r="F514">
        <v>739.05</v>
      </c>
      <c r="G514">
        <v>23.857188673785998</v>
      </c>
      <c r="H514">
        <v>-1.0973685820014101</v>
      </c>
      <c r="I514">
        <v>24.094971516310601</v>
      </c>
      <c r="J514">
        <v>-2.9729637303288299</v>
      </c>
      <c r="K514">
        <v>692.78681329989195</v>
      </c>
      <c r="L514">
        <v>592.12781494597095</v>
      </c>
      <c r="M514">
        <v>50.800247886071702</v>
      </c>
      <c r="N514">
        <v>1.5010730602476601</v>
      </c>
      <c r="O514">
        <v>8.7883093160137893</v>
      </c>
      <c r="P514">
        <v>84.762499999999903</v>
      </c>
      <c r="Q514">
        <v>9.1711294824601997E-2</v>
      </c>
    </row>
    <row r="515" spans="1:17" x14ac:dyDescent="0.3">
      <c r="A515" t="s">
        <v>1153</v>
      </c>
      <c r="B515" t="s">
        <v>1154</v>
      </c>
      <c r="C515" t="str">
        <f>IFERROR(VLOOKUP(Table1[[#This Row],[Ticker]],[1]!Table1[[Symbol]:[Industry]],2,FALSE),"-")</f>
        <v>-</v>
      </c>
      <c r="D515" t="s">
        <v>243</v>
      </c>
      <c r="E515">
        <v>10334.92609752</v>
      </c>
      <c r="F515">
        <v>274.55</v>
      </c>
      <c r="G515">
        <v>41.878686560999398</v>
      </c>
      <c r="H515">
        <v>5.4363683364520901</v>
      </c>
      <c r="I515">
        <v>-8.7924422806657496</v>
      </c>
      <c r="J515">
        <v>4.6263231705260601</v>
      </c>
      <c r="K515">
        <v>259.13867847396398</v>
      </c>
      <c r="L515">
        <v>245.255345196749</v>
      </c>
      <c r="M515">
        <v>66.8042252322509</v>
      </c>
      <c r="N515">
        <v>1.4334797765847</v>
      </c>
      <c r="O515">
        <v>25.113822618830799</v>
      </c>
      <c r="P515">
        <v>81.520661157024804</v>
      </c>
      <c r="Q515">
        <v>7.6475768642511002E-2</v>
      </c>
    </row>
    <row r="516" spans="1:17" x14ac:dyDescent="0.3">
      <c r="A516" t="s">
        <v>1155</v>
      </c>
      <c r="B516" t="s">
        <v>1156</v>
      </c>
      <c r="C516" t="str">
        <f>IFERROR(VLOOKUP(Table1[[#This Row],[Ticker]],[1]!Table1[[Symbol]:[Industry]],2,FALSE),"-")</f>
        <v>-</v>
      </c>
      <c r="D516" t="s">
        <v>62</v>
      </c>
      <c r="E516">
        <v>10318.62578998</v>
      </c>
      <c r="F516">
        <v>848.3</v>
      </c>
      <c r="G516">
        <v>16.2173311549376</v>
      </c>
      <c r="H516">
        <v>-8.1401462485853493</v>
      </c>
      <c r="I516">
        <v>2.79507493494848</v>
      </c>
      <c r="J516">
        <v>-8.3910433156033193</v>
      </c>
      <c r="K516">
        <v>849.35805328056199</v>
      </c>
      <c r="L516">
        <v>764.19443620569598</v>
      </c>
      <c r="M516">
        <v>35.034003765249601</v>
      </c>
      <c r="N516">
        <v>2.1542158882604099</v>
      </c>
      <c r="O516">
        <v>14.582105387245001</v>
      </c>
      <c r="P516">
        <v>45.9817587334365</v>
      </c>
      <c r="Q516">
        <v>-3.4200856293923998E-2</v>
      </c>
    </row>
    <row r="517" spans="1:17" x14ac:dyDescent="0.3">
      <c r="A517" t="s">
        <v>1157</v>
      </c>
      <c r="B517" t="s">
        <v>1158</v>
      </c>
      <c r="C517" t="str">
        <f>IFERROR(VLOOKUP(Table1[[#This Row],[Ticker]],[1]!Table1[[Symbol]:[Industry]],2,FALSE),"-")</f>
        <v>-</v>
      </c>
      <c r="D517" t="s">
        <v>481</v>
      </c>
      <c r="E517">
        <v>10202.28033363</v>
      </c>
      <c r="F517">
        <v>381.5</v>
      </c>
      <c r="G517">
        <v>153.39260943147599</v>
      </c>
      <c r="H517">
        <v>-2.9213387314235799</v>
      </c>
      <c r="I517">
        <v>17.697796815424802</v>
      </c>
      <c r="J517">
        <v>-0.440852644794061</v>
      </c>
      <c r="K517">
        <v>362.713803480195</v>
      </c>
      <c r="L517">
        <v>290.05119391671701</v>
      </c>
      <c r="M517">
        <v>62.586477537155403</v>
      </c>
      <c r="N517">
        <v>0.94248454375845803</v>
      </c>
      <c r="O517">
        <v>5.8060288335517596</v>
      </c>
      <c r="P517">
        <v>206.05695948656199</v>
      </c>
      <c r="Q517">
        <v>0.13916851369371699</v>
      </c>
    </row>
    <row r="518" spans="1:17" x14ac:dyDescent="0.3">
      <c r="A518" t="s">
        <v>1159</v>
      </c>
      <c r="B518" t="s">
        <v>1160</v>
      </c>
      <c r="C518" t="str">
        <f>IFERROR(VLOOKUP(Table1[[#This Row],[Ticker]],[1]!Table1[[Symbol]:[Industry]],2,FALSE),"-")</f>
        <v>-</v>
      </c>
      <c r="D518" t="s">
        <v>193</v>
      </c>
      <c r="E518">
        <v>10169.462783999999</v>
      </c>
      <c r="F518">
        <v>656.95</v>
      </c>
      <c r="G518">
        <v>58.550102939836201</v>
      </c>
      <c r="H518">
        <v>-4.3295719379627498</v>
      </c>
      <c r="I518">
        <v>6.8017878392417401</v>
      </c>
      <c r="J518">
        <v>-1.7148183669203101</v>
      </c>
      <c r="K518">
        <v>614.45105266913902</v>
      </c>
      <c r="L518">
        <v>529.34247234530301</v>
      </c>
      <c r="M518">
        <v>50.8634587120332</v>
      </c>
      <c r="N518">
        <v>0.48384120619481602</v>
      </c>
      <c r="O518">
        <v>7.7403150924727697</v>
      </c>
      <c r="P518">
        <v>105.296875</v>
      </c>
      <c r="Q518">
        <v>5.5321505918365002E-2</v>
      </c>
    </row>
    <row r="519" spans="1:17" hidden="1" x14ac:dyDescent="0.3">
      <c r="A519" t="s">
        <v>1161</v>
      </c>
      <c r="B519" t="s">
        <v>1162</v>
      </c>
      <c r="C519" t="str">
        <f>IFERROR(VLOOKUP(Table1[[#This Row],[Ticker]],[1]!Table1[[Symbol]:[Industry]],2,FALSE),"-")</f>
        <v>-</v>
      </c>
      <c r="D519" t="s">
        <v>304</v>
      </c>
      <c r="E519">
        <v>10121.633448160001</v>
      </c>
      <c r="F519">
        <v>455</v>
      </c>
      <c r="G519">
        <v>-13.077005566553099</v>
      </c>
      <c r="H519">
        <v>-0.92411115097824703</v>
      </c>
      <c r="I519">
        <v>1.41521796056577</v>
      </c>
      <c r="J519">
        <v>3.3336724252775598</v>
      </c>
      <c r="K519">
        <v>448.88113894858998</v>
      </c>
      <c r="M519">
        <v>56.645330133649402</v>
      </c>
      <c r="N519">
        <v>0.62789499458655396</v>
      </c>
      <c r="O519">
        <v>18.296703296703299</v>
      </c>
      <c r="P519">
        <v>24.657534246575299</v>
      </c>
    </row>
    <row r="520" spans="1:17" hidden="1" x14ac:dyDescent="0.3">
      <c r="A520" t="s">
        <v>1163</v>
      </c>
      <c r="B520" t="s">
        <v>1164</v>
      </c>
      <c r="C520" t="str">
        <f>IFERROR(VLOOKUP(Table1[[#This Row],[Ticker]],[1]!Table1[[Symbol]:[Industry]],2,FALSE),"-")</f>
        <v>-</v>
      </c>
      <c r="D520" t="s">
        <v>246</v>
      </c>
      <c r="E520">
        <v>10083.06339336</v>
      </c>
      <c r="F520">
        <v>87.92</v>
      </c>
      <c r="G520">
        <v>187.597963300196</v>
      </c>
      <c r="H520">
        <v>38.0893349555203</v>
      </c>
      <c r="I520">
        <v>56.197261397105102</v>
      </c>
      <c r="J520">
        <v>23.665497206560101</v>
      </c>
      <c r="K520">
        <v>62.9047218413425</v>
      </c>
      <c r="L520">
        <v>53.922049243692499</v>
      </c>
      <c r="M520">
        <v>87.295739300266305</v>
      </c>
      <c r="N520">
        <v>2.6180028695167201</v>
      </c>
      <c r="O520">
        <v>0</v>
      </c>
      <c r="P520">
        <v>228.672897196261</v>
      </c>
      <c r="Q520">
        <v>6.6605536634750995E-2</v>
      </c>
    </row>
    <row r="521" spans="1:17" x14ac:dyDescent="0.3">
      <c r="A521" t="s">
        <v>1165</v>
      </c>
      <c r="B521" t="s">
        <v>1166</v>
      </c>
      <c r="C521" t="str">
        <f>IFERROR(VLOOKUP(Table1[[#This Row],[Ticker]],[1]!Table1[[Symbol]:[Industry]],2,FALSE),"-")</f>
        <v>-</v>
      </c>
      <c r="D521" t="s">
        <v>371</v>
      </c>
      <c r="E521">
        <v>10080.130853799999</v>
      </c>
      <c r="F521">
        <v>685.95</v>
      </c>
      <c r="G521">
        <v>-12.871748715692201</v>
      </c>
      <c r="H521">
        <v>-5.2015245973478796</v>
      </c>
      <c r="I521">
        <v>-22.0552153209685</v>
      </c>
      <c r="J521">
        <v>-6.1547970890670198</v>
      </c>
      <c r="K521">
        <v>687.49260897378599</v>
      </c>
      <c r="L521">
        <v>670.99198642373096</v>
      </c>
      <c r="M521">
        <v>39.2349863167669</v>
      </c>
      <c r="N521">
        <v>1.26134114298738</v>
      </c>
      <c r="O521">
        <v>18.798746264304899</v>
      </c>
      <c r="P521">
        <v>28.937969924811998</v>
      </c>
      <c r="Q521">
        <v>5.5979305933933E-2</v>
      </c>
    </row>
    <row r="522" spans="1:17" x14ac:dyDescent="0.3">
      <c r="A522" t="s">
        <v>1167</v>
      </c>
      <c r="B522" t="s">
        <v>1168</v>
      </c>
      <c r="C522" t="str">
        <f>IFERROR(VLOOKUP(Table1[[#This Row],[Ticker]],[1]!Table1[[Symbol]:[Industry]],2,FALSE),"-")</f>
        <v>-</v>
      </c>
      <c r="D522" t="s">
        <v>371</v>
      </c>
      <c r="E522">
        <v>10069.92566063</v>
      </c>
      <c r="F522">
        <v>253.55</v>
      </c>
      <c r="G522">
        <v>24.385950216640101</v>
      </c>
      <c r="H522">
        <v>8.2618242502015296</v>
      </c>
      <c r="I522">
        <v>-23.626386988840501</v>
      </c>
      <c r="J522">
        <v>2.72241107030912</v>
      </c>
      <c r="K522">
        <v>236.60785585034699</v>
      </c>
      <c r="L522">
        <v>221.012106001869</v>
      </c>
      <c r="M522">
        <v>60.489590536545201</v>
      </c>
      <c r="N522">
        <v>1.0338355498359</v>
      </c>
      <c r="O522">
        <v>27.095247485702998</v>
      </c>
      <c r="P522">
        <v>73.486144372220295</v>
      </c>
      <c r="Q522">
        <v>7.1470675774847003E-2</v>
      </c>
    </row>
    <row r="523" spans="1:17" x14ac:dyDescent="0.3">
      <c r="A523" t="s">
        <v>1169</v>
      </c>
      <c r="B523" t="s">
        <v>1170</v>
      </c>
      <c r="C523" t="str">
        <f>IFERROR(VLOOKUP(Table1[[#This Row],[Ticker]],[1]!Table1[[Symbol]:[Industry]],2,FALSE),"-")</f>
        <v>-</v>
      </c>
      <c r="D523" t="s">
        <v>143</v>
      </c>
      <c r="E523">
        <v>10062.480339</v>
      </c>
      <c r="F523">
        <v>719.9</v>
      </c>
      <c r="G523">
        <v>19.370971298576599</v>
      </c>
      <c r="H523">
        <v>-11.4938978829167</v>
      </c>
      <c r="I523">
        <v>18.7316894132877</v>
      </c>
      <c r="J523">
        <v>-6.0194315589765699</v>
      </c>
      <c r="K523">
        <v>737.93804057013597</v>
      </c>
      <c r="L523">
        <v>612.436620324724</v>
      </c>
      <c r="M523">
        <v>40.355598951198203</v>
      </c>
      <c r="N523">
        <v>1.1774511695312799</v>
      </c>
      <c r="O523">
        <v>12.522572579524899</v>
      </c>
      <c r="P523">
        <v>75.136844666098995</v>
      </c>
    </row>
    <row r="524" spans="1:17" hidden="1" x14ac:dyDescent="0.3">
      <c r="A524" t="s">
        <v>1171</v>
      </c>
      <c r="B524" t="s">
        <v>1172</v>
      </c>
      <c r="C524" t="str">
        <f>IFERROR(VLOOKUP(Table1[[#This Row],[Ticker]],[1]!Table1[[Symbol]:[Industry]],2,FALSE),"-")</f>
        <v>-</v>
      </c>
      <c r="D524" t="s">
        <v>337</v>
      </c>
      <c r="E524">
        <v>10031.770477065</v>
      </c>
      <c r="F524">
        <v>1744.6</v>
      </c>
      <c r="G524">
        <v>131.103498355547</v>
      </c>
      <c r="H524">
        <v>-7.2517397711405902</v>
      </c>
      <c r="I524">
        <v>141.004074910817</v>
      </c>
      <c r="J524">
        <v>-9.2501291829882302</v>
      </c>
      <c r="K524">
        <v>1639.91900970248</v>
      </c>
      <c r="M524">
        <v>25.084918301668299</v>
      </c>
      <c r="N524">
        <v>0.73624320847598201</v>
      </c>
      <c r="O524">
        <v>19.225037257824098</v>
      </c>
      <c r="P524">
        <v>171.57534246575301</v>
      </c>
    </row>
    <row r="525" spans="1:17" x14ac:dyDescent="0.3">
      <c r="A525" t="s">
        <v>1173</v>
      </c>
      <c r="B525" t="s">
        <v>1174</v>
      </c>
      <c r="C525" t="str">
        <f>IFERROR(VLOOKUP(Table1[[#This Row],[Ticker]],[1]!Table1[[Symbol]:[Industry]],2,FALSE),"-")</f>
        <v>-</v>
      </c>
      <c r="D525" t="s">
        <v>1175</v>
      </c>
      <c r="E525">
        <v>9969.2254656000005</v>
      </c>
      <c r="F525">
        <v>524.70000000000005</v>
      </c>
      <c r="G525">
        <v>14.753978799994499</v>
      </c>
      <c r="H525">
        <v>-13.1166186191482</v>
      </c>
      <c r="I525">
        <v>31.7452176281368</v>
      </c>
      <c r="J525">
        <v>-5.7303567545943599</v>
      </c>
      <c r="K525">
        <v>507.09788909930501</v>
      </c>
      <c r="L525">
        <v>426.65939619273797</v>
      </c>
      <c r="M525">
        <v>22.368466098517999</v>
      </c>
      <c r="N525">
        <v>0.486090288719357</v>
      </c>
      <c r="O525">
        <v>10.8061749571183</v>
      </c>
      <c r="P525">
        <v>69.476744186046503</v>
      </c>
      <c r="Q525">
        <v>3.8074034776988001E-2</v>
      </c>
    </row>
    <row r="526" spans="1:17" hidden="1" x14ac:dyDescent="0.3">
      <c r="A526" t="s">
        <v>1176</v>
      </c>
      <c r="B526" t="s">
        <v>1177</v>
      </c>
      <c r="C526" t="str">
        <f>IFERROR(VLOOKUP(Table1[[#This Row],[Ticker]],[1]!Table1[[Symbol]:[Industry]],2,FALSE),"-")</f>
        <v>-</v>
      </c>
      <c r="D526" t="s">
        <v>413</v>
      </c>
      <c r="E526">
        <v>9967.7668639200001</v>
      </c>
      <c r="F526">
        <v>8834.15</v>
      </c>
      <c r="G526">
        <v>53.767076581526503</v>
      </c>
      <c r="H526">
        <v>-1.5788009789458698E-2</v>
      </c>
      <c r="I526">
        <v>-1.43874974731439</v>
      </c>
      <c r="J526">
        <v>2.1401864921661602</v>
      </c>
      <c r="K526">
        <v>8515.8690856615904</v>
      </c>
      <c r="L526">
        <v>7816.8233549807301</v>
      </c>
      <c r="M526">
        <v>60.777670902865601</v>
      </c>
      <c r="N526">
        <v>1.7705472656282699</v>
      </c>
      <c r="O526">
        <v>17.599882275034901</v>
      </c>
      <c r="P526">
        <v>93.773853915332296</v>
      </c>
      <c r="Q526">
        <v>0.171754833756493</v>
      </c>
    </row>
    <row r="527" spans="1:17" x14ac:dyDescent="0.3">
      <c r="A527" t="s">
        <v>1178</v>
      </c>
      <c r="B527" t="s">
        <v>1179</v>
      </c>
      <c r="C527" t="str">
        <f>IFERROR(VLOOKUP(Table1[[#This Row],[Ticker]],[1]!Table1[[Symbol]:[Industry]],2,FALSE),"-")</f>
        <v>-</v>
      </c>
      <c r="D527" t="s">
        <v>163</v>
      </c>
      <c r="E527">
        <v>9950.5640999999996</v>
      </c>
      <c r="F527">
        <v>516.65</v>
      </c>
      <c r="G527">
        <v>40.757680058654401</v>
      </c>
      <c r="H527">
        <v>17.328828436949301</v>
      </c>
      <c r="I527">
        <v>16.9466527208183</v>
      </c>
      <c r="J527">
        <v>11.531431507236499</v>
      </c>
      <c r="K527">
        <v>460.44981606210803</v>
      </c>
      <c r="L527">
        <v>414.38362301342403</v>
      </c>
      <c r="M527">
        <v>78.381503393020694</v>
      </c>
      <c r="N527">
        <v>1.8751759081359001</v>
      </c>
      <c r="O527">
        <v>5.9711603600116101</v>
      </c>
      <c r="P527">
        <v>69.950657894736807</v>
      </c>
      <c r="Q527">
        <v>9.4518228638321003E-2</v>
      </c>
    </row>
    <row r="528" spans="1:17" x14ac:dyDescent="0.3">
      <c r="A528" t="s">
        <v>1180</v>
      </c>
      <c r="B528" t="s">
        <v>1181</v>
      </c>
      <c r="C528" t="str">
        <f>IFERROR(VLOOKUP(Table1[[#This Row],[Ticker]],[1]!Table1[[Symbol]:[Industry]],2,FALSE),"-")</f>
        <v>-</v>
      </c>
      <c r="D528" t="s">
        <v>484</v>
      </c>
      <c r="E528">
        <v>9940.4598586240008</v>
      </c>
      <c r="F528">
        <v>168</v>
      </c>
      <c r="G528">
        <v>26.020598346936598</v>
      </c>
      <c r="H528">
        <v>-2.55581248154401</v>
      </c>
      <c r="I528">
        <v>-26.9557504116774</v>
      </c>
      <c r="J528">
        <v>-2.2094296544600098</v>
      </c>
      <c r="K528">
        <v>168.35664974259799</v>
      </c>
      <c r="L528">
        <v>165.139695608761</v>
      </c>
      <c r="M528">
        <v>48.633433621343798</v>
      </c>
      <c r="N528">
        <v>1.03462543170765</v>
      </c>
      <c r="O528">
        <v>24.581772784019901</v>
      </c>
      <c r="P528">
        <v>58.245666024596197</v>
      </c>
      <c r="Q528">
        <v>-5.2418258717403E-2</v>
      </c>
    </row>
    <row r="529" spans="1:17" x14ac:dyDescent="0.3">
      <c r="A529" t="s">
        <v>1182</v>
      </c>
      <c r="B529" t="s">
        <v>1183</v>
      </c>
      <c r="C529" t="str">
        <f>IFERROR(VLOOKUP(Table1[[#This Row],[Ticker]],[1]!Table1[[Symbol]:[Industry]],2,FALSE),"-")</f>
        <v>-</v>
      </c>
      <c r="D529" t="s">
        <v>526</v>
      </c>
      <c r="E529">
        <v>9910.0635847199992</v>
      </c>
      <c r="F529">
        <v>1551.65</v>
      </c>
      <c r="G529">
        <v>-14.696194577489599</v>
      </c>
      <c r="H529">
        <v>-2.2818602352753601</v>
      </c>
      <c r="I529">
        <v>-4.3915371791980604</v>
      </c>
      <c r="J529">
        <v>-2.8940495052194599</v>
      </c>
      <c r="K529">
        <v>1509.81383884811</v>
      </c>
      <c r="L529">
        <v>1446.88962768338</v>
      </c>
      <c r="M529">
        <v>46.412477039853997</v>
      </c>
      <c r="N529">
        <v>0.684139519746776</v>
      </c>
      <c r="O529">
        <v>8.2718396545612602</v>
      </c>
      <c r="P529">
        <v>27.918384171475601</v>
      </c>
      <c r="Q529">
        <v>1.2385755528638E-2</v>
      </c>
    </row>
    <row r="530" spans="1:17" x14ac:dyDescent="0.3">
      <c r="A530" t="s">
        <v>1184</v>
      </c>
      <c r="B530" t="s">
        <v>1185</v>
      </c>
      <c r="C530" t="str">
        <f>IFERROR(VLOOKUP(Table1[[#This Row],[Ticker]],[1]!Table1[[Symbol]:[Industry]],2,FALSE),"-")</f>
        <v>-</v>
      </c>
      <c r="D530" t="s">
        <v>130</v>
      </c>
      <c r="E530">
        <v>9893.1041552499992</v>
      </c>
      <c r="F530">
        <v>274.01</v>
      </c>
      <c r="G530">
        <v>41.991522788888702</v>
      </c>
      <c r="H530">
        <v>18.182699609000899</v>
      </c>
      <c r="I530">
        <v>-1.1763316612680901</v>
      </c>
      <c r="J530">
        <v>15.3939548072231</v>
      </c>
      <c r="K530">
        <v>241.67304232324801</v>
      </c>
      <c r="L530">
        <v>223.290560291312</v>
      </c>
      <c r="M530">
        <v>90.725439781406394</v>
      </c>
      <c r="N530">
        <v>1.5702344767397001</v>
      </c>
      <c r="O530">
        <v>5.8355534469545001</v>
      </c>
      <c r="P530">
        <v>74.974457215836395</v>
      </c>
      <c r="Q530">
        <v>0.143052155339461</v>
      </c>
    </row>
    <row r="531" spans="1:17" x14ac:dyDescent="0.3">
      <c r="A531" t="s">
        <v>1186</v>
      </c>
      <c r="B531" t="s">
        <v>1187</v>
      </c>
      <c r="C531" t="str">
        <f>IFERROR(VLOOKUP(Table1[[#This Row],[Ticker]],[1]!Table1[[Symbol]:[Industry]],2,FALSE),"-")</f>
        <v>-</v>
      </c>
      <c r="D531" t="s">
        <v>46</v>
      </c>
      <c r="E531">
        <v>9883.0096646000002</v>
      </c>
      <c r="F531">
        <v>1470.6</v>
      </c>
      <c r="G531">
        <v>86.852023625022497</v>
      </c>
      <c r="H531">
        <v>18.048879566739998</v>
      </c>
      <c r="I531">
        <v>65.881397611332801</v>
      </c>
      <c r="J531">
        <v>5.0960687202098498</v>
      </c>
      <c r="K531">
        <v>1248.2383462084399</v>
      </c>
      <c r="L531">
        <v>1018.27234863724</v>
      </c>
      <c r="M531">
        <v>73.101186552089104</v>
      </c>
      <c r="N531">
        <v>2.2322546653903799</v>
      </c>
      <c r="O531">
        <v>4.8857609139126996</v>
      </c>
      <c r="P531">
        <v>126.24615384615301</v>
      </c>
      <c r="Q531">
        <v>0.140584926596172</v>
      </c>
    </row>
    <row r="532" spans="1:17" x14ac:dyDescent="0.3">
      <c r="A532" t="s">
        <v>1188</v>
      </c>
      <c r="B532" t="s">
        <v>1189</v>
      </c>
      <c r="C532" t="str">
        <f>IFERROR(VLOOKUP(Table1[[#This Row],[Ticker]],[1]!Table1[[Symbol]:[Industry]],2,FALSE),"-")</f>
        <v>-</v>
      </c>
      <c r="D532" t="s">
        <v>416</v>
      </c>
      <c r="E532">
        <v>9740.4450792000007</v>
      </c>
      <c r="F532">
        <v>286.64999999999998</v>
      </c>
      <c r="G532">
        <v>94.522818791526007</v>
      </c>
      <c r="H532">
        <v>7.9167693073415597</v>
      </c>
      <c r="I532">
        <v>25.6051784320168</v>
      </c>
      <c r="J532">
        <v>10.2387497639331</v>
      </c>
      <c r="K532">
        <v>242.999974448892</v>
      </c>
      <c r="L532">
        <v>204.51108781648199</v>
      </c>
      <c r="M532">
        <v>76.263706093639598</v>
      </c>
      <c r="N532">
        <v>1.6186074405878299</v>
      </c>
      <c r="O532">
        <v>3.7851037851037899</v>
      </c>
      <c r="P532">
        <v>131.076178960096</v>
      </c>
      <c r="Q532">
        <v>0.12480575394818801</v>
      </c>
    </row>
    <row r="533" spans="1:17" hidden="1" x14ac:dyDescent="0.3">
      <c r="A533" t="s">
        <v>1190</v>
      </c>
      <c r="B533" t="s">
        <v>1191</v>
      </c>
      <c r="C533" t="str">
        <f>IFERROR(VLOOKUP(Table1[[#This Row],[Ticker]],[1]!Table1[[Symbol]:[Industry]],2,FALSE),"-")</f>
        <v>-</v>
      </c>
      <c r="D533" t="s">
        <v>140</v>
      </c>
      <c r="E533">
        <v>9717.1900299270001</v>
      </c>
      <c r="F533">
        <v>267.42</v>
      </c>
      <c r="G533">
        <v>-25.5839405640824</v>
      </c>
      <c r="H533">
        <v>-2.6390573694136901</v>
      </c>
      <c r="I533">
        <v>-5.7697060085646603</v>
      </c>
      <c r="J533">
        <v>-0.597086042874579</v>
      </c>
      <c r="K533">
        <v>262.22518545189001</v>
      </c>
      <c r="L533">
        <v>257.22388029442698</v>
      </c>
      <c r="M533">
        <v>22.227502817667499</v>
      </c>
      <c r="N533">
        <v>1.05171443995223</v>
      </c>
      <c r="O533">
        <v>1.3387181213073001</v>
      </c>
      <c r="P533">
        <v>15.217578629900901</v>
      </c>
    </row>
    <row r="534" spans="1:17" hidden="1" x14ac:dyDescent="0.3">
      <c r="A534" t="s">
        <v>1192</v>
      </c>
      <c r="B534" t="s">
        <v>1193</v>
      </c>
      <c r="C534" t="str">
        <f>IFERROR(VLOOKUP(Table1[[#This Row],[Ticker]],[1]!Table1[[Symbol]:[Industry]],2,FALSE),"-")</f>
        <v>-</v>
      </c>
      <c r="E534">
        <v>9638.1683405999993</v>
      </c>
      <c r="F534">
        <v>512.95000000000005</v>
      </c>
      <c r="G534">
        <v>-25.6853667606713</v>
      </c>
      <c r="H534">
        <v>7.2918030632659097</v>
      </c>
      <c r="I534">
        <v>-7.4606174895242798</v>
      </c>
      <c r="J534">
        <v>0.69377439808791996</v>
      </c>
      <c r="K534">
        <v>465.84167704245402</v>
      </c>
      <c r="L534">
        <v>473.27629296262597</v>
      </c>
      <c r="M534">
        <v>67.066365680598196</v>
      </c>
      <c r="N534">
        <v>0.60433168820097205</v>
      </c>
      <c r="O534">
        <v>14.631055658446201</v>
      </c>
      <c r="P534">
        <v>29.157748961349601</v>
      </c>
      <c r="Q534">
        <v>-8.0220981379240004E-3</v>
      </c>
    </row>
    <row r="535" spans="1:17" hidden="1" x14ac:dyDescent="0.3">
      <c r="A535" t="s">
        <v>1194</v>
      </c>
      <c r="B535" t="s">
        <v>1195</v>
      </c>
      <c r="C535" t="str">
        <f>IFERROR(VLOOKUP(Table1[[#This Row],[Ticker]],[1]!Table1[[Symbol]:[Industry]],2,FALSE),"-")</f>
        <v>-</v>
      </c>
      <c r="D535" t="s">
        <v>21</v>
      </c>
      <c r="E535">
        <v>9609.0866935499998</v>
      </c>
      <c r="F535">
        <v>1653.35</v>
      </c>
      <c r="G535">
        <v>201.07506159185201</v>
      </c>
      <c r="H535">
        <v>33.067051683237104</v>
      </c>
      <c r="I535">
        <v>29.314641759088499</v>
      </c>
      <c r="J535">
        <v>10.5665246836534</v>
      </c>
      <c r="K535">
        <v>1346.72185235044</v>
      </c>
      <c r="L535">
        <v>1065.46759409272</v>
      </c>
      <c r="M535">
        <v>82.584380316875496</v>
      </c>
      <c r="N535">
        <v>1.1020067364147601</v>
      </c>
      <c r="O535">
        <v>6.3235249644660803</v>
      </c>
      <c r="P535">
        <v>249.54545454545399</v>
      </c>
      <c r="Q535">
        <v>0.25237146924916998</v>
      </c>
    </row>
    <row r="536" spans="1:17" hidden="1" x14ac:dyDescent="0.3">
      <c r="A536" t="s">
        <v>1196</v>
      </c>
      <c r="B536" t="s">
        <v>1197</v>
      </c>
      <c r="C536" t="str">
        <f>IFERROR(VLOOKUP(Table1[[#This Row],[Ticker]],[1]!Table1[[Symbol]:[Industry]],2,FALSE),"-")</f>
        <v>-</v>
      </c>
      <c r="D536" t="s">
        <v>86</v>
      </c>
      <c r="E536">
        <v>9591.9028099999996</v>
      </c>
      <c r="F536">
        <v>139.28</v>
      </c>
      <c r="G536">
        <v>-25.1811064672453</v>
      </c>
      <c r="H536">
        <v>-1.0197880929105001</v>
      </c>
      <c r="I536">
        <v>-9.6259033540754295</v>
      </c>
      <c r="J536">
        <v>0.45929191423672699</v>
      </c>
      <c r="K536">
        <v>135.89546262873401</v>
      </c>
      <c r="L536">
        <v>134.916590948373</v>
      </c>
      <c r="M536">
        <v>19.599037825510401</v>
      </c>
      <c r="N536">
        <v>0.89194276859586896</v>
      </c>
      <c r="O536">
        <v>1.0913268236645699</v>
      </c>
      <c r="P536">
        <v>10.5396825396825</v>
      </c>
      <c r="Q536">
        <v>-1.3388827299693999E-2</v>
      </c>
    </row>
    <row r="537" spans="1:17" x14ac:dyDescent="0.3">
      <c r="A537" t="s">
        <v>1198</v>
      </c>
      <c r="B537" t="s">
        <v>1199</v>
      </c>
      <c r="C537" t="str">
        <f>IFERROR(VLOOKUP(Table1[[#This Row],[Ticker]],[1]!Table1[[Symbol]:[Industry]],2,FALSE),"-")</f>
        <v>-</v>
      </c>
      <c r="D537" t="s">
        <v>246</v>
      </c>
      <c r="E537">
        <v>9566.1476950079996</v>
      </c>
      <c r="F537">
        <v>82.37</v>
      </c>
      <c r="G537">
        <v>144.584054968543</v>
      </c>
      <c r="H537">
        <v>18.874774303635501</v>
      </c>
      <c r="I537">
        <v>73.608204845333404</v>
      </c>
      <c r="J537">
        <v>12.2775193889163</v>
      </c>
      <c r="K537">
        <v>69.035981513423593</v>
      </c>
      <c r="L537">
        <v>54.579467840579703</v>
      </c>
      <c r="M537">
        <v>75.180235448241703</v>
      </c>
      <c r="N537">
        <v>1.11845207844311</v>
      </c>
      <c r="O537">
        <v>7.5027315770304499</v>
      </c>
      <c r="P537">
        <v>187.83732762083201</v>
      </c>
      <c r="Q537">
        <v>0.22025220680718599</v>
      </c>
    </row>
    <row r="538" spans="1:17" x14ac:dyDescent="0.3">
      <c r="A538" t="s">
        <v>1200</v>
      </c>
      <c r="B538" t="s">
        <v>1201</v>
      </c>
      <c r="C538" t="str">
        <f>IFERROR(VLOOKUP(Table1[[#This Row],[Ticker]],[1]!Table1[[Symbol]:[Industry]],2,FALSE),"-")</f>
        <v>-</v>
      </c>
      <c r="D538" t="s">
        <v>299</v>
      </c>
      <c r="E538">
        <v>9555.7203649799994</v>
      </c>
      <c r="F538">
        <v>824.15</v>
      </c>
      <c r="G538">
        <v>62.6231926579947</v>
      </c>
      <c r="H538">
        <v>4.2003009678606897</v>
      </c>
      <c r="I538">
        <v>0.71745023694989696</v>
      </c>
      <c r="J538">
        <v>-0.18569322849285699</v>
      </c>
      <c r="K538">
        <v>749.259076148855</v>
      </c>
      <c r="L538">
        <v>691.60109982772303</v>
      </c>
      <c r="M538">
        <v>72.036265468948699</v>
      </c>
      <c r="N538">
        <v>0.98847180678324298</v>
      </c>
      <c r="O538">
        <v>11.8364375417096</v>
      </c>
      <c r="P538">
        <v>98.590361445783103</v>
      </c>
      <c r="Q538">
        <v>0.100317052451714</v>
      </c>
    </row>
    <row r="539" spans="1:17" x14ac:dyDescent="0.3">
      <c r="A539" t="s">
        <v>1202</v>
      </c>
      <c r="B539" t="s">
        <v>1203</v>
      </c>
      <c r="C539" t="str">
        <f>IFERROR(VLOOKUP(Table1[[#This Row],[Ticker]],[1]!Table1[[Symbol]:[Industry]],2,FALSE),"-")</f>
        <v>-</v>
      </c>
      <c r="D539" t="s">
        <v>371</v>
      </c>
      <c r="E539">
        <v>9524.6438962499997</v>
      </c>
      <c r="F539">
        <v>773.5</v>
      </c>
      <c r="G539">
        <v>3.2601877574926599</v>
      </c>
      <c r="H539">
        <v>18.592020077674501</v>
      </c>
      <c r="I539">
        <v>6.0557198454639902</v>
      </c>
      <c r="J539">
        <v>-2.5969417080600499</v>
      </c>
      <c r="K539">
        <v>648.11857222550304</v>
      </c>
      <c r="L539">
        <v>604.20490975615496</v>
      </c>
      <c r="M539">
        <v>63.958851080313202</v>
      </c>
      <c r="N539">
        <v>1.4349235045598101</v>
      </c>
      <c r="O539">
        <v>2.96056884292177</v>
      </c>
      <c r="P539">
        <v>71.8888888888888</v>
      </c>
      <c r="Q539">
        <v>5.2742270276395997E-2</v>
      </c>
    </row>
    <row r="540" spans="1:17" hidden="1" x14ac:dyDescent="0.3">
      <c r="A540" t="s">
        <v>1204</v>
      </c>
      <c r="B540" t="s">
        <v>1205</v>
      </c>
      <c r="C540" t="str">
        <f>IFERROR(VLOOKUP(Table1[[#This Row],[Ticker]],[1]!Table1[[Symbol]:[Industry]],2,FALSE),"-")</f>
        <v>-</v>
      </c>
      <c r="D540" t="s">
        <v>246</v>
      </c>
      <c r="E540">
        <v>9466.5533697999999</v>
      </c>
      <c r="F540">
        <v>6100.8</v>
      </c>
      <c r="G540">
        <v>17.294967257234401</v>
      </c>
      <c r="H540">
        <v>-1.1374106243850299</v>
      </c>
      <c r="I540">
        <v>-4.8716617072436597</v>
      </c>
      <c r="J540">
        <v>-0.37147764503423097</v>
      </c>
      <c r="K540">
        <v>5832.6005822854904</v>
      </c>
      <c r="L540">
        <v>5412.4060190442997</v>
      </c>
      <c r="M540">
        <v>61.9330312697004</v>
      </c>
      <c r="N540">
        <v>0.464738183372713</v>
      </c>
      <c r="O540">
        <v>9.0020980854969892</v>
      </c>
      <c r="P540">
        <v>47.2769409038238</v>
      </c>
      <c r="Q540">
        <v>0.118938083538842</v>
      </c>
    </row>
    <row r="541" spans="1:17" x14ac:dyDescent="0.3">
      <c r="A541" t="s">
        <v>1206</v>
      </c>
      <c r="B541" t="s">
        <v>1207</v>
      </c>
      <c r="C541" t="str">
        <f>IFERROR(VLOOKUP(Table1[[#This Row],[Ticker]],[1]!Table1[[Symbol]:[Industry]],2,FALSE),"-")</f>
        <v>-</v>
      </c>
      <c r="D541" t="s">
        <v>548</v>
      </c>
      <c r="E541">
        <v>9462.9882194099991</v>
      </c>
      <c r="F541">
        <v>598.85</v>
      </c>
      <c r="G541">
        <v>17.916555901714801</v>
      </c>
      <c r="H541">
        <v>9.0732278833920095</v>
      </c>
      <c r="I541">
        <v>8.0761615818736594</v>
      </c>
      <c r="J541">
        <v>9.1366451542679794</v>
      </c>
      <c r="K541">
        <v>529.47651500614495</v>
      </c>
      <c r="L541">
        <v>493.70807219255198</v>
      </c>
      <c r="M541">
        <v>74.121813779586802</v>
      </c>
      <c r="N541">
        <v>2.1580465744625301</v>
      </c>
      <c r="O541">
        <v>2.5966435668364198</v>
      </c>
      <c r="P541">
        <v>50.087719298245602</v>
      </c>
      <c r="Q541">
        <v>-2.1392614969625998E-2</v>
      </c>
    </row>
    <row r="542" spans="1:17" x14ac:dyDescent="0.3">
      <c r="A542" t="s">
        <v>1208</v>
      </c>
      <c r="B542" t="s">
        <v>1209</v>
      </c>
      <c r="C542" t="str">
        <f>IFERROR(VLOOKUP(Table1[[#This Row],[Ticker]],[1]!Table1[[Symbol]:[Industry]],2,FALSE),"-")</f>
        <v>-</v>
      </c>
      <c r="D542" t="s">
        <v>78</v>
      </c>
      <c r="E542">
        <v>9448.7656584899996</v>
      </c>
      <c r="F542">
        <v>297.85000000000002</v>
      </c>
      <c r="G542">
        <v>16.726267000340702</v>
      </c>
      <c r="H542">
        <v>35.108610811370497</v>
      </c>
      <c r="I542">
        <v>3.4464997630242298</v>
      </c>
      <c r="J542">
        <v>5.8459541938522301</v>
      </c>
      <c r="K542">
        <v>246.32939702846099</v>
      </c>
      <c r="L542">
        <v>231.85675384778301</v>
      </c>
      <c r="M542">
        <v>78.367456172032107</v>
      </c>
      <c r="N542">
        <v>1.3738923354588199</v>
      </c>
      <c r="O542">
        <v>3.3741816350511802</v>
      </c>
      <c r="P542">
        <v>72.616632860040497</v>
      </c>
      <c r="Q542">
        <v>3.6576756925652001E-2</v>
      </c>
    </row>
    <row r="543" spans="1:17" hidden="1" x14ac:dyDescent="0.3">
      <c r="A543" t="s">
        <v>1210</v>
      </c>
      <c r="B543" t="s">
        <v>1211</v>
      </c>
      <c r="C543" t="str">
        <f>IFERROR(VLOOKUP(Table1[[#This Row],[Ticker]],[1]!Table1[[Symbol]:[Industry]],2,FALSE),"-")</f>
        <v>-</v>
      </c>
      <c r="D543" t="s">
        <v>282</v>
      </c>
      <c r="E543">
        <v>9378.6813630300003</v>
      </c>
      <c r="F543">
        <v>329.3</v>
      </c>
      <c r="G543">
        <v>-22.816003355984598</v>
      </c>
      <c r="H543">
        <v>0.25182475494488799</v>
      </c>
      <c r="I543">
        <v>-8.3237798288657103</v>
      </c>
      <c r="J543">
        <v>-0.282964834377537</v>
      </c>
      <c r="M543">
        <v>62.511990539916901</v>
      </c>
      <c r="O543">
        <v>5.4813240206498604</v>
      </c>
      <c r="P543">
        <v>7.3687642647538301</v>
      </c>
    </row>
    <row r="544" spans="1:17" x14ac:dyDescent="0.3">
      <c r="A544" t="s">
        <v>1212</v>
      </c>
      <c r="B544" t="s">
        <v>1213</v>
      </c>
      <c r="C544" t="str">
        <f>IFERROR(VLOOKUP(Table1[[#This Row],[Ticker]],[1]!Table1[[Symbol]:[Industry]],2,FALSE),"-")</f>
        <v>-</v>
      </c>
      <c r="D544" t="s">
        <v>484</v>
      </c>
      <c r="E544">
        <v>9376.0718575649898</v>
      </c>
      <c r="F544">
        <v>1060.25</v>
      </c>
      <c r="G544">
        <v>6.3698623672555801</v>
      </c>
      <c r="H544">
        <v>9.2088532335607294</v>
      </c>
      <c r="I544">
        <v>-3.1550690963690098</v>
      </c>
      <c r="J544">
        <v>-1.9292602823931599</v>
      </c>
      <c r="K544">
        <v>973.59994167247703</v>
      </c>
      <c r="L544">
        <v>911.73761778398102</v>
      </c>
      <c r="M544">
        <v>52.5171386871721</v>
      </c>
      <c r="N544">
        <v>0.860370237135338</v>
      </c>
      <c r="O544">
        <v>12.7092666823862</v>
      </c>
      <c r="P544">
        <v>36.515805060194403</v>
      </c>
      <c r="Q544">
        <v>4.6451303717545002E-2</v>
      </c>
    </row>
    <row r="545" spans="1:17" x14ac:dyDescent="0.3">
      <c r="A545" t="s">
        <v>1214</v>
      </c>
      <c r="B545" t="s">
        <v>1215</v>
      </c>
      <c r="C545" t="str">
        <f>IFERROR(VLOOKUP(Table1[[#This Row],[Ticker]],[1]!Table1[[Symbol]:[Industry]],2,FALSE),"-")</f>
        <v>-</v>
      </c>
      <c r="D545" t="s">
        <v>140</v>
      </c>
      <c r="E545">
        <v>9354.1835803899994</v>
      </c>
      <c r="F545">
        <v>601.35</v>
      </c>
      <c r="G545">
        <v>-3.0355375716877502</v>
      </c>
      <c r="H545">
        <v>-5.5425219994439097</v>
      </c>
      <c r="I545">
        <v>-7.82500140288791</v>
      </c>
      <c r="J545">
        <v>-5.5141936699659997</v>
      </c>
      <c r="K545">
        <v>605.61528503633599</v>
      </c>
      <c r="L545">
        <v>569.54301564603099</v>
      </c>
      <c r="M545">
        <v>44.407321071473497</v>
      </c>
      <c r="N545">
        <v>1.23944012700324</v>
      </c>
      <c r="O545">
        <v>12.8793547850669</v>
      </c>
      <c r="P545">
        <v>27.162190737999499</v>
      </c>
      <c r="Q545">
        <v>0.105006274697857</v>
      </c>
    </row>
    <row r="546" spans="1:17" hidden="1" x14ac:dyDescent="0.3">
      <c r="A546" t="s">
        <v>1216</v>
      </c>
      <c r="B546" t="s">
        <v>1217</v>
      </c>
      <c r="C546" t="str">
        <f>IFERROR(VLOOKUP(Table1[[#This Row],[Ticker]],[1]!Table1[[Symbol]:[Industry]],2,FALSE),"-")</f>
        <v>-</v>
      </c>
      <c r="D546" t="s">
        <v>140</v>
      </c>
      <c r="E546">
        <v>9345.2999999999993</v>
      </c>
      <c r="F546">
        <v>4697.8</v>
      </c>
      <c r="G546">
        <v>-31.840845073394402</v>
      </c>
      <c r="H546">
        <v>-9.6957601081460894</v>
      </c>
      <c r="I546">
        <v>-12.3822607903197</v>
      </c>
      <c r="J546">
        <v>-3.02869970276359</v>
      </c>
      <c r="K546">
        <v>4747.7207683460201</v>
      </c>
      <c r="L546">
        <v>4845.6050368492597</v>
      </c>
      <c r="M546">
        <v>42.719112170415301</v>
      </c>
      <c r="N546">
        <v>0.95264270613107804</v>
      </c>
      <c r="O546">
        <v>48.452467112265303</v>
      </c>
      <c r="P546">
        <v>21.014940752189499</v>
      </c>
      <c r="Q546">
        <v>0.11713845821465201</v>
      </c>
    </row>
    <row r="547" spans="1:17" x14ac:dyDescent="0.3">
      <c r="A547" t="s">
        <v>1218</v>
      </c>
      <c r="B547" t="s">
        <v>1219</v>
      </c>
      <c r="C547" t="str">
        <f>IFERROR(VLOOKUP(Table1[[#This Row],[Ticker]],[1]!Table1[[Symbol]:[Industry]],2,FALSE),"-")</f>
        <v>-</v>
      </c>
      <c r="D547" t="s">
        <v>98</v>
      </c>
      <c r="E547">
        <v>9293.3072095250009</v>
      </c>
      <c r="F547">
        <v>311.14999999999998</v>
      </c>
      <c r="G547">
        <v>-67.337875727897597</v>
      </c>
      <c r="H547">
        <v>5.22784800363402</v>
      </c>
      <c r="I547">
        <v>-27.940038513394299</v>
      </c>
      <c r="J547">
        <v>8.5257570299050691</v>
      </c>
      <c r="K547">
        <v>294.59930707977003</v>
      </c>
      <c r="L547">
        <v>356.355186586949</v>
      </c>
      <c r="M547">
        <v>82.409942633891504</v>
      </c>
      <c r="N547">
        <v>2.97083681584702</v>
      </c>
      <c r="O547">
        <v>79.977502812148501</v>
      </c>
      <c r="P547">
        <v>19.2145593869731</v>
      </c>
      <c r="Q547">
        <v>-8.7610449343789004E-2</v>
      </c>
    </row>
    <row r="548" spans="1:17" hidden="1" x14ac:dyDescent="0.3">
      <c r="A548" t="s">
        <v>1220</v>
      </c>
      <c r="B548" t="s">
        <v>1221</v>
      </c>
      <c r="C548" t="str">
        <f>IFERROR(VLOOKUP(Table1[[#This Row],[Ticker]],[1]!Table1[[Symbol]:[Industry]],2,FALSE),"-")</f>
        <v>-</v>
      </c>
      <c r="D548" t="s">
        <v>153</v>
      </c>
      <c r="E548">
        <v>9257.2346174699996</v>
      </c>
      <c r="F548">
        <v>8068.05</v>
      </c>
      <c r="G548">
        <v>208.48298737457799</v>
      </c>
      <c r="H548">
        <v>1.6648691435545799</v>
      </c>
      <c r="I548">
        <v>32.168940343097397</v>
      </c>
      <c r="J548">
        <v>-0.31930015963740999</v>
      </c>
      <c r="K548">
        <v>7112.2186335168999</v>
      </c>
      <c r="L548">
        <v>5616.1391916987004</v>
      </c>
      <c r="M548">
        <v>62.056512567848301</v>
      </c>
      <c r="N548">
        <v>1.6796920225346601</v>
      </c>
      <c r="O548">
        <v>1.31320455376453</v>
      </c>
      <c r="P548">
        <v>260.50268096514702</v>
      </c>
      <c r="Q548">
        <v>0.19507370595437101</v>
      </c>
    </row>
    <row r="549" spans="1:17" x14ac:dyDescent="0.3">
      <c r="A549" t="s">
        <v>1222</v>
      </c>
      <c r="B549" t="s">
        <v>1223</v>
      </c>
      <c r="C549" t="str">
        <f>IFERROR(VLOOKUP(Table1[[#This Row],[Ticker]],[1]!Table1[[Symbol]:[Industry]],2,FALSE),"-")</f>
        <v>-</v>
      </c>
      <c r="D549" t="s">
        <v>1224</v>
      </c>
      <c r="E549">
        <v>9250.6495293600001</v>
      </c>
      <c r="F549">
        <v>625.4</v>
      </c>
      <c r="G549">
        <v>16.5628735756565</v>
      </c>
      <c r="H549">
        <v>-4.26308393087906</v>
      </c>
      <c r="I549">
        <v>8.4172671543957804</v>
      </c>
      <c r="J549">
        <v>-4.5913705626017496</v>
      </c>
      <c r="K549">
        <v>607.52443366569003</v>
      </c>
      <c r="L549">
        <v>544.81067574911299</v>
      </c>
      <c r="M549">
        <v>49.993344296306702</v>
      </c>
      <c r="N549">
        <v>0.64920964372689405</v>
      </c>
      <c r="O549">
        <v>7.1953949472337797</v>
      </c>
      <c r="P549">
        <v>57.254211717374901</v>
      </c>
      <c r="Q549">
        <v>-7.6054757080701002E-2</v>
      </c>
    </row>
    <row r="550" spans="1:17" x14ac:dyDescent="0.3">
      <c r="A550" t="s">
        <v>1225</v>
      </c>
      <c r="B550" t="s">
        <v>1226</v>
      </c>
      <c r="C550" t="str">
        <f>IFERROR(VLOOKUP(Table1[[#This Row],[Ticker]],[1]!Table1[[Symbol]:[Industry]],2,FALSE),"-")</f>
        <v>-</v>
      </c>
      <c r="D550" t="s">
        <v>1227</v>
      </c>
      <c r="E550">
        <v>9243.6309960399994</v>
      </c>
      <c r="F550">
        <v>1381.65</v>
      </c>
      <c r="G550">
        <v>97.238299978733295</v>
      </c>
      <c r="H550">
        <v>8.3544452596974299</v>
      </c>
      <c r="I550">
        <v>23.9456440544541</v>
      </c>
      <c r="J550">
        <v>-7.9111525594272898</v>
      </c>
      <c r="K550">
        <v>1248.2634817820101</v>
      </c>
      <c r="L550">
        <v>1018.70592293787</v>
      </c>
      <c r="M550">
        <v>37.294989866507201</v>
      </c>
      <c r="N550">
        <v>0.36872250905425002</v>
      </c>
      <c r="O550">
        <v>18.336771251764102</v>
      </c>
      <c r="P550">
        <v>126.5</v>
      </c>
      <c r="Q550">
        <v>0.21491984557819799</v>
      </c>
    </row>
    <row r="551" spans="1:17" x14ac:dyDescent="0.3">
      <c r="A551" t="s">
        <v>1228</v>
      </c>
      <c r="B551" t="s">
        <v>1229</v>
      </c>
      <c r="C551" t="str">
        <f>IFERROR(VLOOKUP(Table1[[#This Row],[Ticker]],[1]!Table1[[Symbol]:[Industry]],2,FALSE),"-")</f>
        <v>-</v>
      </c>
      <c r="D551" t="s">
        <v>700</v>
      </c>
      <c r="E551">
        <v>9241.74487692</v>
      </c>
      <c r="F551">
        <v>559.85</v>
      </c>
      <c r="G551">
        <v>52.749963300196498</v>
      </c>
      <c r="H551">
        <v>21.097348331900001</v>
      </c>
      <c r="I551">
        <v>30.220169056307601</v>
      </c>
      <c r="J551">
        <v>-8.7330851878187197</v>
      </c>
      <c r="K551">
        <v>475.89821199275502</v>
      </c>
      <c r="L551">
        <v>406.93086571935402</v>
      </c>
      <c r="M551">
        <v>47.801773230392698</v>
      </c>
      <c r="N551">
        <v>2.1095509646363002</v>
      </c>
      <c r="O551">
        <v>14.093060641243101</v>
      </c>
      <c r="P551">
        <v>81.474878444084197</v>
      </c>
      <c r="Q551">
        <v>9.1485429238673005E-2</v>
      </c>
    </row>
    <row r="552" spans="1:17" x14ac:dyDescent="0.3">
      <c r="A552" t="s">
        <v>1230</v>
      </c>
      <c r="B552" t="s">
        <v>1231</v>
      </c>
      <c r="C552" t="str">
        <f>IFERROR(VLOOKUP(Table1[[#This Row],[Ticker]],[1]!Table1[[Symbol]:[Industry]],2,FALSE),"-")</f>
        <v>-</v>
      </c>
      <c r="D552" t="s">
        <v>89</v>
      </c>
      <c r="E552">
        <v>9205.9610406399897</v>
      </c>
      <c r="F552">
        <v>851.5</v>
      </c>
      <c r="G552">
        <v>-23.283659466984801</v>
      </c>
      <c r="H552">
        <v>6.5632611951955999</v>
      </c>
      <c r="I552">
        <v>9.2139421615971102</v>
      </c>
      <c r="J552">
        <v>6.48152594932409</v>
      </c>
      <c r="K552">
        <v>761.16682165560303</v>
      </c>
      <c r="L552">
        <v>731.76412407068403</v>
      </c>
      <c r="M552">
        <v>62.907643717153697</v>
      </c>
      <c r="N552">
        <v>2.7269153500580399</v>
      </c>
      <c r="O552">
        <v>8.0446271285965896</v>
      </c>
      <c r="P552">
        <v>38.230519480519398</v>
      </c>
      <c r="Q552">
        <v>0.137462726624272</v>
      </c>
    </row>
    <row r="553" spans="1:17" x14ac:dyDescent="0.3">
      <c r="A553" t="s">
        <v>1232</v>
      </c>
      <c r="B553" t="s">
        <v>1233</v>
      </c>
      <c r="C553" t="str">
        <f>IFERROR(VLOOKUP(Table1[[#This Row],[Ticker]],[1]!Table1[[Symbol]:[Industry]],2,FALSE),"-")</f>
        <v>-</v>
      </c>
      <c r="D553" t="s">
        <v>646</v>
      </c>
      <c r="E553">
        <v>9144.9674567399998</v>
      </c>
      <c r="F553">
        <v>287.67</v>
      </c>
      <c r="G553">
        <v>230.952000567277</v>
      </c>
      <c r="H553">
        <v>31.376208679368901</v>
      </c>
      <c r="I553">
        <v>45.847247425067003</v>
      </c>
      <c r="J553">
        <v>10.548042507106</v>
      </c>
      <c r="K553">
        <v>221.6732339001</v>
      </c>
      <c r="L553">
        <v>176.236256188705</v>
      </c>
      <c r="M553">
        <v>76.809029788832405</v>
      </c>
      <c r="N553">
        <v>2.35769437343059</v>
      </c>
      <c r="O553">
        <v>3.0660131400563202</v>
      </c>
      <c r="P553">
        <v>268.57142857142799</v>
      </c>
      <c r="Q553">
        <v>0.18005998541075299</v>
      </c>
    </row>
    <row r="554" spans="1:17" x14ac:dyDescent="0.3">
      <c r="A554" t="s">
        <v>1234</v>
      </c>
      <c r="B554" t="s">
        <v>1235</v>
      </c>
      <c r="C554" t="str">
        <f>IFERROR(VLOOKUP(Table1[[#This Row],[Ticker]],[1]!Table1[[Symbol]:[Industry]],2,FALSE),"-")</f>
        <v>-</v>
      </c>
      <c r="D554" t="s">
        <v>304</v>
      </c>
      <c r="E554">
        <v>9142.9623566499995</v>
      </c>
      <c r="F554">
        <v>446.2</v>
      </c>
      <c r="G554">
        <v>19.913073766250299</v>
      </c>
      <c r="H554">
        <v>4.2572888222694401</v>
      </c>
      <c r="I554">
        <v>-2.3591134427557399</v>
      </c>
      <c r="J554">
        <v>-1.0591407112426601</v>
      </c>
      <c r="K554">
        <v>433.41274135683301</v>
      </c>
      <c r="L554">
        <v>401.46698901837101</v>
      </c>
      <c r="M554">
        <v>51.737302656199702</v>
      </c>
      <c r="N554">
        <v>0.57596070026104296</v>
      </c>
      <c r="O554">
        <v>13.1779471089197</v>
      </c>
      <c r="P554">
        <v>46.800460602072697</v>
      </c>
      <c r="Q554">
        <v>7.1032331658857001E-2</v>
      </c>
    </row>
    <row r="555" spans="1:17" x14ac:dyDescent="0.3">
      <c r="A555" t="s">
        <v>1236</v>
      </c>
      <c r="B555" t="s">
        <v>1237</v>
      </c>
      <c r="C555" t="str">
        <f>IFERROR(VLOOKUP(Table1[[#This Row],[Ticker]],[1]!Table1[[Symbol]:[Industry]],2,FALSE),"-")</f>
        <v>-</v>
      </c>
      <c r="D555" t="s">
        <v>1116</v>
      </c>
      <c r="E555">
        <v>9110.41438905</v>
      </c>
      <c r="F555">
        <v>555.15</v>
      </c>
      <c r="G555">
        <v>144.072993750866</v>
      </c>
      <c r="H555">
        <v>1.4509499985145</v>
      </c>
      <c r="I555">
        <v>9.5184978622759093</v>
      </c>
      <c r="J555">
        <v>-1.0903934507031701</v>
      </c>
      <c r="K555">
        <v>537.32902076448295</v>
      </c>
      <c r="L555">
        <v>432.72737783425902</v>
      </c>
      <c r="M555">
        <v>49.2940309123059</v>
      </c>
      <c r="N555">
        <v>0.64742323833832105</v>
      </c>
      <c r="O555">
        <v>14.347473655768701</v>
      </c>
      <c r="P555">
        <v>182.74691227027699</v>
      </c>
    </row>
    <row r="556" spans="1:17" x14ac:dyDescent="0.3">
      <c r="A556" t="s">
        <v>1238</v>
      </c>
      <c r="B556" t="s">
        <v>1239</v>
      </c>
      <c r="C556" t="str">
        <f>IFERROR(VLOOKUP(Table1[[#This Row],[Ticker]],[1]!Table1[[Symbol]:[Industry]],2,FALSE),"-")</f>
        <v>-</v>
      </c>
      <c r="D556" t="s">
        <v>986</v>
      </c>
      <c r="E556">
        <v>9083.1711821600002</v>
      </c>
      <c r="F556">
        <v>426.1</v>
      </c>
      <c r="G556">
        <v>27.647131774527601</v>
      </c>
      <c r="H556">
        <v>7.65624550735558</v>
      </c>
      <c r="I556">
        <v>15.607768751600901</v>
      </c>
      <c r="J556">
        <v>4.4346724853211903</v>
      </c>
      <c r="K556">
        <v>374.82490076064897</v>
      </c>
      <c r="L556">
        <v>347.37726029690498</v>
      </c>
      <c r="M556">
        <v>74.948770035998507</v>
      </c>
      <c r="N556">
        <v>0.980532438760779</v>
      </c>
      <c r="O556">
        <v>1.7718845341468901</v>
      </c>
      <c r="P556">
        <v>59.2897196261682</v>
      </c>
      <c r="Q556">
        <v>7.0053423398535E-2</v>
      </c>
    </row>
    <row r="557" spans="1:17" hidden="1" x14ac:dyDescent="0.3">
      <c r="A557" t="s">
        <v>1240</v>
      </c>
      <c r="B557" t="s">
        <v>1241</v>
      </c>
      <c r="C557" t="str">
        <f>IFERROR(VLOOKUP(Table1[[#This Row],[Ticker]],[1]!Table1[[Symbol]:[Industry]],2,FALSE),"-")</f>
        <v>-</v>
      </c>
      <c r="D557" t="s">
        <v>140</v>
      </c>
      <c r="E557">
        <v>9002.7887367000003</v>
      </c>
      <c r="F557">
        <v>710.45</v>
      </c>
      <c r="G557">
        <v>-8.4654497144116796</v>
      </c>
      <c r="H557">
        <v>-1.5349904884094601</v>
      </c>
      <c r="I557">
        <v>-11.5141373442382</v>
      </c>
      <c r="J557">
        <v>5.9913914984229102</v>
      </c>
      <c r="K557">
        <v>684.63553882705696</v>
      </c>
      <c r="L557">
        <v>644.06062888541999</v>
      </c>
      <c r="M557">
        <v>76.333672143676296</v>
      </c>
      <c r="N557">
        <v>1.08068015260511</v>
      </c>
      <c r="O557">
        <v>5.5668942219719799</v>
      </c>
      <c r="P557">
        <v>37.1525096525096</v>
      </c>
    </row>
    <row r="558" spans="1:17" hidden="1" x14ac:dyDescent="0.3">
      <c r="A558" t="s">
        <v>1242</v>
      </c>
      <c r="B558" t="s">
        <v>1243</v>
      </c>
      <c r="C558" t="str">
        <f>IFERROR(VLOOKUP(Table1[[#This Row],[Ticker]],[1]!Table1[[Symbol]:[Industry]],2,FALSE),"-")</f>
        <v>-</v>
      </c>
      <c r="D558" t="s">
        <v>140</v>
      </c>
      <c r="E558">
        <v>8979.5887441720006</v>
      </c>
      <c r="F558">
        <v>138.47</v>
      </c>
      <c r="G558">
        <v>94.091593873444907</v>
      </c>
      <c r="H558">
        <v>-0.42147531403034</v>
      </c>
      <c r="I558">
        <v>26.421855158983799</v>
      </c>
      <c r="J558">
        <v>-5.8830808461747397</v>
      </c>
      <c r="K558">
        <v>138.64756722703899</v>
      </c>
      <c r="L558">
        <v>114.620377073904</v>
      </c>
      <c r="M558">
        <v>37.390577124463299</v>
      </c>
      <c r="N558">
        <v>0.68382677742729203</v>
      </c>
      <c r="O558">
        <v>18.697190727233298</v>
      </c>
      <c r="P558">
        <v>127</v>
      </c>
      <c r="Q558">
        <v>-6.8934045622300001E-4</v>
      </c>
    </row>
    <row r="559" spans="1:17" x14ac:dyDescent="0.3">
      <c r="A559" t="s">
        <v>1244</v>
      </c>
      <c r="B559" t="s">
        <v>1245</v>
      </c>
      <c r="C559" t="str">
        <f>IFERROR(VLOOKUP(Table1[[#This Row],[Ticker]],[1]!Table1[[Symbol]:[Industry]],2,FALSE),"-")</f>
        <v>-</v>
      </c>
      <c r="D559" t="s">
        <v>986</v>
      </c>
      <c r="E559">
        <v>8978.8501487249996</v>
      </c>
      <c r="F559">
        <v>440.35</v>
      </c>
      <c r="G559">
        <v>-11.7872527331194</v>
      </c>
      <c r="H559">
        <v>3.6651790861464999</v>
      </c>
      <c r="I559">
        <v>0.68287411956808097</v>
      </c>
      <c r="J559">
        <v>2.8098223015416202</v>
      </c>
      <c r="K559">
        <v>412.84502863983602</v>
      </c>
      <c r="L559">
        <v>398.68471743205203</v>
      </c>
      <c r="M559">
        <v>71.073599776506299</v>
      </c>
      <c r="N559">
        <v>0.91443507766786103</v>
      </c>
      <c r="O559">
        <v>10.3440445100488</v>
      </c>
      <c r="P559">
        <v>28.195050946142601</v>
      </c>
      <c r="Q559">
        <v>1.4252301423570001E-3</v>
      </c>
    </row>
    <row r="560" spans="1:17" hidden="1" x14ac:dyDescent="0.3">
      <c r="A560" t="s">
        <v>1246</v>
      </c>
      <c r="B560" t="s">
        <v>1247</v>
      </c>
      <c r="C560" t="str">
        <f>IFERROR(VLOOKUP(Table1[[#This Row],[Ticker]],[1]!Table1[[Symbol]:[Industry]],2,FALSE),"-")</f>
        <v>-</v>
      </c>
      <c r="D560" t="s">
        <v>246</v>
      </c>
      <c r="E560">
        <v>8977.9893847000003</v>
      </c>
      <c r="F560">
        <v>1325.9</v>
      </c>
      <c r="G560">
        <v>67.004717001604106</v>
      </c>
      <c r="H560">
        <v>4.8884802546656996</v>
      </c>
      <c r="I560">
        <v>102.68919953266401</v>
      </c>
      <c r="J560">
        <v>4.8526275799332304</v>
      </c>
      <c r="K560">
        <v>1212.5948283725299</v>
      </c>
      <c r="L560">
        <v>894.15666048950402</v>
      </c>
      <c r="M560">
        <v>65.832061364785304</v>
      </c>
      <c r="N560">
        <v>0.54366908171268002</v>
      </c>
      <c r="O560">
        <v>9.7179274455086997</v>
      </c>
      <c r="P560">
        <v>145.06053045005001</v>
      </c>
    </row>
    <row r="561" spans="1:17" x14ac:dyDescent="0.3">
      <c r="A561" t="s">
        <v>1248</v>
      </c>
      <c r="B561" t="s">
        <v>1249</v>
      </c>
      <c r="C561" t="str">
        <f>IFERROR(VLOOKUP(Table1[[#This Row],[Ticker]],[1]!Table1[[Symbol]:[Industry]],2,FALSE),"-")</f>
        <v>-</v>
      </c>
      <c r="D561" t="s">
        <v>330</v>
      </c>
      <c r="E561">
        <v>8971.5716323159995</v>
      </c>
      <c r="F561">
        <v>233.14</v>
      </c>
      <c r="G561">
        <v>128.11761395521799</v>
      </c>
      <c r="H561">
        <v>-6.2550659227561498</v>
      </c>
      <c r="I561">
        <v>-7.0571034807573998</v>
      </c>
      <c r="J561">
        <v>1.15189824979629</v>
      </c>
      <c r="K561">
        <v>224.098817868049</v>
      </c>
      <c r="L561">
        <v>196.66178144259499</v>
      </c>
      <c r="M561">
        <v>52.209197926192601</v>
      </c>
      <c r="N561">
        <v>1.3805747957472101</v>
      </c>
      <c r="O561">
        <v>12.378828171913799</v>
      </c>
      <c r="P561">
        <v>166.44571428571399</v>
      </c>
    </row>
    <row r="562" spans="1:17" x14ac:dyDescent="0.3">
      <c r="A562" t="s">
        <v>1250</v>
      </c>
      <c r="B562" t="s">
        <v>1251</v>
      </c>
      <c r="C562" t="str">
        <f>IFERROR(VLOOKUP(Table1[[#This Row],[Ticker]],[1]!Table1[[Symbol]:[Industry]],2,FALSE),"-")</f>
        <v>-</v>
      </c>
      <c r="D562" t="s">
        <v>481</v>
      </c>
      <c r="E562">
        <v>8969.85998922</v>
      </c>
      <c r="F562">
        <v>294.25</v>
      </c>
      <c r="G562">
        <v>-34.175113020129402</v>
      </c>
      <c r="H562">
        <v>-2.75791405050296</v>
      </c>
      <c r="I562">
        <v>-9.16889138497503</v>
      </c>
      <c r="J562">
        <v>-2.00613489353095</v>
      </c>
      <c r="K562">
        <v>277.869127538832</v>
      </c>
      <c r="L562">
        <v>276.85568113389098</v>
      </c>
      <c r="M562">
        <v>55.568904869574901</v>
      </c>
      <c r="N562">
        <v>0.54148171916324195</v>
      </c>
      <c r="O562">
        <v>10.365335598980399</v>
      </c>
      <c r="P562">
        <v>38.145539906103203</v>
      </c>
      <c r="Q562">
        <v>-7.2224689753836002E-2</v>
      </c>
    </row>
    <row r="563" spans="1:17" hidden="1" x14ac:dyDescent="0.3">
      <c r="A563" t="s">
        <v>1252</v>
      </c>
      <c r="B563" t="s">
        <v>1253</v>
      </c>
      <c r="C563" t="str">
        <f>IFERROR(VLOOKUP(Table1[[#This Row],[Ticker]],[1]!Table1[[Symbol]:[Industry]],2,FALSE),"-")</f>
        <v>-</v>
      </c>
      <c r="D563" t="s">
        <v>108</v>
      </c>
      <c r="E563">
        <v>8926.9561534999993</v>
      </c>
      <c r="F563">
        <v>2737.2</v>
      </c>
      <c r="G563">
        <v>-15.507980020167601</v>
      </c>
      <c r="H563">
        <v>6.2160358102212596</v>
      </c>
      <c r="I563">
        <v>-13.939234411812601</v>
      </c>
      <c r="J563">
        <v>-6.46413232979359</v>
      </c>
      <c r="K563">
        <v>2706.7577600363502</v>
      </c>
      <c r="L563">
        <v>2678.2235730164798</v>
      </c>
      <c r="M563">
        <v>41.362456550896397</v>
      </c>
      <c r="N563">
        <v>1.22911452047692</v>
      </c>
      <c r="O563">
        <v>27.867894198450902</v>
      </c>
      <c r="P563">
        <v>16.526181353767502</v>
      </c>
      <c r="Q563">
        <v>8.8426078655980001E-3</v>
      </c>
    </row>
    <row r="564" spans="1:17" hidden="1" x14ac:dyDescent="0.3">
      <c r="A564" t="s">
        <v>1254</v>
      </c>
      <c r="B564" t="s">
        <v>1255</v>
      </c>
      <c r="C564" t="str">
        <f>IFERROR(VLOOKUP(Table1[[#This Row],[Ticker]],[1]!Table1[[Symbol]:[Industry]],2,FALSE),"-")</f>
        <v>-</v>
      </c>
      <c r="D564" t="s">
        <v>214</v>
      </c>
      <c r="E564">
        <v>8911.1109520999998</v>
      </c>
      <c r="F564">
        <v>11135.95</v>
      </c>
      <c r="G564">
        <v>51.536860444788502</v>
      </c>
      <c r="H564">
        <v>-7.3124859289091697</v>
      </c>
      <c r="I564">
        <v>22.9594166183374</v>
      </c>
      <c r="J564">
        <v>0.50424066364152098</v>
      </c>
      <c r="K564">
        <v>11090.1775136748</v>
      </c>
      <c r="L564">
        <v>9307.4148064315395</v>
      </c>
      <c r="M564">
        <v>48.8944221372589</v>
      </c>
      <c r="N564">
        <v>1.06099258977877</v>
      </c>
      <c r="O564">
        <v>16.271624782798</v>
      </c>
      <c r="P564">
        <v>89.065365025466903</v>
      </c>
      <c r="Q564">
        <v>0.10478250956627</v>
      </c>
    </row>
    <row r="565" spans="1:17" x14ac:dyDescent="0.3">
      <c r="A565" t="s">
        <v>1256</v>
      </c>
      <c r="B565" t="s">
        <v>1257</v>
      </c>
      <c r="C565" t="str">
        <f>IFERROR(VLOOKUP(Table1[[#This Row],[Ticker]],[1]!Table1[[Symbol]:[Industry]],2,FALSE),"-")</f>
        <v>-</v>
      </c>
      <c r="D565" t="s">
        <v>553</v>
      </c>
      <c r="E565">
        <v>8896.9766037779991</v>
      </c>
      <c r="F565">
        <v>94.06</v>
      </c>
      <c r="G565">
        <v>0.79201333400316098</v>
      </c>
      <c r="H565">
        <v>13.2888107911518</v>
      </c>
      <c r="I565">
        <v>-19.011047740585699</v>
      </c>
      <c r="J565">
        <v>0.43334473569436299</v>
      </c>
      <c r="K565">
        <v>86.145156088638103</v>
      </c>
      <c r="L565">
        <v>85.510094071791798</v>
      </c>
      <c r="M565">
        <v>59.935934286618298</v>
      </c>
      <c r="N565">
        <v>1.1330606117619999</v>
      </c>
      <c r="O565">
        <v>22.102913034233399</v>
      </c>
      <c r="P565">
        <v>36.318840579710098</v>
      </c>
      <c r="Q565">
        <v>-5.9777728107427999E-2</v>
      </c>
    </row>
    <row r="566" spans="1:17" x14ac:dyDescent="0.3">
      <c r="A566" t="s">
        <v>1258</v>
      </c>
      <c r="B566" t="s">
        <v>1259</v>
      </c>
      <c r="C566" t="str">
        <f>IFERROR(VLOOKUP(Table1[[#This Row],[Ticker]],[1]!Table1[[Symbol]:[Industry]],2,FALSE),"-")</f>
        <v>-</v>
      </c>
      <c r="D566" t="s">
        <v>72</v>
      </c>
      <c r="E566">
        <v>8882.1550924399999</v>
      </c>
      <c r="F566">
        <v>16.23</v>
      </c>
      <c r="G566">
        <v>208.23713855792801</v>
      </c>
      <c r="H566">
        <v>-0.83416204737168198</v>
      </c>
      <c r="I566">
        <v>37.675440283536602</v>
      </c>
      <c r="J566">
        <v>-4.3192887264927098</v>
      </c>
      <c r="K566">
        <v>15.762336659893</v>
      </c>
      <c r="L566">
        <v>11.3582717579567</v>
      </c>
      <c r="M566">
        <v>38.532442284259901</v>
      </c>
      <c r="N566">
        <v>0.66146674293241203</v>
      </c>
      <c r="O566">
        <v>30.006161429451598</v>
      </c>
      <c r="P566">
        <v>277.44186046511601</v>
      </c>
      <c r="Q566">
        <v>6.6569969801508005E-2</v>
      </c>
    </row>
    <row r="567" spans="1:17" x14ac:dyDescent="0.3">
      <c r="A567" t="s">
        <v>1260</v>
      </c>
      <c r="B567" t="s">
        <v>1261</v>
      </c>
      <c r="C567" t="str">
        <f>IFERROR(VLOOKUP(Table1[[#This Row],[Ticker]],[1]!Table1[[Symbol]:[Industry]],2,FALSE),"-")</f>
        <v>-</v>
      </c>
      <c r="D567" t="s">
        <v>21</v>
      </c>
      <c r="E567">
        <v>8869.3016246799998</v>
      </c>
      <c r="F567">
        <v>2943.05</v>
      </c>
      <c r="G567">
        <v>24.546827227980302</v>
      </c>
      <c r="H567">
        <v>-1.4968863799804599</v>
      </c>
      <c r="I567">
        <v>-9.2715345927863702</v>
      </c>
      <c r="J567">
        <v>-0.76939393627848995</v>
      </c>
      <c r="K567">
        <v>2695.4862867634702</v>
      </c>
      <c r="L567">
        <v>2565.3306344697298</v>
      </c>
      <c r="M567">
        <v>64.381444345537801</v>
      </c>
      <c r="N567">
        <v>1.31419574482521</v>
      </c>
      <c r="O567">
        <v>6.8619289512580304</v>
      </c>
      <c r="P567">
        <v>51.938564790913702</v>
      </c>
      <c r="Q567">
        <v>-8.0588781002340001E-3</v>
      </c>
    </row>
    <row r="568" spans="1:17" x14ac:dyDescent="0.3">
      <c r="A568" t="s">
        <v>1262</v>
      </c>
      <c r="B568" t="s">
        <v>1263</v>
      </c>
      <c r="C568" t="str">
        <f>IFERROR(VLOOKUP(Table1[[#This Row],[Ticker]],[1]!Table1[[Symbol]:[Industry]],2,FALSE),"-")</f>
        <v>-</v>
      </c>
      <c r="D568" t="s">
        <v>243</v>
      </c>
      <c r="E568">
        <v>8848.7966469900002</v>
      </c>
      <c r="F568">
        <v>712.3</v>
      </c>
      <c r="G568">
        <v>5.7868841501547603</v>
      </c>
      <c r="H568">
        <v>9.8547000198198607</v>
      </c>
      <c r="I568">
        <v>2.3965336138034599</v>
      </c>
      <c r="J568">
        <v>-3.4493691556168402</v>
      </c>
      <c r="K568">
        <v>672.36515610896504</v>
      </c>
      <c r="L568">
        <v>639.25061194938496</v>
      </c>
      <c r="M568">
        <v>57.483629973117502</v>
      </c>
      <c r="N568">
        <v>1.77016192699473</v>
      </c>
      <c r="O568">
        <v>17.604941738031702</v>
      </c>
      <c r="P568">
        <v>44.146514216330999</v>
      </c>
    </row>
    <row r="569" spans="1:17" x14ac:dyDescent="0.3">
      <c r="A569" t="s">
        <v>1264</v>
      </c>
      <c r="B569" t="s">
        <v>1265</v>
      </c>
      <c r="C569" t="str">
        <f>IFERROR(VLOOKUP(Table1[[#This Row],[Ticker]],[1]!Table1[[Symbol]:[Industry]],2,FALSE),"-")</f>
        <v>-</v>
      </c>
      <c r="D569" t="s">
        <v>114</v>
      </c>
      <c r="E569">
        <v>8785.7626733489997</v>
      </c>
      <c r="F569">
        <v>81.900000000000006</v>
      </c>
      <c r="G569">
        <v>-37.573403294163498</v>
      </c>
      <c r="H569">
        <v>-8.7357196565081008</v>
      </c>
      <c r="I569">
        <v>-18.576479839351101</v>
      </c>
      <c r="J569">
        <v>-1.4774156016455</v>
      </c>
      <c r="K569">
        <v>83.8070918664461</v>
      </c>
      <c r="L569">
        <v>85.560095507659895</v>
      </c>
      <c r="M569">
        <v>34.335525905226497</v>
      </c>
      <c r="N569">
        <v>0.43432962409256698</v>
      </c>
      <c r="O569">
        <v>19.658119658119599</v>
      </c>
      <c r="P569">
        <v>13.121546961325899</v>
      </c>
    </row>
    <row r="570" spans="1:17" x14ac:dyDescent="0.3">
      <c r="A570" t="s">
        <v>1266</v>
      </c>
      <c r="B570" t="s">
        <v>1267</v>
      </c>
      <c r="C570" t="str">
        <f>IFERROR(VLOOKUP(Table1[[#This Row],[Ticker]],[1]!Table1[[Symbol]:[Industry]],2,FALSE),"-")</f>
        <v>-</v>
      </c>
      <c r="D570" t="s">
        <v>24</v>
      </c>
      <c r="E570">
        <v>8766.1315506240007</v>
      </c>
      <c r="F570">
        <v>44.43</v>
      </c>
      <c r="G570">
        <v>-22.106262051916101</v>
      </c>
      <c r="H570">
        <v>-14.263330082492899</v>
      </c>
      <c r="I570">
        <v>-36.859137497008803</v>
      </c>
      <c r="J570">
        <v>0.48756258546063802</v>
      </c>
      <c r="K570">
        <v>48.286382410806198</v>
      </c>
      <c r="L570">
        <v>49.6843018213169</v>
      </c>
      <c r="M570">
        <v>47.729717378556401</v>
      </c>
      <c r="N570">
        <v>1.4445462644835501</v>
      </c>
      <c r="O570">
        <v>41.796083727211297</v>
      </c>
      <c r="P570">
        <v>11.0749999999999</v>
      </c>
      <c r="Q570">
        <v>2.6309042902247001E-2</v>
      </c>
    </row>
    <row r="571" spans="1:17" x14ac:dyDescent="0.3">
      <c r="A571" t="s">
        <v>1268</v>
      </c>
      <c r="B571" t="s">
        <v>1269</v>
      </c>
      <c r="C571" t="str">
        <f>IFERROR(VLOOKUP(Table1[[#This Row],[Ticker]],[1]!Table1[[Symbol]:[Industry]],2,FALSE),"-")</f>
        <v>-</v>
      </c>
      <c r="D571" t="s">
        <v>891</v>
      </c>
      <c r="E571">
        <v>8736.8396361600007</v>
      </c>
      <c r="F571">
        <v>916.6</v>
      </c>
      <c r="G571">
        <v>123.89834560494801</v>
      </c>
      <c r="H571">
        <v>3.0311915041191799</v>
      </c>
      <c r="I571">
        <v>41.611667440329398</v>
      </c>
      <c r="J571">
        <v>-3.8482720643550499</v>
      </c>
      <c r="K571">
        <v>860.45595531555296</v>
      </c>
      <c r="L571">
        <v>666.122834620258</v>
      </c>
      <c r="M571">
        <v>41.728261875936198</v>
      </c>
      <c r="N571">
        <v>0.92567932845923695</v>
      </c>
      <c r="O571">
        <v>15.5356753218415</v>
      </c>
      <c r="P571">
        <v>168.36480749524199</v>
      </c>
      <c r="Q571">
        <v>0.16055824697828699</v>
      </c>
    </row>
    <row r="572" spans="1:17" x14ac:dyDescent="0.3">
      <c r="A572" t="s">
        <v>1270</v>
      </c>
      <c r="B572" t="s">
        <v>1271</v>
      </c>
      <c r="C572" t="str">
        <f>IFERROR(VLOOKUP(Table1[[#This Row],[Ticker]],[1]!Table1[[Symbol]:[Industry]],2,FALSE),"-")</f>
        <v>-</v>
      </c>
      <c r="D572" t="s">
        <v>62</v>
      </c>
      <c r="E572">
        <v>8717.0578180560005</v>
      </c>
      <c r="F572">
        <v>189.16</v>
      </c>
      <c r="G572">
        <v>59.6874861727986</v>
      </c>
      <c r="H572">
        <v>18.220118865848001</v>
      </c>
      <c r="I572">
        <v>4.0325711362336296</v>
      </c>
      <c r="J572">
        <v>15.523380503487401</v>
      </c>
      <c r="K572">
        <v>166.44795752277699</v>
      </c>
      <c r="L572">
        <v>148.16617524321299</v>
      </c>
      <c r="M572">
        <v>85.047818779298098</v>
      </c>
      <c r="N572">
        <v>1.4869168900235701</v>
      </c>
      <c r="O572">
        <v>4.14463945865932</v>
      </c>
      <c r="P572">
        <v>101.234042553191</v>
      </c>
      <c r="Q572">
        <v>7.2448709961690005E-2</v>
      </c>
    </row>
    <row r="573" spans="1:17" x14ac:dyDescent="0.3">
      <c r="A573" t="s">
        <v>1272</v>
      </c>
      <c r="B573" t="s">
        <v>1273</v>
      </c>
      <c r="C573" t="str">
        <f>IFERROR(VLOOKUP(Table1[[#This Row],[Ticker]],[1]!Table1[[Symbol]:[Industry]],2,FALSE),"-")</f>
        <v>-</v>
      </c>
      <c r="D573" t="s">
        <v>290</v>
      </c>
      <c r="E573">
        <v>8715.6913044600005</v>
      </c>
      <c r="F573">
        <v>1333.35</v>
      </c>
      <c r="G573">
        <v>-0.82162699883808399</v>
      </c>
      <c r="H573">
        <v>2.3318453186431198</v>
      </c>
      <c r="I573">
        <v>7.26165753384449</v>
      </c>
      <c r="J573">
        <v>3.19877167317031</v>
      </c>
      <c r="K573">
        <v>1253.1952942539999</v>
      </c>
      <c r="L573">
        <v>1168.91666287365</v>
      </c>
      <c r="M573">
        <v>59.604075804143797</v>
      </c>
      <c r="N573">
        <v>0.83188236151385597</v>
      </c>
      <c r="O573">
        <v>24.044699441256999</v>
      </c>
      <c r="P573">
        <v>36.487869792199803</v>
      </c>
    </row>
    <row r="574" spans="1:17" x14ac:dyDescent="0.3">
      <c r="A574" t="s">
        <v>1274</v>
      </c>
      <c r="B574" t="s">
        <v>1275</v>
      </c>
      <c r="C574" t="str">
        <f>IFERROR(VLOOKUP(Table1[[#This Row],[Ticker]],[1]!Table1[[Symbol]:[Industry]],2,FALSE),"-")</f>
        <v>-</v>
      </c>
      <c r="D574" t="s">
        <v>46</v>
      </c>
      <c r="E574">
        <v>8711.6321384099992</v>
      </c>
      <c r="F574">
        <v>5785.05</v>
      </c>
      <c r="G574">
        <v>25.078717424312799</v>
      </c>
      <c r="H574">
        <v>5.5359423734706699</v>
      </c>
      <c r="I574">
        <v>10.285888363989701</v>
      </c>
      <c r="J574">
        <v>8.3859993891525004</v>
      </c>
      <c r="K574">
        <v>5026.3385349742202</v>
      </c>
      <c r="L574">
        <v>4618.01365394801</v>
      </c>
      <c r="M574">
        <v>77.890482029428497</v>
      </c>
      <c r="N574">
        <v>1.8720949520893799</v>
      </c>
      <c r="O574">
        <v>0.690573115184833</v>
      </c>
      <c r="P574">
        <v>71.920830918735803</v>
      </c>
      <c r="Q574">
        <v>0.206995045056522</v>
      </c>
    </row>
    <row r="575" spans="1:17" x14ac:dyDescent="0.3">
      <c r="A575" t="s">
        <v>1276</v>
      </c>
      <c r="B575" t="s">
        <v>1277</v>
      </c>
      <c r="C575" t="str">
        <f>IFERROR(VLOOKUP(Table1[[#This Row],[Ticker]],[1]!Table1[[Symbol]:[Industry]],2,FALSE),"-")</f>
        <v>-</v>
      </c>
      <c r="D575" t="s">
        <v>1175</v>
      </c>
      <c r="E575">
        <v>8675.0154284339897</v>
      </c>
      <c r="F575">
        <v>82.92</v>
      </c>
      <c r="G575">
        <v>4.1889798486598799</v>
      </c>
      <c r="H575">
        <v>-1.86791935789828</v>
      </c>
      <c r="I575">
        <v>-45.146528148529903</v>
      </c>
      <c r="J575">
        <v>-5.3126044459873496</v>
      </c>
      <c r="K575">
        <v>83.955132838049593</v>
      </c>
      <c r="L575">
        <v>85.226319253223807</v>
      </c>
      <c r="M575">
        <v>44.514129762859604</v>
      </c>
      <c r="N575">
        <v>1.78994852620179</v>
      </c>
      <c r="O575">
        <v>63.651712493970003</v>
      </c>
      <c r="P575">
        <v>45.091863517060297</v>
      </c>
      <c r="Q575">
        <v>4.1768641917730998E-2</v>
      </c>
    </row>
    <row r="576" spans="1:17" hidden="1" x14ac:dyDescent="0.3">
      <c r="A576" t="s">
        <v>1278</v>
      </c>
      <c r="B576" t="s">
        <v>1279</v>
      </c>
      <c r="C576" t="str">
        <f>IFERROR(VLOOKUP(Table1[[#This Row],[Ticker]],[1]!Table1[[Symbol]:[Industry]],2,FALSE),"-")</f>
        <v>-</v>
      </c>
      <c r="D576" t="s">
        <v>711</v>
      </c>
      <c r="E576">
        <v>8642.3479203879997</v>
      </c>
      <c r="F576">
        <v>536.29</v>
      </c>
      <c r="G576">
        <v>-8.4557436210025294</v>
      </c>
      <c r="H576">
        <v>0.13336286535172601</v>
      </c>
      <c r="I576">
        <v>-1.7207850239275999</v>
      </c>
      <c r="J576">
        <v>-2.0148547642032502</v>
      </c>
      <c r="K576">
        <v>518.080558008406</v>
      </c>
      <c r="L576">
        <v>486.33631798468002</v>
      </c>
      <c r="M576">
        <v>73.886051750125603</v>
      </c>
      <c r="N576">
        <v>0.69173302273021797</v>
      </c>
      <c r="O576">
        <v>2.1835201103880402</v>
      </c>
      <c r="P576">
        <v>24.971453871786998</v>
      </c>
      <c r="Q576">
        <v>-1.0545973830429E-2</v>
      </c>
    </row>
    <row r="577" spans="1:17" x14ac:dyDescent="0.3">
      <c r="A577" t="s">
        <v>1280</v>
      </c>
      <c r="B577" t="s">
        <v>1281</v>
      </c>
      <c r="C577" t="str">
        <f>IFERROR(VLOOKUP(Table1[[#This Row],[Ticker]],[1]!Table1[[Symbol]:[Industry]],2,FALSE),"-")</f>
        <v>-</v>
      </c>
      <c r="D577" t="s">
        <v>46</v>
      </c>
      <c r="E577">
        <v>8594.99885446999</v>
      </c>
      <c r="F577">
        <v>50.24</v>
      </c>
      <c r="G577">
        <v>130.142719909748</v>
      </c>
      <c r="H577">
        <v>0.31882987941400898</v>
      </c>
      <c r="I577">
        <v>43.849503340257797</v>
      </c>
      <c r="J577">
        <v>6.3998662503821002</v>
      </c>
      <c r="K577">
        <v>44.357174167166001</v>
      </c>
      <c r="L577">
        <v>35.7874835045385</v>
      </c>
      <c r="M577">
        <v>66.795038797964594</v>
      </c>
      <c r="N577">
        <v>1.2895126540867701</v>
      </c>
      <c r="O577">
        <v>6.2898089171974298</v>
      </c>
      <c r="P577">
        <v>182.13008274042301</v>
      </c>
      <c r="Q577">
        <v>0.116515490164872</v>
      </c>
    </row>
    <row r="578" spans="1:17" x14ac:dyDescent="0.3">
      <c r="A578" t="s">
        <v>1282</v>
      </c>
      <c r="B578" t="s">
        <v>1283</v>
      </c>
      <c r="C578" t="str">
        <f>IFERROR(VLOOKUP(Table1[[#This Row],[Ticker]],[1]!Table1[[Symbol]:[Industry]],2,FALSE),"-")</f>
        <v>-</v>
      </c>
      <c r="D578" t="s">
        <v>62</v>
      </c>
      <c r="E578">
        <v>8589.1573397299999</v>
      </c>
      <c r="F578">
        <v>915.9</v>
      </c>
      <c r="G578">
        <v>80.394079805050893</v>
      </c>
      <c r="H578">
        <v>-5.4715873581061203</v>
      </c>
      <c r="I578">
        <v>23.628477615328698</v>
      </c>
      <c r="J578">
        <v>-2.7192100511986799</v>
      </c>
      <c r="K578">
        <v>904.08340809185097</v>
      </c>
      <c r="L578">
        <v>745.66079252539805</v>
      </c>
      <c r="M578">
        <v>45.4435795998223</v>
      </c>
      <c r="N578">
        <v>0.39532676019578</v>
      </c>
      <c r="O578">
        <v>8.5107544491756801</v>
      </c>
      <c r="P578">
        <v>122.251880611502</v>
      </c>
      <c r="Q578">
        <v>-1.2970747297959001E-2</v>
      </c>
    </row>
    <row r="579" spans="1:17" hidden="1" x14ac:dyDescent="0.3">
      <c r="A579" t="s">
        <v>1284</v>
      </c>
      <c r="B579" t="s">
        <v>1285</v>
      </c>
      <c r="C579" t="str">
        <f>IFERROR(VLOOKUP(Table1[[#This Row],[Ticker]],[1]!Table1[[Symbol]:[Industry]],2,FALSE),"-")</f>
        <v>-</v>
      </c>
      <c r="D579" t="s">
        <v>246</v>
      </c>
      <c r="E579">
        <v>8586.1422805000002</v>
      </c>
      <c r="F579">
        <v>4140.6499999999996</v>
      </c>
      <c r="G579">
        <v>562.95948831476403</v>
      </c>
      <c r="H579">
        <v>55.271383359791002</v>
      </c>
      <c r="I579">
        <v>271.394977385056</v>
      </c>
      <c r="J579">
        <v>-7.1332139894822699</v>
      </c>
      <c r="K579">
        <v>3099.1556765544001</v>
      </c>
      <c r="L579">
        <v>1896.6498890063599</v>
      </c>
      <c r="M579">
        <v>68.3699899479615</v>
      </c>
      <c r="N579">
        <v>0.94351273199204999</v>
      </c>
      <c r="O579">
        <v>13.267240650622499</v>
      </c>
      <c r="P579">
        <v>610.23156089193799</v>
      </c>
      <c r="Q579">
        <v>0.139137092278171</v>
      </c>
    </row>
    <row r="580" spans="1:17" x14ac:dyDescent="0.3">
      <c r="A580" t="s">
        <v>1286</v>
      </c>
      <c r="B580" t="s">
        <v>1287</v>
      </c>
      <c r="C580" t="str">
        <f>IFERROR(VLOOKUP(Table1[[#This Row],[Ticker]],[1]!Table1[[Symbol]:[Industry]],2,FALSE),"-")</f>
        <v>-</v>
      </c>
      <c r="D580" t="s">
        <v>299</v>
      </c>
      <c r="E580">
        <v>8582.4556044300007</v>
      </c>
      <c r="F580">
        <v>533.4</v>
      </c>
      <c r="G580">
        <v>13.4144770616644</v>
      </c>
      <c r="H580">
        <v>3.2191898143280202</v>
      </c>
      <c r="I580">
        <v>33.154097624160698</v>
      </c>
      <c r="J580">
        <v>2.9143223180599098</v>
      </c>
      <c r="K580">
        <v>467.56586013928597</v>
      </c>
      <c r="L580">
        <v>408.73527448804799</v>
      </c>
      <c r="M580">
        <v>76.733905267447895</v>
      </c>
      <c r="N580">
        <v>0.81471094892429297</v>
      </c>
      <c r="O580">
        <v>0.65616797900263002</v>
      </c>
      <c r="P580">
        <v>56.284793436858997</v>
      </c>
      <c r="Q580">
        <v>0.120553549999767</v>
      </c>
    </row>
    <row r="581" spans="1:17" x14ac:dyDescent="0.3">
      <c r="A581" t="s">
        <v>1288</v>
      </c>
      <c r="B581" t="s">
        <v>1289</v>
      </c>
      <c r="C581" t="str">
        <f>IFERROR(VLOOKUP(Table1[[#This Row],[Ticker]],[1]!Table1[[Symbol]:[Industry]],2,FALSE),"-")</f>
        <v>-</v>
      </c>
      <c r="D581" t="s">
        <v>127</v>
      </c>
      <c r="E581">
        <v>8573.8077106799992</v>
      </c>
      <c r="F581">
        <v>487.3</v>
      </c>
      <c r="G581">
        <v>-25.678597262019199</v>
      </c>
      <c r="H581">
        <v>-3.44594630069107</v>
      </c>
      <c r="I581">
        <v>-32.538528866144901</v>
      </c>
      <c r="J581">
        <v>-5.4416081944011596</v>
      </c>
      <c r="K581">
        <v>481.38512654618501</v>
      </c>
      <c r="L581">
        <v>493.851762953817</v>
      </c>
      <c r="M581">
        <v>40.504504775670298</v>
      </c>
      <c r="N581">
        <v>0.46173410058463499</v>
      </c>
      <c r="O581">
        <v>44.715780833162299</v>
      </c>
      <c r="P581">
        <v>26.210826210826198</v>
      </c>
    </row>
    <row r="582" spans="1:17" x14ac:dyDescent="0.3">
      <c r="A582" t="s">
        <v>1290</v>
      </c>
      <c r="B582" t="s">
        <v>1291</v>
      </c>
      <c r="C582" t="str">
        <f>IFERROR(VLOOKUP(Table1[[#This Row],[Ticker]],[1]!Table1[[Symbol]:[Industry]],2,FALSE),"-")</f>
        <v>-</v>
      </c>
      <c r="D582" t="s">
        <v>387</v>
      </c>
      <c r="E582">
        <v>8569.2521653999993</v>
      </c>
      <c r="F582">
        <v>643.15</v>
      </c>
      <c r="G582">
        <v>8.7135095186839209</v>
      </c>
      <c r="H582">
        <v>-11.2188401985828</v>
      </c>
      <c r="I582">
        <v>-44.387503461398403</v>
      </c>
      <c r="J582">
        <v>-2.7397519455019599</v>
      </c>
      <c r="K582">
        <v>711.03385958055605</v>
      </c>
      <c r="L582">
        <v>760.00991313619897</v>
      </c>
      <c r="M582">
        <v>34.338789537597499</v>
      </c>
      <c r="N582">
        <v>1.2478837219819201</v>
      </c>
      <c r="O582">
        <v>70.566741817616403</v>
      </c>
      <c r="P582">
        <v>38.356459072819099</v>
      </c>
      <c r="Q582">
        <v>0.143799598691499</v>
      </c>
    </row>
    <row r="583" spans="1:17" x14ac:dyDescent="0.3">
      <c r="A583" t="s">
        <v>1292</v>
      </c>
      <c r="B583" t="s">
        <v>1293</v>
      </c>
      <c r="C583" t="str">
        <f>IFERROR(VLOOKUP(Table1[[#This Row],[Ticker]],[1]!Table1[[Symbol]:[Industry]],2,FALSE),"-")</f>
        <v>-</v>
      </c>
      <c r="D583" t="s">
        <v>140</v>
      </c>
      <c r="E583">
        <v>8536.3364032999998</v>
      </c>
      <c r="F583">
        <v>1005.65</v>
      </c>
      <c r="G583">
        <v>129.00113790337099</v>
      </c>
      <c r="H583">
        <v>-2.7984474581834902</v>
      </c>
      <c r="I583">
        <v>113.445929124234</v>
      </c>
      <c r="J583">
        <v>2.0393300086379802</v>
      </c>
      <c r="K583">
        <v>917.71430389794796</v>
      </c>
      <c r="L583">
        <v>706.96523516179195</v>
      </c>
      <c r="M583">
        <v>56.232092236432301</v>
      </c>
      <c r="N583">
        <v>1.3515642176546301</v>
      </c>
      <c r="O583">
        <v>10.376373489782701</v>
      </c>
      <c r="P583">
        <v>177.957435046987</v>
      </c>
      <c r="Q583">
        <v>0.173733983805956</v>
      </c>
    </row>
    <row r="584" spans="1:17" x14ac:dyDescent="0.3">
      <c r="A584" t="s">
        <v>1294</v>
      </c>
      <c r="B584" t="s">
        <v>1295</v>
      </c>
      <c r="C584" t="str">
        <f>IFERROR(VLOOKUP(Table1[[#This Row],[Ticker]],[1]!Table1[[Symbol]:[Industry]],2,FALSE),"-")</f>
        <v>-</v>
      </c>
      <c r="D584" t="s">
        <v>78</v>
      </c>
      <c r="E584">
        <v>8521.8268993999991</v>
      </c>
      <c r="F584">
        <v>171.05</v>
      </c>
      <c r="G584">
        <v>9.0294755725639195</v>
      </c>
      <c r="H584">
        <v>-2.44990358371812</v>
      </c>
      <c r="I584">
        <v>-20.243146506017801</v>
      </c>
      <c r="J584">
        <v>-0.46028681320041298</v>
      </c>
      <c r="K584">
        <v>164.64213804839599</v>
      </c>
      <c r="L584">
        <v>159.66076213529001</v>
      </c>
      <c r="M584">
        <v>53.853930610134398</v>
      </c>
      <c r="N584">
        <v>1.07605946525464</v>
      </c>
      <c r="O584">
        <v>16.340251388482798</v>
      </c>
      <c r="P584">
        <v>42.601083784910301</v>
      </c>
      <c r="Q584">
        <v>-1.6456438358373002E-2</v>
      </c>
    </row>
    <row r="585" spans="1:17" x14ac:dyDescent="0.3">
      <c r="A585" t="s">
        <v>1296</v>
      </c>
      <c r="B585" t="s">
        <v>1297</v>
      </c>
      <c r="C585" t="str">
        <f>IFERROR(VLOOKUP(Table1[[#This Row],[Ticker]],[1]!Table1[[Symbol]:[Industry]],2,FALSE),"-")</f>
        <v>-</v>
      </c>
      <c r="D585" t="s">
        <v>78</v>
      </c>
      <c r="E585">
        <v>8521.7399120280006</v>
      </c>
      <c r="F585">
        <v>204.92</v>
      </c>
      <c r="G585">
        <v>15.46019936804</v>
      </c>
      <c r="H585">
        <v>-9.0362902668349392</v>
      </c>
      <c r="I585">
        <v>3.11684975181727</v>
      </c>
      <c r="J585">
        <v>-0.166034914420086</v>
      </c>
      <c r="K585">
        <v>214.88310564902201</v>
      </c>
      <c r="L585">
        <v>196.21200664037701</v>
      </c>
      <c r="M585">
        <v>45.235769205591602</v>
      </c>
      <c r="N585">
        <v>0.48728156793344202</v>
      </c>
      <c r="O585">
        <v>24.926800702713201</v>
      </c>
      <c r="P585">
        <v>46.2669521770164</v>
      </c>
      <c r="Q585">
        <v>5.8522178086093002E-2</v>
      </c>
    </row>
    <row r="586" spans="1:17" hidden="1" x14ac:dyDescent="0.3">
      <c r="A586" t="s">
        <v>1298</v>
      </c>
      <c r="B586" t="s">
        <v>1299</v>
      </c>
      <c r="C586" t="str">
        <f>IFERROR(VLOOKUP(Table1[[#This Row],[Ticker]],[1]!Table1[[Symbol]:[Industry]],2,FALSE),"-")</f>
        <v>-</v>
      </c>
      <c r="D586" t="s">
        <v>62</v>
      </c>
      <c r="E586">
        <v>8512.8270648800008</v>
      </c>
      <c r="F586">
        <v>5118.75</v>
      </c>
      <c r="G586">
        <v>-26.774757071939899</v>
      </c>
      <c r="H586">
        <v>-2.9230504025125001</v>
      </c>
      <c r="I586">
        <v>-13.6669096930384</v>
      </c>
      <c r="J586">
        <v>-1.5498085236299299</v>
      </c>
      <c r="K586">
        <v>4983.1846616743396</v>
      </c>
      <c r="L586">
        <v>4962.3657882507496</v>
      </c>
      <c r="M586">
        <v>56.727299053826997</v>
      </c>
      <c r="N586">
        <v>0.706406584460475</v>
      </c>
      <c r="O586">
        <v>10.238827838827801</v>
      </c>
      <c r="P586">
        <v>10.3999741186873</v>
      </c>
      <c r="Q586">
        <v>-8.7332769808895996E-2</v>
      </c>
    </row>
    <row r="587" spans="1:17" x14ac:dyDescent="0.3">
      <c r="A587" t="s">
        <v>1300</v>
      </c>
      <c r="B587" t="s">
        <v>1301</v>
      </c>
      <c r="C587" t="str">
        <f>IFERROR(VLOOKUP(Table1[[#This Row],[Ticker]],[1]!Table1[[Symbol]:[Industry]],2,FALSE),"-")</f>
        <v>-</v>
      </c>
      <c r="D587" t="s">
        <v>387</v>
      </c>
      <c r="E587">
        <v>8508.6667248100002</v>
      </c>
      <c r="F587">
        <v>533.29999999999995</v>
      </c>
      <c r="G587">
        <v>-4.2536170937567501</v>
      </c>
      <c r="H587">
        <v>-4.2788106317263104</v>
      </c>
      <c r="I587">
        <v>-5.2071321002555697</v>
      </c>
      <c r="J587">
        <v>-5.5146498039198999</v>
      </c>
      <c r="K587">
        <v>522.98128947535702</v>
      </c>
      <c r="L587">
        <v>487.36807003478202</v>
      </c>
      <c r="M587">
        <v>41.936102156635997</v>
      </c>
      <c r="N587">
        <v>0.69037848829476101</v>
      </c>
      <c r="O587">
        <v>18.8636789799362</v>
      </c>
      <c r="P587">
        <v>32.398212512412996</v>
      </c>
      <c r="Q587">
        <v>-1.0166452432449E-2</v>
      </c>
    </row>
    <row r="588" spans="1:17" x14ac:dyDescent="0.3">
      <c r="A588" t="s">
        <v>1302</v>
      </c>
      <c r="B588" t="s">
        <v>1303</v>
      </c>
      <c r="C588" t="str">
        <f>IFERROR(VLOOKUP(Table1[[#This Row],[Ticker]],[1]!Table1[[Symbol]:[Industry]],2,FALSE),"-")</f>
        <v>-</v>
      </c>
      <c r="D588" t="s">
        <v>46</v>
      </c>
      <c r="E588">
        <v>8477.7172704000004</v>
      </c>
      <c r="F588">
        <v>468.15</v>
      </c>
      <c r="G588">
        <v>149.955696476111</v>
      </c>
      <c r="H588">
        <v>5.9801478588206498</v>
      </c>
      <c r="I588">
        <v>42.569645662491098</v>
      </c>
      <c r="J588">
        <v>-0.44736474455257702</v>
      </c>
      <c r="K588">
        <v>449.84367736081703</v>
      </c>
      <c r="L588">
        <v>343.53012627852399</v>
      </c>
      <c r="M588">
        <v>48.827295091755403</v>
      </c>
      <c r="N588">
        <v>2.04935749743081</v>
      </c>
      <c r="O588">
        <v>26.017302146747799</v>
      </c>
      <c r="P588">
        <v>183.641320811875</v>
      </c>
      <c r="Q588">
        <v>0.18662098760367099</v>
      </c>
    </row>
    <row r="589" spans="1:17" hidden="1" x14ac:dyDescent="0.3">
      <c r="A589" t="s">
        <v>1304</v>
      </c>
      <c r="B589" t="s">
        <v>1305</v>
      </c>
      <c r="C589" t="str">
        <f>IFERROR(VLOOKUP(Table1[[#This Row],[Ticker]],[1]!Table1[[Symbol]:[Industry]],2,FALSE),"-")</f>
        <v>-</v>
      </c>
      <c r="D589" t="s">
        <v>130</v>
      </c>
      <c r="E589">
        <v>8466.5483600499992</v>
      </c>
      <c r="F589">
        <v>340.05</v>
      </c>
      <c r="G589">
        <v>345.88962996686303</v>
      </c>
      <c r="H589">
        <v>4.4462982536601698</v>
      </c>
      <c r="I589">
        <v>72.1497267461246</v>
      </c>
      <c r="J589">
        <v>-3.6678054278210399</v>
      </c>
      <c r="K589">
        <v>313.09295537262801</v>
      </c>
      <c r="L589">
        <v>220.45607596524101</v>
      </c>
      <c r="M589">
        <v>53.306366143246301</v>
      </c>
      <c r="N589">
        <v>0.65604642435829097</v>
      </c>
      <c r="O589">
        <v>12.924569916188799</v>
      </c>
      <c r="P589">
        <v>399.70609845701699</v>
      </c>
      <c r="Q589">
        <v>0.130868548727888</v>
      </c>
    </row>
    <row r="590" spans="1:17" x14ac:dyDescent="0.3">
      <c r="A590" t="s">
        <v>1306</v>
      </c>
      <c r="B590" t="s">
        <v>1307</v>
      </c>
      <c r="C590" t="str">
        <f>IFERROR(VLOOKUP(Table1[[#This Row],[Ticker]],[1]!Table1[[Symbol]:[Industry]],2,FALSE),"-")</f>
        <v>-</v>
      </c>
      <c r="D590" t="s">
        <v>148</v>
      </c>
      <c r="E590">
        <v>8421.9643278700005</v>
      </c>
      <c r="F590">
        <v>1009.7</v>
      </c>
      <c r="G590">
        <v>3.4545641618774598</v>
      </c>
      <c r="H590">
        <v>-8.6527713541902909</v>
      </c>
      <c r="I590">
        <v>3.7289659603395702</v>
      </c>
      <c r="J590">
        <v>-4.8865479716815301</v>
      </c>
      <c r="K590">
        <v>993.82132568102804</v>
      </c>
      <c r="L590">
        <v>890.82773453906896</v>
      </c>
      <c r="M590">
        <v>40.285462678727399</v>
      </c>
      <c r="N590">
        <v>0.25285620125279901</v>
      </c>
      <c r="O590">
        <v>15.083688224225</v>
      </c>
      <c r="P590">
        <v>45.689344203159898</v>
      </c>
      <c r="Q590">
        <v>-4.6707587217116001E-2</v>
      </c>
    </row>
    <row r="591" spans="1:17" x14ac:dyDescent="0.3">
      <c r="A591" t="s">
        <v>1308</v>
      </c>
      <c r="B591" t="s">
        <v>1309</v>
      </c>
      <c r="C591" t="str">
        <f>IFERROR(VLOOKUP(Table1[[#This Row],[Ticker]],[1]!Table1[[Symbol]:[Industry]],2,FALSE),"-")</f>
        <v>-</v>
      </c>
      <c r="D591" t="s">
        <v>1310</v>
      </c>
      <c r="E591">
        <v>8377.0955152499992</v>
      </c>
      <c r="F591">
        <v>670.15</v>
      </c>
      <c r="G591">
        <v>3.0705289879863198</v>
      </c>
      <c r="H591">
        <v>21.831662660607599</v>
      </c>
      <c r="I591">
        <v>8.1887531355591801</v>
      </c>
      <c r="J591">
        <v>2.1911809568158298</v>
      </c>
      <c r="K591">
        <v>568.684484855199</v>
      </c>
      <c r="L591">
        <v>523.58034751285595</v>
      </c>
      <c r="M591">
        <v>76.385127896668394</v>
      </c>
      <c r="N591">
        <v>2.5213142852386601</v>
      </c>
      <c r="O591">
        <v>5.9464299037528896</v>
      </c>
      <c r="P591">
        <v>64.676250153581506</v>
      </c>
      <c r="Q591">
        <v>0.154627129472521</v>
      </c>
    </row>
    <row r="592" spans="1:17" hidden="1" x14ac:dyDescent="0.3">
      <c r="A592" t="s">
        <v>1311</v>
      </c>
      <c r="B592" t="s">
        <v>1312</v>
      </c>
      <c r="C592" t="str">
        <f>IFERROR(VLOOKUP(Table1[[#This Row],[Ticker]],[1]!Table1[[Symbol]:[Industry]],2,FALSE),"-")</f>
        <v>-</v>
      </c>
      <c r="D592" t="s">
        <v>711</v>
      </c>
      <c r="E592">
        <v>8375.5088797930002</v>
      </c>
      <c r="F592">
        <v>257.2</v>
      </c>
      <c r="G592">
        <v>1.25964990366106</v>
      </c>
      <c r="H592">
        <v>-0.22443468191677801</v>
      </c>
      <c r="I592">
        <v>0.77364794451151397</v>
      </c>
      <c r="J592">
        <v>-0.29273332811380798</v>
      </c>
      <c r="K592">
        <v>245.83766362138999</v>
      </c>
      <c r="L592">
        <v>228.75993055567901</v>
      </c>
      <c r="M592">
        <v>59.785019392106697</v>
      </c>
      <c r="N592">
        <v>1.0073079697809399</v>
      </c>
      <c r="O592">
        <v>1.01866251944011</v>
      </c>
      <c r="P592">
        <v>30.624682579989798</v>
      </c>
      <c r="Q592">
        <v>1.1816369177710001E-3</v>
      </c>
    </row>
    <row r="593" spans="1:17" hidden="1" x14ac:dyDescent="0.3">
      <c r="A593" t="s">
        <v>1313</v>
      </c>
      <c r="B593" t="s">
        <v>1314</v>
      </c>
      <c r="C593" t="str">
        <f>IFERROR(VLOOKUP(Table1[[#This Row],[Ticker]],[1]!Table1[[Symbol]:[Industry]],2,FALSE),"-")</f>
        <v>-</v>
      </c>
      <c r="D593" t="s">
        <v>1315</v>
      </c>
      <c r="E593">
        <v>8369.7008711939998</v>
      </c>
      <c r="F593">
        <v>1230.3900000000001</v>
      </c>
      <c r="K593">
        <v>1221.0284065276701</v>
      </c>
      <c r="L593">
        <v>1201.49851616978</v>
      </c>
      <c r="M593">
        <v>68.273684852772604</v>
      </c>
      <c r="N593">
        <v>1</v>
      </c>
      <c r="Q593">
        <v>-6.1080809493942997E-2</v>
      </c>
    </row>
    <row r="594" spans="1:17" x14ac:dyDescent="0.3">
      <c r="A594" t="s">
        <v>1316</v>
      </c>
      <c r="B594" t="s">
        <v>1317</v>
      </c>
      <c r="C594" t="str">
        <f>IFERROR(VLOOKUP(Table1[[#This Row],[Ticker]],[1]!Table1[[Symbol]:[Industry]],2,FALSE),"-")</f>
        <v>-</v>
      </c>
      <c r="D594" t="s">
        <v>140</v>
      </c>
      <c r="E594">
        <v>8369.5015495649895</v>
      </c>
      <c r="F594">
        <v>583.9</v>
      </c>
      <c r="G594">
        <v>50.430186195411501</v>
      </c>
      <c r="H594">
        <v>2.7662664197702398</v>
      </c>
      <c r="I594">
        <v>14.6261062118641</v>
      </c>
      <c r="J594">
        <v>5.5945990709408902</v>
      </c>
      <c r="K594">
        <v>521.83587994274797</v>
      </c>
      <c r="L594">
        <v>461.21625449056</v>
      </c>
      <c r="M594">
        <v>60.508809427439303</v>
      </c>
      <c r="N594">
        <v>0.87385648187448495</v>
      </c>
      <c r="O594">
        <v>6.0798081863332598</v>
      </c>
      <c r="P594">
        <v>81.617418351477397</v>
      </c>
      <c r="Q594">
        <v>3.0722457459264E-2</v>
      </c>
    </row>
    <row r="595" spans="1:17" hidden="1" x14ac:dyDescent="0.3">
      <c r="A595" t="s">
        <v>1318</v>
      </c>
      <c r="B595" t="s">
        <v>1319</v>
      </c>
      <c r="C595" t="str">
        <f>IFERROR(VLOOKUP(Table1[[#This Row],[Ticker]],[1]!Table1[[Symbol]:[Industry]],2,FALSE),"-")</f>
        <v>-</v>
      </c>
      <c r="D595" t="s">
        <v>193</v>
      </c>
      <c r="E595">
        <v>8333.1254551999991</v>
      </c>
      <c r="F595">
        <v>1874.7</v>
      </c>
      <c r="G595">
        <v>38.193323163231298</v>
      </c>
      <c r="H595">
        <v>-10.570036561978601</v>
      </c>
      <c r="I595">
        <v>8.7000880722088301</v>
      </c>
      <c r="J595">
        <v>-0.61685774275535399</v>
      </c>
      <c r="K595">
        <v>1922.3244200812701</v>
      </c>
      <c r="L595">
        <v>1637.7604752955999</v>
      </c>
      <c r="M595">
        <v>44.633138151868501</v>
      </c>
      <c r="N595">
        <v>0.78449189067601599</v>
      </c>
      <c r="O595">
        <v>17.6721608790739</v>
      </c>
      <c r="P595">
        <v>97.565602276319893</v>
      </c>
      <c r="Q595">
        <v>0.12633979732040401</v>
      </c>
    </row>
    <row r="596" spans="1:17" x14ac:dyDescent="0.3">
      <c r="A596" t="s">
        <v>1320</v>
      </c>
      <c r="B596" t="s">
        <v>1321</v>
      </c>
      <c r="C596" t="str">
        <f>IFERROR(VLOOKUP(Table1[[#This Row],[Ticker]],[1]!Table1[[Symbol]:[Industry]],2,FALSE),"-")</f>
        <v>-</v>
      </c>
      <c r="D596" t="s">
        <v>122</v>
      </c>
      <c r="E596">
        <v>8324.7311825899997</v>
      </c>
      <c r="F596">
        <v>1412.7</v>
      </c>
      <c r="G596">
        <v>45.417471935564997</v>
      </c>
      <c r="H596">
        <v>-4.8825619673992504</v>
      </c>
      <c r="I596">
        <v>6.5208361126405299</v>
      </c>
      <c r="J596">
        <v>0.40625450826262799</v>
      </c>
      <c r="K596">
        <v>1341.46535888006</v>
      </c>
      <c r="L596">
        <v>1163.3397571457001</v>
      </c>
      <c r="M596">
        <v>54.509124596134598</v>
      </c>
      <c r="N596">
        <v>0.61321553570419696</v>
      </c>
      <c r="O596">
        <v>10.8480215190769</v>
      </c>
      <c r="P596">
        <v>76.5764639710018</v>
      </c>
      <c r="Q596">
        <v>0.12021023164623799</v>
      </c>
    </row>
    <row r="597" spans="1:17" x14ac:dyDescent="0.3">
      <c r="A597" t="s">
        <v>1322</v>
      </c>
      <c r="B597" t="s">
        <v>1323</v>
      </c>
      <c r="C597" t="str">
        <f>IFERROR(VLOOKUP(Table1[[#This Row],[Ticker]],[1]!Table1[[Symbol]:[Industry]],2,FALSE),"-")</f>
        <v>-</v>
      </c>
      <c r="D597" t="s">
        <v>553</v>
      </c>
      <c r="E597">
        <v>8317.8230898289894</v>
      </c>
      <c r="F597">
        <v>251.8</v>
      </c>
      <c r="G597">
        <v>17.7307623843407</v>
      </c>
      <c r="H597">
        <v>9.6520616824996601</v>
      </c>
      <c r="I597">
        <v>2.4927311253618099</v>
      </c>
      <c r="J597">
        <v>2.61180830607965</v>
      </c>
      <c r="K597">
        <v>231.09754121214601</v>
      </c>
      <c r="L597">
        <v>220.05636464686901</v>
      </c>
      <c r="M597">
        <v>67.008089346397298</v>
      </c>
      <c r="N597">
        <v>2.2166612516122401</v>
      </c>
      <c r="O597">
        <v>11.437648927720399</v>
      </c>
      <c r="P597">
        <v>54.6683046683046</v>
      </c>
      <c r="Q597">
        <v>3.9636861134948E-2</v>
      </c>
    </row>
    <row r="598" spans="1:17" x14ac:dyDescent="0.3">
      <c r="A598" t="s">
        <v>1324</v>
      </c>
      <c r="B598" t="s">
        <v>1325</v>
      </c>
      <c r="C598" t="str">
        <f>IFERROR(VLOOKUP(Table1[[#This Row],[Ticker]],[1]!Table1[[Symbol]:[Industry]],2,FALSE),"-")</f>
        <v>-</v>
      </c>
      <c r="D598" t="s">
        <v>416</v>
      </c>
      <c r="E598">
        <v>8312.3458862999996</v>
      </c>
      <c r="F598">
        <v>601.65</v>
      </c>
      <c r="G598">
        <v>21.8789244831909</v>
      </c>
      <c r="H598">
        <v>-4.9903581540234496</v>
      </c>
      <c r="I598">
        <v>-1.5760519403353599</v>
      </c>
      <c r="J598">
        <v>0.41500868827987403</v>
      </c>
      <c r="K598">
        <v>578.19074523444306</v>
      </c>
      <c r="L598">
        <v>508.79391746099202</v>
      </c>
      <c r="M598">
        <v>51.253640804427903</v>
      </c>
      <c r="N598">
        <v>0.54810506072629805</v>
      </c>
      <c r="O598">
        <v>11.692844677137799</v>
      </c>
      <c r="P598">
        <v>55.9082663902565</v>
      </c>
      <c r="Q598">
        <v>-4.4645422135033003E-2</v>
      </c>
    </row>
    <row r="599" spans="1:17" x14ac:dyDescent="0.3">
      <c r="A599" t="s">
        <v>1326</v>
      </c>
      <c r="B599" t="s">
        <v>1327</v>
      </c>
      <c r="C599" t="str">
        <f>IFERROR(VLOOKUP(Table1[[#This Row],[Ticker]],[1]!Table1[[Symbol]:[Industry]],2,FALSE),"-")</f>
        <v>-</v>
      </c>
      <c r="D599" t="s">
        <v>384</v>
      </c>
      <c r="E599">
        <v>8307.0734761999993</v>
      </c>
      <c r="F599">
        <v>187.57</v>
      </c>
      <c r="G599">
        <v>-33.0836287396044</v>
      </c>
      <c r="H599">
        <v>-1.55643042860272</v>
      </c>
      <c r="I599">
        <v>-17.344650581305601</v>
      </c>
      <c r="J599">
        <v>-1.10047153485839</v>
      </c>
      <c r="K599">
        <v>179.086946064279</v>
      </c>
      <c r="L599">
        <v>191.12893827866</v>
      </c>
      <c r="M599">
        <v>59.7702038735613</v>
      </c>
      <c r="N599">
        <v>1.116035577818</v>
      </c>
      <c r="O599">
        <v>37.548648504558301</v>
      </c>
      <c r="P599">
        <v>29.358620689655101</v>
      </c>
    </row>
    <row r="600" spans="1:17" x14ac:dyDescent="0.3">
      <c r="A600" t="s">
        <v>1328</v>
      </c>
      <c r="B600" t="s">
        <v>1329</v>
      </c>
      <c r="C600" t="str">
        <f>IFERROR(VLOOKUP(Table1[[#This Row],[Ticker]],[1]!Table1[[Symbol]:[Industry]],2,FALSE),"-")</f>
        <v>-</v>
      </c>
      <c r="D600" t="s">
        <v>21</v>
      </c>
      <c r="E600">
        <v>8297.99270204799</v>
      </c>
      <c r="F600">
        <v>30.06</v>
      </c>
      <c r="G600">
        <v>71.361121194933304</v>
      </c>
      <c r="H600">
        <v>-7.8463600366314301</v>
      </c>
      <c r="I600">
        <v>1.3105258103663</v>
      </c>
      <c r="J600">
        <v>-0.56176851821828799</v>
      </c>
      <c r="K600">
        <v>31.334267679016801</v>
      </c>
      <c r="L600">
        <v>28.629346032990298</v>
      </c>
      <c r="M600">
        <v>39.83765340942</v>
      </c>
      <c r="N600">
        <v>0.76688050289794696</v>
      </c>
      <c r="O600">
        <v>41.383898868928803</v>
      </c>
      <c r="P600">
        <v>119.41605839416</v>
      </c>
      <c r="Q600">
        <v>9.8830979023350005E-3</v>
      </c>
    </row>
    <row r="601" spans="1:17" x14ac:dyDescent="0.3">
      <c r="A601" t="s">
        <v>1330</v>
      </c>
      <c r="B601" t="s">
        <v>1331</v>
      </c>
      <c r="C601" t="str">
        <f>IFERROR(VLOOKUP(Table1[[#This Row],[Ticker]],[1]!Table1[[Symbol]:[Industry]],2,FALSE),"-")</f>
        <v>-</v>
      </c>
      <c r="D601" t="s">
        <v>24</v>
      </c>
      <c r="E601">
        <v>8287.01022663</v>
      </c>
      <c r="F601">
        <v>219.2</v>
      </c>
      <c r="G601">
        <v>-19.501280786611499</v>
      </c>
      <c r="H601">
        <v>-4.1132620836442797</v>
      </c>
      <c r="I601">
        <v>-31.4694462002074</v>
      </c>
      <c r="J601">
        <v>-2.54767231386823</v>
      </c>
      <c r="K601">
        <v>222.718015442292</v>
      </c>
      <c r="L601">
        <v>221.108509688721</v>
      </c>
      <c r="M601">
        <v>39.276935184083001</v>
      </c>
      <c r="N601">
        <v>0.706918020365364</v>
      </c>
      <c r="O601">
        <v>30.725364963503601</v>
      </c>
      <c r="P601">
        <v>14.1666666666666</v>
      </c>
      <c r="Q601">
        <v>0.11968670708803</v>
      </c>
    </row>
    <row r="602" spans="1:17" hidden="1" x14ac:dyDescent="0.3">
      <c r="A602" t="s">
        <v>1332</v>
      </c>
      <c r="B602" t="s">
        <v>1333</v>
      </c>
      <c r="C602" t="str">
        <f>IFERROR(VLOOKUP(Table1[[#This Row],[Ticker]],[1]!Table1[[Symbol]:[Industry]],2,FALSE),"-")</f>
        <v>-</v>
      </c>
      <c r="D602" t="s">
        <v>253</v>
      </c>
      <c r="E602">
        <v>8269.3280627999993</v>
      </c>
      <c r="F602">
        <v>1989.8</v>
      </c>
      <c r="G602">
        <v>69.136485312775093</v>
      </c>
      <c r="H602">
        <v>4.0781651580176304</v>
      </c>
      <c r="I602">
        <v>43.161690548626197</v>
      </c>
      <c r="J602">
        <v>1.19284132754762</v>
      </c>
      <c r="K602">
        <v>1773.5455564898</v>
      </c>
      <c r="L602">
        <v>1443.49705506235</v>
      </c>
      <c r="M602">
        <v>65.762520918450903</v>
      </c>
      <c r="N602">
        <v>0.36649662055485599</v>
      </c>
      <c r="O602">
        <v>5.5382450497537503</v>
      </c>
      <c r="P602">
        <v>98.374956383031702</v>
      </c>
      <c r="Q602">
        <v>0.16510142278884299</v>
      </c>
    </row>
    <row r="603" spans="1:17" x14ac:dyDescent="0.3">
      <c r="A603" t="s">
        <v>1334</v>
      </c>
      <c r="B603" t="s">
        <v>1335</v>
      </c>
      <c r="C603" t="str">
        <f>IFERROR(VLOOKUP(Table1[[#This Row],[Ticker]],[1]!Table1[[Symbol]:[Industry]],2,FALSE),"-")</f>
        <v>-</v>
      </c>
      <c r="D603" t="s">
        <v>214</v>
      </c>
      <c r="E603">
        <v>8193.8259237999991</v>
      </c>
      <c r="F603">
        <v>2108.0500000000002</v>
      </c>
      <c r="G603">
        <v>7.4254137826749602</v>
      </c>
      <c r="H603">
        <v>-9.8541704678056394</v>
      </c>
      <c r="I603">
        <v>2.85459328402125</v>
      </c>
      <c r="J603">
        <v>-6.7016057980488197</v>
      </c>
      <c r="K603">
        <v>2213.2459033210298</v>
      </c>
      <c r="L603">
        <v>1969.6423356708401</v>
      </c>
      <c r="M603">
        <v>31.305618315469001</v>
      </c>
      <c r="N603">
        <v>0.59172210941402503</v>
      </c>
      <c r="O603">
        <v>30.120253314674599</v>
      </c>
      <c r="P603">
        <v>44.199329639510204</v>
      </c>
      <c r="Q603">
        <v>-2.7376739473552E-2</v>
      </c>
    </row>
    <row r="604" spans="1:17" x14ac:dyDescent="0.3">
      <c r="A604" t="s">
        <v>1336</v>
      </c>
      <c r="B604" t="s">
        <v>1337</v>
      </c>
      <c r="C604" t="str">
        <f>IFERROR(VLOOKUP(Table1[[#This Row],[Ticker]],[1]!Table1[[Symbol]:[Industry]],2,FALSE),"-")</f>
        <v>-</v>
      </c>
      <c r="D604" t="s">
        <v>548</v>
      </c>
      <c r="E604">
        <v>8185.97929663999</v>
      </c>
      <c r="F604">
        <v>751.45</v>
      </c>
      <c r="G604">
        <v>-53.826220590087402</v>
      </c>
      <c r="H604">
        <v>-9.6270269298555693</v>
      </c>
      <c r="I604">
        <v>-33.605222957501901</v>
      </c>
      <c r="J604">
        <v>-3.5282560707689798</v>
      </c>
      <c r="K604">
        <v>784.90538732067398</v>
      </c>
      <c r="L604">
        <v>863.868746910136</v>
      </c>
      <c r="M604">
        <v>20.455728499189</v>
      </c>
      <c r="N604">
        <v>0.49079075194391197</v>
      </c>
      <c r="O604">
        <v>47.222037394370801</v>
      </c>
      <c r="P604">
        <v>4.3101054969461403</v>
      </c>
      <c r="Q604">
        <v>-5.6098108462717997E-2</v>
      </c>
    </row>
    <row r="605" spans="1:17" x14ac:dyDescent="0.3">
      <c r="A605" t="s">
        <v>1338</v>
      </c>
      <c r="B605" t="s">
        <v>1339</v>
      </c>
      <c r="C605" t="str">
        <f>IFERROR(VLOOKUP(Table1[[#This Row],[Ticker]],[1]!Table1[[Symbol]:[Industry]],2,FALSE),"-")</f>
        <v>-</v>
      </c>
      <c r="D605" t="s">
        <v>1340</v>
      </c>
      <c r="E605">
        <v>8176.4865213000003</v>
      </c>
      <c r="F605">
        <v>1281.4000000000001</v>
      </c>
      <c r="G605">
        <v>124.434803860047</v>
      </c>
      <c r="H605">
        <v>7.4889767449926898</v>
      </c>
      <c r="I605">
        <v>87.452302735522395</v>
      </c>
      <c r="J605">
        <v>-2.4229333193974401</v>
      </c>
      <c r="K605">
        <v>1118.0792483534699</v>
      </c>
      <c r="L605">
        <v>819.81187291032302</v>
      </c>
      <c r="M605">
        <v>63.349185052271899</v>
      </c>
      <c r="N605">
        <v>0.55691402937730505</v>
      </c>
      <c r="O605">
        <v>7.61666926798814</v>
      </c>
      <c r="P605">
        <v>194.27029509702601</v>
      </c>
      <c r="Q605">
        <v>0.140836680881298</v>
      </c>
    </row>
    <row r="606" spans="1:17" x14ac:dyDescent="0.3">
      <c r="A606" t="s">
        <v>1341</v>
      </c>
      <c r="B606" t="s">
        <v>1342</v>
      </c>
      <c r="C606" t="str">
        <f>IFERROR(VLOOKUP(Table1[[#This Row],[Ticker]],[1]!Table1[[Symbol]:[Industry]],2,FALSE),"-")</f>
        <v>-</v>
      </c>
      <c r="D606" t="s">
        <v>290</v>
      </c>
      <c r="E606">
        <v>8157.5232495</v>
      </c>
      <c r="F606">
        <v>784.1</v>
      </c>
      <c r="G606">
        <v>38.532755054508698</v>
      </c>
      <c r="H606">
        <v>-7.7126732984956696</v>
      </c>
      <c r="I606">
        <v>5.3212550787918698</v>
      </c>
      <c r="J606">
        <v>0.66631625302027597</v>
      </c>
      <c r="K606">
        <v>766.90626292934405</v>
      </c>
      <c r="L606">
        <v>664.68914687980896</v>
      </c>
      <c r="M606">
        <v>54.1040591616866</v>
      </c>
      <c r="N606">
        <v>0.90990459111423805</v>
      </c>
      <c r="O606">
        <v>12.230582833822201</v>
      </c>
      <c r="P606">
        <v>79.325328759290997</v>
      </c>
      <c r="Q606">
        <v>1.1895364781737E-2</v>
      </c>
    </row>
    <row r="607" spans="1:17" x14ac:dyDescent="0.3">
      <c r="A607" t="s">
        <v>1343</v>
      </c>
      <c r="B607" t="s">
        <v>1344</v>
      </c>
      <c r="C607" t="str">
        <f>IFERROR(VLOOKUP(Table1[[#This Row],[Ticker]],[1]!Table1[[Symbol]:[Industry]],2,FALSE),"-")</f>
        <v>-</v>
      </c>
      <c r="D607" t="s">
        <v>62</v>
      </c>
      <c r="E607">
        <v>8142.1323008399904</v>
      </c>
      <c r="F607">
        <v>491.3</v>
      </c>
      <c r="G607">
        <v>25.4446639646997</v>
      </c>
      <c r="H607">
        <v>4.6872879497867697</v>
      </c>
      <c r="I607">
        <v>3.7718444680030099</v>
      </c>
      <c r="J607">
        <v>-3.6556412980344999</v>
      </c>
      <c r="K607">
        <v>467.80396353136098</v>
      </c>
      <c r="L607">
        <v>426.90219442729398</v>
      </c>
      <c r="M607">
        <v>65.4057519534325</v>
      </c>
      <c r="N607">
        <v>2.3213828335431899</v>
      </c>
      <c r="O607">
        <v>6.1774882963566</v>
      </c>
      <c r="P607">
        <v>53.029123189534303</v>
      </c>
      <c r="Q607">
        <v>-7.0192334009929998E-3</v>
      </c>
    </row>
    <row r="608" spans="1:17" x14ac:dyDescent="0.3">
      <c r="A608" t="s">
        <v>1345</v>
      </c>
      <c r="B608" t="s">
        <v>1346</v>
      </c>
      <c r="C608" t="str">
        <f>IFERROR(VLOOKUP(Table1[[#This Row],[Ticker]],[1]!Table1[[Symbol]:[Industry]],2,FALSE),"-")</f>
        <v>-</v>
      </c>
      <c r="D608" t="s">
        <v>256</v>
      </c>
      <c r="E608">
        <v>8084.1066983999999</v>
      </c>
      <c r="F608">
        <v>608.4</v>
      </c>
      <c r="G608">
        <v>-42.686866421165597</v>
      </c>
      <c r="H608">
        <v>-4.7919813486634002</v>
      </c>
      <c r="I608">
        <v>-17.268761605444901</v>
      </c>
      <c r="J608">
        <v>2.4299551818267502</v>
      </c>
      <c r="K608">
        <v>592.44494322993398</v>
      </c>
      <c r="L608">
        <v>602.64440391297705</v>
      </c>
      <c r="M608">
        <v>66.073358349385003</v>
      </c>
      <c r="N608">
        <v>1.2828205203279599</v>
      </c>
      <c r="O608">
        <v>23.191978961209699</v>
      </c>
      <c r="P608">
        <v>10.2973168963016</v>
      </c>
      <c r="Q608">
        <v>2.6563507462588998E-2</v>
      </c>
    </row>
    <row r="609" spans="1:17" x14ac:dyDescent="0.3">
      <c r="A609" t="s">
        <v>1347</v>
      </c>
      <c r="B609" t="s">
        <v>1348</v>
      </c>
      <c r="C609" t="str">
        <f>IFERROR(VLOOKUP(Table1[[#This Row],[Ticker]],[1]!Table1[[Symbol]:[Industry]],2,FALSE),"-")</f>
        <v>-</v>
      </c>
      <c r="D609" t="s">
        <v>637</v>
      </c>
      <c r="E609">
        <v>7986.5412605000001</v>
      </c>
      <c r="F609">
        <v>398.3</v>
      </c>
      <c r="G609">
        <v>57.1040678843937</v>
      </c>
      <c r="H609">
        <v>5.5750371819633697</v>
      </c>
      <c r="I609">
        <v>23.982373794220901</v>
      </c>
      <c r="J609">
        <v>-3.22948300650937</v>
      </c>
      <c r="K609">
        <v>381.18990839032602</v>
      </c>
      <c r="L609">
        <v>323.04621180996799</v>
      </c>
      <c r="M609">
        <v>51.337491782525099</v>
      </c>
      <c r="N609">
        <v>2.4860440787384701</v>
      </c>
      <c r="O609">
        <v>13.143359276926899</v>
      </c>
      <c r="P609">
        <v>99.050474762618705</v>
      </c>
      <c r="Q609">
        <v>6.0105142230641999E-2</v>
      </c>
    </row>
    <row r="610" spans="1:17" x14ac:dyDescent="0.3">
      <c r="A610" t="s">
        <v>1349</v>
      </c>
      <c r="B610" t="s">
        <v>1350</v>
      </c>
      <c r="C610" t="str">
        <f>IFERROR(VLOOKUP(Table1[[#This Row],[Ticker]],[1]!Table1[[Symbol]:[Industry]],2,FALSE),"-")</f>
        <v>-</v>
      </c>
      <c r="D610" t="s">
        <v>148</v>
      </c>
      <c r="E610">
        <v>7977.8431719999999</v>
      </c>
      <c r="F610">
        <v>673.5</v>
      </c>
      <c r="G610">
        <v>-47.269181164649702</v>
      </c>
      <c r="H610">
        <v>-9.4771975564978597</v>
      </c>
      <c r="I610">
        <v>-21.0068573081954</v>
      </c>
      <c r="J610">
        <v>-2.5271432968923002</v>
      </c>
      <c r="K610">
        <v>689.50495164784502</v>
      </c>
      <c r="L610">
        <v>717.29356982279501</v>
      </c>
      <c r="M610">
        <v>28.7943233218401</v>
      </c>
      <c r="N610">
        <v>2.6889146634391001</v>
      </c>
      <c r="O610">
        <v>45.211581291759401</v>
      </c>
      <c r="P610">
        <v>12.512529234881301</v>
      </c>
      <c r="Q610">
        <v>-0.10583873110797699</v>
      </c>
    </row>
    <row r="611" spans="1:17" x14ac:dyDescent="0.3">
      <c r="A611" t="s">
        <v>1351</v>
      </c>
      <c r="B611" t="s">
        <v>1352</v>
      </c>
      <c r="C611" t="str">
        <f>IFERROR(VLOOKUP(Table1[[#This Row],[Ticker]],[1]!Table1[[Symbol]:[Industry]],2,FALSE),"-")</f>
        <v>-</v>
      </c>
      <c r="D611" t="s">
        <v>193</v>
      </c>
      <c r="E611">
        <v>7870.7400118649903</v>
      </c>
      <c r="F611">
        <v>2675.55</v>
      </c>
      <c r="G611">
        <v>195.89513850949601</v>
      </c>
      <c r="H611">
        <v>60.626815266414603</v>
      </c>
      <c r="I611">
        <v>76.522470790974793</v>
      </c>
      <c r="J611">
        <v>5.1491114460245599</v>
      </c>
      <c r="K611">
        <v>1988.1666767081899</v>
      </c>
      <c r="L611">
        <v>1483.77233099471</v>
      </c>
      <c r="M611">
        <v>68.483799614966301</v>
      </c>
      <c r="N611">
        <v>1.7028450732020799</v>
      </c>
      <c r="O611">
        <v>10.336192558539301</v>
      </c>
      <c r="P611">
        <v>232.36645962732899</v>
      </c>
      <c r="Q611">
        <v>0.14885634945371701</v>
      </c>
    </row>
    <row r="612" spans="1:17" x14ac:dyDescent="0.3">
      <c r="A612" t="s">
        <v>1353</v>
      </c>
      <c r="B612" t="s">
        <v>1354</v>
      </c>
      <c r="C612" t="str">
        <f>IFERROR(VLOOKUP(Table1[[#This Row],[Ticker]],[1]!Table1[[Symbol]:[Industry]],2,FALSE),"-")</f>
        <v>-</v>
      </c>
      <c r="D612" t="s">
        <v>253</v>
      </c>
      <c r="E612">
        <v>7850.3348408000002</v>
      </c>
      <c r="F612">
        <v>7056.35</v>
      </c>
      <c r="G612">
        <v>28.1002240098294</v>
      </c>
      <c r="H612">
        <v>0.98329323188253603</v>
      </c>
      <c r="I612">
        <v>24.6070135876199</v>
      </c>
      <c r="J612">
        <v>-4.0556029682190502</v>
      </c>
      <c r="K612">
        <v>6898.0011051072397</v>
      </c>
      <c r="L612">
        <v>6110.6599468999402</v>
      </c>
      <c r="M612">
        <v>44.278065441898498</v>
      </c>
      <c r="N612">
        <v>1.4047120662431001</v>
      </c>
      <c r="O612">
        <v>10.893025430994699</v>
      </c>
      <c r="P612">
        <v>63.6406855128591</v>
      </c>
      <c r="Q612">
        <v>1.8944877353964999E-2</v>
      </c>
    </row>
    <row r="613" spans="1:17" x14ac:dyDescent="0.3">
      <c r="A613" t="s">
        <v>1355</v>
      </c>
      <c r="B613" t="s">
        <v>1356</v>
      </c>
      <c r="C613" t="str">
        <f>IFERROR(VLOOKUP(Table1[[#This Row],[Ticker]],[1]!Table1[[Symbol]:[Industry]],2,FALSE),"-")</f>
        <v>-</v>
      </c>
      <c r="D613" t="s">
        <v>1357</v>
      </c>
      <c r="E613">
        <v>7830.2929372799999</v>
      </c>
      <c r="F613">
        <v>285.39999999999998</v>
      </c>
      <c r="G613">
        <v>32.683804994733798</v>
      </c>
      <c r="H613">
        <v>-14.922467181952999</v>
      </c>
      <c r="I613">
        <v>-11.6639403240719</v>
      </c>
      <c r="J613">
        <v>-8.9811874145393702</v>
      </c>
      <c r="K613">
        <v>306.25802830747699</v>
      </c>
      <c r="L613">
        <v>288.23437996042401</v>
      </c>
      <c r="M613">
        <v>26.916357230468101</v>
      </c>
      <c r="N613">
        <v>2.1976490810965901</v>
      </c>
      <c r="O613">
        <v>27.873160476524099</v>
      </c>
      <c r="P613">
        <v>86.4750081672655</v>
      </c>
      <c r="Q613">
        <v>6.5065269309245E-2</v>
      </c>
    </row>
    <row r="614" spans="1:17" x14ac:dyDescent="0.3">
      <c r="A614" t="s">
        <v>1358</v>
      </c>
      <c r="B614" t="s">
        <v>1359</v>
      </c>
      <c r="C614" t="str">
        <f>IFERROR(VLOOKUP(Table1[[#This Row],[Ticker]],[1]!Table1[[Symbol]:[Industry]],2,FALSE),"-")</f>
        <v>-</v>
      </c>
      <c r="D614" t="s">
        <v>46</v>
      </c>
      <c r="E614">
        <v>7819.5766490799997</v>
      </c>
      <c r="F614">
        <v>534.79999999999995</v>
      </c>
      <c r="G614">
        <v>86.199831716018394</v>
      </c>
      <c r="H614">
        <v>12.5988592619867</v>
      </c>
      <c r="I614">
        <v>18.624724293754301</v>
      </c>
      <c r="J614">
        <v>-2.81371946582142</v>
      </c>
      <c r="K614">
        <v>490.53979581112799</v>
      </c>
      <c r="L614">
        <v>418.071599012626</v>
      </c>
      <c r="M614">
        <v>53.767927613761699</v>
      </c>
      <c r="N614">
        <v>0.65607119697209504</v>
      </c>
      <c r="O614">
        <v>5.4599850411368704</v>
      </c>
      <c r="P614">
        <v>125.558835934204</v>
      </c>
      <c r="Q614">
        <v>-2.3938082105873001E-2</v>
      </c>
    </row>
    <row r="615" spans="1:17" hidden="1" x14ac:dyDescent="0.3">
      <c r="A615" t="s">
        <v>1360</v>
      </c>
      <c r="B615" t="s">
        <v>1361</v>
      </c>
      <c r="C615" t="str">
        <f>IFERROR(VLOOKUP(Table1[[#This Row],[Ticker]],[1]!Table1[[Symbol]:[Industry]],2,FALSE),"-")</f>
        <v>-</v>
      </c>
      <c r="D615" t="s">
        <v>330</v>
      </c>
      <c r="E615">
        <v>7775.5913200000005</v>
      </c>
      <c r="F615">
        <v>1118.5</v>
      </c>
      <c r="G615">
        <v>0.48395309032699502</v>
      </c>
      <c r="H615">
        <v>-13.2654965272772</v>
      </c>
      <c r="I615">
        <v>8.0622988084374203</v>
      </c>
      <c r="J615">
        <v>-2.9017301027580702</v>
      </c>
      <c r="K615">
        <v>1103.6633859972001</v>
      </c>
      <c r="L615">
        <v>986.41274023521805</v>
      </c>
      <c r="M615">
        <v>36.473240107007598</v>
      </c>
      <c r="N615">
        <v>0.33620095000067601</v>
      </c>
      <c r="O615">
        <v>15.3330353151542</v>
      </c>
      <c r="P615">
        <v>36.402439024390198</v>
      </c>
      <c r="Q615">
        <v>-5.5552560735488997E-2</v>
      </c>
    </row>
    <row r="616" spans="1:17" x14ac:dyDescent="0.3">
      <c r="A616" t="s">
        <v>1362</v>
      </c>
      <c r="B616" t="s">
        <v>1363</v>
      </c>
      <c r="C616" t="str">
        <f>IFERROR(VLOOKUP(Table1[[#This Row],[Ticker]],[1]!Table1[[Symbol]:[Industry]],2,FALSE),"-")</f>
        <v>-</v>
      </c>
      <c r="D616" t="s">
        <v>553</v>
      </c>
      <c r="E616">
        <v>7768.8027350000002</v>
      </c>
      <c r="F616">
        <v>387.45</v>
      </c>
      <c r="G616">
        <v>99.483402740511295</v>
      </c>
      <c r="H616">
        <v>1.2750495910917701</v>
      </c>
      <c r="I616">
        <v>32.674569698851897</v>
      </c>
      <c r="J616">
        <v>-1.6148547173383501</v>
      </c>
      <c r="K616">
        <v>361.262410891</v>
      </c>
      <c r="L616">
        <v>289.151345384026</v>
      </c>
      <c r="M616">
        <v>59.822011827692698</v>
      </c>
      <c r="N616">
        <v>0.66508773834033197</v>
      </c>
      <c r="O616">
        <v>16.453735965930999</v>
      </c>
      <c r="P616">
        <v>129.19254658385</v>
      </c>
      <c r="Q616">
        <v>0.33205662294846999</v>
      </c>
    </row>
    <row r="617" spans="1:17" x14ac:dyDescent="0.3">
      <c r="A617" t="s">
        <v>1364</v>
      </c>
      <c r="B617" t="s">
        <v>1365</v>
      </c>
      <c r="C617" t="str">
        <f>IFERROR(VLOOKUP(Table1[[#This Row],[Ticker]],[1]!Table1[[Symbol]:[Industry]],2,FALSE),"-")</f>
        <v>-</v>
      </c>
      <c r="D617" t="s">
        <v>62</v>
      </c>
      <c r="E617">
        <v>7716.7988410520002</v>
      </c>
      <c r="F617">
        <v>235.9</v>
      </c>
      <c r="G617">
        <v>-23.769885296714399</v>
      </c>
      <c r="H617">
        <v>3.0746346915818101</v>
      </c>
      <c r="I617">
        <v>-50.549428207149298</v>
      </c>
      <c r="J617">
        <v>-2.7855111681446298</v>
      </c>
      <c r="K617">
        <v>247.066413917413</v>
      </c>
      <c r="L617">
        <v>274.97524142633398</v>
      </c>
      <c r="M617">
        <v>45.268923706077302</v>
      </c>
      <c r="N617">
        <v>0.57414594914664796</v>
      </c>
      <c r="O617">
        <v>100.42390843577699</v>
      </c>
      <c r="P617">
        <v>20.295767465578699</v>
      </c>
      <c r="Q617">
        <v>-1.2322801985145E-2</v>
      </c>
    </row>
    <row r="618" spans="1:17" hidden="1" x14ac:dyDescent="0.3">
      <c r="A618" t="s">
        <v>1366</v>
      </c>
      <c r="B618" t="s">
        <v>1367</v>
      </c>
      <c r="C618" t="str">
        <f>IFERROR(VLOOKUP(Table1[[#This Row],[Ticker]],[1]!Table1[[Symbol]:[Industry]],2,FALSE),"-")</f>
        <v>-</v>
      </c>
      <c r="D618" t="s">
        <v>193</v>
      </c>
      <c r="E618">
        <v>7681.6614090000003</v>
      </c>
      <c r="F618">
        <v>387.35</v>
      </c>
      <c r="G618">
        <v>-1.4907177704258401</v>
      </c>
      <c r="H618">
        <v>16.614605677512401</v>
      </c>
      <c r="I618">
        <v>22.890952444159002</v>
      </c>
      <c r="J618">
        <v>-2.4032300435940099</v>
      </c>
      <c r="K618">
        <v>344.592553555054</v>
      </c>
      <c r="M618">
        <v>66.384955936553695</v>
      </c>
      <c r="N618">
        <v>1.0535949958567501</v>
      </c>
      <c r="O618">
        <v>4.9438492319607601</v>
      </c>
      <c r="P618">
        <v>61.328613077884199</v>
      </c>
    </row>
    <row r="619" spans="1:17" x14ac:dyDescent="0.3">
      <c r="A619" t="s">
        <v>1368</v>
      </c>
      <c r="B619" t="s">
        <v>1369</v>
      </c>
      <c r="C619" t="str">
        <f>IFERROR(VLOOKUP(Table1[[#This Row],[Ticker]],[1]!Table1[[Symbol]:[Industry]],2,FALSE),"-")</f>
        <v>-</v>
      </c>
      <c r="D619" t="s">
        <v>371</v>
      </c>
      <c r="E619">
        <v>7662.6278308800001</v>
      </c>
      <c r="F619">
        <v>1700</v>
      </c>
      <c r="G619">
        <v>92.331879923974199</v>
      </c>
      <c r="H619">
        <v>-0.15143405125383499</v>
      </c>
      <c r="I619">
        <v>24.2863092435949</v>
      </c>
      <c r="J619">
        <v>-0.34132819493539102</v>
      </c>
      <c r="K619">
        <v>1515.2772416615501</v>
      </c>
      <c r="L619">
        <v>1199.25463987747</v>
      </c>
      <c r="M619">
        <v>48.615745690241297</v>
      </c>
      <c r="N619">
        <v>0.95005398215593095</v>
      </c>
      <c r="O619">
        <v>6.1147058823529399</v>
      </c>
      <c r="P619">
        <v>141.700433639013</v>
      </c>
      <c r="Q619">
        <v>3.3588666109147E-2</v>
      </c>
    </row>
    <row r="620" spans="1:17" hidden="1" x14ac:dyDescent="0.3">
      <c r="A620" t="s">
        <v>1370</v>
      </c>
      <c r="B620" t="s">
        <v>1371</v>
      </c>
      <c r="C620" t="str">
        <f>IFERROR(VLOOKUP(Table1[[#This Row],[Ticker]],[1]!Table1[[Symbol]:[Industry]],2,FALSE),"-")</f>
        <v>-</v>
      </c>
      <c r="D620" t="s">
        <v>637</v>
      </c>
      <c r="E620">
        <v>7636.2236583149997</v>
      </c>
      <c r="F620">
        <v>3789.55</v>
      </c>
      <c r="G620">
        <v>-5.8750262200235497</v>
      </c>
      <c r="H620">
        <v>-11.212794404236901</v>
      </c>
      <c r="I620">
        <v>-2.47696786961485</v>
      </c>
      <c r="J620">
        <v>-4.5591934141892096</v>
      </c>
      <c r="K620">
        <v>3746.7237936710699</v>
      </c>
      <c r="L620">
        <v>3457.8628554758702</v>
      </c>
      <c r="M620">
        <v>35.623419490107302</v>
      </c>
      <c r="N620">
        <v>0.60992676479062502</v>
      </c>
      <c r="O620">
        <v>13.1743874602525</v>
      </c>
      <c r="P620">
        <v>26.024276687728602</v>
      </c>
      <c r="Q620">
        <v>-3.3555193083870997E-2</v>
      </c>
    </row>
    <row r="621" spans="1:17" hidden="1" x14ac:dyDescent="0.3">
      <c r="A621" t="s">
        <v>1372</v>
      </c>
      <c r="B621" t="s">
        <v>1373</v>
      </c>
      <c r="C621" t="str">
        <f>IFERROR(VLOOKUP(Table1[[#This Row],[Ticker]],[1]!Table1[[Symbol]:[Industry]],2,FALSE),"-")</f>
        <v>-</v>
      </c>
      <c r="D621" t="s">
        <v>484</v>
      </c>
      <c r="E621">
        <v>7633.8357328000002</v>
      </c>
      <c r="F621">
        <v>715</v>
      </c>
      <c r="G621">
        <v>4.86287976797695</v>
      </c>
      <c r="H621">
        <v>3.8208612555916899</v>
      </c>
      <c r="I621">
        <v>15.928556217624701</v>
      </c>
      <c r="J621">
        <v>-4.6436388995208002</v>
      </c>
      <c r="K621">
        <v>665.75966864830798</v>
      </c>
      <c r="M621">
        <v>46.479681306174797</v>
      </c>
      <c r="N621">
        <v>0.86611749407676697</v>
      </c>
      <c r="O621">
        <v>6.57342657342656</v>
      </c>
      <c r="P621">
        <v>37.725127612443401</v>
      </c>
    </row>
    <row r="622" spans="1:17" x14ac:dyDescent="0.3">
      <c r="A622" t="s">
        <v>1374</v>
      </c>
      <c r="B622" t="s">
        <v>1375</v>
      </c>
      <c r="C622" t="str">
        <f>IFERROR(VLOOKUP(Table1[[#This Row],[Ticker]],[1]!Table1[[Symbol]:[Industry]],2,FALSE),"-")</f>
        <v>-</v>
      </c>
      <c r="D622" t="s">
        <v>98</v>
      </c>
      <c r="E622">
        <v>7613.8433914050001</v>
      </c>
      <c r="F622">
        <v>966.6</v>
      </c>
      <c r="G622">
        <v>112.087970702121</v>
      </c>
      <c r="H622">
        <v>-4.5585282923428396</v>
      </c>
      <c r="I622">
        <v>9.7056875822223603</v>
      </c>
      <c r="J622">
        <v>-9.6644455960194602</v>
      </c>
      <c r="K622">
        <v>974.52565308929002</v>
      </c>
      <c r="L622">
        <v>784.82085042553399</v>
      </c>
      <c r="M622">
        <v>26.833973735196199</v>
      </c>
      <c r="N622">
        <v>0.495015016341456</v>
      </c>
      <c r="O622">
        <v>21.767018415063099</v>
      </c>
      <c r="P622">
        <v>169.66104059143501</v>
      </c>
    </row>
    <row r="623" spans="1:17" x14ac:dyDescent="0.3">
      <c r="A623" t="s">
        <v>1376</v>
      </c>
      <c r="B623" t="s">
        <v>1377</v>
      </c>
      <c r="C623" t="str">
        <f>IFERROR(VLOOKUP(Table1[[#This Row],[Ticker]],[1]!Table1[[Symbol]:[Industry]],2,FALSE),"-")</f>
        <v>-</v>
      </c>
      <c r="D623" t="s">
        <v>236</v>
      </c>
      <c r="E623">
        <v>7593.9134752479904</v>
      </c>
      <c r="F623">
        <v>190.6</v>
      </c>
      <c r="G623">
        <v>12.165756829822101</v>
      </c>
      <c r="H623">
        <v>-2.6931715075023601</v>
      </c>
      <c r="I623">
        <v>-31.9769131936532</v>
      </c>
      <c r="J623">
        <v>1.37699845560431</v>
      </c>
      <c r="K623">
        <v>193.21630107785199</v>
      </c>
      <c r="L623">
        <v>194.87432717279401</v>
      </c>
      <c r="M623">
        <v>45.786187598077902</v>
      </c>
      <c r="N623">
        <v>0.85461288853343598</v>
      </c>
      <c r="O623">
        <v>61.594963273871997</v>
      </c>
      <c r="P623">
        <v>41.447124304267099</v>
      </c>
      <c r="Q623">
        <v>7.9021051705108994E-2</v>
      </c>
    </row>
    <row r="624" spans="1:17" x14ac:dyDescent="0.3">
      <c r="A624" t="s">
        <v>1378</v>
      </c>
      <c r="B624" t="s">
        <v>1379</v>
      </c>
      <c r="C624" t="str">
        <f>IFERROR(VLOOKUP(Table1[[#This Row],[Ticker]],[1]!Table1[[Symbol]:[Industry]],2,FALSE),"-")</f>
        <v>-</v>
      </c>
      <c r="D624" t="s">
        <v>24</v>
      </c>
      <c r="E624">
        <v>7579.4923457100003</v>
      </c>
      <c r="F624">
        <v>481.5</v>
      </c>
      <c r="G624">
        <v>-15.033932154874501</v>
      </c>
      <c r="H624">
        <v>-3.7972377247903699</v>
      </c>
      <c r="I624">
        <v>-14.7646502553033</v>
      </c>
      <c r="J624">
        <v>-1.14745302328026</v>
      </c>
      <c r="K624">
        <v>476.74554140666601</v>
      </c>
      <c r="L624">
        <v>486.06282784003201</v>
      </c>
      <c r="M624">
        <v>50.216840049164801</v>
      </c>
      <c r="N624">
        <v>1.13657776407319</v>
      </c>
      <c r="O624">
        <v>26.967808930425701</v>
      </c>
      <c r="P624">
        <v>15.7312822978007</v>
      </c>
    </row>
    <row r="625" spans="1:17" hidden="1" x14ac:dyDescent="0.3">
      <c r="A625" t="s">
        <v>1380</v>
      </c>
      <c r="B625" t="s">
        <v>1381</v>
      </c>
      <c r="C625" t="str">
        <f>IFERROR(VLOOKUP(Table1[[#This Row],[Ticker]],[1]!Table1[[Symbol]:[Industry]],2,FALSE),"-")</f>
        <v>-</v>
      </c>
      <c r="D625" t="s">
        <v>140</v>
      </c>
      <c r="E625">
        <v>7558.3919628000003</v>
      </c>
      <c r="F625">
        <v>521.4</v>
      </c>
      <c r="G625">
        <v>57.805700449110098</v>
      </c>
      <c r="H625">
        <v>18.0532795077002</v>
      </c>
      <c r="I625">
        <v>54.432506176493902</v>
      </c>
      <c r="J625">
        <v>2.10645615552784</v>
      </c>
      <c r="K625">
        <v>420.45611449430902</v>
      </c>
      <c r="M625">
        <v>67.004126860556397</v>
      </c>
      <c r="N625">
        <v>0.736830816428383</v>
      </c>
      <c r="O625">
        <v>2.8001534330648301</v>
      </c>
      <c r="P625">
        <v>114.788877445932</v>
      </c>
    </row>
    <row r="626" spans="1:17" x14ac:dyDescent="0.3">
      <c r="A626" t="s">
        <v>1382</v>
      </c>
      <c r="B626" t="s">
        <v>1383</v>
      </c>
      <c r="C626" t="str">
        <f>IFERROR(VLOOKUP(Table1[[#This Row],[Ticker]],[1]!Table1[[Symbol]:[Industry]],2,FALSE),"-")</f>
        <v>-</v>
      </c>
      <c r="D626" t="s">
        <v>548</v>
      </c>
      <c r="E626">
        <v>7536.9586149999996</v>
      </c>
      <c r="F626">
        <v>2360.9499999999998</v>
      </c>
      <c r="G626">
        <v>-18.3543500950714</v>
      </c>
      <c r="H626">
        <v>0.17826413477057201</v>
      </c>
      <c r="I626">
        <v>-19.481210984260802</v>
      </c>
      <c r="J626">
        <v>-4.2436929901498299</v>
      </c>
      <c r="K626">
        <v>2271.5717240394802</v>
      </c>
      <c r="L626">
        <v>2258.4293048974901</v>
      </c>
      <c r="M626">
        <v>46.664623697473601</v>
      </c>
      <c r="N626">
        <v>0.92058750168173997</v>
      </c>
      <c r="O626">
        <v>15.8431987123827</v>
      </c>
      <c r="P626">
        <v>20.456632653061199</v>
      </c>
      <c r="Q626">
        <v>-5.1682159019534997E-2</v>
      </c>
    </row>
    <row r="627" spans="1:17" hidden="1" x14ac:dyDescent="0.3">
      <c r="A627" t="s">
        <v>1384</v>
      </c>
      <c r="B627" t="s">
        <v>1385</v>
      </c>
      <c r="C627" t="str">
        <f>IFERROR(VLOOKUP(Table1[[#This Row],[Ticker]],[1]!Table1[[Symbol]:[Industry]],2,FALSE),"-")</f>
        <v>-</v>
      </c>
      <c r="D627" t="s">
        <v>21</v>
      </c>
      <c r="E627">
        <v>7527.0091456</v>
      </c>
      <c r="F627">
        <v>641.1</v>
      </c>
      <c r="G627">
        <v>133.31033923699999</v>
      </c>
      <c r="H627">
        <v>2.6994110298314</v>
      </c>
      <c r="I627">
        <v>40.370471862944903</v>
      </c>
      <c r="J627">
        <v>2.1211794877691101</v>
      </c>
      <c r="K627">
        <v>605.20503818863494</v>
      </c>
      <c r="L627">
        <v>514.15288750708999</v>
      </c>
      <c r="M627">
        <v>61.490610188110701</v>
      </c>
      <c r="N627">
        <v>0.93817435434747098</v>
      </c>
      <c r="O627">
        <v>7.3155513960380496</v>
      </c>
      <c r="P627">
        <v>165.79601990049699</v>
      </c>
      <c r="Q627">
        <v>0.26254284702331698</v>
      </c>
    </row>
    <row r="628" spans="1:17" x14ac:dyDescent="0.3">
      <c r="A628" t="s">
        <v>1386</v>
      </c>
      <c r="B628" t="s">
        <v>1387</v>
      </c>
      <c r="C628" t="str">
        <f>IFERROR(VLOOKUP(Table1[[#This Row],[Ticker]],[1]!Table1[[Symbol]:[Industry]],2,FALSE),"-")</f>
        <v>-</v>
      </c>
      <c r="D628" t="s">
        <v>387</v>
      </c>
      <c r="E628">
        <v>7513.7309288399902</v>
      </c>
      <c r="F628">
        <v>667.4</v>
      </c>
      <c r="G628">
        <v>-21.117291471849502</v>
      </c>
      <c r="H628">
        <v>-4.6274138720603997</v>
      </c>
      <c r="I628">
        <v>-19.529717664344801</v>
      </c>
      <c r="J628">
        <v>-3.1047279735277198</v>
      </c>
      <c r="K628">
        <v>659.41109614387506</v>
      </c>
      <c r="L628">
        <v>646.88236754176796</v>
      </c>
      <c r="M628">
        <v>47.129183238990997</v>
      </c>
      <c r="N628">
        <v>0.89441262089113405</v>
      </c>
      <c r="O628">
        <v>16.2721006892418</v>
      </c>
      <c r="P628">
        <v>28.0138103001822</v>
      </c>
      <c r="Q628">
        <v>-5.9087883980721997E-2</v>
      </c>
    </row>
    <row r="629" spans="1:17" x14ac:dyDescent="0.3">
      <c r="A629" t="s">
        <v>1388</v>
      </c>
      <c r="B629" t="s">
        <v>1389</v>
      </c>
      <c r="C629" t="str">
        <f>IFERROR(VLOOKUP(Table1[[#This Row],[Ticker]],[1]!Table1[[Symbol]:[Industry]],2,FALSE),"-")</f>
        <v>-</v>
      </c>
      <c r="D629" t="s">
        <v>344</v>
      </c>
      <c r="E629">
        <v>7475.0434340399997</v>
      </c>
      <c r="F629">
        <v>337.45</v>
      </c>
      <c r="G629">
        <v>125.802746558791</v>
      </c>
      <c r="H629">
        <v>9.6576001494167993</v>
      </c>
      <c r="I629">
        <v>75.043095414573003</v>
      </c>
      <c r="J629">
        <v>-1.5007227844354101</v>
      </c>
      <c r="K629">
        <v>300.172758128775</v>
      </c>
      <c r="L629">
        <v>231.57378553913</v>
      </c>
      <c r="M629">
        <v>55.796436243358698</v>
      </c>
      <c r="N629">
        <v>0.67240315728950595</v>
      </c>
      <c r="O629">
        <v>4.3858349385094098</v>
      </c>
      <c r="P629">
        <v>160.57915057915</v>
      </c>
      <c r="Q629">
        <v>0.12962863503628599</v>
      </c>
    </row>
    <row r="630" spans="1:17" x14ac:dyDescent="0.3">
      <c r="A630" t="s">
        <v>1390</v>
      </c>
      <c r="B630" t="s">
        <v>1391</v>
      </c>
      <c r="C630" t="str">
        <f>IFERROR(VLOOKUP(Table1[[#This Row],[Ticker]],[1]!Table1[[Symbol]:[Industry]],2,FALSE),"-")</f>
        <v>-</v>
      </c>
      <c r="D630" t="s">
        <v>548</v>
      </c>
      <c r="E630">
        <v>7471.0683305499997</v>
      </c>
      <c r="F630">
        <v>268</v>
      </c>
      <c r="G630">
        <v>-18.987207040484801</v>
      </c>
      <c r="H630">
        <v>2.1860993022847501</v>
      </c>
      <c r="I630">
        <v>-16.8743521797767</v>
      </c>
      <c r="J630">
        <v>1.0649928793566401</v>
      </c>
      <c r="K630">
        <v>255.448255919979</v>
      </c>
      <c r="L630">
        <v>260.27723903341098</v>
      </c>
      <c r="M630">
        <v>62.093827809196199</v>
      </c>
      <c r="N630">
        <v>1.4630208051642799</v>
      </c>
      <c r="O630">
        <v>19.757462686567099</v>
      </c>
      <c r="P630">
        <v>21.818181818181799</v>
      </c>
      <c r="Q630">
        <v>-2.1417247701483001E-2</v>
      </c>
    </row>
    <row r="631" spans="1:17" x14ac:dyDescent="0.3">
      <c r="A631" t="s">
        <v>1392</v>
      </c>
      <c r="B631" t="s">
        <v>1393</v>
      </c>
      <c r="C631" t="str">
        <f>IFERROR(VLOOKUP(Table1[[#This Row],[Ticker]],[1]!Table1[[Symbol]:[Industry]],2,FALSE),"-")</f>
        <v>-</v>
      </c>
      <c r="D631" t="s">
        <v>193</v>
      </c>
      <c r="E631">
        <v>7461.4884103199902</v>
      </c>
      <c r="F631">
        <v>1375.25</v>
      </c>
      <c r="G631">
        <v>25.358060409002501</v>
      </c>
      <c r="H631">
        <v>10.170853688806901</v>
      </c>
      <c r="I631">
        <v>20.842732799611401</v>
      </c>
      <c r="J631">
        <v>2.1633188283287402E-2</v>
      </c>
      <c r="K631">
        <v>1199.9362715091299</v>
      </c>
      <c r="L631">
        <v>1039.0329848542201</v>
      </c>
      <c r="M631">
        <v>71.1875050541409</v>
      </c>
      <c r="N631">
        <v>0.85544479026666098</v>
      </c>
      <c r="O631">
        <v>4.0465369932739499</v>
      </c>
      <c r="P631">
        <v>67.611212675198004</v>
      </c>
      <c r="Q631">
        <v>5.8434802891656E-2</v>
      </c>
    </row>
    <row r="632" spans="1:17" x14ac:dyDescent="0.3">
      <c r="A632" t="s">
        <v>1394</v>
      </c>
      <c r="B632" t="s">
        <v>1395</v>
      </c>
      <c r="C632" t="str">
        <f>IFERROR(VLOOKUP(Table1[[#This Row],[Ticker]],[1]!Table1[[Symbol]:[Industry]],2,FALSE),"-")</f>
        <v>-</v>
      </c>
      <c r="D632" t="s">
        <v>46</v>
      </c>
      <c r="E632">
        <v>7461.0193892850002</v>
      </c>
      <c r="F632">
        <v>195.6</v>
      </c>
      <c r="G632">
        <v>46.925389086638702</v>
      </c>
      <c r="H632">
        <v>-4.3090221404504803</v>
      </c>
      <c r="I632">
        <v>-25.856139613511601</v>
      </c>
      <c r="J632">
        <v>1.53840249383427</v>
      </c>
      <c r="K632">
        <v>199.30986407906499</v>
      </c>
      <c r="L632">
        <v>188.334293004339</v>
      </c>
      <c r="M632">
        <v>57.604758616207398</v>
      </c>
      <c r="N632">
        <v>1.33671502621972</v>
      </c>
      <c r="O632">
        <v>27.4539877300613</v>
      </c>
      <c r="P632">
        <v>75.820224719101105</v>
      </c>
      <c r="Q632">
        <v>0.16525238994727101</v>
      </c>
    </row>
    <row r="633" spans="1:17" x14ac:dyDescent="0.3">
      <c r="A633" t="s">
        <v>1396</v>
      </c>
      <c r="B633" t="s">
        <v>1397</v>
      </c>
      <c r="C633" t="str">
        <f>IFERROR(VLOOKUP(Table1[[#This Row],[Ticker]],[1]!Table1[[Symbol]:[Industry]],2,FALSE),"-")</f>
        <v>-</v>
      </c>
      <c r="D633" t="s">
        <v>193</v>
      </c>
      <c r="E633">
        <v>7456.81570091499</v>
      </c>
      <c r="F633">
        <v>531.75</v>
      </c>
      <c r="G633">
        <v>-3.4114041104661199</v>
      </c>
      <c r="H633">
        <v>1.90530691250526</v>
      </c>
      <c r="I633">
        <v>19.079224886189699</v>
      </c>
      <c r="J633">
        <v>1.8673863110442299</v>
      </c>
      <c r="K633">
        <v>481.715962566332</v>
      </c>
      <c r="L633">
        <v>427.54936170259703</v>
      </c>
      <c r="M633">
        <v>84.067528435653401</v>
      </c>
      <c r="N633">
        <v>0.98214642864220003</v>
      </c>
      <c r="O633">
        <v>4.1278796426892299</v>
      </c>
      <c r="P633">
        <v>50.318021201413401</v>
      </c>
      <c r="Q633">
        <v>3.8658780873124E-2</v>
      </c>
    </row>
    <row r="634" spans="1:17" x14ac:dyDescent="0.3">
      <c r="A634" t="s">
        <v>1398</v>
      </c>
      <c r="B634" t="s">
        <v>1399</v>
      </c>
      <c r="C634" t="str">
        <f>IFERROR(VLOOKUP(Table1[[#This Row],[Ticker]],[1]!Table1[[Symbol]:[Industry]],2,FALSE),"-")</f>
        <v>-</v>
      </c>
      <c r="D634" t="s">
        <v>95</v>
      </c>
      <c r="E634">
        <v>7414.5876759000002</v>
      </c>
      <c r="F634">
        <v>1520.85</v>
      </c>
      <c r="G634">
        <v>-20.378822227357499</v>
      </c>
      <c r="H634">
        <v>8.5066338190466109</v>
      </c>
      <c r="I634">
        <v>-9.4646277629644207</v>
      </c>
      <c r="J634">
        <v>12.006447933472501</v>
      </c>
      <c r="K634">
        <v>1391.68151299037</v>
      </c>
      <c r="L634">
        <v>1403.6723130744199</v>
      </c>
      <c r="M634">
        <v>88.481513000471907</v>
      </c>
      <c r="N634">
        <v>2.80600463480874</v>
      </c>
      <c r="O634">
        <v>10.461255219120799</v>
      </c>
      <c r="P634">
        <v>21.667999999999999</v>
      </c>
      <c r="Q634">
        <v>-0.13396562780900501</v>
      </c>
    </row>
    <row r="635" spans="1:17" x14ac:dyDescent="0.3">
      <c r="A635" t="s">
        <v>1400</v>
      </c>
      <c r="B635" t="s">
        <v>1401</v>
      </c>
      <c r="C635" t="str">
        <f>IFERROR(VLOOKUP(Table1[[#This Row],[Ticker]],[1]!Table1[[Symbol]:[Industry]],2,FALSE),"-")</f>
        <v>-</v>
      </c>
      <c r="D635" t="s">
        <v>1402</v>
      </c>
      <c r="E635">
        <v>7408.0398263759998</v>
      </c>
      <c r="F635">
        <v>233.75</v>
      </c>
      <c r="G635">
        <v>-19.958503002171401</v>
      </c>
      <c r="H635">
        <v>16.460643288809099</v>
      </c>
      <c r="I635">
        <v>6.6547315901863699</v>
      </c>
      <c r="J635">
        <v>4.2849666486660496</v>
      </c>
      <c r="K635">
        <v>201.96872883083799</v>
      </c>
      <c r="L635">
        <v>193.70228138188099</v>
      </c>
      <c r="M635">
        <v>79.559869438851706</v>
      </c>
      <c r="N635">
        <v>2.85530064567042</v>
      </c>
      <c r="O635">
        <v>3.48663101604278</v>
      </c>
      <c r="P635">
        <v>37.8242924528301</v>
      </c>
      <c r="Q635">
        <v>-5.445835153202E-2</v>
      </c>
    </row>
    <row r="636" spans="1:17" x14ac:dyDescent="0.3">
      <c r="A636" t="s">
        <v>1403</v>
      </c>
      <c r="B636" t="s">
        <v>1404</v>
      </c>
      <c r="C636" t="str">
        <f>IFERROR(VLOOKUP(Table1[[#This Row],[Ticker]],[1]!Table1[[Symbol]:[Industry]],2,FALSE),"-")</f>
        <v>-</v>
      </c>
      <c r="D636" t="s">
        <v>21</v>
      </c>
      <c r="E636">
        <v>7392.6010838899902</v>
      </c>
      <c r="F636">
        <v>894.55</v>
      </c>
      <c r="G636">
        <v>60.371112898275598</v>
      </c>
      <c r="H636">
        <v>-2.4231750428484</v>
      </c>
      <c r="I636">
        <v>79.847957459684096</v>
      </c>
      <c r="J636">
        <v>-1.23626538711308</v>
      </c>
      <c r="K636">
        <v>821.478011051674</v>
      </c>
      <c r="L636">
        <v>644.564540955697</v>
      </c>
      <c r="M636">
        <v>58.837203647741298</v>
      </c>
      <c r="N636">
        <v>1.0122479579694099</v>
      </c>
      <c r="O636">
        <v>2.38667486445698</v>
      </c>
      <c r="P636">
        <v>115.55421686746899</v>
      </c>
      <c r="Q636">
        <v>0.14255850854105201</v>
      </c>
    </row>
    <row r="637" spans="1:17" x14ac:dyDescent="0.3">
      <c r="A637" t="s">
        <v>1405</v>
      </c>
      <c r="B637" t="s">
        <v>1406</v>
      </c>
      <c r="C637" t="str">
        <f>IFERROR(VLOOKUP(Table1[[#This Row],[Ticker]],[1]!Table1[[Symbol]:[Industry]],2,FALSE),"-")</f>
        <v>-</v>
      </c>
      <c r="D637" t="s">
        <v>591</v>
      </c>
      <c r="E637">
        <v>7378.6061286399899</v>
      </c>
      <c r="F637">
        <v>43.22</v>
      </c>
      <c r="G637">
        <v>-17.5355379592493</v>
      </c>
      <c r="H637">
        <v>-5.6793767965670101</v>
      </c>
      <c r="I637">
        <v>-44.9020612347</v>
      </c>
      <c r="J637">
        <v>-4.6910088431107901</v>
      </c>
      <c r="K637">
        <v>44.147850289158697</v>
      </c>
      <c r="L637">
        <v>46.662605439902897</v>
      </c>
      <c r="M637">
        <v>43.675273178365202</v>
      </c>
      <c r="N637">
        <v>1.89456587608849</v>
      </c>
      <c r="O637">
        <v>58.954187875983301</v>
      </c>
      <c r="P637">
        <v>13.587385019710901</v>
      </c>
      <c r="Q637">
        <v>-7.4739004725460001E-3</v>
      </c>
    </row>
    <row r="638" spans="1:17" hidden="1" x14ac:dyDescent="0.3">
      <c r="A638" t="s">
        <v>1407</v>
      </c>
      <c r="B638" t="s">
        <v>1408</v>
      </c>
      <c r="C638" t="str">
        <f>IFERROR(VLOOKUP(Table1[[#This Row],[Ticker]],[1]!Table1[[Symbol]:[Industry]],2,FALSE),"-")</f>
        <v>-</v>
      </c>
      <c r="E638">
        <v>7376.1171264000004</v>
      </c>
      <c r="F638">
        <v>3307.7</v>
      </c>
      <c r="G638">
        <v>-0.46638088407912098</v>
      </c>
      <c r="H638">
        <v>-7.7777033202135204</v>
      </c>
      <c r="I638">
        <v>17.788653674353</v>
      </c>
      <c r="J638">
        <v>-6.7540340531948297</v>
      </c>
      <c r="K638">
        <v>3249.0538175585798</v>
      </c>
      <c r="L638">
        <v>2774.8468060682399</v>
      </c>
      <c r="M638">
        <v>37.757507102006699</v>
      </c>
      <c r="N638">
        <v>1.0823519244380599</v>
      </c>
      <c r="O638">
        <v>17.604377664237902</v>
      </c>
      <c r="P638">
        <v>57.584564078132402</v>
      </c>
      <c r="Q638">
        <v>0.104271372900857</v>
      </c>
    </row>
    <row r="639" spans="1:17" hidden="1" x14ac:dyDescent="0.3">
      <c r="A639" t="s">
        <v>1409</v>
      </c>
      <c r="B639" t="s">
        <v>1410</v>
      </c>
      <c r="C639" t="str">
        <f>IFERROR(VLOOKUP(Table1[[#This Row],[Ticker]],[1]!Table1[[Symbol]:[Industry]],2,FALSE),"-")</f>
        <v>-</v>
      </c>
      <c r="D639" t="s">
        <v>1411</v>
      </c>
      <c r="E639">
        <v>7348.2538175999998</v>
      </c>
      <c r="F639">
        <v>572.04999999999995</v>
      </c>
      <c r="G639">
        <v>-3.82864908463312</v>
      </c>
      <c r="H639">
        <v>-11.145472627049401</v>
      </c>
      <c r="I639">
        <v>-5.7977745898613202</v>
      </c>
      <c r="J639">
        <v>-5.3666109819457803</v>
      </c>
      <c r="K639">
        <v>588.65996459324197</v>
      </c>
      <c r="L639">
        <v>536.40005523366597</v>
      </c>
      <c r="M639">
        <v>21.485262274710301</v>
      </c>
      <c r="N639">
        <v>0.56565555179656102</v>
      </c>
      <c r="O639">
        <v>15.7241499868892</v>
      </c>
      <c r="P639">
        <v>47.359608449252903</v>
      </c>
      <c r="Q639">
        <v>6.6269394099409004E-2</v>
      </c>
    </row>
    <row r="640" spans="1:17" x14ac:dyDescent="0.3">
      <c r="A640" t="s">
        <v>1412</v>
      </c>
      <c r="B640" t="s">
        <v>1413</v>
      </c>
      <c r="C640" t="str">
        <f>IFERROR(VLOOKUP(Table1[[#This Row],[Ticker]],[1]!Table1[[Symbol]:[Industry]],2,FALSE),"-")</f>
        <v>-</v>
      </c>
      <c r="D640" t="s">
        <v>416</v>
      </c>
      <c r="E640">
        <v>7329.0543418399902</v>
      </c>
      <c r="F640">
        <v>324.5</v>
      </c>
      <c r="G640">
        <v>-33.235226478729601</v>
      </c>
      <c r="H640">
        <v>7.41330170414468</v>
      </c>
      <c r="I640">
        <v>-26.694477038230701</v>
      </c>
      <c r="J640">
        <v>0.247026307858105</v>
      </c>
      <c r="K640">
        <v>299.17389785469101</v>
      </c>
      <c r="L640">
        <v>323.065214226965</v>
      </c>
      <c r="M640">
        <v>61.437365666453204</v>
      </c>
      <c r="N640">
        <v>2.1886399718383398</v>
      </c>
      <c r="O640">
        <v>45.115562403697901</v>
      </c>
      <c r="P640">
        <v>25.702111175673</v>
      </c>
      <c r="Q640">
        <v>-1.4022842991069E-2</v>
      </c>
    </row>
    <row r="641" spans="1:17" hidden="1" x14ac:dyDescent="0.3">
      <c r="A641" t="s">
        <v>1414</v>
      </c>
      <c r="B641" t="s">
        <v>1415</v>
      </c>
      <c r="C641" t="str">
        <f>IFERROR(VLOOKUP(Table1[[#This Row],[Ticker]],[1]!Table1[[Symbol]:[Industry]],2,FALSE),"-")</f>
        <v>-</v>
      </c>
      <c r="D641" t="s">
        <v>384</v>
      </c>
      <c r="E641">
        <v>7321.1420320500001</v>
      </c>
      <c r="F641">
        <v>922.4</v>
      </c>
      <c r="G641">
        <v>-0.19282824389596301</v>
      </c>
      <c r="H641">
        <v>-2.52569916633015</v>
      </c>
      <c r="I641">
        <v>-0.629803521339381</v>
      </c>
      <c r="J641">
        <v>-1.81495820182491</v>
      </c>
      <c r="K641">
        <v>907.05195874525498</v>
      </c>
      <c r="L641">
        <v>850.87421104592102</v>
      </c>
      <c r="M641">
        <v>52.594768267768401</v>
      </c>
      <c r="N641">
        <v>0.80906956221960002</v>
      </c>
      <c r="O641">
        <v>17.031656548135299</v>
      </c>
      <c r="P641">
        <v>26.8775790921595</v>
      </c>
      <c r="Q641">
        <v>8.0697355955932998E-2</v>
      </c>
    </row>
    <row r="642" spans="1:17" x14ac:dyDescent="0.3">
      <c r="A642" t="s">
        <v>1416</v>
      </c>
      <c r="B642" t="s">
        <v>1417</v>
      </c>
      <c r="C642" t="str">
        <f>IFERROR(VLOOKUP(Table1[[#This Row],[Ticker]],[1]!Table1[[Symbol]:[Industry]],2,FALSE),"-")</f>
        <v>-</v>
      </c>
      <c r="D642" t="s">
        <v>813</v>
      </c>
      <c r="E642">
        <v>7309.6675492499999</v>
      </c>
      <c r="F642">
        <v>40.880000000000003</v>
      </c>
      <c r="G642">
        <v>-33.492945790712497</v>
      </c>
      <c r="H642">
        <v>-7.3303067626287701</v>
      </c>
      <c r="I642">
        <v>-29.573458691314901</v>
      </c>
      <c r="J642">
        <v>-2.61825468791552</v>
      </c>
      <c r="K642">
        <v>42.680080254990301</v>
      </c>
      <c r="L642">
        <v>43.772018157154299</v>
      </c>
      <c r="M642">
        <v>40.695521450048403</v>
      </c>
      <c r="N642">
        <v>0.55513250871366404</v>
      </c>
      <c r="O642">
        <v>32.093933463796397</v>
      </c>
      <c r="P642">
        <v>10.486486486486401</v>
      </c>
      <c r="Q642">
        <v>3.5410176410021997E-2</v>
      </c>
    </row>
    <row r="643" spans="1:17" hidden="1" x14ac:dyDescent="0.3">
      <c r="A643" t="s">
        <v>1418</v>
      </c>
      <c r="B643" t="s">
        <v>1419</v>
      </c>
      <c r="C643" t="str">
        <f>IFERROR(VLOOKUP(Table1[[#This Row],[Ticker]],[1]!Table1[[Symbol]:[Industry]],2,FALSE),"-")</f>
        <v>-</v>
      </c>
      <c r="D643" t="s">
        <v>62</v>
      </c>
      <c r="E643">
        <v>7278.6092330000001</v>
      </c>
      <c r="F643">
        <v>424.35</v>
      </c>
      <c r="G643">
        <v>-23.7532703717918</v>
      </c>
      <c r="H643">
        <v>5.7002717875209798</v>
      </c>
      <c r="I643">
        <v>0.35209158922022699</v>
      </c>
      <c r="J643">
        <v>-2.2416578888290899</v>
      </c>
      <c r="K643">
        <v>398.833844319386</v>
      </c>
      <c r="M643">
        <v>51.910355200159302</v>
      </c>
      <c r="N643">
        <v>1.31693319405639</v>
      </c>
      <c r="O643">
        <v>5.3375751148815702</v>
      </c>
      <c r="P643">
        <v>32.816901408450697</v>
      </c>
    </row>
    <row r="644" spans="1:17" x14ac:dyDescent="0.3">
      <c r="A644" t="s">
        <v>1420</v>
      </c>
      <c r="B644" t="s">
        <v>1421</v>
      </c>
      <c r="C644" t="str">
        <f>IFERROR(VLOOKUP(Table1[[#This Row],[Ticker]],[1]!Table1[[Symbol]:[Industry]],2,FALSE),"-")</f>
        <v>-</v>
      </c>
      <c r="D644" t="s">
        <v>371</v>
      </c>
      <c r="E644">
        <v>7263.0132119999998</v>
      </c>
      <c r="F644">
        <v>152.72</v>
      </c>
      <c r="G644">
        <v>78.937769125439203</v>
      </c>
      <c r="H644">
        <v>25.1780259580045</v>
      </c>
      <c r="I644">
        <v>38.331209945859399</v>
      </c>
      <c r="J644">
        <v>8.7258039698712295</v>
      </c>
      <c r="K644">
        <v>122.011124876691</v>
      </c>
      <c r="L644">
        <v>100.39121651190899</v>
      </c>
      <c r="M644">
        <v>65.670673709325797</v>
      </c>
      <c r="N644">
        <v>1.71147552166545</v>
      </c>
      <c r="O644">
        <v>6.2729177579884796</v>
      </c>
      <c r="P644">
        <v>134.77325134511901</v>
      </c>
      <c r="Q644">
        <v>7.6799633758113994E-2</v>
      </c>
    </row>
    <row r="645" spans="1:17" x14ac:dyDescent="0.3">
      <c r="A645" t="s">
        <v>1422</v>
      </c>
      <c r="B645" t="s">
        <v>1423</v>
      </c>
      <c r="C645" t="str">
        <f>IFERROR(VLOOKUP(Table1[[#This Row],[Ticker]],[1]!Table1[[Symbol]:[Industry]],2,FALSE),"-")</f>
        <v>-</v>
      </c>
      <c r="D645" t="s">
        <v>98</v>
      </c>
      <c r="E645">
        <v>7231.2780577699996</v>
      </c>
      <c r="F645">
        <v>2952.75</v>
      </c>
      <c r="G645">
        <v>75.509205094507195</v>
      </c>
      <c r="H645">
        <v>10.155237495154299</v>
      </c>
      <c r="I645">
        <v>10.995970506476301</v>
      </c>
      <c r="J645">
        <v>1.2368719777258299</v>
      </c>
      <c r="K645">
        <v>2639.38771133201</v>
      </c>
      <c r="L645">
        <v>2284.4325275153001</v>
      </c>
      <c r="M645">
        <v>69.5671334916631</v>
      </c>
      <c r="N645">
        <v>1.1550601658006301</v>
      </c>
      <c r="O645">
        <v>3.09033951401236</v>
      </c>
      <c r="P645">
        <v>113.179553822828</v>
      </c>
      <c r="Q645">
        <v>0.19601524894299399</v>
      </c>
    </row>
    <row r="646" spans="1:17" hidden="1" x14ac:dyDescent="0.3">
      <c r="A646" t="s">
        <v>1424</v>
      </c>
      <c r="B646" t="s">
        <v>1425</v>
      </c>
      <c r="C646" t="str">
        <f>IFERROR(VLOOKUP(Table1[[#This Row],[Ticker]],[1]!Table1[[Symbol]:[Industry]],2,FALSE),"-")</f>
        <v>-</v>
      </c>
      <c r="D646" t="s">
        <v>24</v>
      </c>
      <c r="E646">
        <v>7222.4814401249996</v>
      </c>
      <c r="F646">
        <v>675.4</v>
      </c>
      <c r="G646">
        <v>57.055792989182002</v>
      </c>
      <c r="H646">
        <v>-4.5392247429082904</v>
      </c>
      <c r="I646">
        <v>71.548016516300905</v>
      </c>
      <c r="J646">
        <v>-2.5473897684008402</v>
      </c>
      <c r="K646">
        <v>637.65994851582195</v>
      </c>
      <c r="M646">
        <v>54.800927827891698</v>
      </c>
      <c r="N646">
        <v>0.28752251707180898</v>
      </c>
      <c r="O646">
        <v>12.6591649392952</v>
      </c>
      <c r="P646">
        <v>85.041095890410901</v>
      </c>
    </row>
    <row r="647" spans="1:17" hidden="1" x14ac:dyDescent="0.3">
      <c r="A647" t="s">
        <v>1426</v>
      </c>
      <c r="B647" t="s">
        <v>1427</v>
      </c>
      <c r="C647" t="str">
        <f>IFERROR(VLOOKUP(Table1[[#This Row],[Ticker]],[1]!Table1[[Symbol]:[Industry]],2,FALSE),"-")</f>
        <v>-</v>
      </c>
      <c r="D647" t="s">
        <v>986</v>
      </c>
      <c r="E647">
        <v>7178.7475115999996</v>
      </c>
      <c r="F647">
        <v>746.5</v>
      </c>
      <c r="G647">
        <v>969.45820992380095</v>
      </c>
      <c r="H647">
        <v>-7.96505509886964</v>
      </c>
      <c r="I647">
        <v>141.26976966604599</v>
      </c>
      <c r="J647">
        <v>-5.5246401679811603</v>
      </c>
      <c r="K647">
        <v>711.80262948714699</v>
      </c>
      <c r="L647">
        <v>464.09987612892797</v>
      </c>
      <c r="M647">
        <v>51.857941253046398</v>
      </c>
      <c r="N647">
        <v>0.588679874638391</v>
      </c>
      <c r="O647">
        <v>20.9711989283322</v>
      </c>
      <c r="P647">
        <v>1051.1179645335301</v>
      </c>
      <c r="Q647">
        <v>0.239264279801958</v>
      </c>
    </row>
    <row r="648" spans="1:17" x14ac:dyDescent="0.3">
      <c r="A648" t="s">
        <v>1428</v>
      </c>
      <c r="B648" t="s">
        <v>1429</v>
      </c>
      <c r="C648" t="str">
        <f>IFERROR(VLOOKUP(Table1[[#This Row],[Ticker]],[1]!Table1[[Symbol]:[Industry]],2,FALSE),"-")</f>
        <v>-</v>
      </c>
      <c r="D648" t="s">
        <v>371</v>
      </c>
      <c r="E648">
        <v>7169.2373061539902</v>
      </c>
      <c r="F648">
        <v>86.5</v>
      </c>
      <c r="G648">
        <v>8.0190977213309598</v>
      </c>
      <c r="H648">
        <v>8.4209509507938503</v>
      </c>
      <c r="I648">
        <v>-1.50777105398638</v>
      </c>
      <c r="J648">
        <v>3.1955020939672401</v>
      </c>
      <c r="K648">
        <v>78.479902720556098</v>
      </c>
      <c r="L648">
        <v>72.094948860850394</v>
      </c>
      <c r="M648">
        <v>60.224085318747299</v>
      </c>
      <c r="N648">
        <v>1.24569093484813</v>
      </c>
      <c r="O648">
        <v>10.6820809248554</v>
      </c>
      <c r="P648">
        <v>47.485080988917296</v>
      </c>
      <c r="Q648">
        <v>7.9955961678218002E-2</v>
      </c>
    </row>
    <row r="649" spans="1:17" x14ac:dyDescent="0.3">
      <c r="A649" t="s">
        <v>1430</v>
      </c>
      <c r="B649" t="s">
        <v>1431</v>
      </c>
      <c r="C649" t="str">
        <f>IFERROR(VLOOKUP(Table1[[#This Row],[Ticker]],[1]!Table1[[Symbol]:[Industry]],2,FALSE),"-")</f>
        <v>-</v>
      </c>
      <c r="D649" t="s">
        <v>49</v>
      </c>
      <c r="E649">
        <v>7122.3868053799997</v>
      </c>
      <c r="F649">
        <v>78.48</v>
      </c>
      <c r="G649">
        <v>192.62235354409799</v>
      </c>
      <c r="H649">
        <v>18.402939919810301</v>
      </c>
      <c r="I649">
        <v>39.013263750392397</v>
      </c>
      <c r="J649">
        <v>6.8349035161349097</v>
      </c>
      <c r="K649">
        <v>71.452498299434097</v>
      </c>
      <c r="L649">
        <v>60.750950982198702</v>
      </c>
      <c r="M649">
        <v>68.326225619141695</v>
      </c>
      <c r="N649">
        <v>1.0191155201236699</v>
      </c>
      <c r="O649">
        <v>26.949541284403601</v>
      </c>
      <c r="P649">
        <v>228.36820083681999</v>
      </c>
      <c r="Q649">
        <v>7.6861722109014E-2</v>
      </c>
    </row>
    <row r="650" spans="1:17" hidden="1" x14ac:dyDescent="0.3">
      <c r="A650" t="s">
        <v>1432</v>
      </c>
      <c r="B650" t="s">
        <v>1433</v>
      </c>
      <c r="C650" t="str">
        <f>IFERROR(VLOOKUP(Table1[[#This Row],[Ticker]],[1]!Table1[[Symbol]:[Industry]],2,FALSE),"-")</f>
        <v>-</v>
      </c>
      <c r="D650" t="s">
        <v>813</v>
      </c>
      <c r="E650">
        <v>7075.1178060000002</v>
      </c>
      <c r="F650">
        <v>818.65</v>
      </c>
      <c r="G650">
        <v>121.974783688546</v>
      </c>
      <c r="H650">
        <v>16.413627917421898</v>
      </c>
      <c r="I650">
        <v>59.768911793237599</v>
      </c>
      <c r="J650">
        <v>-6.7031443700695803</v>
      </c>
      <c r="K650">
        <v>759.70102626741505</v>
      </c>
      <c r="L650">
        <v>620.80052839506698</v>
      </c>
      <c r="M650">
        <v>47.505736733470201</v>
      </c>
      <c r="N650">
        <v>1.5752488710478101</v>
      </c>
      <c r="O650">
        <v>13.699383130764</v>
      </c>
      <c r="P650">
        <v>150.351681957186</v>
      </c>
      <c r="Q650">
        <v>6.1625003204574001E-2</v>
      </c>
    </row>
    <row r="651" spans="1:17" x14ac:dyDescent="0.3">
      <c r="A651" t="s">
        <v>1434</v>
      </c>
      <c r="B651" t="s">
        <v>1435</v>
      </c>
      <c r="C651" t="str">
        <f>IFERROR(VLOOKUP(Table1[[#This Row],[Ticker]],[1]!Table1[[Symbol]:[Industry]],2,FALSE),"-")</f>
        <v>-</v>
      </c>
      <c r="D651" t="s">
        <v>193</v>
      </c>
      <c r="E651">
        <v>7071.5911661999999</v>
      </c>
      <c r="F651">
        <v>491.4</v>
      </c>
      <c r="G651">
        <v>111.67935864903301</v>
      </c>
      <c r="H651">
        <v>12.7614343982313</v>
      </c>
      <c r="I651">
        <v>13.5113200585558</v>
      </c>
      <c r="J651">
        <v>-1.10656696919523</v>
      </c>
      <c r="K651">
        <v>428.410868503286</v>
      </c>
      <c r="L651">
        <v>364.43486341637902</v>
      </c>
      <c r="M651">
        <v>68.818704991769806</v>
      </c>
      <c r="N651">
        <v>0.75436244016818099</v>
      </c>
      <c r="O651">
        <v>5.2096052096051997</v>
      </c>
      <c r="P651">
        <v>147.80635400907701</v>
      </c>
      <c r="Q651">
        <v>0.14586633038032201</v>
      </c>
    </row>
    <row r="652" spans="1:17" x14ac:dyDescent="0.3">
      <c r="A652" t="s">
        <v>1436</v>
      </c>
      <c r="B652" t="s">
        <v>1437</v>
      </c>
      <c r="C652" t="str">
        <f>IFERROR(VLOOKUP(Table1[[#This Row],[Ticker]],[1]!Table1[[Symbol]:[Industry]],2,FALSE),"-")</f>
        <v>-</v>
      </c>
      <c r="D652" t="s">
        <v>637</v>
      </c>
      <c r="E652">
        <v>7071.0578712500001</v>
      </c>
      <c r="F652">
        <v>391.3</v>
      </c>
      <c r="G652">
        <v>99.131104510571106</v>
      </c>
      <c r="H652">
        <v>-1.6234400446469199</v>
      </c>
      <c r="I652">
        <v>-15.220907810687899</v>
      </c>
      <c r="J652">
        <v>-0.825489116935331</v>
      </c>
      <c r="K652">
        <v>355.64195909992702</v>
      </c>
      <c r="L652">
        <v>310.58026747677297</v>
      </c>
      <c r="M652">
        <v>56.780783799547699</v>
      </c>
      <c r="N652">
        <v>1.94900694256373</v>
      </c>
      <c r="O652">
        <v>12.011244569384001</v>
      </c>
      <c r="P652">
        <v>133.54222620113299</v>
      </c>
      <c r="Q652">
        <v>8.1737426153115994E-2</v>
      </c>
    </row>
    <row r="653" spans="1:17" x14ac:dyDescent="0.3">
      <c r="A653" t="s">
        <v>1438</v>
      </c>
      <c r="B653" t="s">
        <v>1439</v>
      </c>
      <c r="C653" t="str">
        <f>IFERROR(VLOOKUP(Table1[[#This Row],[Ticker]],[1]!Table1[[Symbol]:[Industry]],2,FALSE),"-")</f>
        <v>-</v>
      </c>
      <c r="D653" t="s">
        <v>1440</v>
      </c>
      <c r="E653">
        <v>7022.9683346399997</v>
      </c>
      <c r="F653">
        <v>385.5</v>
      </c>
      <c r="G653">
        <v>89.745986849397497</v>
      </c>
      <c r="H653">
        <v>21.513308566682898</v>
      </c>
      <c r="I653">
        <v>21.181849178428799</v>
      </c>
      <c r="J653">
        <v>9.2878138417420395</v>
      </c>
      <c r="K653">
        <v>319.14981193879697</v>
      </c>
      <c r="L653">
        <v>277.80997501387299</v>
      </c>
      <c r="M653">
        <v>85.170335690890099</v>
      </c>
      <c r="N653">
        <v>1.7923335002158201</v>
      </c>
      <c r="O653">
        <v>3.7613488975356701</v>
      </c>
      <c r="P653">
        <v>128.51215174866601</v>
      </c>
      <c r="Q653">
        <v>0.118586612459168</v>
      </c>
    </row>
    <row r="654" spans="1:17" x14ac:dyDescent="0.3">
      <c r="A654" t="s">
        <v>1441</v>
      </c>
      <c r="B654" t="s">
        <v>1442</v>
      </c>
      <c r="C654" t="str">
        <f>IFERROR(VLOOKUP(Table1[[#This Row],[Ticker]],[1]!Table1[[Symbol]:[Industry]],2,FALSE),"-")</f>
        <v>-</v>
      </c>
      <c r="D654" t="s">
        <v>24</v>
      </c>
      <c r="E654">
        <v>6961.6171246140002</v>
      </c>
      <c r="F654">
        <v>26.46</v>
      </c>
      <c r="G654">
        <v>-0.61708682588747199</v>
      </c>
      <c r="H654">
        <v>-7.2610358546078499</v>
      </c>
      <c r="I654">
        <v>-6.0099840508949596</v>
      </c>
      <c r="J654">
        <v>-1.5454351774029</v>
      </c>
      <c r="K654">
        <v>27.435359791194401</v>
      </c>
      <c r="L654">
        <v>26.177022974235499</v>
      </c>
      <c r="M654">
        <v>42.397945347698403</v>
      </c>
      <c r="N654">
        <v>0.69193044318344099</v>
      </c>
      <c r="O654">
        <v>39.386716052099104</v>
      </c>
      <c r="P654">
        <v>47.7166847237269</v>
      </c>
      <c r="Q654">
        <v>7.5739047258001999E-2</v>
      </c>
    </row>
    <row r="655" spans="1:17" x14ac:dyDescent="0.3">
      <c r="A655" t="s">
        <v>1443</v>
      </c>
      <c r="B655" t="s">
        <v>1444</v>
      </c>
      <c r="C655" t="str">
        <f>IFERROR(VLOOKUP(Table1[[#This Row],[Ticker]],[1]!Table1[[Symbol]:[Industry]],2,FALSE),"-")</f>
        <v>-</v>
      </c>
      <c r="D655" t="s">
        <v>1445</v>
      </c>
      <c r="E655">
        <v>6947.3019545999996</v>
      </c>
      <c r="F655">
        <v>906.6</v>
      </c>
      <c r="G655">
        <v>5.4376030706954701</v>
      </c>
      <c r="H655">
        <v>0.52156285453903595</v>
      </c>
      <c r="I655">
        <v>-16.120283879008099</v>
      </c>
      <c r="J655">
        <v>-1.4626179298284601</v>
      </c>
      <c r="K655">
        <v>807.30758563950303</v>
      </c>
      <c r="L655">
        <v>760.59962153712002</v>
      </c>
      <c r="M655">
        <v>57.437369125210502</v>
      </c>
      <c r="N655">
        <v>1.22928976110606</v>
      </c>
      <c r="O655">
        <v>9.1330244870946302</v>
      </c>
      <c r="P655">
        <v>53.271344040574803</v>
      </c>
      <c r="Q655">
        <v>-1.7652451111351001E-2</v>
      </c>
    </row>
    <row r="656" spans="1:17" x14ac:dyDescent="0.3">
      <c r="A656" t="s">
        <v>1446</v>
      </c>
      <c r="B656" t="s">
        <v>1447</v>
      </c>
      <c r="C656" t="str">
        <f>IFERROR(VLOOKUP(Table1[[#This Row],[Ticker]],[1]!Table1[[Symbol]:[Industry]],2,FALSE),"-")</f>
        <v>-</v>
      </c>
      <c r="D656" t="s">
        <v>46</v>
      </c>
      <c r="E656">
        <v>6925.3455813</v>
      </c>
      <c r="F656">
        <v>498.2</v>
      </c>
      <c r="G656">
        <v>84.565568635788296</v>
      </c>
      <c r="H656">
        <v>3.0181730066422299</v>
      </c>
      <c r="I656">
        <v>38.1730306290928</v>
      </c>
      <c r="J656">
        <v>4.9250625854606298</v>
      </c>
      <c r="K656">
        <v>439.207270508352</v>
      </c>
      <c r="L656">
        <v>351.47013392574303</v>
      </c>
      <c r="M656">
        <v>67.770488112448902</v>
      </c>
      <c r="N656">
        <v>0.81773557515106798</v>
      </c>
      <c r="O656">
        <v>8.5507828181453096</v>
      </c>
      <c r="P656">
        <v>121.717846016911</v>
      </c>
      <c r="Q656">
        <v>0.162503497712053</v>
      </c>
    </row>
    <row r="657" spans="1:17" x14ac:dyDescent="0.3">
      <c r="A657" t="s">
        <v>1448</v>
      </c>
      <c r="B657" t="s">
        <v>1449</v>
      </c>
      <c r="C657" t="str">
        <f>IFERROR(VLOOKUP(Table1[[#This Row],[Ticker]],[1]!Table1[[Symbol]:[Industry]],2,FALSE),"-")</f>
        <v>-</v>
      </c>
      <c r="D657" t="s">
        <v>637</v>
      </c>
      <c r="E657">
        <v>6914.4402989999999</v>
      </c>
      <c r="F657">
        <v>509.45</v>
      </c>
      <c r="G657">
        <v>16.802460840604098</v>
      </c>
      <c r="H657">
        <v>4.4839260592714902</v>
      </c>
      <c r="I657">
        <v>-6.2805367886911698</v>
      </c>
      <c r="J657">
        <v>-3.6441739414854699</v>
      </c>
      <c r="K657">
        <v>490.56565086596299</v>
      </c>
      <c r="L657">
        <v>440.73604088455897</v>
      </c>
      <c r="M657">
        <v>53.393329009512101</v>
      </c>
      <c r="N657">
        <v>1.42813371532834</v>
      </c>
      <c r="O657">
        <v>9.8832073805083809</v>
      </c>
      <c r="P657">
        <v>71.071188717259901</v>
      </c>
      <c r="Q657">
        <v>0.109289924333057</v>
      </c>
    </row>
    <row r="658" spans="1:17" x14ac:dyDescent="0.3">
      <c r="A658" t="s">
        <v>1450</v>
      </c>
      <c r="B658" t="s">
        <v>1451</v>
      </c>
      <c r="C658" t="str">
        <f>IFERROR(VLOOKUP(Table1[[#This Row],[Ticker]],[1]!Table1[[Symbol]:[Industry]],2,FALSE),"-")</f>
        <v>-</v>
      </c>
      <c r="D658" t="s">
        <v>637</v>
      </c>
      <c r="E658">
        <v>6863.1850269449997</v>
      </c>
      <c r="F658">
        <v>508.95</v>
      </c>
      <c r="G658">
        <v>18.825527860048101</v>
      </c>
      <c r="H658">
        <v>4.1751278064449</v>
      </c>
      <c r="I658">
        <v>-25.982073851394599</v>
      </c>
      <c r="J658">
        <v>-6.5527205955761803</v>
      </c>
      <c r="K658">
        <v>501.75080981709999</v>
      </c>
      <c r="L658">
        <v>486.26286487824598</v>
      </c>
      <c r="M658">
        <v>35.177536513802302</v>
      </c>
      <c r="N658">
        <v>0.82556556112958202</v>
      </c>
      <c r="O658">
        <v>30.857648099027401</v>
      </c>
      <c r="P658">
        <v>61.085614812470297</v>
      </c>
      <c r="Q658">
        <v>7.0224084358197006E-2</v>
      </c>
    </row>
    <row r="659" spans="1:17" x14ac:dyDescent="0.3">
      <c r="A659" t="s">
        <v>1452</v>
      </c>
      <c r="B659" t="s">
        <v>1453</v>
      </c>
      <c r="C659" t="str">
        <f>IFERROR(VLOOKUP(Table1[[#This Row],[Ticker]],[1]!Table1[[Symbol]:[Industry]],2,FALSE),"-")</f>
        <v>-</v>
      </c>
      <c r="D659" t="s">
        <v>130</v>
      </c>
      <c r="E659">
        <v>6841.34012162</v>
      </c>
      <c r="F659">
        <v>625.1</v>
      </c>
      <c r="G659">
        <v>29.755844889004901</v>
      </c>
      <c r="H659">
        <v>-4.1846612321448404</v>
      </c>
      <c r="I659">
        <v>-34.2528158436578</v>
      </c>
      <c r="J659">
        <v>-7.2329384521913003</v>
      </c>
      <c r="K659">
        <v>614.71609367609403</v>
      </c>
      <c r="L659">
        <v>574.04743056657105</v>
      </c>
      <c r="M659">
        <v>46.348916617826802</v>
      </c>
      <c r="N659">
        <v>1.3901318451624101</v>
      </c>
      <c r="O659">
        <v>34.6424572068468</v>
      </c>
      <c r="P659">
        <v>71.483437349976001</v>
      </c>
      <c r="Q659">
        <v>7.3209121456364004E-2</v>
      </c>
    </row>
    <row r="660" spans="1:17" hidden="1" x14ac:dyDescent="0.3">
      <c r="A660" t="s">
        <v>1454</v>
      </c>
      <c r="B660" t="s">
        <v>1455</v>
      </c>
      <c r="C660" t="str">
        <f>IFERROR(VLOOKUP(Table1[[#This Row],[Ticker]],[1]!Table1[[Symbol]:[Industry]],2,FALSE),"-")</f>
        <v>-</v>
      </c>
      <c r="D660" t="s">
        <v>299</v>
      </c>
      <c r="E660">
        <v>6812.9237731499998</v>
      </c>
      <c r="F660">
        <v>394.25</v>
      </c>
      <c r="G660">
        <v>74.694622315753705</v>
      </c>
      <c r="H660">
        <v>46.194035810221202</v>
      </c>
      <c r="I660">
        <v>20.6780462522355</v>
      </c>
      <c r="J660">
        <v>7.9396274822158004</v>
      </c>
      <c r="K660">
        <v>304.36579576115997</v>
      </c>
      <c r="L660">
        <v>256.02766922471397</v>
      </c>
      <c r="M660">
        <v>83.693287465402705</v>
      </c>
      <c r="N660">
        <v>3.24276531040173</v>
      </c>
      <c r="O660">
        <v>9.0678503487634696</v>
      </c>
      <c r="P660">
        <v>123.181432210585</v>
      </c>
      <c r="Q660">
        <v>4.1692367202529002E-2</v>
      </c>
    </row>
    <row r="661" spans="1:17" hidden="1" x14ac:dyDescent="0.3">
      <c r="A661" t="s">
        <v>1456</v>
      </c>
      <c r="B661" t="s">
        <v>1457</v>
      </c>
      <c r="C661" t="str">
        <f>IFERROR(VLOOKUP(Table1[[#This Row],[Ticker]],[1]!Table1[[Symbol]:[Industry]],2,FALSE),"-")</f>
        <v>-</v>
      </c>
      <c r="D661" t="s">
        <v>214</v>
      </c>
      <c r="E661">
        <v>6810.8374649699999</v>
      </c>
      <c r="F661">
        <v>1320</v>
      </c>
      <c r="G661">
        <v>5538.8340148023399</v>
      </c>
      <c r="H661">
        <v>41.552350908689498</v>
      </c>
      <c r="I661">
        <v>565.18687828666395</v>
      </c>
      <c r="J661">
        <v>4.9408046774382202</v>
      </c>
      <c r="K661">
        <v>1062.2829842708099</v>
      </c>
      <c r="L661">
        <v>470.27568571944198</v>
      </c>
      <c r="M661">
        <v>64.8827664376103</v>
      </c>
      <c r="N661">
        <v>1.3656383895252799</v>
      </c>
      <c r="O661">
        <v>2.0340909090908998</v>
      </c>
    </row>
    <row r="662" spans="1:17" x14ac:dyDescent="0.3">
      <c r="A662" t="s">
        <v>1458</v>
      </c>
      <c r="B662" t="s">
        <v>1459</v>
      </c>
      <c r="C662" t="str">
        <f>IFERROR(VLOOKUP(Table1[[#This Row],[Ticker]],[1]!Table1[[Symbol]:[Industry]],2,FALSE),"-")</f>
        <v>-</v>
      </c>
      <c r="D662" t="s">
        <v>637</v>
      </c>
      <c r="E662">
        <v>6791.6259479999999</v>
      </c>
      <c r="F662">
        <v>335.1</v>
      </c>
      <c r="G662">
        <v>-22.123212987340398</v>
      </c>
      <c r="H662">
        <v>-12.767135851903999</v>
      </c>
      <c r="I662">
        <v>-0.98627791945712995</v>
      </c>
      <c r="J662">
        <v>-3.9218369856616002</v>
      </c>
      <c r="K662">
        <v>344.452322572193</v>
      </c>
      <c r="L662">
        <v>340.71082491534003</v>
      </c>
      <c r="M662">
        <v>41.162709820862901</v>
      </c>
      <c r="N662">
        <v>0.64556475562182103</v>
      </c>
      <c r="O662">
        <v>30.3939122649955</v>
      </c>
      <c r="P662">
        <v>25.154061624649799</v>
      </c>
      <c r="Q662">
        <v>0.123619692696289</v>
      </c>
    </row>
    <row r="663" spans="1:17" x14ac:dyDescent="0.3">
      <c r="A663" t="s">
        <v>1460</v>
      </c>
      <c r="B663" t="s">
        <v>1461</v>
      </c>
      <c r="C663" t="str">
        <f>IFERROR(VLOOKUP(Table1[[#This Row],[Ticker]],[1]!Table1[[Symbol]:[Industry]],2,FALSE),"-")</f>
        <v>-</v>
      </c>
      <c r="D663" t="s">
        <v>481</v>
      </c>
      <c r="E663">
        <v>6784.4862412800003</v>
      </c>
      <c r="F663">
        <v>921.85</v>
      </c>
      <c r="G663">
        <v>48.738079192663498</v>
      </c>
      <c r="H663">
        <v>10.675809974299399</v>
      </c>
      <c r="I663">
        <v>-11.293135591370399</v>
      </c>
      <c r="J663">
        <v>-2.1583172339571299</v>
      </c>
      <c r="K663">
        <v>878.376811773653</v>
      </c>
      <c r="L663">
        <v>803.54188859217095</v>
      </c>
      <c r="M663">
        <v>58.922881297787498</v>
      </c>
      <c r="N663">
        <v>2.4302548593494899</v>
      </c>
      <c r="O663">
        <v>10.967077073276499</v>
      </c>
      <c r="P663">
        <v>91.235349030183599</v>
      </c>
      <c r="Q663">
        <v>0.14053962726522101</v>
      </c>
    </row>
    <row r="664" spans="1:17" x14ac:dyDescent="0.3">
      <c r="A664" t="s">
        <v>1462</v>
      </c>
      <c r="B664" t="s">
        <v>1463</v>
      </c>
      <c r="C664" t="str">
        <f>IFERROR(VLOOKUP(Table1[[#This Row],[Ticker]],[1]!Table1[[Symbol]:[Industry]],2,FALSE),"-")</f>
        <v>-</v>
      </c>
      <c r="D664" t="s">
        <v>630</v>
      </c>
      <c r="E664">
        <v>6749.1778208799997</v>
      </c>
      <c r="F664">
        <v>144.97999999999999</v>
      </c>
      <c r="G664">
        <v>-29.780910408567198</v>
      </c>
      <c r="H664">
        <v>0.17517936253269001</v>
      </c>
      <c r="I664">
        <v>-14.673059316212299</v>
      </c>
      <c r="J664">
        <v>-1.9052945573965001</v>
      </c>
      <c r="K664">
        <v>134.941107602697</v>
      </c>
      <c r="L664">
        <v>139.234758201603</v>
      </c>
      <c r="M664">
        <v>47.199662907072401</v>
      </c>
      <c r="N664">
        <v>0.81631164653629196</v>
      </c>
      <c r="O664">
        <v>23.499793074906901</v>
      </c>
      <c r="P664">
        <v>32.401826484018201</v>
      </c>
      <c r="Q664">
        <v>-0.11252991176487501</v>
      </c>
    </row>
    <row r="665" spans="1:17" hidden="1" x14ac:dyDescent="0.3">
      <c r="A665" t="s">
        <v>1464</v>
      </c>
      <c r="B665" t="s">
        <v>1465</v>
      </c>
      <c r="C665" t="str">
        <f>IFERROR(VLOOKUP(Table1[[#This Row],[Ticker]],[1]!Table1[[Symbol]:[Industry]],2,FALSE),"-")</f>
        <v>-</v>
      </c>
      <c r="D665" t="s">
        <v>1018</v>
      </c>
      <c r="E665">
        <v>6746.8437323999997</v>
      </c>
      <c r="F665">
        <v>128</v>
      </c>
      <c r="G665">
        <v>-14.611643686702999</v>
      </c>
      <c r="H665">
        <v>-4.5613422222824704</v>
      </c>
      <c r="I665">
        <v>-8.3918188338248498</v>
      </c>
      <c r="J665">
        <v>-0.370280551794268</v>
      </c>
      <c r="K665">
        <v>119.765858003508</v>
      </c>
      <c r="M665">
        <v>1.05563603616817</v>
      </c>
      <c r="N665">
        <v>0.52134146341463405</v>
      </c>
      <c r="O665">
        <v>3.4062500000000102</v>
      </c>
      <c r="P665">
        <v>11.790393013100401</v>
      </c>
    </row>
    <row r="666" spans="1:17" x14ac:dyDescent="0.3">
      <c r="A666" t="s">
        <v>1466</v>
      </c>
      <c r="B666" t="s">
        <v>1467</v>
      </c>
      <c r="C666" t="str">
        <f>IFERROR(VLOOKUP(Table1[[#This Row],[Ticker]],[1]!Table1[[Symbol]:[Industry]],2,FALSE),"-")</f>
        <v>-</v>
      </c>
      <c r="D666" t="s">
        <v>122</v>
      </c>
      <c r="E666">
        <v>6740.2294118250002</v>
      </c>
      <c r="F666">
        <v>1122.75</v>
      </c>
      <c r="G666">
        <v>55.228635467146297</v>
      </c>
      <c r="H666">
        <v>3.8291871797551398</v>
      </c>
      <c r="I666">
        <v>15.407757842794201</v>
      </c>
      <c r="J666">
        <v>0.28554688799363298</v>
      </c>
      <c r="K666">
        <v>1008.80551331852</v>
      </c>
      <c r="L666">
        <v>886.86695998930702</v>
      </c>
      <c r="M666">
        <v>67.155726695491794</v>
      </c>
      <c r="N666">
        <v>1.0243066448785401</v>
      </c>
      <c r="O666">
        <v>3.3177466043197601</v>
      </c>
      <c r="P666">
        <v>82.590665148804604</v>
      </c>
      <c r="Q666">
        <v>5.1352597994183E-2</v>
      </c>
    </row>
    <row r="667" spans="1:17" x14ac:dyDescent="0.3">
      <c r="A667" t="s">
        <v>1468</v>
      </c>
      <c r="B667" t="s">
        <v>1469</v>
      </c>
      <c r="C667" t="str">
        <f>IFERROR(VLOOKUP(Table1[[#This Row],[Ticker]],[1]!Table1[[Symbol]:[Industry]],2,FALSE),"-")</f>
        <v>-</v>
      </c>
      <c r="D667" t="s">
        <v>46</v>
      </c>
      <c r="E667">
        <v>6737.918654434</v>
      </c>
      <c r="F667">
        <v>235.73</v>
      </c>
      <c r="G667">
        <v>127.891382933421</v>
      </c>
      <c r="H667">
        <v>3.9697001300032202</v>
      </c>
      <c r="I667">
        <v>33.9627115797907</v>
      </c>
      <c r="J667">
        <v>2.4054112852242202</v>
      </c>
      <c r="K667">
        <v>210.74522285183201</v>
      </c>
      <c r="L667">
        <v>169.18143549487101</v>
      </c>
      <c r="M667">
        <v>63.853405233508603</v>
      </c>
      <c r="N667">
        <v>0.62799611613446804</v>
      </c>
      <c r="O667">
        <v>5.6293216815848703</v>
      </c>
      <c r="P667">
        <v>169.71395881006799</v>
      </c>
      <c r="Q667">
        <v>7.5996302439828994E-2</v>
      </c>
    </row>
    <row r="668" spans="1:17" x14ac:dyDescent="0.3">
      <c r="A668" t="s">
        <v>1470</v>
      </c>
      <c r="B668" t="s">
        <v>1471</v>
      </c>
      <c r="C668" t="str">
        <f>IFERROR(VLOOKUP(Table1[[#This Row],[Ticker]],[1]!Table1[[Symbol]:[Industry]],2,FALSE),"-")</f>
        <v>-</v>
      </c>
      <c r="D668" t="s">
        <v>1175</v>
      </c>
      <c r="E668">
        <v>6727.1374237500004</v>
      </c>
      <c r="F668">
        <v>549.29999999999995</v>
      </c>
      <c r="G668">
        <v>75.732277927611406</v>
      </c>
      <c r="H668">
        <v>8.0674236004190192</v>
      </c>
      <c r="I668">
        <v>28.307161938993801</v>
      </c>
      <c r="J668">
        <v>14.1267668208061</v>
      </c>
      <c r="K668">
        <v>453.23315488974202</v>
      </c>
      <c r="L668">
        <v>406.02916287817999</v>
      </c>
      <c r="M668">
        <v>81.314643507386506</v>
      </c>
      <c r="N668">
        <v>2.0861340200411802</v>
      </c>
      <c r="O668">
        <v>2.2938285090114698</v>
      </c>
      <c r="P668">
        <v>107.83200908059</v>
      </c>
      <c r="Q668">
        <v>0.14948398776213201</v>
      </c>
    </row>
    <row r="669" spans="1:17" x14ac:dyDescent="0.3">
      <c r="A669" t="s">
        <v>1472</v>
      </c>
      <c r="B669" t="s">
        <v>1473</v>
      </c>
      <c r="C669" t="str">
        <f>IFERROR(VLOOKUP(Table1[[#This Row],[Ticker]],[1]!Table1[[Symbol]:[Industry]],2,FALSE),"-")</f>
        <v>-</v>
      </c>
      <c r="D669" t="s">
        <v>1474</v>
      </c>
      <c r="E669">
        <v>6712.9061078750001</v>
      </c>
      <c r="F669">
        <v>505.25</v>
      </c>
      <c r="G669">
        <v>-22.0115408320348</v>
      </c>
      <c r="H669">
        <v>-0.299394623675659</v>
      </c>
      <c r="I669">
        <v>-12.077764170510999</v>
      </c>
      <c r="J669">
        <v>-0.99524370030909104</v>
      </c>
      <c r="K669">
        <v>505.90067541895399</v>
      </c>
      <c r="L669">
        <v>500.26086993660499</v>
      </c>
      <c r="M669">
        <v>52.342232788679198</v>
      </c>
      <c r="N669">
        <v>1.01114654120948</v>
      </c>
      <c r="O669">
        <v>32.4789708065314</v>
      </c>
      <c r="P669">
        <v>29.203426671781099</v>
      </c>
      <c r="Q669">
        <v>4.4849178453697999E-2</v>
      </c>
    </row>
    <row r="670" spans="1:17" hidden="1" x14ac:dyDescent="0.3">
      <c r="A670" t="s">
        <v>1475</v>
      </c>
      <c r="B670" t="s">
        <v>1476</v>
      </c>
      <c r="C670" t="str">
        <f>IFERROR(VLOOKUP(Table1[[#This Row],[Ticker]],[1]!Table1[[Symbol]:[Industry]],2,FALSE),"-")</f>
        <v>-</v>
      </c>
      <c r="D670" t="s">
        <v>246</v>
      </c>
      <c r="E670">
        <v>6675.1571043200001</v>
      </c>
      <c r="F670">
        <v>2422.15</v>
      </c>
      <c r="G670">
        <v>-12.904543611382101</v>
      </c>
      <c r="H670">
        <v>-7.8575900448397098</v>
      </c>
      <c r="I670">
        <v>-14.4566356796752</v>
      </c>
      <c r="J670">
        <v>-3.6507099977406301</v>
      </c>
      <c r="K670">
        <v>2363.01997108355</v>
      </c>
      <c r="L670">
        <v>2208.4663413850499</v>
      </c>
      <c r="M670">
        <v>44.495550230001399</v>
      </c>
      <c r="N670">
        <v>1.12677040463279</v>
      </c>
      <c r="O670">
        <v>14.2414796771463</v>
      </c>
      <c r="P670">
        <v>40.822674418604599</v>
      </c>
      <c r="Q670">
        <v>8.4275819956420001E-2</v>
      </c>
    </row>
    <row r="671" spans="1:17" x14ac:dyDescent="0.3">
      <c r="A671" t="s">
        <v>1477</v>
      </c>
      <c r="B671" t="s">
        <v>1478</v>
      </c>
      <c r="C671" t="str">
        <f>IFERROR(VLOOKUP(Table1[[#This Row],[Ticker]],[1]!Table1[[Symbol]:[Industry]],2,FALSE),"-")</f>
        <v>-</v>
      </c>
      <c r="D671" t="s">
        <v>481</v>
      </c>
      <c r="E671">
        <v>6649.2867678349903</v>
      </c>
      <c r="F671">
        <v>465.9</v>
      </c>
      <c r="G671">
        <v>-47.8155477059601</v>
      </c>
      <c r="H671">
        <v>-8.3892975231120701</v>
      </c>
      <c r="I671">
        <v>-30.925978651565099</v>
      </c>
      <c r="J671">
        <v>-2.9858194604683801</v>
      </c>
      <c r="K671">
        <v>493.17074450014701</v>
      </c>
      <c r="L671">
        <v>545.198165444854</v>
      </c>
      <c r="M671">
        <v>32.021984287413602</v>
      </c>
      <c r="N671">
        <v>0.72124857564110101</v>
      </c>
      <c r="O671">
        <v>55.151320025756597</v>
      </c>
      <c r="P671">
        <v>8.7281213535589099</v>
      </c>
      <c r="Q671">
        <v>-2.1104779203967E-2</v>
      </c>
    </row>
    <row r="672" spans="1:17" hidden="1" x14ac:dyDescent="0.3">
      <c r="A672" t="s">
        <v>1479</v>
      </c>
      <c r="B672" t="s">
        <v>1480</v>
      </c>
      <c r="C672" t="str">
        <f>IFERROR(VLOOKUP(Table1[[#This Row],[Ticker]],[1]!Table1[[Symbol]:[Industry]],2,FALSE),"-")</f>
        <v>-</v>
      </c>
      <c r="D672" t="s">
        <v>246</v>
      </c>
      <c r="E672">
        <v>6642.5864322300004</v>
      </c>
      <c r="F672">
        <v>2856.3</v>
      </c>
      <c r="G672">
        <v>50.147087137387899</v>
      </c>
      <c r="H672">
        <v>1.47886429168843</v>
      </c>
      <c r="I672">
        <v>7.9542209027261999</v>
      </c>
      <c r="J672">
        <v>-2.1968496802974502</v>
      </c>
      <c r="K672">
        <v>2666.65016312948</v>
      </c>
      <c r="L672">
        <v>2267.2562876603902</v>
      </c>
      <c r="M672">
        <v>49.089940098457603</v>
      </c>
      <c r="N672">
        <v>0.85598245102416104</v>
      </c>
      <c r="O672">
        <v>11.6829464692084</v>
      </c>
      <c r="P672">
        <v>86.381729200652501</v>
      </c>
      <c r="Q672">
        <v>0.14867817617405399</v>
      </c>
    </row>
    <row r="673" spans="1:17" hidden="1" x14ac:dyDescent="0.3">
      <c r="A673" t="s">
        <v>1481</v>
      </c>
      <c r="B673" t="s">
        <v>1482</v>
      </c>
      <c r="C673" t="str">
        <f>IFERROR(VLOOKUP(Table1[[#This Row],[Ticker]],[1]!Table1[[Symbol]:[Industry]],2,FALSE),"-")</f>
        <v>-</v>
      </c>
      <c r="D673" t="s">
        <v>1315</v>
      </c>
      <c r="E673">
        <v>6636.6662775300001</v>
      </c>
      <c r="F673">
        <v>1388.89</v>
      </c>
      <c r="G673">
        <v>-18.456658744477199</v>
      </c>
      <c r="H673">
        <v>-3.6719062187642502</v>
      </c>
      <c r="I673">
        <v>-7.2727194363396501</v>
      </c>
      <c r="J673">
        <v>-0.61211529571331702</v>
      </c>
      <c r="K673">
        <v>1372.64970122204</v>
      </c>
      <c r="L673">
        <v>1340.4645956772699</v>
      </c>
      <c r="M673">
        <v>77.088001342421407</v>
      </c>
      <c r="N673">
        <v>1.80794039112778</v>
      </c>
      <c r="O673">
        <v>3.71951702438637</v>
      </c>
      <c r="P673">
        <v>11.4097782055909</v>
      </c>
      <c r="Q673">
        <v>-5.5078309021881003E-2</v>
      </c>
    </row>
    <row r="674" spans="1:17" x14ac:dyDescent="0.3">
      <c r="A674" t="s">
        <v>1483</v>
      </c>
      <c r="B674" t="s">
        <v>1484</v>
      </c>
      <c r="C674" t="str">
        <f>IFERROR(VLOOKUP(Table1[[#This Row],[Ticker]],[1]!Table1[[Symbol]:[Industry]],2,FALSE),"-")</f>
        <v>-</v>
      </c>
      <c r="D674" t="s">
        <v>931</v>
      </c>
      <c r="E674">
        <v>6630.8823987209998</v>
      </c>
      <c r="F674">
        <v>228.23</v>
      </c>
      <c r="G674">
        <v>77.465761424359002</v>
      </c>
      <c r="H674">
        <v>1.81903581022125</v>
      </c>
      <c r="I674">
        <v>4.9961171195763002E-2</v>
      </c>
      <c r="J674">
        <v>4.1701089598282497</v>
      </c>
      <c r="K674">
        <v>212.700358309141</v>
      </c>
      <c r="L674">
        <v>189.363746788707</v>
      </c>
      <c r="M674">
        <v>71.121428431892497</v>
      </c>
      <c r="N674">
        <v>1.09240478021646</v>
      </c>
      <c r="O674">
        <v>11.554133987644001</v>
      </c>
      <c r="P674">
        <v>109.00183150183101</v>
      </c>
      <c r="Q674">
        <v>7.0415030053704003E-2</v>
      </c>
    </row>
    <row r="675" spans="1:17" x14ac:dyDescent="0.3">
      <c r="A675" t="s">
        <v>1485</v>
      </c>
      <c r="B675" t="s">
        <v>1486</v>
      </c>
      <c r="C675" t="str">
        <f>IFERROR(VLOOKUP(Table1[[#This Row],[Ticker]],[1]!Table1[[Symbol]:[Industry]],2,FALSE),"-")</f>
        <v>-</v>
      </c>
      <c r="D675" t="s">
        <v>140</v>
      </c>
      <c r="E675">
        <v>6628.1684372</v>
      </c>
      <c r="F675">
        <v>933</v>
      </c>
      <c r="G675">
        <v>24.750851546360199</v>
      </c>
      <c r="H675">
        <v>0.173634781080926</v>
      </c>
      <c r="I675">
        <v>-6.2772063229817299</v>
      </c>
      <c r="J675">
        <v>-0.62405121057938495</v>
      </c>
      <c r="K675">
        <v>905.34888537503105</v>
      </c>
      <c r="L675">
        <v>829.05860779543104</v>
      </c>
      <c r="M675">
        <v>55.342873215041401</v>
      </c>
      <c r="N675">
        <v>1.0229446623034499</v>
      </c>
      <c r="O675">
        <v>7.5026795284030001</v>
      </c>
      <c r="P675">
        <v>51.448746043340599</v>
      </c>
      <c r="Q675">
        <v>1.2239098624208E-2</v>
      </c>
    </row>
    <row r="676" spans="1:17" hidden="1" x14ac:dyDescent="0.3">
      <c r="A676" t="s">
        <v>1487</v>
      </c>
      <c r="B676" t="s">
        <v>1488</v>
      </c>
      <c r="C676" t="str">
        <f>IFERROR(VLOOKUP(Table1[[#This Row],[Ticker]],[1]!Table1[[Symbol]:[Industry]],2,FALSE),"-")</f>
        <v>-</v>
      </c>
      <c r="D676" t="s">
        <v>148</v>
      </c>
      <c r="E676">
        <v>6605.1776253300004</v>
      </c>
      <c r="F676">
        <v>172.22</v>
      </c>
      <c r="G676">
        <v>-22.479758157684198</v>
      </c>
      <c r="H676">
        <v>18.3980546371582</v>
      </c>
      <c r="I676">
        <v>-7.9875346305652997</v>
      </c>
      <c r="J676">
        <v>0.37655528878863698</v>
      </c>
      <c r="M676">
        <v>60.631029875619703</v>
      </c>
      <c r="O676">
        <v>14.678899082568799</v>
      </c>
      <c r="P676">
        <v>27.570370370370298</v>
      </c>
    </row>
    <row r="677" spans="1:17" x14ac:dyDescent="0.3">
      <c r="A677" t="s">
        <v>1489</v>
      </c>
      <c r="B677" t="s">
        <v>1490</v>
      </c>
      <c r="C677" t="str">
        <f>IFERROR(VLOOKUP(Table1[[#This Row],[Ticker]],[1]!Table1[[Symbol]:[Industry]],2,FALSE),"-")</f>
        <v>-</v>
      </c>
      <c r="D677" t="s">
        <v>400</v>
      </c>
      <c r="E677">
        <v>6561.2165625600001</v>
      </c>
      <c r="F677">
        <v>211.76</v>
      </c>
      <c r="G677">
        <v>203.442200060321</v>
      </c>
      <c r="H677">
        <v>1.18680456116446</v>
      </c>
      <c r="I677">
        <v>13.7637773317664</v>
      </c>
      <c r="J677">
        <v>-1.1585890840356801</v>
      </c>
      <c r="K677">
        <v>195.437302350035</v>
      </c>
      <c r="L677">
        <v>160.02303069039399</v>
      </c>
      <c r="M677">
        <v>61.110391815309498</v>
      </c>
      <c r="N677">
        <v>0.74663232830144899</v>
      </c>
      <c r="O677">
        <v>2.9325651681148401</v>
      </c>
      <c r="P677">
        <v>232.95597484276701</v>
      </c>
      <c r="Q677">
        <v>9.6412480806993994E-2</v>
      </c>
    </row>
    <row r="678" spans="1:17" x14ac:dyDescent="0.3">
      <c r="A678" t="s">
        <v>1491</v>
      </c>
      <c r="B678" t="s">
        <v>1492</v>
      </c>
      <c r="C678" t="str">
        <f>IFERROR(VLOOKUP(Table1[[#This Row],[Ticker]],[1]!Table1[[Symbol]:[Industry]],2,FALSE),"-")</f>
        <v>-</v>
      </c>
      <c r="D678" t="s">
        <v>371</v>
      </c>
      <c r="E678">
        <v>6556.51862635</v>
      </c>
      <c r="F678">
        <v>345.3</v>
      </c>
      <c r="G678">
        <v>42.448819045917801</v>
      </c>
      <c r="H678">
        <v>2.2824630626886102</v>
      </c>
      <c r="I678">
        <v>22.1872742059562</v>
      </c>
      <c r="J678">
        <v>-1.07290459372328</v>
      </c>
      <c r="K678">
        <v>303.49490091392801</v>
      </c>
      <c r="L678">
        <v>265.74916258855598</v>
      </c>
      <c r="M678">
        <v>61.423760517970798</v>
      </c>
      <c r="N678">
        <v>1.17455649936608</v>
      </c>
      <c r="O678">
        <v>3.5910802200984602</v>
      </c>
      <c r="P678">
        <v>71.449851042701098</v>
      </c>
      <c r="Q678">
        <v>-4.2673025808783002E-2</v>
      </c>
    </row>
    <row r="679" spans="1:17" x14ac:dyDescent="0.3">
      <c r="A679" t="s">
        <v>1493</v>
      </c>
      <c r="B679" t="s">
        <v>1494</v>
      </c>
      <c r="C679" t="str">
        <f>IFERROR(VLOOKUP(Table1[[#This Row],[Ticker]],[1]!Table1[[Symbol]:[Industry]],2,FALSE),"-")</f>
        <v>-</v>
      </c>
      <c r="D679" t="s">
        <v>46</v>
      </c>
      <c r="E679">
        <v>6543.55295888</v>
      </c>
      <c r="F679">
        <v>860.4</v>
      </c>
      <c r="G679">
        <v>146.35117300062399</v>
      </c>
      <c r="H679">
        <v>0.95040992152304904</v>
      </c>
      <c r="I679">
        <v>37.038511937676397</v>
      </c>
      <c r="J679">
        <v>-4.4380890073217198</v>
      </c>
      <c r="K679">
        <v>785.72436280278703</v>
      </c>
      <c r="L679">
        <v>620.43188634604405</v>
      </c>
      <c r="M679">
        <v>50.946813932181499</v>
      </c>
      <c r="N679">
        <v>0.86196675586990801</v>
      </c>
      <c r="O679">
        <v>8.8795908879590808</v>
      </c>
      <c r="P679">
        <v>183.67952522255101</v>
      </c>
      <c r="Q679">
        <v>0.144142273113608</v>
      </c>
    </row>
    <row r="680" spans="1:17" x14ac:dyDescent="0.3">
      <c r="A680" t="s">
        <v>1495</v>
      </c>
      <c r="B680" t="s">
        <v>1496</v>
      </c>
      <c r="C680" t="str">
        <f>IFERROR(VLOOKUP(Table1[[#This Row],[Ticker]],[1]!Table1[[Symbol]:[Industry]],2,FALSE),"-")</f>
        <v>-</v>
      </c>
      <c r="D680" t="s">
        <v>193</v>
      </c>
      <c r="E680">
        <v>6540.5440503199998</v>
      </c>
      <c r="F680">
        <v>1636.8</v>
      </c>
      <c r="G680">
        <v>69.786384731336398</v>
      </c>
      <c r="H680">
        <v>-1.0817290851088499</v>
      </c>
      <c r="I680">
        <v>52.106420105535797</v>
      </c>
      <c r="J680">
        <v>-5.6752555106750702</v>
      </c>
      <c r="K680">
        <v>1533.29233592276</v>
      </c>
      <c r="L680">
        <v>1296.98069945571</v>
      </c>
      <c r="M680">
        <v>46.980177651369502</v>
      </c>
      <c r="N680">
        <v>0.48166065368201999</v>
      </c>
      <c r="O680">
        <v>7.2214076246334296</v>
      </c>
      <c r="P680">
        <v>100.09779951100199</v>
      </c>
      <c r="Q680">
        <v>2.9036814023285999E-2</v>
      </c>
    </row>
    <row r="681" spans="1:17" x14ac:dyDescent="0.3">
      <c r="A681" t="s">
        <v>1497</v>
      </c>
      <c r="B681" t="s">
        <v>1498</v>
      </c>
      <c r="C681" t="str">
        <f>IFERROR(VLOOKUP(Table1[[#This Row],[Ticker]],[1]!Table1[[Symbol]:[Industry]],2,FALSE),"-")</f>
        <v>-</v>
      </c>
      <c r="D681" t="s">
        <v>62</v>
      </c>
      <c r="E681">
        <v>6533.89951802</v>
      </c>
      <c r="F681">
        <v>658.6</v>
      </c>
      <c r="G681">
        <v>91.858112430271106</v>
      </c>
      <c r="H681">
        <v>18.824632825146601</v>
      </c>
      <c r="I681">
        <v>87.847541998683297</v>
      </c>
      <c r="J681">
        <v>7.5803548669589098</v>
      </c>
      <c r="K681">
        <v>556.87939784417995</v>
      </c>
      <c r="L681">
        <v>453.49980186558702</v>
      </c>
      <c r="M681">
        <v>75.519525671132698</v>
      </c>
      <c r="N681">
        <v>1.3925364876653099</v>
      </c>
      <c r="O681">
        <v>4.0085028849073696</v>
      </c>
      <c r="P681">
        <v>123.216403999322</v>
      </c>
      <c r="Q681">
        <v>-1.5207892519959999E-2</v>
      </c>
    </row>
    <row r="682" spans="1:17" hidden="1" x14ac:dyDescent="0.3">
      <c r="A682" t="s">
        <v>1499</v>
      </c>
      <c r="B682" t="s">
        <v>1500</v>
      </c>
      <c r="C682" t="str">
        <f>IFERROR(VLOOKUP(Table1[[#This Row],[Ticker]],[1]!Table1[[Symbol]:[Industry]],2,FALSE),"-")</f>
        <v>-</v>
      </c>
      <c r="E682">
        <v>6515.8329599999997</v>
      </c>
      <c r="F682">
        <v>3206.2</v>
      </c>
      <c r="G682">
        <v>2314.9811832548398</v>
      </c>
      <c r="H682">
        <v>22.193832392808702</v>
      </c>
      <c r="I682">
        <v>243.15109491147899</v>
      </c>
      <c r="J682">
        <v>1.18671512783352</v>
      </c>
      <c r="K682">
        <v>2558.7451208104499</v>
      </c>
      <c r="L682">
        <v>1571.4498207746301</v>
      </c>
      <c r="M682">
        <v>58.499024168075401</v>
      </c>
      <c r="N682">
        <v>0.86305917899248596</v>
      </c>
      <c r="O682">
        <v>7.94710248892771</v>
      </c>
      <c r="P682">
        <v>2385.4263565891401</v>
      </c>
    </row>
    <row r="683" spans="1:17" hidden="1" x14ac:dyDescent="0.3">
      <c r="A683" t="s">
        <v>1501</v>
      </c>
      <c r="B683" t="s">
        <v>1502</v>
      </c>
      <c r="C683" t="str">
        <f>IFERROR(VLOOKUP(Table1[[#This Row],[Ticker]],[1]!Table1[[Symbol]:[Industry]],2,FALSE),"-")</f>
        <v>-</v>
      </c>
      <c r="D683" t="s">
        <v>613</v>
      </c>
      <c r="E683">
        <v>6511.0659285749998</v>
      </c>
      <c r="F683">
        <v>446.75</v>
      </c>
      <c r="G683">
        <v>-23.889416231698799</v>
      </c>
      <c r="H683">
        <v>-1.0858836374197001</v>
      </c>
      <c r="I683">
        <v>-14.7796903332454</v>
      </c>
      <c r="J683">
        <v>-1.6074769228800201</v>
      </c>
      <c r="K683">
        <v>440.21034223145898</v>
      </c>
      <c r="L683">
        <v>441.88232325033698</v>
      </c>
      <c r="M683">
        <v>57.377586812551201</v>
      </c>
      <c r="N683">
        <v>0.94478408215932297</v>
      </c>
      <c r="O683">
        <v>26.368214885282502</v>
      </c>
      <c r="P683">
        <v>13.676844783715</v>
      </c>
      <c r="Q683">
        <v>-6.3542314350195001E-2</v>
      </c>
    </row>
    <row r="684" spans="1:17" hidden="1" x14ac:dyDescent="0.3">
      <c r="A684" t="s">
        <v>1503</v>
      </c>
      <c r="B684" t="s">
        <v>1504</v>
      </c>
      <c r="C684" t="str">
        <f>IFERROR(VLOOKUP(Table1[[#This Row],[Ticker]],[1]!Table1[[Symbol]:[Industry]],2,FALSE),"-")</f>
        <v>-</v>
      </c>
      <c r="D684" t="s">
        <v>1315</v>
      </c>
      <c r="E684">
        <v>6496.9056107910001</v>
      </c>
      <c r="F684">
        <v>1159.2</v>
      </c>
      <c r="G684">
        <v>-18.839635289392401</v>
      </c>
      <c r="H684">
        <v>-4.3597065744610699</v>
      </c>
      <c r="I684">
        <v>-7.1801750103319</v>
      </c>
      <c r="J684">
        <v>-1.0210581041945299</v>
      </c>
      <c r="K684">
        <v>1149.6483498790001</v>
      </c>
      <c r="L684">
        <v>1123.11363152123</v>
      </c>
      <c r="M684">
        <v>63.340787818078198</v>
      </c>
      <c r="N684">
        <v>1.10842899651976</v>
      </c>
      <c r="O684">
        <v>14.3357487922705</v>
      </c>
      <c r="P684">
        <v>33.886187500721803</v>
      </c>
    </row>
    <row r="685" spans="1:17" x14ac:dyDescent="0.3">
      <c r="A685" t="s">
        <v>1505</v>
      </c>
      <c r="B685" t="s">
        <v>1506</v>
      </c>
      <c r="C685" t="str">
        <f>IFERROR(VLOOKUP(Table1[[#This Row],[Ticker]],[1]!Table1[[Symbol]:[Industry]],2,FALSE),"-")</f>
        <v>-</v>
      </c>
      <c r="D685" t="s">
        <v>140</v>
      </c>
      <c r="E685">
        <v>6483.5615762850002</v>
      </c>
      <c r="F685">
        <v>211.46</v>
      </c>
      <c r="G685">
        <v>205.56028669109099</v>
      </c>
      <c r="H685">
        <v>19.8502325128932</v>
      </c>
      <c r="I685">
        <v>6.5219986447335403</v>
      </c>
      <c r="J685">
        <v>-2.0828955326619698</v>
      </c>
      <c r="K685">
        <v>187.202188792626</v>
      </c>
      <c r="L685">
        <v>147.54017546505901</v>
      </c>
      <c r="M685">
        <v>59.612131986544597</v>
      </c>
      <c r="N685">
        <v>2.11902477730606</v>
      </c>
      <c r="O685">
        <v>13.0095526340679</v>
      </c>
      <c r="P685">
        <v>234.32411067193601</v>
      </c>
      <c r="Q685">
        <v>0.14436071785695501</v>
      </c>
    </row>
    <row r="686" spans="1:17" x14ac:dyDescent="0.3">
      <c r="A686" t="s">
        <v>1507</v>
      </c>
      <c r="B686" t="s">
        <v>1508</v>
      </c>
      <c r="C686" t="str">
        <f>IFERROR(VLOOKUP(Table1[[#This Row],[Ticker]],[1]!Table1[[Symbol]:[Industry]],2,FALSE),"-")</f>
        <v>-</v>
      </c>
      <c r="D686" t="s">
        <v>89</v>
      </c>
      <c r="E686">
        <v>6457.9404359600003</v>
      </c>
      <c r="F686">
        <v>3274.8</v>
      </c>
      <c r="G686">
        <v>20.816376840622201</v>
      </c>
      <c r="H686">
        <v>15.438500754870701</v>
      </c>
      <c r="I686">
        <v>44.910490909681002</v>
      </c>
      <c r="J686">
        <v>5.42079972065289</v>
      </c>
      <c r="K686">
        <v>2676.0758090255399</v>
      </c>
      <c r="L686">
        <v>2286.56460073781</v>
      </c>
      <c r="M686">
        <v>75.661160788070205</v>
      </c>
      <c r="N686">
        <v>0.88355351637699897</v>
      </c>
      <c r="O686">
        <v>3.4566996457798802</v>
      </c>
      <c r="P686">
        <v>105.316614420062</v>
      </c>
      <c r="Q686">
        <v>-3.5905239674363001E-2</v>
      </c>
    </row>
    <row r="687" spans="1:17" x14ac:dyDescent="0.3">
      <c r="A687" t="s">
        <v>1509</v>
      </c>
      <c r="B687" t="s">
        <v>1510</v>
      </c>
      <c r="C687" t="str">
        <f>IFERROR(VLOOKUP(Table1[[#This Row],[Ticker]],[1]!Table1[[Symbol]:[Industry]],2,FALSE),"-")</f>
        <v>-</v>
      </c>
      <c r="D687" t="s">
        <v>384</v>
      </c>
      <c r="E687">
        <v>6414.618740592</v>
      </c>
      <c r="F687">
        <v>64.53</v>
      </c>
      <c r="G687">
        <v>-37.302968698422703</v>
      </c>
      <c r="H687">
        <v>-5.4071092279466804</v>
      </c>
      <c r="I687">
        <v>-33.358382862276699</v>
      </c>
      <c r="J687">
        <v>0.14974564050081399</v>
      </c>
      <c r="K687">
        <v>65.957421461352595</v>
      </c>
      <c r="L687">
        <v>70.521173708929894</v>
      </c>
      <c r="M687">
        <v>66.095377075917995</v>
      </c>
      <c r="N687">
        <v>1.50237472920055</v>
      </c>
      <c r="O687">
        <v>51.867348520068099</v>
      </c>
      <c r="P687">
        <v>8.8195615514333898</v>
      </c>
      <c r="Q687">
        <v>6.8356184052720995E-2</v>
      </c>
    </row>
    <row r="688" spans="1:17" x14ac:dyDescent="0.3">
      <c r="A688" t="s">
        <v>1511</v>
      </c>
      <c r="B688" t="s">
        <v>1512</v>
      </c>
      <c r="C688" t="str">
        <f>IFERROR(VLOOKUP(Table1[[#This Row],[Ticker]],[1]!Table1[[Symbol]:[Industry]],2,FALSE),"-")</f>
        <v>-</v>
      </c>
      <c r="D688" t="s">
        <v>75</v>
      </c>
      <c r="E688">
        <v>6392.6719999999996</v>
      </c>
      <c r="F688">
        <v>926.15</v>
      </c>
      <c r="G688">
        <v>116.97775424096299</v>
      </c>
      <c r="H688">
        <v>-0.78427560965587995</v>
      </c>
      <c r="I688">
        <v>8.8713553197515598</v>
      </c>
      <c r="J688">
        <v>3.2643697798700702</v>
      </c>
      <c r="K688">
        <v>880.79604641953199</v>
      </c>
      <c r="L688">
        <v>760.407297399909</v>
      </c>
      <c r="M688">
        <v>63.431095552961899</v>
      </c>
      <c r="N688">
        <v>1.2834499875608301</v>
      </c>
      <c r="O688">
        <v>25.789558926739701</v>
      </c>
      <c r="P688">
        <v>156.51571804459201</v>
      </c>
      <c r="Q688">
        <v>9.6340699516908004E-2</v>
      </c>
    </row>
    <row r="689" spans="1:17" x14ac:dyDescent="0.3">
      <c r="A689" t="s">
        <v>1513</v>
      </c>
      <c r="B689" t="s">
        <v>1514</v>
      </c>
      <c r="C689" t="str">
        <f>IFERROR(VLOOKUP(Table1[[#This Row],[Ticker]],[1]!Table1[[Symbol]:[Industry]],2,FALSE),"-")</f>
        <v>-</v>
      </c>
      <c r="D689" t="s">
        <v>246</v>
      </c>
      <c r="E689">
        <v>6384.3753802399997</v>
      </c>
      <c r="F689">
        <v>1457.1</v>
      </c>
      <c r="G689">
        <v>-28.832731758059801</v>
      </c>
      <c r="H689">
        <v>5.2859161521015903</v>
      </c>
      <c r="I689">
        <v>-18.786530754329501</v>
      </c>
      <c r="J689">
        <v>0.564712068157737</v>
      </c>
      <c r="K689">
        <v>1356.2294472818201</v>
      </c>
      <c r="L689">
        <v>1428.8504092989599</v>
      </c>
      <c r="M689">
        <v>72.9200266443749</v>
      </c>
      <c r="N689">
        <v>1.0092287291990001</v>
      </c>
      <c r="O689">
        <v>30.255301626518399</v>
      </c>
      <c r="P689">
        <v>27.4691628029043</v>
      </c>
      <c r="Q689">
        <v>-6.4544854666251997E-2</v>
      </c>
    </row>
    <row r="690" spans="1:17" x14ac:dyDescent="0.3">
      <c r="A690" t="s">
        <v>1515</v>
      </c>
      <c r="B690" t="s">
        <v>1516</v>
      </c>
      <c r="C690" t="str">
        <f>IFERROR(VLOOKUP(Table1[[#This Row],[Ticker]],[1]!Table1[[Symbol]:[Industry]],2,FALSE),"-")</f>
        <v>-</v>
      </c>
      <c r="D690" t="s">
        <v>78</v>
      </c>
      <c r="E690">
        <v>6380.6375301999997</v>
      </c>
      <c r="F690">
        <v>309.2</v>
      </c>
      <c r="G690">
        <v>93.590848394469006</v>
      </c>
      <c r="H690">
        <v>33.089966171720398</v>
      </c>
      <c r="I690">
        <v>-2.8445574407621401</v>
      </c>
      <c r="J690">
        <v>0.47273242131306598</v>
      </c>
      <c r="K690">
        <v>253.31557964109601</v>
      </c>
      <c r="L690">
        <v>224.610914205385</v>
      </c>
      <c r="M690">
        <v>71.470731883237804</v>
      </c>
      <c r="N690">
        <v>2.3933126903562898</v>
      </c>
      <c r="O690">
        <v>6.7270375161707596</v>
      </c>
      <c r="P690">
        <v>125.775830595107</v>
      </c>
      <c r="Q690">
        <v>7.1010479245664004E-2</v>
      </c>
    </row>
    <row r="691" spans="1:17" x14ac:dyDescent="0.3">
      <c r="A691" t="s">
        <v>1517</v>
      </c>
      <c r="B691" t="s">
        <v>1518</v>
      </c>
      <c r="C691" t="str">
        <f>IFERROR(VLOOKUP(Table1[[#This Row],[Ticker]],[1]!Table1[[Symbol]:[Industry]],2,FALSE),"-")</f>
        <v>-</v>
      </c>
      <c r="D691" t="s">
        <v>153</v>
      </c>
      <c r="E691">
        <v>6363.7012709399996</v>
      </c>
      <c r="F691">
        <v>405.1</v>
      </c>
      <c r="G691">
        <v>34.160785337453703</v>
      </c>
      <c r="H691">
        <v>10.861532254033399</v>
      </c>
      <c r="I691">
        <v>31.0078089828984</v>
      </c>
      <c r="J691">
        <v>5.3581512037702996</v>
      </c>
      <c r="K691">
        <v>355.29636412533398</v>
      </c>
      <c r="L691">
        <v>300.33459464349801</v>
      </c>
      <c r="M691">
        <v>69.184609587360697</v>
      </c>
      <c r="N691">
        <v>1.07847901727373</v>
      </c>
      <c r="O691">
        <v>4.5420883732411701</v>
      </c>
      <c r="P691">
        <v>79.208139792081298</v>
      </c>
      <c r="Q691">
        <v>0.214227834706469</v>
      </c>
    </row>
    <row r="692" spans="1:17" hidden="1" x14ac:dyDescent="0.3">
      <c r="A692" t="s">
        <v>1519</v>
      </c>
      <c r="B692" t="s">
        <v>1520</v>
      </c>
      <c r="C692" t="str">
        <f>IFERROR(VLOOKUP(Table1[[#This Row],[Ticker]],[1]!Table1[[Symbol]:[Industry]],2,FALSE),"-")</f>
        <v>-</v>
      </c>
      <c r="D692" t="s">
        <v>46</v>
      </c>
      <c r="E692">
        <v>6347.84</v>
      </c>
      <c r="F692">
        <v>94</v>
      </c>
      <c r="G692">
        <v>-33.332729769110301</v>
      </c>
      <c r="H692">
        <v>-5.0559641897787397</v>
      </c>
      <c r="I692">
        <v>-16.478341091466199</v>
      </c>
      <c r="J692">
        <v>-0.76243741453936598</v>
      </c>
      <c r="K692">
        <v>92.144445005892393</v>
      </c>
      <c r="L692">
        <v>93.071233362161806</v>
      </c>
      <c r="M692">
        <v>53.081674366169402</v>
      </c>
      <c r="N692">
        <v>1.0909090909090899</v>
      </c>
      <c r="O692">
        <v>7.4468085106383004</v>
      </c>
      <c r="P692">
        <v>10.588235294117601</v>
      </c>
    </row>
    <row r="693" spans="1:17" hidden="1" x14ac:dyDescent="0.3">
      <c r="A693" t="s">
        <v>1521</v>
      </c>
      <c r="B693" t="s">
        <v>1522</v>
      </c>
      <c r="C693" t="str">
        <f>IFERROR(VLOOKUP(Table1[[#This Row],[Ticker]],[1]!Table1[[Symbol]:[Industry]],2,FALSE),"-")</f>
        <v>-</v>
      </c>
      <c r="D693" t="s">
        <v>43</v>
      </c>
      <c r="E693">
        <v>6342.1887280000001</v>
      </c>
      <c r="F693">
        <v>4113.95</v>
      </c>
      <c r="G693">
        <v>-12.2445618472193</v>
      </c>
      <c r="H693">
        <v>-11.602935535444299</v>
      </c>
      <c r="I693">
        <v>1.5596815316402599</v>
      </c>
      <c r="J693">
        <v>-0.89567707635287896</v>
      </c>
      <c r="K693">
        <v>4034.1768126032098</v>
      </c>
      <c r="L693">
        <v>3747.9517219729901</v>
      </c>
      <c r="M693">
        <v>56.642598822245297</v>
      </c>
      <c r="N693">
        <v>0.53816869642135801</v>
      </c>
      <c r="O693">
        <v>9.93084505159276</v>
      </c>
      <c r="P693">
        <v>30.229503007280702</v>
      </c>
      <c r="Q693">
        <v>-4.7748633312891003E-2</v>
      </c>
    </row>
    <row r="694" spans="1:17" hidden="1" x14ac:dyDescent="0.3">
      <c r="A694" t="s">
        <v>1523</v>
      </c>
      <c r="B694" t="s">
        <v>1524</v>
      </c>
      <c r="C694" t="str">
        <f>IFERROR(VLOOKUP(Table1[[#This Row],[Ticker]],[1]!Table1[[Symbol]:[Industry]],2,FALSE),"-")</f>
        <v>-</v>
      </c>
      <c r="D694" t="s">
        <v>122</v>
      </c>
      <c r="E694">
        <v>6298.6700811749997</v>
      </c>
      <c r="F694">
        <v>560.1</v>
      </c>
      <c r="G694">
        <v>-25.446737492882001</v>
      </c>
      <c r="H694">
        <v>3.9997787183744</v>
      </c>
      <c r="I694">
        <v>-9.7577066616504204</v>
      </c>
      <c r="J694">
        <v>-0.40646808266641199</v>
      </c>
      <c r="K694">
        <v>519.29127000032099</v>
      </c>
      <c r="L694">
        <v>522.97955695824203</v>
      </c>
      <c r="M694">
        <v>62.6838236402997</v>
      </c>
      <c r="N694">
        <v>1.4224688808305499</v>
      </c>
      <c r="O694">
        <v>12.470987323692199</v>
      </c>
      <c r="P694">
        <v>19.9357601713062</v>
      </c>
      <c r="Q694">
        <v>1.5424666706585001E-2</v>
      </c>
    </row>
    <row r="695" spans="1:17" x14ac:dyDescent="0.3">
      <c r="A695" t="s">
        <v>1525</v>
      </c>
      <c r="B695" t="s">
        <v>1526</v>
      </c>
      <c r="C695" t="str">
        <f>IFERROR(VLOOKUP(Table1[[#This Row],[Ticker]],[1]!Table1[[Symbol]:[Industry]],2,FALSE),"-")</f>
        <v>-</v>
      </c>
      <c r="D695" t="s">
        <v>140</v>
      </c>
      <c r="E695">
        <v>6292.5150000000003</v>
      </c>
      <c r="F695">
        <v>225.99</v>
      </c>
      <c r="G695">
        <v>93.7538327595243</v>
      </c>
      <c r="H695">
        <v>6.4428743113827398</v>
      </c>
      <c r="I695">
        <v>16.530084525525101</v>
      </c>
      <c r="J695">
        <v>14.834421224204</v>
      </c>
      <c r="K695">
        <v>199.75412226707101</v>
      </c>
      <c r="L695">
        <v>179.719801715209</v>
      </c>
      <c r="M695">
        <v>81.968578808644196</v>
      </c>
      <c r="N695">
        <v>2.14367425522593</v>
      </c>
      <c r="O695">
        <v>17.239700871719901</v>
      </c>
      <c r="P695">
        <v>129.89827060020301</v>
      </c>
      <c r="Q695">
        <v>1.973565289547E-2</v>
      </c>
    </row>
    <row r="696" spans="1:17" hidden="1" x14ac:dyDescent="0.3">
      <c r="A696" t="s">
        <v>1527</v>
      </c>
      <c r="B696" t="s">
        <v>1528</v>
      </c>
      <c r="C696" t="str">
        <f>IFERROR(VLOOKUP(Table1[[#This Row],[Ticker]],[1]!Table1[[Symbol]:[Industry]],2,FALSE),"-")</f>
        <v>-</v>
      </c>
      <c r="D696" t="s">
        <v>1018</v>
      </c>
      <c r="E696">
        <v>6266.1528877000001</v>
      </c>
      <c r="F696">
        <v>101</v>
      </c>
      <c r="M696">
        <v>50</v>
      </c>
      <c r="N696">
        <v>1</v>
      </c>
    </row>
    <row r="697" spans="1:17" x14ac:dyDescent="0.3">
      <c r="A697" t="s">
        <v>1529</v>
      </c>
      <c r="B697" t="s">
        <v>1530</v>
      </c>
      <c r="C697" t="str">
        <f>IFERROR(VLOOKUP(Table1[[#This Row],[Ticker]],[1]!Table1[[Symbol]:[Industry]],2,FALSE),"-")</f>
        <v>-</v>
      </c>
      <c r="D697" t="s">
        <v>166</v>
      </c>
      <c r="E697">
        <v>6241.1827237500002</v>
      </c>
      <c r="F697">
        <v>898.9</v>
      </c>
      <c r="G697">
        <v>58.6901078487397</v>
      </c>
      <c r="H697">
        <v>4.3554435772115401</v>
      </c>
      <c r="I697">
        <v>59.276627505281503</v>
      </c>
      <c r="J697">
        <v>-3.8944885588393601</v>
      </c>
      <c r="K697">
        <v>822.39546168515403</v>
      </c>
      <c r="L697">
        <v>655.74940908933104</v>
      </c>
      <c r="M697">
        <v>55.721998072818899</v>
      </c>
      <c r="N697">
        <v>0.76695765625023304</v>
      </c>
      <c r="O697">
        <v>7.2421848926465602</v>
      </c>
      <c r="P697">
        <v>105.650880805307</v>
      </c>
      <c r="Q697">
        <v>-1.1687888914196001E-2</v>
      </c>
    </row>
    <row r="698" spans="1:17" x14ac:dyDescent="0.3">
      <c r="A698" t="s">
        <v>1531</v>
      </c>
      <c r="B698" t="s">
        <v>1532</v>
      </c>
      <c r="C698" t="str">
        <f>IFERROR(VLOOKUP(Table1[[#This Row],[Ticker]],[1]!Table1[[Symbol]:[Industry]],2,FALSE),"-")</f>
        <v>-</v>
      </c>
      <c r="D698" t="s">
        <v>938</v>
      </c>
      <c r="E698">
        <v>6239.2969879800003</v>
      </c>
      <c r="F698">
        <v>135.47999999999999</v>
      </c>
      <c r="G698">
        <v>-12.887164475253799</v>
      </c>
      <c r="H698">
        <v>-16.118402895237999</v>
      </c>
      <c r="I698">
        <v>-35.572300847004797</v>
      </c>
      <c r="J698">
        <v>-4.2324913458479001</v>
      </c>
      <c r="K698">
        <v>146.539546230501</v>
      </c>
      <c r="L698">
        <v>158.443702151396</v>
      </c>
      <c r="M698">
        <v>37.599310670005501</v>
      </c>
      <c r="N698">
        <v>1.4257649182236201</v>
      </c>
      <c r="O698">
        <v>55.447298494242702</v>
      </c>
      <c r="P698">
        <v>14.959694526941</v>
      </c>
      <c r="Q698">
        <v>2.4778553736119001E-2</v>
      </c>
    </row>
    <row r="699" spans="1:17" hidden="1" x14ac:dyDescent="0.3">
      <c r="A699" t="s">
        <v>1533</v>
      </c>
      <c r="B699" t="s">
        <v>1534</v>
      </c>
      <c r="C699" t="str">
        <f>IFERROR(VLOOKUP(Table1[[#This Row],[Ticker]],[1]!Table1[[Symbol]:[Industry]],2,FALSE),"-")</f>
        <v>-</v>
      </c>
      <c r="E699">
        <v>6228.0944409900003</v>
      </c>
      <c r="F699">
        <v>1521.15</v>
      </c>
      <c r="G699">
        <v>45.868631476866902</v>
      </c>
      <c r="H699">
        <v>26.047102249744199</v>
      </c>
      <c r="I699">
        <v>2.8376691944561001</v>
      </c>
      <c r="J699">
        <v>7.4759592099332099</v>
      </c>
      <c r="K699">
        <v>1252.80465010699</v>
      </c>
      <c r="M699">
        <v>91.086976601815294</v>
      </c>
      <c r="N699">
        <v>1.7954335677855</v>
      </c>
      <c r="O699">
        <v>12.5464286888209</v>
      </c>
      <c r="P699">
        <v>96.277419354838699</v>
      </c>
    </row>
    <row r="700" spans="1:17" x14ac:dyDescent="0.3">
      <c r="A700" t="s">
        <v>1535</v>
      </c>
      <c r="B700" t="s">
        <v>1536</v>
      </c>
      <c r="C700" t="str">
        <f>IFERROR(VLOOKUP(Table1[[#This Row],[Ticker]],[1]!Table1[[Symbol]:[Industry]],2,FALSE),"-")</f>
        <v>-</v>
      </c>
      <c r="D700" t="s">
        <v>246</v>
      </c>
      <c r="E700">
        <v>6226.3237952400004</v>
      </c>
      <c r="F700">
        <v>765.65</v>
      </c>
      <c r="G700">
        <v>21.321289559119901</v>
      </c>
      <c r="H700">
        <v>8.9911014697215492</v>
      </c>
      <c r="I700">
        <v>2.3151607196024999</v>
      </c>
      <c r="J700">
        <v>0.54732450558450896</v>
      </c>
      <c r="K700">
        <v>718.71635686140996</v>
      </c>
      <c r="L700">
        <v>675.21135938743805</v>
      </c>
      <c r="M700">
        <v>67.212722714160606</v>
      </c>
      <c r="N700">
        <v>0.97346970154739898</v>
      </c>
      <c r="O700">
        <v>15.4313328544374</v>
      </c>
      <c r="P700">
        <v>70.125541606488099</v>
      </c>
    </row>
    <row r="701" spans="1:17" hidden="1" x14ac:dyDescent="0.3">
      <c r="A701" t="s">
        <v>1537</v>
      </c>
      <c r="B701" t="s">
        <v>1538</v>
      </c>
      <c r="C701" t="str">
        <f>IFERROR(VLOOKUP(Table1[[#This Row],[Ticker]],[1]!Table1[[Symbol]:[Industry]],2,FALSE),"-")</f>
        <v>-</v>
      </c>
      <c r="D701" t="s">
        <v>153</v>
      </c>
      <c r="E701">
        <v>6219.4287488</v>
      </c>
      <c r="F701">
        <v>5206.8999999999996</v>
      </c>
      <c r="G701">
        <v>160.61392118680999</v>
      </c>
      <c r="H701">
        <v>17.524680971511501</v>
      </c>
      <c r="I701">
        <v>111.934563204337</v>
      </c>
      <c r="J701">
        <v>3.7664379653998301</v>
      </c>
      <c r="K701">
        <v>4498.8475595897698</v>
      </c>
      <c r="L701">
        <v>3213.61814421707</v>
      </c>
      <c r="M701">
        <v>69.660062306702997</v>
      </c>
      <c r="N701">
        <v>0.90438649684717998</v>
      </c>
      <c r="O701">
        <v>9.2713514759261706</v>
      </c>
      <c r="P701">
        <v>209.966812019109</v>
      </c>
      <c r="Q701">
        <v>0.21804038399372</v>
      </c>
    </row>
    <row r="702" spans="1:17" x14ac:dyDescent="0.3">
      <c r="A702" t="s">
        <v>1539</v>
      </c>
      <c r="B702" t="s">
        <v>1540</v>
      </c>
      <c r="C702" t="str">
        <f>IFERROR(VLOOKUP(Table1[[#This Row],[Ticker]],[1]!Table1[[Symbol]:[Industry]],2,FALSE),"-")</f>
        <v>-</v>
      </c>
      <c r="D702" t="s">
        <v>24</v>
      </c>
      <c r="E702">
        <v>6198.3621137699902</v>
      </c>
      <c r="F702">
        <v>364.4</v>
      </c>
      <c r="G702">
        <v>-3.8116245887857998</v>
      </c>
      <c r="H702">
        <v>-1.16243452816186</v>
      </c>
      <c r="I702">
        <v>-20.329013976906701</v>
      </c>
      <c r="J702">
        <v>-2.09361934273623</v>
      </c>
      <c r="K702">
        <v>359.930660508926</v>
      </c>
      <c r="L702">
        <v>353.10420396015297</v>
      </c>
      <c r="M702">
        <v>49.191944907667697</v>
      </c>
      <c r="N702">
        <v>1.5906609676954</v>
      </c>
      <c r="O702">
        <v>15.8754116355653</v>
      </c>
      <c r="P702">
        <v>28.991150442477799</v>
      </c>
      <c r="Q702">
        <v>-4.0989822997291002E-2</v>
      </c>
    </row>
    <row r="703" spans="1:17" x14ac:dyDescent="0.3">
      <c r="A703" t="s">
        <v>1541</v>
      </c>
      <c r="B703" t="s">
        <v>1542</v>
      </c>
      <c r="C703" t="str">
        <f>IFERROR(VLOOKUP(Table1[[#This Row],[Ticker]],[1]!Table1[[Symbol]:[Industry]],2,FALSE),"-")</f>
        <v>-</v>
      </c>
      <c r="D703" t="s">
        <v>246</v>
      </c>
      <c r="E703">
        <v>6169.4511668699997</v>
      </c>
      <c r="F703">
        <v>1974.8</v>
      </c>
      <c r="G703">
        <v>-27.679323634068702</v>
      </c>
      <c r="H703">
        <v>7.5573818701297402</v>
      </c>
      <c r="I703">
        <v>-19.970987781032001</v>
      </c>
      <c r="J703">
        <v>3.6331383824677901</v>
      </c>
      <c r="K703">
        <v>1893.26768378721</v>
      </c>
      <c r="L703">
        <v>1971.3725617857999</v>
      </c>
      <c r="M703">
        <v>70.5004277228647</v>
      </c>
      <c r="N703">
        <v>1.26299272343835</v>
      </c>
      <c r="O703">
        <v>47.880798055499298</v>
      </c>
      <c r="P703">
        <v>23.425000000000001</v>
      </c>
      <c r="Q703">
        <v>1.3060483144104001E-2</v>
      </c>
    </row>
    <row r="704" spans="1:17" x14ac:dyDescent="0.3">
      <c r="A704" t="s">
        <v>1543</v>
      </c>
      <c r="B704" t="s">
        <v>1544</v>
      </c>
      <c r="C704" t="str">
        <f>IFERROR(VLOOKUP(Table1[[#This Row],[Ticker]],[1]!Table1[[Symbol]:[Industry]],2,FALSE),"-")</f>
        <v>-</v>
      </c>
      <c r="D704" t="s">
        <v>1545</v>
      </c>
      <c r="E704">
        <v>6163.4376271649999</v>
      </c>
      <c r="F704">
        <v>463.2</v>
      </c>
      <c r="G704">
        <v>-5.4620889191246098</v>
      </c>
      <c r="H704">
        <v>-3.1837668803616901</v>
      </c>
      <c r="I704">
        <v>-13.304171874121399</v>
      </c>
      <c r="J704">
        <v>-5.9085752015957196</v>
      </c>
      <c r="K704">
        <v>459.15144702940302</v>
      </c>
      <c r="L704">
        <v>442.85254887031903</v>
      </c>
      <c r="M704">
        <v>46.589879832194796</v>
      </c>
      <c r="N704">
        <v>0.70189510840720204</v>
      </c>
      <c r="O704">
        <v>24.5466321243523</v>
      </c>
      <c r="P704">
        <v>35.319894829097201</v>
      </c>
    </row>
    <row r="705" spans="1:17" hidden="1" x14ac:dyDescent="0.3">
      <c r="A705" t="s">
        <v>1546</v>
      </c>
      <c r="B705" t="s">
        <v>1547</v>
      </c>
      <c r="C705" t="str">
        <f>IFERROR(VLOOKUP(Table1[[#This Row],[Ticker]],[1]!Table1[[Symbol]:[Industry]],2,FALSE),"-")</f>
        <v>-</v>
      </c>
      <c r="D705" t="s">
        <v>548</v>
      </c>
      <c r="E705">
        <v>6161.7512444399999</v>
      </c>
      <c r="F705">
        <v>1561.15</v>
      </c>
      <c r="G705">
        <v>17.515916745690799</v>
      </c>
      <c r="H705">
        <v>25.859464476500602</v>
      </c>
      <c r="I705">
        <v>29.9033312157426</v>
      </c>
      <c r="J705">
        <v>-1.1602400286708201</v>
      </c>
      <c r="K705">
        <v>1336.18451153253</v>
      </c>
      <c r="L705">
        <v>1220.5603464470601</v>
      </c>
      <c r="M705">
        <v>66.407461070419004</v>
      </c>
      <c r="N705">
        <v>1.3880647209628101</v>
      </c>
      <c r="O705">
        <v>7.2862953591903397</v>
      </c>
      <c r="P705">
        <v>60.1179487179487</v>
      </c>
      <c r="Q705">
        <v>-2.2722973970440001E-3</v>
      </c>
    </row>
    <row r="706" spans="1:17" x14ac:dyDescent="0.3">
      <c r="A706" t="s">
        <v>1548</v>
      </c>
      <c r="B706" t="s">
        <v>1549</v>
      </c>
      <c r="C706" t="str">
        <f>IFERROR(VLOOKUP(Table1[[#This Row],[Ticker]],[1]!Table1[[Symbol]:[Industry]],2,FALSE),"-")</f>
        <v>-</v>
      </c>
      <c r="D706" t="s">
        <v>243</v>
      </c>
      <c r="E706">
        <v>6160.6419266599996</v>
      </c>
      <c r="F706">
        <v>1458.1</v>
      </c>
      <c r="G706">
        <v>22.391269081103701</v>
      </c>
      <c r="H706">
        <v>6.6646401126738803</v>
      </c>
      <c r="I706">
        <v>30.0806435416985</v>
      </c>
      <c r="J706">
        <v>-5.4119550994268204</v>
      </c>
      <c r="K706">
        <v>1359.1410408316799</v>
      </c>
      <c r="L706">
        <v>1185.4703366695801</v>
      </c>
      <c r="M706">
        <v>56.299474029807399</v>
      </c>
      <c r="N706">
        <v>1.6134251023117701</v>
      </c>
      <c r="O706">
        <v>8.6345243810438301</v>
      </c>
      <c r="P706">
        <v>69.143321153065301</v>
      </c>
      <c r="Q706">
        <v>0.11517679724594999</v>
      </c>
    </row>
    <row r="707" spans="1:17" x14ac:dyDescent="0.3">
      <c r="A707" t="s">
        <v>1550</v>
      </c>
      <c r="B707" t="s">
        <v>1551</v>
      </c>
      <c r="C707" t="str">
        <f>IFERROR(VLOOKUP(Table1[[#This Row],[Ticker]],[1]!Table1[[Symbol]:[Industry]],2,FALSE),"-")</f>
        <v>-</v>
      </c>
      <c r="D707" t="s">
        <v>193</v>
      </c>
      <c r="E707">
        <v>6085.5431951399996</v>
      </c>
      <c r="F707">
        <v>498.35</v>
      </c>
      <c r="G707">
        <v>104.69001059906</v>
      </c>
      <c r="H707">
        <v>5.6658453234710704</v>
      </c>
      <c r="I707">
        <v>18.139769290781</v>
      </c>
      <c r="J707">
        <v>0.474383347828845</v>
      </c>
      <c r="K707">
        <v>464.57956075168102</v>
      </c>
      <c r="L707">
        <v>395.32316826091602</v>
      </c>
      <c r="M707">
        <v>61.505155855787599</v>
      </c>
      <c r="N707">
        <v>0.86716066504214195</v>
      </c>
      <c r="O707">
        <v>3.3410253837664099</v>
      </c>
      <c r="P707">
        <v>136.184834123222</v>
      </c>
      <c r="Q707">
        <v>0.16991523459284899</v>
      </c>
    </row>
    <row r="708" spans="1:17" x14ac:dyDescent="0.3">
      <c r="A708" t="s">
        <v>1552</v>
      </c>
      <c r="B708" t="s">
        <v>1553</v>
      </c>
      <c r="C708" t="str">
        <f>IFERROR(VLOOKUP(Table1[[#This Row],[Ticker]],[1]!Table1[[Symbol]:[Industry]],2,FALSE),"-")</f>
        <v>-</v>
      </c>
      <c r="D708" t="s">
        <v>243</v>
      </c>
      <c r="E708">
        <v>6064.6292569500001</v>
      </c>
      <c r="F708">
        <v>1213.05</v>
      </c>
      <c r="G708">
        <v>127.32103378754201</v>
      </c>
      <c r="H708">
        <v>24.095423971562202</v>
      </c>
      <c r="I708">
        <v>52.895566896604201</v>
      </c>
      <c r="J708">
        <v>-7.3722858993878502</v>
      </c>
      <c r="K708">
        <v>1083.90678346196</v>
      </c>
      <c r="L708">
        <v>881.80478205623297</v>
      </c>
      <c r="M708">
        <v>57.398058872057902</v>
      </c>
      <c r="N708">
        <v>1.8677194534561501</v>
      </c>
      <c r="O708">
        <v>11.207287416017399</v>
      </c>
      <c r="P708">
        <v>155.24460810099899</v>
      </c>
      <c r="Q708">
        <v>4.8699542856100002E-2</v>
      </c>
    </row>
    <row r="709" spans="1:17" hidden="1" x14ac:dyDescent="0.3">
      <c r="A709" t="s">
        <v>1554</v>
      </c>
      <c r="B709" t="s">
        <v>1555</v>
      </c>
      <c r="C709" t="str">
        <f>IFERROR(VLOOKUP(Table1[[#This Row],[Ticker]],[1]!Table1[[Symbol]:[Industry]],2,FALSE),"-")</f>
        <v>-</v>
      </c>
      <c r="D709" t="s">
        <v>553</v>
      </c>
      <c r="E709">
        <v>6009.6359628800001</v>
      </c>
      <c r="F709">
        <v>6052.2</v>
      </c>
      <c r="G709">
        <v>54.5415174738391</v>
      </c>
      <c r="H709">
        <v>-7.13094860513183</v>
      </c>
      <c r="I709">
        <v>46.251478835886999</v>
      </c>
      <c r="J709">
        <v>-0.80871381687963295</v>
      </c>
      <c r="K709">
        <v>5832.9717944715503</v>
      </c>
      <c r="L709">
        <v>4609.2990659074503</v>
      </c>
      <c r="M709">
        <v>45.9875654474762</v>
      </c>
      <c r="N709">
        <v>0.67534295169610603</v>
      </c>
      <c r="O709">
        <v>10.685370609034701</v>
      </c>
      <c r="P709">
        <v>111.793113101903</v>
      </c>
      <c r="Q709">
        <v>0.13480094730192299</v>
      </c>
    </row>
    <row r="710" spans="1:17" hidden="1" x14ac:dyDescent="0.3">
      <c r="A710" t="s">
        <v>1556</v>
      </c>
      <c r="B710" t="s">
        <v>1557</v>
      </c>
      <c r="C710" t="str">
        <f>IFERROR(VLOOKUP(Table1[[#This Row],[Ticker]],[1]!Table1[[Symbol]:[Industry]],2,FALSE),"-")</f>
        <v>-</v>
      </c>
      <c r="D710" t="s">
        <v>413</v>
      </c>
      <c r="E710">
        <v>6005.0249119800001</v>
      </c>
      <c r="F710">
        <v>273.95</v>
      </c>
      <c r="G710">
        <v>146.456529037248</v>
      </c>
      <c r="H710">
        <v>-11.3737469406825</v>
      </c>
      <c r="I710">
        <v>46.901781030214003</v>
      </c>
      <c r="J710">
        <v>1.56926623344861</v>
      </c>
      <c r="K710">
        <v>261.04760150547997</v>
      </c>
      <c r="L710">
        <v>206.344337456765</v>
      </c>
      <c r="M710">
        <v>53.538330243861502</v>
      </c>
      <c r="N710">
        <v>0.89996536624254098</v>
      </c>
      <c r="O710">
        <v>9.5090344953458796</v>
      </c>
      <c r="P710">
        <v>179.68351199591601</v>
      </c>
      <c r="Q710">
        <v>0.128578909855701</v>
      </c>
    </row>
    <row r="711" spans="1:17" x14ac:dyDescent="0.3">
      <c r="A711" t="s">
        <v>1558</v>
      </c>
      <c r="B711" t="s">
        <v>1559</v>
      </c>
      <c r="C711" t="str">
        <f>IFERROR(VLOOKUP(Table1[[#This Row],[Ticker]],[1]!Table1[[Symbol]:[Industry]],2,FALSE),"-")</f>
        <v>-</v>
      </c>
      <c r="D711" t="s">
        <v>413</v>
      </c>
      <c r="E711">
        <v>5997.6205410029997</v>
      </c>
      <c r="F711">
        <v>65.09</v>
      </c>
      <c r="G711">
        <v>5.0929127951460398</v>
      </c>
      <c r="H711">
        <v>-8.6542300857325092</v>
      </c>
      <c r="I711">
        <v>-28.300307713468001</v>
      </c>
      <c r="J711">
        <v>0.94513996006040502</v>
      </c>
      <c r="K711">
        <v>69.985881950454299</v>
      </c>
      <c r="L711">
        <v>67.784707057089406</v>
      </c>
      <c r="M711">
        <v>51.512362873133497</v>
      </c>
      <c r="N711">
        <v>0.63816584584816105</v>
      </c>
      <c r="O711">
        <v>34.890152097096298</v>
      </c>
      <c r="P711">
        <v>48.947368421052602</v>
      </c>
      <c r="Q711">
        <v>1.8149077129405E-2</v>
      </c>
    </row>
    <row r="712" spans="1:17" x14ac:dyDescent="0.3">
      <c r="A712" t="s">
        <v>1560</v>
      </c>
      <c r="B712" t="s">
        <v>1561</v>
      </c>
      <c r="C712" t="str">
        <f>IFERROR(VLOOKUP(Table1[[#This Row],[Ticker]],[1]!Table1[[Symbol]:[Industry]],2,FALSE),"-")</f>
        <v>-</v>
      </c>
      <c r="D712" t="s">
        <v>553</v>
      </c>
      <c r="E712">
        <v>5955.5599136000001</v>
      </c>
      <c r="F712">
        <v>301.55</v>
      </c>
      <c r="G712">
        <v>-5.3802443491994403</v>
      </c>
      <c r="H712">
        <v>-5.9061930975616104</v>
      </c>
      <c r="I712">
        <v>-29.505593901765799</v>
      </c>
      <c r="J712">
        <v>-0.89418972020472698</v>
      </c>
      <c r="K712">
        <v>311.68731355366702</v>
      </c>
      <c r="L712">
        <v>319.39928372085501</v>
      </c>
      <c r="M712">
        <v>49.094022963111598</v>
      </c>
      <c r="N712">
        <v>0.928935739384538</v>
      </c>
      <c r="O712">
        <v>34.398938816116697</v>
      </c>
      <c r="P712">
        <v>28.867521367521299</v>
      </c>
      <c r="Q712">
        <v>9.9383742521949994E-2</v>
      </c>
    </row>
    <row r="713" spans="1:17" hidden="1" x14ac:dyDescent="0.3">
      <c r="A713" t="s">
        <v>1562</v>
      </c>
      <c r="B713" t="s">
        <v>1563</v>
      </c>
      <c r="C713" t="str">
        <f>IFERROR(VLOOKUP(Table1[[#This Row],[Ticker]],[1]!Table1[[Symbol]:[Industry]],2,FALSE),"-")</f>
        <v>-</v>
      </c>
      <c r="D713" t="s">
        <v>72</v>
      </c>
      <c r="E713">
        <v>5929.712643072</v>
      </c>
      <c r="F713">
        <v>103.15</v>
      </c>
      <c r="G713">
        <v>370.70639703513598</v>
      </c>
      <c r="H713">
        <v>22.214407620041101</v>
      </c>
      <c r="I713">
        <v>80.354865298890502</v>
      </c>
      <c r="J713">
        <v>10.2557567316918</v>
      </c>
      <c r="K713">
        <v>78.901490687819205</v>
      </c>
      <c r="L713">
        <v>57.381050292291299</v>
      </c>
      <c r="M713">
        <v>74.879212380681196</v>
      </c>
      <c r="N713">
        <v>1.015910368863</v>
      </c>
      <c r="O713">
        <v>0</v>
      </c>
      <c r="P713">
        <v>448.67021276595699</v>
      </c>
      <c r="Q713">
        <v>9.4440758771715996E-2</v>
      </c>
    </row>
    <row r="714" spans="1:17" hidden="1" x14ac:dyDescent="0.3">
      <c r="A714" t="s">
        <v>1564</v>
      </c>
      <c r="B714" t="s">
        <v>1565</v>
      </c>
      <c r="C714" t="str">
        <f>IFERROR(VLOOKUP(Table1[[#This Row],[Ticker]],[1]!Table1[[Symbol]:[Industry]],2,FALSE),"-")</f>
        <v>-</v>
      </c>
      <c r="D714" t="s">
        <v>21</v>
      </c>
      <c r="E714">
        <v>5914.5807327749999</v>
      </c>
      <c r="F714">
        <v>485.1</v>
      </c>
      <c r="G714">
        <v>-23.189270742356602</v>
      </c>
      <c r="H714">
        <v>1.30506123304861</v>
      </c>
      <c r="I714">
        <v>-21.194525655152901</v>
      </c>
      <c r="J714">
        <v>-2.75224333494713</v>
      </c>
      <c r="K714">
        <v>484.22630154320399</v>
      </c>
      <c r="L714">
        <v>464.41854427182199</v>
      </c>
      <c r="M714">
        <v>45.587706974641399</v>
      </c>
      <c r="N714">
        <v>1.5589650899044201</v>
      </c>
      <c r="O714">
        <v>23.4796949082663</v>
      </c>
      <c r="P714">
        <v>24.352730069212999</v>
      </c>
      <c r="Q714">
        <v>9.7391564717828005E-2</v>
      </c>
    </row>
    <row r="715" spans="1:17" x14ac:dyDescent="0.3">
      <c r="A715" t="s">
        <v>1566</v>
      </c>
      <c r="B715" t="s">
        <v>1567</v>
      </c>
      <c r="C715" t="str">
        <f>IFERROR(VLOOKUP(Table1[[#This Row],[Ticker]],[1]!Table1[[Symbol]:[Industry]],2,FALSE),"-")</f>
        <v>-</v>
      </c>
      <c r="D715" t="s">
        <v>413</v>
      </c>
      <c r="E715">
        <v>5909.5983235049998</v>
      </c>
      <c r="F715">
        <v>189.6</v>
      </c>
      <c r="G715">
        <v>174.55034425257699</v>
      </c>
      <c r="H715">
        <v>-18.954954088768599</v>
      </c>
      <c r="I715">
        <v>8.7008738502162206</v>
      </c>
      <c r="J715">
        <v>-8.5557066453086001</v>
      </c>
      <c r="K715">
        <v>191.258270504313</v>
      </c>
      <c r="L715">
        <v>149.171284361093</v>
      </c>
      <c r="M715">
        <v>34.873278284034299</v>
      </c>
      <c r="N715">
        <v>0.79461654630150802</v>
      </c>
      <c r="O715">
        <v>26.5295358649789</v>
      </c>
      <c r="P715">
        <v>204.33386837881201</v>
      </c>
      <c r="Q715">
        <v>3.4831012990631002E-2</v>
      </c>
    </row>
    <row r="716" spans="1:17" x14ac:dyDescent="0.3">
      <c r="A716" t="s">
        <v>1568</v>
      </c>
      <c r="B716" t="s">
        <v>1569</v>
      </c>
      <c r="C716" t="str">
        <f>IFERROR(VLOOKUP(Table1[[#This Row],[Ticker]],[1]!Table1[[Symbol]:[Industry]],2,FALSE),"-")</f>
        <v>-</v>
      </c>
      <c r="D716" t="s">
        <v>67</v>
      </c>
      <c r="E716">
        <v>5864.4391725699998</v>
      </c>
      <c r="F716">
        <v>1460.75</v>
      </c>
      <c r="G716">
        <v>87.2672385141218</v>
      </c>
      <c r="H716">
        <v>62.674097159914503</v>
      </c>
      <c r="I716">
        <v>77.896579758708398</v>
      </c>
      <c r="J716">
        <v>-4.1825857815389398</v>
      </c>
      <c r="K716">
        <v>1154.73651594847</v>
      </c>
      <c r="L716">
        <v>857.44022798228195</v>
      </c>
      <c r="M716">
        <v>64.157911421482197</v>
      </c>
      <c r="N716">
        <v>0.63962837256108696</v>
      </c>
      <c r="O716">
        <v>9.0330309772377309</v>
      </c>
      <c r="P716">
        <v>141.66597733476701</v>
      </c>
      <c r="Q716">
        <v>9.4532325094331002E-2</v>
      </c>
    </row>
    <row r="717" spans="1:17" hidden="1" x14ac:dyDescent="0.3">
      <c r="A717" t="s">
        <v>1570</v>
      </c>
      <c r="B717" t="s">
        <v>1571</v>
      </c>
      <c r="C717" t="str">
        <f>IFERROR(VLOOKUP(Table1[[#This Row],[Ticker]],[1]!Table1[[Symbol]:[Industry]],2,FALSE),"-")</f>
        <v>-</v>
      </c>
      <c r="D717" t="s">
        <v>62</v>
      </c>
      <c r="E717">
        <v>5844.8690839999999</v>
      </c>
      <c r="F717">
        <v>1129.75</v>
      </c>
      <c r="G717">
        <v>91.654323076301495</v>
      </c>
      <c r="H717">
        <v>1.35707426998394</v>
      </c>
      <c r="I717">
        <v>36.819781350748798</v>
      </c>
      <c r="J717">
        <v>0.214561490170389</v>
      </c>
      <c r="K717">
        <v>1101.08496131178</v>
      </c>
      <c r="L717">
        <v>912.14674801055196</v>
      </c>
      <c r="M717">
        <v>54.08855345117</v>
      </c>
      <c r="N717">
        <v>0.56943944145424297</v>
      </c>
      <c r="O717">
        <v>20.3761894224385</v>
      </c>
      <c r="P717">
        <v>161.48593912741501</v>
      </c>
      <c r="Q717">
        <v>6.4122822350741002E-2</v>
      </c>
    </row>
    <row r="718" spans="1:17" x14ac:dyDescent="0.3">
      <c r="A718" t="s">
        <v>1572</v>
      </c>
      <c r="B718" t="s">
        <v>1573</v>
      </c>
      <c r="C718" t="str">
        <f>IFERROR(VLOOKUP(Table1[[#This Row],[Ticker]],[1]!Table1[[Symbol]:[Industry]],2,FALSE),"-")</f>
        <v>-</v>
      </c>
      <c r="D718" t="s">
        <v>526</v>
      </c>
      <c r="E718">
        <v>5753.8504821360002</v>
      </c>
      <c r="F718">
        <v>115.24</v>
      </c>
      <c r="G718">
        <v>-23.600966227011298</v>
      </c>
      <c r="H718">
        <v>-2.2255236023288001</v>
      </c>
      <c r="I718">
        <v>-20.121680954444699</v>
      </c>
      <c r="J718">
        <v>2.9542337408605799</v>
      </c>
      <c r="K718">
        <v>106.903320949543</v>
      </c>
      <c r="L718">
        <v>108.74803776308801</v>
      </c>
      <c r="M718">
        <v>69.583708804922694</v>
      </c>
      <c r="N718">
        <v>2.6872887644804702</v>
      </c>
      <c r="O718">
        <v>19.489760499826399</v>
      </c>
      <c r="P718">
        <v>25.945355191256802</v>
      </c>
      <c r="Q718">
        <v>-9.6356172861811001E-2</v>
      </c>
    </row>
    <row r="719" spans="1:17" x14ac:dyDescent="0.3">
      <c r="A719" t="s">
        <v>1574</v>
      </c>
      <c r="B719" t="s">
        <v>1575</v>
      </c>
      <c r="C719" t="str">
        <f>IFERROR(VLOOKUP(Table1[[#This Row],[Ticker]],[1]!Table1[[Symbol]:[Industry]],2,FALSE),"-")</f>
        <v>-</v>
      </c>
      <c r="D719" t="s">
        <v>481</v>
      </c>
      <c r="E719">
        <v>5744.39553824</v>
      </c>
      <c r="F719">
        <v>1081.3499999999999</v>
      </c>
      <c r="G719">
        <v>-29.904624599143101</v>
      </c>
      <c r="H719">
        <v>-3.4947323922136899</v>
      </c>
      <c r="I719">
        <v>-19.3522509027196</v>
      </c>
      <c r="J719">
        <v>0.973657090219336</v>
      </c>
      <c r="K719">
        <v>1047.4981987869301</v>
      </c>
      <c r="L719">
        <v>1115.2846875979101</v>
      </c>
      <c r="M719">
        <v>60.311815552278098</v>
      </c>
      <c r="N719">
        <v>0.96999696128653501</v>
      </c>
      <c r="O719">
        <v>29.9024367688537</v>
      </c>
      <c r="P719">
        <v>15.8630665380906</v>
      </c>
      <c r="Q719">
        <v>-6.8848405424670994E-2</v>
      </c>
    </row>
    <row r="720" spans="1:17" x14ac:dyDescent="0.3">
      <c r="A720" t="s">
        <v>1576</v>
      </c>
      <c r="B720" t="s">
        <v>1577</v>
      </c>
      <c r="C720" t="str">
        <f>IFERROR(VLOOKUP(Table1[[#This Row],[Ticker]],[1]!Table1[[Symbol]:[Industry]],2,FALSE),"-")</f>
        <v>-</v>
      </c>
      <c r="D720" t="s">
        <v>243</v>
      </c>
      <c r="E720">
        <v>5727.3460147199903</v>
      </c>
      <c r="F720">
        <v>778.1</v>
      </c>
      <c r="G720">
        <v>-11.6380249003934</v>
      </c>
      <c r="H720">
        <v>-3.1681857587904401</v>
      </c>
      <c r="I720">
        <v>-12.031756565278</v>
      </c>
      <c r="J720">
        <v>-1.9157960964151599</v>
      </c>
      <c r="K720">
        <v>776.64833367880601</v>
      </c>
      <c r="L720">
        <v>759.75512495482496</v>
      </c>
      <c r="M720">
        <v>48.367540942443803</v>
      </c>
      <c r="N720">
        <v>0.77504926141540698</v>
      </c>
      <c r="O720">
        <v>11.6565994088163</v>
      </c>
      <c r="P720">
        <v>24.895666131621098</v>
      </c>
      <c r="Q720">
        <v>4.2871636238087998E-2</v>
      </c>
    </row>
    <row r="721" spans="1:17" x14ac:dyDescent="0.3">
      <c r="A721" t="s">
        <v>1578</v>
      </c>
      <c r="B721" t="s">
        <v>1579</v>
      </c>
      <c r="C721" t="str">
        <f>IFERROR(VLOOKUP(Table1[[#This Row],[Ticker]],[1]!Table1[[Symbol]:[Industry]],2,FALSE),"-")</f>
        <v>-</v>
      </c>
      <c r="D721" t="s">
        <v>243</v>
      </c>
      <c r="E721">
        <v>5723.2580738639999</v>
      </c>
      <c r="F721">
        <v>173.59</v>
      </c>
      <c r="G721">
        <v>-21.924155267362899</v>
      </c>
      <c r="H721">
        <v>-2.9129784163229502</v>
      </c>
      <c r="I721">
        <v>4.0100532713889203</v>
      </c>
      <c r="J721">
        <v>0.75289488470892796</v>
      </c>
      <c r="K721">
        <v>166.95816628557799</v>
      </c>
      <c r="L721">
        <v>166.15354137640401</v>
      </c>
      <c r="M721">
        <v>59.429921376585803</v>
      </c>
      <c r="N721">
        <v>1.38386949871808</v>
      </c>
      <c r="O721">
        <v>26.5049830059335</v>
      </c>
      <c r="P721">
        <v>33.479430988081504</v>
      </c>
      <c r="Q721">
        <v>-6.5314910764254996E-2</v>
      </c>
    </row>
    <row r="722" spans="1:17" x14ac:dyDescent="0.3">
      <c r="A722" t="s">
        <v>1580</v>
      </c>
      <c r="B722" t="s">
        <v>1581</v>
      </c>
      <c r="C722" t="str">
        <f>IFERROR(VLOOKUP(Table1[[#This Row],[Ticker]],[1]!Table1[[Symbol]:[Industry]],2,FALSE),"-")</f>
        <v>-</v>
      </c>
      <c r="D722" t="s">
        <v>1402</v>
      </c>
      <c r="E722">
        <v>5705.3385434849997</v>
      </c>
      <c r="F722">
        <v>872.85</v>
      </c>
      <c r="G722">
        <v>14.2781148031379</v>
      </c>
      <c r="H722">
        <v>18.521670339369201</v>
      </c>
      <c r="I722">
        <v>-11.4031633943438</v>
      </c>
      <c r="J722">
        <v>-0.31822077350058497</v>
      </c>
      <c r="K722">
        <v>762.15589645653802</v>
      </c>
      <c r="L722">
        <v>755.16991228337804</v>
      </c>
      <c r="M722">
        <v>69.356359519861996</v>
      </c>
      <c r="N722">
        <v>2.8096774357124699</v>
      </c>
      <c r="O722">
        <v>24.763705103969698</v>
      </c>
      <c r="P722">
        <v>51.8</v>
      </c>
      <c r="Q722">
        <v>0.10736053213188899</v>
      </c>
    </row>
    <row r="723" spans="1:17" hidden="1" x14ac:dyDescent="0.3">
      <c r="A723" t="s">
        <v>1582</v>
      </c>
      <c r="B723" t="s">
        <v>1583</v>
      </c>
      <c r="C723" t="str">
        <f>IFERROR(VLOOKUP(Table1[[#This Row],[Ticker]],[1]!Table1[[Symbol]:[Industry]],2,FALSE),"-")</f>
        <v>-</v>
      </c>
      <c r="D723" t="s">
        <v>1584</v>
      </c>
      <c r="E723">
        <v>5696.1705496000004</v>
      </c>
      <c r="F723">
        <v>4469.6000000000004</v>
      </c>
      <c r="G723">
        <v>119.266754866827</v>
      </c>
      <c r="H723">
        <v>10.145701175820999</v>
      </c>
      <c r="I723">
        <v>10.7079117494723</v>
      </c>
      <c r="J723">
        <v>-3.6321170986113298</v>
      </c>
      <c r="K723">
        <v>3985.3214576550699</v>
      </c>
      <c r="L723">
        <v>3345.5285693779601</v>
      </c>
      <c r="M723">
        <v>53.103257677404798</v>
      </c>
      <c r="N723">
        <v>1.44719589251546</v>
      </c>
      <c r="O723">
        <v>7.3921603722928202</v>
      </c>
      <c r="P723">
        <v>148.324906939274</v>
      </c>
      <c r="Q723">
        <v>0.125140381202616</v>
      </c>
    </row>
    <row r="724" spans="1:17" hidden="1" x14ac:dyDescent="0.3">
      <c r="A724" t="s">
        <v>1585</v>
      </c>
      <c r="B724" t="s">
        <v>1586</v>
      </c>
      <c r="C724" t="str">
        <f>IFERROR(VLOOKUP(Table1[[#This Row],[Ticker]],[1]!Table1[[Symbol]:[Industry]],2,FALSE),"-")</f>
        <v>-</v>
      </c>
      <c r="D724" t="s">
        <v>253</v>
      </c>
      <c r="E724">
        <v>5656.5910800000001</v>
      </c>
      <c r="F724">
        <v>5089.6499999999996</v>
      </c>
      <c r="G724">
        <v>142.188163569332</v>
      </c>
      <c r="H724">
        <v>30.253187876752801</v>
      </c>
      <c r="I724">
        <v>53.871431737904601</v>
      </c>
      <c r="J724">
        <v>-2.04166446767946</v>
      </c>
      <c r="K724">
        <v>4324.5523555468199</v>
      </c>
      <c r="L724">
        <v>3426.6073040342899</v>
      </c>
      <c r="M724">
        <v>66.399199338601093</v>
      </c>
      <c r="N724">
        <v>1.1435948278733501</v>
      </c>
      <c r="O724">
        <v>5.6457713202283202</v>
      </c>
      <c r="P724">
        <v>170.61810447959499</v>
      </c>
      <c r="Q724">
        <v>0.10285467347897501</v>
      </c>
    </row>
    <row r="725" spans="1:17" x14ac:dyDescent="0.3">
      <c r="A725" t="s">
        <v>1587</v>
      </c>
      <c r="B725" t="s">
        <v>1588</v>
      </c>
      <c r="C725" t="str">
        <f>IFERROR(VLOOKUP(Table1[[#This Row],[Ticker]],[1]!Table1[[Symbol]:[Industry]],2,FALSE),"-")</f>
        <v>-</v>
      </c>
      <c r="D725" t="s">
        <v>384</v>
      </c>
      <c r="E725">
        <v>5638.9803330960003</v>
      </c>
      <c r="F725">
        <v>111.94</v>
      </c>
      <c r="G725">
        <v>31.259935131182399</v>
      </c>
      <c r="H725">
        <v>6.3117089896173404</v>
      </c>
      <c r="I725">
        <v>-15.534436504582899</v>
      </c>
      <c r="J725">
        <v>6.2341496161773504</v>
      </c>
      <c r="K725">
        <v>104.533252622747</v>
      </c>
      <c r="L725">
        <v>99.887176466116102</v>
      </c>
      <c r="M725">
        <v>79.516753705698306</v>
      </c>
      <c r="N725">
        <v>1.8245920731787899</v>
      </c>
      <c r="O725">
        <v>8.5849562265499308</v>
      </c>
      <c r="P725">
        <v>59.118692253020598</v>
      </c>
      <c r="Q725">
        <v>4.7205046528491001E-2</v>
      </c>
    </row>
    <row r="726" spans="1:17" x14ac:dyDescent="0.3">
      <c r="A726" t="s">
        <v>1589</v>
      </c>
      <c r="B726" t="s">
        <v>1590</v>
      </c>
      <c r="C726" t="str">
        <f>IFERROR(VLOOKUP(Table1[[#This Row],[Ticker]],[1]!Table1[[Symbol]:[Industry]],2,FALSE),"-")</f>
        <v>-</v>
      </c>
      <c r="D726" t="s">
        <v>330</v>
      </c>
      <c r="E726">
        <v>5630.7260746100001</v>
      </c>
      <c r="F726">
        <v>265.14999999999998</v>
      </c>
      <c r="G726">
        <v>-23.630718870346101</v>
      </c>
      <c r="H726">
        <v>3.1884984845444602</v>
      </c>
      <c r="I726">
        <v>2.1577282340695998</v>
      </c>
      <c r="J726">
        <v>-4.6240038990566701</v>
      </c>
      <c r="K726">
        <v>246.53667951212</v>
      </c>
      <c r="L726">
        <v>230.228719370297</v>
      </c>
      <c r="M726">
        <v>48.035826437175203</v>
      </c>
      <c r="N726">
        <v>0.73749974900690596</v>
      </c>
      <c r="O726">
        <v>8.2594757684329707</v>
      </c>
      <c r="P726">
        <v>40.291005291005199</v>
      </c>
      <c r="Q726">
        <v>-9.6511660862730997E-2</v>
      </c>
    </row>
    <row r="727" spans="1:17" x14ac:dyDescent="0.3">
      <c r="A727" t="s">
        <v>1591</v>
      </c>
      <c r="B727" t="s">
        <v>1592</v>
      </c>
      <c r="C727" t="str">
        <f>IFERROR(VLOOKUP(Table1[[#This Row],[Ticker]],[1]!Table1[[Symbol]:[Industry]],2,FALSE),"-")</f>
        <v>-</v>
      </c>
      <c r="D727" t="s">
        <v>986</v>
      </c>
      <c r="E727">
        <v>5621.4808043940002</v>
      </c>
      <c r="F727">
        <v>42.88</v>
      </c>
      <c r="G727">
        <v>125.093564473217</v>
      </c>
      <c r="H727">
        <v>15.7499568628528</v>
      </c>
      <c r="I727">
        <v>42.6127093498379</v>
      </c>
      <c r="J727">
        <v>7.5176608655589003</v>
      </c>
      <c r="K727">
        <v>37.756500221675097</v>
      </c>
      <c r="L727">
        <v>31.6693286646967</v>
      </c>
      <c r="M727">
        <v>70.955877136009804</v>
      </c>
      <c r="N727">
        <v>1.1865658690688901</v>
      </c>
      <c r="O727">
        <v>4.8274253731343197</v>
      </c>
      <c r="P727">
        <v>169.68553459119499</v>
      </c>
      <c r="Q727">
        <v>7.1358098046269997E-2</v>
      </c>
    </row>
    <row r="728" spans="1:17" hidden="1" x14ac:dyDescent="0.3">
      <c r="A728" t="s">
        <v>1593</v>
      </c>
      <c r="B728" t="s">
        <v>1594</v>
      </c>
      <c r="C728" t="str">
        <f>IFERROR(VLOOKUP(Table1[[#This Row],[Ticker]],[1]!Table1[[Symbol]:[Industry]],2,FALSE),"-")</f>
        <v>-</v>
      </c>
      <c r="D728" t="s">
        <v>598</v>
      </c>
      <c r="E728">
        <v>5568.5055780900002</v>
      </c>
      <c r="F728">
        <v>5789.5</v>
      </c>
      <c r="G728">
        <v>-20.723371396065101</v>
      </c>
      <c r="H728">
        <v>-2.4058830648463401</v>
      </c>
      <c r="I728">
        <v>-7.9662599351646799</v>
      </c>
      <c r="J728">
        <v>-2.3318450184297301</v>
      </c>
      <c r="K728">
        <v>5650.2370701403997</v>
      </c>
      <c r="L728">
        <v>5489.9598515469197</v>
      </c>
      <c r="M728">
        <v>45.4791835707221</v>
      </c>
      <c r="N728">
        <v>0.83968408315504195</v>
      </c>
      <c r="O728">
        <v>11.408584506434</v>
      </c>
      <c r="P728">
        <v>16.175703335072399</v>
      </c>
      <c r="Q728">
        <v>2.7835988698903E-2</v>
      </c>
    </row>
    <row r="729" spans="1:17" hidden="1" x14ac:dyDescent="0.3">
      <c r="A729" t="s">
        <v>1595</v>
      </c>
      <c r="B729" t="s">
        <v>1596</v>
      </c>
      <c r="C729" t="str">
        <f>IFERROR(VLOOKUP(Table1[[#This Row],[Ticker]],[1]!Table1[[Symbol]:[Industry]],2,FALSE),"-")</f>
        <v>-</v>
      </c>
      <c r="D729" t="s">
        <v>299</v>
      </c>
      <c r="E729">
        <v>5559.8064526199996</v>
      </c>
      <c r="F729">
        <v>289.3</v>
      </c>
      <c r="G729">
        <v>191.92982949737899</v>
      </c>
      <c r="H729">
        <v>64.141619934466206</v>
      </c>
      <c r="I729">
        <v>156.58206617766299</v>
      </c>
      <c r="J729">
        <v>-3.9388692776071799</v>
      </c>
      <c r="K729">
        <v>219.37416591462301</v>
      </c>
      <c r="L729">
        <v>141.253384194658</v>
      </c>
      <c r="M729">
        <v>61.903899240170603</v>
      </c>
      <c r="N729">
        <v>0.38732930858523301</v>
      </c>
      <c r="O729">
        <v>12.9623228482544</v>
      </c>
      <c r="P729">
        <v>275.71428571428498</v>
      </c>
      <c r="Q729">
        <v>0.141098754851016</v>
      </c>
    </row>
    <row r="730" spans="1:17" x14ac:dyDescent="0.3">
      <c r="A730" t="s">
        <v>1597</v>
      </c>
      <c r="B730" t="s">
        <v>1598</v>
      </c>
      <c r="C730" t="str">
        <f>IFERROR(VLOOKUP(Table1[[#This Row],[Ticker]],[1]!Table1[[Symbol]:[Industry]],2,FALSE),"-")</f>
        <v>-</v>
      </c>
      <c r="D730" t="s">
        <v>209</v>
      </c>
      <c r="E730">
        <v>5558.5462006799999</v>
      </c>
      <c r="F730">
        <v>608.5</v>
      </c>
      <c r="G730">
        <v>51.678150598996602</v>
      </c>
      <c r="H730">
        <v>-4.8353759544846104</v>
      </c>
      <c r="I730">
        <v>1.9988352735902499</v>
      </c>
      <c r="J730">
        <v>-1.0307300974661899</v>
      </c>
      <c r="K730">
        <v>590.25711378619201</v>
      </c>
      <c r="L730">
        <v>505.25681821198401</v>
      </c>
      <c r="M730">
        <v>43.985599157306297</v>
      </c>
      <c r="N730">
        <v>0.44048806780278799</v>
      </c>
      <c r="O730">
        <v>8.9235825801150295</v>
      </c>
      <c r="P730">
        <v>89.978145488604397</v>
      </c>
    </row>
    <row r="731" spans="1:17" x14ac:dyDescent="0.3">
      <c r="A731" t="s">
        <v>1599</v>
      </c>
      <c r="B731" t="s">
        <v>1600</v>
      </c>
      <c r="C731" t="str">
        <f>IFERROR(VLOOKUP(Table1[[#This Row],[Ticker]],[1]!Table1[[Symbol]:[Industry]],2,FALSE),"-")</f>
        <v>-</v>
      </c>
      <c r="D731" t="s">
        <v>62</v>
      </c>
      <c r="E731">
        <v>5544.5442657449903</v>
      </c>
      <c r="F731">
        <v>1372.9</v>
      </c>
      <c r="G731">
        <v>-12.8641604179642</v>
      </c>
      <c r="H731">
        <v>2.2851563804053798</v>
      </c>
      <c r="I731">
        <v>6.9971675998774003</v>
      </c>
      <c r="J731">
        <v>-3.5278606570070798</v>
      </c>
      <c r="K731">
        <v>1288.9240205160199</v>
      </c>
      <c r="L731">
        <v>1196.8516816409001</v>
      </c>
      <c r="M731">
        <v>49.285100822650797</v>
      </c>
      <c r="N731">
        <v>1.0489725830453001</v>
      </c>
      <c r="O731">
        <v>6.9997814844489703</v>
      </c>
      <c r="P731">
        <v>36.681766140674</v>
      </c>
      <c r="Q731">
        <v>-3.329241111731E-3</v>
      </c>
    </row>
    <row r="732" spans="1:17" x14ac:dyDescent="0.3">
      <c r="A732" t="s">
        <v>1601</v>
      </c>
      <c r="B732" t="s">
        <v>1602</v>
      </c>
      <c r="C732" t="str">
        <f>IFERROR(VLOOKUP(Table1[[#This Row],[Ticker]],[1]!Table1[[Symbol]:[Industry]],2,FALSE),"-")</f>
        <v>-</v>
      </c>
      <c r="D732" t="s">
        <v>413</v>
      </c>
      <c r="E732">
        <v>5511.1123087839997</v>
      </c>
      <c r="F732">
        <v>51.02</v>
      </c>
      <c r="G732">
        <v>-20.1103700331367</v>
      </c>
      <c r="H732">
        <v>-10.386777044221001</v>
      </c>
      <c r="I732">
        <v>-30.603040264318</v>
      </c>
      <c r="J732">
        <v>-5.2628188027925997</v>
      </c>
      <c r="K732">
        <v>52.173333144448002</v>
      </c>
      <c r="L732">
        <v>52.4807289360851</v>
      </c>
      <c r="M732">
        <v>36.335293028527602</v>
      </c>
      <c r="N732">
        <v>0.85481921941675099</v>
      </c>
      <c r="O732">
        <v>33.869070952567597</v>
      </c>
      <c r="P732">
        <v>37.1505376344086</v>
      </c>
    </row>
    <row r="733" spans="1:17" x14ac:dyDescent="0.3">
      <c r="A733" t="s">
        <v>1603</v>
      </c>
      <c r="B733" t="s">
        <v>1604</v>
      </c>
      <c r="C733" t="str">
        <f>IFERROR(VLOOKUP(Table1[[#This Row],[Ticker]],[1]!Table1[[Symbol]:[Industry]],2,FALSE),"-")</f>
        <v>-</v>
      </c>
      <c r="D733" t="s">
        <v>481</v>
      </c>
      <c r="E733">
        <v>5501.463680545</v>
      </c>
      <c r="F733">
        <v>1830.65</v>
      </c>
      <c r="G733">
        <v>-2.9846565339570201</v>
      </c>
      <c r="H733">
        <v>18.978748851341201</v>
      </c>
      <c r="I733">
        <v>29.2296957128634</v>
      </c>
      <c r="J733">
        <v>20.465446754833099</v>
      </c>
      <c r="K733">
        <v>1490.97490075413</v>
      </c>
      <c r="L733">
        <v>1397.45531659577</v>
      </c>
      <c r="M733">
        <v>89.852029135449698</v>
      </c>
      <c r="N733">
        <v>1.9390069285467</v>
      </c>
      <c r="O733">
        <v>3.7828093846447901</v>
      </c>
      <c r="P733">
        <v>70.809423839514807</v>
      </c>
      <c r="Q733">
        <v>-0.110795060782282</v>
      </c>
    </row>
    <row r="734" spans="1:17" hidden="1" x14ac:dyDescent="0.3">
      <c r="A734" t="s">
        <v>1605</v>
      </c>
      <c r="B734" t="s">
        <v>1606</v>
      </c>
      <c r="C734" t="str">
        <f>IFERROR(VLOOKUP(Table1[[#This Row],[Ticker]],[1]!Table1[[Symbol]:[Industry]],2,FALSE),"-")</f>
        <v>-</v>
      </c>
      <c r="D734" t="s">
        <v>127</v>
      </c>
      <c r="E734">
        <v>5455.8303426550001</v>
      </c>
      <c r="F734">
        <v>445.05</v>
      </c>
      <c r="G734">
        <v>71.441928625824403</v>
      </c>
      <c r="H734">
        <v>35.613817741685402</v>
      </c>
      <c r="I734">
        <v>85.934152152943398</v>
      </c>
      <c r="J734">
        <v>-9.1236753648184106</v>
      </c>
      <c r="K734">
        <v>367.814014008458</v>
      </c>
      <c r="M734">
        <v>50.682985617272003</v>
      </c>
      <c r="N734">
        <v>0.60731971328277301</v>
      </c>
      <c r="O734">
        <v>19.0877429502303</v>
      </c>
      <c r="P734">
        <v>162.72136953955101</v>
      </c>
    </row>
    <row r="735" spans="1:17" x14ac:dyDescent="0.3">
      <c r="A735" t="s">
        <v>1607</v>
      </c>
      <c r="B735" t="s">
        <v>1608</v>
      </c>
      <c r="C735" t="str">
        <f>IFERROR(VLOOKUP(Table1[[#This Row],[Ticker]],[1]!Table1[[Symbol]:[Industry]],2,FALSE),"-")</f>
        <v>-</v>
      </c>
      <c r="D735" t="s">
        <v>193</v>
      </c>
      <c r="E735">
        <v>5423.2941414239904</v>
      </c>
      <c r="F735">
        <v>210.13</v>
      </c>
      <c r="G735">
        <v>12.526888920031199</v>
      </c>
      <c r="H735">
        <v>16.471101337286701</v>
      </c>
      <c r="I735">
        <v>12.353936088107799</v>
      </c>
      <c r="J735">
        <v>-2.63499320013862</v>
      </c>
      <c r="K735">
        <v>191.85309989020499</v>
      </c>
      <c r="L735">
        <v>165.390076809813</v>
      </c>
      <c r="M735">
        <v>54.550566860930601</v>
      </c>
      <c r="N735">
        <v>1.0772509506694301</v>
      </c>
      <c r="O735">
        <v>7.4096987579117704</v>
      </c>
      <c r="P735">
        <v>66.703689012296707</v>
      </c>
      <c r="Q735">
        <v>5.253739291205E-2</v>
      </c>
    </row>
    <row r="736" spans="1:17" x14ac:dyDescent="0.3">
      <c r="A736" t="s">
        <v>1609</v>
      </c>
      <c r="B736" t="s">
        <v>1610</v>
      </c>
      <c r="C736" t="str">
        <f>IFERROR(VLOOKUP(Table1[[#This Row],[Ticker]],[1]!Table1[[Symbol]:[Industry]],2,FALSE),"-")</f>
        <v>-</v>
      </c>
      <c r="D736" t="s">
        <v>481</v>
      </c>
      <c r="E736">
        <v>5411.2941684099997</v>
      </c>
      <c r="F736">
        <v>328.85</v>
      </c>
      <c r="G736">
        <v>-17.294538358728399</v>
      </c>
      <c r="H736">
        <v>-3.8619806264355798</v>
      </c>
      <c r="I736">
        <v>-35.725404508257299</v>
      </c>
      <c r="J736">
        <v>0.57296631216871097</v>
      </c>
      <c r="K736">
        <v>342.44849268068498</v>
      </c>
      <c r="L736">
        <v>378.91831721953599</v>
      </c>
      <c r="M736">
        <v>52.944210443561701</v>
      </c>
      <c r="N736">
        <v>1.45416233288409</v>
      </c>
      <c r="O736">
        <v>64.938421772844706</v>
      </c>
      <c r="P736">
        <v>25.204644964781998</v>
      </c>
      <c r="Q736">
        <v>-0.122856475336045</v>
      </c>
    </row>
    <row r="737" spans="1:17" hidden="1" x14ac:dyDescent="0.3">
      <c r="A737" t="s">
        <v>1611</v>
      </c>
      <c r="B737" t="s">
        <v>1612</v>
      </c>
      <c r="C737" t="str">
        <f>IFERROR(VLOOKUP(Table1[[#This Row],[Ticker]],[1]!Table1[[Symbol]:[Industry]],2,FALSE),"-")</f>
        <v>-</v>
      </c>
      <c r="E737">
        <v>5401.7028632450001</v>
      </c>
      <c r="F737">
        <v>2625.55</v>
      </c>
      <c r="G737">
        <v>1628.4101541837599</v>
      </c>
      <c r="H737">
        <v>12.340749425244701</v>
      </c>
      <c r="I737">
        <v>435.59305409871502</v>
      </c>
      <c r="J737">
        <v>-17.410770747872601</v>
      </c>
      <c r="K737">
        <v>2215.7004542065902</v>
      </c>
      <c r="L737">
        <v>1100.6491690032899</v>
      </c>
      <c r="M737">
        <v>38.002182228512098</v>
      </c>
      <c r="N737">
        <v>0.68156368826036096</v>
      </c>
      <c r="O737">
        <v>16.154710441621699</v>
      </c>
      <c r="P737">
        <v>1742.4912280701701</v>
      </c>
    </row>
    <row r="738" spans="1:17" x14ac:dyDescent="0.3">
      <c r="A738" t="s">
        <v>1613</v>
      </c>
      <c r="B738" t="s">
        <v>1614</v>
      </c>
      <c r="C738" t="str">
        <f>IFERROR(VLOOKUP(Table1[[#This Row],[Ticker]],[1]!Table1[[Symbol]:[Industry]],2,FALSE),"-")</f>
        <v>-</v>
      </c>
      <c r="D738" t="s">
        <v>413</v>
      </c>
      <c r="E738">
        <v>5365.5763578899996</v>
      </c>
      <c r="F738">
        <v>295.14999999999998</v>
      </c>
      <c r="G738">
        <v>-8.9839223913563195</v>
      </c>
      <c r="H738">
        <v>-7.3846181947333198</v>
      </c>
      <c r="I738">
        <v>-10.588151655348399</v>
      </c>
      <c r="J738">
        <v>0.43537230483092698</v>
      </c>
      <c r="K738">
        <v>297.791951019149</v>
      </c>
      <c r="L738">
        <v>295.069698082522</v>
      </c>
      <c r="M738">
        <v>46.508999679788303</v>
      </c>
      <c r="N738">
        <v>1.31939886004415</v>
      </c>
      <c r="O738">
        <v>31.441639844147002</v>
      </c>
      <c r="P738">
        <v>19.6554054054054</v>
      </c>
      <c r="Q738">
        <v>-2.5160409237134002E-2</v>
      </c>
    </row>
    <row r="739" spans="1:17" x14ac:dyDescent="0.3">
      <c r="A739" t="s">
        <v>1615</v>
      </c>
      <c r="B739" t="s">
        <v>1616</v>
      </c>
      <c r="C739" t="str">
        <f>IFERROR(VLOOKUP(Table1[[#This Row],[Ticker]],[1]!Table1[[Symbol]:[Industry]],2,FALSE),"-")</f>
        <v>-</v>
      </c>
      <c r="D739" t="s">
        <v>243</v>
      </c>
      <c r="E739">
        <v>5343.7991059099904</v>
      </c>
      <c r="F739">
        <v>2265.5500000000002</v>
      </c>
      <c r="G739">
        <v>133.34916715252399</v>
      </c>
      <c r="H739">
        <v>2.4276806700343401</v>
      </c>
      <c r="I739">
        <v>25.775926290684101</v>
      </c>
      <c r="J739">
        <v>-11.1368919033174</v>
      </c>
      <c r="K739">
        <v>2078.0609657319701</v>
      </c>
      <c r="L739">
        <v>1689.68123094265</v>
      </c>
      <c r="M739">
        <v>44.1931249062756</v>
      </c>
      <c r="N739">
        <v>1.9023435974209899</v>
      </c>
      <c r="O739">
        <v>16.527995409503198</v>
      </c>
      <c r="P739">
        <v>177.04677468663999</v>
      </c>
      <c r="Q739">
        <v>0.108224268732683</v>
      </c>
    </row>
    <row r="740" spans="1:17" x14ac:dyDescent="0.3">
      <c r="A740" t="s">
        <v>1617</v>
      </c>
      <c r="B740" t="s">
        <v>1618</v>
      </c>
      <c r="C740" t="str">
        <f>IFERROR(VLOOKUP(Table1[[#This Row],[Ticker]],[1]!Table1[[Symbol]:[Industry]],2,FALSE),"-")</f>
        <v>-</v>
      </c>
      <c r="D740" t="s">
        <v>243</v>
      </c>
      <c r="E740">
        <v>5258.8528471199998</v>
      </c>
      <c r="F740">
        <v>561.95000000000005</v>
      </c>
      <c r="G740">
        <v>-17.969812869605601</v>
      </c>
      <c r="H740">
        <v>-1.48217823975515</v>
      </c>
      <c r="I740">
        <v>-19.400141594776802</v>
      </c>
      <c r="J740">
        <v>-3.6276655715963</v>
      </c>
      <c r="K740">
        <v>532.79058443404699</v>
      </c>
      <c r="L740">
        <v>529.65694700612903</v>
      </c>
      <c r="M740">
        <v>45.504068740991301</v>
      </c>
      <c r="N740">
        <v>1.27349439953591</v>
      </c>
      <c r="O740">
        <v>17.4303763680042</v>
      </c>
      <c r="P740">
        <v>29.198758477985901</v>
      </c>
      <c r="Q740">
        <v>5.0292157533357001E-2</v>
      </c>
    </row>
    <row r="741" spans="1:17" x14ac:dyDescent="0.3">
      <c r="A741" t="s">
        <v>1619</v>
      </c>
      <c r="B741" t="s">
        <v>1620</v>
      </c>
      <c r="C741" t="str">
        <f>IFERROR(VLOOKUP(Table1[[#This Row],[Ticker]],[1]!Table1[[Symbol]:[Industry]],2,FALSE),"-")</f>
        <v>-</v>
      </c>
      <c r="D741" t="s">
        <v>1621</v>
      </c>
      <c r="E741">
        <v>5258.0221549440002</v>
      </c>
      <c r="F741">
        <v>74.959999999999994</v>
      </c>
      <c r="G741">
        <v>51.439007191062402</v>
      </c>
      <c r="H741">
        <v>-2.59187142393343</v>
      </c>
      <c r="I741">
        <v>11.0762409700553</v>
      </c>
      <c r="J741">
        <v>5.6415034721601502</v>
      </c>
      <c r="K741">
        <v>70.428491773623804</v>
      </c>
      <c r="L741">
        <v>61.976670841999102</v>
      </c>
      <c r="M741">
        <v>63.101892426246401</v>
      </c>
      <c r="N741">
        <v>0.80359048919882403</v>
      </c>
      <c r="O741">
        <v>12.313233724653101</v>
      </c>
      <c r="P741">
        <v>86.236024844720404</v>
      </c>
      <c r="Q741">
        <v>7.4158156594673993E-2</v>
      </c>
    </row>
    <row r="742" spans="1:17" hidden="1" x14ac:dyDescent="0.3">
      <c r="A742" t="s">
        <v>1622</v>
      </c>
      <c r="B742" t="s">
        <v>1623</v>
      </c>
      <c r="C742" t="str">
        <f>IFERROR(VLOOKUP(Table1[[#This Row],[Ticker]],[1]!Table1[[Symbol]:[Industry]],2,FALSE),"-")</f>
        <v>-</v>
      </c>
      <c r="D742" t="s">
        <v>193</v>
      </c>
      <c r="E742">
        <v>5255.4195097649999</v>
      </c>
      <c r="F742">
        <v>665.4</v>
      </c>
      <c r="G742">
        <v>17.0031357139896</v>
      </c>
      <c r="H742">
        <v>20.976599511812601</v>
      </c>
      <c r="I742">
        <v>5.4964506120529899</v>
      </c>
      <c r="J742">
        <v>10.248743917497499</v>
      </c>
      <c r="K742">
        <v>580.60598913146305</v>
      </c>
      <c r="L742">
        <v>529.91258218809605</v>
      </c>
      <c r="M742">
        <v>84.582427241020895</v>
      </c>
      <c r="N742">
        <v>2.3457073401623201</v>
      </c>
      <c r="O742">
        <v>5.6507363991583999</v>
      </c>
      <c r="P742">
        <v>65.8317757009345</v>
      </c>
      <c r="Q742">
        <v>0.15874147164392399</v>
      </c>
    </row>
    <row r="743" spans="1:17" x14ac:dyDescent="0.3">
      <c r="A743" t="s">
        <v>1624</v>
      </c>
      <c r="B743" t="s">
        <v>1625</v>
      </c>
      <c r="C743" t="str">
        <f>IFERROR(VLOOKUP(Table1[[#This Row],[Ticker]],[1]!Table1[[Symbol]:[Industry]],2,FALSE),"-")</f>
        <v>-</v>
      </c>
      <c r="D743" t="s">
        <v>330</v>
      </c>
      <c r="E743">
        <v>5214.2598702599998</v>
      </c>
      <c r="F743">
        <v>1942.8</v>
      </c>
      <c r="G743">
        <v>57.418570737040099</v>
      </c>
      <c r="H743">
        <v>-3.8607135301481201</v>
      </c>
      <c r="I743">
        <v>42.975187026621803</v>
      </c>
      <c r="J743">
        <v>-5.0737070934395803</v>
      </c>
      <c r="K743">
        <v>1719.1183327354499</v>
      </c>
      <c r="L743">
        <v>1369.83322498865</v>
      </c>
      <c r="M743">
        <v>46.924359775971801</v>
      </c>
      <c r="N743">
        <v>0.41372301486364099</v>
      </c>
      <c r="O743">
        <v>8.0914144533662693</v>
      </c>
      <c r="P743">
        <v>107.121535181236</v>
      </c>
      <c r="Q743">
        <v>-4.6218060938575001E-2</v>
      </c>
    </row>
    <row r="744" spans="1:17" x14ac:dyDescent="0.3">
      <c r="A744" t="s">
        <v>1626</v>
      </c>
      <c r="B744" t="s">
        <v>1627</v>
      </c>
      <c r="C744" t="str">
        <f>IFERROR(VLOOKUP(Table1[[#This Row],[Ticker]],[1]!Table1[[Symbol]:[Industry]],2,FALSE),"-")</f>
        <v>-</v>
      </c>
      <c r="D744" t="s">
        <v>49</v>
      </c>
      <c r="E744">
        <v>5190.30143176</v>
      </c>
      <c r="F744">
        <v>736.8</v>
      </c>
      <c r="G744">
        <v>-29.365292329989099</v>
      </c>
      <c r="H744">
        <v>-11.1818347082208</v>
      </c>
      <c r="I744">
        <v>-51.130270999040398</v>
      </c>
      <c r="J744">
        <v>-2.1977793238149199</v>
      </c>
      <c r="K744">
        <v>772.69651984330801</v>
      </c>
      <c r="L744">
        <v>836.69442095203601</v>
      </c>
      <c r="M744">
        <v>43.202290853384397</v>
      </c>
      <c r="N744">
        <v>0.81452716685434001</v>
      </c>
      <c r="O744">
        <v>68.729641693811004</v>
      </c>
      <c r="P744">
        <v>8.6645527615957398</v>
      </c>
      <c r="Q744">
        <v>-9.3350412155910004E-3</v>
      </c>
    </row>
    <row r="745" spans="1:17" x14ac:dyDescent="0.3">
      <c r="A745" t="s">
        <v>1628</v>
      </c>
      <c r="B745" t="s">
        <v>1629</v>
      </c>
      <c r="C745" t="str">
        <f>IFERROR(VLOOKUP(Table1[[#This Row],[Ticker]],[1]!Table1[[Symbol]:[Industry]],2,FALSE),"-")</f>
        <v>-</v>
      </c>
      <c r="D745" t="s">
        <v>78</v>
      </c>
      <c r="E745">
        <v>5187.4008383559903</v>
      </c>
      <c r="F745">
        <v>227.27</v>
      </c>
      <c r="G745">
        <v>2.28992253009462</v>
      </c>
      <c r="H745">
        <v>-2.7287887874630101E-2</v>
      </c>
      <c r="I745">
        <v>-12.8599112332641</v>
      </c>
      <c r="J745">
        <v>-1.66719931930127</v>
      </c>
      <c r="K745">
        <v>215.555584920656</v>
      </c>
      <c r="L745">
        <v>205.65299613134499</v>
      </c>
      <c r="M745">
        <v>57.364530384208997</v>
      </c>
      <c r="N745">
        <v>1.39425532935444</v>
      </c>
      <c r="O745">
        <v>8.6813041756500908</v>
      </c>
      <c r="P745">
        <v>31.180375180375101</v>
      </c>
      <c r="Q745">
        <v>-0.100040548595925</v>
      </c>
    </row>
    <row r="746" spans="1:17" x14ac:dyDescent="0.3">
      <c r="A746" t="s">
        <v>1630</v>
      </c>
      <c r="B746" t="s">
        <v>1631</v>
      </c>
      <c r="C746" t="str">
        <f>IFERROR(VLOOKUP(Table1[[#This Row],[Ticker]],[1]!Table1[[Symbol]:[Industry]],2,FALSE),"-")</f>
        <v>-</v>
      </c>
      <c r="D746" t="s">
        <v>384</v>
      </c>
      <c r="E746">
        <v>5175.9481916249997</v>
      </c>
      <c r="F746">
        <v>586.70000000000005</v>
      </c>
      <c r="G746">
        <v>-46.741480012770197</v>
      </c>
      <c r="H746">
        <v>-7.5201145111896501</v>
      </c>
      <c r="I746">
        <v>-29.3922323006732</v>
      </c>
      <c r="J746">
        <v>-0.54226635856511696</v>
      </c>
      <c r="K746">
        <v>575.12875397978996</v>
      </c>
      <c r="L746">
        <v>611.53477845345196</v>
      </c>
      <c r="M746">
        <v>64.1367824718305</v>
      </c>
      <c r="N746">
        <v>1.09177369955112</v>
      </c>
      <c r="O746">
        <v>36.185444008863101</v>
      </c>
      <c r="P746">
        <v>14.7579462102689</v>
      </c>
      <c r="Q746">
        <v>5.4940183040392998E-2</v>
      </c>
    </row>
    <row r="747" spans="1:17" hidden="1" x14ac:dyDescent="0.3">
      <c r="A747" t="s">
        <v>1632</v>
      </c>
      <c r="B747" t="s">
        <v>1633</v>
      </c>
      <c r="C747" t="str">
        <f>IFERROR(VLOOKUP(Table1[[#This Row],[Ticker]],[1]!Table1[[Symbol]:[Industry]],2,FALSE),"-")</f>
        <v>-</v>
      </c>
      <c r="D747" t="s">
        <v>1634</v>
      </c>
      <c r="E747">
        <v>5168.879891351</v>
      </c>
      <c r="F747">
        <v>61.89</v>
      </c>
      <c r="G747">
        <v>-2.8691025680669302</v>
      </c>
      <c r="H747">
        <v>-2.8440130507889601</v>
      </c>
      <c r="I747">
        <v>4.8858086427523304</v>
      </c>
      <c r="J747">
        <v>8.4468122919921701E-2</v>
      </c>
      <c r="K747">
        <v>60.664436488517701</v>
      </c>
      <c r="L747">
        <v>56.594125922845699</v>
      </c>
      <c r="M747">
        <v>56.425916595309197</v>
      </c>
      <c r="N747">
        <v>0.91365615555050705</v>
      </c>
      <c r="O747">
        <v>4.7018904507997998</v>
      </c>
      <c r="P747">
        <v>29.476987447698701</v>
      </c>
      <c r="Q747">
        <v>-3.0196124243903E-2</v>
      </c>
    </row>
    <row r="748" spans="1:17" x14ac:dyDescent="0.3">
      <c r="A748" t="s">
        <v>1635</v>
      </c>
      <c r="B748" t="s">
        <v>1636</v>
      </c>
      <c r="C748" t="str">
        <f>IFERROR(VLOOKUP(Table1[[#This Row],[Ticker]],[1]!Table1[[Symbol]:[Industry]],2,FALSE),"-")</f>
        <v>-</v>
      </c>
      <c r="D748" t="s">
        <v>1445</v>
      </c>
      <c r="E748">
        <v>5138.5545647700001</v>
      </c>
      <c r="F748">
        <v>900.7</v>
      </c>
      <c r="G748">
        <v>31.698718083415699</v>
      </c>
      <c r="H748">
        <v>-2.0799424223052401</v>
      </c>
      <c r="I748">
        <v>-13.6176758888955</v>
      </c>
      <c r="J748">
        <v>-2.0341765449741498</v>
      </c>
      <c r="K748">
        <v>910.68920317316497</v>
      </c>
      <c r="L748">
        <v>852.961558915468</v>
      </c>
      <c r="M748">
        <v>47.097834732931297</v>
      </c>
      <c r="N748">
        <v>0.51868372668879703</v>
      </c>
      <c r="O748">
        <v>22.78228044854</v>
      </c>
      <c r="P748">
        <v>64.061930783242204</v>
      </c>
      <c r="Q748">
        <v>0.14202446107223499</v>
      </c>
    </row>
    <row r="749" spans="1:17" x14ac:dyDescent="0.3">
      <c r="A749" t="s">
        <v>1637</v>
      </c>
      <c r="B749" t="s">
        <v>1638</v>
      </c>
      <c r="C749" t="str">
        <f>IFERROR(VLOOKUP(Table1[[#This Row],[Ticker]],[1]!Table1[[Symbol]:[Industry]],2,FALSE),"-")</f>
        <v>-</v>
      </c>
      <c r="D749" t="s">
        <v>108</v>
      </c>
      <c r="E749">
        <v>5107.0298607900004</v>
      </c>
      <c r="F749">
        <v>302</v>
      </c>
      <c r="G749">
        <v>93.074707486243</v>
      </c>
      <c r="H749">
        <v>6.2145276134999401</v>
      </c>
      <c r="I749">
        <v>5.8519337565414302</v>
      </c>
      <c r="J749">
        <v>6.89798075417007</v>
      </c>
      <c r="K749">
        <v>274.35947852885198</v>
      </c>
      <c r="L749">
        <v>234.45903720900401</v>
      </c>
      <c r="M749">
        <v>74.307106264630804</v>
      </c>
      <c r="N749">
        <v>1.06627462706563</v>
      </c>
      <c r="O749">
        <v>6.1092715231787897</v>
      </c>
      <c r="P749">
        <v>133.38485316846899</v>
      </c>
      <c r="Q749">
        <v>7.1413802439508997E-2</v>
      </c>
    </row>
    <row r="750" spans="1:17" hidden="1" x14ac:dyDescent="0.3">
      <c r="A750" t="s">
        <v>1639</v>
      </c>
      <c r="B750" t="s">
        <v>1640</v>
      </c>
      <c r="C750" t="str">
        <f>IFERROR(VLOOKUP(Table1[[#This Row],[Ticker]],[1]!Table1[[Symbol]:[Industry]],2,FALSE),"-")</f>
        <v>-</v>
      </c>
      <c r="D750" t="s">
        <v>290</v>
      </c>
      <c r="E750">
        <v>5097.3477183599998</v>
      </c>
      <c r="F750">
        <v>360.15</v>
      </c>
      <c r="G750">
        <v>-14.606289377127601</v>
      </c>
      <c r="H750">
        <v>-7.07819534017381</v>
      </c>
      <c r="I750">
        <v>-13.1303288062555</v>
      </c>
      <c r="J750">
        <v>-2.49514392897858</v>
      </c>
      <c r="K750">
        <v>368.78390831916101</v>
      </c>
      <c r="L750">
        <v>356.68521834039001</v>
      </c>
      <c r="M750">
        <v>35.076751472678303</v>
      </c>
      <c r="N750">
        <v>0.96477865921202499</v>
      </c>
      <c r="O750">
        <v>11.3424961821463</v>
      </c>
      <c r="P750">
        <v>15.063897763578201</v>
      </c>
      <c r="Q750">
        <v>1.7145245043046001E-2</v>
      </c>
    </row>
    <row r="751" spans="1:17" hidden="1" x14ac:dyDescent="0.3">
      <c r="A751" t="s">
        <v>1641</v>
      </c>
      <c r="B751" t="s">
        <v>1642</v>
      </c>
      <c r="C751" t="str">
        <f>IFERROR(VLOOKUP(Table1[[#This Row],[Ticker]],[1]!Table1[[Symbol]:[Industry]],2,FALSE),"-")</f>
        <v>-</v>
      </c>
      <c r="D751" t="s">
        <v>246</v>
      </c>
      <c r="E751">
        <v>5085.7237052999999</v>
      </c>
      <c r="F751">
        <v>541.95000000000005</v>
      </c>
      <c r="G751">
        <v>-4.1898369027575599</v>
      </c>
      <c r="H751">
        <v>-3.1960079534548802</v>
      </c>
      <c r="I751">
        <v>20.402198546065399</v>
      </c>
      <c r="J751">
        <v>-4.7995444408235102</v>
      </c>
      <c r="K751">
        <v>519.71102828297796</v>
      </c>
      <c r="L751">
        <v>449.894394392386</v>
      </c>
      <c r="M751">
        <v>45.992609012834798</v>
      </c>
      <c r="N751">
        <v>0.71248812167672204</v>
      </c>
      <c r="O751">
        <v>13.2669065411938</v>
      </c>
      <c r="P751">
        <v>50.499861149680598</v>
      </c>
    </row>
    <row r="752" spans="1:17" x14ac:dyDescent="0.3">
      <c r="A752" t="s">
        <v>1643</v>
      </c>
      <c r="B752" t="s">
        <v>1644</v>
      </c>
      <c r="C752" t="str">
        <f>IFERROR(VLOOKUP(Table1[[#This Row],[Ticker]],[1]!Table1[[Symbol]:[Industry]],2,FALSE),"-")</f>
        <v>-</v>
      </c>
      <c r="D752" t="s">
        <v>122</v>
      </c>
      <c r="E752">
        <v>5085.6847799999996</v>
      </c>
      <c r="F752">
        <v>539.35</v>
      </c>
      <c r="G752">
        <v>120.496567099693</v>
      </c>
      <c r="H752">
        <v>-17.6894728778068</v>
      </c>
      <c r="I752">
        <v>63.2322553449319</v>
      </c>
      <c r="J752">
        <v>-1.82751549017797</v>
      </c>
      <c r="K752">
        <v>495.39887956254302</v>
      </c>
      <c r="L752">
        <v>363.56531128314901</v>
      </c>
      <c r="M752">
        <v>47.565435407482497</v>
      </c>
      <c r="N752">
        <v>0.341726029345152</v>
      </c>
      <c r="O752">
        <v>34.856772040419003</v>
      </c>
      <c r="P752">
        <v>157.692307692307</v>
      </c>
      <c r="Q752">
        <v>6.6626729007658994E-2</v>
      </c>
    </row>
    <row r="753" spans="1:17" x14ac:dyDescent="0.3">
      <c r="A753" t="s">
        <v>1645</v>
      </c>
      <c r="B753" t="s">
        <v>1646</v>
      </c>
      <c r="C753" t="str">
        <f>IFERROR(VLOOKUP(Table1[[#This Row],[Ticker]],[1]!Table1[[Symbol]:[Industry]],2,FALSE),"-")</f>
        <v>-</v>
      </c>
      <c r="D753" t="s">
        <v>193</v>
      </c>
      <c r="E753">
        <v>5069.7471205800002</v>
      </c>
      <c r="F753">
        <v>126.06</v>
      </c>
      <c r="G753">
        <v>-13.948869884460001</v>
      </c>
      <c r="H753">
        <v>-4.8035186233539999</v>
      </c>
      <c r="I753">
        <v>-1.33086580426348</v>
      </c>
      <c r="J753">
        <v>-1.4035632941328</v>
      </c>
      <c r="K753">
        <v>127.027217456887</v>
      </c>
      <c r="L753">
        <v>121.849313843677</v>
      </c>
      <c r="M753">
        <v>54.039377145935703</v>
      </c>
      <c r="N753">
        <v>0.67826126460677205</v>
      </c>
      <c r="O753">
        <v>14.231318419799999</v>
      </c>
      <c r="P753">
        <v>23.165608207132401</v>
      </c>
      <c r="Q753">
        <v>1.4347316247442E-2</v>
      </c>
    </row>
    <row r="754" spans="1:17" x14ac:dyDescent="0.3">
      <c r="A754" t="s">
        <v>1647</v>
      </c>
      <c r="B754" t="s">
        <v>1648</v>
      </c>
      <c r="C754" t="str">
        <f>IFERROR(VLOOKUP(Table1[[#This Row],[Ticker]],[1]!Table1[[Symbol]:[Industry]],2,FALSE),"-")</f>
        <v>-</v>
      </c>
      <c r="D754" t="s">
        <v>1649</v>
      </c>
      <c r="E754">
        <v>5068.0872703499999</v>
      </c>
      <c r="F754">
        <v>974.05</v>
      </c>
      <c r="G754">
        <v>47.566529115520702</v>
      </c>
      <c r="H754">
        <v>2.8386308417457502</v>
      </c>
      <c r="I754">
        <v>36.981963042540102</v>
      </c>
      <c r="J754">
        <v>3.3182404458338701</v>
      </c>
      <c r="K754">
        <v>904.72735286315799</v>
      </c>
      <c r="L754">
        <v>747.02957228229695</v>
      </c>
      <c r="M754">
        <v>67.275724215777103</v>
      </c>
      <c r="N754">
        <v>0.49932739702942902</v>
      </c>
      <c r="O754">
        <v>6.72450079564703</v>
      </c>
      <c r="P754">
        <v>82.065420560747597</v>
      </c>
      <c r="Q754">
        <v>-1.273313680592E-3</v>
      </c>
    </row>
    <row r="755" spans="1:17" hidden="1" x14ac:dyDescent="0.3">
      <c r="A755" t="s">
        <v>1650</v>
      </c>
      <c r="B755" t="s">
        <v>1651</v>
      </c>
      <c r="C755" t="str">
        <f>IFERROR(VLOOKUP(Table1[[#This Row],[Ticker]],[1]!Table1[[Symbol]:[Industry]],2,FALSE),"-")</f>
        <v>-</v>
      </c>
      <c r="D755" t="s">
        <v>299</v>
      </c>
      <c r="E755">
        <v>5029.2361440000004</v>
      </c>
      <c r="F755">
        <v>241.85</v>
      </c>
      <c r="G755">
        <v>283.85220058833198</v>
      </c>
      <c r="H755">
        <v>71.043944151192804</v>
      </c>
      <c r="I755">
        <v>270.34085855167098</v>
      </c>
      <c r="J755">
        <v>1.02564205565931</v>
      </c>
      <c r="K755">
        <v>152.65226578095201</v>
      </c>
      <c r="L755">
        <v>93.367002554615595</v>
      </c>
      <c r="M755">
        <v>74.210336422677699</v>
      </c>
      <c r="N755">
        <v>0.63553600651636299</v>
      </c>
      <c r="O755">
        <v>8.2695885879680006E-2</v>
      </c>
      <c r="P755">
        <v>424.84809027777698</v>
      </c>
      <c r="Q755">
        <v>0.24207689236208199</v>
      </c>
    </row>
    <row r="756" spans="1:17" x14ac:dyDescent="0.3">
      <c r="A756" t="s">
        <v>1652</v>
      </c>
      <c r="B756" t="s">
        <v>1653</v>
      </c>
      <c r="C756" t="str">
        <f>IFERROR(VLOOKUP(Table1[[#This Row],[Ticker]],[1]!Table1[[Symbol]:[Industry]],2,FALSE),"-")</f>
        <v>-</v>
      </c>
      <c r="D756" t="s">
        <v>193</v>
      </c>
      <c r="E756">
        <v>5025.9731287499999</v>
      </c>
      <c r="F756">
        <v>699.5</v>
      </c>
      <c r="G756">
        <v>97.653056189370105</v>
      </c>
      <c r="H756">
        <v>6.7845705440479396</v>
      </c>
      <c r="I756">
        <v>-10.643074120929199</v>
      </c>
      <c r="J756">
        <v>2.0614706987095799</v>
      </c>
      <c r="K756">
        <v>644.16089716296597</v>
      </c>
      <c r="L756">
        <v>580.90232507096698</v>
      </c>
      <c r="M756">
        <v>64.655643945487796</v>
      </c>
      <c r="N756">
        <v>1.8137588352851199</v>
      </c>
      <c r="O756">
        <v>6.3831308077197901</v>
      </c>
      <c r="P756">
        <v>125.608772778584</v>
      </c>
      <c r="Q756">
        <v>0.14538630747048301</v>
      </c>
    </row>
    <row r="757" spans="1:17" hidden="1" x14ac:dyDescent="0.3">
      <c r="A757" t="s">
        <v>1654</v>
      </c>
      <c r="B757" t="s">
        <v>1655</v>
      </c>
      <c r="C757" t="str">
        <f>IFERROR(VLOOKUP(Table1[[#This Row],[Ticker]],[1]!Table1[[Symbol]:[Industry]],2,FALSE),"-")</f>
        <v>-</v>
      </c>
      <c r="E757">
        <v>5009.6346334979999</v>
      </c>
      <c r="F757">
        <v>38.92</v>
      </c>
      <c r="G757">
        <v>51.396044615865698</v>
      </c>
      <c r="H757">
        <v>8.4310675105094397</v>
      </c>
      <c r="I757">
        <v>-4.6034994147578798</v>
      </c>
      <c r="J757">
        <v>11.816178937661901</v>
      </c>
      <c r="K757">
        <v>34.237108435956003</v>
      </c>
      <c r="L757">
        <v>32.717966881216199</v>
      </c>
      <c r="M757">
        <v>75.580865683626797</v>
      </c>
      <c r="N757">
        <v>1.71378288491596</v>
      </c>
      <c r="O757">
        <v>22.6875642343268</v>
      </c>
      <c r="P757">
        <v>87.025468524747694</v>
      </c>
      <c r="Q757">
        <v>0.124489938495882</v>
      </c>
    </row>
    <row r="758" spans="1:17" hidden="1" x14ac:dyDescent="0.3">
      <c r="A758" t="s">
        <v>1656</v>
      </c>
      <c r="B758" t="s">
        <v>1657</v>
      </c>
      <c r="C758" t="str">
        <f>IFERROR(VLOOKUP(Table1[[#This Row],[Ticker]],[1]!Table1[[Symbol]:[Industry]],2,FALSE),"-")</f>
        <v>-</v>
      </c>
      <c r="D758" t="s">
        <v>891</v>
      </c>
      <c r="E758">
        <v>5002.8368561999996</v>
      </c>
      <c r="F758">
        <v>209.55</v>
      </c>
      <c r="G758">
        <v>226.51437266414399</v>
      </c>
      <c r="H758">
        <v>59.793735209018799</v>
      </c>
      <c r="I758">
        <v>63.887166693087202</v>
      </c>
      <c r="J758">
        <v>9.8020787144928896</v>
      </c>
      <c r="K758">
        <v>156.60566164439501</v>
      </c>
      <c r="L758">
        <v>117.882910375321</v>
      </c>
      <c r="M758">
        <v>71.562691504258794</v>
      </c>
      <c r="N758">
        <v>1.39309410152089</v>
      </c>
      <c r="O758">
        <v>6.8002863278453702</v>
      </c>
      <c r="P758">
        <v>324.76351351351298</v>
      </c>
      <c r="Q758">
        <v>0.240200401330603</v>
      </c>
    </row>
    <row r="759" spans="1:17" x14ac:dyDescent="0.3">
      <c r="A759" t="s">
        <v>1658</v>
      </c>
      <c r="B759" t="s">
        <v>1659</v>
      </c>
      <c r="C759" t="str">
        <f>IFERROR(VLOOKUP(Table1[[#This Row],[Ticker]],[1]!Table1[[Symbol]:[Industry]],2,FALSE),"-")</f>
        <v>-</v>
      </c>
      <c r="D759" t="s">
        <v>46</v>
      </c>
      <c r="E759">
        <v>4997.8821005070004</v>
      </c>
      <c r="F759">
        <v>61.19</v>
      </c>
      <c r="G759">
        <v>22.297841793513602</v>
      </c>
      <c r="H759">
        <v>-7.3753078313060403</v>
      </c>
      <c r="I759">
        <v>-16.300438172684501</v>
      </c>
      <c r="J759">
        <v>-11.037799733379901</v>
      </c>
      <c r="K759">
        <v>63.630432592710598</v>
      </c>
      <c r="L759">
        <v>57.840237499885902</v>
      </c>
      <c r="M759">
        <v>34.997035417327403</v>
      </c>
      <c r="N759">
        <v>1.18412592549542</v>
      </c>
      <c r="O759">
        <v>29.106063082202901</v>
      </c>
      <c r="P759">
        <v>50.9001233045622</v>
      </c>
      <c r="Q759">
        <v>0.112400544071762</v>
      </c>
    </row>
    <row r="760" spans="1:17" x14ac:dyDescent="0.3">
      <c r="A760" t="s">
        <v>1660</v>
      </c>
      <c r="B760" t="s">
        <v>1661</v>
      </c>
      <c r="C760" t="str">
        <f>IFERROR(VLOOKUP(Table1[[#This Row],[Ticker]],[1]!Table1[[Symbol]:[Industry]],2,FALSE),"-")</f>
        <v>-</v>
      </c>
      <c r="D760" t="s">
        <v>62</v>
      </c>
      <c r="E760">
        <v>4963.1109749999996</v>
      </c>
      <c r="F760">
        <v>532.6</v>
      </c>
      <c r="G760">
        <v>-18.2928313816262</v>
      </c>
      <c r="H760">
        <v>-0.54526822617404203</v>
      </c>
      <c r="I760">
        <v>-9.7421553940541692</v>
      </c>
      <c r="J760">
        <v>0.134675004860702</v>
      </c>
      <c r="K760">
        <v>512.74059433239097</v>
      </c>
      <c r="L760">
        <v>500.24612705633098</v>
      </c>
      <c r="M760">
        <v>56.485857098904098</v>
      </c>
      <c r="N760">
        <v>1.5029418172581299</v>
      </c>
      <c r="O760">
        <v>21.244836650394198</v>
      </c>
      <c r="P760">
        <v>23.5587518849321</v>
      </c>
      <c r="Q760">
        <v>-7.4977379870128993E-2</v>
      </c>
    </row>
    <row r="761" spans="1:17" hidden="1" x14ac:dyDescent="0.3">
      <c r="A761" t="s">
        <v>1662</v>
      </c>
      <c r="B761" t="s">
        <v>1663</v>
      </c>
      <c r="C761" t="str">
        <f>IFERROR(VLOOKUP(Table1[[#This Row],[Ticker]],[1]!Table1[[Symbol]:[Industry]],2,FALSE),"-")</f>
        <v>-</v>
      </c>
      <c r="D761" t="s">
        <v>153</v>
      </c>
      <c r="E761">
        <v>4908.2115020000001</v>
      </c>
      <c r="F761">
        <v>167.32</v>
      </c>
      <c r="G761">
        <v>164.084074411307</v>
      </c>
      <c r="H761">
        <v>16.072939512851502</v>
      </c>
      <c r="I761">
        <v>14.703883384258299</v>
      </c>
      <c r="J761">
        <v>-5.7740858036523903</v>
      </c>
      <c r="K761">
        <v>152.16143729638699</v>
      </c>
      <c r="L761">
        <v>120.920830414333</v>
      </c>
      <c r="M761">
        <v>51.358327515509501</v>
      </c>
      <c r="N761">
        <v>1.3432635372311099</v>
      </c>
      <c r="O761">
        <v>12.3595505617977</v>
      </c>
      <c r="P761">
        <v>195.87975243147599</v>
      </c>
    </row>
    <row r="762" spans="1:17" x14ac:dyDescent="0.3">
      <c r="A762" t="s">
        <v>1664</v>
      </c>
      <c r="B762" t="s">
        <v>1665</v>
      </c>
      <c r="C762" t="str">
        <f>IFERROR(VLOOKUP(Table1[[#This Row],[Ticker]],[1]!Table1[[Symbol]:[Industry]],2,FALSE),"-")</f>
        <v>-</v>
      </c>
      <c r="D762" t="s">
        <v>243</v>
      </c>
      <c r="E762">
        <v>4885.2188420749999</v>
      </c>
      <c r="F762">
        <v>300.5</v>
      </c>
      <c r="G762">
        <v>14.5015922355485</v>
      </c>
      <c r="H762">
        <v>3.4176713328854502</v>
      </c>
      <c r="I762">
        <v>1.1025975080224999</v>
      </c>
      <c r="J762">
        <v>-3.9333705276690099</v>
      </c>
      <c r="K762">
        <v>276.79107282694901</v>
      </c>
      <c r="L762">
        <v>259.67357350600997</v>
      </c>
      <c r="M762">
        <v>53.764051361353197</v>
      </c>
      <c r="N762">
        <v>1.1613373805582301</v>
      </c>
      <c r="O762">
        <v>3.6106489184692201</v>
      </c>
      <c r="P762">
        <v>44.958996623251302</v>
      </c>
      <c r="Q762">
        <v>-2.5234099025081998E-2</v>
      </c>
    </row>
    <row r="763" spans="1:17" hidden="1" x14ac:dyDescent="0.3">
      <c r="A763" t="s">
        <v>1666</v>
      </c>
      <c r="B763" t="s">
        <v>1667</v>
      </c>
      <c r="C763" t="str">
        <f>IFERROR(VLOOKUP(Table1[[#This Row],[Ticker]],[1]!Table1[[Symbol]:[Industry]],2,FALSE),"-")</f>
        <v>-</v>
      </c>
      <c r="D763" t="s">
        <v>98</v>
      </c>
      <c r="E763">
        <v>4848.7746704399997</v>
      </c>
      <c r="F763">
        <v>1767.5</v>
      </c>
      <c r="G763">
        <v>84.857151730244894</v>
      </c>
      <c r="H763">
        <v>19.787725096313999</v>
      </c>
      <c r="I763">
        <v>16.6964370546956</v>
      </c>
      <c r="J763">
        <v>-0.45022124741856701</v>
      </c>
      <c r="K763">
        <v>1514.1498824861701</v>
      </c>
      <c r="L763">
        <v>1315.5379177198899</v>
      </c>
      <c r="M763">
        <v>61.373834181647602</v>
      </c>
      <c r="N763">
        <v>1.2192879646677399</v>
      </c>
      <c r="O763">
        <v>6.3649222065063702</v>
      </c>
      <c r="P763">
        <v>123.73417721518901</v>
      </c>
      <c r="Q763">
        <v>0.12526419707862299</v>
      </c>
    </row>
    <row r="764" spans="1:17" x14ac:dyDescent="0.3">
      <c r="A764" t="s">
        <v>1668</v>
      </c>
      <c r="B764" t="s">
        <v>1669</v>
      </c>
      <c r="C764" t="str">
        <f>IFERROR(VLOOKUP(Table1[[#This Row],[Ticker]],[1]!Table1[[Symbol]:[Industry]],2,FALSE),"-")</f>
        <v>-</v>
      </c>
      <c r="D764" t="s">
        <v>515</v>
      </c>
      <c r="E764">
        <v>4836.9555924750002</v>
      </c>
      <c r="F764">
        <v>411.75</v>
      </c>
      <c r="G764">
        <v>22.728713028555799</v>
      </c>
      <c r="H764">
        <v>34.216005021253899</v>
      </c>
      <c r="I764">
        <v>-1.52107322630384</v>
      </c>
      <c r="J764">
        <v>-2.0692555963575399</v>
      </c>
      <c r="K764">
        <v>360.53521900182699</v>
      </c>
      <c r="L764">
        <v>321.61250457341902</v>
      </c>
      <c r="M764">
        <v>70.940536079199703</v>
      </c>
      <c r="N764">
        <v>2.08136956622171</v>
      </c>
      <c r="O764">
        <v>9.7510625379477691</v>
      </c>
      <c r="P764">
        <v>74.989375265618307</v>
      </c>
    </row>
    <row r="765" spans="1:17" x14ac:dyDescent="0.3">
      <c r="A765" t="s">
        <v>1670</v>
      </c>
      <c r="B765" t="s">
        <v>1671</v>
      </c>
      <c r="C765" t="str">
        <f>IFERROR(VLOOKUP(Table1[[#This Row],[Ticker]],[1]!Table1[[Symbol]:[Industry]],2,FALSE),"-")</f>
        <v>-</v>
      </c>
      <c r="D765" t="s">
        <v>1224</v>
      </c>
      <c r="E765">
        <v>4788.8948022499999</v>
      </c>
      <c r="F765">
        <v>2902.7</v>
      </c>
      <c r="G765">
        <v>-5.81795560974032</v>
      </c>
      <c r="H765">
        <v>-6.0093852378484902</v>
      </c>
      <c r="I765">
        <v>-21.132355079114301</v>
      </c>
      <c r="J765">
        <v>-2.8966203102453099</v>
      </c>
      <c r="K765">
        <v>2985.34551887097</v>
      </c>
      <c r="L765">
        <v>2910.3090384495699</v>
      </c>
      <c r="M765">
        <v>37.186487019630498</v>
      </c>
      <c r="N765">
        <v>1.14833904095733</v>
      </c>
      <c r="O765">
        <v>27.467530230474999</v>
      </c>
      <c r="P765">
        <v>33.1452685656621</v>
      </c>
      <c r="Q765">
        <v>-6.9029727491605006E-2</v>
      </c>
    </row>
    <row r="766" spans="1:17" hidden="1" x14ac:dyDescent="0.3">
      <c r="A766" t="s">
        <v>1672</v>
      </c>
      <c r="B766" t="s">
        <v>1673</v>
      </c>
      <c r="C766" t="str">
        <f>IFERROR(VLOOKUP(Table1[[#This Row],[Ticker]],[1]!Table1[[Symbol]:[Industry]],2,FALSE),"-")</f>
        <v>-</v>
      </c>
      <c r="D766" t="s">
        <v>246</v>
      </c>
      <c r="E766">
        <v>4774.7835642</v>
      </c>
      <c r="F766">
        <v>462.4</v>
      </c>
      <c r="G766">
        <v>35.817963651018303</v>
      </c>
      <c r="H766">
        <v>19.491806510858201</v>
      </c>
      <c r="I766">
        <v>-3.9506247344038701</v>
      </c>
      <c r="J766">
        <v>2.7636108700857802</v>
      </c>
      <c r="K766">
        <v>417.57416325305502</v>
      </c>
      <c r="L766">
        <v>361.74751161947597</v>
      </c>
      <c r="M766">
        <v>79.411971074415902</v>
      </c>
      <c r="N766">
        <v>1.8631386260454199</v>
      </c>
      <c r="O766">
        <v>6.9204152249134898</v>
      </c>
      <c r="P766">
        <v>69.684959908992397</v>
      </c>
      <c r="Q766">
        <v>0.12826403272939099</v>
      </c>
    </row>
    <row r="767" spans="1:17" hidden="1" x14ac:dyDescent="0.3">
      <c r="A767" t="s">
        <v>1674</v>
      </c>
      <c r="B767" t="s">
        <v>1675</v>
      </c>
      <c r="C767" t="str">
        <f>IFERROR(VLOOKUP(Table1[[#This Row],[Ticker]],[1]!Table1[[Symbol]:[Industry]],2,FALSE),"-")</f>
        <v>-</v>
      </c>
      <c r="D767" t="s">
        <v>127</v>
      </c>
      <c r="E767">
        <v>4757.750376</v>
      </c>
      <c r="F767">
        <v>6169.9</v>
      </c>
      <c r="G767">
        <v>526.99872049486896</v>
      </c>
      <c r="H767">
        <v>11.8956668563404</v>
      </c>
      <c r="I767">
        <v>125.403160403222</v>
      </c>
      <c r="J767">
        <v>-4.4166043386142402</v>
      </c>
      <c r="K767">
        <v>5503.0775680526003</v>
      </c>
      <c r="L767">
        <v>4037.64212815275</v>
      </c>
      <c r="M767">
        <v>65.776876977508707</v>
      </c>
      <c r="N767">
        <v>0.79981199669310099</v>
      </c>
      <c r="O767">
        <v>9.7181477819737694</v>
      </c>
      <c r="P767">
        <v>567.01621621621598</v>
      </c>
      <c r="Q767">
        <v>0.31025253279486198</v>
      </c>
    </row>
    <row r="768" spans="1:17" hidden="1" x14ac:dyDescent="0.3">
      <c r="A768" t="s">
        <v>1676</v>
      </c>
      <c r="B768" t="s">
        <v>1677</v>
      </c>
      <c r="C768" t="str">
        <f>IFERROR(VLOOKUP(Table1[[#This Row],[Ticker]],[1]!Table1[[Symbol]:[Industry]],2,FALSE),"-")</f>
        <v>-</v>
      </c>
      <c r="D768" t="s">
        <v>62</v>
      </c>
      <c r="E768">
        <v>4748.4320122250001</v>
      </c>
      <c r="F768">
        <v>1147.8</v>
      </c>
      <c r="G768">
        <v>-26.5542701824705</v>
      </c>
      <c r="H768">
        <v>1.6853342067797299</v>
      </c>
      <c r="I768">
        <v>-12.062046655351599</v>
      </c>
      <c r="J768">
        <v>-2.10438572467852</v>
      </c>
      <c r="K768">
        <v>1065.61202418532</v>
      </c>
      <c r="M768">
        <v>54.7204948390279</v>
      </c>
      <c r="N768">
        <v>0.72968099863125802</v>
      </c>
      <c r="O768">
        <v>9.6009757797525808</v>
      </c>
      <c r="P768">
        <v>18.329896907216401</v>
      </c>
    </row>
    <row r="769" spans="1:17" hidden="1" x14ac:dyDescent="0.3">
      <c r="A769" t="s">
        <v>1678</v>
      </c>
      <c r="B769" t="s">
        <v>1679</v>
      </c>
      <c r="C769" t="str">
        <f>IFERROR(VLOOKUP(Table1[[#This Row],[Ticker]],[1]!Table1[[Symbol]:[Industry]],2,FALSE),"-")</f>
        <v>-</v>
      </c>
      <c r="D769" t="s">
        <v>193</v>
      </c>
      <c r="E769">
        <v>4745.2151813150003</v>
      </c>
      <c r="F769">
        <v>7039.45</v>
      </c>
      <c r="G769">
        <v>55.455953147387703</v>
      </c>
      <c r="H769">
        <v>-15.0247814356457</v>
      </c>
      <c r="I769">
        <v>20.023802540637199</v>
      </c>
      <c r="J769">
        <v>-4.9936679254532503</v>
      </c>
      <c r="K769">
        <v>7518.3718675291002</v>
      </c>
      <c r="L769">
        <v>6470.4341832281898</v>
      </c>
      <c r="M769">
        <v>23.6210997988222</v>
      </c>
      <c r="N769">
        <v>0.98188238930432903</v>
      </c>
      <c r="O769">
        <v>29.028546264267799</v>
      </c>
      <c r="P769">
        <v>95.540277777777703</v>
      </c>
      <c r="Q769">
        <v>0.136282038556167</v>
      </c>
    </row>
    <row r="770" spans="1:17" hidden="1" x14ac:dyDescent="0.3">
      <c r="A770" t="s">
        <v>1680</v>
      </c>
      <c r="B770" t="s">
        <v>1681</v>
      </c>
      <c r="C770" t="str">
        <f>IFERROR(VLOOKUP(Table1[[#This Row],[Ticker]],[1]!Table1[[Symbol]:[Industry]],2,FALSE),"-")</f>
        <v>-</v>
      </c>
      <c r="D770" t="s">
        <v>413</v>
      </c>
      <c r="E770">
        <v>4740.8931943799998</v>
      </c>
      <c r="F770">
        <v>126.96</v>
      </c>
      <c r="G770">
        <v>-35.877972528680402</v>
      </c>
      <c r="H770">
        <v>-0.552490548585439</v>
      </c>
      <c r="I770">
        <v>-21.126831406506401</v>
      </c>
      <c r="J770">
        <v>1.15864668271053</v>
      </c>
      <c r="K770">
        <v>123.87024765586</v>
      </c>
      <c r="M770">
        <v>66.326264367572193</v>
      </c>
      <c r="N770">
        <v>1.0101927959039201</v>
      </c>
      <c r="O770">
        <v>20.982986767485801</v>
      </c>
      <c r="P770">
        <v>16.744827586206899</v>
      </c>
    </row>
    <row r="771" spans="1:17" hidden="1" x14ac:dyDescent="0.3">
      <c r="A771" t="s">
        <v>1682</v>
      </c>
      <c r="B771" t="s">
        <v>1683</v>
      </c>
      <c r="C771" t="str">
        <f>IFERROR(VLOOKUP(Table1[[#This Row],[Ticker]],[1]!Table1[[Symbol]:[Industry]],2,FALSE),"-")</f>
        <v>-</v>
      </c>
      <c r="E771">
        <v>4730.4114</v>
      </c>
      <c r="F771">
        <v>415.65</v>
      </c>
      <c r="G771">
        <v>232.373129999231</v>
      </c>
      <c r="H771">
        <v>-17.177804222932402</v>
      </c>
      <c r="I771">
        <v>-38.802786525951603</v>
      </c>
      <c r="J771">
        <v>-3.6588312325130299</v>
      </c>
      <c r="K771">
        <v>449.92167307986301</v>
      </c>
      <c r="L771">
        <v>413.21691563648898</v>
      </c>
      <c r="M771">
        <v>32.904465352229401</v>
      </c>
      <c r="N771">
        <v>2.0202356649934101</v>
      </c>
      <c r="O771">
        <v>53.6148201611933</v>
      </c>
      <c r="P771">
        <v>258.77516669903503</v>
      </c>
      <c r="Q771">
        <v>0.275023587698764</v>
      </c>
    </row>
    <row r="772" spans="1:17" hidden="1" x14ac:dyDescent="0.3">
      <c r="A772" t="s">
        <v>1684</v>
      </c>
      <c r="B772" t="s">
        <v>1685</v>
      </c>
      <c r="C772" t="str">
        <f>IFERROR(VLOOKUP(Table1[[#This Row],[Ticker]],[1]!Table1[[Symbol]:[Industry]],2,FALSE),"-")</f>
        <v>-</v>
      </c>
      <c r="D772" t="s">
        <v>384</v>
      </c>
      <c r="E772">
        <v>4714.0168183249998</v>
      </c>
      <c r="F772">
        <v>1219.3</v>
      </c>
      <c r="G772">
        <v>-46.274547707229303</v>
      </c>
      <c r="H772">
        <v>2.5262899229269</v>
      </c>
      <c r="I772">
        <v>-23.384746922276101</v>
      </c>
      <c r="J772">
        <v>-2.4064374145393601</v>
      </c>
      <c r="K772">
        <v>1151.95187030343</v>
      </c>
      <c r="L772">
        <v>1231.2144266473899</v>
      </c>
      <c r="M772">
        <v>57.054987751433103</v>
      </c>
      <c r="N772">
        <v>0.47522487349301101</v>
      </c>
      <c r="O772">
        <v>35.733617649471</v>
      </c>
      <c r="P772">
        <v>22.192714335822</v>
      </c>
      <c r="Q772">
        <v>-7.3231808222279995E-2</v>
      </c>
    </row>
    <row r="773" spans="1:17" x14ac:dyDescent="0.3">
      <c r="A773" t="s">
        <v>1686</v>
      </c>
      <c r="B773" t="s">
        <v>1687</v>
      </c>
      <c r="C773" t="str">
        <f>IFERROR(VLOOKUP(Table1[[#This Row],[Ticker]],[1]!Table1[[Symbol]:[Industry]],2,FALSE),"-")</f>
        <v>-</v>
      </c>
      <c r="D773" t="s">
        <v>613</v>
      </c>
      <c r="E773">
        <v>4712.9809999999998</v>
      </c>
      <c r="F773">
        <v>1082.55</v>
      </c>
      <c r="G773">
        <v>61.834791677869902</v>
      </c>
      <c r="H773">
        <v>-9.1054926995170007</v>
      </c>
      <c r="I773">
        <v>21.911807446636701</v>
      </c>
      <c r="J773">
        <v>-2.9368387802790701</v>
      </c>
      <c r="K773">
        <v>1130.7371447242499</v>
      </c>
      <c r="L773">
        <v>993.04132424378895</v>
      </c>
      <c r="M773">
        <v>44.077822015337702</v>
      </c>
      <c r="N773">
        <v>0.66153685111813998</v>
      </c>
      <c r="O773">
        <v>38.095238095238102</v>
      </c>
      <c r="P773">
        <v>95.529666756976397</v>
      </c>
      <c r="Q773">
        <v>0.165074212476676</v>
      </c>
    </row>
    <row r="774" spans="1:17" hidden="1" x14ac:dyDescent="0.3">
      <c r="A774" t="s">
        <v>1688</v>
      </c>
      <c r="B774" t="s">
        <v>1689</v>
      </c>
      <c r="C774" t="str">
        <f>IFERROR(VLOOKUP(Table1[[#This Row],[Ticker]],[1]!Table1[[Symbol]:[Industry]],2,FALSE),"-")</f>
        <v>-</v>
      </c>
      <c r="E774">
        <v>4687.44619556</v>
      </c>
      <c r="F774">
        <v>4275.1000000000004</v>
      </c>
      <c r="G774">
        <v>29.884159326880798</v>
      </c>
      <c r="H774">
        <v>-5.8824487366012796</v>
      </c>
      <c r="I774">
        <v>20.923271589930401</v>
      </c>
      <c r="J774">
        <v>-2.6440439377473601</v>
      </c>
      <c r="K774">
        <v>4215.5965071473702</v>
      </c>
      <c r="L774">
        <v>3631.1093304890301</v>
      </c>
      <c r="M774">
        <v>44.296376277307701</v>
      </c>
      <c r="N774">
        <v>0.720044677265542</v>
      </c>
      <c r="O774">
        <v>11.7400762555261</v>
      </c>
      <c r="P774">
        <v>81.919148936170203</v>
      </c>
      <c r="Q774">
        <v>0.12783038054290599</v>
      </c>
    </row>
    <row r="775" spans="1:17" x14ac:dyDescent="0.3">
      <c r="A775" t="s">
        <v>1690</v>
      </c>
      <c r="B775" t="s">
        <v>1691</v>
      </c>
      <c r="C775" t="str">
        <f>IFERROR(VLOOKUP(Table1[[#This Row],[Ticker]],[1]!Table1[[Symbol]:[Industry]],2,FALSE),"-")</f>
        <v>-</v>
      </c>
      <c r="D775" t="s">
        <v>130</v>
      </c>
      <c r="E775">
        <v>4671.4683116079996</v>
      </c>
      <c r="F775">
        <v>265.08999999999997</v>
      </c>
      <c r="G775">
        <v>-3.5329752861302399</v>
      </c>
      <c r="H775">
        <v>16.4677113845297</v>
      </c>
      <c r="I775">
        <v>10.9592482409886</v>
      </c>
      <c r="J775">
        <v>-0.487775905835312</v>
      </c>
      <c r="K775">
        <v>224.696638779902</v>
      </c>
      <c r="L775">
        <v>206.16398732798999</v>
      </c>
      <c r="M775">
        <v>72.242914489988294</v>
      </c>
      <c r="N775">
        <v>3.32860684305827</v>
      </c>
      <c r="O775">
        <v>3.6591346335206998</v>
      </c>
      <c r="P775">
        <v>66.670858220685204</v>
      </c>
      <c r="Q775">
        <v>9.6489026982182993E-2</v>
      </c>
    </row>
    <row r="776" spans="1:17" hidden="1" x14ac:dyDescent="0.3">
      <c r="A776" t="s">
        <v>1692</v>
      </c>
      <c r="B776" t="s">
        <v>1693</v>
      </c>
      <c r="C776" t="str">
        <f>IFERROR(VLOOKUP(Table1[[#This Row],[Ticker]],[1]!Table1[[Symbol]:[Industry]],2,FALSE),"-")</f>
        <v>-</v>
      </c>
      <c r="D776" t="s">
        <v>130</v>
      </c>
      <c r="E776">
        <v>4640.400608076</v>
      </c>
      <c r="F776">
        <v>47.08</v>
      </c>
      <c r="G776">
        <v>82.842407744640894</v>
      </c>
      <c r="H776">
        <v>-5.8242366150278997</v>
      </c>
      <c r="I776">
        <v>-9.4506183957531</v>
      </c>
      <c r="J776">
        <v>-0.67866778103151504</v>
      </c>
      <c r="K776">
        <v>48.340175375099598</v>
      </c>
      <c r="L776">
        <v>45.795411487645403</v>
      </c>
      <c r="M776">
        <v>49.340434588845397</v>
      </c>
      <c r="N776">
        <v>0.99145959173746301</v>
      </c>
      <c r="O776">
        <v>38.912489379779103</v>
      </c>
      <c r="P776">
        <v>117.962962962962</v>
      </c>
      <c r="Q776">
        <v>5.4940448266870001E-2</v>
      </c>
    </row>
    <row r="777" spans="1:17" hidden="1" x14ac:dyDescent="0.3">
      <c r="A777" t="s">
        <v>1694</v>
      </c>
      <c r="B777" t="s">
        <v>1695</v>
      </c>
      <c r="C777" t="str">
        <f>IFERROR(VLOOKUP(Table1[[#This Row],[Ticker]],[1]!Table1[[Symbol]:[Industry]],2,FALSE),"-")</f>
        <v>-</v>
      </c>
      <c r="D777" t="s">
        <v>371</v>
      </c>
      <c r="E777">
        <v>4638.9017942</v>
      </c>
      <c r="F777">
        <v>10900.8</v>
      </c>
      <c r="G777">
        <v>-7.5378154759189497</v>
      </c>
      <c r="H777">
        <v>-1.15379208690719</v>
      </c>
      <c r="I777">
        <v>4.7873638193185304</v>
      </c>
      <c r="J777">
        <v>-7.23339349530211</v>
      </c>
      <c r="K777">
        <v>10736.912864924299</v>
      </c>
      <c r="L777">
        <v>9780.7774361251704</v>
      </c>
      <c r="M777">
        <v>31.714642263966599</v>
      </c>
      <c r="N777">
        <v>0.71138835944798195</v>
      </c>
      <c r="O777">
        <v>21.797482753559301</v>
      </c>
      <c r="P777">
        <v>30.818757313011901</v>
      </c>
      <c r="Q777">
        <v>-8.5000412828811003E-2</v>
      </c>
    </row>
    <row r="778" spans="1:17" hidden="1" x14ac:dyDescent="0.3">
      <c r="A778" t="s">
        <v>1696</v>
      </c>
      <c r="B778" t="s">
        <v>1697</v>
      </c>
      <c r="C778" t="str">
        <f>IFERROR(VLOOKUP(Table1[[#This Row],[Ticker]],[1]!Table1[[Symbol]:[Industry]],2,FALSE),"-")</f>
        <v>-</v>
      </c>
      <c r="D778" t="s">
        <v>46</v>
      </c>
      <c r="E778">
        <v>4620.0332969999999</v>
      </c>
      <c r="F778">
        <v>2294.6999999999998</v>
      </c>
      <c r="G778">
        <v>597.249808144094</v>
      </c>
      <c r="H778">
        <v>-17.059983188682601</v>
      </c>
      <c r="I778">
        <v>282.233093045109</v>
      </c>
      <c r="J778">
        <v>-12.2164815321864</v>
      </c>
      <c r="K778">
        <v>2242.7565973743399</v>
      </c>
      <c r="L778">
        <v>1188.3566231632501</v>
      </c>
      <c r="M778">
        <v>44.839412881067801</v>
      </c>
      <c r="N778">
        <v>0.71012344874759703</v>
      </c>
      <c r="O778">
        <v>30.038785026365101</v>
      </c>
      <c r="P778">
        <v>743.94998161088597</v>
      </c>
    </row>
    <row r="779" spans="1:17" x14ac:dyDescent="0.3">
      <c r="A779" t="s">
        <v>1698</v>
      </c>
      <c r="B779" t="s">
        <v>1699</v>
      </c>
      <c r="C779" t="str">
        <f>IFERROR(VLOOKUP(Table1[[#This Row],[Ticker]],[1]!Table1[[Symbol]:[Industry]],2,FALSE),"-")</f>
        <v>-</v>
      </c>
      <c r="D779" t="s">
        <v>637</v>
      </c>
      <c r="E779">
        <v>4608.0001539000004</v>
      </c>
      <c r="F779">
        <v>215.57</v>
      </c>
      <c r="G779">
        <v>62.943593515391903</v>
      </c>
      <c r="H779">
        <v>27.7476072387926</v>
      </c>
      <c r="I779">
        <v>23.2861730298868</v>
      </c>
      <c r="J779">
        <v>3.0337942672470999</v>
      </c>
      <c r="K779">
        <v>190.01803189624599</v>
      </c>
      <c r="L779">
        <v>164.768131411274</v>
      </c>
      <c r="M779">
        <v>74.645654315774195</v>
      </c>
      <c r="N779">
        <v>1.57882479567286</v>
      </c>
      <c r="O779">
        <v>5.9052743888296098</v>
      </c>
      <c r="P779">
        <v>99.048938134810697</v>
      </c>
      <c r="Q779">
        <v>7.1944847561570005E-2</v>
      </c>
    </row>
    <row r="780" spans="1:17" x14ac:dyDescent="0.3">
      <c r="A780" t="s">
        <v>1700</v>
      </c>
      <c r="B780" t="s">
        <v>1701</v>
      </c>
      <c r="C780" t="str">
        <f>IFERROR(VLOOKUP(Table1[[#This Row],[Ticker]],[1]!Table1[[Symbol]:[Industry]],2,FALSE),"-")</f>
        <v>-</v>
      </c>
      <c r="D780" t="s">
        <v>282</v>
      </c>
      <c r="E780">
        <v>4602.2566389800004</v>
      </c>
      <c r="F780">
        <v>232.8</v>
      </c>
      <c r="G780">
        <v>27.566217268450501</v>
      </c>
      <c r="H780">
        <v>-21.322144426211899</v>
      </c>
      <c r="I780">
        <v>-21.326155585135801</v>
      </c>
      <c r="J780">
        <v>-4.3179929700949202</v>
      </c>
      <c r="K780">
        <v>243.42711108578601</v>
      </c>
      <c r="L780">
        <v>224.297539878782</v>
      </c>
      <c r="M780">
        <v>34.714039072678297</v>
      </c>
      <c r="N780">
        <v>0.764146506357402</v>
      </c>
      <c r="O780">
        <v>25.171821305841899</v>
      </c>
      <c r="P780">
        <v>56.241610738254998</v>
      </c>
      <c r="Q780">
        <v>0.16026726290829499</v>
      </c>
    </row>
    <row r="781" spans="1:17" hidden="1" x14ac:dyDescent="0.3">
      <c r="A781" t="s">
        <v>1702</v>
      </c>
      <c r="B781" t="s">
        <v>1703</v>
      </c>
      <c r="C781" t="str">
        <f>IFERROR(VLOOKUP(Table1[[#This Row],[Ticker]],[1]!Table1[[Symbol]:[Industry]],2,FALSE),"-")</f>
        <v>-</v>
      </c>
      <c r="D781" t="s">
        <v>140</v>
      </c>
      <c r="E781">
        <v>4596.9704296899999</v>
      </c>
      <c r="F781">
        <v>101.26</v>
      </c>
      <c r="G781">
        <v>101.661026363259</v>
      </c>
      <c r="H781">
        <v>31.312696857616501</v>
      </c>
      <c r="I781">
        <v>116.15324989037801</v>
      </c>
      <c r="J781">
        <v>17.0763685556098</v>
      </c>
      <c r="K781">
        <v>75.003988093571806</v>
      </c>
      <c r="M781">
        <v>83.178462536071507</v>
      </c>
      <c r="N781">
        <v>1.9296926265951</v>
      </c>
      <c r="O781">
        <v>7.1992889591151403</v>
      </c>
      <c r="P781">
        <v>181.277777777777</v>
      </c>
    </row>
    <row r="782" spans="1:17" hidden="1" x14ac:dyDescent="0.3">
      <c r="A782" t="s">
        <v>1704</v>
      </c>
      <c r="B782" t="s">
        <v>1705</v>
      </c>
      <c r="C782" t="str">
        <f>IFERROR(VLOOKUP(Table1[[#This Row],[Ticker]],[1]!Table1[[Symbol]:[Industry]],2,FALSE),"-")</f>
        <v>-</v>
      </c>
      <c r="D782" t="s">
        <v>371</v>
      </c>
      <c r="E782">
        <v>4574.630198975</v>
      </c>
      <c r="F782">
        <v>500.45</v>
      </c>
      <c r="G782">
        <v>-34.170190035594104</v>
      </c>
      <c r="H782">
        <v>14.0117826694439</v>
      </c>
      <c r="I782">
        <v>2.3873205489095999</v>
      </c>
      <c r="J782">
        <v>4.2059923546356597</v>
      </c>
      <c r="K782">
        <v>438.171565681755</v>
      </c>
      <c r="L782">
        <v>416.85531801528998</v>
      </c>
      <c r="M782">
        <v>66.0041801777095</v>
      </c>
      <c r="N782">
        <v>1.7638429981643799</v>
      </c>
      <c r="O782">
        <v>10.880207812968299</v>
      </c>
      <c r="P782">
        <v>57.349473353246303</v>
      </c>
      <c r="Q782">
        <v>2.6155328691363999E-2</v>
      </c>
    </row>
    <row r="783" spans="1:17" hidden="1" x14ac:dyDescent="0.3">
      <c r="A783" t="s">
        <v>1706</v>
      </c>
      <c r="B783" t="s">
        <v>1707</v>
      </c>
      <c r="C783" t="str">
        <f>IFERROR(VLOOKUP(Table1[[#This Row],[Ticker]],[1]!Table1[[Symbol]:[Industry]],2,FALSE),"-")</f>
        <v>-</v>
      </c>
      <c r="D783" t="s">
        <v>193</v>
      </c>
      <c r="E783">
        <v>4551.4982774999999</v>
      </c>
      <c r="F783">
        <v>697.15</v>
      </c>
      <c r="G783">
        <v>30.596049101344999</v>
      </c>
      <c r="H783">
        <v>6.0339171890923797</v>
      </c>
      <c r="I783">
        <v>-6.3529958511613396</v>
      </c>
      <c r="J783">
        <v>-3.1615421218206099</v>
      </c>
      <c r="K783">
        <v>650.42116028660803</v>
      </c>
      <c r="L783">
        <v>562.58802130538299</v>
      </c>
      <c r="M783">
        <v>52.068170160171697</v>
      </c>
      <c r="N783">
        <v>1.7253315048853499</v>
      </c>
      <c r="O783">
        <v>11.4250878577063</v>
      </c>
      <c r="P783">
        <v>98.816483673178396</v>
      </c>
      <c r="Q783">
        <v>6.3127057194726E-2</v>
      </c>
    </row>
    <row r="784" spans="1:17" hidden="1" x14ac:dyDescent="0.3">
      <c r="A784" t="s">
        <v>1708</v>
      </c>
      <c r="B784" t="s">
        <v>1709</v>
      </c>
      <c r="C784" t="str">
        <f>IFERROR(VLOOKUP(Table1[[#This Row],[Ticker]],[1]!Table1[[Symbol]:[Industry]],2,FALSE),"-")</f>
        <v>-</v>
      </c>
      <c r="D784" t="s">
        <v>130</v>
      </c>
      <c r="E784">
        <v>4505.9418158999997</v>
      </c>
      <c r="F784">
        <v>430.5</v>
      </c>
      <c r="G784">
        <v>-0.69025395779732401</v>
      </c>
      <c r="I784">
        <v>-15.211699965137299</v>
      </c>
      <c r="K784">
        <v>425.76520424318301</v>
      </c>
      <c r="L784">
        <v>384.46648021701702</v>
      </c>
      <c r="M784">
        <v>38.331602171758398</v>
      </c>
      <c r="N784">
        <v>1</v>
      </c>
      <c r="O784">
        <v>7.2938443670151001</v>
      </c>
      <c r="P784">
        <v>27.329192546583801</v>
      </c>
      <c r="Q784">
        <v>9.3594908740256E-2</v>
      </c>
    </row>
    <row r="785" spans="1:17" x14ac:dyDescent="0.3">
      <c r="A785" t="s">
        <v>1710</v>
      </c>
      <c r="B785" t="s">
        <v>1711</v>
      </c>
      <c r="C785" t="str">
        <f>IFERROR(VLOOKUP(Table1[[#This Row],[Ticker]],[1]!Table1[[Symbol]:[Industry]],2,FALSE),"-")</f>
        <v>-</v>
      </c>
      <c r="D785" t="s">
        <v>700</v>
      </c>
      <c r="E785">
        <v>4498.2608793400004</v>
      </c>
      <c r="F785">
        <v>690.65</v>
      </c>
      <c r="G785">
        <v>16.1469829080396</v>
      </c>
      <c r="H785">
        <v>3.6858528308184102</v>
      </c>
      <c r="I785">
        <v>-13.477546372998001</v>
      </c>
      <c r="J785">
        <v>-4.1733011218149398</v>
      </c>
      <c r="K785">
        <v>660.69809564255604</v>
      </c>
      <c r="L785">
        <v>644.17021834898799</v>
      </c>
      <c r="M785">
        <v>45.655510776571802</v>
      </c>
      <c r="N785">
        <v>2.0591970893491598</v>
      </c>
      <c r="O785">
        <v>18.004778107579799</v>
      </c>
      <c r="P785">
        <v>48.431119707715403</v>
      </c>
      <c r="Q785">
        <v>9.6012379723467003E-2</v>
      </c>
    </row>
    <row r="786" spans="1:17" x14ac:dyDescent="0.3">
      <c r="A786" t="s">
        <v>1712</v>
      </c>
      <c r="B786" t="s">
        <v>1713</v>
      </c>
      <c r="C786" t="str">
        <f>IFERROR(VLOOKUP(Table1[[#This Row],[Ticker]],[1]!Table1[[Symbol]:[Industry]],2,FALSE),"-")</f>
        <v>-</v>
      </c>
      <c r="D786" t="s">
        <v>246</v>
      </c>
      <c r="E786">
        <v>4477.3433320000004</v>
      </c>
      <c r="F786">
        <v>1454.7</v>
      </c>
      <c r="G786">
        <v>-4.4401838387680304</v>
      </c>
      <c r="H786">
        <v>9.7604904874068907</v>
      </c>
      <c r="I786">
        <v>-5.0330223417389597</v>
      </c>
      <c r="J786">
        <v>-3.6296012378784801</v>
      </c>
      <c r="K786">
        <v>1326.0168751941901</v>
      </c>
      <c r="L786">
        <v>1209.88023052414</v>
      </c>
      <c r="M786">
        <v>59.364485825431103</v>
      </c>
      <c r="N786">
        <v>1.3374965756767501</v>
      </c>
      <c r="O786">
        <v>4.9425998487660596</v>
      </c>
      <c r="P786">
        <v>50.918145035792101</v>
      </c>
      <c r="Q786">
        <v>0.11980665820530299</v>
      </c>
    </row>
    <row r="787" spans="1:17" x14ac:dyDescent="0.3">
      <c r="A787" t="s">
        <v>1714</v>
      </c>
      <c r="B787" t="s">
        <v>1715</v>
      </c>
      <c r="C787" t="str">
        <f>IFERROR(VLOOKUP(Table1[[#This Row],[Ticker]],[1]!Table1[[Symbol]:[Industry]],2,FALSE),"-")</f>
        <v>-</v>
      </c>
      <c r="D787" t="s">
        <v>548</v>
      </c>
      <c r="E787">
        <v>4468.4150500799997</v>
      </c>
      <c r="F787">
        <v>802.45</v>
      </c>
      <c r="G787">
        <v>-32.7454073814094</v>
      </c>
      <c r="H787">
        <v>9.4238659588412101</v>
      </c>
      <c r="I787">
        <v>-10.3210044627212</v>
      </c>
      <c r="J787">
        <v>-3.2872942991431602</v>
      </c>
      <c r="K787">
        <v>767.98467136335796</v>
      </c>
      <c r="L787">
        <v>759.81117397607295</v>
      </c>
      <c r="M787">
        <v>48.917038841215103</v>
      </c>
      <c r="N787">
        <v>1.09559192323807</v>
      </c>
      <c r="O787">
        <v>12.6363013271854</v>
      </c>
      <c r="P787">
        <v>22.147804246898499</v>
      </c>
      <c r="Q787">
        <v>-0.121497676932356</v>
      </c>
    </row>
    <row r="788" spans="1:17" hidden="1" x14ac:dyDescent="0.3">
      <c r="A788" t="s">
        <v>1716</v>
      </c>
      <c r="B788" t="s">
        <v>1717</v>
      </c>
      <c r="C788" t="str">
        <f>IFERROR(VLOOKUP(Table1[[#This Row],[Ticker]],[1]!Table1[[Symbol]:[Industry]],2,FALSE),"-")</f>
        <v>-</v>
      </c>
      <c r="D788" t="s">
        <v>130</v>
      </c>
      <c r="E788">
        <v>4459.8148749000002</v>
      </c>
      <c r="F788">
        <v>1024.45</v>
      </c>
      <c r="G788">
        <v>159.278387170804</v>
      </c>
      <c r="H788">
        <v>15.2939003407902</v>
      </c>
      <c r="I788">
        <v>58.604501074985201</v>
      </c>
      <c r="J788">
        <v>3.0110516662122802</v>
      </c>
      <c r="K788">
        <v>902.19452401233298</v>
      </c>
      <c r="L788">
        <v>738.09036454060902</v>
      </c>
      <c r="M788">
        <v>75.724897596454596</v>
      </c>
      <c r="N788">
        <v>1.9926772714679</v>
      </c>
      <c r="O788">
        <v>5.7152618478207797</v>
      </c>
      <c r="P788">
        <v>187.28266965787901</v>
      </c>
      <c r="Q788">
        <v>9.0682379941449995E-2</v>
      </c>
    </row>
    <row r="789" spans="1:17" hidden="1" x14ac:dyDescent="0.3">
      <c r="A789" t="s">
        <v>1718</v>
      </c>
      <c r="B789" t="s">
        <v>1719</v>
      </c>
      <c r="C789" t="str">
        <f>IFERROR(VLOOKUP(Table1[[#This Row],[Ticker]],[1]!Table1[[Symbol]:[Industry]],2,FALSE),"-")</f>
        <v>-</v>
      </c>
      <c r="D789" t="s">
        <v>711</v>
      </c>
      <c r="E789">
        <v>4449.3999170859997</v>
      </c>
      <c r="F789">
        <v>271.94</v>
      </c>
      <c r="G789">
        <v>0.561620978977309</v>
      </c>
      <c r="H789">
        <v>-0.164344855131692</v>
      </c>
      <c r="I789">
        <v>0.58760129800590499</v>
      </c>
      <c r="J789">
        <v>-0.251496617027406</v>
      </c>
      <c r="K789">
        <v>260.03688635871703</v>
      </c>
      <c r="L789">
        <v>241.979881309901</v>
      </c>
      <c r="M789">
        <v>58.987597709054498</v>
      </c>
      <c r="N789">
        <v>0.585468004004847</v>
      </c>
      <c r="O789">
        <v>1.12157093476501</v>
      </c>
      <c r="P789">
        <v>31.276852522326799</v>
      </c>
      <c r="Q789">
        <v>3.7892634135868998E-2</v>
      </c>
    </row>
    <row r="790" spans="1:17" x14ac:dyDescent="0.3">
      <c r="A790" t="s">
        <v>1720</v>
      </c>
      <c r="B790" t="s">
        <v>1721</v>
      </c>
      <c r="C790" t="str">
        <f>IFERROR(VLOOKUP(Table1[[#This Row],[Ticker]],[1]!Table1[[Symbol]:[Industry]],2,FALSE),"-")</f>
        <v>-</v>
      </c>
      <c r="D790" t="s">
        <v>101</v>
      </c>
      <c r="E790">
        <v>4436.25</v>
      </c>
      <c r="F790">
        <v>7428.8</v>
      </c>
      <c r="G790">
        <v>52.144842431111996</v>
      </c>
      <c r="H790">
        <v>6.9875272483179396</v>
      </c>
      <c r="I790">
        <v>-7.7920836702318299</v>
      </c>
      <c r="J790">
        <v>-0.92245145796596695</v>
      </c>
      <c r="K790">
        <v>6856.7295788033198</v>
      </c>
      <c r="L790">
        <v>6249.2664377515002</v>
      </c>
      <c r="M790">
        <v>57.661443811028697</v>
      </c>
      <c r="N790">
        <v>0.87212946412791603</v>
      </c>
      <c r="O790">
        <v>14.419556321343901</v>
      </c>
      <c r="P790">
        <v>103.528767123287</v>
      </c>
      <c r="Q790">
        <v>7.6233023597754995E-2</v>
      </c>
    </row>
    <row r="791" spans="1:17" hidden="1" x14ac:dyDescent="0.3">
      <c r="A791" t="s">
        <v>1722</v>
      </c>
      <c r="B791" t="s">
        <v>1723</v>
      </c>
      <c r="C791" t="str">
        <f>IFERROR(VLOOKUP(Table1[[#This Row],[Ticker]],[1]!Table1[[Symbol]:[Industry]],2,FALSE),"-")</f>
        <v>-</v>
      </c>
      <c r="D791" t="s">
        <v>46</v>
      </c>
      <c r="E791">
        <v>4412.9633961</v>
      </c>
      <c r="F791">
        <v>772</v>
      </c>
      <c r="G791">
        <v>-15.250931667768301</v>
      </c>
      <c r="H791">
        <v>21.594207412104801</v>
      </c>
      <c r="I791">
        <v>-0.75870814064939995</v>
      </c>
      <c r="J791">
        <v>-8.6512166564270991</v>
      </c>
      <c r="K791">
        <v>709.98613879277104</v>
      </c>
      <c r="M791">
        <v>42.022826795681901</v>
      </c>
      <c r="O791">
        <v>16.224093264248602</v>
      </c>
      <c r="P791">
        <v>40.363636363636303</v>
      </c>
    </row>
    <row r="792" spans="1:17" x14ac:dyDescent="0.3">
      <c r="A792" t="s">
        <v>1724</v>
      </c>
      <c r="B792" t="s">
        <v>1725</v>
      </c>
      <c r="C792" t="str">
        <f>IFERROR(VLOOKUP(Table1[[#This Row],[Ticker]],[1]!Table1[[Symbol]:[Industry]],2,FALSE),"-")</f>
        <v>-</v>
      </c>
      <c r="D792" t="s">
        <v>46</v>
      </c>
      <c r="E792">
        <v>4412.3971431150003</v>
      </c>
      <c r="F792">
        <v>675.5</v>
      </c>
      <c r="G792">
        <v>46.249720488694898</v>
      </c>
      <c r="H792">
        <v>17.099208224014301</v>
      </c>
      <c r="I792">
        <v>-25.1459572867427</v>
      </c>
      <c r="J792">
        <v>2.4255227764145801</v>
      </c>
      <c r="K792">
        <v>566.44953916721602</v>
      </c>
      <c r="L792">
        <v>572.43258701684704</v>
      </c>
      <c r="M792">
        <v>71.363688800313298</v>
      </c>
      <c r="N792">
        <v>1.7699608159481699</v>
      </c>
      <c r="O792">
        <v>49.378238341968903</v>
      </c>
      <c r="P792">
        <v>75.454545454545396</v>
      </c>
      <c r="Q792">
        <v>0.10611836426389799</v>
      </c>
    </row>
    <row r="793" spans="1:17" x14ac:dyDescent="0.3">
      <c r="A793" t="s">
        <v>1726</v>
      </c>
      <c r="B793" t="s">
        <v>1727</v>
      </c>
      <c r="C793" t="str">
        <f>IFERROR(VLOOKUP(Table1[[#This Row],[Ticker]],[1]!Table1[[Symbol]:[Industry]],2,FALSE),"-")</f>
        <v>-</v>
      </c>
      <c r="D793" t="s">
        <v>49</v>
      </c>
      <c r="E793">
        <v>4412.1872192500005</v>
      </c>
      <c r="F793">
        <v>449.05</v>
      </c>
      <c r="G793">
        <v>-50.683294603858698</v>
      </c>
      <c r="H793">
        <v>-12.6234178154111</v>
      </c>
      <c r="I793">
        <v>-42.024201158055298</v>
      </c>
      <c r="J793">
        <v>-5.8284690231126399</v>
      </c>
      <c r="K793">
        <v>466.69728733559998</v>
      </c>
      <c r="L793">
        <v>505.268223495852</v>
      </c>
      <c r="M793">
        <v>27.6997829160014</v>
      </c>
      <c r="N793">
        <v>0.92940930166571301</v>
      </c>
      <c r="O793">
        <v>53.880414207771899</v>
      </c>
      <c r="P793">
        <v>7.8928399807784704</v>
      </c>
    </row>
    <row r="794" spans="1:17" hidden="1" x14ac:dyDescent="0.3">
      <c r="A794" t="s">
        <v>1728</v>
      </c>
      <c r="B794" t="s">
        <v>1729</v>
      </c>
      <c r="C794" t="str">
        <f>IFERROR(VLOOKUP(Table1[[#This Row],[Ticker]],[1]!Table1[[Symbol]:[Industry]],2,FALSE),"-")</f>
        <v>-</v>
      </c>
      <c r="D794" t="s">
        <v>548</v>
      </c>
      <c r="E794">
        <v>4384.3704020599998</v>
      </c>
      <c r="F794">
        <v>1648.55</v>
      </c>
      <c r="G794">
        <v>-23.1752284138318</v>
      </c>
      <c r="H794">
        <v>2.2291460390712001</v>
      </c>
      <c r="I794">
        <v>-2.8895440194920701</v>
      </c>
      <c r="J794">
        <v>0.51117623567392301</v>
      </c>
      <c r="K794">
        <v>1554.6856718368099</v>
      </c>
      <c r="L794">
        <v>1488.49315240533</v>
      </c>
      <c r="M794">
        <v>62.342076049448799</v>
      </c>
      <c r="N794">
        <v>3.0171638075502099</v>
      </c>
      <c r="O794">
        <v>12.783961663279801</v>
      </c>
      <c r="P794">
        <v>40.182823129251702</v>
      </c>
      <c r="Q794">
        <v>4.9124562239074999E-2</v>
      </c>
    </row>
    <row r="795" spans="1:17" hidden="1" x14ac:dyDescent="0.3">
      <c r="A795" t="s">
        <v>1730</v>
      </c>
      <c r="B795" t="s">
        <v>1731</v>
      </c>
      <c r="C795" t="str">
        <f>IFERROR(VLOOKUP(Table1[[#This Row],[Ticker]],[1]!Table1[[Symbol]:[Industry]],2,FALSE),"-")</f>
        <v>-</v>
      </c>
      <c r="D795" t="s">
        <v>130</v>
      </c>
      <c r="E795">
        <v>4354.1244783000002</v>
      </c>
      <c r="F795">
        <v>2199.5</v>
      </c>
      <c r="G795">
        <v>58.530909867649299</v>
      </c>
      <c r="H795">
        <v>-5.4644874709634399</v>
      </c>
      <c r="I795">
        <v>45.839595132558202</v>
      </c>
      <c r="J795">
        <v>3.4516938914769999</v>
      </c>
      <c r="K795">
        <v>2068.1990012640099</v>
      </c>
      <c r="L795">
        <v>1729.26881105712</v>
      </c>
      <c r="M795">
        <v>59.519557095827302</v>
      </c>
      <c r="N795">
        <v>1.02454607965821</v>
      </c>
      <c r="O795">
        <v>3.4325983177994899</v>
      </c>
      <c r="P795">
        <v>86.398305084745701</v>
      </c>
      <c r="Q795">
        <v>0.317846521968565</v>
      </c>
    </row>
    <row r="796" spans="1:17" hidden="1" x14ac:dyDescent="0.3">
      <c r="A796" t="s">
        <v>1732</v>
      </c>
      <c r="B796" t="s">
        <v>1733</v>
      </c>
      <c r="C796" t="str">
        <f>IFERROR(VLOOKUP(Table1[[#This Row],[Ticker]],[1]!Table1[[Symbol]:[Industry]],2,FALSE),"-")</f>
        <v>-</v>
      </c>
      <c r="D796" t="s">
        <v>613</v>
      </c>
      <c r="E796">
        <v>4346.7156425699905</v>
      </c>
      <c r="F796">
        <v>619.75</v>
      </c>
      <c r="G796">
        <v>20.545206927938001</v>
      </c>
      <c r="H796">
        <v>30.591782777292298</v>
      </c>
      <c r="I796">
        <v>35.037430455056999</v>
      </c>
      <c r="J796">
        <v>13.948563776263899</v>
      </c>
      <c r="M796">
        <v>78.151520971020901</v>
      </c>
      <c r="O796">
        <v>2.4445340863251199</v>
      </c>
      <c r="P796">
        <v>66.868605277328996</v>
      </c>
    </row>
    <row r="797" spans="1:17" x14ac:dyDescent="0.3">
      <c r="A797" t="s">
        <v>1734</v>
      </c>
      <c r="B797" t="s">
        <v>1735</v>
      </c>
      <c r="C797" t="str">
        <f>IFERROR(VLOOKUP(Table1[[#This Row],[Ticker]],[1]!Table1[[Symbol]:[Industry]],2,FALSE),"-")</f>
        <v>-</v>
      </c>
      <c r="D797" t="s">
        <v>62</v>
      </c>
      <c r="E797">
        <v>4337.7203849999996</v>
      </c>
      <c r="F797">
        <v>360.45</v>
      </c>
      <c r="G797">
        <v>-8.6271633131019492</v>
      </c>
      <c r="H797">
        <v>10.8583685944057</v>
      </c>
      <c r="I797">
        <v>6.5423721707265603</v>
      </c>
      <c r="J797">
        <v>3.3204028221470199</v>
      </c>
      <c r="K797">
        <v>318.62238148082298</v>
      </c>
      <c r="L797">
        <v>301.49020039860102</v>
      </c>
      <c r="M797">
        <v>59.000873669489899</v>
      </c>
      <c r="N797">
        <v>1.5368222098258</v>
      </c>
      <c r="O797">
        <v>4.8550423082258201</v>
      </c>
      <c r="P797">
        <v>44.122351059576097</v>
      </c>
      <c r="Q797">
        <v>-5.8283157620109001E-2</v>
      </c>
    </row>
    <row r="798" spans="1:17" hidden="1" x14ac:dyDescent="0.3">
      <c r="A798" t="s">
        <v>1736</v>
      </c>
      <c r="B798" t="s">
        <v>1737</v>
      </c>
      <c r="C798" t="str">
        <f>IFERROR(VLOOKUP(Table1[[#This Row],[Ticker]],[1]!Table1[[Symbol]:[Industry]],2,FALSE),"-")</f>
        <v>-</v>
      </c>
      <c r="D798" t="s">
        <v>1474</v>
      </c>
      <c r="E798">
        <v>4317.6067038000001</v>
      </c>
      <c r="F798">
        <v>8162.85</v>
      </c>
      <c r="G798">
        <v>0.58889346401365406</v>
      </c>
      <c r="H798">
        <v>5.5836022058852102</v>
      </c>
      <c r="I798">
        <v>-3.0812449819277199</v>
      </c>
      <c r="J798">
        <v>4.8675755220712302</v>
      </c>
      <c r="K798">
        <v>7420.3464317151602</v>
      </c>
      <c r="L798">
        <v>6998.3007987935098</v>
      </c>
      <c r="M798">
        <v>73.0229449630951</v>
      </c>
      <c r="N798">
        <v>3.0238136757740799</v>
      </c>
      <c r="O798">
        <v>5.6003724189468196</v>
      </c>
      <c r="P798">
        <v>40.495348577034598</v>
      </c>
      <c r="Q798">
        <v>-1.0061359894207001E-2</v>
      </c>
    </row>
    <row r="799" spans="1:17" hidden="1" x14ac:dyDescent="0.3">
      <c r="A799" t="s">
        <v>1738</v>
      </c>
      <c r="B799" t="s">
        <v>1739</v>
      </c>
      <c r="C799" t="str">
        <f>IFERROR(VLOOKUP(Table1[[#This Row],[Ticker]],[1]!Table1[[Symbol]:[Industry]],2,FALSE),"-")</f>
        <v>-</v>
      </c>
      <c r="D799" t="s">
        <v>243</v>
      </c>
      <c r="E799">
        <v>4301.5008337500003</v>
      </c>
      <c r="F799">
        <v>613.6</v>
      </c>
      <c r="G799">
        <v>83.806938976798094</v>
      </c>
      <c r="H799">
        <v>13.6171842231466</v>
      </c>
      <c r="I799">
        <v>52.022861152722797</v>
      </c>
      <c r="J799">
        <v>-3.3903116519865599</v>
      </c>
      <c r="K799">
        <v>548.47749232471801</v>
      </c>
      <c r="L799">
        <v>451.03415762065401</v>
      </c>
      <c r="M799">
        <v>64.233771718186304</v>
      </c>
      <c r="N799">
        <v>1.09096079854845</v>
      </c>
      <c r="O799">
        <v>6.7470664928291901</v>
      </c>
      <c r="P799">
        <v>111.69570467483101</v>
      </c>
      <c r="Q799">
        <v>6.4039485952951003E-2</v>
      </c>
    </row>
    <row r="800" spans="1:17" hidden="1" x14ac:dyDescent="0.3">
      <c r="A800" t="s">
        <v>1740</v>
      </c>
      <c r="B800" t="s">
        <v>1741</v>
      </c>
      <c r="C800" t="str">
        <f>IFERROR(VLOOKUP(Table1[[#This Row],[Ticker]],[1]!Table1[[Symbol]:[Industry]],2,FALSE),"-")</f>
        <v>-</v>
      </c>
      <c r="D800" t="s">
        <v>1742</v>
      </c>
      <c r="E800">
        <v>4293.8620704360001</v>
      </c>
      <c r="F800">
        <v>134.97999999999999</v>
      </c>
      <c r="G800">
        <v>-20.243955693118401</v>
      </c>
      <c r="H800">
        <v>40.536308306408301</v>
      </c>
      <c r="I800">
        <v>3.5070316327878701</v>
      </c>
      <c r="J800">
        <v>-1.72384286480912</v>
      </c>
      <c r="K800">
        <v>117.112205623628</v>
      </c>
      <c r="L800">
        <v>107.540823509964</v>
      </c>
      <c r="M800">
        <v>65.4997650482984</v>
      </c>
      <c r="N800">
        <v>3.0189520150062101</v>
      </c>
      <c r="O800">
        <v>17.054378426433502</v>
      </c>
      <c r="P800">
        <v>70.429292929292899</v>
      </c>
      <c r="Q800">
        <v>7.5279037506480004E-2</v>
      </c>
    </row>
    <row r="801" spans="1:17" hidden="1" x14ac:dyDescent="0.3">
      <c r="A801" t="s">
        <v>1743</v>
      </c>
      <c r="B801" t="s">
        <v>1744</v>
      </c>
      <c r="C801" t="str">
        <f>IFERROR(VLOOKUP(Table1[[#This Row],[Ticker]],[1]!Table1[[Symbol]:[Industry]],2,FALSE),"-")</f>
        <v>-</v>
      </c>
      <c r="D801" t="s">
        <v>259</v>
      </c>
      <c r="E801">
        <v>4290.3520172449998</v>
      </c>
      <c r="F801">
        <v>3.18</v>
      </c>
      <c r="G801">
        <v>271.097963300196</v>
      </c>
      <c r="H801">
        <v>50.757989298593301</v>
      </c>
      <c r="I801">
        <v>64.756853493982106</v>
      </c>
      <c r="J801">
        <v>-19.648635961754799</v>
      </c>
      <c r="K801">
        <v>2.5587577920023099</v>
      </c>
      <c r="L801">
        <v>1.82827889579862</v>
      </c>
      <c r="M801">
        <v>48.894449998374199</v>
      </c>
      <c r="N801">
        <v>1.46535304346106</v>
      </c>
      <c r="O801">
        <v>36.163522012578603</v>
      </c>
      <c r="P801">
        <v>354.28571428571399</v>
      </c>
      <c r="Q801">
        <v>2.9891088997602001E-2</v>
      </c>
    </row>
    <row r="802" spans="1:17" hidden="1" x14ac:dyDescent="0.3">
      <c r="A802" t="s">
        <v>1745</v>
      </c>
      <c r="B802" t="s">
        <v>1746</v>
      </c>
      <c r="C802" t="str">
        <f>IFERROR(VLOOKUP(Table1[[#This Row],[Ticker]],[1]!Table1[[Symbol]:[Industry]],2,FALSE),"-")</f>
        <v>-</v>
      </c>
      <c r="D802" t="s">
        <v>140</v>
      </c>
      <c r="E802">
        <v>4286.3799024800001</v>
      </c>
      <c r="F802">
        <v>418.6</v>
      </c>
      <c r="G802">
        <v>84.798770565585002</v>
      </c>
      <c r="H802">
        <v>-2.6421296755479302</v>
      </c>
      <c r="I802">
        <v>22.536950919173499</v>
      </c>
      <c r="J802">
        <v>2.7327082165285801</v>
      </c>
      <c r="K802">
        <v>392.932845600934</v>
      </c>
      <c r="L802">
        <v>318.22494838657099</v>
      </c>
      <c r="M802">
        <v>58.158831261238603</v>
      </c>
      <c r="N802">
        <v>0.56712114954767101</v>
      </c>
      <c r="O802">
        <v>12.040133779264201</v>
      </c>
      <c r="P802">
        <v>115.884476534296</v>
      </c>
      <c r="Q802">
        <v>8.8040988903259995E-2</v>
      </c>
    </row>
    <row r="803" spans="1:17" hidden="1" x14ac:dyDescent="0.3">
      <c r="A803" t="s">
        <v>1747</v>
      </c>
      <c r="B803" t="s">
        <v>1748</v>
      </c>
      <c r="C803" t="str">
        <f>IFERROR(VLOOKUP(Table1[[#This Row],[Ticker]],[1]!Table1[[Symbol]:[Industry]],2,FALSE),"-")</f>
        <v>-</v>
      </c>
      <c r="D803" t="s">
        <v>1474</v>
      </c>
      <c r="E803">
        <v>4277.4683699799998</v>
      </c>
      <c r="F803">
        <v>355.9</v>
      </c>
      <c r="G803">
        <v>-22.0582550323691</v>
      </c>
      <c r="H803">
        <v>8.4092256836389794</v>
      </c>
      <c r="I803">
        <v>-10.8305743200858</v>
      </c>
      <c r="J803">
        <v>-7.5720540487174004</v>
      </c>
      <c r="K803">
        <v>350.425565949739</v>
      </c>
      <c r="L803">
        <v>348.647292147906</v>
      </c>
      <c r="M803">
        <v>49.136278634850797</v>
      </c>
      <c r="N803">
        <v>2.5636724636552501</v>
      </c>
      <c r="O803">
        <v>18.010677156504599</v>
      </c>
      <c r="P803">
        <v>24.767747589833402</v>
      </c>
      <c r="Q803">
        <v>5.3731049657683001E-2</v>
      </c>
    </row>
    <row r="804" spans="1:17" hidden="1" x14ac:dyDescent="0.3">
      <c r="A804" t="s">
        <v>1749</v>
      </c>
      <c r="B804" t="s">
        <v>1750</v>
      </c>
      <c r="C804" t="str">
        <f>IFERROR(VLOOKUP(Table1[[#This Row],[Ticker]],[1]!Table1[[Symbol]:[Industry]],2,FALSE),"-")</f>
        <v>-</v>
      </c>
      <c r="D804" t="s">
        <v>46</v>
      </c>
      <c r="E804">
        <v>4268.2721337900002</v>
      </c>
      <c r="F804">
        <v>571.45000000000005</v>
      </c>
      <c r="G804">
        <v>238.043116361421</v>
      </c>
      <c r="H804">
        <v>80.100057974117405</v>
      </c>
      <c r="I804">
        <v>105.826898581935</v>
      </c>
      <c r="J804">
        <v>37.892290692034102</v>
      </c>
      <c r="K804">
        <v>402.16195938860102</v>
      </c>
      <c r="L804">
        <v>298.75249158180998</v>
      </c>
      <c r="M804">
        <v>95.981394775107901</v>
      </c>
      <c r="N804">
        <v>2.3635380060920599</v>
      </c>
      <c r="O804">
        <v>13.045760783970501</v>
      </c>
      <c r="P804">
        <v>269.15374677002501</v>
      </c>
      <c r="Q804">
        <v>5.6788608573160003E-2</v>
      </c>
    </row>
    <row r="805" spans="1:17" x14ac:dyDescent="0.3">
      <c r="A805" t="s">
        <v>1751</v>
      </c>
      <c r="B805" t="s">
        <v>1752</v>
      </c>
      <c r="C805" t="str">
        <f>IFERROR(VLOOKUP(Table1[[#This Row],[Ticker]],[1]!Table1[[Symbol]:[Industry]],2,FALSE),"-")</f>
        <v>-</v>
      </c>
      <c r="D805" t="s">
        <v>548</v>
      </c>
      <c r="E805">
        <v>4265.5293408750003</v>
      </c>
      <c r="F805">
        <v>376.4</v>
      </c>
      <c r="G805">
        <v>5.6681387387930204</v>
      </c>
      <c r="H805">
        <v>9.9101282309471003E-2</v>
      </c>
      <c r="I805">
        <v>-8.7723970882894093</v>
      </c>
      <c r="J805">
        <v>-6.2622516100057304</v>
      </c>
      <c r="K805">
        <v>377.793400159486</v>
      </c>
      <c r="L805">
        <v>360.37529845004201</v>
      </c>
      <c r="M805">
        <v>47.450832761764602</v>
      </c>
      <c r="N805">
        <v>1.32213338257019</v>
      </c>
      <c r="O805">
        <v>12.9516471838469</v>
      </c>
      <c r="P805">
        <v>34.428571428571402</v>
      </c>
      <c r="Q805">
        <v>-6.5286529476307004E-2</v>
      </c>
    </row>
    <row r="806" spans="1:17" hidden="1" x14ac:dyDescent="0.3">
      <c r="A806" t="s">
        <v>1753</v>
      </c>
      <c r="B806" t="s">
        <v>1754</v>
      </c>
      <c r="C806" t="str">
        <f>IFERROR(VLOOKUP(Table1[[#This Row],[Ticker]],[1]!Table1[[Symbol]:[Industry]],2,FALSE),"-")</f>
        <v>-</v>
      </c>
      <c r="D806" t="s">
        <v>986</v>
      </c>
      <c r="E806">
        <v>4254.0305264999997</v>
      </c>
      <c r="F806">
        <v>3393.15</v>
      </c>
      <c r="G806">
        <v>-1.52532537932648</v>
      </c>
      <c r="H806">
        <v>24.133472014261699</v>
      </c>
      <c r="I806">
        <v>21.3011635861094</v>
      </c>
      <c r="J806">
        <v>6.2566007406365802</v>
      </c>
      <c r="K806">
        <v>2870.5752002162999</v>
      </c>
      <c r="L806">
        <v>2663.8722679376901</v>
      </c>
      <c r="M806">
        <v>69.020602615184202</v>
      </c>
      <c r="N806">
        <v>1.3048394098246101</v>
      </c>
      <c r="O806">
        <v>2.8513328323239402</v>
      </c>
      <c r="P806">
        <v>54.994975333455102</v>
      </c>
      <c r="Q806">
        <v>5.3412183098476999E-2</v>
      </c>
    </row>
    <row r="807" spans="1:17" hidden="1" x14ac:dyDescent="0.3">
      <c r="A807" t="s">
        <v>1755</v>
      </c>
      <c r="B807" t="s">
        <v>1756</v>
      </c>
      <c r="C807" t="str">
        <f>IFERROR(VLOOKUP(Table1[[#This Row],[Ticker]],[1]!Table1[[Symbol]:[Industry]],2,FALSE),"-")</f>
        <v>-</v>
      </c>
      <c r="D807" t="s">
        <v>246</v>
      </c>
      <c r="E807">
        <v>4225.1976557600001</v>
      </c>
      <c r="F807">
        <v>4053.1</v>
      </c>
      <c r="G807">
        <v>60.587882794556499</v>
      </c>
      <c r="H807">
        <v>47.740000963820499</v>
      </c>
      <c r="I807">
        <v>61.306990964244299</v>
      </c>
      <c r="J807">
        <v>-1.43841113859424</v>
      </c>
      <c r="K807">
        <v>3289.70645248867</v>
      </c>
      <c r="L807">
        <v>2702.3408796090598</v>
      </c>
      <c r="M807">
        <v>79.351855776462301</v>
      </c>
      <c r="N807">
        <v>0.68531508641676098</v>
      </c>
      <c r="O807">
        <v>4.7346475537243</v>
      </c>
      <c r="P807">
        <v>92.537171630801396</v>
      </c>
      <c r="Q807">
        <v>0.112194837491326</v>
      </c>
    </row>
    <row r="808" spans="1:17" x14ac:dyDescent="0.3">
      <c r="A808" t="s">
        <v>1757</v>
      </c>
      <c r="B808" t="s">
        <v>1758</v>
      </c>
      <c r="C808" t="str">
        <f>IFERROR(VLOOKUP(Table1[[#This Row],[Ticker]],[1]!Table1[[Symbol]:[Industry]],2,FALSE),"-")</f>
        <v>-</v>
      </c>
      <c r="D808" t="s">
        <v>282</v>
      </c>
      <c r="E808">
        <v>4221.247444435</v>
      </c>
      <c r="F808">
        <v>499.75</v>
      </c>
      <c r="G808">
        <v>-24.806183884190499</v>
      </c>
      <c r="H808">
        <v>-9.0578835755752891</v>
      </c>
      <c r="I808">
        <v>-32.910445483781601</v>
      </c>
      <c r="J808">
        <v>-0.76243741453936598</v>
      </c>
      <c r="K808">
        <v>510.26260276053802</v>
      </c>
      <c r="L808">
        <v>511.07541525785399</v>
      </c>
      <c r="M808">
        <v>49.488325335249598</v>
      </c>
      <c r="N808">
        <v>0.85610541449514299</v>
      </c>
      <c r="O808">
        <v>39.869934967483701</v>
      </c>
      <c r="P808">
        <v>11.800894854586099</v>
      </c>
    </row>
    <row r="809" spans="1:17" hidden="1" x14ac:dyDescent="0.3">
      <c r="A809" t="s">
        <v>1759</v>
      </c>
      <c r="B809" t="s">
        <v>1760</v>
      </c>
      <c r="C809" t="str">
        <f>IFERROR(VLOOKUP(Table1[[#This Row],[Ticker]],[1]!Table1[[Symbol]:[Industry]],2,FALSE),"-")</f>
        <v>-</v>
      </c>
      <c r="D809" t="s">
        <v>98</v>
      </c>
      <c r="E809">
        <v>4220.5577524649998</v>
      </c>
      <c r="F809">
        <v>3361.3</v>
      </c>
      <c r="G809">
        <v>100.720501223775</v>
      </c>
      <c r="H809">
        <v>22.800093539047602</v>
      </c>
      <c r="I809">
        <v>8.6944099305967004</v>
      </c>
      <c r="J809">
        <v>-0.79510211142583798</v>
      </c>
      <c r="K809">
        <v>2849.5988877263799</v>
      </c>
      <c r="L809">
        <v>2495.0420250815</v>
      </c>
      <c r="M809">
        <v>78.499454883886699</v>
      </c>
      <c r="N809">
        <v>1.7638475190623299</v>
      </c>
      <c r="O809">
        <v>3.7396245500252698</v>
      </c>
      <c r="P809">
        <v>132.64006644288301</v>
      </c>
      <c r="Q809">
        <v>0.21207708438463799</v>
      </c>
    </row>
    <row r="810" spans="1:17" hidden="1" x14ac:dyDescent="0.3">
      <c r="A810" t="s">
        <v>1761</v>
      </c>
      <c r="B810" t="s">
        <v>1762</v>
      </c>
      <c r="C810" t="str">
        <f>IFERROR(VLOOKUP(Table1[[#This Row],[Ticker]],[1]!Table1[[Symbol]:[Industry]],2,FALSE),"-")</f>
        <v>-</v>
      </c>
      <c r="D810" t="s">
        <v>481</v>
      </c>
      <c r="E810">
        <v>4200.6807355250003</v>
      </c>
      <c r="F810">
        <v>674</v>
      </c>
      <c r="G810">
        <v>-20.726276273337401</v>
      </c>
      <c r="H810">
        <v>-6.9274102417473502</v>
      </c>
      <c r="I810">
        <v>-21.482497146656499</v>
      </c>
      <c r="J810">
        <v>-7.3857250857722399</v>
      </c>
      <c r="K810">
        <v>701.23524587667896</v>
      </c>
      <c r="L810">
        <v>694.43967839833897</v>
      </c>
      <c r="M810">
        <v>27.866375850021999</v>
      </c>
      <c r="N810">
        <v>0.88875911549910902</v>
      </c>
      <c r="O810">
        <v>22.767062314539999</v>
      </c>
      <c r="P810">
        <v>8.6921464279954694</v>
      </c>
      <c r="Q810">
        <v>0.12993703003302801</v>
      </c>
    </row>
    <row r="811" spans="1:17" hidden="1" x14ac:dyDescent="0.3">
      <c r="A811" t="s">
        <v>1763</v>
      </c>
      <c r="B811" t="s">
        <v>1764</v>
      </c>
      <c r="C811" t="str">
        <f>IFERROR(VLOOKUP(Table1[[#This Row],[Ticker]],[1]!Table1[[Symbol]:[Industry]],2,FALSE),"-")</f>
        <v>-</v>
      </c>
      <c r="D811" t="s">
        <v>896</v>
      </c>
      <c r="E811">
        <v>4187.058251425</v>
      </c>
      <c r="F811">
        <v>911.55</v>
      </c>
      <c r="G811">
        <v>-40.280821715628498</v>
      </c>
      <c r="H811">
        <v>4.5725376372614397</v>
      </c>
      <c r="I811">
        <v>-20.517192358567801</v>
      </c>
      <c r="J811">
        <v>2.7034782079459698</v>
      </c>
      <c r="K811">
        <v>855.84294107470896</v>
      </c>
      <c r="L811">
        <v>911.033767616614</v>
      </c>
      <c r="M811">
        <v>66.689906351360605</v>
      </c>
      <c r="N811">
        <v>1.6476926314206799</v>
      </c>
      <c r="O811">
        <v>19.757555811529802</v>
      </c>
      <c r="P811">
        <v>26.815525876460701</v>
      </c>
      <c r="Q811">
        <v>-0.102009832977054</v>
      </c>
    </row>
    <row r="812" spans="1:17" x14ac:dyDescent="0.3">
      <c r="A812" t="s">
        <v>1765</v>
      </c>
      <c r="B812" t="s">
        <v>1766</v>
      </c>
      <c r="C812" t="str">
        <f>IFERROR(VLOOKUP(Table1[[#This Row],[Ticker]],[1]!Table1[[Symbol]:[Industry]],2,FALSE),"-")</f>
        <v>-</v>
      </c>
      <c r="D812" t="s">
        <v>548</v>
      </c>
      <c r="E812">
        <v>4180.564613435</v>
      </c>
      <c r="F812">
        <v>367.15</v>
      </c>
      <c r="G812">
        <v>6.0952566960824797</v>
      </c>
      <c r="H812">
        <v>-3.0938440099177198</v>
      </c>
      <c r="I812">
        <v>-5.82775596378539</v>
      </c>
      <c r="J812">
        <v>-5.0963673557308802</v>
      </c>
      <c r="K812">
        <v>373.30725341478802</v>
      </c>
      <c r="L812">
        <v>354.734338827317</v>
      </c>
      <c r="M812">
        <v>39.186822230334599</v>
      </c>
      <c r="N812">
        <v>0.79656219485385404</v>
      </c>
      <c r="O812">
        <v>24.976167778836999</v>
      </c>
      <c r="P812">
        <v>38.0263157894736</v>
      </c>
      <c r="Q812">
        <v>0.13112901841909</v>
      </c>
    </row>
    <row r="813" spans="1:17" x14ac:dyDescent="0.3">
      <c r="A813" t="s">
        <v>1767</v>
      </c>
      <c r="B813" t="s">
        <v>1768</v>
      </c>
      <c r="C813" t="str">
        <f>IFERROR(VLOOKUP(Table1[[#This Row],[Ticker]],[1]!Table1[[Symbol]:[Industry]],2,FALSE),"-")</f>
        <v>-</v>
      </c>
      <c r="D813" t="s">
        <v>24</v>
      </c>
      <c r="E813">
        <v>4172.6309797100002</v>
      </c>
      <c r="F813">
        <v>131.72</v>
      </c>
      <c r="G813">
        <v>-23.213630902702</v>
      </c>
      <c r="H813">
        <v>-4.2386492208064199</v>
      </c>
      <c r="I813">
        <v>-27.635980799044098</v>
      </c>
      <c r="J813">
        <v>-4.2332004027286203</v>
      </c>
      <c r="K813">
        <v>134.14636769119301</v>
      </c>
      <c r="L813">
        <v>128.888474940424</v>
      </c>
      <c r="M813">
        <v>38.035803629847699</v>
      </c>
      <c r="N813">
        <v>0.63040984064385297</v>
      </c>
      <c r="O813">
        <v>24.0889766170665</v>
      </c>
      <c r="P813">
        <v>19.8544131028207</v>
      </c>
      <c r="Q813">
        <v>-3.43442540499E-4</v>
      </c>
    </row>
    <row r="814" spans="1:17" x14ac:dyDescent="0.3">
      <c r="A814" t="s">
        <v>1769</v>
      </c>
      <c r="B814" t="s">
        <v>1770</v>
      </c>
      <c r="C814" t="str">
        <f>IFERROR(VLOOKUP(Table1[[#This Row],[Ticker]],[1]!Table1[[Symbol]:[Industry]],2,FALSE),"-")</f>
        <v>-</v>
      </c>
      <c r="D814" t="s">
        <v>304</v>
      </c>
      <c r="E814">
        <v>4159.8750309440002</v>
      </c>
      <c r="F814">
        <v>186.56</v>
      </c>
      <c r="G814">
        <v>3.6955923099594301</v>
      </c>
      <c r="H814">
        <v>-5.3039722104636597</v>
      </c>
      <c r="I814">
        <v>-15.421579399733901</v>
      </c>
      <c r="J814">
        <v>5.8895918793962297E-2</v>
      </c>
      <c r="K814">
        <v>190.79446241040301</v>
      </c>
      <c r="L814">
        <v>183.582549999999</v>
      </c>
      <c r="M814">
        <v>48.921799446054003</v>
      </c>
      <c r="N814">
        <v>1.2070757345537699</v>
      </c>
      <c r="O814">
        <v>27.4924957118353</v>
      </c>
      <c r="P814">
        <v>46.609037328094203</v>
      </c>
    </row>
    <row r="815" spans="1:17" hidden="1" x14ac:dyDescent="0.3">
      <c r="A815" t="s">
        <v>1771</v>
      </c>
      <c r="B815" t="s">
        <v>1772</v>
      </c>
      <c r="C815" t="str">
        <f>IFERROR(VLOOKUP(Table1[[#This Row],[Ticker]],[1]!Table1[[Symbol]:[Industry]],2,FALSE),"-")</f>
        <v>-</v>
      </c>
      <c r="D815" t="s">
        <v>304</v>
      </c>
      <c r="E815">
        <v>4158.8774287859997</v>
      </c>
      <c r="F815">
        <v>193.31</v>
      </c>
      <c r="G815">
        <v>-31.432741686293198</v>
      </c>
      <c r="H815">
        <v>8.2638032520817202</v>
      </c>
      <c r="I815">
        <v>-16.940518159174299</v>
      </c>
      <c r="J815">
        <v>1.2900260652239599</v>
      </c>
      <c r="K815">
        <v>186.194372730118</v>
      </c>
      <c r="M815">
        <v>63.450245240594398</v>
      </c>
      <c r="N815">
        <v>1.8393191728971701</v>
      </c>
      <c r="O815">
        <v>21.566395944338101</v>
      </c>
      <c r="P815">
        <v>31.952218430034101</v>
      </c>
    </row>
    <row r="816" spans="1:17" hidden="1" x14ac:dyDescent="0.3">
      <c r="A816" t="s">
        <v>1773</v>
      </c>
      <c r="B816" t="s">
        <v>1774</v>
      </c>
      <c r="C816" t="str">
        <f>IFERROR(VLOOKUP(Table1[[#This Row],[Ticker]],[1]!Table1[[Symbol]:[Industry]],2,FALSE),"-")</f>
        <v>-</v>
      </c>
      <c r="E816">
        <v>4124.0624437199904</v>
      </c>
      <c r="F816">
        <v>427.6</v>
      </c>
      <c r="G816">
        <v>89.5030377763389</v>
      </c>
      <c r="H816">
        <v>3.4225333605751</v>
      </c>
      <c r="I816">
        <v>80.054272124734098</v>
      </c>
      <c r="J816">
        <v>-4.7262928362261096</v>
      </c>
      <c r="K816">
        <v>342.200373132084</v>
      </c>
      <c r="L816">
        <v>247.66667191073299</v>
      </c>
      <c r="M816">
        <v>54.492950665900899</v>
      </c>
      <c r="N816">
        <v>0.914882291913656</v>
      </c>
      <c r="O816">
        <v>2.8531337698783901</v>
      </c>
      <c r="P816">
        <v>167.25</v>
      </c>
    </row>
    <row r="817" spans="1:17" hidden="1" x14ac:dyDescent="0.3">
      <c r="A817" t="s">
        <v>1775</v>
      </c>
      <c r="B817" t="s">
        <v>1776</v>
      </c>
      <c r="C817" t="str">
        <f>IFERROR(VLOOKUP(Table1[[#This Row],[Ticker]],[1]!Table1[[Symbol]:[Industry]],2,FALSE),"-")</f>
        <v>-</v>
      </c>
      <c r="E817">
        <v>4123.3243142490001</v>
      </c>
      <c r="F817">
        <v>51.89</v>
      </c>
      <c r="G817">
        <v>48.429499688336698</v>
      </c>
      <c r="H817">
        <v>-12.2192367871349</v>
      </c>
      <c r="I817">
        <v>-32.457968125984102</v>
      </c>
      <c r="J817">
        <v>-6.0131210973105604</v>
      </c>
      <c r="K817">
        <v>55.621416775365802</v>
      </c>
      <c r="L817">
        <v>54.440553886370999</v>
      </c>
      <c r="M817">
        <v>41.2976432547445</v>
      </c>
      <c r="N817">
        <v>0.89256792987893296</v>
      </c>
      <c r="O817">
        <v>49.354403545962597</v>
      </c>
      <c r="P817">
        <v>85.321428571428498</v>
      </c>
      <c r="Q817">
        <v>-5.5666038732585001E-2</v>
      </c>
    </row>
    <row r="818" spans="1:17" hidden="1" x14ac:dyDescent="0.3">
      <c r="A818" t="s">
        <v>1777</v>
      </c>
      <c r="B818" t="s">
        <v>1778</v>
      </c>
      <c r="C818" t="str">
        <f>IFERROR(VLOOKUP(Table1[[#This Row],[Ticker]],[1]!Table1[[Symbol]:[Industry]],2,FALSE),"-")</f>
        <v>-</v>
      </c>
      <c r="D818" t="s">
        <v>243</v>
      </c>
      <c r="E818">
        <v>4109.8484906249996</v>
      </c>
      <c r="F818">
        <v>2349.6999999999998</v>
      </c>
      <c r="G818">
        <v>72.801049222794106</v>
      </c>
      <c r="H818">
        <v>11.3889785107693</v>
      </c>
      <c r="I818">
        <v>37.2680168063644</v>
      </c>
      <c r="J818">
        <v>1.1519598119831</v>
      </c>
      <c r="K818">
        <v>2000.27791836745</v>
      </c>
      <c r="L818">
        <v>1603.48134999063</v>
      </c>
      <c r="M818">
        <v>65.836604412186702</v>
      </c>
      <c r="N818">
        <v>2.2181903276026498</v>
      </c>
      <c r="O818">
        <v>3.4153296165468001</v>
      </c>
      <c r="P818">
        <v>137.04413619167701</v>
      </c>
      <c r="Q818">
        <v>5.0839938228184001E-2</v>
      </c>
    </row>
    <row r="819" spans="1:17" hidden="1" x14ac:dyDescent="0.3">
      <c r="A819" t="s">
        <v>1779</v>
      </c>
      <c r="B819" t="s">
        <v>1780</v>
      </c>
      <c r="C819" t="str">
        <f>IFERROR(VLOOKUP(Table1[[#This Row],[Ticker]],[1]!Table1[[Symbol]:[Industry]],2,FALSE),"-")</f>
        <v>-</v>
      </c>
      <c r="D819" t="s">
        <v>1445</v>
      </c>
      <c r="E819">
        <v>4106.4424286519998</v>
      </c>
      <c r="F819">
        <v>75.61</v>
      </c>
      <c r="G819">
        <v>29.4948705166913</v>
      </c>
      <c r="H819">
        <v>-6.4365320459912896</v>
      </c>
      <c r="I819">
        <v>0.68884654436682702</v>
      </c>
      <c r="J819">
        <v>-1.98863099658997</v>
      </c>
      <c r="K819">
        <v>78.151395265249306</v>
      </c>
      <c r="L819">
        <v>70.505840796971398</v>
      </c>
      <c r="M819">
        <v>37.8572153803605</v>
      </c>
      <c r="N819">
        <v>0.687317538334281</v>
      </c>
      <c r="O819">
        <v>19.957677555878799</v>
      </c>
      <c r="P819">
        <v>76.247086247086202</v>
      </c>
      <c r="Q819">
        <v>0.16325084936048201</v>
      </c>
    </row>
    <row r="820" spans="1:17" x14ac:dyDescent="0.3">
      <c r="A820" t="s">
        <v>1781</v>
      </c>
      <c r="B820" t="s">
        <v>1782</v>
      </c>
      <c r="C820" t="str">
        <f>IFERROR(VLOOKUP(Table1[[#This Row],[Ticker]],[1]!Table1[[Symbol]:[Industry]],2,FALSE),"-")</f>
        <v>-</v>
      </c>
      <c r="D820" t="s">
        <v>1783</v>
      </c>
      <c r="E820">
        <v>4094.2517084999999</v>
      </c>
      <c r="F820">
        <v>23.02</v>
      </c>
      <c r="G820">
        <v>25.545158019668399</v>
      </c>
      <c r="H820">
        <v>0.85062921681466097</v>
      </c>
      <c r="I820">
        <v>-16.3911409735144</v>
      </c>
      <c r="J820">
        <v>-0.54579963291024702</v>
      </c>
      <c r="K820">
        <v>22.100938213572501</v>
      </c>
      <c r="L820">
        <v>21.021113678605101</v>
      </c>
      <c r="M820">
        <v>57.254595679816099</v>
      </c>
      <c r="N820">
        <v>1.35162207285022</v>
      </c>
      <c r="O820">
        <v>21.416159860990401</v>
      </c>
      <c r="P820">
        <v>54.496644295301998</v>
      </c>
      <c r="Q820">
        <v>-6.1110965971874001E-2</v>
      </c>
    </row>
    <row r="821" spans="1:17" x14ac:dyDescent="0.3">
      <c r="A821" t="s">
        <v>1784</v>
      </c>
      <c r="B821" t="s">
        <v>1785</v>
      </c>
      <c r="C821" t="str">
        <f>IFERROR(VLOOKUP(Table1[[#This Row],[Ticker]],[1]!Table1[[Symbol]:[Industry]],2,FALSE),"-")</f>
        <v>-</v>
      </c>
      <c r="D821" t="s">
        <v>1402</v>
      </c>
      <c r="E821">
        <v>4077.4215569900002</v>
      </c>
      <c r="F821">
        <v>559.70000000000005</v>
      </c>
      <c r="G821">
        <v>4.7213087377038603</v>
      </c>
      <c r="H821">
        <v>14.018266092802399</v>
      </c>
      <c r="I821">
        <v>4.6822084917254196</v>
      </c>
      <c r="J821">
        <v>-1.1329711595768599</v>
      </c>
      <c r="K821">
        <v>491.58567830097797</v>
      </c>
      <c r="L821">
        <v>460.75915743250101</v>
      </c>
      <c r="M821">
        <v>77.487015251756404</v>
      </c>
      <c r="N821">
        <v>2.02053388910084</v>
      </c>
      <c r="O821">
        <v>4.0914775772735199</v>
      </c>
      <c r="P821">
        <v>50.882868311093098</v>
      </c>
      <c r="Q821">
        <v>-1.8839711505503998E-2</v>
      </c>
    </row>
    <row r="822" spans="1:17" hidden="1" x14ac:dyDescent="0.3">
      <c r="A822" t="s">
        <v>1786</v>
      </c>
      <c r="B822" t="s">
        <v>1787</v>
      </c>
      <c r="C822" t="str">
        <f>IFERROR(VLOOKUP(Table1[[#This Row],[Ticker]],[1]!Table1[[Symbol]:[Industry]],2,FALSE),"-")</f>
        <v>-</v>
      </c>
      <c r="D822" t="s">
        <v>1788</v>
      </c>
      <c r="E822">
        <v>4075.6378338899999</v>
      </c>
      <c r="F822">
        <v>247.15</v>
      </c>
      <c r="G822">
        <v>-34.852158811394602</v>
      </c>
      <c r="H822">
        <v>4.3852862593768496</v>
      </c>
      <c r="I822">
        <v>-9.4429806685385902</v>
      </c>
      <c r="J822">
        <v>0.13197252334883</v>
      </c>
      <c r="K822">
        <v>235.32194463191101</v>
      </c>
      <c r="M822">
        <v>53.457459525699299</v>
      </c>
      <c r="N822">
        <v>0.76587864430972197</v>
      </c>
      <c r="O822">
        <v>13.696135949827999</v>
      </c>
      <c r="P822">
        <v>25.712105798575699</v>
      </c>
    </row>
    <row r="823" spans="1:17" x14ac:dyDescent="0.3">
      <c r="A823" t="s">
        <v>1789</v>
      </c>
      <c r="B823" t="s">
        <v>1790</v>
      </c>
      <c r="C823" t="str">
        <f>IFERROR(VLOOKUP(Table1[[#This Row],[Ticker]],[1]!Table1[[Symbol]:[Industry]],2,FALSE),"-")</f>
        <v>-</v>
      </c>
      <c r="D823" t="s">
        <v>243</v>
      </c>
      <c r="E823">
        <v>4071.2886616000001</v>
      </c>
      <c r="F823">
        <v>2366.75</v>
      </c>
      <c r="G823">
        <v>94.820564599444097</v>
      </c>
      <c r="H823">
        <v>20.184520962876999</v>
      </c>
      <c r="I823">
        <v>59.792885608511</v>
      </c>
      <c r="J823">
        <v>0.96155409289162697</v>
      </c>
      <c r="K823">
        <v>2029.4870370154999</v>
      </c>
      <c r="L823">
        <v>1634.6259374175499</v>
      </c>
      <c r="M823">
        <v>70.480436785783496</v>
      </c>
      <c r="N823">
        <v>0.97635038576253397</v>
      </c>
      <c r="O823">
        <v>4.40477447977183</v>
      </c>
      <c r="P823">
        <v>127.79114533204999</v>
      </c>
      <c r="Q823">
        <v>-6.2517762148753001E-2</v>
      </c>
    </row>
    <row r="824" spans="1:17" hidden="1" x14ac:dyDescent="0.3">
      <c r="A824" t="s">
        <v>1791</v>
      </c>
      <c r="B824" t="s">
        <v>1792</v>
      </c>
      <c r="C824" t="str">
        <f>IFERROR(VLOOKUP(Table1[[#This Row],[Ticker]],[1]!Table1[[Symbol]:[Industry]],2,FALSE),"-")</f>
        <v>-</v>
      </c>
      <c r="D824" t="s">
        <v>1018</v>
      </c>
      <c r="E824">
        <v>4060.8879999999999</v>
      </c>
      <c r="F824">
        <v>118</v>
      </c>
      <c r="G824">
        <v>-24.677898768768902</v>
      </c>
      <c r="I824">
        <v>-10.185675241649999</v>
      </c>
      <c r="K824">
        <v>104.378999999999</v>
      </c>
      <c r="M824">
        <v>99.990560428137201</v>
      </c>
      <c r="N824">
        <v>1</v>
      </c>
      <c r="O824">
        <v>0</v>
      </c>
      <c r="P824">
        <v>5.3571428571428603</v>
      </c>
    </row>
    <row r="825" spans="1:17" hidden="1" x14ac:dyDescent="0.3">
      <c r="A825" t="s">
        <v>1793</v>
      </c>
      <c r="B825" t="s">
        <v>1794</v>
      </c>
      <c r="C825" t="str">
        <f>IFERROR(VLOOKUP(Table1[[#This Row],[Ticker]],[1]!Table1[[Symbol]:[Industry]],2,FALSE),"-")</f>
        <v>-</v>
      </c>
      <c r="D825" t="s">
        <v>122</v>
      </c>
      <c r="E825">
        <v>4030.3283476500001</v>
      </c>
      <c r="F825">
        <v>321.55</v>
      </c>
      <c r="G825">
        <v>-37.747501271074398</v>
      </c>
      <c r="H825">
        <v>-6.0961967123426097</v>
      </c>
      <c r="I825">
        <v>-23.255277743955499</v>
      </c>
      <c r="J825">
        <v>-2.4493675057247799</v>
      </c>
      <c r="K825">
        <v>330.77324417334802</v>
      </c>
      <c r="M825">
        <v>38.895021759464498</v>
      </c>
      <c r="N825">
        <v>0.64240999315070801</v>
      </c>
      <c r="O825">
        <v>22.173845436168499</v>
      </c>
      <c r="P825">
        <v>6.8095000830426802</v>
      </c>
    </row>
    <row r="826" spans="1:17" hidden="1" x14ac:dyDescent="0.3">
      <c r="A826" t="s">
        <v>1795</v>
      </c>
      <c r="B826" t="s">
        <v>1796</v>
      </c>
      <c r="C826" t="str">
        <f>IFERROR(VLOOKUP(Table1[[#This Row],[Ticker]],[1]!Table1[[Symbol]:[Industry]],2,FALSE),"-")</f>
        <v>-</v>
      </c>
      <c r="D826" t="s">
        <v>236</v>
      </c>
      <c r="E826">
        <v>4023.4402634399999</v>
      </c>
      <c r="F826">
        <v>362.9</v>
      </c>
      <c r="G826">
        <v>91.333926003846102</v>
      </c>
      <c r="H826">
        <v>8.5399203944458402E-4</v>
      </c>
      <c r="I826">
        <v>27.372474296131401</v>
      </c>
      <c r="J826">
        <v>-7.1303320847507798</v>
      </c>
      <c r="K826">
        <v>344.48853560169903</v>
      </c>
      <c r="L826">
        <v>286.17758046060902</v>
      </c>
      <c r="M826">
        <v>53.081103322339303</v>
      </c>
      <c r="N826">
        <v>1.0756817026896099</v>
      </c>
      <c r="O826">
        <v>11.780104712041799</v>
      </c>
      <c r="P826">
        <v>129.50729216708399</v>
      </c>
      <c r="Q826">
        <v>0.131858271587701</v>
      </c>
    </row>
    <row r="827" spans="1:17" x14ac:dyDescent="0.3">
      <c r="A827" t="s">
        <v>1797</v>
      </c>
      <c r="B827" t="s">
        <v>1798</v>
      </c>
      <c r="C827" t="str">
        <f>IFERROR(VLOOKUP(Table1[[#This Row],[Ticker]],[1]!Table1[[Symbol]:[Industry]],2,FALSE),"-")</f>
        <v>-</v>
      </c>
      <c r="D827" t="s">
        <v>246</v>
      </c>
      <c r="E827">
        <v>3997.9858344419999</v>
      </c>
      <c r="F827">
        <v>166.07</v>
      </c>
      <c r="G827">
        <v>-7.0560072351969296</v>
      </c>
      <c r="H827">
        <v>27.9756750149864</v>
      </c>
      <c r="I827">
        <v>-6.4015539604863196</v>
      </c>
      <c r="J827">
        <v>5.8525656852746302</v>
      </c>
      <c r="K827">
        <v>141.62163477221</v>
      </c>
      <c r="L827">
        <v>140.40487322148601</v>
      </c>
      <c r="M827">
        <v>86.530607042332207</v>
      </c>
      <c r="N827">
        <v>2.9192164170474899</v>
      </c>
      <c r="O827">
        <v>6.5815619919311104</v>
      </c>
      <c r="P827">
        <v>48.210620258813002</v>
      </c>
      <c r="Q827">
        <v>-1.5853419170381002E-2</v>
      </c>
    </row>
    <row r="828" spans="1:17" hidden="1" x14ac:dyDescent="0.3">
      <c r="A828" t="s">
        <v>1799</v>
      </c>
      <c r="B828" t="s">
        <v>1800</v>
      </c>
      <c r="C828" t="str">
        <f>IFERROR(VLOOKUP(Table1[[#This Row],[Ticker]],[1]!Table1[[Symbol]:[Industry]],2,FALSE),"-")</f>
        <v>-</v>
      </c>
      <c r="E828">
        <v>3993.6484919999998</v>
      </c>
      <c r="F828">
        <v>86.38</v>
      </c>
      <c r="G828">
        <v>28.539667336070899</v>
      </c>
      <c r="H828">
        <v>-2.03842033012962</v>
      </c>
      <c r="I828">
        <v>2.2362059882008198</v>
      </c>
      <c r="J828">
        <v>1.3237934616775899</v>
      </c>
      <c r="K828">
        <v>88.004182102262206</v>
      </c>
      <c r="L828">
        <v>80.077601859029798</v>
      </c>
      <c r="M828">
        <v>52.768623651403502</v>
      </c>
      <c r="N828">
        <v>0.99710057682825903</v>
      </c>
      <c r="O828">
        <v>22.424172262097699</v>
      </c>
      <c r="P828">
        <v>62.750824305228399</v>
      </c>
      <c r="Q828">
        <v>8.6745579648235996E-2</v>
      </c>
    </row>
    <row r="829" spans="1:17" x14ac:dyDescent="0.3">
      <c r="A829" t="s">
        <v>1801</v>
      </c>
      <c r="B829" t="s">
        <v>1802</v>
      </c>
      <c r="C829" t="str">
        <f>IFERROR(VLOOKUP(Table1[[#This Row],[Ticker]],[1]!Table1[[Symbol]:[Industry]],2,FALSE),"-")</f>
        <v>-</v>
      </c>
      <c r="D829" t="s">
        <v>130</v>
      </c>
      <c r="E829">
        <v>3993.4131555899999</v>
      </c>
      <c r="F829">
        <v>732.85</v>
      </c>
      <c r="G829">
        <v>94.103454499233607</v>
      </c>
      <c r="H829">
        <v>-17.1626023562672</v>
      </c>
      <c r="I829">
        <v>38.341340082056597</v>
      </c>
      <c r="J829">
        <v>-1.27322442979577</v>
      </c>
      <c r="K829">
        <v>730.80974748769995</v>
      </c>
      <c r="L829">
        <v>609.13773597631098</v>
      </c>
      <c r="M829">
        <v>46.851444079456499</v>
      </c>
      <c r="N829">
        <v>0.289363502377527</v>
      </c>
      <c r="O829">
        <v>20.079143071569899</v>
      </c>
      <c r="P829">
        <v>126.153371393303</v>
      </c>
      <c r="Q829">
        <v>7.6195841793034999E-2</v>
      </c>
    </row>
    <row r="830" spans="1:17" hidden="1" x14ac:dyDescent="0.3">
      <c r="A830" t="s">
        <v>1803</v>
      </c>
      <c r="B830" t="s">
        <v>1804</v>
      </c>
      <c r="C830" t="str">
        <f>IFERROR(VLOOKUP(Table1[[#This Row],[Ticker]],[1]!Table1[[Symbol]:[Industry]],2,FALSE),"-")</f>
        <v>-</v>
      </c>
      <c r="D830" t="s">
        <v>246</v>
      </c>
      <c r="E830">
        <v>3990.2440324499998</v>
      </c>
      <c r="F830">
        <v>851.05</v>
      </c>
      <c r="G830">
        <v>167.033125180002</v>
      </c>
      <c r="H830">
        <v>26.784605636696899</v>
      </c>
      <c r="I830">
        <v>152.720161951693</v>
      </c>
      <c r="J830">
        <v>-2.2236142849023901</v>
      </c>
      <c r="K830">
        <v>733.94029262067397</v>
      </c>
      <c r="L830">
        <v>539.88754492652299</v>
      </c>
      <c r="M830">
        <v>61.362670104372498</v>
      </c>
      <c r="N830">
        <v>0.92830245868143502</v>
      </c>
      <c r="O830">
        <v>8.6598907232242599</v>
      </c>
      <c r="P830">
        <v>227.05018830220499</v>
      </c>
      <c r="Q830">
        <v>8.6521026709300994E-2</v>
      </c>
    </row>
    <row r="831" spans="1:17" x14ac:dyDescent="0.3">
      <c r="A831" t="s">
        <v>1805</v>
      </c>
      <c r="B831" t="s">
        <v>1806</v>
      </c>
      <c r="C831" t="str">
        <f>IFERROR(VLOOKUP(Table1[[#This Row],[Ticker]],[1]!Table1[[Symbol]:[Industry]],2,FALSE),"-")</f>
        <v>-</v>
      </c>
      <c r="D831" t="s">
        <v>130</v>
      </c>
      <c r="E831">
        <v>3979.0919768199901</v>
      </c>
      <c r="F831">
        <v>224.45</v>
      </c>
      <c r="G831">
        <v>0.10211998612015399</v>
      </c>
      <c r="H831">
        <v>-3.7063817027554999</v>
      </c>
      <c r="I831">
        <v>-21.314454948668399</v>
      </c>
      <c r="J831">
        <v>3.4082886351010702</v>
      </c>
      <c r="K831">
        <v>219.55836178301601</v>
      </c>
      <c r="L831">
        <v>217.17909421505101</v>
      </c>
      <c r="M831">
        <v>61.707937947126297</v>
      </c>
      <c r="N831">
        <v>0.94854486761222501</v>
      </c>
      <c r="O831">
        <v>23.858320338605399</v>
      </c>
      <c r="P831">
        <v>34.481725584182101</v>
      </c>
      <c r="Q831">
        <v>7.2856676689959002E-2</v>
      </c>
    </row>
    <row r="832" spans="1:17" hidden="1" x14ac:dyDescent="0.3">
      <c r="A832" t="s">
        <v>1807</v>
      </c>
      <c r="B832" t="s">
        <v>1808</v>
      </c>
      <c r="C832" t="str">
        <f>IFERROR(VLOOKUP(Table1[[#This Row],[Ticker]],[1]!Table1[[Symbol]:[Industry]],2,FALSE),"-")</f>
        <v>-</v>
      </c>
      <c r="D832" t="s">
        <v>37</v>
      </c>
      <c r="E832">
        <v>3968.93830308</v>
      </c>
      <c r="F832">
        <v>552.95000000000005</v>
      </c>
      <c r="G832">
        <v>-4.7795415478965397</v>
      </c>
      <c r="H832">
        <v>-1.8092109430254899</v>
      </c>
      <c r="I832">
        <v>7.23476773660225</v>
      </c>
      <c r="J832">
        <v>3.7459869513188102</v>
      </c>
      <c r="K832">
        <v>532.86946669861504</v>
      </c>
      <c r="M832">
        <v>60.745925769217898</v>
      </c>
      <c r="N832">
        <v>1.00694864168383</v>
      </c>
      <c r="O832">
        <v>9.4131476625372894</v>
      </c>
      <c r="P832">
        <v>28.428753919405398</v>
      </c>
    </row>
    <row r="833" spans="1:17" hidden="1" x14ac:dyDescent="0.3">
      <c r="A833" t="s">
        <v>1809</v>
      </c>
      <c r="B833" t="s">
        <v>1810</v>
      </c>
      <c r="C833" t="str">
        <f>IFERROR(VLOOKUP(Table1[[#This Row],[Ticker]],[1]!Table1[[Symbol]:[Industry]],2,FALSE),"-")</f>
        <v>-</v>
      </c>
      <c r="D833" t="s">
        <v>1811</v>
      </c>
      <c r="E833">
        <v>3954.6044999999999</v>
      </c>
      <c r="F833">
        <v>1561.15</v>
      </c>
      <c r="G833">
        <v>80.990856026865401</v>
      </c>
      <c r="H833">
        <v>38.378192947808799</v>
      </c>
      <c r="I833">
        <v>23.038537953217698</v>
      </c>
      <c r="J833">
        <v>17.388650739207399</v>
      </c>
      <c r="K833">
        <v>1213.56039332912</v>
      </c>
      <c r="L833">
        <v>1048.56546381259</v>
      </c>
      <c r="M833">
        <v>84.670330041566004</v>
      </c>
      <c r="N833">
        <v>2.44350197583845</v>
      </c>
      <c r="O833">
        <v>2.2259231976427598</v>
      </c>
      <c r="P833">
        <v>157.191103789126</v>
      </c>
      <c r="Q833">
        <v>0.103495446183738</v>
      </c>
    </row>
    <row r="834" spans="1:17" x14ac:dyDescent="0.3">
      <c r="A834" t="s">
        <v>1812</v>
      </c>
      <c r="B834" t="s">
        <v>1813</v>
      </c>
      <c r="C834" t="str">
        <f>IFERROR(VLOOKUP(Table1[[#This Row],[Ticker]],[1]!Table1[[Symbol]:[Industry]],2,FALSE),"-")</f>
        <v>-</v>
      </c>
      <c r="D834" t="s">
        <v>926</v>
      </c>
      <c r="E834">
        <v>3931.1926366500002</v>
      </c>
      <c r="F834">
        <v>313.64999999999998</v>
      </c>
      <c r="G834">
        <v>47.702875873052399</v>
      </c>
      <c r="H834">
        <v>3.7081576862910799</v>
      </c>
      <c r="I834">
        <v>14.2313491036074</v>
      </c>
      <c r="J834">
        <v>-5.3140372342779898</v>
      </c>
      <c r="K834">
        <v>293.18544694023001</v>
      </c>
      <c r="L834">
        <v>245.016927270156</v>
      </c>
      <c r="M834">
        <v>45.337607143028102</v>
      </c>
      <c r="N834">
        <v>0.73347669037582897</v>
      </c>
      <c r="O834">
        <v>9.9952175992348202</v>
      </c>
      <c r="P834">
        <v>110.715485387974</v>
      </c>
      <c r="Q834">
        <v>2.9953010123818E-2</v>
      </c>
    </row>
    <row r="835" spans="1:17" x14ac:dyDescent="0.3">
      <c r="A835" t="s">
        <v>1814</v>
      </c>
      <c r="B835" t="s">
        <v>1815</v>
      </c>
      <c r="C835" t="str">
        <f>IFERROR(VLOOKUP(Table1[[#This Row],[Ticker]],[1]!Table1[[Symbol]:[Industry]],2,FALSE),"-")</f>
        <v>-</v>
      </c>
      <c r="D835" t="s">
        <v>148</v>
      </c>
      <c r="E835">
        <v>3927.2912468999998</v>
      </c>
      <c r="F835">
        <v>833.4</v>
      </c>
      <c r="G835">
        <v>28.7068410221395</v>
      </c>
      <c r="H835">
        <v>-0.58904203108049902</v>
      </c>
      <c r="I835">
        <v>7.3006002159579904</v>
      </c>
      <c r="J835">
        <v>-1.3186242454705199</v>
      </c>
      <c r="K835">
        <v>813.76225937807203</v>
      </c>
      <c r="L835">
        <v>735.87393759828899</v>
      </c>
      <c r="M835">
        <v>56.912574195558904</v>
      </c>
      <c r="N835">
        <v>0.428841857861048</v>
      </c>
      <c r="O835">
        <v>16.822654187664899</v>
      </c>
      <c r="P835">
        <v>72.154513530262307</v>
      </c>
      <c r="Q835">
        <v>-6.4834019093765002E-2</v>
      </c>
    </row>
    <row r="836" spans="1:17" x14ac:dyDescent="0.3">
      <c r="A836" t="s">
        <v>1816</v>
      </c>
      <c r="B836" t="s">
        <v>1817</v>
      </c>
      <c r="C836" t="str">
        <f>IFERROR(VLOOKUP(Table1[[#This Row],[Ticker]],[1]!Table1[[Symbol]:[Industry]],2,FALSE),"-")</f>
        <v>-</v>
      </c>
      <c r="D836" t="s">
        <v>926</v>
      </c>
      <c r="E836">
        <v>3927.1423248750002</v>
      </c>
      <c r="F836">
        <v>317.05</v>
      </c>
      <c r="G836">
        <v>-37.117328166995797</v>
      </c>
      <c r="H836">
        <v>-3.2600328483928598</v>
      </c>
      <c r="I836">
        <v>-35.309185001628698</v>
      </c>
      <c r="J836">
        <v>-4.0247844920201103</v>
      </c>
      <c r="K836">
        <v>317.279349866968</v>
      </c>
      <c r="L836">
        <v>335.93476850463998</v>
      </c>
      <c r="M836">
        <v>43.571694758749899</v>
      </c>
      <c r="N836">
        <v>0.926102680833782</v>
      </c>
      <c r="O836">
        <v>41.901908216369598</v>
      </c>
      <c r="P836">
        <v>18.324314237730899</v>
      </c>
      <c r="Q836">
        <v>3.9950930120369998E-3</v>
      </c>
    </row>
    <row r="837" spans="1:17" hidden="1" x14ac:dyDescent="0.3">
      <c r="A837" t="s">
        <v>1818</v>
      </c>
      <c r="B837" t="s">
        <v>1819</v>
      </c>
      <c r="C837" t="str">
        <f>IFERROR(VLOOKUP(Table1[[#This Row],[Ticker]],[1]!Table1[[Symbol]:[Industry]],2,FALSE),"-")</f>
        <v>-</v>
      </c>
      <c r="D837" t="s">
        <v>193</v>
      </c>
      <c r="E837">
        <v>3912.9338440500001</v>
      </c>
      <c r="F837">
        <v>568.70000000000005</v>
      </c>
      <c r="G837">
        <v>28.768495360223799</v>
      </c>
      <c r="H837">
        <v>8.2010884833323292</v>
      </c>
      <c r="I837">
        <v>31.249406462305998</v>
      </c>
      <c r="J837">
        <v>-1.5573225018039201</v>
      </c>
      <c r="K837">
        <v>526.09279894433905</v>
      </c>
      <c r="L837">
        <v>448.66039425828598</v>
      </c>
      <c r="M837">
        <v>57.370600789134301</v>
      </c>
      <c r="N837">
        <v>0.84221336107150102</v>
      </c>
      <c r="O837">
        <v>7.2533849129593699</v>
      </c>
      <c r="P837">
        <v>71.114788626448004</v>
      </c>
      <c r="Q837">
        <v>0.121031946827467</v>
      </c>
    </row>
    <row r="838" spans="1:17" x14ac:dyDescent="0.3">
      <c r="A838" t="s">
        <v>1820</v>
      </c>
      <c r="B838" t="s">
        <v>1821</v>
      </c>
      <c r="C838" t="str">
        <f>IFERROR(VLOOKUP(Table1[[#This Row],[Ticker]],[1]!Table1[[Symbol]:[Industry]],2,FALSE),"-")</f>
        <v>-</v>
      </c>
      <c r="D838" t="s">
        <v>1445</v>
      </c>
      <c r="E838">
        <v>3911.0646427820002</v>
      </c>
      <c r="F838">
        <v>140.16999999999999</v>
      </c>
      <c r="G838">
        <v>-52.433698968932703</v>
      </c>
      <c r="H838">
        <v>15.7446312944657</v>
      </c>
      <c r="I838">
        <v>-19.783621914058099</v>
      </c>
      <c r="J838">
        <v>7.3100746091380202</v>
      </c>
      <c r="K838">
        <v>130.429872907213</v>
      </c>
      <c r="L838">
        <v>140.84639997350999</v>
      </c>
      <c r="M838">
        <v>72.441395500801605</v>
      </c>
      <c r="N838">
        <v>1.48949936064106</v>
      </c>
      <c r="O838">
        <v>58.4147820503674</v>
      </c>
      <c r="P838">
        <v>34.198180947821797</v>
      </c>
      <c r="Q838">
        <v>-3.9961169444963002E-2</v>
      </c>
    </row>
    <row r="839" spans="1:17" hidden="1" x14ac:dyDescent="0.3">
      <c r="A839" t="s">
        <v>1822</v>
      </c>
      <c r="B839" t="s">
        <v>1823</v>
      </c>
      <c r="C839" t="str">
        <f>IFERROR(VLOOKUP(Table1[[#This Row],[Ticker]],[1]!Table1[[Symbol]:[Industry]],2,FALSE),"-")</f>
        <v>-</v>
      </c>
      <c r="D839" t="s">
        <v>130</v>
      </c>
      <c r="E839">
        <v>3896.9019347439998</v>
      </c>
      <c r="F839">
        <v>131.22</v>
      </c>
      <c r="G839">
        <v>43.792515829379397</v>
      </c>
      <c r="H839">
        <v>-6.2521546659692104</v>
      </c>
      <c r="I839">
        <v>37.799256992746102</v>
      </c>
      <c r="J839">
        <v>-6.4291283289206804</v>
      </c>
      <c r="K839">
        <v>122.490481049862</v>
      </c>
      <c r="L839">
        <v>101.954547392913</v>
      </c>
      <c r="M839">
        <v>42.366716222042299</v>
      </c>
      <c r="N839">
        <v>0.87492136341441895</v>
      </c>
      <c r="O839">
        <v>11.9875019051973</v>
      </c>
      <c r="P839">
        <v>92.404692082111396</v>
      </c>
      <c r="Q839">
        <v>0.14308820444713799</v>
      </c>
    </row>
    <row r="840" spans="1:17" hidden="1" x14ac:dyDescent="0.3">
      <c r="A840" t="s">
        <v>1824</v>
      </c>
      <c r="B840" t="s">
        <v>1825</v>
      </c>
      <c r="C840" t="str">
        <f>IFERROR(VLOOKUP(Table1[[#This Row],[Ticker]],[1]!Table1[[Symbol]:[Industry]],2,FALSE),"-")</f>
        <v>-</v>
      </c>
      <c r="D840" t="s">
        <v>243</v>
      </c>
      <c r="E840">
        <v>3885.8591746000002</v>
      </c>
      <c r="F840">
        <v>712.55</v>
      </c>
      <c r="G840">
        <v>376.34967429998397</v>
      </c>
      <c r="H840">
        <v>14.466475205663899</v>
      </c>
      <c r="I840">
        <v>112.014639232959</v>
      </c>
      <c r="J840">
        <v>-4.3633976706076503</v>
      </c>
      <c r="K840">
        <v>633.51410834549904</v>
      </c>
      <c r="L840">
        <v>415.21205500711801</v>
      </c>
      <c r="M840">
        <v>42.886382139329498</v>
      </c>
      <c r="N840">
        <v>0.34671072543348502</v>
      </c>
      <c r="O840">
        <v>27.541926882323999</v>
      </c>
      <c r="P840">
        <v>434.86713706650602</v>
      </c>
      <c r="Q840">
        <v>0.209035984923748</v>
      </c>
    </row>
    <row r="841" spans="1:17" x14ac:dyDescent="0.3">
      <c r="A841" t="s">
        <v>1826</v>
      </c>
      <c r="B841" t="s">
        <v>1827</v>
      </c>
      <c r="C841" t="str">
        <f>IFERROR(VLOOKUP(Table1[[#This Row],[Ticker]],[1]!Table1[[Symbol]:[Industry]],2,FALSE),"-")</f>
        <v>-</v>
      </c>
      <c r="D841" t="s">
        <v>384</v>
      </c>
      <c r="E841">
        <v>3882.7928764899998</v>
      </c>
      <c r="F841">
        <v>530.95000000000005</v>
      </c>
      <c r="G841">
        <v>13.340034625370899</v>
      </c>
      <c r="H841">
        <v>10.155152859927201</v>
      </c>
      <c r="I841">
        <v>9.3254876607439403</v>
      </c>
      <c r="J841">
        <v>2.7726250254222</v>
      </c>
      <c r="K841">
        <v>480.535665921293</v>
      </c>
      <c r="L841">
        <v>435.97895466208598</v>
      </c>
      <c r="M841">
        <v>70.184040396933298</v>
      </c>
      <c r="N841">
        <v>1.75828715125116</v>
      </c>
      <c r="O841">
        <v>4.4731142292117898</v>
      </c>
      <c r="P841">
        <v>52.549920988363702</v>
      </c>
      <c r="Q841">
        <v>-3.8693290889974002E-2</v>
      </c>
    </row>
    <row r="842" spans="1:17" x14ac:dyDescent="0.3">
      <c r="A842" t="s">
        <v>1828</v>
      </c>
      <c r="B842" t="s">
        <v>1829</v>
      </c>
      <c r="C842" t="str">
        <f>IFERROR(VLOOKUP(Table1[[#This Row],[Ticker]],[1]!Table1[[Symbol]:[Industry]],2,FALSE),"-")</f>
        <v>-</v>
      </c>
      <c r="D842" t="s">
        <v>180</v>
      </c>
      <c r="E842">
        <v>3857.5745880449899</v>
      </c>
      <c r="F842">
        <v>266.95</v>
      </c>
      <c r="G842">
        <v>9.6234410072028993</v>
      </c>
      <c r="H842">
        <v>-1.00805169555597</v>
      </c>
      <c r="I842">
        <v>6.0530679585571603</v>
      </c>
      <c r="J842">
        <v>1.93666921918044</v>
      </c>
      <c r="K842">
        <v>254.16283425445599</v>
      </c>
      <c r="L842">
        <v>232.61682084406601</v>
      </c>
      <c r="M842">
        <v>58.731027764962398</v>
      </c>
      <c r="N842">
        <v>0.80872003458194097</v>
      </c>
      <c r="O842">
        <v>5.3568083910844697</v>
      </c>
      <c r="P842">
        <v>37.496780839556997</v>
      </c>
      <c r="Q842">
        <v>-6.2597141969525996E-2</v>
      </c>
    </row>
    <row r="843" spans="1:17" hidden="1" x14ac:dyDescent="0.3">
      <c r="A843" t="s">
        <v>1830</v>
      </c>
      <c r="B843" t="s">
        <v>1831</v>
      </c>
      <c r="C843" t="str">
        <f>IFERROR(VLOOKUP(Table1[[#This Row],[Ticker]],[1]!Table1[[Symbol]:[Industry]],2,FALSE),"-")</f>
        <v>-</v>
      </c>
      <c r="D843" t="s">
        <v>416</v>
      </c>
      <c r="E843">
        <v>3857.54851125</v>
      </c>
      <c r="F843">
        <v>647.45000000000005</v>
      </c>
      <c r="G843">
        <v>61.324484799805099</v>
      </c>
      <c r="H843">
        <v>-5.4790411128556604</v>
      </c>
      <c r="I843">
        <v>37.461509932633199</v>
      </c>
      <c r="J843">
        <v>-2.6942555963575399</v>
      </c>
      <c r="K843">
        <v>619.173210506381</v>
      </c>
      <c r="L843">
        <v>488.95152956698303</v>
      </c>
      <c r="M843">
        <v>44.710411812822898</v>
      </c>
      <c r="N843">
        <v>0.369086387513543</v>
      </c>
      <c r="O843">
        <v>12.672793265889201</v>
      </c>
      <c r="P843">
        <v>114.707345382192</v>
      </c>
      <c r="Q843">
        <v>0.138088835256682</v>
      </c>
    </row>
    <row r="844" spans="1:17" hidden="1" x14ac:dyDescent="0.3">
      <c r="A844" t="s">
        <v>1832</v>
      </c>
      <c r="B844" t="s">
        <v>1833</v>
      </c>
      <c r="C844" t="str">
        <f>IFERROR(VLOOKUP(Table1[[#This Row],[Ticker]],[1]!Table1[[Symbol]:[Industry]],2,FALSE),"-")</f>
        <v>-</v>
      </c>
      <c r="D844" t="s">
        <v>637</v>
      </c>
      <c r="E844">
        <v>3839.5713598500001</v>
      </c>
      <c r="F844">
        <v>1557</v>
      </c>
      <c r="G844">
        <v>20.644287142100499</v>
      </c>
      <c r="H844">
        <v>13.880222702664</v>
      </c>
      <c r="I844">
        <v>47.121901244352301</v>
      </c>
      <c r="J844">
        <v>5.3319681798662302</v>
      </c>
      <c r="K844">
        <v>1276.32451177025</v>
      </c>
      <c r="L844">
        <v>1095.7034689658101</v>
      </c>
      <c r="M844">
        <v>85.001496840911301</v>
      </c>
      <c r="N844">
        <v>0.74355212859867803</v>
      </c>
      <c r="O844">
        <v>0.77071290944124005</v>
      </c>
      <c r="P844">
        <v>91.949701041730805</v>
      </c>
      <c r="Q844">
        <v>0.11711063166937</v>
      </c>
    </row>
    <row r="845" spans="1:17" hidden="1" x14ac:dyDescent="0.3">
      <c r="A845" t="s">
        <v>1834</v>
      </c>
      <c r="B845" t="s">
        <v>1835</v>
      </c>
      <c r="C845" t="str">
        <f>IFERROR(VLOOKUP(Table1[[#This Row],[Ticker]],[1]!Table1[[Symbol]:[Industry]],2,FALSE),"-")</f>
        <v>-</v>
      </c>
      <c r="D845" t="s">
        <v>1836</v>
      </c>
      <c r="E845">
        <v>3835.02</v>
      </c>
      <c r="F845">
        <v>1319.2</v>
      </c>
      <c r="G845">
        <v>236.065335191939</v>
      </c>
      <c r="H845">
        <v>16.2378721545358</v>
      </c>
      <c r="I845">
        <v>99.6021316725936</v>
      </c>
      <c r="J845">
        <v>-0.52458612648316005</v>
      </c>
      <c r="K845">
        <v>1071.1398678513001</v>
      </c>
      <c r="L845">
        <v>782.92772687712204</v>
      </c>
      <c r="M845">
        <v>68.382375180253305</v>
      </c>
      <c r="N845">
        <v>1.4363798544764399</v>
      </c>
      <c r="O845">
        <v>10.517738023044201</v>
      </c>
      <c r="P845">
        <v>273.65812207902502</v>
      </c>
      <c r="Q845">
        <v>0.10987252929720299</v>
      </c>
    </row>
    <row r="846" spans="1:17" hidden="1" x14ac:dyDescent="0.3">
      <c r="A846" t="s">
        <v>1837</v>
      </c>
      <c r="B846" t="s">
        <v>1838</v>
      </c>
      <c r="C846" t="str">
        <f>IFERROR(VLOOKUP(Table1[[#This Row],[Ticker]],[1]!Table1[[Symbol]:[Industry]],2,FALSE),"-")</f>
        <v>-</v>
      </c>
      <c r="E846">
        <v>3831.4116250050001</v>
      </c>
      <c r="F846">
        <v>978.15</v>
      </c>
      <c r="G846">
        <v>86.9814711535996</v>
      </c>
      <c r="H846">
        <v>-6.5579601977627604</v>
      </c>
      <c r="I846">
        <v>3.45166813407333</v>
      </c>
      <c r="J846">
        <v>-3.0010585823864102</v>
      </c>
      <c r="K846">
        <v>987.06819116902795</v>
      </c>
      <c r="L846">
        <v>877.796144986277</v>
      </c>
      <c r="M846">
        <v>45.308329658354701</v>
      </c>
      <c r="N846">
        <v>0.72547238687328996</v>
      </c>
      <c r="O846">
        <v>40.673720799468299</v>
      </c>
      <c r="P846">
        <v>116.724519940915</v>
      </c>
    </row>
    <row r="847" spans="1:17" hidden="1" x14ac:dyDescent="0.3">
      <c r="A847" t="s">
        <v>1839</v>
      </c>
      <c r="B847" t="s">
        <v>1840</v>
      </c>
      <c r="C847" t="str">
        <f>IFERROR(VLOOKUP(Table1[[#This Row],[Ticker]],[1]!Table1[[Symbol]:[Industry]],2,FALSE),"-")</f>
        <v>-</v>
      </c>
      <c r="D847" t="s">
        <v>72</v>
      </c>
      <c r="E847">
        <v>3825.747549272</v>
      </c>
      <c r="F847">
        <v>248.81</v>
      </c>
      <c r="G847">
        <v>92.235924635873104</v>
      </c>
      <c r="H847">
        <v>9.3395855366017795</v>
      </c>
      <c r="I847">
        <v>23.755399477260902</v>
      </c>
      <c r="J847">
        <v>3.5814427884225499</v>
      </c>
      <c r="K847">
        <v>221.82038206321701</v>
      </c>
      <c r="L847">
        <v>183.87455835490101</v>
      </c>
      <c r="M847">
        <v>61.786219700775803</v>
      </c>
      <c r="N847">
        <v>0.59014833857794302</v>
      </c>
      <c r="O847">
        <v>8.4763474136891404</v>
      </c>
      <c r="P847">
        <v>130.27302174919001</v>
      </c>
      <c r="Q847">
        <v>0.106298017623267</v>
      </c>
    </row>
    <row r="848" spans="1:17" hidden="1" x14ac:dyDescent="0.3">
      <c r="A848" t="s">
        <v>1841</v>
      </c>
      <c r="B848" t="s">
        <v>1842</v>
      </c>
      <c r="C848" t="str">
        <f>IFERROR(VLOOKUP(Table1[[#This Row],[Ticker]],[1]!Table1[[Symbol]:[Industry]],2,FALSE),"-")</f>
        <v>-</v>
      </c>
      <c r="D848" t="s">
        <v>140</v>
      </c>
      <c r="E848">
        <v>3806.1354194</v>
      </c>
      <c r="F848">
        <v>425.7</v>
      </c>
      <c r="G848">
        <v>-14.360978665851601</v>
      </c>
      <c r="H848">
        <v>-5.5624423994371499</v>
      </c>
      <c r="I848">
        <v>-8.6472297888155296</v>
      </c>
      <c r="J848">
        <v>-1.2337464754560601</v>
      </c>
      <c r="K848">
        <v>426.53950509064498</v>
      </c>
      <c r="L848">
        <v>421.520250453877</v>
      </c>
      <c r="M848">
        <v>39.529008049940998</v>
      </c>
      <c r="N848">
        <v>0.124723916762989</v>
      </c>
      <c r="O848">
        <v>11.592670894996401</v>
      </c>
      <c r="P848">
        <v>15.007429420505201</v>
      </c>
      <c r="Q848">
        <v>8.4650407290319998E-3</v>
      </c>
    </row>
    <row r="849" spans="1:17" hidden="1" x14ac:dyDescent="0.3">
      <c r="A849" t="s">
        <v>1843</v>
      </c>
      <c r="B849" t="s">
        <v>1844</v>
      </c>
      <c r="C849" t="str">
        <f>IFERROR(VLOOKUP(Table1[[#This Row],[Ticker]],[1]!Table1[[Symbol]:[Industry]],2,FALSE),"-")</f>
        <v>-</v>
      </c>
      <c r="D849" t="s">
        <v>62</v>
      </c>
      <c r="E849">
        <v>3767.4116825000001</v>
      </c>
      <c r="F849">
        <v>532.1</v>
      </c>
      <c r="G849">
        <v>13.0188987122232</v>
      </c>
      <c r="H849">
        <v>-7.6765283390052996</v>
      </c>
      <c r="I849">
        <v>3.8395886110874899</v>
      </c>
      <c r="J849">
        <v>-0.66890954323371699</v>
      </c>
      <c r="K849">
        <v>538.41878080978597</v>
      </c>
      <c r="L849">
        <v>493.67930470100998</v>
      </c>
      <c r="M849">
        <v>52.007308989817098</v>
      </c>
      <c r="N849">
        <v>0.62305795253713703</v>
      </c>
      <c r="O849">
        <v>15.7019357263672</v>
      </c>
      <c r="P849">
        <v>41.647810461866101</v>
      </c>
      <c r="Q849">
        <v>3.1243058615976E-2</v>
      </c>
    </row>
    <row r="850" spans="1:17" hidden="1" x14ac:dyDescent="0.3">
      <c r="A850" t="s">
        <v>1845</v>
      </c>
      <c r="B850" t="s">
        <v>1846</v>
      </c>
      <c r="C850" t="str">
        <f>IFERROR(VLOOKUP(Table1[[#This Row],[Ticker]],[1]!Table1[[Symbol]:[Industry]],2,FALSE),"-")</f>
        <v>-</v>
      </c>
      <c r="D850" t="s">
        <v>246</v>
      </c>
      <c r="E850">
        <v>3766.6841241749999</v>
      </c>
      <c r="F850">
        <v>1152.45</v>
      </c>
      <c r="G850">
        <v>175.44447980098201</v>
      </c>
      <c r="H850">
        <v>15.631035194078301</v>
      </c>
      <c r="I850">
        <v>52.4090005437195</v>
      </c>
      <c r="J850">
        <v>0.67901957911650002</v>
      </c>
      <c r="K850">
        <v>986.05666176199998</v>
      </c>
      <c r="L850">
        <v>784.07142171752696</v>
      </c>
      <c r="M850">
        <v>78.1765041423875</v>
      </c>
      <c r="N850">
        <v>1.4523139873226101</v>
      </c>
      <c r="O850">
        <v>4.4730790923684198</v>
      </c>
      <c r="P850">
        <v>207.32</v>
      </c>
      <c r="Q850">
        <v>0.200192474569103</v>
      </c>
    </row>
    <row r="851" spans="1:17" x14ac:dyDescent="0.3">
      <c r="A851" t="s">
        <v>1847</v>
      </c>
      <c r="B851" t="s">
        <v>1848</v>
      </c>
      <c r="C851" t="str">
        <f>IFERROR(VLOOKUP(Table1[[#This Row],[Ticker]],[1]!Table1[[Symbol]:[Industry]],2,FALSE),"-")</f>
        <v>-</v>
      </c>
      <c r="D851" t="s">
        <v>243</v>
      </c>
      <c r="E851">
        <v>3745.0709645400002</v>
      </c>
      <c r="F851">
        <v>143.84</v>
      </c>
      <c r="G851">
        <v>20.373473504278099</v>
      </c>
      <c r="H851">
        <v>45.178636988218599</v>
      </c>
      <c r="I851">
        <v>13.6050210332491</v>
      </c>
      <c r="J851">
        <v>5.7263822854323401</v>
      </c>
      <c r="K851">
        <v>118.913324398097</v>
      </c>
      <c r="L851">
        <v>102.655750485669</v>
      </c>
      <c r="M851">
        <v>69.180413698146893</v>
      </c>
      <c r="N851">
        <v>2.2067398804693701</v>
      </c>
      <c r="O851">
        <v>14.3631813125695</v>
      </c>
      <c r="P851">
        <v>76.274509803921504</v>
      </c>
      <c r="Q851">
        <v>2.1188656030165998E-2</v>
      </c>
    </row>
    <row r="852" spans="1:17" hidden="1" x14ac:dyDescent="0.3">
      <c r="A852" t="s">
        <v>1849</v>
      </c>
      <c r="B852" t="s">
        <v>1850</v>
      </c>
      <c r="C852" t="str">
        <f>IFERROR(VLOOKUP(Table1[[#This Row],[Ticker]],[1]!Table1[[Symbol]:[Industry]],2,FALSE),"-")</f>
        <v>-</v>
      </c>
      <c r="D852" t="s">
        <v>1018</v>
      </c>
      <c r="E852">
        <v>3730.8735000000001</v>
      </c>
      <c r="F852">
        <v>66.89</v>
      </c>
      <c r="G852">
        <v>-31.937977951039102</v>
      </c>
      <c r="H852">
        <v>-2.06883183683756</v>
      </c>
      <c r="I852">
        <v>-15.5126377871823</v>
      </c>
      <c r="J852">
        <v>-0.41915383244980797</v>
      </c>
      <c r="K852">
        <v>66.2774288546794</v>
      </c>
      <c r="L852">
        <v>67.562600043869693</v>
      </c>
      <c r="M852">
        <v>80.428401478298795</v>
      </c>
      <c r="N852">
        <v>0.75282660826054604</v>
      </c>
      <c r="O852">
        <v>11.6609358648527</v>
      </c>
      <c r="P852">
        <v>5.3385826771653599</v>
      </c>
      <c r="Q852">
        <v>-6.679688381315E-3</v>
      </c>
    </row>
    <row r="853" spans="1:17" x14ac:dyDescent="0.3">
      <c r="A853" t="s">
        <v>1851</v>
      </c>
      <c r="B853" t="s">
        <v>1852</v>
      </c>
      <c r="C853" t="str">
        <f>IFERROR(VLOOKUP(Table1[[#This Row],[Ticker]],[1]!Table1[[Symbol]:[Industry]],2,FALSE),"-")</f>
        <v>-</v>
      </c>
      <c r="D853" t="s">
        <v>299</v>
      </c>
      <c r="E853">
        <v>3727.1144340400001</v>
      </c>
      <c r="F853">
        <v>1427.9</v>
      </c>
      <c r="G853">
        <v>-8.7067374099827006</v>
      </c>
      <c r="H853">
        <v>6.6381827191954601</v>
      </c>
      <c r="I853">
        <v>-20.112963285188499</v>
      </c>
      <c r="J853">
        <v>-3.5249841263753701</v>
      </c>
      <c r="K853">
        <v>1349.5607163033301</v>
      </c>
      <c r="L853">
        <v>1290.9509817236301</v>
      </c>
      <c r="M853">
        <v>50.202654295677704</v>
      </c>
      <c r="N853">
        <v>0.71191424851097695</v>
      </c>
      <c r="O853">
        <v>27.6665032565305</v>
      </c>
      <c r="P853">
        <v>51.100529100529101</v>
      </c>
      <c r="Q853">
        <v>5.7327507062311003E-2</v>
      </c>
    </row>
    <row r="854" spans="1:17" hidden="1" x14ac:dyDescent="0.3">
      <c r="A854" t="s">
        <v>1853</v>
      </c>
      <c r="B854" t="s">
        <v>1854</v>
      </c>
      <c r="C854" t="str">
        <f>IFERROR(VLOOKUP(Table1[[#This Row],[Ticker]],[1]!Table1[[Symbol]:[Industry]],2,FALSE),"-")</f>
        <v>-</v>
      </c>
      <c r="D854" t="s">
        <v>711</v>
      </c>
      <c r="E854">
        <v>3724.7253936799998</v>
      </c>
      <c r="F854">
        <v>166.68</v>
      </c>
      <c r="G854">
        <v>13.782797032352599</v>
      </c>
      <c r="H854">
        <v>2.8720794979822601</v>
      </c>
      <c r="I854">
        <v>10.883762781345199</v>
      </c>
      <c r="J854">
        <v>0.693052378913946</v>
      </c>
      <c r="K854">
        <v>157.679794188378</v>
      </c>
      <c r="L854">
        <v>142.47888440048399</v>
      </c>
      <c r="M854">
        <v>58.331342908403499</v>
      </c>
      <c r="N854">
        <v>1.0316897411264301</v>
      </c>
      <c r="O854">
        <v>4.9916006719462302</v>
      </c>
      <c r="P854">
        <v>47.700487372618497</v>
      </c>
      <c r="Q854">
        <v>8.2626113561340003E-3</v>
      </c>
    </row>
    <row r="855" spans="1:17" hidden="1" x14ac:dyDescent="0.3">
      <c r="A855" t="s">
        <v>1855</v>
      </c>
      <c r="B855" t="s">
        <v>1856</v>
      </c>
      <c r="C855" t="str">
        <f>IFERROR(VLOOKUP(Table1[[#This Row],[Ticker]],[1]!Table1[[Symbol]:[Industry]],2,FALSE),"-")</f>
        <v>-</v>
      </c>
      <c r="E855">
        <v>3716.9045369999999</v>
      </c>
      <c r="F855">
        <v>404.5</v>
      </c>
      <c r="G855">
        <v>103.754435561931</v>
      </c>
      <c r="H855">
        <v>32.945361630572599</v>
      </c>
      <c r="I855">
        <v>28.395424427037899</v>
      </c>
      <c r="J855">
        <v>16.271996879206199</v>
      </c>
      <c r="K855">
        <v>319.37105961480103</v>
      </c>
      <c r="L855">
        <v>255.864278941637</v>
      </c>
      <c r="M855">
        <v>77.932753960390002</v>
      </c>
      <c r="N855">
        <v>1.58625782255818</v>
      </c>
      <c r="O855">
        <v>6.1310259579728097</v>
      </c>
      <c r="P855">
        <v>161.727596247169</v>
      </c>
    </row>
    <row r="856" spans="1:17" x14ac:dyDescent="0.3">
      <c r="A856" t="s">
        <v>1857</v>
      </c>
      <c r="B856" t="s">
        <v>1858</v>
      </c>
      <c r="C856" t="str">
        <f>IFERROR(VLOOKUP(Table1[[#This Row],[Ticker]],[1]!Table1[[Symbol]:[Industry]],2,FALSE),"-")</f>
        <v>-</v>
      </c>
      <c r="D856" t="s">
        <v>21</v>
      </c>
      <c r="E856">
        <v>3711.0180764249999</v>
      </c>
      <c r="F856">
        <v>645.35</v>
      </c>
      <c r="G856">
        <v>-20.441934901921499</v>
      </c>
      <c r="H856">
        <v>-1.16404549865331</v>
      </c>
      <c r="I856">
        <v>-24.894374623503602</v>
      </c>
      <c r="J856">
        <v>-7.4978427998965298</v>
      </c>
      <c r="K856">
        <v>607.644517838909</v>
      </c>
      <c r="L856">
        <v>591.60702954550595</v>
      </c>
      <c r="M856">
        <v>44.9804394124005</v>
      </c>
      <c r="N856">
        <v>1.9167767141706</v>
      </c>
      <c r="O856">
        <v>22.646625861935298</v>
      </c>
      <c r="P856">
        <v>43.411111111111097</v>
      </c>
      <c r="Q856">
        <v>8.4262138759222005E-2</v>
      </c>
    </row>
    <row r="857" spans="1:17" x14ac:dyDescent="0.3">
      <c r="A857" t="s">
        <v>1859</v>
      </c>
      <c r="B857" t="s">
        <v>1860</v>
      </c>
      <c r="C857" t="str">
        <f>IFERROR(VLOOKUP(Table1[[#This Row],[Ticker]],[1]!Table1[[Symbol]:[Industry]],2,FALSE),"-")</f>
        <v>-</v>
      </c>
      <c r="D857" t="s">
        <v>299</v>
      </c>
      <c r="E857">
        <v>3683.3273332799999</v>
      </c>
      <c r="F857">
        <v>1356.95</v>
      </c>
      <c r="G857">
        <v>41.985380313288303</v>
      </c>
      <c r="H857">
        <v>-4.6092697287900499</v>
      </c>
      <c r="I857">
        <v>16.231269975717101</v>
      </c>
      <c r="J857">
        <v>-3.5578264635307102</v>
      </c>
      <c r="K857">
        <v>1329.1108019639</v>
      </c>
      <c r="L857">
        <v>1158.16476881535</v>
      </c>
      <c r="M857">
        <v>37.5060485766016</v>
      </c>
      <c r="N857">
        <v>1.8453245579195501</v>
      </c>
      <c r="O857">
        <v>4.2779763440067704</v>
      </c>
      <c r="P857">
        <v>79.0053426554976</v>
      </c>
      <c r="Q857">
        <v>6.5202576034548002E-2</v>
      </c>
    </row>
    <row r="858" spans="1:17" x14ac:dyDescent="0.3">
      <c r="A858" t="s">
        <v>1861</v>
      </c>
      <c r="B858" t="s">
        <v>1862</v>
      </c>
      <c r="C858" t="str">
        <f>IFERROR(VLOOKUP(Table1[[#This Row],[Ticker]],[1]!Table1[[Symbol]:[Industry]],2,FALSE),"-")</f>
        <v>-</v>
      </c>
      <c r="D858" t="s">
        <v>1474</v>
      </c>
      <c r="E858">
        <v>3680.76</v>
      </c>
      <c r="F858">
        <v>332.4</v>
      </c>
      <c r="G858">
        <v>-53.2747679724907</v>
      </c>
      <c r="H858">
        <v>-4.0969141060521297</v>
      </c>
      <c r="I858">
        <v>-20.175302340616099</v>
      </c>
      <c r="J858">
        <v>-4.1846013871620498</v>
      </c>
      <c r="K858">
        <v>328.23623404107298</v>
      </c>
      <c r="L858">
        <v>349.86876830955498</v>
      </c>
      <c r="M858">
        <v>46.182664097772701</v>
      </c>
      <c r="N858">
        <v>1.20971134696446</v>
      </c>
      <c r="O858">
        <v>44.329121540312798</v>
      </c>
      <c r="P858">
        <v>14.462809917355299</v>
      </c>
      <c r="Q858">
        <v>-1.0791810289443E-2</v>
      </c>
    </row>
    <row r="859" spans="1:17" x14ac:dyDescent="0.3">
      <c r="A859" t="s">
        <v>1863</v>
      </c>
      <c r="B859" t="s">
        <v>1864</v>
      </c>
      <c r="C859" t="str">
        <f>IFERROR(VLOOKUP(Table1[[#This Row],[Ticker]],[1]!Table1[[Symbol]:[Industry]],2,FALSE),"-")</f>
        <v>-</v>
      </c>
      <c r="D859" t="s">
        <v>290</v>
      </c>
      <c r="E859">
        <v>3672.6729677399999</v>
      </c>
      <c r="F859">
        <v>429.8</v>
      </c>
      <c r="G859">
        <v>2.3384155991331701</v>
      </c>
      <c r="H859">
        <v>-2.85816199197654</v>
      </c>
      <c r="I859">
        <v>-0.331412341947254</v>
      </c>
      <c r="J859">
        <v>-1.99757535751523</v>
      </c>
      <c r="K859">
        <v>426.449470050478</v>
      </c>
      <c r="L859">
        <v>406.20601140987799</v>
      </c>
      <c r="M859">
        <v>53.059706071101203</v>
      </c>
      <c r="N859">
        <v>1.9350100763601501</v>
      </c>
      <c r="O859">
        <v>17.473243369008799</v>
      </c>
      <c r="P859">
        <v>40.4116301862136</v>
      </c>
    </row>
    <row r="860" spans="1:17" hidden="1" x14ac:dyDescent="0.3">
      <c r="A860" t="s">
        <v>1865</v>
      </c>
      <c r="B860" t="s">
        <v>1866</v>
      </c>
      <c r="C860" t="str">
        <f>IFERROR(VLOOKUP(Table1[[#This Row],[Ticker]],[1]!Table1[[Symbol]:[Industry]],2,FALSE),"-")</f>
        <v>-</v>
      </c>
      <c r="D860" t="s">
        <v>299</v>
      </c>
      <c r="E860">
        <v>3659.1644783749998</v>
      </c>
      <c r="F860">
        <v>301.35000000000002</v>
      </c>
      <c r="G860">
        <v>63.904246849296598</v>
      </c>
      <c r="H860">
        <v>-1.30531303506437</v>
      </c>
      <c r="I860">
        <v>24.0477776236159</v>
      </c>
      <c r="J860">
        <v>1.0957282861084301</v>
      </c>
      <c r="K860">
        <v>290.37589473527299</v>
      </c>
      <c r="M860">
        <v>61.636491432091098</v>
      </c>
      <c r="N860">
        <v>0.75945059444602903</v>
      </c>
      <c r="O860">
        <v>29.235108677617301</v>
      </c>
      <c r="P860">
        <v>94.043786220218905</v>
      </c>
    </row>
    <row r="861" spans="1:17" x14ac:dyDescent="0.3">
      <c r="A861" t="s">
        <v>1867</v>
      </c>
      <c r="B861" t="s">
        <v>1868</v>
      </c>
      <c r="C861" t="str">
        <f>IFERROR(VLOOKUP(Table1[[#This Row],[Ticker]],[1]!Table1[[Symbol]:[Industry]],2,FALSE),"-")</f>
        <v>-</v>
      </c>
      <c r="D861" t="s">
        <v>62</v>
      </c>
      <c r="E861">
        <v>3639.0706927400001</v>
      </c>
      <c r="F861">
        <v>356.4</v>
      </c>
      <c r="G861">
        <v>27.6835664130369</v>
      </c>
      <c r="H861">
        <v>-5.6313066555321702</v>
      </c>
      <c r="I861">
        <v>-9.2304700439032192</v>
      </c>
      <c r="J861">
        <v>-2.7343444917949</v>
      </c>
      <c r="K861">
        <v>343.91567994946701</v>
      </c>
      <c r="L861">
        <v>313.72986876910198</v>
      </c>
      <c r="M861">
        <v>56.363709523723898</v>
      </c>
      <c r="N861">
        <v>0.63032884086416696</v>
      </c>
      <c r="O861">
        <v>8.5718294051627399</v>
      </c>
      <c r="P861">
        <v>68.909952606635002</v>
      </c>
      <c r="Q861">
        <v>5.9158533630045002E-2</v>
      </c>
    </row>
    <row r="862" spans="1:17" hidden="1" x14ac:dyDescent="0.3">
      <c r="A862" t="s">
        <v>1869</v>
      </c>
      <c r="B862" t="s">
        <v>1870</v>
      </c>
      <c r="C862" t="str">
        <f>IFERROR(VLOOKUP(Table1[[#This Row],[Ticker]],[1]!Table1[[Symbol]:[Industry]],2,FALSE),"-")</f>
        <v>-</v>
      </c>
      <c r="D862" t="s">
        <v>214</v>
      </c>
      <c r="E862">
        <v>3616.2593326400001</v>
      </c>
      <c r="F862">
        <v>633.25</v>
      </c>
      <c r="G862">
        <v>215.341082566251</v>
      </c>
      <c r="H862">
        <v>21.739211100492899</v>
      </c>
      <c r="I862">
        <v>108.773232654114</v>
      </c>
      <c r="J862">
        <v>24.731258892500598</v>
      </c>
      <c r="K862">
        <v>437.59901656787201</v>
      </c>
      <c r="L862">
        <v>330.67388609011499</v>
      </c>
      <c r="M862">
        <v>80.671080111233707</v>
      </c>
      <c r="N862">
        <v>2.0857939894003001</v>
      </c>
      <c r="O862">
        <v>5.45598105013815</v>
      </c>
      <c r="P862">
        <v>276.150876150876</v>
      </c>
      <c r="Q862">
        <v>0.17288578248502401</v>
      </c>
    </row>
    <row r="863" spans="1:17" hidden="1" x14ac:dyDescent="0.3">
      <c r="A863" t="s">
        <v>1871</v>
      </c>
      <c r="B863" t="s">
        <v>1872</v>
      </c>
      <c r="C863" t="str">
        <f>IFERROR(VLOOKUP(Table1[[#This Row],[Ticker]],[1]!Table1[[Symbol]:[Industry]],2,FALSE),"-")</f>
        <v>-</v>
      </c>
      <c r="D863" t="s">
        <v>163</v>
      </c>
      <c r="E863">
        <v>3608.2117051199998</v>
      </c>
      <c r="F863">
        <v>387.1</v>
      </c>
      <c r="G863">
        <v>198.34628544784701</v>
      </c>
      <c r="H863">
        <v>-5.11931145951141</v>
      </c>
      <c r="I863">
        <v>-19.600286524300099</v>
      </c>
      <c r="J863">
        <v>-7.5126442947852601</v>
      </c>
      <c r="K863">
        <v>387.053281851306</v>
      </c>
      <c r="L863">
        <v>344.79797389535503</v>
      </c>
      <c r="M863">
        <v>36.953472289211398</v>
      </c>
      <c r="N863">
        <v>1.1672510266810601</v>
      </c>
      <c r="O863">
        <v>24.8256264531128</v>
      </c>
      <c r="P863">
        <v>229.727427597955</v>
      </c>
      <c r="Q863">
        <v>8.7966590182878002E-2</v>
      </c>
    </row>
    <row r="864" spans="1:17" x14ac:dyDescent="0.3">
      <c r="A864" t="s">
        <v>1873</v>
      </c>
      <c r="B864" t="s">
        <v>1874</v>
      </c>
      <c r="C864" t="str">
        <f>IFERROR(VLOOKUP(Table1[[#This Row],[Ticker]],[1]!Table1[[Symbol]:[Industry]],2,FALSE),"-")</f>
        <v>-</v>
      </c>
      <c r="D864" t="s">
        <v>130</v>
      </c>
      <c r="E864">
        <v>3596.8062479999999</v>
      </c>
      <c r="F864">
        <v>654</v>
      </c>
      <c r="G864">
        <v>-31.619428004151199</v>
      </c>
      <c r="H864">
        <v>8.7610245087265302</v>
      </c>
      <c r="I864">
        <v>0.172449038112377</v>
      </c>
      <c r="J864">
        <v>2.4612359198960698</v>
      </c>
      <c r="K864">
        <v>565.30930174848697</v>
      </c>
      <c r="L864">
        <v>549.39760497847703</v>
      </c>
      <c r="M864">
        <v>71.846653636705298</v>
      </c>
      <c r="N864">
        <v>1.8708100646158501</v>
      </c>
      <c r="O864">
        <v>14.678899082568799</v>
      </c>
      <c r="P864">
        <v>42.173913043478201</v>
      </c>
      <c r="Q864">
        <v>0.18777633072215499</v>
      </c>
    </row>
    <row r="865" spans="1:17" x14ac:dyDescent="0.3">
      <c r="A865" t="s">
        <v>1875</v>
      </c>
      <c r="B865" t="s">
        <v>1876</v>
      </c>
      <c r="C865" t="str">
        <f>IFERROR(VLOOKUP(Table1[[#This Row],[Ticker]],[1]!Table1[[Symbol]:[Industry]],2,FALSE),"-")</f>
        <v>-</v>
      </c>
      <c r="D865" t="s">
        <v>193</v>
      </c>
      <c r="E865">
        <v>3595.721623725</v>
      </c>
      <c r="F865">
        <v>224.66</v>
      </c>
      <c r="G865">
        <v>-12.7077047159977</v>
      </c>
      <c r="H865">
        <v>0.39782815190019599</v>
      </c>
      <c r="I865">
        <v>-31.702744268721599</v>
      </c>
      <c r="J865">
        <v>-4.3880946174836302</v>
      </c>
      <c r="K865">
        <v>224.22206190877299</v>
      </c>
      <c r="L865">
        <v>233.06403154132499</v>
      </c>
      <c r="M865">
        <v>51.9915373592927</v>
      </c>
      <c r="N865">
        <v>1.4872944675370401</v>
      </c>
      <c r="O865">
        <v>33.090002670702297</v>
      </c>
      <c r="P865">
        <v>17.900813434793999</v>
      </c>
      <c r="Q865">
        <v>5.5815790245545997E-2</v>
      </c>
    </row>
    <row r="866" spans="1:17" x14ac:dyDescent="0.3">
      <c r="A866" t="s">
        <v>1877</v>
      </c>
      <c r="B866" t="s">
        <v>1878</v>
      </c>
      <c r="C866" t="str">
        <f>IFERROR(VLOOKUP(Table1[[#This Row],[Ticker]],[1]!Table1[[Symbol]:[Industry]],2,FALSE),"-")</f>
        <v>-</v>
      </c>
      <c r="D866" t="s">
        <v>67</v>
      </c>
      <c r="E866">
        <v>3576.38265</v>
      </c>
      <c r="F866">
        <v>829.15</v>
      </c>
      <c r="G866">
        <v>-61.589248456232703</v>
      </c>
      <c r="H866">
        <v>15.7918618971777</v>
      </c>
      <c r="I866">
        <v>-6.1238983985074498</v>
      </c>
      <c r="J866">
        <v>1.65097452355937</v>
      </c>
      <c r="K866">
        <v>755.46283776382199</v>
      </c>
      <c r="L866">
        <v>805.03426093144401</v>
      </c>
      <c r="M866">
        <v>65.015718052304905</v>
      </c>
      <c r="N866">
        <v>1.28415420893165</v>
      </c>
      <c r="O866">
        <v>59.126816619429498</v>
      </c>
      <c r="P866">
        <v>33.993212669683203</v>
      </c>
    </row>
    <row r="867" spans="1:17" x14ac:dyDescent="0.3">
      <c r="A867" t="s">
        <v>1879</v>
      </c>
      <c r="B867" t="s">
        <v>1880</v>
      </c>
      <c r="C867" t="str">
        <f>IFERROR(VLOOKUP(Table1[[#This Row],[Ticker]],[1]!Table1[[Symbol]:[Industry]],2,FALSE),"-")</f>
        <v>-</v>
      </c>
      <c r="D867" t="s">
        <v>193</v>
      </c>
      <c r="E867">
        <v>3573.1570416</v>
      </c>
      <c r="F867">
        <v>1347.8</v>
      </c>
      <c r="G867">
        <v>21.809647148993701</v>
      </c>
      <c r="H867">
        <v>-1.4223764035191999</v>
      </c>
      <c r="I867">
        <v>-3.5483402670727</v>
      </c>
      <c r="J867">
        <v>-0.124928148416319</v>
      </c>
      <c r="K867">
        <v>1264.1141095635401</v>
      </c>
      <c r="L867">
        <v>1130.2808271542201</v>
      </c>
      <c r="M867">
        <v>62.368210170712302</v>
      </c>
      <c r="N867">
        <v>1.1592936832912399</v>
      </c>
      <c r="O867">
        <v>4.3775040807241403</v>
      </c>
      <c r="P867">
        <v>63.965936739659298</v>
      </c>
      <c r="Q867">
        <v>0.123322537573507</v>
      </c>
    </row>
    <row r="868" spans="1:17" hidden="1" x14ac:dyDescent="0.3">
      <c r="A868" t="s">
        <v>1881</v>
      </c>
      <c r="B868" t="s">
        <v>1882</v>
      </c>
      <c r="C868" t="str">
        <f>IFERROR(VLOOKUP(Table1[[#This Row],[Ticker]],[1]!Table1[[Symbol]:[Industry]],2,FALSE),"-")</f>
        <v>-</v>
      </c>
      <c r="D868" t="s">
        <v>62</v>
      </c>
      <c r="E868">
        <v>3570.7917340499998</v>
      </c>
      <c r="F868">
        <v>490.15</v>
      </c>
      <c r="G868">
        <v>192.48968387786101</v>
      </c>
      <c r="H868">
        <v>5.4047099675246297</v>
      </c>
      <c r="I868">
        <v>32.997799539806202</v>
      </c>
      <c r="J868">
        <v>1.00774892086436</v>
      </c>
      <c r="K868">
        <v>447.96222903627199</v>
      </c>
      <c r="L868">
        <v>344.123387194548</v>
      </c>
      <c r="M868">
        <v>52.1764623176188</v>
      </c>
      <c r="N868">
        <v>0.52680382677804505</v>
      </c>
      <c r="O868">
        <v>8.13016423543813</v>
      </c>
      <c r="P868">
        <v>227.64037433154999</v>
      </c>
      <c r="Q868">
        <v>0.163694585478454</v>
      </c>
    </row>
    <row r="869" spans="1:17" x14ac:dyDescent="0.3">
      <c r="A869" t="s">
        <v>1883</v>
      </c>
      <c r="B869" t="s">
        <v>1884</v>
      </c>
      <c r="C869" t="str">
        <f>IFERROR(VLOOKUP(Table1[[#This Row],[Ticker]],[1]!Table1[[Symbol]:[Industry]],2,FALSE),"-")</f>
        <v>-</v>
      </c>
      <c r="D869" t="s">
        <v>491</v>
      </c>
      <c r="E869">
        <v>3568.0386687199998</v>
      </c>
      <c r="F869">
        <v>4099.7</v>
      </c>
      <c r="G869">
        <v>11.6187352630965</v>
      </c>
      <c r="H869">
        <v>-2.92677877012397</v>
      </c>
      <c r="I869">
        <v>3.8404303441216401</v>
      </c>
      <c r="J869">
        <v>-1.24677476393696</v>
      </c>
      <c r="K869">
        <v>3813.8217212936402</v>
      </c>
      <c r="L869">
        <v>3474.3750371727601</v>
      </c>
      <c r="M869">
        <v>53.236117874743698</v>
      </c>
      <c r="N869">
        <v>0.732181956813306</v>
      </c>
      <c r="O869">
        <v>7.1297899846330202</v>
      </c>
      <c r="P869">
        <v>44.299743057266497</v>
      </c>
      <c r="Q869">
        <v>5.9653594588943003E-2</v>
      </c>
    </row>
    <row r="870" spans="1:17" hidden="1" x14ac:dyDescent="0.3">
      <c r="A870" t="s">
        <v>1885</v>
      </c>
      <c r="B870" t="s">
        <v>1886</v>
      </c>
      <c r="C870" t="str">
        <f>IFERROR(VLOOKUP(Table1[[#This Row],[Ticker]],[1]!Table1[[Symbol]:[Industry]],2,FALSE),"-")</f>
        <v>-</v>
      </c>
      <c r="D870" t="s">
        <v>46</v>
      </c>
      <c r="E870">
        <v>3564.5225013300001</v>
      </c>
      <c r="F870">
        <v>653.70000000000005</v>
      </c>
      <c r="G870">
        <v>107.14565890577001</v>
      </c>
      <c r="H870">
        <v>12.3039407375454</v>
      </c>
      <c r="I870">
        <v>35.802309751278798</v>
      </c>
      <c r="J870">
        <v>-3.5269606289603299</v>
      </c>
      <c r="K870">
        <v>558.28071547788102</v>
      </c>
      <c r="L870">
        <v>448.68187016161102</v>
      </c>
      <c r="M870">
        <v>50.467610298063398</v>
      </c>
      <c r="N870">
        <v>1.2507276627736199</v>
      </c>
      <c r="O870">
        <v>9.07143949824078</v>
      </c>
      <c r="P870">
        <v>165.192697768762</v>
      </c>
    </row>
    <row r="871" spans="1:17" hidden="1" x14ac:dyDescent="0.3">
      <c r="A871" t="s">
        <v>1887</v>
      </c>
      <c r="B871" t="s">
        <v>1888</v>
      </c>
      <c r="C871" t="str">
        <f>IFERROR(VLOOKUP(Table1[[#This Row],[Ticker]],[1]!Table1[[Symbol]:[Industry]],2,FALSE),"-")</f>
        <v>-</v>
      </c>
      <c r="D871" t="s">
        <v>193</v>
      </c>
      <c r="E871">
        <v>3562.6880065199998</v>
      </c>
      <c r="F871">
        <v>596.45000000000005</v>
      </c>
      <c r="G871">
        <v>40.811307847435103</v>
      </c>
      <c r="H871">
        <v>-1.39571900589082</v>
      </c>
      <c r="I871">
        <v>13.079709040224101</v>
      </c>
      <c r="J871">
        <v>0.41704976494780799</v>
      </c>
      <c r="K871">
        <v>549.69138910167806</v>
      </c>
      <c r="L871">
        <v>485.58729710951701</v>
      </c>
      <c r="M871">
        <v>61.140904052847397</v>
      </c>
      <c r="N871">
        <v>2.1355779726422401</v>
      </c>
      <c r="O871">
        <v>5.4405230949786203</v>
      </c>
      <c r="P871">
        <v>73.487492728330395</v>
      </c>
      <c r="Q871">
        <v>6.3076504438351E-2</v>
      </c>
    </row>
    <row r="872" spans="1:17" x14ac:dyDescent="0.3">
      <c r="A872" t="s">
        <v>1889</v>
      </c>
      <c r="B872" t="s">
        <v>1890</v>
      </c>
      <c r="C872" t="str">
        <f>IFERROR(VLOOKUP(Table1[[#This Row],[Ticker]],[1]!Table1[[Symbol]:[Industry]],2,FALSE),"-")</f>
        <v>-</v>
      </c>
      <c r="D872" t="s">
        <v>130</v>
      </c>
      <c r="E872">
        <v>3561.9437002499999</v>
      </c>
      <c r="F872">
        <v>1236.5</v>
      </c>
      <c r="G872">
        <v>-14.516772256062801</v>
      </c>
      <c r="H872">
        <v>-5.4913128755953302</v>
      </c>
      <c r="I872">
        <v>-7.9279774076422802</v>
      </c>
      <c r="J872">
        <v>-2.8784374145393699</v>
      </c>
      <c r="K872">
        <v>1209.3752359487401</v>
      </c>
      <c r="L872">
        <v>1136.35485536289</v>
      </c>
      <c r="M872">
        <v>46.192121235481601</v>
      </c>
      <c r="N872">
        <v>0.63488511566160799</v>
      </c>
      <c r="O872">
        <v>9.9069955519611703</v>
      </c>
      <c r="P872">
        <v>29.476439790575899</v>
      </c>
      <c r="Q872">
        <v>-4.0688517927740002E-3</v>
      </c>
    </row>
    <row r="873" spans="1:17" hidden="1" x14ac:dyDescent="0.3">
      <c r="A873" t="s">
        <v>1891</v>
      </c>
      <c r="B873" t="s">
        <v>1892</v>
      </c>
      <c r="C873" t="str">
        <f>IFERROR(VLOOKUP(Table1[[#This Row],[Ticker]],[1]!Table1[[Symbol]:[Industry]],2,FALSE),"-")</f>
        <v>-</v>
      </c>
      <c r="D873" t="s">
        <v>637</v>
      </c>
      <c r="E873">
        <v>3538.7897741199899</v>
      </c>
      <c r="F873">
        <v>1789.2</v>
      </c>
      <c r="G873">
        <v>60.610950313183501</v>
      </c>
      <c r="H873">
        <v>-7.3043287656678997</v>
      </c>
      <c r="I873">
        <v>13.336065515495701</v>
      </c>
      <c r="J873">
        <v>-2.22536548724245</v>
      </c>
      <c r="K873">
        <v>1784.0113916913299</v>
      </c>
      <c r="L873">
        <v>1504.4446546168001</v>
      </c>
      <c r="M873">
        <v>40.7064999951819</v>
      </c>
      <c r="N873">
        <v>0.73728544396817597</v>
      </c>
      <c r="O873">
        <v>22.1216186004918</v>
      </c>
      <c r="P873">
        <v>95.4181798323458</v>
      </c>
      <c r="Q873">
        <v>0.143523965881273</v>
      </c>
    </row>
    <row r="874" spans="1:17" hidden="1" x14ac:dyDescent="0.3">
      <c r="A874" t="s">
        <v>1893</v>
      </c>
      <c r="B874" t="s">
        <v>1894</v>
      </c>
      <c r="C874" t="str">
        <f>IFERROR(VLOOKUP(Table1[[#This Row],[Ticker]],[1]!Table1[[Symbol]:[Industry]],2,FALSE),"-")</f>
        <v>-</v>
      </c>
      <c r="D874" t="s">
        <v>62</v>
      </c>
      <c r="E874">
        <v>3535.6289897319998</v>
      </c>
      <c r="F874">
        <v>143.96</v>
      </c>
      <c r="G874">
        <v>57.572404194765198</v>
      </c>
      <c r="H874">
        <v>28.042150841637302</v>
      </c>
      <c r="I874">
        <v>41.647520160648803</v>
      </c>
      <c r="J874">
        <v>18.295063666308</v>
      </c>
      <c r="K874">
        <v>109.705045120523</v>
      </c>
      <c r="L874">
        <v>95.149559075419205</v>
      </c>
      <c r="M874">
        <v>88.629336361467693</v>
      </c>
      <c r="N874">
        <v>1.82934110636864</v>
      </c>
      <c r="O874">
        <v>3.2925812725757</v>
      </c>
      <c r="P874">
        <v>94.146999325691098</v>
      </c>
      <c r="Q874">
        <v>-3.2268582470262999E-2</v>
      </c>
    </row>
    <row r="875" spans="1:17" x14ac:dyDescent="0.3">
      <c r="A875" t="s">
        <v>1895</v>
      </c>
      <c r="B875" t="s">
        <v>1896</v>
      </c>
      <c r="C875" t="str">
        <f>IFERROR(VLOOKUP(Table1[[#This Row],[Ticker]],[1]!Table1[[Symbol]:[Industry]],2,FALSE),"-")</f>
        <v>-</v>
      </c>
      <c r="D875" t="s">
        <v>127</v>
      </c>
      <c r="E875">
        <v>3535.45538304</v>
      </c>
      <c r="F875">
        <v>531.70000000000005</v>
      </c>
      <c r="G875">
        <v>-46.072681812358198</v>
      </c>
      <c r="H875">
        <v>-8.6716898945967402E-2</v>
      </c>
      <c r="I875">
        <v>-13.7377304548115</v>
      </c>
      <c r="J875">
        <v>-1.15154247290512</v>
      </c>
      <c r="K875">
        <v>520.42198463816703</v>
      </c>
      <c r="L875">
        <v>512.87816628319001</v>
      </c>
      <c r="M875">
        <v>53.407797307211503</v>
      </c>
      <c r="N875">
        <v>0.77875320010535298</v>
      </c>
      <c r="O875">
        <v>37.690426932480698</v>
      </c>
      <c r="P875">
        <v>18.352810239287699</v>
      </c>
    </row>
    <row r="876" spans="1:17" hidden="1" x14ac:dyDescent="0.3">
      <c r="A876" t="s">
        <v>1897</v>
      </c>
      <c r="B876" t="s">
        <v>1898</v>
      </c>
      <c r="C876" t="str">
        <f>IFERROR(VLOOKUP(Table1[[#This Row],[Ticker]],[1]!Table1[[Symbol]:[Industry]],2,FALSE),"-")</f>
        <v>-</v>
      </c>
      <c r="D876" t="s">
        <v>46</v>
      </c>
      <c r="E876">
        <v>3532.7783378849999</v>
      </c>
      <c r="F876">
        <v>3290.1</v>
      </c>
      <c r="G876">
        <v>65.116678010016599</v>
      </c>
      <c r="H876">
        <v>9.6221760981176292</v>
      </c>
      <c r="I876">
        <v>66.222292945344705</v>
      </c>
      <c r="J876">
        <v>-9.8372375429037007</v>
      </c>
      <c r="K876">
        <v>2981.90322351343</v>
      </c>
      <c r="L876">
        <v>2420.25363473588</v>
      </c>
      <c r="M876">
        <v>51.922727320426098</v>
      </c>
      <c r="N876">
        <v>2.3636280370792</v>
      </c>
      <c r="O876">
        <v>12.698702167107299</v>
      </c>
      <c r="P876">
        <v>126.87997793331699</v>
      </c>
      <c r="Q876">
        <v>0.122969070008765</v>
      </c>
    </row>
    <row r="877" spans="1:17" x14ac:dyDescent="0.3">
      <c r="A877" t="s">
        <v>1899</v>
      </c>
      <c r="B877" t="s">
        <v>1900</v>
      </c>
      <c r="C877" t="str">
        <f>IFERROR(VLOOKUP(Table1[[#This Row],[Ticker]],[1]!Table1[[Symbol]:[Industry]],2,FALSE),"-")</f>
        <v>-</v>
      </c>
      <c r="D877" t="s">
        <v>1440</v>
      </c>
      <c r="E877">
        <v>3530.5091158669902</v>
      </c>
      <c r="F877">
        <v>153.97</v>
      </c>
      <c r="G877">
        <v>-9.8884122130546697</v>
      </c>
      <c r="H877">
        <v>-0.226571390208618</v>
      </c>
      <c r="I877">
        <v>-11.045089949625201</v>
      </c>
      <c r="J877">
        <v>-2.1711550393024801</v>
      </c>
      <c r="K877">
        <v>152.449219725315</v>
      </c>
      <c r="L877">
        <v>147.538672178816</v>
      </c>
      <c r="M877">
        <v>54.304865881682403</v>
      </c>
      <c r="N877">
        <v>0.97866370835255201</v>
      </c>
      <c r="O877">
        <v>14.2430343573423</v>
      </c>
      <c r="P877">
        <v>19.588349514563099</v>
      </c>
      <c r="Q877">
        <v>2.9758682642312E-2</v>
      </c>
    </row>
    <row r="878" spans="1:17" hidden="1" x14ac:dyDescent="0.3">
      <c r="A878" t="s">
        <v>1901</v>
      </c>
      <c r="B878" t="s">
        <v>1902</v>
      </c>
      <c r="C878" t="str">
        <f>IFERROR(VLOOKUP(Table1[[#This Row],[Ticker]],[1]!Table1[[Symbol]:[Industry]],2,FALSE),"-")</f>
        <v>-</v>
      </c>
      <c r="D878" t="s">
        <v>1440</v>
      </c>
      <c r="E878">
        <v>3526.3858117350001</v>
      </c>
      <c r="F878">
        <v>2057.6999999999998</v>
      </c>
      <c r="G878">
        <v>60.269717654658699</v>
      </c>
      <c r="H878">
        <v>-3.0601813231088002</v>
      </c>
      <c r="I878">
        <v>9.9485310177690902</v>
      </c>
      <c r="J878">
        <v>-2.0345088024262101</v>
      </c>
      <c r="K878">
        <v>1904.3129060583401</v>
      </c>
      <c r="L878">
        <v>1655.10181588415</v>
      </c>
      <c r="M878">
        <v>57.435158154418502</v>
      </c>
      <c r="N878">
        <v>0.95776300691305505</v>
      </c>
      <c r="O878">
        <v>3.9947514214900099</v>
      </c>
      <c r="P878">
        <v>90.739710789766306</v>
      </c>
      <c r="Q878">
        <v>0.10599952793773899</v>
      </c>
    </row>
    <row r="879" spans="1:17" hidden="1" x14ac:dyDescent="0.3">
      <c r="A879" t="s">
        <v>1903</v>
      </c>
      <c r="B879" t="s">
        <v>1904</v>
      </c>
      <c r="C879" t="str">
        <f>IFERROR(VLOOKUP(Table1[[#This Row],[Ticker]],[1]!Table1[[Symbol]:[Industry]],2,FALSE),"-")</f>
        <v>-</v>
      </c>
      <c r="D879" t="s">
        <v>491</v>
      </c>
      <c r="E879">
        <v>3501.8106714</v>
      </c>
      <c r="F879">
        <v>2873.05</v>
      </c>
      <c r="G879">
        <v>11.988175481983999</v>
      </c>
      <c r="H879">
        <v>2.7122601092866798</v>
      </c>
      <c r="I879">
        <v>7.2865690954508002</v>
      </c>
      <c r="J879">
        <v>-1.3281107037225699</v>
      </c>
      <c r="K879">
        <v>2719.0621114462601</v>
      </c>
      <c r="L879">
        <v>2399.8114635485999</v>
      </c>
      <c r="M879">
        <v>47.304457829239901</v>
      </c>
      <c r="N879">
        <v>0.92465968890930605</v>
      </c>
      <c r="O879">
        <v>9.8971476305668098</v>
      </c>
      <c r="P879">
        <v>49.770630245529901</v>
      </c>
      <c r="Q879">
        <v>2.8353923139315999E-2</v>
      </c>
    </row>
    <row r="880" spans="1:17" hidden="1" x14ac:dyDescent="0.3">
      <c r="A880" t="s">
        <v>1905</v>
      </c>
      <c r="B880" t="s">
        <v>1906</v>
      </c>
      <c r="C880" t="str">
        <f>IFERROR(VLOOKUP(Table1[[#This Row],[Ticker]],[1]!Table1[[Symbol]:[Industry]],2,FALSE),"-")</f>
        <v>-</v>
      </c>
      <c r="D880" t="s">
        <v>49</v>
      </c>
      <c r="E880">
        <v>3501.55943114</v>
      </c>
      <c r="F880">
        <v>558.9</v>
      </c>
      <c r="G880">
        <v>53.859211485972999</v>
      </c>
      <c r="H880">
        <v>-0.819070624269848</v>
      </c>
      <c r="I880">
        <v>17.630110341048201</v>
      </c>
      <c r="J880">
        <v>8.4409432307488305E-2</v>
      </c>
      <c r="K880">
        <v>520.14483254782101</v>
      </c>
      <c r="L880">
        <v>446.660824501197</v>
      </c>
      <c r="M880">
        <v>58.715336735573601</v>
      </c>
      <c r="N880">
        <v>0.84239548810823195</v>
      </c>
      <c r="O880">
        <v>3.8826265879405999</v>
      </c>
      <c r="P880">
        <v>88.594567234688597</v>
      </c>
      <c r="Q880">
        <v>3.0762806852014001E-2</v>
      </c>
    </row>
    <row r="881" spans="1:17" x14ac:dyDescent="0.3">
      <c r="A881" t="s">
        <v>1907</v>
      </c>
      <c r="B881" t="s">
        <v>1908</v>
      </c>
      <c r="C881" t="str">
        <f>IFERROR(VLOOKUP(Table1[[#This Row],[Ticker]],[1]!Table1[[Symbol]:[Industry]],2,FALSE),"-")</f>
        <v>-</v>
      </c>
      <c r="D881" t="s">
        <v>905</v>
      </c>
      <c r="E881">
        <v>3499.5027089800001</v>
      </c>
      <c r="F881">
        <v>398.4</v>
      </c>
      <c r="G881">
        <v>37.548580584147103</v>
      </c>
      <c r="H881">
        <v>44.321325187510602</v>
      </c>
      <c r="I881">
        <v>16.1930807179906</v>
      </c>
      <c r="J881">
        <v>7.6950093939712696</v>
      </c>
      <c r="K881">
        <v>312.67581818909099</v>
      </c>
      <c r="L881">
        <v>291.545940759985</v>
      </c>
      <c r="M881">
        <v>79.324498409986205</v>
      </c>
      <c r="N881">
        <v>3.1399593810683299</v>
      </c>
      <c r="O881">
        <v>8.3082329317269092</v>
      </c>
      <c r="P881">
        <v>97.276553602376794</v>
      </c>
      <c r="Q881">
        <v>7.7304238367763997E-2</v>
      </c>
    </row>
    <row r="882" spans="1:17" hidden="1" x14ac:dyDescent="0.3">
      <c r="A882" t="s">
        <v>1909</v>
      </c>
      <c r="B882" t="s">
        <v>1910</v>
      </c>
      <c r="C882" t="str">
        <f>IFERROR(VLOOKUP(Table1[[#This Row],[Ticker]],[1]!Table1[[Symbol]:[Industry]],2,FALSE),"-")</f>
        <v>-</v>
      </c>
      <c r="D882" t="s">
        <v>299</v>
      </c>
      <c r="E882">
        <v>3490.4493000000002</v>
      </c>
      <c r="F882">
        <v>1933.25</v>
      </c>
      <c r="G882">
        <v>608.674008927572</v>
      </c>
      <c r="H882">
        <v>2.2754141093414901</v>
      </c>
      <c r="I882">
        <v>134.05074662375301</v>
      </c>
      <c r="J882">
        <v>3.0968134367659599</v>
      </c>
      <c r="K882">
        <v>1564.97213029666</v>
      </c>
      <c r="L882">
        <v>1133.6918981343199</v>
      </c>
      <c r="M882">
        <v>72.142385386783801</v>
      </c>
      <c r="N882">
        <v>0.90448130019483897</v>
      </c>
      <c r="O882">
        <v>0.60778481831114095</v>
      </c>
      <c r="P882">
        <v>694.48630136986299</v>
      </c>
      <c r="Q882">
        <v>0.29284068236775601</v>
      </c>
    </row>
    <row r="883" spans="1:17" x14ac:dyDescent="0.3">
      <c r="A883" t="s">
        <v>1911</v>
      </c>
      <c r="B883" t="s">
        <v>1912</v>
      </c>
      <c r="C883" t="str">
        <f>IFERROR(VLOOKUP(Table1[[#This Row],[Ticker]],[1]!Table1[[Symbol]:[Industry]],2,FALSE),"-")</f>
        <v>-</v>
      </c>
      <c r="D883" t="s">
        <v>108</v>
      </c>
      <c r="E883">
        <v>3484.7590427999999</v>
      </c>
      <c r="F883">
        <v>19.75</v>
      </c>
      <c r="G883">
        <v>-38.428762757709897</v>
      </c>
      <c r="H883">
        <v>-17.837280537973999</v>
      </c>
      <c r="I883">
        <v>-39.299519055037401</v>
      </c>
      <c r="J883">
        <v>0.17122351912155501</v>
      </c>
      <c r="K883">
        <v>22.604717064095201</v>
      </c>
      <c r="L883">
        <v>25.403013142220701</v>
      </c>
      <c r="M883">
        <v>40.499942296388298</v>
      </c>
      <c r="N883">
        <v>1.2565178301398701</v>
      </c>
      <c r="O883">
        <v>128.60759493670801</v>
      </c>
      <c r="P883">
        <v>18.263473053892199</v>
      </c>
    </row>
    <row r="884" spans="1:17" x14ac:dyDescent="0.3">
      <c r="A884" t="s">
        <v>1913</v>
      </c>
      <c r="B884" t="s">
        <v>1914</v>
      </c>
      <c r="C884" t="str">
        <f>IFERROR(VLOOKUP(Table1[[#This Row],[Ticker]],[1]!Table1[[Symbol]:[Industry]],2,FALSE),"-")</f>
        <v>-</v>
      </c>
      <c r="D884" t="s">
        <v>62</v>
      </c>
      <c r="E884">
        <v>3478.4940926699901</v>
      </c>
      <c r="F884">
        <v>137.16</v>
      </c>
      <c r="G884">
        <v>28.231559692530201</v>
      </c>
      <c r="H884">
        <v>7.8279672683525199</v>
      </c>
      <c r="I884">
        <v>-12.8057669299099</v>
      </c>
      <c r="J884">
        <v>4.1661876793749801</v>
      </c>
      <c r="K884">
        <v>122.183260380381</v>
      </c>
      <c r="L884">
        <v>117.006821066977</v>
      </c>
      <c r="M884">
        <v>74.101241265281899</v>
      </c>
      <c r="N884">
        <v>2.1393735903710298</v>
      </c>
      <c r="O884">
        <v>13.371245261008999</v>
      </c>
      <c r="P884">
        <v>58.749999999999901</v>
      </c>
      <c r="Q884">
        <v>-8.5261272863797005E-2</v>
      </c>
    </row>
    <row r="885" spans="1:17" hidden="1" x14ac:dyDescent="0.3">
      <c r="A885" t="s">
        <v>1915</v>
      </c>
      <c r="B885" t="s">
        <v>1916</v>
      </c>
      <c r="C885" t="str">
        <f>IFERROR(VLOOKUP(Table1[[#This Row],[Ticker]],[1]!Table1[[Symbol]:[Industry]],2,FALSE),"-")</f>
        <v>-</v>
      </c>
      <c r="D885" t="s">
        <v>1917</v>
      </c>
      <c r="E885">
        <v>3477.4995527999999</v>
      </c>
      <c r="F885">
        <v>291.89999999999998</v>
      </c>
      <c r="G885">
        <v>27.2295422475649</v>
      </c>
      <c r="H885">
        <v>2.4344989283359801</v>
      </c>
      <c r="I885">
        <v>78.129249327315407</v>
      </c>
      <c r="J885">
        <v>-0.86184099306819695</v>
      </c>
      <c r="K885">
        <v>278.96205749190699</v>
      </c>
      <c r="M885">
        <v>50.619123308528103</v>
      </c>
      <c r="N885">
        <v>0.89200175630620704</v>
      </c>
      <c r="O885">
        <v>13.052415210688601</v>
      </c>
      <c r="P885">
        <v>169.65357967667401</v>
      </c>
    </row>
    <row r="886" spans="1:17" hidden="1" x14ac:dyDescent="0.3">
      <c r="A886" t="s">
        <v>1918</v>
      </c>
      <c r="B886" t="s">
        <v>1919</v>
      </c>
      <c r="C886" t="str">
        <f>IFERROR(VLOOKUP(Table1[[#This Row],[Ticker]],[1]!Table1[[Symbol]:[Industry]],2,FALSE),"-")</f>
        <v>-</v>
      </c>
      <c r="D886" t="s">
        <v>400</v>
      </c>
      <c r="E886">
        <v>3474.3481522500001</v>
      </c>
      <c r="F886">
        <v>4524.45</v>
      </c>
      <c r="G886">
        <v>18.9431398236955</v>
      </c>
      <c r="H886">
        <v>-0.84499062463325803</v>
      </c>
      <c r="I886">
        <v>-9.7627712816621592</v>
      </c>
      <c r="J886">
        <v>2.2923326827817401</v>
      </c>
      <c r="K886">
        <v>4283.5952381683201</v>
      </c>
      <c r="L886">
        <v>4062.1976526251001</v>
      </c>
      <c r="M886">
        <v>57.9674880840669</v>
      </c>
      <c r="N886">
        <v>2.2624304323438702</v>
      </c>
      <c r="O886">
        <v>12.654576799389901</v>
      </c>
      <c r="P886">
        <v>64.226860254083405</v>
      </c>
      <c r="Q886">
        <v>6.2743833603130003E-2</v>
      </c>
    </row>
    <row r="887" spans="1:17" hidden="1" x14ac:dyDescent="0.3">
      <c r="A887" t="s">
        <v>1920</v>
      </c>
      <c r="B887" t="s">
        <v>1921</v>
      </c>
      <c r="C887" t="str">
        <f>IFERROR(VLOOKUP(Table1[[#This Row],[Ticker]],[1]!Table1[[Symbol]:[Industry]],2,FALSE),"-")</f>
        <v>-</v>
      </c>
      <c r="D887" t="s">
        <v>130</v>
      </c>
      <c r="E887">
        <v>3461.2937841919902</v>
      </c>
      <c r="F887">
        <v>198.37</v>
      </c>
      <c r="G887">
        <v>113.250784130946</v>
      </c>
      <c r="H887">
        <v>7.6831865335063698</v>
      </c>
      <c r="I887">
        <v>-3.30318848065059</v>
      </c>
      <c r="J887">
        <v>-5.6443271783188802</v>
      </c>
      <c r="K887">
        <v>181.19557485341701</v>
      </c>
      <c r="L887">
        <v>161.36057269423401</v>
      </c>
      <c r="M887">
        <v>49.962670246569402</v>
      </c>
      <c r="N887">
        <v>2.2680696160784701</v>
      </c>
      <c r="O887">
        <v>12.7186570549982</v>
      </c>
      <c r="P887">
        <v>155.30244530244499</v>
      </c>
      <c r="Q887">
        <v>8.2146816562704006E-2</v>
      </c>
    </row>
    <row r="888" spans="1:17" hidden="1" x14ac:dyDescent="0.3">
      <c r="A888" t="s">
        <v>1922</v>
      </c>
      <c r="B888" t="s">
        <v>1923</v>
      </c>
      <c r="C888" t="str">
        <f>IFERROR(VLOOKUP(Table1[[#This Row],[Ticker]],[1]!Table1[[Symbol]:[Industry]],2,FALSE),"-")</f>
        <v>-</v>
      </c>
      <c r="D888" t="s">
        <v>193</v>
      </c>
      <c r="E888">
        <v>3446.4377558800002</v>
      </c>
      <c r="F888">
        <v>1740.8</v>
      </c>
      <c r="G888">
        <v>-11.2507219982985</v>
      </c>
      <c r="H888">
        <v>5.2711083490813602</v>
      </c>
      <c r="I888">
        <v>-3.53315947618648</v>
      </c>
      <c r="J888">
        <v>-3.4752504588867201</v>
      </c>
      <c r="K888">
        <v>1602.23224282716</v>
      </c>
      <c r="M888">
        <v>61.770316154672997</v>
      </c>
      <c r="N888">
        <v>2.3864542448914801</v>
      </c>
      <c r="O888">
        <v>5.9886259191176396</v>
      </c>
      <c r="P888">
        <v>44.596727302932102</v>
      </c>
    </row>
    <row r="889" spans="1:17" hidden="1" x14ac:dyDescent="0.3">
      <c r="A889" t="s">
        <v>1924</v>
      </c>
      <c r="B889" t="s">
        <v>1925</v>
      </c>
      <c r="C889" t="str">
        <f>IFERROR(VLOOKUP(Table1[[#This Row],[Ticker]],[1]!Table1[[Symbol]:[Industry]],2,FALSE),"-")</f>
        <v>-</v>
      </c>
      <c r="D889" t="s">
        <v>798</v>
      </c>
      <c r="E889">
        <v>3439.0304999999998</v>
      </c>
      <c r="F889">
        <v>39.6</v>
      </c>
      <c r="G889">
        <v>224.117989854744</v>
      </c>
      <c r="H889">
        <v>7.8111686773541296</v>
      </c>
      <c r="I889">
        <v>24.689014009102198</v>
      </c>
      <c r="J889">
        <v>11.165440532756</v>
      </c>
      <c r="K889">
        <v>37.261838433427499</v>
      </c>
      <c r="L889">
        <v>31.2790867770901</v>
      </c>
      <c r="M889">
        <v>68.115657584615803</v>
      </c>
      <c r="N889">
        <v>1.01971990314745</v>
      </c>
      <c r="O889">
        <v>14.267676767676701</v>
      </c>
      <c r="P889">
        <v>263.30275229357699</v>
      </c>
      <c r="Q889">
        <v>0.128988966652332</v>
      </c>
    </row>
    <row r="890" spans="1:17" x14ac:dyDescent="0.3">
      <c r="A890" t="s">
        <v>1926</v>
      </c>
      <c r="B890" t="s">
        <v>1927</v>
      </c>
      <c r="C890" t="str">
        <f>IFERROR(VLOOKUP(Table1[[#This Row],[Ticker]],[1]!Table1[[Symbol]:[Industry]],2,FALSE),"-")</f>
        <v>-</v>
      </c>
      <c r="D890" t="s">
        <v>986</v>
      </c>
      <c r="E890">
        <v>3435.4687158349998</v>
      </c>
      <c r="F890">
        <v>421.15</v>
      </c>
      <c r="G890">
        <v>-14.1701912634277</v>
      </c>
      <c r="H890">
        <v>-0.33106905037583501</v>
      </c>
      <c r="I890">
        <v>-7.1852079258860799</v>
      </c>
      <c r="J890">
        <v>2.2969288595895501</v>
      </c>
      <c r="K890">
        <v>402.61785308267298</v>
      </c>
      <c r="L890">
        <v>395.77225725494299</v>
      </c>
      <c r="M890">
        <v>61.038371418350799</v>
      </c>
      <c r="N890">
        <v>1.01855472137658</v>
      </c>
      <c r="O890">
        <v>16.3480945031461</v>
      </c>
      <c r="P890">
        <v>24.582162402011502</v>
      </c>
      <c r="Q890">
        <v>-3.3728012181316998E-2</v>
      </c>
    </row>
    <row r="891" spans="1:17" hidden="1" x14ac:dyDescent="0.3">
      <c r="A891" t="s">
        <v>1928</v>
      </c>
      <c r="B891" t="s">
        <v>1929</v>
      </c>
      <c r="C891" t="str">
        <f>IFERROR(VLOOKUP(Table1[[#This Row],[Ticker]],[1]!Table1[[Symbol]:[Industry]],2,FALSE),"-")</f>
        <v>-</v>
      </c>
      <c r="D891" t="s">
        <v>290</v>
      </c>
      <c r="E891">
        <v>3425.4850632799998</v>
      </c>
      <c r="F891">
        <v>637.79999999999995</v>
      </c>
      <c r="G891">
        <v>-5.6751769610186802</v>
      </c>
      <c r="H891">
        <v>-9.6429848387462904</v>
      </c>
      <c r="I891">
        <v>-16.808046230165999</v>
      </c>
      <c r="J891">
        <v>-0.77789336508032803</v>
      </c>
      <c r="K891">
        <v>634.674635608426</v>
      </c>
      <c r="L891">
        <v>614.76299782398598</v>
      </c>
      <c r="M891">
        <v>58.742288338385997</v>
      </c>
      <c r="N891">
        <v>2.0189624509641901</v>
      </c>
      <c r="O891">
        <v>13.303543430542399</v>
      </c>
      <c r="P891">
        <v>25.848460931333801</v>
      </c>
      <c r="Q891">
        <v>-0.15358759191929799</v>
      </c>
    </row>
    <row r="892" spans="1:17" hidden="1" x14ac:dyDescent="0.3">
      <c r="A892" t="s">
        <v>1930</v>
      </c>
      <c r="B892" t="s">
        <v>1931</v>
      </c>
      <c r="C892" t="str">
        <f>IFERROR(VLOOKUP(Table1[[#This Row],[Ticker]],[1]!Table1[[Symbol]:[Industry]],2,FALSE),"-")</f>
        <v>-</v>
      </c>
      <c r="D892" t="s">
        <v>1402</v>
      </c>
      <c r="E892">
        <v>3415.9970101949998</v>
      </c>
      <c r="F892">
        <v>785.05</v>
      </c>
      <c r="G892">
        <v>-5.3084072072845601</v>
      </c>
      <c r="H892">
        <v>34.082612589247397</v>
      </c>
      <c r="I892">
        <v>3.4793247710208899</v>
      </c>
      <c r="J892">
        <v>-6.6550791515719299</v>
      </c>
      <c r="K892">
        <v>642.23376398773098</v>
      </c>
      <c r="L892">
        <v>614.54072379910701</v>
      </c>
      <c r="M892">
        <v>65.965316892194096</v>
      </c>
      <c r="N892">
        <v>1.21319066072256</v>
      </c>
      <c r="O892">
        <v>7.8975861410101196</v>
      </c>
      <c r="P892">
        <v>74.766251113089893</v>
      </c>
      <c r="Q892">
        <v>-4.9260267512531E-2</v>
      </c>
    </row>
    <row r="893" spans="1:17" x14ac:dyDescent="0.3">
      <c r="A893" t="s">
        <v>1932</v>
      </c>
      <c r="B893" t="s">
        <v>1933</v>
      </c>
      <c r="C893" t="str">
        <f>IFERROR(VLOOKUP(Table1[[#This Row],[Ticker]],[1]!Table1[[Symbol]:[Industry]],2,FALSE),"-")</f>
        <v>-</v>
      </c>
      <c r="D893" t="s">
        <v>46</v>
      </c>
      <c r="E893">
        <v>3407.0685017999999</v>
      </c>
      <c r="F893">
        <v>2010.6</v>
      </c>
      <c r="G893">
        <v>6.0441936615153198</v>
      </c>
      <c r="H893">
        <v>18.313167445692201</v>
      </c>
      <c r="I893">
        <v>7.3746933682071498</v>
      </c>
      <c r="J893">
        <v>1.5767587572222801</v>
      </c>
      <c r="K893">
        <v>1766.6613599695099</v>
      </c>
      <c r="L893">
        <v>1651.8615553734301</v>
      </c>
      <c r="M893">
        <v>64.929521195705306</v>
      </c>
      <c r="N893">
        <v>0.97571650409797095</v>
      </c>
      <c r="O893">
        <v>3.9490699293743101</v>
      </c>
      <c r="P893">
        <v>42.192362093352102</v>
      </c>
      <c r="Q893">
        <v>2.6150993686461999E-2</v>
      </c>
    </row>
    <row r="894" spans="1:17" x14ac:dyDescent="0.3">
      <c r="A894" t="s">
        <v>1934</v>
      </c>
      <c r="B894" t="s">
        <v>1935</v>
      </c>
      <c r="C894" t="str">
        <f>IFERROR(VLOOKUP(Table1[[#This Row],[Ticker]],[1]!Table1[[Symbol]:[Industry]],2,FALSE),"-")</f>
        <v>-</v>
      </c>
      <c r="D894" t="s">
        <v>481</v>
      </c>
      <c r="E894">
        <v>3385.07897091</v>
      </c>
      <c r="F894">
        <v>533.4</v>
      </c>
      <c r="G894">
        <v>1.71132945847681</v>
      </c>
      <c r="H894">
        <v>-7.4373510510926</v>
      </c>
      <c r="I894">
        <v>24.7017888250104</v>
      </c>
      <c r="J894">
        <v>-6.79616304250351</v>
      </c>
      <c r="K894">
        <v>507.89717044206998</v>
      </c>
      <c r="L894">
        <v>445.694324190651</v>
      </c>
      <c r="M894">
        <v>46.292975169774301</v>
      </c>
      <c r="N894">
        <v>0.60227183013585595</v>
      </c>
      <c r="O894">
        <v>7.1709786276715297</v>
      </c>
      <c r="P894">
        <v>62.127659574467998</v>
      </c>
      <c r="Q894">
        <v>-3.6028775495824998E-2</v>
      </c>
    </row>
    <row r="895" spans="1:17" hidden="1" x14ac:dyDescent="0.3">
      <c r="A895" t="s">
        <v>1936</v>
      </c>
      <c r="B895" t="s">
        <v>1937</v>
      </c>
      <c r="C895" t="str">
        <f>IFERROR(VLOOKUP(Table1[[#This Row],[Ticker]],[1]!Table1[[Symbol]:[Industry]],2,FALSE),"-")</f>
        <v>-</v>
      </c>
      <c r="D895" t="s">
        <v>49</v>
      </c>
      <c r="E895">
        <v>3377.7602604899998</v>
      </c>
      <c r="F895">
        <v>247.59</v>
      </c>
      <c r="G895">
        <v>32.564255435028002</v>
      </c>
      <c r="H895">
        <v>-1.3197555639011</v>
      </c>
      <c r="I895">
        <v>9.9956521153509108</v>
      </c>
      <c r="J895">
        <v>-2.55472228100821</v>
      </c>
      <c r="K895">
        <v>241.211059449441</v>
      </c>
      <c r="L895">
        <v>210.99287738758201</v>
      </c>
      <c r="M895">
        <v>50.896828857944499</v>
      </c>
      <c r="N895">
        <v>0.89750904442891599</v>
      </c>
      <c r="O895">
        <v>13.0901894260672</v>
      </c>
      <c r="P895">
        <v>70.516528925619795</v>
      </c>
      <c r="Q895">
        <v>-3.4668913290828003E-2</v>
      </c>
    </row>
    <row r="896" spans="1:17" x14ac:dyDescent="0.3">
      <c r="A896" t="s">
        <v>1938</v>
      </c>
      <c r="B896" t="s">
        <v>1939</v>
      </c>
      <c r="C896" t="str">
        <f>IFERROR(VLOOKUP(Table1[[#This Row],[Ticker]],[1]!Table1[[Symbol]:[Industry]],2,FALSE),"-")</f>
        <v>-</v>
      </c>
      <c r="D896" t="s">
        <v>1091</v>
      </c>
      <c r="E896">
        <v>3364.6742233</v>
      </c>
      <c r="F896">
        <v>452.45</v>
      </c>
      <c r="G896">
        <v>-46.654085699539003</v>
      </c>
      <c r="H896">
        <v>14.877034135179301</v>
      </c>
      <c r="I896">
        <v>-23.901643555878401</v>
      </c>
      <c r="J896">
        <v>-2.2129403261328</v>
      </c>
      <c r="K896">
        <v>414.80156506580897</v>
      </c>
      <c r="L896">
        <v>431.28594473360403</v>
      </c>
      <c r="M896">
        <v>66.0069454266566</v>
      </c>
      <c r="N896">
        <v>1.33215733445933</v>
      </c>
      <c r="O896">
        <v>46.778649574538598</v>
      </c>
      <c r="P896">
        <v>43.634920634920597</v>
      </c>
      <c r="Q896">
        <v>-6.1754969342650004E-3</v>
      </c>
    </row>
    <row r="897" spans="1:17" hidden="1" x14ac:dyDescent="0.3">
      <c r="A897" t="s">
        <v>1940</v>
      </c>
      <c r="B897" t="s">
        <v>1941</v>
      </c>
      <c r="C897" t="str">
        <f>IFERROR(VLOOKUP(Table1[[#This Row],[Ticker]],[1]!Table1[[Symbol]:[Industry]],2,FALSE),"-")</f>
        <v>-</v>
      </c>
      <c r="D897" t="s">
        <v>114</v>
      </c>
      <c r="E897">
        <v>3336.0196419899999</v>
      </c>
      <c r="F897">
        <v>55.31</v>
      </c>
      <c r="G897">
        <v>153.648596211588</v>
      </c>
      <c r="H897">
        <v>26.1387819582384</v>
      </c>
      <c r="I897">
        <v>14.657692548139201</v>
      </c>
      <c r="J897">
        <v>5.4543315016160498</v>
      </c>
      <c r="K897">
        <v>45.090989073904701</v>
      </c>
      <c r="L897">
        <v>39.379784630568501</v>
      </c>
      <c r="M897">
        <v>69.382784490397697</v>
      </c>
      <c r="N897">
        <v>2.2531192812517502</v>
      </c>
      <c r="O897">
        <v>22.853010305550502</v>
      </c>
      <c r="P897">
        <v>197.36559139784899</v>
      </c>
      <c r="Q897">
        <v>7.7177253292562004E-2</v>
      </c>
    </row>
    <row r="898" spans="1:17" hidden="1" x14ac:dyDescent="0.3">
      <c r="A898" t="s">
        <v>1942</v>
      </c>
      <c r="B898" t="s">
        <v>1943</v>
      </c>
      <c r="C898" t="str">
        <f>IFERROR(VLOOKUP(Table1[[#This Row],[Ticker]],[1]!Table1[[Symbol]:[Industry]],2,FALSE),"-")</f>
        <v>-</v>
      </c>
      <c r="D898" t="s">
        <v>78</v>
      </c>
      <c r="E898">
        <v>3306.44099052</v>
      </c>
      <c r="F898">
        <v>252.25</v>
      </c>
      <c r="G898">
        <v>105.232490389269</v>
      </c>
      <c r="H898">
        <v>0.85335196482979503</v>
      </c>
      <c r="I898">
        <v>29.446308990386299</v>
      </c>
      <c r="J898">
        <v>-0.57884366453935598</v>
      </c>
      <c r="K898">
        <v>221.96525094936399</v>
      </c>
      <c r="L898">
        <v>180.84075522063799</v>
      </c>
      <c r="M898">
        <v>63.081436397812801</v>
      </c>
      <c r="N898">
        <v>0.89271467016908301</v>
      </c>
      <c r="O898">
        <v>8.59861248761149</v>
      </c>
      <c r="P898">
        <v>136.74331299859199</v>
      </c>
      <c r="Q898">
        <v>3.8131999229404002E-2</v>
      </c>
    </row>
    <row r="899" spans="1:17" x14ac:dyDescent="0.3">
      <c r="A899" t="s">
        <v>1944</v>
      </c>
      <c r="B899" t="s">
        <v>1945</v>
      </c>
      <c r="C899" t="str">
        <f>IFERROR(VLOOKUP(Table1[[#This Row],[Ticker]],[1]!Table1[[Symbol]:[Industry]],2,FALSE),"-")</f>
        <v>-</v>
      </c>
      <c r="D899" t="s">
        <v>598</v>
      </c>
      <c r="E899">
        <v>3295.1614613400002</v>
      </c>
      <c r="F899">
        <v>1096.05</v>
      </c>
      <c r="G899">
        <v>27.472735165983401</v>
      </c>
      <c r="H899">
        <v>-3.4997947606811199</v>
      </c>
      <c r="I899">
        <v>0.407653651110093</v>
      </c>
      <c r="J899">
        <v>-1.7975208556257199E-2</v>
      </c>
      <c r="K899">
        <v>1083.0183230477701</v>
      </c>
      <c r="L899">
        <v>1013.6457438861</v>
      </c>
      <c r="M899">
        <v>59.064425245290003</v>
      </c>
      <c r="N899">
        <v>1.2516912405171201</v>
      </c>
      <c r="O899">
        <v>15.3186442224351</v>
      </c>
      <c r="P899">
        <v>58.790293371966598</v>
      </c>
      <c r="Q899">
        <v>2.5452157169561999E-2</v>
      </c>
    </row>
    <row r="900" spans="1:17" hidden="1" x14ac:dyDescent="0.3">
      <c r="A900" t="s">
        <v>1946</v>
      </c>
      <c r="B900" t="s">
        <v>1947</v>
      </c>
      <c r="C900" t="str">
        <f>IFERROR(VLOOKUP(Table1[[#This Row],[Ticker]],[1]!Table1[[Symbol]:[Industry]],2,FALSE),"-")</f>
        <v>-</v>
      </c>
      <c r="D900" t="s">
        <v>246</v>
      </c>
      <c r="E900">
        <v>3286.36</v>
      </c>
      <c r="F900">
        <v>16089.9</v>
      </c>
      <c r="G900">
        <v>29.826510870579899</v>
      </c>
      <c r="H900">
        <v>-2.2286800846473298</v>
      </c>
      <c r="I900">
        <v>0.91190426640782896</v>
      </c>
      <c r="J900">
        <v>4.3499559173439897</v>
      </c>
      <c r="K900">
        <v>14921.3289564364</v>
      </c>
      <c r="L900">
        <v>13338.4301718716</v>
      </c>
      <c r="M900">
        <v>73.838615540649201</v>
      </c>
      <c r="N900">
        <v>0.75531611245896901</v>
      </c>
      <c r="O900">
        <v>5.65665417435783</v>
      </c>
      <c r="P900">
        <v>62.809570307559198</v>
      </c>
      <c r="Q900">
        <v>0.141297458727386</v>
      </c>
    </row>
    <row r="901" spans="1:17" hidden="1" x14ac:dyDescent="0.3">
      <c r="A901" t="s">
        <v>1948</v>
      </c>
      <c r="B901" t="s">
        <v>1949</v>
      </c>
      <c r="C901" t="str">
        <f>IFERROR(VLOOKUP(Table1[[#This Row],[Ticker]],[1]!Table1[[Symbol]:[Industry]],2,FALSE),"-")</f>
        <v>-</v>
      </c>
      <c r="D901" t="s">
        <v>89</v>
      </c>
      <c r="E901">
        <v>3285.0472455300001</v>
      </c>
      <c r="F901">
        <v>590.04999999999995</v>
      </c>
      <c r="G901">
        <v>-2.1155701384553902</v>
      </c>
      <c r="H901">
        <v>11.3497333554278</v>
      </c>
      <c r="I901">
        <v>12.376653388663501</v>
      </c>
      <c r="J901">
        <v>17.276898787058599</v>
      </c>
      <c r="M901">
        <v>82.6496864378976</v>
      </c>
      <c r="O901">
        <v>6.3469197525633403</v>
      </c>
      <c r="P901">
        <v>25.489153551680101</v>
      </c>
    </row>
    <row r="902" spans="1:17" hidden="1" x14ac:dyDescent="0.3">
      <c r="A902" t="s">
        <v>1950</v>
      </c>
      <c r="B902" t="s">
        <v>1951</v>
      </c>
      <c r="C902" t="str">
        <f>IFERROR(VLOOKUP(Table1[[#This Row],[Ticker]],[1]!Table1[[Symbol]:[Industry]],2,FALSE),"-")</f>
        <v>-</v>
      </c>
      <c r="D902" t="s">
        <v>371</v>
      </c>
      <c r="E902">
        <v>3283.4658172599902</v>
      </c>
      <c r="F902">
        <v>257.10000000000002</v>
      </c>
      <c r="G902">
        <v>54.903276935117702</v>
      </c>
      <c r="H902">
        <v>-3.6572015567233702</v>
      </c>
      <c r="I902">
        <v>58.784649714050303</v>
      </c>
      <c r="J902">
        <v>1.2202479066324601</v>
      </c>
      <c r="K902">
        <v>230.829058271799</v>
      </c>
      <c r="L902">
        <v>183.88230389003499</v>
      </c>
      <c r="M902">
        <v>60.691819778395903</v>
      </c>
      <c r="N902">
        <v>1.0068209224693101</v>
      </c>
      <c r="O902">
        <v>10.8518086347724</v>
      </c>
      <c r="P902">
        <v>128.543490821814</v>
      </c>
      <c r="Q902">
        <v>0.16269168860783201</v>
      </c>
    </row>
    <row r="903" spans="1:17" hidden="1" x14ac:dyDescent="0.3">
      <c r="A903" t="s">
        <v>1952</v>
      </c>
      <c r="B903" t="s">
        <v>1953</v>
      </c>
      <c r="C903" t="str">
        <f>IFERROR(VLOOKUP(Table1[[#This Row],[Ticker]],[1]!Table1[[Symbol]:[Industry]],2,FALSE),"-")</f>
        <v>-</v>
      </c>
      <c r="D903" t="s">
        <v>476</v>
      </c>
      <c r="E903">
        <v>3275.1613713500001</v>
      </c>
      <c r="F903">
        <v>314.14999999999998</v>
      </c>
      <c r="G903">
        <v>-56.730269123844202</v>
      </c>
      <c r="H903">
        <v>-0.108311369785503</v>
      </c>
      <c r="I903">
        <v>-22.573825685125801</v>
      </c>
      <c r="J903">
        <v>-3.34864431109109</v>
      </c>
      <c r="K903">
        <v>301.670293260444</v>
      </c>
      <c r="M903">
        <v>49.106520431450001</v>
      </c>
      <c r="N903">
        <v>1.7235594114138799</v>
      </c>
      <c r="O903">
        <v>63.743434664968902</v>
      </c>
      <c r="P903">
        <v>27.651361235270201</v>
      </c>
    </row>
    <row r="904" spans="1:17" hidden="1" x14ac:dyDescent="0.3">
      <c r="A904" t="s">
        <v>1954</v>
      </c>
      <c r="B904" t="s">
        <v>1955</v>
      </c>
      <c r="C904" t="str">
        <f>IFERROR(VLOOKUP(Table1[[#This Row],[Ticker]],[1]!Table1[[Symbol]:[Industry]],2,FALSE),"-")</f>
        <v>-</v>
      </c>
      <c r="E904">
        <v>3272.8625000000002</v>
      </c>
      <c r="F904">
        <v>590.15</v>
      </c>
      <c r="G904">
        <v>381.25387727869099</v>
      </c>
      <c r="H904">
        <v>-17.034381455965701</v>
      </c>
      <c r="I904">
        <v>121.397164490885</v>
      </c>
      <c r="J904">
        <v>0.353265064799476</v>
      </c>
      <c r="K904">
        <v>600.40968502640806</v>
      </c>
      <c r="L904">
        <v>424.65862682026398</v>
      </c>
      <c r="M904">
        <v>44.090473970437401</v>
      </c>
      <c r="N904">
        <v>2.8755169240810301</v>
      </c>
      <c r="O904">
        <v>34.313310175379101</v>
      </c>
      <c r="P904">
        <v>783.45808383233498</v>
      </c>
      <c r="Q904">
        <v>0.23022171478539499</v>
      </c>
    </row>
    <row r="905" spans="1:17" x14ac:dyDescent="0.3">
      <c r="A905" t="s">
        <v>1956</v>
      </c>
      <c r="B905" t="s">
        <v>1957</v>
      </c>
      <c r="C905" t="str">
        <f>IFERROR(VLOOKUP(Table1[[#This Row],[Ticker]],[1]!Table1[[Symbol]:[Industry]],2,FALSE),"-")</f>
        <v>-</v>
      </c>
      <c r="D905" t="s">
        <v>246</v>
      </c>
      <c r="E905">
        <v>3266.776233</v>
      </c>
      <c r="F905">
        <v>337.3</v>
      </c>
      <c r="G905">
        <v>29.279256602736901</v>
      </c>
      <c r="H905">
        <v>2.08008158263066</v>
      </c>
      <c r="I905">
        <v>-20.002456224455599</v>
      </c>
      <c r="J905">
        <v>-4.8733904728608399</v>
      </c>
      <c r="K905">
        <v>330.15487240472498</v>
      </c>
      <c r="L905">
        <v>300.85135402223898</v>
      </c>
      <c r="M905">
        <v>44.310997718841399</v>
      </c>
      <c r="N905">
        <v>0.60833338895360001</v>
      </c>
      <c r="O905">
        <v>19.048324933293799</v>
      </c>
      <c r="P905">
        <v>59.103773584905603</v>
      </c>
      <c r="Q905">
        <v>7.9448469698298996E-2</v>
      </c>
    </row>
    <row r="906" spans="1:17" hidden="1" x14ac:dyDescent="0.3">
      <c r="A906" t="s">
        <v>1958</v>
      </c>
      <c r="B906" t="s">
        <v>1959</v>
      </c>
      <c r="C906" t="str">
        <f>IFERROR(VLOOKUP(Table1[[#This Row],[Ticker]],[1]!Table1[[Symbol]:[Industry]],2,FALSE),"-")</f>
        <v>-</v>
      </c>
      <c r="D906" t="s">
        <v>726</v>
      </c>
      <c r="E906">
        <v>3257.5325908999998</v>
      </c>
      <c r="F906">
        <v>776.4</v>
      </c>
      <c r="G906">
        <v>-27.314550259882498</v>
      </c>
      <c r="H906">
        <v>3.8772594493272599</v>
      </c>
      <c r="I906">
        <v>0.44095739384465898</v>
      </c>
      <c r="J906">
        <v>-3.2839098071773898</v>
      </c>
      <c r="K906">
        <v>743.24840772103505</v>
      </c>
      <c r="L906">
        <v>689.49036806950903</v>
      </c>
      <c r="M906">
        <v>49.443213923857698</v>
      </c>
      <c r="N906">
        <v>0.66788588901995505</v>
      </c>
      <c r="O906">
        <v>12.3905203503348</v>
      </c>
      <c r="P906">
        <v>38.346400570206598</v>
      </c>
      <c r="Q906">
        <v>-1.4144467775943E-2</v>
      </c>
    </row>
    <row r="907" spans="1:17" hidden="1" x14ac:dyDescent="0.3">
      <c r="A907" t="s">
        <v>1960</v>
      </c>
      <c r="B907" t="s">
        <v>1961</v>
      </c>
      <c r="C907" t="str">
        <f>IFERROR(VLOOKUP(Table1[[#This Row],[Ticker]],[1]!Table1[[Symbol]:[Industry]],2,FALSE),"-")</f>
        <v>-</v>
      </c>
      <c r="D907" t="s">
        <v>214</v>
      </c>
      <c r="E907">
        <v>3233.9195468500002</v>
      </c>
      <c r="F907">
        <v>2120.85</v>
      </c>
      <c r="G907">
        <v>120.208428416475</v>
      </c>
      <c r="H907">
        <v>-2.7702499040644502</v>
      </c>
      <c r="I907">
        <v>57.622560928034801</v>
      </c>
      <c r="J907">
        <v>-15.891747759366901</v>
      </c>
      <c r="K907">
        <v>1922.04437189993</v>
      </c>
      <c r="L907">
        <v>1430.16573680124</v>
      </c>
      <c r="M907">
        <v>38.404722674329598</v>
      </c>
      <c r="N907">
        <v>0.74827326519634196</v>
      </c>
      <c r="O907">
        <v>18.820284319965999</v>
      </c>
      <c r="P907">
        <v>175.43506493506399</v>
      </c>
    </row>
    <row r="908" spans="1:17" hidden="1" x14ac:dyDescent="0.3">
      <c r="A908" t="s">
        <v>1962</v>
      </c>
      <c r="B908" t="s">
        <v>1963</v>
      </c>
      <c r="C908" t="str">
        <f>IFERROR(VLOOKUP(Table1[[#This Row],[Ticker]],[1]!Table1[[Symbol]:[Industry]],2,FALSE),"-")</f>
        <v>-</v>
      </c>
      <c r="D908" t="s">
        <v>130</v>
      </c>
      <c r="E908">
        <v>3228.4698880000001</v>
      </c>
      <c r="F908">
        <v>1313.75</v>
      </c>
      <c r="G908">
        <v>20.374015541869099</v>
      </c>
      <c r="H908">
        <v>4.2939949271468398</v>
      </c>
      <c r="I908">
        <v>20.384633229812799</v>
      </c>
      <c r="J908">
        <v>3.57131200034594</v>
      </c>
      <c r="K908">
        <v>1195.81877860595</v>
      </c>
      <c r="L908">
        <v>1037.28861880724</v>
      </c>
      <c r="M908">
        <v>70.498121180496597</v>
      </c>
      <c r="N908">
        <v>0.99690524862205099</v>
      </c>
      <c r="O908">
        <v>3.9010466222645102</v>
      </c>
      <c r="P908">
        <v>59.2424242424242</v>
      </c>
      <c r="Q908">
        <v>4.3513388685466003E-2</v>
      </c>
    </row>
    <row r="909" spans="1:17" hidden="1" x14ac:dyDescent="0.3">
      <c r="A909" t="s">
        <v>1964</v>
      </c>
      <c r="B909" t="s">
        <v>1965</v>
      </c>
      <c r="C909" t="str">
        <f>IFERROR(VLOOKUP(Table1[[#This Row],[Ticker]],[1]!Table1[[Symbol]:[Industry]],2,FALSE),"-")</f>
        <v>-</v>
      </c>
      <c r="D909" t="s">
        <v>130</v>
      </c>
      <c r="E909">
        <v>3225.6069017200002</v>
      </c>
      <c r="F909">
        <v>18.32</v>
      </c>
      <c r="G909">
        <v>54.625631284386202</v>
      </c>
      <c r="H909">
        <v>-11.5624706962852</v>
      </c>
      <c r="I909">
        <v>14.8721937477306</v>
      </c>
      <c r="J909">
        <v>-2.6531937170603701</v>
      </c>
      <c r="K909">
        <v>19.726489288952699</v>
      </c>
      <c r="L909">
        <v>17.8943429468906</v>
      </c>
      <c r="M909">
        <v>42.061810250088698</v>
      </c>
      <c r="N909">
        <v>1.0503648806071</v>
      </c>
      <c r="O909">
        <v>85.316593886462798</v>
      </c>
      <c r="P909">
        <v>109.85108820160301</v>
      </c>
      <c r="Q909">
        <v>8.2937411719696E-2</v>
      </c>
    </row>
    <row r="910" spans="1:17" hidden="1" x14ac:dyDescent="0.3">
      <c r="A910" t="s">
        <v>1966</v>
      </c>
      <c r="B910" t="s">
        <v>1967</v>
      </c>
      <c r="C910" t="str">
        <f>IFERROR(VLOOKUP(Table1[[#This Row],[Ticker]],[1]!Table1[[Symbol]:[Industry]],2,FALSE),"-")</f>
        <v>-</v>
      </c>
      <c r="E910">
        <v>3225.2377014200001</v>
      </c>
      <c r="F910">
        <v>61.4</v>
      </c>
      <c r="G910">
        <v>9236.0649536741603</v>
      </c>
      <c r="H910">
        <v>46.162322672818497</v>
      </c>
      <c r="I910">
        <v>562.84031575342203</v>
      </c>
      <c r="J910">
        <v>7.4525544963000998</v>
      </c>
      <c r="K910">
        <v>42.9306967184123</v>
      </c>
      <c r="L910">
        <v>24.086089188971101</v>
      </c>
      <c r="M910">
        <v>99.163991186414194</v>
      </c>
      <c r="N910">
        <v>1.0894518100033499</v>
      </c>
      <c r="O910">
        <v>0</v>
      </c>
      <c r="P910">
        <v>9730.5903398926603</v>
      </c>
      <c r="Q910">
        <v>0.33023957575374602</v>
      </c>
    </row>
    <row r="911" spans="1:17" hidden="1" x14ac:dyDescent="0.3">
      <c r="A911" t="s">
        <v>1968</v>
      </c>
      <c r="B911" t="s">
        <v>1969</v>
      </c>
      <c r="C911" t="str">
        <f>IFERROR(VLOOKUP(Table1[[#This Row],[Ticker]],[1]!Table1[[Symbol]:[Industry]],2,FALSE),"-")</f>
        <v>-</v>
      </c>
      <c r="D911" t="s">
        <v>98</v>
      </c>
      <c r="E911">
        <v>3220.5949603200002</v>
      </c>
      <c r="F911">
        <v>69.69</v>
      </c>
      <c r="G911">
        <v>58.697564893821998</v>
      </c>
      <c r="H911">
        <v>22.501639496857202</v>
      </c>
      <c r="I911">
        <v>8.1418664138787697</v>
      </c>
      <c r="J911">
        <v>32.9832139190516</v>
      </c>
      <c r="K911">
        <v>54.295177848140703</v>
      </c>
      <c r="L911">
        <v>48.8792587101237</v>
      </c>
      <c r="M911">
        <v>92.255358994682993</v>
      </c>
      <c r="N911">
        <v>2.3963661652428199</v>
      </c>
      <c r="O911">
        <v>1.7362605825799999</v>
      </c>
      <c r="P911">
        <v>173.83104125736699</v>
      </c>
      <c r="Q911">
        <v>7.9654046148212004E-2</v>
      </c>
    </row>
    <row r="912" spans="1:17" hidden="1" x14ac:dyDescent="0.3">
      <c r="A912" t="s">
        <v>1970</v>
      </c>
      <c r="B912" t="s">
        <v>1971</v>
      </c>
      <c r="C912" t="str">
        <f>IFERROR(VLOOKUP(Table1[[#This Row],[Ticker]],[1]!Table1[[Symbol]:[Industry]],2,FALSE),"-")</f>
        <v>-</v>
      </c>
      <c r="D912" t="s">
        <v>127</v>
      </c>
      <c r="E912">
        <v>3216.9144217599901</v>
      </c>
      <c r="F912">
        <v>104.54</v>
      </c>
      <c r="G912">
        <v>79.5881110834477</v>
      </c>
      <c r="H912">
        <v>-4.8937349694333001</v>
      </c>
      <c r="I912">
        <v>-29.2694969671509</v>
      </c>
      <c r="J912">
        <v>-0.79101156445840703</v>
      </c>
      <c r="K912">
        <v>107.111988583794</v>
      </c>
      <c r="L912">
        <v>100.484765061994</v>
      </c>
      <c r="M912">
        <v>41.122375950845402</v>
      </c>
      <c r="N912">
        <v>1.59622480454981</v>
      </c>
      <c r="O912">
        <v>54.677635354887997</v>
      </c>
      <c r="P912">
        <v>111.191919191919</v>
      </c>
      <c r="Q912">
        <v>0.17838796543343599</v>
      </c>
    </row>
    <row r="913" spans="1:17" x14ac:dyDescent="0.3">
      <c r="A913" t="s">
        <v>1972</v>
      </c>
      <c r="B913" t="s">
        <v>1973</v>
      </c>
      <c r="C913" t="str">
        <f>IFERROR(VLOOKUP(Table1[[#This Row],[Ticker]],[1]!Table1[[Symbol]:[Industry]],2,FALSE),"-")</f>
        <v>-</v>
      </c>
      <c r="D913" t="s">
        <v>243</v>
      </c>
      <c r="E913">
        <v>3214.5881088000001</v>
      </c>
      <c r="F913">
        <v>1042</v>
      </c>
      <c r="G913">
        <v>-46.068986048350197</v>
      </c>
      <c r="H913">
        <v>12.645185235508601</v>
      </c>
      <c r="I913">
        <v>-18.7951176720366</v>
      </c>
      <c r="J913">
        <v>-6.1141335047510301</v>
      </c>
      <c r="K913">
        <v>946.21249596652501</v>
      </c>
      <c r="L913">
        <v>1002.7633415824801</v>
      </c>
      <c r="M913">
        <v>49.948015381227101</v>
      </c>
      <c r="N913">
        <v>1.36490644225712</v>
      </c>
      <c r="O913">
        <v>27.159309021113199</v>
      </c>
      <c r="P913">
        <v>38.628350961218601</v>
      </c>
      <c r="Q913">
        <v>-6.5998966759722999E-2</v>
      </c>
    </row>
    <row r="914" spans="1:17" hidden="1" x14ac:dyDescent="0.3">
      <c r="A914" t="s">
        <v>1974</v>
      </c>
      <c r="B914" t="s">
        <v>1975</v>
      </c>
      <c r="C914" t="str">
        <f>IFERROR(VLOOKUP(Table1[[#This Row],[Ticker]],[1]!Table1[[Symbol]:[Industry]],2,FALSE),"-")</f>
        <v>-</v>
      </c>
      <c r="D914" t="s">
        <v>140</v>
      </c>
      <c r="E914">
        <v>3209.843027295</v>
      </c>
      <c r="F914">
        <v>695.8</v>
      </c>
      <c r="G914">
        <v>72.029447686336496</v>
      </c>
      <c r="H914">
        <v>-2.5887992525463099</v>
      </c>
      <c r="I914">
        <v>33.245084084017201</v>
      </c>
      <c r="J914">
        <v>-4.0034953835677403</v>
      </c>
      <c r="K914">
        <v>680.61129782226203</v>
      </c>
      <c r="L914">
        <v>567.64147527536898</v>
      </c>
      <c r="M914">
        <v>53.594778031246797</v>
      </c>
      <c r="N914">
        <v>0.64946202993173796</v>
      </c>
      <c r="O914">
        <v>9.8016671457315407</v>
      </c>
      <c r="P914">
        <v>125.17799352750799</v>
      </c>
      <c r="Q914">
        <v>0.168702533908622</v>
      </c>
    </row>
    <row r="915" spans="1:17" x14ac:dyDescent="0.3">
      <c r="A915" t="s">
        <v>1976</v>
      </c>
      <c r="B915" t="s">
        <v>1977</v>
      </c>
      <c r="C915" t="str">
        <f>IFERROR(VLOOKUP(Table1[[#This Row],[Ticker]],[1]!Table1[[Symbol]:[Industry]],2,FALSE),"-")</f>
        <v>-</v>
      </c>
      <c r="D915" t="s">
        <v>62</v>
      </c>
      <c r="E915">
        <v>3206.032338</v>
      </c>
      <c r="F915">
        <v>390.65</v>
      </c>
      <c r="G915">
        <v>34.856993227957098</v>
      </c>
      <c r="H915">
        <v>0.397377967732847</v>
      </c>
      <c r="I915">
        <v>12.560475181624801</v>
      </c>
      <c r="J915">
        <v>-2.2706584554591198</v>
      </c>
      <c r="K915">
        <v>385.37332278650501</v>
      </c>
      <c r="L915">
        <v>340.96522197174397</v>
      </c>
      <c r="M915">
        <v>46.743353929816699</v>
      </c>
      <c r="N915">
        <v>0.875373079104101</v>
      </c>
      <c r="O915">
        <v>8.7162421605017304</v>
      </c>
      <c r="P915">
        <v>67.445349335619298</v>
      </c>
      <c r="Q915">
        <v>-4.7025796055155E-2</v>
      </c>
    </row>
    <row r="916" spans="1:17" hidden="1" x14ac:dyDescent="0.3">
      <c r="A916" t="s">
        <v>1978</v>
      </c>
      <c r="B916" t="s">
        <v>1979</v>
      </c>
      <c r="C916" t="str">
        <f>IFERROR(VLOOKUP(Table1[[#This Row],[Ticker]],[1]!Table1[[Symbol]:[Industry]],2,FALSE),"-")</f>
        <v>-</v>
      </c>
      <c r="D916" t="s">
        <v>75</v>
      </c>
      <c r="E916">
        <v>3198.2989499999999</v>
      </c>
      <c r="F916">
        <v>1169.0999999999999</v>
      </c>
      <c r="G916">
        <v>464.05250875474098</v>
      </c>
      <c r="H916">
        <v>-2.0556188262836601</v>
      </c>
      <c r="I916">
        <v>106.022892578084</v>
      </c>
      <c r="J916">
        <v>0.68320228102591996</v>
      </c>
      <c r="K916">
        <v>1236.38576127448</v>
      </c>
      <c r="L916">
        <v>893.19135296138802</v>
      </c>
      <c r="M916">
        <v>39.091872592493203</v>
      </c>
      <c r="N916">
        <v>0.60929199216238805</v>
      </c>
      <c r="O916">
        <v>35.83098109657</v>
      </c>
      <c r="P916">
        <v>490.603687799949</v>
      </c>
      <c r="Q916">
        <v>0.185413458646945</v>
      </c>
    </row>
    <row r="917" spans="1:17" x14ac:dyDescent="0.3">
      <c r="A917" t="s">
        <v>1980</v>
      </c>
      <c r="B917" t="s">
        <v>1981</v>
      </c>
      <c r="C917" t="str">
        <f>IFERROR(VLOOKUP(Table1[[#This Row],[Ticker]],[1]!Table1[[Symbol]:[Industry]],2,FALSE),"-")</f>
        <v>-</v>
      </c>
      <c r="D917" t="s">
        <v>78</v>
      </c>
      <c r="E917">
        <v>3193.8389353799998</v>
      </c>
      <c r="F917">
        <v>238.6</v>
      </c>
      <c r="G917">
        <v>-10.6610713832863</v>
      </c>
      <c r="H917">
        <v>-6.4283153502227304</v>
      </c>
      <c r="I917">
        <v>-26.680307903886501</v>
      </c>
      <c r="J917">
        <v>-4.1241142980671501</v>
      </c>
      <c r="K917">
        <v>238.707746198725</v>
      </c>
      <c r="L917">
        <v>236.20218226340199</v>
      </c>
      <c r="M917">
        <v>43.144090112281198</v>
      </c>
      <c r="N917">
        <v>0.98650339131025599</v>
      </c>
      <c r="O917">
        <v>27.8290025146689</v>
      </c>
      <c r="P917">
        <v>25.348043078539501</v>
      </c>
      <c r="Q917">
        <v>-2.4866965777287E-2</v>
      </c>
    </row>
    <row r="918" spans="1:17" hidden="1" x14ac:dyDescent="0.3">
      <c r="A918" t="s">
        <v>1982</v>
      </c>
      <c r="B918" t="s">
        <v>1983</v>
      </c>
      <c r="C918" t="str">
        <f>IFERROR(VLOOKUP(Table1[[#This Row],[Ticker]],[1]!Table1[[Symbol]:[Industry]],2,FALSE),"-")</f>
        <v>-</v>
      </c>
      <c r="D918" t="s">
        <v>1402</v>
      </c>
      <c r="E918">
        <v>3181.04884128</v>
      </c>
      <c r="F918">
        <v>216.2</v>
      </c>
      <c r="G918">
        <v>-24.348697072708799</v>
      </c>
      <c r="K918">
        <v>198.53034696656701</v>
      </c>
      <c r="L918">
        <v>172.215069946667</v>
      </c>
      <c r="M918">
        <v>81.1750791682543</v>
      </c>
      <c r="N918">
        <v>1</v>
      </c>
      <c r="O918">
        <v>2.8445883441258202</v>
      </c>
      <c r="P918">
        <v>14.1499472016895</v>
      </c>
      <c r="Q918">
        <v>0.14788253940821999</v>
      </c>
    </row>
    <row r="919" spans="1:17" hidden="1" x14ac:dyDescent="0.3">
      <c r="A919" t="s">
        <v>1984</v>
      </c>
      <c r="B919" t="s">
        <v>1985</v>
      </c>
      <c r="C919" t="str">
        <f>IFERROR(VLOOKUP(Table1[[#This Row],[Ticker]],[1]!Table1[[Symbol]:[Industry]],2,FALSE),"-")</f>
        <v>-</v>
      </c>
      <c r="D919" t="s">
        <v>290</v>
      </c>
      <c r="E919">
        <v>3180.1034857499999</v>
      </c>
      <c r="F919">
        <v>287.89999999999998</v>
      </c>
      <c r="G919">
        <v>33.675805946846502</v>
      </c>
      <c r="H919">
        <v>0.76130918638114897</v>
      </c>
      <c r="I919">
        <v>-16.4364256747571</v>
      </c>
      <c r="J919">
        <v>5.6243584232790802</v>
      </c>
      <c r="K919">
        <v>277.04861374222099</v>
      </c>
      <c r="L919">
        <v>263.46752466853599</v>
      </c>
      <c r="M919">
        <v>60.949905845540698</v>
      </c>
      <c r="N919">
        <v>2.7528458504389999</v>
      </c>
      <c r="O919">
        <v>17.922889892323699</v>
      </c>
      <c r="P919">
        <v>61.969057665260102</v>
      </c>
      <c r="Q919">
        <v>2.7431652163794999E-2</v>
      </c>
    </row>
    <row r="920" spans="1:17" hidden="1" x14ac:dyDescent="0.3">
      <c r="A920" t="s">
        <v>1986</v>
      </c>
      <c r="B920" t="s">
        <v>1987</v>
      </c>
      <c r="C920" t="str">
        <f>IFERROR(VLOOKUP(Table1[[#This Row],[Ticker]],[1]!Table1[[Symbol]:[Industry]],2,FALSE),"-")</f>
        <v>-</v>
      </c>
      <c r="D920" t="s">
        <v>481</v>
      </c>
      <c r="E920">
        <v>3176.2757545200002</v>
      </c>
      <c r="F920">
        <v>733.05</v>
      </c>
      <c r="G920">
        <v>121.858059820389</v>
      </c>
      <c r="H920">
        <v>7.1408480070334397</v>
      </c>
      <c r="I920">
        <v>2.9343040135914999</v>
      </c>
      <c r="J920">
        <v>-3.15391651421782</v>
      </c>
      <c r="K920">
        <v>673.99555632503598</v>
      </c>
      <c r="L920">
        <v>588.69860956145703</v>
      </c>
      <c r="M920">
        <v>52.029247197695902</v>
      </c>
      <c r="N920">
        <v>2.9486583379390701</v>
      </c>
      <c r="O920">
        <v>12.4548120864879</v>
      </c>
      <c r="P920">
        <v>152.75407292474699</v>
      </c>
      <c r="Q920">
        <v>0.14286854672993601</v>
      </c>
    </row>
    <row r="921" spans="1:17" x14ac:dyDescent="0.3">
      <c r="A921" t="s">
        <v>1988</v>
      </c>
      <c r="B921" t="s">
        <v>1989</v>
      </c>
      <c r="C921" t="str">
        <f>IFERROR(VLOOKUP(Table1[[#This Row],[Ticker]],[1]!Table1[[Symbol]:[Industry]],2,FALSE),"-")</f>
        <v>-</v>
      </c>
      <c r="D921" t="s">
        <v>246</v>
      </c>
      <c r="E921">
        <v>3154.8891582000001</v>
      </c>
      <c r="F921">
        <v>460.25</v>
      </c>
      <c r="G921">
        <v>-56.118765721716798</v>
      </c>
      <c r="H921">
        <v>-1.4232699415446299</v>
      </c>
      <c r="I921">
        <v>-29.427734319637899</v>
      </c>
      <c r="J921">
        <v>-8.2491754787972003</v>
      </c>
      <c r="K921">
        <v>461.52139495701698</v>
      </c>
      <c r="L921">
        <v>497.18180408919301</v>
      </c>
      <c r="M921">
        <v>35.519371743820898</v>
      </c>
      <c r="N921">
        <v>1.4607984668819201</v>
      </c>
      <c r="O921">
        <v>48.832156436719103</v>
      </c>
      <c r="P921">
        <v>15.0625</v>
      </c>
      <c r="Q921">
        <v>-7.1359186531477006E-2</v>
      </c>
    </row>
    <row r="922" spans="1:17" x14ac:dyDescent="0.3">
      <c r="A922" t="s">
        <v>1990</v>
      </c>
      <c r="B922" t="s">
        <v>1991</v>
      </c>
      <c r="C922" t="str">
        <f>IFERROR(VLOOKUP(Table1[[#This Row],[Ticker]],[1]!Table1[[Symbol]:[Industry]],2,FALSE),"-")</f>
        <v>-</v>
      </c>
      <c r="D922" t="s">
        <v>243</v>
      </c>
      <c r="E922">
        <v>3148.9466305999999</v>
      </c>
      <c r="F922">
        <v>304.25</v>
      </c>
      <c r="G922">
        <v>32.020249163252998</v>
      </c>
      <c r="H922">
        <v>2.1790427837219499</v>
      </c>
      <c r="I922">
        <v>15.338200210837</v>
      </c>
      <c r="J922">
        <v>-3.22041394482798</v>
      </c>
      <c r="K922">
        <v>288.34732644656299</v>
      </c>
      <c r="L922">
        <v>250.56074190286</v>
      </c>
      <c r="M922">
        <v>48.006306301475597</v>
      </c>
      <c r="N922">
        <v>0.79187966405764598</v>
      </c>
      <c r="O922">
        <v>9.4330320460147696</v>
      </c>
      <c r="P922">
        <v>64.637445887445807</v>
      </c>
      <c r="Q922">
        <v>5.1404668308481997E-2</v>
      </c>
    </row>
    <row r="923" spans="1:17" hidden="1" x14ac:dyDescent="0.3">
      <c r="A923" t="s">
        <v>1992</v>
      </c>
      <c r="B923" t="s">
        <v>1993</v>
      </c>
      <c r="C923" t="str">
        <f>IFERROR(VLOOKUP(Table1[[#This Row],[Ticker]],[1]!Table1[[Symbol]:[Industry]],2,FALSE),"-")</f>
        <v>-</v>
      </c>
      <c r="D923" t="s">
        <v>111</v>
      </c>
      <c r="E923">
        <v>3133.9466496</v>
      </c>
      <c r="F923">
        <v>835.8</v>
      </c>
      <c r="G923">
        <v>96.418544478548895</v>
      </c>
      <c r="H923">
        <v>-12.995106651742701</v>
      </c>
      <c r="I923">
        <v>25.4217675042789</v>
      </c>
      <c r="J923">
        <v>-3.6285865009908198</v>
      </c>
      <c r="K923">
        <v>866.88197960907098</v>
      </c>
      <c r="L923">
        <v>747.60326815109795</v>
      </c>
      <c r="M923">
        <v>30.734053034412099</v>
      </c>
      <c r="N923">
        <v>0.50579312517183495</v>
      </c>
      <c r="O923">
        <v>21.560181861689301</v>
      </c>
      <c r="P923">
        <v>126.811397557666</v>
      </c>
      <c r="Q923">
        <v>4.1399266654189998E-2</v>
      </c>
    </row>
    <row r="924" spans="1:17" x14ac:dyDescent="0.3">
      <c r="A924" t="s">
        <v>1994</v>
      </c>
      <c r="B924" t="s">
        <v>1995</v>
      </c>
      <c r="C924" t="str">
        <f>IFERROR(VLOOKUP(Table1[[#This Row],[Ticker]],[1]!Table1[[Symbol]:[Industry]],2,FALSE),"-")</f>
        <v>-</v>
      </c>
      <c r="D924" t="s">
        <v>140</v>
      </c>
      <c r="E924">
        <v>3128.3414744400002</v>
      </c>
      <c r="F924">
        <v>413.45</v>
      </c>
      <c r="G924">
        <v>-19.1656211894935</v>
      </c>
      <c r="H924">
        <v>-17.2760537611159</v>
      </c>
      <c r="I924">
        <v>-37.131372224954298</v>
      </c>
      <c r="J924">
        <v>-5.0748865601862203</v>
      </c>
      <c r="K924">
        <v>454.66349004399399</v>
      </c>
      <c r="L924">
        <v>464.15832004374499</v>
      </c>
      <c r="M924">
        <v>29.956830324409999</v>
      </c>
      <c r="N924">
        <v>0.70666948698729704</v>
      </c>
      <c r="O924">
        <v>41.492320715926901</v>
      </c>
      <c r="P924">
        <v>14.2758430071862</v>
      </c>
      <c r="Q924">
        <v>4.2846559270498998E-2</v>
      </c>
    </row>
    <row r="925" spans="1:17" x14ac:dyDescent="0.3">
      <c r="A925" t="s">
        <v>1996</v>
      </c>
      <c r="B925" t="s">
        <v>1997</v>
      </c>
      <c r="C925" t="str">
        <f>IFERROR(VLOOKUP(Table1[[#This Row],[Ticker]],[1]!Table1[[Symbol]:[Industry]],2,FALSE),"-")</f>
        <v>-</v>
      </c>
      <c r="D925" t="s">
        <v>553</v>
      </c>
      <c r="E925">
        <v>3118.4261101400002</v>
      </c>
      <c r="F925">
        <v>56.55</v>
      </c>
      <c r="G925">
        <v>55.430760727849197</v>
      </c>
      <c r="H925">
        <v>13.316797251742299</v>
      </c>
      <c r="I925">
        <v>25.015126294627802</v>
      </c>
      <c r="J925">
        <v>-5.0356360556979496</v>
      </c>
      <c r="K925">
        <v>49.6089374901672</v>
      </c>
      <c r="L925">
        <v>44.594552925453797</v>
      </c>
      <c r="M925">
        <v>51.440210917275301</v>
      </c>
      <c r="N925">
        <v>1.1071776771255599</v>
      </c>
      <c r="O925">
        <v>5.7471264367816097</v>
      </c>
      <c r="P925">
        <v>89.130434782608603</v>
      </c>
      <c r="Q925">
        <v>-6.4926814673524E-2</v>
      </c>
    </row>
    <row r="926" spans="1:17" hidden="1" x14ac:dyDescent="0.3">
      <c r="A926" t="s">
        <v>1998</v>
      </c>
      <c r="B926" t="s">
        <v>1999</v>
      </c>
      <c r="C926" t="str">
        <f>IFERROR(VLOOKUP(Table1[[#This Row],[Ticker]],[1]!Table1[[Symbol]:[Industry]],2,FALSE),"-")</f>
        <v>-</v>
      </c>
      <c r="D926" t="s">
        <v>193</v>
      </c>
      <c r="E926">
        <v>3111.6312123749999</v>
      </c>
      <c r="F926">
        <v>2045.15</v>
      </c>
      <c r="G926">
        <v>-35.445843682236102</v>
      </c>
      <c r="H926">
        <v>-1.6432777350551999</v>
      </c>
      <c r="I926">
        <v>-19.995024740963899</v>
      </c>
      <c r="J926">
        <v>-3.6511795736677901</v>
      </c>
      <c r="K926">
        <v>2013.8270720654</v>
      </c>
      <c r="L926">
        <v>2040.75426466311</v>
      </c>
      <c r="M926">
        <v>45.875247179593103</v>
      </c>
      <c r="N926">
        <v>1.60209099948628</v>
      </c>
      <c r="O926">
        <v>20.284575703493601</v>
      </c>
      <c r="P926">
        <v>17.3923026145854</v>
      </c>
      <c r="Q926">
        <v>1.7339155404372999E-2</v>
      </c>
    </row>
    <row r="927" spans="1:17" hidden="1" x14ac:dyDescent="0.3">
      <c r="A927" t="s">
        <v>2000</v>
      </c>
      <c r="B927" t="s">
        <v>2001</v>
      </c>
      <c r="C927" t="str">
        <f>IFERROR(VLOOKUP(Table1[[#This Row],[Ticker]],[1]!Table1[[Symbol]:[Industry]],2,FALSE),"-")</f>
        <v>-</v>
      </c>
      <c r="D927" t="s">
        <v>387</v>
      </c>
      <c r="E927">
        <v>3101.7865330200002</v>
      </c>
      <c r="F927">
        <v>465.75</v>
      </c>
      <c r="G927">
        <v>198.275551309956</v>
      </c>
      <c r="H927">
        <v>24.9535324863845</v>
      </c>
      <c r="I927">
        <v>26.1310878350214</v>
      </c>
      <c r="J927">
        <v>4.7772101625531302</v>
      </c>
      <c r="K927">
        <v>411.804536870437</v>
      </c>
      <c r="L927">
        <v>337.63692111326498</v>
      </c>
      <c r="M927">
        <v>66.848374271561497</v>
      </c>
      <c r="N927">
        <v>2.6259114449798799</v>
      </c>
      <c r="O927">
        <v>10.2952227589908</v>
      </c>
      <c r="P927">
        <v>260.06957866254299</v>
      </c>
      <c r="Q927">
        <v>0.13664779989509901</v>
      </c>
    </row>
    <row r="928" spans="1:17" hidden="1" x14ac:dyDescent="0.3">
      <c r="A928" t="s">
        <v>2002</v>
      </c>
      <c r="B928" t="s">
        <v>2003</v>
      </c>
      <c r="C928" t="str">
        <f>IFERROR(VLOOKUP(Table1[[#This Row],[Ticker]],[1]!Table1[[Symbol]:[Industry]],2,FALSE),"-")</f>
        <v>-</v>
      </c>
      <c r="D928" t="s">
        <v>122</v>
      </c>
      <c r="E928">
        <v>3095.7265026999999</v>
      </c>
      <c r="F928">
        <v>4232.75</v>
      </c>
      <c r="G928">
        <v>16.913407949674198</v>
      </c>
      <c r="H928">
        <v>-12.1347128413429</v>
      </c>
      <c r="I928">
        <v>52.039058716537802</v>
      </c>
      <c r="J928">
        <v>-2.87834650544846</v>
      </c>
      <c r="K928">
        <v>4358.9461566399996</v>
      </c>
      <c r="L928">
        <v>3662.64745004931</v>
      </c>
      <c r="M928">
        <v>42.320784273084797</v>
      </c>
      <c r="N928">
        <v>0.53907741591106795</v>
      </c>
      <c r="O928">
        <v>21.504931781938399</v>
      </c>
      <c r="P928">
        <v>98.422557659853695</v>
      </c>
      <c r="Q928">
        <v>0.13778023849738399</v>
      </c>
    </row>
    <row r="929" spans="1:17" hidden="1" x14ac:dyDescent="0.3">
      <c r="A929" t="s">
        <v>2004</v>
      </c>
      <c r="B929" t="s">
        <v>2005</v>
      </c>
      <c r="C929" t="str">
        <f>IFERROR(VLOOKUP(Table1[[#This Row],[Ticker]],[1]!Table1[[Symbol]:[Industry]],2,FALSE),"-")</f>
        <v>-</v>
      </c>
      <c r="D929" t="s">
        <v>98</v>
      </c>
      <c r="E929">
        <v>3062.6491139999998</v>
      </c>
      <c r="F929">
        <v>1351.5</v>
      </c>
      <c r="G929">
        <v>372.21445472244301</v>
      </c>
      <c r="H929">
        <v>2.8981284220009602</v>
      </c>
      <c r="I929">
        <v>77.230205020583895</v>
      </c>
      <c r="J929">
        <v>-2.1098518355153302</v>
      </c>
      <c r="K929">
        <v>1244.8325745685499</v>
      </c>
      <c r="L929">
        <v>917.09870506433504</v>
      </c>
      <c r="M929">
        <v>58.369278398284997</v>
      </c>
      <c r="N929">
        <v>0.89808893335687701</v>
      </c>
      <c r="O929">
        <v>7.5878653348131699</v>
      </c>
      <c r="P929">
        <v>430</v>
      </c>
      <c r="Q929">
        <v>0.17894379575589001</v>
      </c>
    </row>
    <row r="930" spans="1:17" hidden="1" x14ac:dyDescent="0.3">
      <c r="A930" t="s">
        <v>2006</v>
      </c>
      <c r="B930" t="s">
        <v>2007</v>
      </c>
      <c r="C930" t="str">
        <f>IFERROR(VLOOKUP(Table1[[#This Row],[Ticker]],[1]!Table1[[Symbol]:[Industry]],2,FALSE),"-")</f>
        <v>-</v>
      </c>
      <c r="D930" t="s">
        <v>130</v>
      </c>
      <c r="E930">
        <v>3062.2528649999999</v>
      </c>
      <c r="F930">
        <v>607.95000000000005</v>
      </c>
      <c r="G930">
        <v>-52.428683898197299</v>
      </c>
      <c r="H930">
        <v>1.9044897914236001</v>
      </c>
      <c r="I930">
        <v>-33.383592557856304</v>
      </c>
      <c r="J930">
        <v>2.1202917965480399</v>
      </c>
      <c r="K930">
        <v>590.441246600054</v>
      </c>
      <c r="L930">
        <v>655.65449352479698</v>
      </c>
      <c r="M930">
        <v>57.982239484158697</v>
      </c>
      <c r="N930">
        <v>1.3975647610699</v>
      </c>
      <c r="O930">
        <v>41.401431038736703</v>
      </c>
      <c r="P930">
        <v>21.3473053892215</v>
      </c>
      <c r="Q930">
        <v>4.5889084847920002E-2</v>
      </c>
    </row>
    <row r="931" spans="1:17" hidden="1" x14ac:dyDescent="0.3">
      <c r="A931" t="s">
        <v>2008</v>
      </c>
      <c r="B931" t="s">
        <v>2009</v>
      </c>
      <c r="C931" t="str">
        <f>IFERROR(VLOOKUP(Table1[[#This Row],[Ticker]],[1]!Table1[[Symbol]:[Industry]],2,FALSE),"-")</f>
        <v>-</v>
      </c>
      <c r="D931" t="s">
        <v>98</v>
      </c>
      <c r="E931">
        <v>3055.3179149849998</v>
      </c>
      <c r="F931">
        <v>2214.6</v>
      </c>
      <c r="G931">
        <v>693.820185522418</v>
      </c>
      <c r="H931">
        <v>75.391616455382504</v>
      </c>
      <c r="I931">
        <v>79.598315502514296</v>
      </c>
      <c r="J931">
        <v>25.652816822748701</v>
      </c>
      <c r="K931">
        <v>1502.31538141548</v>
      </c>
      <c r="L931">
        <v>1085.6340920090199</v>
      </c>
      <c r="M931">
        <v>91.212089067363905</v>
      </c>
      <c r="N931">
        <v>1.3516447589913201</v>
      </c>
      <c r="O931">
        <v>1.5984827959902399</v>
      </c>
      <c r="P931">
        <v>796.59919028340005</v>
      </c>
    </row>
    <row r="932" spans="1:17" x14ac:dyDescent="0.3">
      <c r="A932" t="s">
        <v>2010</v>
      </c>
      <c r="B932" t="s">
        <v>2011</v>
      </c>
      <c r="C932" t="str">
        <f>IFERROR(VLOOKUP(Table1[[#This Row],[Ticker]],[1]!Table1[[Symbol]:[Industry]],2,FALSE),"-")</f>
        <v>-</v>
      </c>
      <c r="D932" t="s">
        <v>62</v>
      </c>
      <c r="E932">
        <v>3054.4573626749998</v>
      </c>
      <c r="F932">
        <v>331.6</v>
      </c>
      <c r="G932">
        <v>-24.512345502999001</v>
      </c>
      <c r="H932">
        <v>-3.3524651105890499</v>
      </c>
      <c r="I932">
        <v>-23.893887492525199</v>
      </c>
      <c r="J932">
        <v>-5.5469201731600499</v>
      </c>
      <c r="K932">
        <v>329.89712821619099</v>
      </c>
      <c r="L932">
        <v>340.23237466882398</v>
      </c>
      <c r="M932">
        <v>42.073994043283697</v>
      </c>
      <c r="N932">
        <v>1.23417446086286</v>
      </c>
      <c r="O932">
        <v>25.150784077201401</v>
      </c>
      <c r="P932">
        <v>15.701325889741801</v>
      </c>
      <c r="Q932">
        <v>-9.6513130611059997E-2</v>
      </c>
    </row>
    <row r="933" spans="1:17" hidden="1" x14ac:dyDescent="0.3">
      <c r="A933" t="s">
        <v>2012</v>
      </c>
      <c r="B933" t="s">
        <v>2013</v>
      </c>
      <c r="C933" t="str">
        <f>IFERROR(VLOOKUP(Table1[[#This Row],[Ticker]],[1]!Table1[[Symbol]:[Industry]],2,FALSE),"-")</f>
        <v>-</v>
      </c>
      <c r="D933" t="s">
        <v>140</v>
      </c>
      <c r="E933">
        <v>3033.8262543000001</v>
      </c>
      <c r="F933">
        <v>597.79999999999995</v>
      </c>
      <c r="G933">
        <v>53.902593069462</v>
      </c>
      <c r="H933">
        <v>26.790035587677501</v>
      </c>
      <c r="I933">
        <v>28.221457338332701</v>
      </c>
      <c r="J933">
        <v>-2.6178171875866498</v>
      </c>
      <c r="K933">
        <v>521.651869120274</v>
      </c>
      <c r="L933">
        <v>449.31823995841501</v>
      </c>
      <c r="M933">
        <v>51.327630617533202</v>
      </c>
      <c r="N933">
        <v>1.14522824877703</v>
      </c>
      <c r="O933">
        <v>8.2970893275342998</v>
      </c>
      <c r="P933">
        <v>91.633274563231197</v>
      </c>
      <c r="Q933">
        <v>0.169504603612676</v>
      </c>
    </row>
    <row r="934" spans="1:17" x14ac:dyDescent="0.3">
      <c r="A934" t="s">
        <v>2014</v>
      </c>
      <c r="B934" t="s">
        <v>2015</v>
      </c>
      <c r="C934" t="str">
        <f>IFERROR(VLOOKUP(Table1[[#This Row],[Ticker]],[1]!Table1[[Symbol]:[Industry]],2,FALSE),"-")</f>
        <v>-</v>
      </c>
      <c r="D934" t="s">
        <v>243</v>
      </c>
      <c r="E934">
        <v>3029.5827749999999</v>
      </c>
      <c r="F934">
        <v>992.85</v>
      </c>
      <c r="G934">
        <v>37.218596128146402</v>
      </c>
      <c r="H934">
        <v>4.9125680646604604</v>
      </c>
      <c r="I934">
        <v>-2.0387347684350998</v>
      </c>
      <c r="J934">
        <v>5.5962582376345402</v>
      </c>
      <c r="K934">
        <v>872.97272113006898</v>
      </c>
      <c r="L934">
        <v>810.03077752411195</v>
      </c>
      <c r="M934">
        <v>74.005392263005703</v>
      </c>
      <c r="N934">
        <v>2.7374768374979102</v>
      </c>
      <c r="O934">
        <v>1.6518104446794499</v>
      </c>
      <c r="P934">
        <v>68.122936245872495</v>
      </c>
      <c r="Q934">
        <v>1.7253717676307002E-2</v>
      </c>
    </row>
    <row r="935" spans="1:17" hidden="1" x14ac:dyDescent="0.3">
      <c r="A935" t="s">
        <v>2016</v>
      </c>
      <c r="B935" t="s">
        <v>2017</v>
      </c>
      <c r="C935" t="str">
        <f>IFERROR(VLOOKUP(Table1[[#This Row],[Ticker]],[1]!Table1[[Symbol]:[Industry]],2,FALSE),"-")</f>
        <v>-</v>
      </c>
      <c r="D935" t="s">
        <v>214</v>
      </c>
      <c r="E935">
        <v>3028.6149922499999</v>
      </c>
      <c r="F935">
        <v>239.7</v>
      </c>
      <c r="G935">
        <v>273.43115762880302</v>
      </c>
      <c r="H935">
        <v>72.050319751260801</v>
      </c>
      <c r="I935">
        <v>132.557295445367</v>
      </c>
      <c r="J935">
        <v>24.197877873653699</v>
      </c>
      <c r="K935">
        <v>147.02150047915001</v>
      </c>
      <c r="L935">
        <v>106.386131063516</v>
      </c>
      <c r="M935">
        <v>92.028292526658106</v>
      </c>
      <c r="N935">
        <v>1.3344485337649099</v>
      </c>
      <c r="O935">
        <v>0</v>
      </c>
      <c r="P935">
        <v>335.02722323048999</v>
      </c>
      <c r="Q935">
        <v>0.112111494663603</v>
      </c>
    </row>
    <row r="936" spans="1:17" hidden="1" x14ac:dyDescent="0.3">
      <c r="A936" t="s">
        <v>2018</v>
      </c>
      <c r="B936" t="s">
        <v>2019</v>
      </c>
      <c r="C936" t="str">
        <f>IFERROR(VLOOKUP(Table1[[#This Row],[Ticker]],[1]!Table1[[Symbol]:[Industry]],2,FALSE),"-")</f>
        <v>-</v>
      </c>
      <c r="D936" t="s">
        <v>400</v>
      </c>
      <c r="E936">
        <v>3000.231925</v>
      </c>
      <c r="F936">
        <v>1781.4</v>
      </c>
      <c r="G936">
        <v>367.16310841344699</v>
      </c>
      <c r="H936">
        <v>10.174298968115901</v>
      </c>
      <c r="I936">
        <v>198.519741589012</v>
      </c>
      <c r="J936">
        <v>-4.1546050924213302</v>
      </c>
      <c r="K936">
        <v>1477.09668218812</v>
      </c>
      <c r="L936">
        <v>927.19042073282003</v>
      </c>
      <c r="M936">
        <v>47.678802072596397</v>
      </c>
      <c r="N936">
        <v>1.6225376836941601</v>
      </c>
      <c r="O936">
        <v>22.330751094644601</v>
      </c>
      <c r="P936">
        <v>427.58773878276298</v>
      </c>
      <c r="Q936">
        <v>0.28117115558427003</v>
      </c>
    </row>
    <row r="937" spans="1:17" hidden="1" x14ac:dyDescent="0.3">
      <c r="A937" t="s">
        <v>2020</v>
      </c>
      <c r="B937" t="s">
        <v>2021</v>
      </c>
      <c r="C937" t="str">
        <f>IFERROR(VLOOKUP(Table1[[#This Row],[Ticker]],[1]!Table1[[Symbol]:[Industry]],2,FALSE),"-")</f>
        <v>-</v>
      </c>
      <c r="D937" t="s">
        <v>21</v>
      </c>
      <c r="E937">
        <v>2995.7518359999999</v>
      </c>
      <c r="F937">
        <v>308.5</v>
      </c>
      <c r="G937">
        <v>-28.216167826474301</v>
      </c>
      <c r="H937">
        <v>8.1228613991393193</v>
      </c>
      <c r="I937">
        <v>-19.737718759777401</v>
      </c>
      <c r="J937">
        <v>1.8600608601327999</v>
      </c>
      <c r="K937">
        <v>278.36576586800197</v>
      </c>
      <c r="L937">
        <v>280.941258393287</v>
      </c>
      <c r="M937">
        <v>68.927066345938997</v>
      </c>
      <c r="N937">
        <v>1.2249279929794199</v>
      </c>
      <c r="O937">
        <v>30.372771474878402</v>
      </c>
      <c r="P937">
        <v>46.939747558942599</v>
      </c>
      <c r="Q937">
        <v>0.14148040353693001</v>
      </c>
    </row>
    <row r="938" spans="1:17" hidden="1" x14ac:dyDescent="0.3">
      <c r="A938" t="s">
        <v>2022</v>
      </c>
      <c r="B938" t="s">
        <v>2023</v>
      </c>
      <c r="C938" t="str">
        <f>IFERROR(VLOOKUP(Table1[[#This Row],[Ticker]],[1]!Table1[[Symbol]:[Industry]],2,FALSE),"-")</f>
        <v>-</v>
      </c>
      <c r="D938" t="s">
        <v>613</v>
      </c>
      <c r="E938">
        <v>2988.8727871999999</v>
      </c>
      <c r="F938">
        <v>216.67</v>
      </c>
      <c r="G938">
        <v>48.684831987065202</v>
      </c>
      <c r="H938">
        <v>15.087128820678</v>
      </c>
      <c r="I938">
        <v>3.5551481915573899</v>
      </c>
      <c r="J938">
        <v>17.544521180734801</v>
      </c>
      <c r="K938">
        <v>182.80527452641601</v>
      </c>
      <c r="L938">
        <v>166.65477365021201</v>
      </c>
      <c r="M938">
        <v>93.626851889875297</v>
      </c>
      <c r="N938">
        <v>2.4856772266214602</v>
      </c>
      <c r="O938">
        <v>3.65994369317395</v>
      </c>
      <c r="P938">
        <v>82.766765078026097</v>
      </c>
      <c r="Q938">
        <v>0.19566084637812101</v>
      </c>
    </row>
    <row r="939" spans="1:17" hidden="1" x14ac:dyDescent="0.3">
      <c r="A939" t="s">
        <v>2024</v>
      </c>
      <c r="B939" t="s">
        <v>2025</v>
      </c>
      <c r="C939" t="str">
        <f>IFERROR(VLOOKUP(Table1[[#This Row],[Ticker]],[1]!Table1[[Symbol]:[Industry]],2,FALSE),"-")</f>
        <v>-</v>
      </c>
      <c r="D939" t="s">
        <v>630</v>
      </c>
      <c r="E939">
        <v>2981.4993678549999</v>
      </c>
      <c r="F939">
        <v>2521.1999999999998</v>
      </c>
      <c r="G939">
        <v>5.0062818658173001</v>
      </c>
      <c r="H939">
        <v>1.83545976875374</v>
      </c>
      <c r="I939">
        <v>-4.88657216663551</v>
      </c>
      <c r="J939">
        <v>-1.3217259520887701</v>
      </c>
      <c r="K939">
        <v>2406.7724511256001</v>
      </c>
      <c r="L939">
        <v>2317.8683212476399</v>
      </c>
      <c r="M939">
        <v>58.661730963088402</v>
      </c>
      <c r="N939">
        <v>1.38724857292412</v>
      </c>
      <c r="O939">
        <v>14.973028716484199</v>
      </c>
      <c r="P939">
        <v>35.4682714523668</v>
      </c>
      <c r="Q939">
        <v>5.2503058739348997E-2</v>
      </c>
    </row>
    <row r="940" spans="1:17" hidden="1" x14ac:dyDescent="0.3">
      <c r="A940" t="s">
        <v>2026</v>
      </c>
      <c r="B940" t="s">
        <v>2027</v>
      </c>
      <c r="C940" t="str">
        <f>IFERROR(VLOOKUP(Table1[[#This Row],[Ticker]],[1]!Table1[[Symbol]:[Industry]],2,FALSE),"-")</f>
        <v>-</v>
      </c>
      <c r="D940" t="s">
        <v>905</v>
      </c>
      <c r="E940">
        <v>2980.9713462750001</v>
      </c>
      <c r="F940">
        <v>449.85</v>
      </c>
      <c r="G940">
        <v>13.520202802529299</v>
      </c>
      <c r="H940">
        <v>28.735813390818699</v>
      </c>
      <c r="I940">
        <v>28.0124263296482</v>
      </c>
      <c r="J940">
        <v>12.636910793031401</v>
      </c>
      <c r="K940">
        <v>353.67456684736101</v>
      </c>
      <c r="M940">
        <v>83.941339000093805</v>
      </c>
      <c r="N940">
        <v>3.5760832986325699</v>
      </c>
      <c r="O940">
        <v>5.5685228409469696</v>
      </c>
      <c r="P940">
        <v>59.408221119773202</v>
      </c>
    </row>
    <row r="941" spans="1:17" hidden="1" x14ac:dyDescent="0.3">
      <c r="A941" t="s">
        <v>2028</v>
      </c>
      <c r="B941" t="s">
        <v>2029</v>
      </c>
      <c r="C941" t="str">
        <f>IFERROR(VLOOKUP(Table1[[#This Row],[Ticker]],[1]!Table1[[Symbol]:[Industry]],2,FALSE),"-")</f>
        <v>-</v>
      </c>
      <c r="D941" t="s">
        <v>130</v>
      </c>
      <c r="E941">
        <v>2979.5317040899999</v>
      </c>
      <c r="F941">
        <v>921.15</v>
      </c>
      <c r="G941">
        <v>77.032150579348396</v>
      </c>
      <c r="H941">
        <v>-2.7630564680747902</v>
      </c>
      <c r="I941">
        <v>-28.142250766464301</v>
      </c>
      <c r="J941">
        <v>-4.2001031970327301</v>
      </c>
      <c r="K941">
        <v>912.73010496008601</v>
      </c>
      <c r="L941">
        <v>856.76072614552197</v>
      </c>
      <c r="M941">
        <v>41.876365200716002</v>
      </c>
      <c r="N941">
        <v>1.72130472352179</v>
      </c>
      <c r="O941">
        <v>26.879444173044501</v>
      </c>
      <c r="P941">
        <v>109.328485399386</v>
      </c>
      <c r="Q941">
        <v>0.15140837963428899</v>
      </c>
    </row>
    <row r="942" spans="1:17" x14ac:dyDescent="0.3">
      <c r="A942" t="s">
        <v>2030</v>
      </c>
      <c r="B942" t="s">
        <v>2031</v>
      </c>
      <c r="C942" t="str">
        <f>IFERROR(VLOOKUP(Table1[[#This Row],[Ticker]],[1]!Table1[[Symbol]:[Industry]],2,FALSE),"-")</f>
        <v>-</v>
      </c>
      <c r="D942" t="s">
        <v>59</v>
      </c>
      <c r="E942">
        <v>2969.6552977840001</v>
      </c>
      <c r="F942">
        <v>232.17</v>
      </c>
      <c r="G942">
        <v>-16.6808646771191</v>
      </c>
      <c r="H942">
        <v>17.721509839745501</v>
      </c>
      <c r="I942">
        <v>16.680604994028201</v>
      </c>
      <c r="J942">
        <v>7.1472214033366503</v>
      </c>
      <c r="K942">
        <v>199.688967627023</v>
      </c>
      <c r="L942">
        <v>187.09561998099801</v>
      </c>
      <c r="M942">
        <v>70.976351620393302</v>
      </c>
      <c r="N942">
        <v>1.9497654373864901</v>
      </c>
      <c r="O942">
        <v>11.1039324632812</v>
      </c>
      <c r="P942">
        <v>50.077569489334103</v>
      </c>
      <c r="Q942">
        <v>5.7267123719461001E-2</v>
      </c>
    </row>
    <row r="943" spans="1:17" hidden="1" x14ac:dyDescent="0.3">
      <c r="A943" t="s">
        <v>2032</v>
      </c>
      <c r="B943" t="s">
        <v>2033</v>
      </c>
      <c r="C943" t="str">
        <f>IFERROR(VLOOKUP(Table1[[#This Row],[Ticker]],[1]!Table1[[Symbol]:[Industry]],2,FALSE),"-")</f>
        <v>-</v>
      </c>
      <c r="D943" t="s">
        <v>62</v>
      </c>
      <c r="E943">
        <v>2967.3290672190001</v>
      </c>
      <c r="F943">
        <v>133.27000000000001</v>
      </c>
      <c r="G943">
        <v>86.149797430977998</v>
      </c>
      <c r="H943">
        <v>28.634348248814199</v>
      </c>
      <c r="I943">
        <v>-5.4641262717260597</v>
      </c>
      <c r="J943">
        <v>12.1118885912673</v>
      </c>
      <c r="K943">
        <v>108.987325145035</v>
      </c>
      <c r="L943">
        <v>96.933971772907199</v>
      </c>
      <c r="M943">
        <v>76.157079658699303</v>
      </c>
      <c r="N943">
        <v>3.1381277998243999</v>
      </c>
      <c r="O943">
        <v>8.6516095145193894</v>
      </c>
      <c r="P943">
        <v>123.607382550335</v>
      </c>
      <c r="Q943">
        <v>3.9021898930599999E-2</v>
      </c>
    </row>
    <row r="944" spans="1:17" hidden="1" x14ac:dyDescent="0.3">
      <c r="A944" t="s">
        <v>2034</v>
      </c>
      <c r="B944" t="s">
        <v>2035</v>
      </c>
      <c r="C944" t="str">
        <f>IFERROR(VLOOKUP(Table1[[#This Row],[Ticker]],[1]!Table1[[Symbol]:[Industry]],2,FALSE),"-")</f>
        <v>-</v>
      </c>
      <c r="E944">
        <v>2962.2433968299902</v>
      </c>
      <c r="F944">
        <v>5944.05</v>
      </c>
      <c r="G944">
        <v>81.063347713091602</v>
      </c>
      <c r="H944">
        <v>45.193863623132103</v>
      </c>
      <c r="I944">
        <v>79.645269729621205</v>
      </c>
      <c r="J944">
        <v>7.42887351983277</v>
      </c>
      <c r="K944">
        <v>4745.4440908953602</v>
      </c>
      <c r="L944">
        <v>3632.60099806677</v>
      </c>
      <c r="M944">
        <v>65.677680853320695</v>
      </c>
      <c r="N944">
        <v>0.72910046226299596</v>
      </c>
      <c r="O944">
        <v>8.3941083941083896</v>
      </c>
      <c r="P944">
        <v>150.381213142375</v>
      </c>
      <c r="Q944">
        <v>0.16294385357257599</v>
      </c>
    </row>
    <row r="945" spans="1:17" hidden="1" x14ac:dyDescent="0.3">
      <c r="A945" t="s">
        <v>2036</v>
      </c>
      <c r="B945" t="s">
        <v>2037</v>
      </c>
      <c r="C945" t="str">
        <f>IFERROR(VLOOKUP(Table1[[#This Row],[Ticker]],[1]!Table1[[Symbol]:[Industry]],2,FALSE),"-")</f>
        <v>-</v>
      </c>
      <c r="D945" t="s">
        <v>200</v>
      </c>
      <c r="E945">
        <v>2952.72229161</v>
      </c>
      <c r="F945">
        <v>2030.55</v>
      </c>
      <c r="G945">
        <v>73.938351046237599</v>
      </c>
      <c r="H945">
        <v>-8.9965493925752895</v>
      </c>
      <c r="I945">
        <v>39.1952619873095</v>
      </c>
      <c r="J945">
        <v>-4.7346694418366999</v>
      </c>
      <c r="K945">
        <v>2080.13226265098</v>
      </c>
      <c r="L945">
        <v>1771.2131605883101</v>
      </c>
      <c r="M945">
        <v>37.7764201192755</v>
      </c>
      <c r="N945">
        <v>0.88932750657123005</v>
      </c>
      <c r="O945">
        <v>22.134397084533699</v>
      </c>
      <c r="P945">
        <v>104.888754351445</v>
      </c>
      <c r="Q945">
        <v>0.113662281732254</v>
      </c>
    </row>
    <row r="946" spans="1:17" hidden="1" x14ac:dyDescent="0.3">
      <c r="A946" t="s">
        <v>2038</v>
      </c>
      <c r="B946" t="s">
        <v>2039</v>
      </c>
      <c r="C946" t="str">
        <f>IFERROR(VLOOKUP(Table1[[#This Row],[Ticker]],[1]!Table1[[Symbol]:[Industry]],2,FALSE),"-")</f>
        <v>-</v>
      </c>
      <c r="D946" t="s">
        <v>481</v>
      </c>
      <c r="E946">
        <v>2950.0889818000001</v>
      </c>
      <c r="F946">
        <v>519.20000000000005</v>
      </c>
      <c r="G946">
        <v>15.417138388970001</v>
      </c>
      <c r="H946">
        <v>-16.534861398764399</v>
      </c>
      <c r="I946">
        <v>3.8538434605373202</v>
      </c>
      <c r="J946">
        <v>-2.98988102356192</v>
      </c>
      <c r="K946">
        <v>548.70592078439097</v>
      </c>
      <c r="L946">
        <v>504.95254854592201</v>
      </c>
      <c r="M946">
        <v>33.246811426698798</v>
      </c>
      <c r="N946">
        <v>0.65675404438311802</v>
      </c>
      <c r="O946">
        <v>27.1090138674884</v>
      </c>
      <c r="P946">
        <v>45.0279329608938</v>
      </c>
      <c r="Q946">
        <v>3.5645369633189997E-2</v>
      </c>
    </row>
    <row r="947" spans="1:17" hidden="1" x14ac:dyDescent="0.3">
      <c r="A947" t="s">
        <v>2040</v>
      </c>
      <c r="B947" t="s">
        <v>2041</v>
      </c>
      <c r="C947" t="str">
        <f>IFERROR(VLOOKUP(Table1[[#This Row],[Ticker]],[1]!Table1[[Symbol]:[Industry]],2,FALSE),"-")</f>
        <v>-</v>
      </c>
      <c r="D947" t="s">
        <v>111</v>
      </c>
      <c r="E947">
        <v>2949.3652499999998</v>
      </c>
      <c r="F947">
        <v>432.1</v>
      </c>
      <c r="G947">
        <v>219.785705321828</v>
      </c>
      <c r="H947">
        <v>-3.8545911920670699</v>
      </c>
      <c r="I947">
        <v>31.494136160796302</v>
      </c>
      <c r="J947">
        <v>-5.6549105328189304</v>
      </c>
      <c r="K947">
        <v>421.68974873263898</v>
      </c>
      <c r="L947">
        <v>333.12977143215699</v>
      </c>
      <c r="M947">
        <v>57.085385704849401</v>
      </c>
      <c r="N947">
        <v>0.93882536157709495</v>
      </c>
      <c r="O947">
        <v>18.930803054848401</v>
      </c>
      <c r="P947">
        <v>289.68886216744301</v>
      </c>
      <c r="Q947">
        <v>0.24576087681699099</v>
      </c>
    </row>
    <row r="948" spans="1:17" hidden="1" x14ac:dyDescent="0.3">
      <c r="A948" t="s">
        <v>2042</v>
      </c>
      <c r="B948" t="s">
        <v>2043</v>
      </c>
      <c r="C948" t="str">
        <f>IFERROR(VLOOKUP(Table1[[#This Row],[Ticker]],[1]!Table1[[Symbol]:[Industry]],2,FALSE),"-")</f>
        <v>-</v>
      </c>
      <c r="D948" t="s">
        <v>243</v>
      </c>
      <c r="E948">
        <v>2939.5116462249998</v>
      </c>
      <c r="F948">
        <v>2387.6</v>
      </c>
      <c r="G948">
        <v>-0.38403865267075599</v>
      </c>
      <c r="H948">
        <v>21.969632040931401</v>
      </c>
      <c r="I948">
        <v>-6.44579091021712</v>
      </c>
      <c r="J948">
        <v>-7.5455224361978503</v>
      </c>
      <c r="K948">
        <v>2138.5700813828798</v>
      </c>
      <c r="L948">
        <v>2040.9716087040199</v>
      </c>
      <c r="M948">
        <v>60.078747435460102</v>
      </c>
      <c r="N948">
        <v>3.6859445799263999</v>
      </c>
      <c r="O948">
        <v>19.615932316971001</v>
      </c>
      <c r="P948">
        <v>58.260696649322199</v>
      </c>
      <c r="Q948">
        <v>5.9683646711091998E-2</v>
      </c>
    </row>
    <row r="949" spans="1:17" hidden="1" x14ac:dyDescent="0.3">
      <c r="A949" t="s">
        <v>2044</v>
      </c>
      <c r="B949" t="s">
        <v>2045</v>
      </c>
      <c r="C949" t="str">
        <f>IFERROR(VLOOKUP(Table1[[#This Row],[Ticker]],[1]!Table1[[Symbol]:[Industry]],2,FALSE),"-")</f>
        <v>-</v>
      </c>
      <c r="D949" t="s">
        <v>1402</v>
      </c>
      <c r="E949">
        <v>2925.7197231599998</v>
      </c>
      <c r="F949">
        <v>397.55</v>
      </c>
      <c r="G949">
        <v>11.9243376912891</v>
      </c>
      <c r="H949">
        <v>12.981817650562499</v>
      </c>
      <c r="I949">
        <v>8.6695013556745799</v>
      </c>
      <c r="J949">
        <v>-2.6740717986386202</v>
      </c>
      <c r="K949">
        <v>348.19385351872597</v>
      </c>
      <c r="L949">
        <v>314.397651781945</v>
      </c>
      <c r="M949">
        <v>66.872403991155394</v>
      </c>
      <c r="N949">
        <v>1.4574644336652101</v>
      </c>
      <c r="O949">
        <v>2.4273676267136</v>
      </c>
      <c r="P949">
        <v>62.863580499795098</v>
      </c>
      <c r="Q949">
        <v>-7.9062478277870003E-3</v>
      </c>
    </row>
    <row r="950" spans="1:17" hidden="1" x14ac:dyDescent="0.3">
      <c r="A950" t="s">
        <v>2046</v>
      </c>
      <c r="B950" t="s">
        <v>2047</v>
      </c>
      <c r="C950" t="str">
        <f>IFERROR(VLOOKUP(Table1[[#This Row],[Ticker]],[1]!Table1[[Symbol]:[Industry]],2,FALSE),"-")</f>
        <v>-</v>
      </c>
      <c r="D950" t="s">
        <v>62</v>
      </c>
      <c r="E950">
        <v>2897.8154056520002</v>
      </c>
      <c r="F950">
        <v>55.55</v>
      </c>
      <c r="G950">
        <v>61.313195088275997</v>
      </c>
      <c r="H950">
        <v>9.0313773276291904</v>
      </c>
      <c r="I950">
        <v>0.65351002893652599</v>
      </c>
      <c r="J950">
        <v>0.79614373916897596</v>
      </c>
      <c r="K950">
        <v>52.533988318916599</v>
      </c>
      <c r="L950">
        <v>46.439170952248197</v>
      </c>
      <c r="M950">
        <v>51.995256330161098</v>
      </c>
      <c r="N950">
        <v>1.48408783127788</v>
      </c>
      <c r="O950">
        <v>9.3609360936093697</v>
      </c>
      <c r="P950">
        <v>94.230769230769198</v>
      </c>
      <c r="Q950">
        <v>-2.7651820756043E-2</v>
      </c>
    </row>
    <row r="951" spans="1:17" hidden="1" x14ac:dyDescent="0.3">
      <c r="A951" t="s">
        <v>2048</v>
      </c>
      <c r="B951" t="s">
        <v>2049</v>
      </c>
      <c r="C951" t="str">
        <f>IFERROR(VLOOKUP(Table1[[#This Row],[Ticker]],[1]!Table1[[Symbol]:[Industry]],2,FALSE),"-")</f>
        <v>-</v>
      </c>
      <c r="D951" t="s">
        <v>140</v>
      </c>
      <c r="E951">
        <v>2896.245259029</v>
      </c>
      <c r="F951">
        <v>11.09</v>
      </c>
      <c r="G951">
        <v>665.74082044305305</v>
      </c>
      <c r="H951">
        <v>-7.4369165707311096</v>
      </c>
      <c r="I951">
        <v>-5.2751977880691596</v>
      </c>
      <c r="J951">
        <v>-3.4865147431861101</v>
      </c>
      <c r="K951">
        <v>11.0015030632965</v>
      </c>
      <c r="L951">
        <v>9.2470851800481508</v>
      </c>
      <c r="M951">
        <v>45.3307417826978</v>
      </c>
      <c r="N951">
        <v>1.0963121030747001</v>
      </c>
      <c r="O951">
        <v>78.539224526600506</v>
      </c>
      <c r="P951">
        <v>753.07692307692298</v>
      </c>
      <c r="Q951">
        <v>0.13319727695679001</v>
      </c>
    </row>
    <row r="952" spans="1:17" hidden="1" x14ac:dyDescent="0.3">
      <c r="A952" t="s">
        <v>2050</v>
      </c>
      <c r="B952" t="s">
        <v>2051</v>
      </c>
      <c r="C952" t="str">
        <f>IFERROR(VLOOKUP(Table1[[#This Row],[Ticker]],[1]!Table1[[Symbol]:[Industry]],2,FALSE),"-")</f>
        <v>-</v>
      </c>
      <c r="D952" t="s">
        <v>111</v>
      </c>
      <c r="E952">
        <v>2895.9955825439902</v>
      </c>
      <c r="F952">
        <v>275.02</v>
      </c>
      <c r="G952">
        <v>12665.2258702769</v>
      </c>
      <c r="H952">
        <v>10.6980658619911</v>
      </c>
      <c r="I952">
        <v>902.92413516679801</v>
      </c>
      <c r="J952">
        <v>-0.76243741453936598</v>
      </c>
      <c r="K952">
        <v>91.976261648156907</v>
      </c>
      <c r="L952">
        <v>29.402771760490801</v>
      </c>
      <c r="M952">
        <v>98.341379789078104</v>
      </c>
      <c r="N952">
        <v>7.6871637975417604E-3</v>
      </c>
      <c r="O952">
        <v>0</v>
      </c>
      <c r="P952">
        <v>13651</v>
      </c>
      <c r="Q952">
        <v>0.106397936123158</v>
      </c>
    </row>
    <row r="953" spans="1:17" hidden="1" x14ac:dyDescent="0.3">
      <c r="A953" t="s">
        <v>2052</v>
      </c>
      <c r="B953" t="s">
        <v>2053</v>
      </c>
      <c r="C953" t="str">
        <f>IFERROR(VLOOKUP(Table1[[#This Row],[Ticker]],[1]!Table1[[Symbol]:[Industry]],2,FALSE),"-")</f>
        <v>-</v>
      </c>
      <c r="D953" t="s">
        <v>166</v>
      </c>
      <c r="E953">
        <v>2879.9202202500001</v>
      </c>
      <c r="F953">
        <v>436.15</v>
      </c>
      <c r="G953">
        <v>3.0577436504488298</v>
      </c>
      <c r="H953">
        <v>6.2098585950313803</v>
      </c>
      <c r="I953">
        <v>18.3425386266285</v>
      </c>
      <c r="J953">
        <v>-5.6016709319151401</v>
      </c>
      <c r="K953">
        <v>387.26944651049598</v>
      </c>
      <c r="L953">
        <v>339.03565367272</v>
      </c>
      <c r="M953">
        <v>45.552135826233098</v>
      </c>
      <c r="N953">
        <v>0.53626049861375402</v>
      </c>
      <c r="O953">
        <v>10.970996216897801</v>
      </c>
      <c r="P953">
        <v>76.578947368420998</v>
      </c>
      <c r="Q953">
        <v>0.129554770129403</v>
      </c>
    </row>
    <row r="954" spans="1:17" hidden="1" x14ac:dyDescent="0.3">
      <c r="A954" t="s">
        <v>2054</v>
      </c>
      <c r="B954" t="s">
        <v>2055</v>
      </c>
      <c r="C954" t="str">
        <f>IFERROR(VLOOKUP(Table1[[#This Row],[Ticker]],[1]!Table1[[Symbol]:[Industry]],2,FALSE),"-")</f>
        <v>-</v>
      </c>
      <c r="D954" t="s">
        <v>62</v>
      </c>
      <c r="E954">
        <v>2877.8416794099999</v>
      </c>
      <c r="F954">
        <v>511.7</v>
      </c>
      <c r="G954">
        <v>-31.887814313397801</v>
      </c>
      <c r="H954">
        <v>-2.58016184642673</v>
      </c>
      <c r="I954">
        <v>-13.3448512156393</v>
      </c>
      <c r="J954">
        <v>-1.62977429606904</v>
      </c>
      <c r="K954">
        <v>495.71905328249198</v>
      </c>
      <c r="M954">
        <v>48.503571834799097</v>
      </c>
      <c r="N954">
        <v>1.35740059954088</v>
      </c>
      <c r="O954">
        <v>14.9110807113543</v>
      </c>
      <c r="P954">
        <v>21.442980894742998</v>
      </c>
    </row>
    <row r="955" spans="1:17" hidden="1" x14ac:dyDescent="0.3">
      <c r="A955" t="s">
        <v>2056</v>
      </c>
      <c r="B955" t="s">
        <v>2057</v>
      </c>
      <c r="C955" t="str">
        <f>IFERROR(VLOOKUP(Table1[[#This Row],[Ticker]],[1]!Table1[[Symbol]:[Industry]],2,FALSE),"-")</f>
        <v>-</v>
      </c>
      <c r="D955" t="s">
        <v>344</v>
      </c>
      <c r="E955">
        <v>2868.482368125</v>
      </c>
      <c r="F955">
        <v>1903.9</v>
      </c>
      <c r="G955">
        <v>-48.979402402702803</v>
      </c>
      <c r="H955">
        <v>-5.7148789184609097</v>
      </c>
      <c r="I955">
        <v>-25.561225935168</v>
      </c>
      <c r="J955">
        <v>-3.13673909051702</v>
      </c>
      <c r="K955">
        <v>1924.7697371197901</v>
      </c>
      <c r="L955">
        <v>2016.2509660351</v>
      </c>
      <c r="M955">
        <v>39.655870041332001</v>
      </c>
      <c r="N955">
        <v>1.3485529412149</v>
      </c>
      <c r="O955">
        <v>47.329166447817599</v>
      </c>
      <c r="P955">
        <v>12.6568047337278</v>
      </c>
      <c r="Q955">
        <v>-8.6721097665578006E-2</v>
      </c>
    </row>
    <row r="956" spans="1:17" hidden="1" x14ac:dyDescent="0.3">
      <c r="A956" t="s">
        <v>2058</v>
      </c>
      <c r="B956" t="s">
        <v>2059</v>
      </c>
      <c r="C956" t="str">
        <f>IFERROR(VLOOKUP(Table1[[#This Row],[Ticker]],[1]!Table1[[Symbol]:[Industry]],2,FALSE),"-")</f>
        <v>-</v>
      </c>
      <c r="E956">
        <v>2867.09534764</v>
      </c>
      <c r="F956">
        <v>1165.2</v>
      </c>
      <c r="G956">
        <v>9.1651535270726292</v>
      </c>
      <c r="H956">
        <v>3.8746174237297</v>
      </c>
      <c r="I956">
        <v>24.6744090755864</v>
      </c>
      <c r="J956">
        <v>3.7701277382715501</v>
      </c>
      <c r="K956">
        <v>1084.2829098479699</v>
      </c>
      <c r="L956">
        <v>948.25251298366004</v>
      </c>
      <c r="M956">
        <v>88.983715783322197</v>
      </c>
      <c r="N956">
        <v>0.69210462725561295</v>
      </c>
      <c r="O956">
        <v>5.0463439752832002</v>
      </c>
      <c r="P956">
        <v>94.216184682056806</v>
      </c>
      <c r="Q956">
        <v>-2.2077417299131999E-2</v>
      </c>
    </row>
    <row r="957" spans="1:17" x14ac:dyDescent="0.3">
      <c r="A957" t="s">
        <v>2060</v>
      </c>
      <c r="B957" t="s">
        <v>2061</v>
      </c>
      <c r="C957" t="str">
        <f>IFERROR(VLOOKUP(Table1[[#This Row],[Ticker]],[1]!Table1[[Symbol]:[Industry]],2,FALSE),"-")</f>
        <v>-</v>
      </c>
      <c r="D957" t="s">
        <v>459</v>
      </c>
      <c r="E957">
        <v>2851.8846460999998</v>
      </c>
      <c r="F957">
        <v>391.35</v>
      </c>
      <c r="G957">
        <v>-9.8768022201250307</v>
      </c>
      <c r="H957">
        <v>10.7498209341882</v>
      </c>
      <c r="I957">
        <v>-0.99866112507223903</v>
      </c>
      <c r="J957">
        <v>8.5120368926601895</v>
      </c>
      <c r="K957">
        <v>351.40950175230199</v>
      </c>
      <c r="L957">
        <v>346.85009599486398</v>
      </c>
      <c r="M957">
        <v>70.749540972550093</v>
      </c>
      <c r="N957">
        <v>2.6877006825695502</v>
      </c>
      <c r="O957">
        <v>12.9168263702567</v>
      </c>
      <c r="P957">
        <v>32.638535841382797</v>
      </c>
      <c r="Q957">
        <v>-7.5118236057100003E-3</v>
      </c>
    </row>
    <row r="958" spans="1:17" hidden="1" x14ac:dyDescent="0.3">
      <c r="A958" t="s">
        <v>2062</v>
      </c>
      <c r="B958" t="s">
        <v>2063</v>
      </c>
      <c r="C958" t="str">
        <f>IFERROR(VLOOKUP(Table1[[#This Row],[Ticker]],[1]!Table1[[Symbol]:[Industry]],2,FALSE),"-")</f>
        <v>-</v>
      </c>
      <c r="D958" t="s">
        <v>515</v>
      </c>
      <c r="E958">
        <v>2843.9803805699999</v>
      </c>
      <c r="F958">
        <v>817.3</v>
      </c>
      <c r="G958">
        <v>82.947348546098098</v>
      </c>
      <c r="H958">
        <v>3.2267306583058</v>
      </c>
      <c r="I958">
        <v>41.573754902432803</v>
      </c>
      <c r="J958">
        <v>9.2644082230445299</v>
      </c>
      <c r="K958">
        <v>680.14151274066899</v>
      </c>
      <c r="L958">
        <v>549.00014859649605</v>
      </c>
      <c r="M958">
        <v>74.321281740870404</v>
      </c>
      <c r="N958">
        <v>1.0813899988270299</v>
      </c>
      <c r="O958">
        <v>3.1445001835311399</v>
      </c>
      <c r="P958">
        <v>119.99999999999901</v>
      </c>
      <c r="Q958">
        <v>0.1526829792519</v>
      </c>
    </row>
    <row r="959" spans="1:17" hidden="1" x14ac:dyDescent="0.3">
      <c r="A959" t="s">
        <v>2064</v>
      </c>
      <c r="B959" t="s">
        <v>2065</v>
      </c>
      <c r="C959" t="str">
        <f>IFERROR(VLOOKUP(Table1[[#This Row],[Ticker]],[1]!Table1[[Symbol]:[Industry]],2,FALSE),"-")</f>
        <v>-</v>
      </c>
      <c r="E959">
        <v>2838.75</v>
      </c>
      <c r="F959">
        <v>563.4</v>
      </c>
      <c r="G959">
        <v>141.88367758590999</v>
      </c>
      <c r="H959">
        <v>-16.066935976612498</v>
      </c>
      <c r="I959">
        <v>156.37590111302899</v>
      </c>
      <c r="J959">
        <v>-3.7111553632573102</v>
      </c>
      <c r="K959">
        <v>558.46142435924696</v>
      </c>
      <c r="M959">
        <v>39.091285393958202</v>
      </c>
      <c r="N959">
        <v>0.46142352538561199</v>
      </c>
      <c r="O959">
        <v>27.218672346467802</v>
      </c>
      <c r="P959">
        <v>181.69999999999899</v>
      </c>
    </row>
    <row r="960" spans="1:17" hidden="1" x14ac:dyDescent="0.3">
      <c r="A960" t="s">
        <v>2066</v>
      </c>
      <c r="B960" t="s">
        <v>2067</v>
      </c>
      <c r="C960" t="str">
        <f>IFERROR(VLOOKUP(Table1[[#This Row],[Ticker]],[1]!Table1[[Symbol]:[Industry]],2,FALSE),"-")</f>
        <v>-</v>
      </c>
      <c r="D960" t="s">
        <v>253</v>
      </c>
      <c r="E960">
        <v>2838.1691754899998</v>
      </c>
      <c r="F960">
        <v>6316.45</v>
      </c>
      <c r="G960">
        <v>209.168807480189</v>
      </c>
      <c r="H960">
        <v>47.994160065859603</v>
      </c>
      <c r="I960">
        <v>72.514776967317502</v>
      </c>
      <c r="J960">
        <v>-0.37878308785655701</v>
      </c>
      <c r="K960">
        <v>5222.6603772732096</v>
      </c>
      <c r="L960">
        <v>3983.3090857725801</v>
      </c>
      <c r="M960">
        <v>72.597185535116395</v>
      </c>
      <c r="N960">
        <v>0.83844157374695605</v>
      </c>
      <c r="O960">
        <v>7.0245153527693498</v>
      </c>
      <c r="P960">
        <v>253.85283325397</v>
      </c>
      <c r="Q960">
        <v>0.117639146828991</v>
      </c>
    </row>
    <row r="961" spans="1:17" hidden="1" x14ac:dyDescent="0.3">
      <c r="A961" t="s">
        <v>2068</v>
      </c>
      <c r="B961" t="s">
        <v>2069</v>
      </c>
      <c r="C961" t="str">
        <f>IFERROR(VLOOKUP(Table1[[#This Row],[Ticker]],[1]!Table1[[Symbol]:[Industry]],2,FALSE),"-")</f>
        <v>-</v>
      </c>
      <c r="D961" t="s">
        <v>2070</v>
      </c>
      <c r="E961">
        <v>2837.1148540049999</v>
      </c>
      <c r="F961">
        <v>597</v>
      </c>
      <c r="G961">
        <v>52.073299623066397</v>
      </c>
      <c r="H961">
        <v>60.330640413272697</v>
      </c>
      <c r="I961">
        <v>55.999060403465002</v>
      </c>
      <c r="J961">
        <v>8.2362843579361193</v>
      </c>
      <c r="K961">
        <v>466.85357343640601</v>
      </c>
      <c r="M961">
        <v>73.700325259613393</v>
      </c>
      <c r="N961">
        <v>1.07461932941931</v>
      </c>
      <c r="O961">
        <v>15.912897822445499</v>
      </c>
      <c r="P961">
        <v>133.385457388584</v>
      </c>
    </row>
    <row r="962" spans="1:17" hidden="1" x14ac:dyDescent="0.3">
      <c r="A962" t="s">
        <v>2071</v>
      </c>
      <c r="B962" t="s">
        <v>2072</v>
      </c>
      <c r="C962" t="str">
        <f>IFERROR(VLOOKUP(Table1[[#This Row],[Ticker]],[1]!Table1[[Symbol]:[Industry]],2,FALSE),"-")</f>
        <v>-</v>
      </c>
      <c r="D962" t="s">
        <v>214</v>
      </c>
      <c r="E962">
        <v>2831.1929298250002</v>
      </c>
      <c r="F962">
        <v>156.77000000000001</v>
      </c>
      <c r="G962">
        <v>44.464448313820498</v>
      </c>
      <c r="H962">
        <v>8.1530656716300296</v>
      </c>
      <c r="I962">
        <v>14.364854567951699</v>
      </c>
      <c r="J962">
        <v>-5.2985819928526201</v>
      </c>
      <c r="K962">
        <v>147.15658008870901</v>
      </c>
      <c r="L962">
        <v>129.165607333444</v>
      </c>
      <c r="M962">
        <v>47.6969584516048</v>
      </c>
      <c r="N962">
        <v>0.91268764325000495</v>
      </c>
      <c r="O962">
        <v>11.9474389232633</v>
      </c>
      <c r="P962">
        <v>78.0465644520159</v>
      </c>
      <c r="Q962">
        <v>0.14096608537226199</v>
      </c>
    </row>
    <row r="963" spans="1:17" hidden="1" x14ac:dyDescent="0.3">
      <c r="A963" t="s">
        <v>2073</v>
      </c>
      <c r="B963" t="s">
        <v>2074</v>
      </c>
      <c r="C963" t="str">
        <f>IFERROR(VLOOKUP(Table1[[#This Row],[Ticker]],[1]!Table1[[Symbol]:[Industry]],2,FALSE),"-")</f>
        <v>-</v>
      </c>
      <c r="D963" t="s">
        <v>304</v>
      </c>
      <c r="E963">
        <v>2811.6006051599902</v>
      </c>
      <c r="F963">
        <v>931.35</v>
      </c>
      <c r="G963">
        <v>54.249694461092602</v>
      </c>
      <c r="H963">
        <v>6.8867785772498102</v>
      </c>
      <c r="I963">
        <v>66.749308254516706</v>
      </c>
      <c r="J963">
        <v>-4.2251427184414503</v>
      </c>
      <c r="K963">
        <v>847.98574137394201</v>
      </c>
      <c r="L963">
        <v>690.17318320252798</v>
      </c>
      <c r="M963">
        <v>49.170954019682398</v>
      </c>
      <c r="N963">
        <v>0.38063245230336101</v>
      </c>
      <c r="O963">
        <v>6.5603693563107202</v>
      </c>
      <c r="P963">
        <v>125.072498791686</v>
      </c>
      <c r="Q963">
        <v>9.3619564792411999E-2</v>
      </c>
    </row>
    <row r="964" spans="1:17" hidden="1" x14ac:dyDescent="0.3">
      <c r="A964" t="s">
        <v>2075</v>
      </c>
      <c r="B964" t="s">
        <v>2076</v>
      </c>
      <c r="C964" t="str">
        <f>IFERROR(VLOOKUP(Table1[[#This Row],[Ticker]],[1]!Table1[[Symbol]:[Industry]],2,FALSE),"-")</f>
        <v>-</v>
      </c>
      <c r="D964" t="s">
        <v>243</v>
      </c>
      <c r="E964">
        <v>2810.4793700499999</v>
      </c>
      <c r="F964">
        <v>235.61</v>
      </c>
      <c r="G964">
        <v>60.619712784241599</v>
      </c>
      <c r="H964">
        <v>51.584912663864003</v>
      </c>
      <c r="I964">
        <v>61.869505310867602</v>
      </c>
      <c r="J964">
        <v>16.237321795670098</v>
      </c>
      <c r="K964">
        <v>171.80069322418501</v>
      </c>
      <c r="L964">
        <v>140.68915993033599</v>
      </c>
      <c r="M964">
        <v>86.414501621503206</v>
      </c>
      <c r="N964">
        <v>3.0333668792598001</v>
      </c>
      <c r="O964">
        <v>4.7705954755740301</v>
      </c>
      <c r="P964">
        <v>130.042960359304</v>
      </c>
      <c r="Q964">
        <v>0.180384012952232</v>
      </c>
    </row>
    <row r="965" spans="1:17" hidden="1" x14ac:dyDescent="0.3">
      <c r="A965" t="s">
        <v>2077</v>
      </c>
      <c r="B965" t="s">
        <v>2078</v>
      </c>
      <c r="C965" t="str">
        <f>IFERROR(VLOOKUP(Table1[[#This Row],[Ticker]],[1]!Table1[[Symbol]:[Industry]],2,FALSE),"-")</f>
        <v>-</v>
      </c>
      <c r="D965" t="s">
        <v>637</v>
      </c>
      <c r="E965">
        <v>2806.3735099999999</v>
      </c>
      <c r="F965">
        <v>627.4</v>
      </c>
      <c r="G965">
        <v>-4.6359037546312196</v>
      </c>
      <c r="H965">
        <v>2.3632821090099498</v>
      </c>
      <c r="I965">
        <v>-2.3946030464301701E-2</v>
      </c>
      <c r="J965">
        <v>-2.53166818377013</v>
      </c>
      <c r="K965">
        <v>596.47540048172095</v>
      </c>
      <c r="L965">
        <v>544.63718670337005</v>
      </c>
      <c r="M965">
        <v>47.600994324548601</v>
      </c>
      <c r="N965">
        <v>0.63662671342675303</v>
      </c>
      <c r="O965">
        <v>10.9101051960471</v>
      </c>
      <c r="P965">
        <v>37.890109890109798</v>
      </c>
      <c r="Q965">
        <v>2.2951849189169998E-3</v>
      </c>
    </row>
    <row r="966" spans="1:17" x14ac:dyDescent="0.3">
      <c r="A966" t="s">
        <v>2079</v>
      </c>
      <c r="B966" t="s">
        <v>2080</v>
      </c>
      <c r="C966" t="str">
        <f>IFERROR(VLOOKUP(Table1[[#This Row],[Ticker]],[1]!Table1[[Symbol]:[Industry]],2,FALSE),"-")</f>
        <v>-</v>
      </c>
      <c r="D966" t="s">
        <v>46</v>
      </c>
      <c r="E966">
        <v>2796.1337281849901</v>
      </c>
      <c r="F966">
        <v>691.3</v>
      </c>
      <c r="G966">
        <v>-31.4628071454534</v>
      </c>
      <c r="H966">
        <v>0.30664690888433699</v>
      </c>
      <c r="I966">
        <v>-19.754910819821699</v>
      </c>
      <c r="J966">
        <v>2.05826229391544</v>
      </c>
      <c r="K966">
        <v>674.89977969729898</v>
      </c>
      <c r="L966">
        <v>699.46695801628198</v>
      </c>
      <c r="M966">
        <v>69.626778120274096</v>
      </c>
      <c r="N966">
        <v>0.84905959824591104</v>
      </c>
      <c r="O966">
        <v>22.378128164328</v>
      </c>
      <c r="P966">
        <v>15.235872645440899</v>
      </c>
      <c r="Q966">
        <v>1.6163262892620999E-2</v>
      </c>
    </row>
    <row r="967" spans="1:17" x14ac:dyDescent="0.3">
      <c r="A967" t="s">
        <v>2081</v>
      </c>
      <c r="B967" t="s">
        <v>2082</v>
      </c>
      <c r="C967" t="str">
        <f>IFERROR(VLOOKUP(Table1[[#This Row],[Ticker]],[1]!Table1[[Symbol]:[Industry]],2,FALSE),"-")</f>
        <v>-</v>
      </c>
      <c r="D967" t="s">
        <v>1783</v>
      </c>
      <c r="E967">
        <v>2782.1380486939902</v>
      </c>
      <c r="F967">
        <v>15.12</v>
      </c>
      <c r="G967">
        <v>-45.329650640822202</v>
      </c>
      <c r="H967">
        <v>-5.9089825624821497</v>
      </c>
      <c r="I967">
        <v>-45.594023699000303</v>
      </c>
      <c r="J967">
        <v>-4.27457023701702</v>
      </c>
      <c r="K967">
        <v>16.113256820884001</v>
      </c>
      <c r="L967">
        <v>17.587452635024899</v>
      </c>
      <c r="M967">
        <v>34.0126307882256</v>
      </c>
      <c r="N967">
        <v>0.68751847561019297</v>
      </c>
      <c r="O967">
        <v>72.288359788359799</v>
      </c>
      <c r="P967">
        <v>17.665369649805399</v>
      </c>
      <c r="Q967">
        <v>6.3844119554829996E-3</v>
      </c>
    </row>
    <row r="968" spans="1:17" hidden="1" x14ac:dyDescent="0.3">
      <c r="A968" t="s">
        <v>2083</v>
      </c>
      <c r="B968" t="s">
        <v>2084</v>
      </c>
      <c r="C968" t="str">
        <f>IFERROR(VLOOKUP(Table1[[#This Row],[Ticker]],[1]!Table1[[Symbol]:[Industry]],2,FALSE),"-")</f>
        <v>-</v>
      </c>
      <c r="D968" t="s">
        <v>46</v>
      </c>
      <c r="E968">
        <v>2767.6778212200002</v>
      </c>
      <c r="F968">
        <v>17.579999999999998</v>
      </c>
      <c r="G968">
        <v>40.265908154306302</v>
      </c>
      <c r="H968">
        <v>-21.304142101979998</v>
      </c>
      <c r="I968">
        <v>-34.318597526350203</v>
      </c>
      <c r="J968">
        <v>-8.0922803464765494</v>
      </c>
      <c r="K968">
        <v>18.905066630036998</v>
      </c>
      <c r="L968">
        <v>18.2440125161502</v>
      </c>
      <c r="M968">
        <v>31.4567925849767</v>
      </c>
      <c r="N968">
        <v>0.87175845200692703</v>
      </c>
      <c r="O968">
        <v>51.914542701330497</v>
      </c>
      <c r="P968">
        <v>74.566899586532003</v>
      </c>
      <c r="Q968">
        <v>0.100163421114343</v>
      </c>
    </row>
    <row r="969" spans="1:17" x14ac:dyDescent="0.3">
      <c r="A969" t="s">
        <v>2085</v>
      </c>
      <c r="B969" t="s">
        <v>2086</v>
      </c>
      <c r="C969" t="str">
        <f>IFERROR(VLOOKUP(Table1[[#This Row],[Ticker]],[1]!Table1[[Symbol]:[Industry]],2,FALSE),"-")</f>
        <v>-</v>
      </c>
      <c r="D969" t="s">
        <v>1584</v>
      </c>
      <c r="E969">
        <v>2763.3238371500001</v>
      </c>
      <c r="F969">
        <v>650.15</v>
      </c>
      <c r="G969">
        <v>-40.940321287381501</v>
      </c>
      <c r="H969">
        <v>-7.6561098562026304</v>
      </c>
      <c r="I969">
        <v>-32.082936139103602</v>
      </c>
      <c r="J969">
        <v>-6.3136769088539397</v>
      </c>
      <c r="K969">
        <v>712.96832647755798</v>
      </c>
      <c r="L969">
        <v>728.49846179623398</v>
      </c>
      <c r="M969">
        <v>25.316690039249998</v>
      </c>
      <c r="N969">
        <v>0.69820796890588499</v>
      </c>
      <c r="O969">
        <v>39.198646466200103</v>
      </c>
      <c r="P969">
        <v>1.7449139280125201</v>
      </c>
    </row>
    <row r="970" spans="1:17" hidden="1" x14ac:dyDescent="0.3">
      <c r="A970" t="s">
        <v>2087</v>
      </c>
      <c r="B970" t="s">
        <v>2088</v>
      </c>
      <c r="C970" t="str">
        <f>IFERROR(VLOOKUP(Table1[[#This Row],[Ticker]],[1]!Table1[[Symbol]:[Industry]],2,FALSE),"-")</f>
        <v>-</v>
      </c>
      <c r="D970" t="s">
        <v>548</v>
      </c>
      <c r="E970">
        <v>2758.7906265249999</v>
      </c>
      <c r="F970">
        <v>4305.05</v>
      </c>
      <c r="G970">
        <v>37.337884188679702</v>
      </c>
      <c r="H970">
        <v>12.343873384666299</v>
      </c>
      <c r="I970">
        <v>3.9294398678923601</v>
      </c>
      <c r="J970">
        <v>-0.11493285995984701</v>
      </c>
      <c r="K970">
        <v>3921.7554842828899</v>
      </c>
      <c r="L970">
        <v>3520.8796120520701</v>
      </c>
      <c r="M970">
        <v>64.035329362438702</v>
      </c>
      <c r="N970">
        <v>0.81173303881372505</v>
      </c>
      <c r="O970">
        <v>1.98487822441086</v>
      </c>
      <c r="P970">
        <v>66.468814044313802</v>
      </c>
      <c r="Q970">
        <v>0.102598949263698</v>
      </c>
    </row>
    <row r="971" spans="1:17" hidden="1" x14ac:dyDescent="0.3">
      <c r="A971" t="s">
        <v>2089</v>
      </c>
      <c r="B971" t="s">
        <v>2090</v>
      </c>
      <c r="C971" t="str">
        <f>IFERROR(VLOOKUP(Table1[[#This Row],[Ticker]],[1]!Table1[[Symbol]:[Industry]],2,FALSE),"-")</f>
        <v>-</v>
      </c>
      <c r="D971" t="s">
        <v>548</v>
      </c>
      <c r="E971">
        <v>2750.9749990740002</v>
      </c>
      <c r="F971">
        <v>191.33</v>
      </c>
      <c r="G971">
        <v>38.679930513311298</v>
      </c>
      <c r="H971">
        <v>-7.0965793317345698</v>
      </c>
      <c r="I971">
        <v>-6.7256460478906899</v>
      </c>
      <c r="J971">
        <v>0.14642270224155199</v>
      </c>
      <c r="K971">
        <v>196.091011840052</v>
      </c>
      <c r="L971">
        <v>181.15819788176901</v>
      </c>
      <c r="M971">
        <v>59.220091078714397</v>
      </c>
      <c r="N971">
        <v>0.97900621698032597</v>
      </c>
      <c r="O971">
        <v>21.2564678827157</v>
      </c>
      <c r="P971">
        <v>72.214221422142202</v>
      </c>
      <c r="Q971">
        <v>-7.5294119634120001E-3</v>
      </c>
    </row>
    <row r="972" spans="1:17" hidden="1" x14ac:dyDescent="0.3">
      <c r="A972" t="s">
        <v>2091</v>
      </c>
      <c r="B972" t="s">
        <v>2092</v>
      </c>
      <c r="C972" t="str">
        <f>IFERROR(VLOOKUP(Table1[[#This Row],[Ticker]],[1]!Table1[[Symbol]:[Industry]],2,FALSE),"-")</f>
        <v>-</v>
      </c>
      <c r="D972" t="s">
        <v>193</v>
      </c>
      <c r="E972">
        <v>2747.85929872</v>
      </c>
      <c r="F972">
        <v>2955.15</v>
      </c>
      <c r="G972">
        <v>3.1870704743765002</v>
      </c>
      <c r="H972">
        <v>1.21832586282333</v>
      </c>
      <c r="I972">
        <v>3.3276692793510199</v>
      </c>
      <c r="J972">
        <v>-0.110163014169582</v>
      </c>
      <c r="K972">
        <v>2745.3671623351202</v>
      </c>
      <c r="L972">
        <v>2485.3997079339902</v>
      </c>
      <c r="M972">
        <v>64.385971442061205</v>
      </c>
      <c r="N972">
        <v>0.60413185333447394</v>
      </c>
      <c r="O972">
        <v>2.66145542527451</v>
      </c>
      <c r="P972">
        <v>48.870305533865597</v>
      </c>
      <c r="Q972">
        <v>5.5890402971573001E-2</v>
      </c>
    </row>
    <row r="973" spans="1:17" hidden="1" x14ac:dyDescent="0.3">
      <c r="A973" t="s">
        <v>2093</v>
      </c>
      <c r="B973" t="s">
        <v>2094</v>
      </c>
      <c r="C973" t="str">
        <f>IFERROR(VLOOKUP(Table1[[#This Row],[Ticker]],[1]!Table1[[Symbol]:[Industry]],2,FALSE),"-")</f>
        <v>-</v>
      </c>
      <c r="E973">
        <v>2739.8910000000001</v>
      </c>
      <c r="F973">
        <v>1190.6500000000001</v>
      </c>
      <c r="G973">
        <v>-34.651246840822097</v>
      </c>
      <c r="H973">
        <v>-3.5063066555321698</v>
      </c>
      <c r="I973">
        <v>-20.056389836136798</v>
      </c>
      <c r="J973">
        <v>-0.50462920694036795</v>
      </c>
      <c r="K973">
        <v>1181.5660551917999</v>
      </c>
      <c r="L973">
        <v>1219.5141497873301</v>
      </c>
      <c r="M973">
        <v>50.732817638339903</v>
      </c>
      <c r="N973">
        <v>1.3648966077106299</v>
      </c>
      <c r="O973">
        <v>21.866207533699999</v>
      </c>
      <c r="P973">
        <v>9.1338221814848808</v>
      </c>
      <c r="Q973">
        <v>-6.2616108805812004E-2</v>
      </c>
    </row>
    <row r="974" spans="1:17" hidden="1" x14ac:dyDescent="0.3">
      <c r="A974" t="s">
        <v>2095</v>
      </c>
      <c r="B974" t="s">
        <v>2096</v>
      </c>
      <c r="C974" t="str">
        <f>IFERROR(VLOOKUP(Table1[[#This Row],[Ticker]],[1]!Table1[[Symbol]:[Industry]],2,FALSE),"-")</f>
        <v>-</v>
      </c>
      <c r="D974" t="s">
        <v>62</v>
      </c>
      <c r="E974">
        <v>2739.5880892</v>
      </c>
      <c r="F974">
        <v>1087</v>
      </c>
      <c r="G974">
        <v>254.370562307689</v>
      </c>
      <c r="H974">
        <v>-0.10358323739778801</v>
      </c>
      <c r="I974">
        <v>57.708662289592098</v>
      </c>
      <c r="J974">
        <v>-1.48315813526008</v>
      </c>
      <c r="K974">
        <v>1070.5807499376001</v>
      </c>
      <c r="L974">
        <v>846.09618203263403</v>
      </c>
      <c r="M974">
        <v>53.505868784988699</v>
      </c>
      <c r="N974">
        <v>0.462701037983346</v>
      </c>
      <c r="O974">
        <v>12.8610855565777</v>
      </c>
      <c r="P974">
        <v>283.64705882352899</v>
      </c>
      <c r="Q974">
        <v>0.223907147202734</v>
      </c>
    </row>
    <row r="975" spans="1:17" hidden="1" x14ac:dyDescent="0.3">
      <c r="A975" t="s">
        <v>2097</v>
      </c>
      <c r="B975" t="s">
        <v>2098</v>
      </c>
      <c r="C975" t="str">
        <f>IFERROR(VLOOKUP(Table1[[#This Row],[Ticker]],[1]!Table1[[Symbol]:[Industry]],2,FALSE),"-")</f>
        <v>-</v>
      </c>
      <c r="D975" t="s">
        <v>21</v>
      </c>
      <c r="E975">
        <v>2724.50643885</v>
      </c>
      <c r="F975">
        <v>527.70000000000005</v>
      </c>
      <c r="G975">
        <v>195.17017536601</v>
      </c>
      <c r="H975">
        <v>10.197888938054399</v>
      </c>
      <c r="I975">
        <v>16.499969039263298</v>
      </c>
      <c r="J975">
        <v>-4.0710512194452297</v>
      </c>
      <c r="K975">
        <v>491.76410998482999</v>
      </c>
      <c r="L975">
        <v>423.785511920749</v>
      </c>
      <c r="M975">
        <v>47.234412891990097</v>
      </c>
      <c r="N975">
        <v>0.99361448328478397</v>
      </c>
      <c r="O975">
        <v>13.6441159749857</v>
      </c>
      <c r="P975">
        <v>256.55405405405401</v>
      </c>
      <c r="Q975">
        <v>3.7345688664446E-2</v>
      </c>
    </row>
    <row r="976" spans="1:17" x14ac:dyDescent="0.3">
      <c r="A976" t="s">
        <v>2099</v>
      </c>
      <c r="B976" t="s">
        <v>2100</v>
      </c>
      <c r="C976" t="str">
        <f>IFERROR(VLOOKUP(Table1[[#This Row],[Ticker]],[1]!Table1[[Symbol]:[Industry]],2,FALSE),"-")</f>
        <v>-</v>
      </c>
      <c r="D976" t="s">
        <v>443</v>
      </c>
      <c r="E976">
        <v>2715.7382854819998</v>
      </c>
      <c r="F976">
        <v>80.81</v>
      </c>
      <c r="G976">
        <v>-22.733018098135702</v>
      </c>
      <c r="H976">
        <v>-5.1293138230305697</v>
      </c>
      <c r="I976">
        <v>-23.156380992563701</v>
      </c>
      <c r="J976">
        <v>-1.14025581795192</v>
      </c>
      <c r="K976">
        <v>83.549586731996499</v>
      </c>
      <c r="L976">
        <v>86.014135636985898</v>
      </c>
      <c r="M976">
        <v>51.169522026526202</v>
      </c>
      <c r="N976">
        <v>0.70398096676710198</v>
      </c>
      <c r="O976">
        <v>48.496473208761202</v>
      </c>
      <c r="P976">
        <v>29.192645883293299</v>
      </c>
      <c r="Q976">
        <v>4.2943793919569999E-3</v>
      </c>
    </row>
    <row r="977" spans="1:17" hidden="1" x14ac:dyDescent="0.3">
      <c r="A977" t="s">
        <v>2101</v>
      </c>
      <c r="B977" t="s">
        <v>2102</v>
      </c>
      <c r="C977" t="str">
        <f>IFERROR(VLOOKUP(Table1[[#This Row],[Ticker]],[1]!Table1[[Symbol]:[Industry]],2,FALSE),"-")</f>
        <v>-</v>
      </c>
      <c r="D977" t="s">
        <v>24</v>
      </c>
      <c r="E977">
        <v>2715.4637509499998</v>
      </c>
      <c r="F977">
        <v>52.23</v>
      </c>
      <c r="G977">
        <v>-50.761196728767899</v>
      </c>
      <c r="H977">
        <v>-5.3583644921790299</v>
      </c>
      <c r="I977">
        <v>-38.911909608743201</v>
      </c>
      <c r="J977">
        <v>-1.79433234887332</v>
      </c>
      <c r="K977">
        <v>54.641170856099102</v>
      </c>
      <c r="M977">
        <v>48.358139690301499</v>
      </c>
      <c r="N977">
        <v>1.0686768934495099</v>
      </c>
      <c r="O977">
        <v>57.763737315718899</v>
      </c>
      <c r="P977">
        <v>6.59183673469387</v>
      </c>
    </row>
    <row r="978" spans="1:17" hidden="1" x14ac:dyDescent="0.3">
      <c r="A978" t="s">
        <v>2103</v>
      </c>
      <c r="B978" t="s">
        <v>2104</v>
      </c>
      <c r="C978" t="str">
        <f>IFERROR(VLOOKUP(Table1[[#This Row],[Ticker]],[1]!Table1[[Symbol]:[Industry]],2,FALSE),"-")</f>
        <v>-</v>
      </c>
      <c r="E978">
        <v>2711.08731192</v>
      </c>
      <c r="F978">
        <v>527.75</v>
      </c>
      <c r="G978">
        <v>177.88186551421799</v>
      </c>
      <c r="H978">
        <v>6.0970970347110498</v>
      </c>
      <c r="I978">
        <v>9.4817911976432292</v>
      </c>
      <c r="J978">
        <v>-6.6869559394551699</v>
      </c>
      <c r="K978">
        <v>491.72246288129003</v>
      </c>
      <c r="L978">
        <v>384.12464296407899</v>
      </c>
      <c r="M978">
        <v>43.263627720649097</v>
      </c>
      <c r="N978">
        <v>1.17394641207029</v>
      </c>
      <c r="O978">
        <v>17.100900047370899</v>
      </c>
      <c r="P978">
        <v>219.46125907990299</v>
      </c>
    </row>
    <row r="979" spans="1:17" x14ac:dyDescent="0.3">
      <c r="A979" t="s">
        <v>2105</v>
      </c>
      <c r="B979" t="s">
        <v>2106</v>
      </c>
      <c r="C979" t="str">
        <f>IFERROR(VLOOKUP(Table1[[#This Row],[Ticker]],[1]!Table1[[Symbol]:[Industry]],2,FALSE),"-")</f>
        <v>-</v>
      </c>
      <c r="D979" t="s">
        <v>416</v>
      </c>
      <c r="E979">
        <v>2706.8816124</v>
      </c>
      <c r="F979">
        <v>1912.5</v>
      </c>
      <c r="G979">
        <v>-14.189169624378801</v>
      </c>
      <c r="H979">
        <v>-1.69672156585791</v>
      </c>
      <c r="I979">
        <v>-16.895281538434499</v>
      </c>
      <c r="J979">
        <v>-3.22436634854951</v>
      </c>
      <c r="K979">
        <v>1878.8331411020399</v>
      </c>
      <c r="L979">
        <v>1857.4901117115201</v>
      </c>
      <c r="M979">
        <v>39.879059269960202</v>
      </c>
      <c r="N979">
        <v>0.53600892620690599</v>
      </c>
      <c r="O979">
        <v>21.040522875816901</v>
      </c>
      <c r="P979">
        <v>24.918354016982299</v>
      </c>
      <c r="Q979">
        <v>-0.111929758302576</v>
      </c>
    </row>
    <row r="980" spans="1:17" hidden="1" x14ac:dyDescent="0.3">
      <c r="A980" t="s">
        <v>2107</v>
      </c>
      <c r="B980" t="s">
        <v>2108</v>
      </c>
      <c r="C980" t="str">
        <f>IFERROR(VLOOKUP(Table1[[#This Row],[Ticker]],[1]!Table1[[Symbol]:[Industry]],2,FALSE),"-")</f>
        <v>-</v>
      </c>
      <c r="D980" t="s">
        <v>548</v>
      </c>
      <c r="E980">
        <v>2693.9460140750002</v>
      </c>
      <c r="F980">
        <v>1152.8499999999999</v>
      </c>
      <c r="G980">
        <v>-60.778015068950999</v>
      </c>
      <c r="H980">
        <v>7.6299457906517896</v>
      </c>
      <c r="I980">
        <v>-34.886262145458801</v>
      </c>
      <c r="J980">
        <v>-1.3065023568943801</v>
      </c>
      <c r="K980">
        <v>1127.7307201572</v>
      </c>
      <c r="L980">
        <v>1316.1798275103899</v>
      </c>
      <c r="M980">
        <v>58.192155664898799</v>
      </c>
      <c r="N980">
        <v>0.85605959884694105</v>
      </c>
      <c r="O980">
        <v>60.471874051264201</v>
      </c>
      <c r="P980">
        <v>20.5027699383296</v>
      </c>
      <c r="Q980">
        <v>-0.14625086634985199</v>
      </c>
    </row>
    <row r="981" spans="1:17" hidden="1" x14ac:dyDescent="0.3">
      <c r="A981" t="s">
        <v>2109</v>
      </c>
      <c r="B981" t="s">
        <v>2110</v>
      </c>
      <c r="C981" t="str">
        <f>IFERROR(VLOOKUP(Table1[[#This Row],[Ticker]],[1]!Table1[[Symbol]:[Industry]],2,FALSE),"-")</f>
        <v>-</v>
      </c>
      <c r="D981" t="s">
        <v>46</v>
      </c>
      <c r="E981">
        <v>2691.1981786000001</v>
      </c>
      <c r="F981">
        <v>2132.4499999999998</v>
      </c>
      <c r="G981">
        <v>46.911519867166596</v>
      </c>
      <c r="H981">
        <v>-12.7469513142422</v>
      </c>
      <c r="I981">
        <v>32.286690867616997</v>
      </c>
      <c r="J981">
        <v>2.1909875052825698</v>
      </c>
      <c r="K981">
        <v>2141.3627748469298</v>
      </c>
      <c r="L981">
        <v>1794.08196713084</v>
      </c>
      <c r="M981">
        <v>50.788325556009099</v>
      </c>
      <c r="N981">
        <v>0.61990378871238805</v>
      </c>
      <c r="O981">
        <v>19.674552744495699</v>
      </c>
      <c r="P981">
        <v>80.716101694915196</v>
      </c>
      <c r="Q981">
        <v>0.127576869528785</v>
      </c>
    </row>
    <row r="982" spans="1:17" hidden="1" x14ac:dyDescent="0.3">
      <c r="A982" t="s">
        <v>2111</v>
      </c>
      <c r="B982" t="s">
        <v>2112</v>
      </c>
      <c r="C982" t="str">
        <f>IFERROR(VLOOKUP(Table1[[#This Row],[Ticker]],[1]!Table1[[Symbol]:[Industry]],2,FALSE),"-")</f>
        <v>-</v>
      </c>
      <c r="D982" t="s">
        <v>21</v>
      </c>
      <c r="E982">
        <v>2688.3471888599902</v>
      </c>
      <c r="F982">
        <v>676.15</v>
      </c>
      <c r="G982">
        <v>102.18146566666</v>
      </c>
      <c r="H982">
        <v>31.5436333957343</v>
      </c>
      <c r="I982">
        <v>23.5233365519023</v>
      </c>
      <c r="J982">
        <v>9.6278064878996492</v>
      </c>
      <c r="K982">
        <v>579.42382790961801</v>
      </c>
      <c r="L982">
        <v>511.40362488541399</v>
      </c>
      <c r="M982">
        <v>81.702021910793306</v>
      </c>
      <c r="N982">
        <v>1.5902730775095999</v>
      </c>
      <c r="O982">
        <v>9.2804850994601793</v>
      </c>
      <c r="P982">
        <v>154.19172932330801</v>
      </c>
      <c r="Q982">
        <v>0.110955119654362</v>
      </c>
    </row>
    <row r="983" spans="1:17" hidden="1" x14ac:dyDescent="0.3">
      <c r="A983" t="s">
        <v>2113</v>
      </c>
      <c r="B983" t="s">
        <v>2114</v>
      </c>
      <c r="C983" t="str">
        <f>IFERROR(VLOOKUP(Table1[[#This Row],[Ticker]],[1]!Table1[[Symbol]:[Industry]],2,FALSE),"-")</f>
        <v>-</v>
      </c>
      <c r="D983" t="s">
        <v>140</v>
      </c>
      <c r="E983">
        <v>2668.9948731250001</v>
      </c>
      <c r="F983">
        <v>747.55</v>
      </c>
      <c r="G983">
        <v>75.583913043509099</v>
      </c>
      <c r="H983">
        <v>5.8982354837292299E-2</v>
      </c>
      <c r="I983">
        <v>34.8844921783218</v>
      </c>
      <c r="J983">
        <v>3.7028403632383999</v>
      </c>
      <c r="K983">
        <v>720.13332580836095</v>
      </c>
      <c r="L983">
        <v>622.04929402917196</v>
      </c>
      <c r="M983">
        <v>71.898555947337499</v>
      </c>
      <c r="N983">
        <v>0.89271662717201705</v>
      </c>
      <c r="O983">
        <v>18.714467259715001</v>
      </c>
      <c r="P983">
        <v>129.063888463306</v>
      </c>
      <c r="Q983">
        <v>8.0379916673436996E-2</v>
      </c>
    </row>
    <row r="984" spans="1:17" hidden="1" x14ac:dyDescent="0.3">
      <c r="A984" t="s">
        <v>2115</v>
      </c>
      <c r="B984" t="s">
        <v>2116</v>
      </c>
      <c r="C984" t="str">
        <f>IFERROR(VLOOKUP(Table1[[#This Row],[Ticker]],[1]!Table1[[Symbol]:[Industry]],2,FALSE),"-")</f>
        <v>-</v>
      </c>
      <c r="D984" t="s">
        <v>29</v>
      </c>
      <c r="E984">
        <v>2665.53</v>
      </c>
      <c r="F984">
        <v>46.19</v>
      </c>
      <c r="G984">
        <v>91.690746805351196</v>
      </c>
      <c r="H984">
        <v>-5.2682283407221204</v>
      </c>
      <c r="I984">
        <v>21.202578758151098</v>
      </c>
      <c r="J984">
        <v>3.1933365412345802</v>
      </c>
      <c r="K984">
        <v>40.170304864306601</v>
      </c>
      <c r="L984">
        <v>35.671131385250703</v>
      </c>
      <c r="M984">
        <v>56.927518722846997</v>
      </c>
      <c r="N984">
        <v>1.66943825790198</v>
      </c>
      <c r="O984">
        <v>13.4444684996752</v>
      </c>
      <c r="P984">
        <v>143.74670184696501</v>
      </c>
      <c r="Q984">
        <v>5.6893401867221999E-2</v>
      </c>
    </row>
    <row r="985" spans="1:17" hidden="1" x14ac:dyDescent="0.3">
      <c r="A985" t="s">
        <v>2117</v>
      </c>
      <c r="B985" t="s">
        <v>2118</v>
      </c>
      <c r="C985" t="str">
        <f>IFERROR(VLOOKUP(Table1[[#This Row],[Ticker]],[1]!Table1[[Symbol]:[Industry]],2,FALSE),"-")</f>
        <v>-</v>
      </c>
      <c r="D985" t="s">
        <v>344</v>
      </c>
      <c r="E985">
        <v>2648.3444457999999</v>
      </c>
      <c r="F985">
        <v>790.95</v>
      </c>
      <c r="G985">
        <v>-52.905172074204003</v>
      </c>
      <c r="H985">
        <v>-5.1750192684177501</v>
      </c>
      <c r="I985">
        <v>-21.505195502093599</v>
      </c>
      <c r="J985">
        <v>-2.3005188278447002</v>
      </c>
      <c r="K985">
        <v>800.460514162393</v>
      </c>
      <c r="L985">
        <v>846.24154906645299</v>
      </c>
      <c r="M985">
        <v>49.321135375239102</v>
      </c>
      <c r="N985">
        <v>1.1024567491419299</v>
      </c>
      <c r="O985">
        <v>38.852013401605603</v>
      </c>
      <c r="P985">
        <v>10.6842989084802</v>
      </c>
      <c r="Q985">
        <v>2.3088726301443999E-2</v>
      </c>
    </row>
    <row r="986" spans="1:17" hidden="1" x14ac:dyDescent="0.3">
      <c r="A986" t="s">
        <v>2119</v>
      </c>
      <c r="B986" t="s">
        <v>2120</v>
      </c>
      <c r="C986" t="str">
        <f>IFERROR(VLOOKUP(Table1[[#This Row],[Ticker]],[1]!Table1[[Symbol]:[Industry]],2,FALSE),"-")</f>
        <v>-</v>
      </c>
      <c r="D986" t="s">
        <v>1634</v>
      </c>
      <c r="E986">
        <v>2644.090741</v>
      </c>
      <c r="F986">
        <v>63.77</v>
      </c>
      <c r="G986">
        <v>-2.6248627867599801</v>
      </c>
      <c r="H986">
        <v>-3.4229190408834498</v>
      </c>
      <c r="I986">
        <v>5.0135458298823901</v>
      </c>
      <c r="J986">
        <v>-0.208025882779515</v>
      </c>
      <c r="K986">
        <v>62.533443207943002</v>
      </c>
      <c r="L986">
        <v>58.290214108995499</v>
      </c>
      <c r="M986">
        <v>53.860821394049402</v>
      </c>
      <c r="N986">
        <v>0.84660250601370501</v>
      </c>
      <c r="O986">
        <v>3.4185353614552199</v>
      </c>
      <c r="P986">
        <v>29.851354103034001</v>
      </c>
      <c r="Q986">
        <v>-2.7484158448541001E-2</v>
      </c>
    </row>
    <row r="987" spans="1:17" x14ac:dyDescent="0.3">
      <c r="A987" t="s">
        <v>2121</v>
      </c>
      <c r="B987" t="s">
        <v>2122</v>
      </c>
      <c r="C987" t="str">
        <f>IFERROR(VLOOKUP(Table1[[#This Row],[Ticker]],[1]!Table1[[Symbol]:[Industry]],2,FALSE),"-")</f>
        <v>-</v>
      </c>
      <c r="D987" t="s">
        <v>299</v>
      </c>
      <c r="E987">
        <v>2642.6945100500002</v>
      </c>
      <c r="F987">
        <v>1924.05</v>
      </c>
      <c r="G987">
        <v>21.1817632541736</v>
      </c>
      <c r="H987">
        <v>1.0255217299336601</v>
      </c>
      <c r="I987">
        <v>-1.92953365626509</v>
      </c>
      <c r="J987">
        <v>0.235851233492578</v>
      </c>
      <c r="K987">
        <v>1732.7780001743799</v>
      </c>
      <c r="L987">
        <v>1649.4856715604001</v>
      </c>
      <c r="M987">
        <v>52.077327674130501</v>
      </c>
      <c r="N987">
        <v>2.28369851680828</v>
      </c>
      <c r="O987">
        <v>10.5688521608066</v>
      </c>
      <c r="P987">
        <v>50.257711831315802</v>
      </c>
      <c r="Q987">
        <v>-1.1915089691289999E-3</v>
      </c>
    </row>
    <row r="988" spans="1:17" hidden="1" x14ac:dyDescent="0.3">
      <c r="A988" t="s">
        <v>2123</v>
      </c>
      <c r="B988" t="s">
        <v>2124</v>
      </c>
      <c r="C988" t="str">
        <f>IFERROR(VLOOKUP(Table1[[#This Row],[Ticker]],[1]!Table1[[Symbol]:[Industry]],2,FALSE),"-")</f>
        <v>-</v>
      </c>
      <c r="D988" t="s">
        <v>553</v>
      </c>
      <c r="E988">
        <v>2642.1901054999998</v>
      </c>
      <c r="F988">
        <v>528.4</v>
      </c>
      <c r="G988">
        <v>50.438659418001002</v>
      </c>
      <c r="H988">
        <v>33.967782512068197</v>
      </c>
      <c r="I988">
        <v>50.474944049196203</v>
      </c>
      <c r="J988">
        <v>6.3528299162189104</v>
      </c>
      <c r="K988">
        <v>450.47440208404498</v>
      </c>
      <c r="L988">
        <v>369.59992841756701</v>
      </c>
      <c r="M988">
        <v>82.193273029136606</v>
      </c>
      <c r="N988">
        <v>1.11890965956536</v>
      </c>
      <c r="O988">
        <v>2.7914458743376098</v>
      </c>
      <c r="P988">
        <v>104.60793804453</v>
      </c>
    </row>
    <row r="989" spans="1:17" hidden="1" x14ac:dyDescent="0.3">
      <c r="A989" t="s">
        <v>2125</v>
      </c>
      <c r="B989" t="s">
        <v>2126</v>
      </c>
      <c r="C989" t="str">
        <f>IFERROR(VLOOKUP(Table1[[#This Row],[Ticker]],[1]!Table1[[Symbol]:[Industry]],2,FALSE),"-")</f>
        <v>-</v>
      </c>
      <c r="D989" t="s">
        <v>24</v>
      </c>
      <c r="E989">
        <v>2637.0612303799999</v>
      </c>
      <c r="F989">
        <v>309</v>
      </c>
      <c r="G989">
        <v>-11.5534955364509</v>
      </c>
      <c r="H989">
        <v>7.7599845464263097</v>
      </c>
      <c r="I989">
        <v>-9.5749895263854707</v>
      </c>
      <c r="J989">
        <v>0.95478293532420699</v>
      </c>
      <c r="K989">
        <v>297.998276094137</v>
      </c>
      <c r="L989">
        <v>292.30930940483898</v>
      </c>
      <c r="M989">
        <v>59.851130763414403</v>
      </c>
      <c r="N989">
        <v>0.57340849775403202</v>
      </c>
      <c r="O989">
        <v>24.271844660194098</v>
      </c>
      <c r="P989">
        <v>23.897353648757001</v>
      </c>
      <c r="Q989">
        <v>-6.5995304783487002E-2</v>
      </c>
    </row>
    <row r="990" spans="1:17" hidden="1" x14ac:dyDescent="0.3">
      <c r="A990" t="s">
        <v>2127</v>
      </c>
      <c r="B990" t="s">
        <v>2128</v>
      </c>
      <c r="C990" t="str">
        <f>IFERROR(VLOOKUP(Table1[[#This Row],[Ticker]],[1]!Table1[[Symbol]:[Industry]],2,FALSE),"-")</f>
        <v>-</v>
      </c>
      <c r="D990" t="s">
        <v>62</v>
      </c>
      <c r="E990">
        <v>2635.00139605</v>
      </c>
      <c r="F990">
        <v>585.45000000000005</v>
      </c>
      <c r="G990">
        <v>41.141065164394497</v>
      </c>
      <c r="H990">
        <v>35.946209474561698</v>
      </c>
      <c r="I990">
        <v>40.610518664799301</v>
      </c>
      <c r="J990">
        <v>10.0340386731988</v>
      </c>
      <c r="K990">
        <v>494.44566180275302</v>
      </c>
      <c r="L990">
        <v>418.68439839740802</v>
      </c>
      <c r="M990">
        <v>80.197515359537306</v>
      </c>
      <c r="N990">
        <v>0.97913244005079703</v>
      </c>
      <c r="O990">
        <v>9.2663762917413806</v>
      </c>
      <c r="P990">
        <v>122.141063730433</v>
      </c>
      <c r="Q990">
        <v>-7.8043912380365996E-2</v>
      </c>
    </row>
    <row r="991" spans="1:17" x14ac:dyDescent="0.3">
      <c r="A991" t="s">
        <v>2129</v>
      </c>
      <c r="B991" t="s">
        <v>2130</v>
      </c>
      <c r="C991" t="str">
        <f>IFERROR(VLOOKUP(Table1[[#This Row],[Ticker]],[1]!Table1[[Symbol]:[Industry]],2,FALSE),"-")</f>
        <v>-</v>
      </c>
      <c r="D991" t="s">
        <v>763</v>
      </c>
      <c r="E991">
        <v>2634.5090037149998</v>
      </c>
      <c r="F991">
        <v>500.15</v>
      </c>
      <c r="G991">
        <v>-47.867059860673301</v>
      </c>
      <c r="H991">
        <v>9.4428217970405406</v>
      </c>
      <c r="I991">
        <v>-13.783464340037799</v>
      </c>
      <c r="J991">
        <v>-2.5670978012523098</v>
      </c>
      <c r="K991">
        <v>472.33658670535101</v>
      </c>
      <c r="L991">
        <v>485.36074603649001</v>
      </c>
      <c r="M991">
        <v>49.699875699300399</v>
      </c>
      <c r="N991">
        <v>0.69305472267993795</v>
      </c>
      <c r="O991">
        <v>29.241227631710402</v>
      </c>
      <c r="P991">
        <v>28.540221022873201</v>
      </c>
      <c r="Q991">
        <v>-0.101469892949169</v>
      </c>
    </row>
    <row r="992" spans="1:17" x14ac:dyDescent="0.3">
      <c r="A992" t="s">
        <v>2131</v>
      </c>
      <c r="B992" t="s">
        <v>2132</v>
      </c>
      <c r="C992" t="str">
        <f>IFERROR(VLOOKUP(Table1[[#This Row],[Ticker]],[1]!Table1[[Symbol]:[Industry]],2,FALSE),"-")</f>
        <v>-</v>
      </c>
      <c r="D992" t="s">
        <v>416</v>
      </c>
      <c r="E992">
        <v>2626.5374436500001</v>
      </c>
      <c r="F992">
        <v>52.63</v>
      </c>
      <c r="G992">
        <v>-36.065613768117899</v>
      </c>
      <c r="H992">
        <v>-12.2076724567286</v>
      </c>
      <c r="I992">
        <v>-38.352859993089801</v>
      </c>
      <c r="J992">
        <v>-3.4526043904206198</v>
      </c>
      <c r="K992">
        <v>55.243536384954602</v>
      </c>
      <c r="L992">
        <v>62.189839542725998</v>
      </c>
      <c r="M992">
        <v>27.600643089515401</v>
      </c>
      <c r="N992">
        <v>1.12887929530299</v>
      </c>
      <c r="O992">
        <v>59.6997909937297</v>
      </c>
      <c r="P992">
        <v>9.4178794178794103</v>
      </c>
    </row>
    <row r="993" spans="1:17" hidden="1" x14ac:dyDescent="0.3">
      <c r="A993" t="s">
        <v>2133</v>
      </c>
      <c r="B993" t="s">
        <v>2134</v>
      </c>
      <c r="C993" t="str">
        <f>IFERROR(VLOOKUP(Table1[[#This Row],[Ticker]],[1]!Table1[[Symbol]:[Industry]],2,FALSE),"-")</f>
        <v>-</v>
      </c>
      <c r="D993" t="s">
        <v>1811</v>
      </c>
      <c r="E993">
        <v>2625.5005854000001</v>
      </c>
      <c r="F993">
        <v>638</v>
      </c>
      <c r="G993">
        <v>5448.0846387043002</v>
      </c>
      <c r="H993">
        <v>-25.403072630824902</v>
      </c>
      <c r="I993">
        <v>296.39712100542101</v>
      </c>
      <c r="J993">
        <v>-7.3987557871121004</v>
      </c>
      <c r="K993">
        <v>660.75939489049097</v>
      </c>
      <c r="L993">
        <v>332.98037635881599</v>
      </c>
      <c r="M993">
        <v>34.917238384259903</v>
      </c>
      <c r="N993">
        <v>0.60998500931011201</v>
      </c>
      <c r="O993">
        <v>48.6990595611285</v>
      </c>
    </row>
    <row r="994" spans="1:17" hidden="1" x14ac:dyDescent="0.3">
      <c r="A994" t="s">
        <v>2135</v>
      </c>
      <c r="B994" t="s">
        <v>2136</v>
      </c>
      <c r="C994" t="str">
        <f>IFERROR(VLOOKUP(Table1[[#This Row],[Ticker]],[1]!Table1[[Symbol]:[Industry]],2,FALSE),"-")</f>
        <v>-</v>
      </c>
      <c r="D994" t="s">
        <v>416</v>
      </c>
      <c r="E994">
        <v>2615.9471899999999</v>
      </c>
      <c r="F994">
        <v>10186.450000000001</v>
      </c>
      <c r="G994">
        <v>-51.679135942044297</v>
      </c>
      <c r="H994">
        <v>-9.4441955811452498</v>
      </c>
      <c r="I994">
        <v>-39.002860979524698</v>
      </c>
      <c r="J994">
        <v>-3.13589287945039</v>
      </c>
      <c r="K994">
        <v>10852.224840069901</v>
      </c>
      <c r="L994">
        <v>12352.430299699199</v>
      </c>
      <c r="M994">
        <v>30.9018743381808</v>
      </c>
      <c r="N994">
        <v>0.89803198447599197</v>
      </c>
      <c r="O994">
        <v>94.296835502063999</v>
      </c>
      <c r="P994">
        <v>2.3758674579524799</v>
      </c>
      <c r="Q994">
        <v>-0.112229900264253</v>
      </c>
    </row>
    <row r="995" spans="1:17" hidden="1" x14ac:dyDescent="0.3">
      <c r="A995" t="s">
        <v>2137</v>
      </c>
      <c r="B995" t="s">
        <v>2138</v>
      </c>
      <c r="C995" t="str">
        <f>IFERROR(VLOOKUP(Table1[[#This Row],[Ticker]],[1]!Table1[[Symbol]:[Industry]],2,FALSE),"-")</f>
        <v>-</v>
      </c>
      <c r="D995" t="s">
        <v>416</v>
      </c>
      <c r="E995">
        <v>2613.8746522400002</v>
      </c>
      <c r="F995">
        <v>240.71</v>
      </c>
      <c r="G995">
        <v>-11.0697574606678</v>
      </c>
      <c r="H995">
        <v>-0.70508699679628895</v>
      </c>
      <c r="I995">
        <v>8.1749960066619405</v>
      </c>
      <c r="J995">
        <v>-0.52228573979742698</v>
      </c>
      <c r="K995">
        <v>227.038883177721</v>
      </c>
      <c r="L995">
        <v>211.16296208124399</v>
      </c>
      <c r="M995">
        <v>57.219454716115898</v>
      </c>
      <c r="N995">
        <v>0.53253650079567205</v>
      </c>
      <c r="O995">
        <v>8.8238959744090195</v>
      </c>
      <c r="P995">
        <v>34.474860335195501</v>
      </c>
      <c r="Q995">
        <v>7.3242974351960003E-3</v>
      </c>
    </row>
    <row r="996" spans="1:17" hidden="1" x14ac:dyDescent="0.3">
      <c r="A996" t="s">
        <v>2139</v>
      </c>
      <c r="B996" t="s">
        <v>2140</v>
      </c>
      <c r="C996" t="str">
        <f>IFERROR(VLOOKUP(Table1[[#This Row],[Ticker]],[1]!Table1[[Symbol]:[Industry]],2,FALSE),"-")</f>
        <v>-</v>
      </c>
      <c r="D996" t="s">
        <v>299</v>
      </c>
      <c r="E996">
        <v>2612.781006185</v>
      </c>
      <c r="F996">
        <v>1778.15</v>
      </c>
      <c r="G996">
        <v>61.255606696323397</v>
      </c>
      <c r="H996">
        <v>11.418577903987</v>
      </c>
      <c r="I996">
        <v>3.8174891377612798</v>
      </c>
      <c r="J996">
        <v>-7.7534738591746502</v>
      </c>
      <c r="K996">
        <v>1635.5027156558101</v>
      </c>
      <c r="L996">
        <v>1449.18515626305</v>
      </c>
      <c r="M996">
        <v>47.835708879493303</v>
      </c>
      <c r="N996">
        <v>1.3411370574475601</v>
      </c>
      <c r="O996">
        <v>9.9569777577819707</v>
      </c>
      <c r="P996">
        <v>96.404705362566901</v>
      </c>
      <c r="Q996">
        <v>1.0739087943973E-2</v>
      </c>
    </row>
    <row r="997" spans="1:17" hidden="1" x14ac:dyDescent="0.3">
      <c r="A997" t="s">
        <v>2141</v>
      </c>
      <c r="B997" t="s">
        <v>2142</v>
      </c>
      <c r="C997" t="str">
        <f>IFERROR(VLOOKUP(Table1[[#This Row],[Ticker]],[1]!Table1[[Symbol]:[Industry]],2,FALSE),"-")</f>
        <v>-</v>
      </c>
      <c r="D997" t="s">
        <v>387</v>
      </c>
      <c r="E997">
        <v>2599.0563531600001</v>
      </c>
      <c r="F997">
        <v>629.1</v>
      </c>
      <c r="G997">
        <v>-38.249581014243297</v>
      </c>
      <c r="H997">
        <v>-11.7048806900375</v>
      </c>
      <c r="I997">
        <v>-19.422309497294901</v>
      </c>
      <c r="J997">
        <v>0.213562585460636</v>
      </c>
      <c r="K997">
        <v>645.30908658005501</v>
      </c>
      <c r="L997">
        <v>659.33727498389101</v>
      </c>
      <c r="M997">
        <v>42.327265558874899</v>
      </c>
      <c r="N997">
        <v>0.68433975208331399</v>
      </c>
      <c r="O997">
        <v>26.951200127165698</v>
      </c>
      <c r="P997">
        <v>6.9352371239163704</v>
      </c>
      <c r="Q997">
        <v>5.3529897512828002E-2</v>
      </c>
    </row>
    <row r="998" spans="1:17" x14ac:dyDescent="0.3">
      <c r="A998" t="s">
        <v>2143</v>
      </c>
      <c r="B998" t="s">
        <v>2144</v>
      </c>
      <c r="C998" t="str">
        <f>IFERROR(VLOOKUP(Table1[[#This Row],[Ticker]],[1]!Table1[[Symbol]:[Industry]],2,FALSE),"-")</f>
        <v>-</v>
      </c>
      <c r="D998" t="s">
        <v>209</v>
      </c>
      <c r="E998">
        <v>2598.9933658149998</v>
      </c>
      <c r="F998">
        <v>168.52</v>
      </c>
      <c r="G998">
        <v>-4.1088581802098503</v>
      </c>
      <c r="H998">
        <v>-4.7898297919078097</v>
      </c>
      <c r="I998">
        <v>-27.4809554572536</v>
      </c>
      <c r="J998">
        <v>-4.5244112897207804</v>
      </c>
      <c r="K998">
        <v>181.45057331341201</v>
      </c>
      <c r="L998">
        <v>185.278613284947</v>
      </c>
      <c r="M998">
        <v>35.666939143894702</v>
      </c>
      <c r="N998">
        <v>0.96253606564135596</v>
      </c>
      <c r="O998">
        <v>67.932589603607795</v>
      </c>
      <c r="P998">
        <v>26.706766917293201</v>
      </c>
      <c r="Q998">
        <v>-3.6700255016353003E-2</v>
      </c>
    </row>
    <row r="999" spans="1:17" hidden="1" x14ac:dyDescent="0.3">
      <c r="A999" t="s">
        <v>2145</v>
      </c>
      <c r="B999" t="s">
        <v>2146</v>
      </c>
      <c r="C999" t="str">
        <f>IFERROR(VLOOKUP(Table1[[#This Row],[Ticker]],[1]!Table1[[Symbol]:[Industry]],2,FALSE),"-")</f>
        <v>-</v>
      </c>
      <c r="D999" t="s">
        <v>62</v>
      </c>
      <c r="E999">
        <v>2598.3619515750001</v>
      </c>
      <c r="F999">
        <v>1562.9</v>
      </c>
      <c r="G999">
        <v>37.837139424618499</v>
      </c>
      <c r="H999">
        <v>-4.4379290930706601</v>
      </c>
      <c r="I999">
        <v>-1.80378619040266</v>
      </c>
      <c r="J999">
        <v>-0.64454294602038198</v>
      </c>
      <c r="K999">
        <v>1544.3589058483101</v>
      </c>
      <c r="L999">
        <v>1428.9594676517099</v>
      </c>
      <c r="M999">
        <v>45.872873412299299</v>
      </c>
      <c r="N999">
        <v>0.960551965199688</v>
      </c>
      <c r="O999">
        <v>11.331499136221099</v>
      </c>
      <c r="P999">
        <v>67.083600598674295</v>
      </c>
      <c r="Q999">
        <v>0.13229624173590401</v>
      </c>
    </row>
    <row r="1000" spans="1:17" hidden="1" x14ac:dyDescent="0.3">
      <c r="A1000" t="s">
        <v>2147</v>
      </c>
      <c r="B1000" t="s">
        <v>2148</v>
      </c>
      <c r="C1000" t="str">
        <f>IFERROR(VLOOKUP(Table1[[#This Row],[Ticker]],[1]!Table1[[Symbol]:[Industry]],2,FALSE),"-")</f>
        <v>-</v>
      </c>
      <c r="D1000" t="s">
        <v>371</v>
      </c>
      <c r="E1000">
        <v>2594.928316125</v>
      </c>
      <c r="F1000">
        <v>1364.8</v>
      </c>
      <c r="G1000">
        <v>-21.3325575050692</v>
      </c>
      <c r="H1000">
        <v>7.4222541790427101</v>
      </c>
      <c r="I1000">
        <v>21.430033439596201</v>
      </c>
      <c r="J1000">
        <v>-9.3114543121515805</v>
      </c>
      <c r="K1000">
        <v>1266.5179425456499</v>
      </c>
      <c r="L1000">
        <v>1210.7753104012199</v>
      </c>
      <c r="M1000">
        <v>40.370142593212996</v>
      </c>
      <c r="N1000">
        <v>1.2372647960152601</v>
      </c>
      <c r="O1000">
        <v>9.1735052754982505</v>
      </c>
      <c r="P1000">
        <v>65.420277558935794</v>
      </c>
      <c r="Q1000">
        <v>-4.7610532517144998E-2</v>
      </c>
    </row>
    <row r="1001" spans="1:17" hidden="1" x14ac:dyDescent="0.3">
      <c r="A1001" t="s">
        <v>2149</v>
      </c>
      <c r="B1001" t="s">
        <v>2150</v>
      </c>
      <c r="C1001" t="str">
        <f>IFERROR(VLOOKUP(Table1[[#This Row],[Ticker]],[1]!Table1[[Symbol]:[Industry]],2,FALSE),"-")</f>
        <v>-</v>
      </c>
      <c r="D1001" t="s">
        <v>1315</v>
      </c>
      <c r="E1001">
        <v>2580.8388</v>
      </c>
      <c r="F1001">
        <v>1000</v>
      </c>
      <c r="G1001">
        <v>-26.401036689803298</v>
      </c>
      <c r="H1001">
        <v>-5.0569641897787401</v>
      </c>
      <c r="I1001">
        <v>-11.909813172684499</v>
      </c>
      <c r="J1001">
        <v>-0.76343741453936498</v>
      </c>
      <c r="K1001">
        <v>999.99667787335898</v>
      </c>
      <c r="L1001">
        <v>999.99686536975196</v>
      </c>
      <c r="M1001">
        <v>55.379180563809697</v>
      </c>
      <c r="N1001">
        <v>1.6456996816017799</v>
      </c>
      <c r="O1001">
        <v>3</v>
      </c>
      <c r="P1001">
        <v>3.0927835051546202</v>
      </c>
      <c r="Q1001">
        <v>-0.101916752053546</v>
      </c>
    </row>
    <row r="1002" spans="1:17" x14ac:dyDescent="0.3">
      <c r="A1002" t="s">
        <v>2151</v>
      </c>
      <c r="B1002" t="s">
        <v>2152</v>
      </c>
      <c r="C1002" t="str">
        <f>IFERROR(VLOOKUP(Table1[[#This Row],[Ticker]],[1]!Table1[[Symbol]:[Industry]],2,FALSE),"-")</f>
        <v>-</v>
      </c>
      <c r="D1002" t="s">
        <v>1783</v>
      </c>
      <c r="E1002">
        <v>2580.7338924820001</v>
      </c>
      <c r="F1002">
        <v>53.64</v>
      </c>
      <c r="G1002">
        <v>31.5950177920963</v>
      </c>
      <c r="H1002">
        <v>-2.2449480454292501</v>
      </c>
      <c r="I1002">
        <v>-28.228065902793698</v>
      </c>
      <c r="J1002">
        <v>-1.4413364971081599</v>
      </c>
      <c r="K1002">
        <v>53.189712478186898</v>
      </c>
      <c r="L1002">
        <v>51.388177249220597</v>
      </c>
      <c r="M1002">
        <v>45.817298577760901</v>
      </c>
      <c r="N1002">
        <v>1.0088359774950399</v>
      </c>
      <c r="O1002">
        <v>29.381058911260201</v>
      </c>
      <c r="P1002">
        <v>62.792109256449102</v>
      </c>
      <c r="Q1002">
        <v>-3.4171462707498997E-2</v>
      </c>
    </row>
    <row r="1003" spans="1:17" hidden="1" x14ac:dyDescent="0.3">
      <c r="A1003" t="s">
        <v>2153</v>
      </c>
      <c r="B1003" t="s">
        <v>2154</v>
      </c>
      <c r="C1003" t="str">
        <f>IFERROR(VLOOKUP(Table1[[#This Row],[Ticker]],[1]!Table1[[Symbol]:[Industry]],2,FALSE),"-")</f>
        <v>-</v>
      </c>
      <c r="D1003" t="s">
        <v>193</v>
      </c>
      <c r="E1003">
        <v>2575.1456312400001</v>
      </c>
      <c r="F1003">
        <v>1780.7</v>
      </c>
      <c r="G1003">
        <v>32.6245317306497</v>
      </c>
      <c r="H1003">
        <v>39.232035810221198</v>
      </c>
      <c r="I1003">
        <v>27.550577632813301</v>
      </c>
      <c r="J1003">
        <v>4.2201004201521197</v>
      </c>
      <c r="K1003">
        <v>1415.89083086713</v>
      </c>
      <c r="L1003">
        <v>1237.5117177294901</v>
      </c>
      <c r="M1003">
        <v>76.131125572719995</v>
      </c>
      <c r="N1003">
        <v>2.9629560603804102</v>
      </c>
      <c r="O1003">
        <v>5.8572471499971801</v>
      </c>
      <c r="P1003">
        <v>98.949779341936207</v>
      </c>
      <c r="Q1003">
        <v>9.445253940909E-2</v>
      </c>
    </row>
    <row r="1004" spans="1:17" hidden="1" x14ac:dyDescent="0.3">
      <c r="A1004" t="s">
        <v>2155</v>
      </c>
      <c r="B1004" t="s">
        <v>2156</v>
      </c>
      <c r="C1004" t="str">
        <f>IFERROR(VLOOKUP(Table1[[#This Row],[Ticker]],[1]!Table1[[Symbol]:[Industry]],2,FALSE),"-")</f>
        <v>-</v>
      </c>
      <c r="D1004" t="s">
        <v>143</v>
      </c>
      <c r="E1004">
        <v>2567.9126758399998</v>
      </c>
      <c r="F1004">
        <v>779.5</v>
      </c>
      <c r="G1004">
        <v>440.71327796007199</v>
      </c>
      <c r="H1004">
        <v>12.785305651491001</v>
      </c>
      <c r="I1004">
        <v>116.951020649981</v>
      </c>
      <c r="J1004">
        <v>-6.9065587798996697</v>
      </c>
      <c r="K1004">
        <v>621.78981017217302</v>
      </c>
      <c r="L1004">
        <v>420.495633425481</v>
      </c>
      <c r="M1004">
        <v>54.832125867582</v>
      </c>
      <c r="N1004">
        <v>0.89688321497419099</v>
      </c>
      <c r="O1004">
        <v>4.1949967928159104</v>
      </c>
      <c r="P1004">
        <v>549.58333333333303</v>
      </c>
      <c r="Q1004">
        <v>0.14633740661974601</v>
      </c>
    </row>
    <row r="1005" spans="1:17" hidden="1" x14ac:dyDescent="0.3">
      <c r="A1005" t="s">
        <v>2157</v>
      </c>
      <c r="B1005" t="s">
        <v>2158</v>
      </c>
      <c r="C1005" t="str">
        <f>IFERROR(VLOOKUP(Table1[[#This Row],[Ticker]],[1]!Table1[[Symbol]:[Industry]],2,FALSE),"-")</f>
        <v>-</v>
      </c>
      <c r="D1005" t="s">
        <v>130</v>
      </c>
      <c r="E1005">
        <v>2564.571336728</v>
      </c>
      <c r="F1005">
        <v>50.79</v>
      </c>
      <c r="G1005">
        <v>54.9908204430536</v>
      </c>
      <c r="H1005">
        <v>19.027134040536701</v>
      </c>
      <c r="I1005">
        <v>8.2747585263216106</v>
      </c>
      <c r="J1005">
        <v>10.8407921125655</v>
      </c>
      <c r="K1005">
        <v>40.512434126378899</v>
      </c>
      <c r="L1005">
        <v>37.444845466950802</v>
      </c>
      <c r="M1005">
        <v>86.776658100376906</v>
      </c>
      <c r="N1005">
        <v>2.5001138637420701</v>
      </c>
      <c r="O1005">
        <v>3.3668044890726501</v>
      </c>
      <c r="P1005">
        <v>88.1111111111111</v>
      </c>
      <c r="Q1005">
        <v>6.7448233539671998E-2</v>
      </c>
    </row>
    <row r="1006" spans="1:17" hidden="1" x14ac:dyDescent="0.3">
      <c r="A1006" t="s">
        <v>2159</v>
      </c>
      <c r="B1006" t="s">
        <v>2160</v>
      </c>
      <c r="C1006" t="str">
        <f>IFERROR(VLOOKUP(Table1[[#This Row],[Ticker]],[1]!Table1[[Symbol]:[Industry]],2,FALSE),"-")</f>
        <v>-</v>
      </c>
      <c r="D1006" t="s">
        <v>130</v>
      </c>
      <c r="E1006">
        <v>2561.56102341</v>
      </c>
      <c r="F1006">
        <v>380.35</v>
      </c>
      <c r="G1006">
        <v>-12.9730733215379</v>
      </c>
      <c r="H1006">
        <v>5.4576507777479097</v>
      </c>
      <c r="I1006">
        <v>1.519150205581</v>
      </c>
      <c r="J1006">
        <v>4.8010230293991603</v>
      </c>
      <c r="M1006">
        <v>75.763519887342696</v>
      </c>
      <c r="O1006">
        <v>5.1662942027080199</v>
      </c>
      <c r="P1006">
        <v>22.693548387096701</v>
      </c>
    </row>
    <row r="1007" spans="1:17" hidden="1" x14ac:dyDescent="0.3">
      <c r="A1007" t="s">
        <v>2161</v>
      </c>
      <c r="B1007" t="s">
        <v>2162</v>
      </c>
      <c r="C1007" t="str">
        <f>IFERROR(VLOOKUP(Table1[[#This Row],[Ticker]],[1]!Table1[[Symbol]:[Industry]],2,FALSE),"-")</f>
        <v>-</v>
      </c>
      <c r="D1007" t="s">
        <v>637</v>
      </c>
      <c r="E1007">
        <v>2554.1643279780001</v>
      </c>
      <c r="F1007">
        <v>171.23</v>
      </c>
      <c r="G1007">
        <v>-56.4837026859202</v>
      </c>
      <c r="H1007">
        <v>-8.5522340929075593</v>
      </c>
      <c r="I1007">
        <v>-47.7306527528944</v>
      </c>
      <c r="J1007">
        <v>-9.1111922392630902</v>
      </c>
      <c r="K1007">
        <v>184.13816744010899</v>
      </c>
      <c r="M1007">
        <v>36.913753377792602</v>
      </c>
      <c r="N1007">
        <v>1.2461605890370799</v>
      </c>
      <c r="O1007">
        <v>82.211061145827202</v>
      </c>
      <c r="P1007">
        <v>18.9097222222222</v>
      </c>
    </row>
    <row r="1008" spans="1:17" hidden="1" x14ac:dyDescent="0.3">
      <c r="A1008" t="s">
        <v>2163</v>
      </c>
      <c r="B1008" t="s">
        <v>2164</v>
      </c>
      <c r="C1008" t="str">
        <f>IFERROR(VLOOKUP(Table1[[#This Row],[Ticker]],[1]!Table1[[Symbol]:[Industry]],2,FALSE),"-")</f>
        <v>-</v>
      </c>
      <c r="E1008">
        <v>2546.7246370500002</v>
      </c>
      <c r="F1008">
        <v>2025.9</v>
      </c>
      <c r="G1008">
        <v>463.63728177988202</v>
      </c>
      <c r="H1008">
        <v>7.3020891126546204</v>
      </c>
      <c r="I1008">
        <v>143.80492333725499</v>
      </c>
      <c r="J1008">
        <v>-10.0773777933095</v>
      </c>
      <c r="K1008">
        <v>1800.0610103679201</v>
      </c>
      <c r="L1008">
        <v>1273.50953990431</v>
      </c>
      <c r="M1008">
        <v>42.577008260948702</v>
      </c>
      <c r="N1008">
        <v>1.2521254391291801</v>
      </c>
      <c r="O1008">
        <v>10.8346907547262</v>
      </c>
      <c r="P1008">
        <v>504.74626865671598</v>
      </c>
      <c r="Q1008">
        <v>0.240632602486958</v>
      </c>
    </row>
    <row r="1009" spans="1:17" x14ac:dyDescent="0.3">
      <c r="A1009" t="s">
        <v>2165</v>
      </c>
      <c r="B1009" t="s">
        <v>2166</v>
      </c>
      <c r="C1009" t="str">
        <f>IFERROR(VLOOKUP(Table1[[#This Row],[Ticker]],[1]!Table1[[Symbol]:[Industry]],2,FALSE),"-")</f>
        <v>-</v>
      </c>
      <c r="D1009" t="s">
        <v>384</v>
      </c>
      <c r="E1009">
        <v>2536.2293709599999</v>
      </c>
      <c r="F1009">
        <v>475.35</v>
      </c>
      <c r="G1009">
        <v>-53.640671324018903</v>
      </c>
      <c r="H1009">
        <v>-4.6571396725663003</v>
      </c>
      <c r="I1009">
        <v>-25.119599552089301</v>
      </c>
      <c r="J1009">
        <v>-1.48887992180379</v>
      </c>
      <c r="K1009">
        <v>489.89406369358198</v>
      </c>
      <c r="L1009">
        <v>506.163745610994</v>
      </c>
      <c r="M1009">
        <v>42.527894758545301</v>
      </c>
      <c r="N1009">
        <v>0.658579811597372</v>
      </c>
      <c r="O1009">
        <v>78.184495634795397</v>
      </c>
      <c r="P1009">
        <v>8.0340909090908994</v>
      </c>
    </row>
    <row r="1010" spans="1:17" hidden="1" x14ac:dyDescent="0.3">
      <c r="A1010" t="s">
        <v>2167</v>
      </c>
      <c r="B1010" t="s">
        <v>2168</v>
      </c>
      <c r="C1010" t="str">
        <f>IFERROR(VLOOKUP(Table1[[#This Row],[Ticker]],[1]!Table1[[Symbol]:[Industry]],2,FALSE),"-")</f>
        <v>-</v>
      </c>
      <c r="D1010" t="s">
        <v>46</v>
      </c>
      <c r="E1010">
        <v>2523.3155824750002</v>
      </c>
      <c r="F1010">
        <v>290.10000000000002</v>
      </c>
      <c r="G1010">
        <v>3.4837927159117901</v>
      </c>
      <c r="H1010">
        <v>-12.6899065868056</v>
      </c>
      <c r="I1010">
        <v>-8.7081055953099291</v>
      </c>
      <c r="J1010">
        <v>-1.6760586769978301</v>
      </c>
      <c r="K1010">
        <v>301.47651614647202</v>
      </c>
      <c r="L1010">
        <v>268.942420042224</v>
      </c>
      <c r="M1010">
        <v>43.4360129142066</v>
      </c>
      <c r="N1010">
        <v>0.37694019246326599</v>
      </c>
      <c r="O1010">
        <v>14.7880041365046</v>
      </c>
      <c r="P1010">
        <v>54.885210891617703</v>
      </c>
      <c r="Q1010">
        <v>1.9706248762698001E-2</v>
      </c>
    </row>
    <row r="1011" spans="1:17" hidden="1" x14ac:dyDescent="0.3">
      <c r="A1011" t="s">
        <v>2169</v>
      </c>
      <c r="B1011" t="s">
        <v>2170</v>
      </c>
      <c r="C1011" t="str">
        <f>IFERROR(VLOOKUP(Table1[[#This Row],[Ticker]],[1]!Table1[[Symbol]:[Industry]],2,FALSE),"-")</f>
        <v>-</v>
      </c>
      <c r="D1011" t="s">
        <v>416</v>
      </c>
      <c r="E1011">
        <v>2519.8930112819999</v>
      </c>
      <c r="F1011">
        <v>171.42</v>
      </c>
      <c r="G1011">
        <v>36.081375622471398</v>
      </c>
      <c r="H1011">
        <v>-2.6331755840815898</v>
      </c>
      <c r="I1011">
        <v>18.995112371416202</v>
      </c>
      <c r="J1011">
        <v>-3.1625745652337001</v>
      </c>
      <c r="K1011">
        <v>157.456372679786</v>
      </c>
      <c r="L1011">
        <v>132.65728668687001</v>
      </c>
      <c r="M1011">
        <v>48.674308176121301</v>
      </c>
      <c r="N1011">
        <v>0.41032777623832101</v>
      </c>
      <c r="O1011">
        <v>7.54287714385719</v>
      </c>
      <c r="P1011">
        <v>80.442105263157899</v>
      </c>
      <c r="Q1011">
        <v>0.11441147232924601</v>
      </c>
    </row>
    <row r="1012" spans="1:17" hidden="1" x14ac:dyDescent="0.3">
      <c r="A1012" t="s">
        <v>2171</v>
      </c>
      <c r="B1012" t="s">
        <v>2172</v>
      </c>
      <c r="C1012" t="str">
        <f>IFERROR(VLOOKUP(Table1[[#This Row],[Ticker]],[1]!Table1[[Symbol]:[Industry]],2,FALSE),"-")</f>
        <v>-</v>
      </c>
      <c r="D1012" t="s">
        <v>553</v>
      </c>
      <c r="E1012">
        <v>2509.1039051439998</v>
      </c>
      <c r="F1012">
        <v>105.48</v>
      </c>
      <c r="G1012">
        <v>98.023495215090094</v>
      </c>
      <c r="H1012">
        <v>-4.2488927063044803</v>
      </c>
      <c r="I1012">
        <v>14.9452680059083</v>
      </c>
      <c r="J1012">
        <v>5.32451910719975</v>
      </c>
      <c r="K1012">
        <v>99.149356632365496</v>
      </c>
      <c r="L1012">
        <v>82.169032030880004</v>
      </c>
      <c r="M1012">
        <v>61.060881550428</v>
      </c>
      <c r="N1012">
        <v>0.57813633049670798</v>
      </c>
      <c r="O1012">
        <v>10.068259385665501</v>
      </c>
      <c r="P1012">
        <v>130.305676855895</v>
      </c>
      <c r="Q1012">
        <v>-2.0828242559412999E-2</v>
      </c>
    </row>
    <row r="1013" spans="1:17" hidden="1" x14ac:dyDescent="0.3">
      <c r="A1013" t="s">
        <v>2173</v>
      </c>
      <c r="B1013" t="s">
        <v>2174</v>
      </c>
      <c r="C1013" t="str">
        <f>IFERROR(VLOOKUP(Table1[[#This Row],[Ticker]],[1]!Table1[[Symbol]:[Industry]],2,FALSE),"-")</f>
        <v>-</v>
      </c>
      <c r="D1013" t="s">
        <v>46</v>
      </c>
      <c r="E1013">
        <v>2506.3415519999999</v>
      </c>
      <c r="F1013">
        <v>198.74</v>
      </c>
      <c r="G1013">
        <v>10.0015322775472</v>
      </c>
      <c r="H1013">
        <v>5.78076825427374</v>
      </c>
      <c r="I1013">
        <v>-19.921847424015201</v>
      </c>
      <c r="J1013">
        <v>-3.47194002727402</v>
      </c>
      <c r="K1013">
        <v>186.19644232844499</v>
      </c>
      <c r="L1013">
        <v>187.44397478988799</v>
      </c>
      <c r="M1013">
        <v>50.688615014215998</v>
      </c>
      <c r="N1013">
        <v>0.98056421274528205</v>
      </c>
      <c r="O1013">
        <v>21.767132937506201</v>
      </c>
      <c r="P1013">
        <v>40.950354609929001</v>
      </c>
    </row>
    <row r="1014" spans="1:17" hidden="1" x14ac:dyDescent="0.3">
      <c r="A1014" t="s">
        <v>2175</v>
      </c>
      <c r="B1014" t="s">
        <v>2176</v>
      </c>
      <c r="C1014" t="str">
        <f>IFERROR(VLOOKUP(Table1[[#This Row],[Ticker]],[1]!Table1[[Symbol]:[Industry]],2,FALSE),"-")</f>
        <v>-</v>
      </c>
      <c r="D1014" t="s">
        <v>193</v>
      </c>
      <c r="E1014">
        <v>2503.82771568</v>
      </c>
      <c r="F1014">
        <v>806.5</v>
      </c>
      <c r="G1014">
        <v>11.202467650989901</v>
      </c>
      <c r="H1014">
        <v>-4.7076621621633503</v>
      </c>
      <c r="I1014">
        <v>24.646231527620198</v>
      </c>
      <c r="J1014">
        <v>-6.7304989601740397</v>
      </c>
      <c r="K1014">
        <v>750.42208387296796</v>
      </c>
      <c r="L1014">
        <v>660.54821457350397</v>
      </c>
      <c r="M1014">
        <v>51.059788062420303</v>
      </c>
      <c r="N1014">
        <v>1.0087290704202601</v>
      </c>
      <c r="O1014">
        <v>7.2535647861128298</v>
      </c>
      <c r="P1014">
        <v>46.091839507290999</v>
      </c>
      <c r="Q1014">
        <v>6.2555269827378995E-2</v>
      </c>
    </row>
    <row r="1015" spans="1:17" hidden="1" x14ac:dyDescent="0.3">
      <c r="A1015" t="s">
        <v>2177</v>
      </c>
      <c r="B1015" t="s">
        <v>2178</v>
      </c>
      <c r="C1015" t="str">
        <f>IFERROR(VLOOKUP(Table1[[#This Row],[Ticker]],[1]!Table1[[Symbol]:[Industry]],2,FALSE),"-")</f>
        <v>-</v>
      </c>
      <c r="D1015" t="s">
        <v>253</v>
      </c>
      <c r="E1015">
        <v>2496.98706012</v>
      </c>
      <c r="F1015">
        <v>658.1</v>
      </c>
      <c r="G1015">
        <v>46.372969863599003</v>
      </c>
      <c r="H1015">
        <v>5.83396555261002</v>
      </c>
      <c r="I1015">
        <v>7.2788131064062904</v>
      </c>
      <c r="J1015">
        <v>-4.0593010177486999</v>
      </c>
      <c r="K1015">
        <v>616.68466176226798</v>
      </c>
      <c r="L1015">
        <v>548.00644131052297</v>
      </c>
      <c r="M1015">
        <v>51.217433530517503</v>
      </c>
      <c r="N1015">
        <v>0.74223361773444596</v>
      </c>
      <c r="O1015">
        <v>10.6214860963379</v>
      </c>
      <c r="P1015">
        <v>76.198125836680006</v>
      </c>
      <c r="Q1015">
        <v>3.6791666550136E-2</v>
      </c>
    </row>
    <row r="1016" spans="1:17" hidden="1" x14ac:dyDescent="0.3">
      <c r="A1016" t="s">
        <v>2179</v>
      </c>
      <c r="B1016" t="s">
        <v>2180</v>
      </c>
      <c r="C1016" t="str">
        <f>IFERROR(VLOOKUP(Table1[[#This Row],[Ticker]],[1]!Table1[[Symbol]:[Industry]],2,FALSE),"-")</f>
        <v>-</v>
      </c>
      <c r="D1016" t="s">
        <v>553</v>
      </c>
      <c r="E1016">
        <v>2496.1905469200001</v>
      </c>
      <c r="F1016">
        <v>269.39999999999998</v>
      </c>
      <c r="G1016">
        <v>-5.7301442026030198</v>
      </c>
      <c r="H1016">
        <v>-6.9828505575078799</v>
      </c>
      <c r="I1016">
        <v>-17.5159799561463</v>
      </c>
      <c r="J1016">
        <v>-1.3465922155616199</v>
      </c>
      <c r="K1016">
        <v>272.00649533144099</v>
      </c>
      <c r="L1016">
        <v>262.270236883812</v>
      </c>
      <c r="M1016">
        <v>45.652346834303799</v>
      </c>
      <c r="N1016">
        <v>0.82231725515718501</v>
      </c>
      <c r="O1016">
        <v>18.466963622865599</v>
      </c>
      <c r="P1016">
        <v>26.478873239436599</v>
      </c>
      <c r="Q1016">
        <v>7.6116425910652E-2</v>
      </c>
    </row>
    <row r="1017" spans="1:17" hidden="1" x14ac:dyDescent="0.3">
      <c r="A1017" t="s">
        <v>2181</v>
      </c>
      <c r="B1017" t="s">
        <v>2182</v>
      </c>
      <c r="C1017" t="str">
        <f>IFERROR(VLOOKUP(Table1[[#This Row],[Ticker]],[1]!Table1[[Symbol]:[Industry]],2,FALSE),"-")</f>
        <v>-</v>
      </c>
      <c r="D1017" t="s">
        <v>130</v>
      </c>
      <c r="E1017">
        <v>2494.1568621900001</v>
      </c>
      <c r="F1017">
        <v>303</v>
      </c>
      <c r="G1017">
        <v>34.298042854691303</v>
      </c>
      <c r="H1017">
        <v>-2.0088261426406802</v>
      </c>
      <c r="I1017">
        <v>25.974145871684001</v>
      </c>
      <c r="J1017">
        <v>-0.94182423776181001</v>
      </c>
      <c r="K1017">
        <v>296.21134472363002</v>
      </c>
      <c r="L1017">
        <v>248.02353054251901</v>
      </c>
      <c r="M1017">
        <v>44.255627610971899</v>
      </c>
      <c r="N1017">
        <v>0.32772237641929702</v>
      </c>
      <c r="O1017">
        <v>12.277227722772199</v>
      </c>
      <c r="P1017">
        <v>73.340961098398097</v>
      </c>
      <c r="Q1017">
        <v>8.9291819446098999E-2</v>
      </c>
    </row>
    <row r="1018" spans="1:17" hidden="1" x14ac:dyDescent="0.3">
      <c r="A1018" t="s">
        <v>2183</v>
      </c>
      <c r="B1018" t="s">
        <v>2184</v>
      </c>
      <c r="C1018" t="str">
        <f>IFERROR(VLOOKUP(Table1[[#This Row],[Ticker]],[1]!Table1[[Symbol]:[Industry]],2,FALSE),"-")</f>
        <v>-</v>
      </c>
      <c r="D1018" t="s">
        <v>140</v>
      </c>
      <c r="E1018">
        <v>2490.00795156</v>
      </c>
      <c r="F1018">
        <v>129.33000000000001</v>
      </c>
      <c r="G1018">
        <v>136.46381695873299</v>
      </c>
      <c r="H1018">
        <v>41.646622017117799</v>
      </c>
      <c r="I1018">
        <v>22.319558908270299</v>
      </c>
      <c r="J1018">
        <v>9.0278851661057793</v>
      </c>
      <c r="K1018">
        <v>108.053087216588</v>
      </c>
      <c r="L1018">
        <v>91.868748868479301</v>
      </c>
      <c r="M1018">
        <v>73.977021269145595</v>
      </c>
      <c r="N1018">
        <v>2.3410671095339599</v>
      </c>
      <c r="O1018">
        <v>10.562127889894001</v>
      </c>
      <c r="P1018">
        <v>207.56242568370899</v>
      </c>
      <c r="Q1018">
        <v>2.9978721344397E-2</v>
      </c>
    </row>
    <row r="1019" spans="1:17" x14ac:dyDescent="0.3">
      <c r="A1019" t="s">
        <v>2185</v>
      </c>
      <c r="B1019" t="s">
        <v>2186</v>
      </c>
      <c r="C1019" t="str">
        <f>IFERROR(VLOOKUP(Table1[[#This Row],[Ticker]],[1]!Table1[[Symbol]:[Industry]],2,FALSE),"-")</f>
        <v>-</v>
      </c>
      <c r="D1019" t="s">
        <v>78</v>
      </c>
      <c r="E1019">
        <v>2482.2545340000001</v>
      </c>
      <c r="F1019">
        <v>96.23</v>
      </c>
      <c r="G1019">
        <v>-1.8324574117775601</v>
      </c>
      <c r="H1019">
        <v>0.87502467583696797</v>
      </c>
      <c r="I1019">
        <v>-44.569015412012703</v>
      </c>
      <c r="J1019">
        <v>-4.6820454537354399</v>
      </c>
      <c r="K1019">
        <v>97.375250501036206</v>
      </c>
      <c r="L1019">
        <v>100.666689030456</v>
      </c>
      <c r="M1019">
        <v>37.882847837394898</v>
      </c>
      <c r="N1019">
        <v>1.1819162004614701</v>
      </c>
      <c r="O1019">
        <v>62.111607606775401</v>
      </c>
      <c r="P1019">
        <v>31.0142954390741</v>
      </c>
      <c r="Q1019">
        <v>4.0864881456249003E-2</v>
      </c>
    </row>
    <row r="1020" spans="1:17" x14ac:dyDescent="0.3">
      <c r="A1020" t="s">
        <v>2187</v>
      </c>
      <c r="B1020" t="s">
        <v>2188</v>
      </c>
      <c r="C1020" t="str">
        <f>IFERROR(VLOOKUP(Table1[[#This Row],[Ticker]],[1]!Table1[[Symbol]:[Industry]],2,FALSE),"-")</f>
        <v>-</v>
      </c>
      <c r="D1020" t="s">
        <v>282</v>
      </c>
      <c r="E1020">
        <v>2478.2937647200001</v>
      </c>
      <c r="F1020">
        <v>847.45</v>
      </c>
      <c r="G1020">
        <v>-59.3648971198485</v>
      </c>
      <c r="H1020">
        <v>-0.30916736244500298</v>
      </c>
      <c r="I1020">
        <v>-8.6818455741706195</v>
      </c>
      <c r="J1020">
        <v>3.5388991589721699</v>
      </c>
      <c r="K1020">
        <v>792.28156666178597</v>
      </c>
      <c r="L1020">
        <v>818.58790794805202</v>
      </c>
      <c r="M1020">
        <v>71.525614921579205</v>
      </c>
      <c r="N1020">
        <v>2.2051425521029602</v>
      </c>
      <c r="O1020">
        <v>51.5133636202725</v>
      </c>
      <c r="P1020">
        <v>28.149100257069399</v>
      </c>
      <c r="Q1020">
        <v>1.5875719073578001E-2</v>
      </c>
    </row>
    <row r="1021" spans="1:17" hidden="1" x14ac:dyDescent="0.3">
      <c r="A1021" t="s">
        <v>2189</v>
      </c>
      <c r="B1021" t="s">
        <v>2190</v>
      </c>
      <c r="C1021" t="str">
        <f>IFERROR(VLOOKUP(Table1[[#This Row],[Ticker]],[1]!Table1[[Symbol]:[Industry]],2,FALSE),"-")</f>
        <v>-</v>
      </c>
      <c r="D1021" t="s">
        <v>304</v>
      </c>
      <c r="E1021">
        <v>2478.0636224999998</v>
      </c>
      <c r="F1021">
        <v>136.62</v>
      </c>
      <c r="G1021">
        <v>27.276253513919801</v>
      </c>
      <c r="H1021">
        <v>-5.5935985983808898</v>
      </c>
      <c r="I1021">
        <v>-5.2171150079051598</v>
      </c>
      <c r="J1021">
        <v>0.337824899654738</v>
      </c>
      <c r="K1021">
        <v>138.20814938603601</v>
      </c>
      <c r="L1021">
        <v>124.086698386843</v>
      </c>
      <c r="M1021">
        <v>46.2159138847272</v>
      </c>
      <c r="N1021">
        <v>0.62019291249400699</v>
      </c>
      <c r="O1021">
        <v>13.3069828722002</v>
      </c>
      <c r="P1021">
        <v>72.827324478178298</v>
      </c>
      <c r="Q1021">
        <v>0.13597364587906299</v>
      </c>
    </row>
    <row r="1022" spans="1:17" hidden="1" x14ac:dyDescent="0.3">
      <c r="A1022" t="s">
        <v>2191</v>
      </c>
      <c r="B1022" t="s">
        <v>2192</v>
      </c>
      <c r="C1022" t="str">
        <f>IFERROR(VLOOKUP(Table1[[#This Row],[Ticker]],[1]!Table1[[Symbol]:[Industry]],2,FALSE),"-")</f>
        <v>-</v>
      </c>
      <c r="D1022" t="s">
        <v>548</v>
      </c>
      <c r="E1022">
        <v>2474.4906261900001</v>
      </c>
      <c r="F1022">
        <v>407.4</v>
      </c>
      <c r="G1022">
        <v>11.5360029142137</v>
      </c>
      <c r="H1022">
        <v>2.7305970750433901</v>
      </c>
      <c r="I1022">
        <v>10.2124889855888</v>
      </c>
      <c r="J1022">
        <v>-0.50508447336289297</v>
      </c>
      <c r="K1022">
        <v>380.22368835829701</v>
      </c>
      <c r="L1022">
        <v>345.14629347685502</v>
      </c>
      <c r="M1022">
        <v>56.689304289580498</v>
      </c>
      <c r="N1022">
        <v>0.67806347484269403</v>
      </c>
      <c r="O1022">
        <v>6.2960235640648001</v>
      </c>
      <c r="P1022">
        <v>43.349753694581203</v>
      </c>
      <c r="Q1022">
        <v>3.3987255174159001E-2</v>
      </c>
    </row>
    <row r="1023" spans="1:17" x14ac:dyDescent="0.3">
      <c r="A1023" t="s">
        <v>2193</v>
      </c>
      <c r="B1023" t="s">
        <v>2194</v>
      </c>
      <c r="C1023" t="str">
        <f>IFERROR(VLOOKUP(Table1[[#This Row],[Ticker]],[1]!Table1[[Symbol]:[Industry]],2,FALSE),"-")</f>
        <v>-</v>
      </c>
      <c r="D1023" t="s">
        <v>243</v>
      </c>
      <c r="E1023">
        <v>2468.8598866099901</v>
      </c>
      <c r="F1023">
        <v>428.15</v>
      </c>
      <c r="G1023">
        <v>-11.816194333953</v>
      </c>
      <c r="H1023">
        <v>0.63642083158342</v>
      </c>
      <c r="I1023">
        <v>-20.5614026755648</v>
      </c>
      <c r="J1023">
        <v>-1.5761166598223799</v>
      </c>
      <c r="K1023">
        <v>401.37351787141199</v>
      </c>
      <c r="L1023">
        <v>405.80818046452401</v>
      </c>
      <c r="M1023">
        <v>51.734546954011599</v>
      </c>
      <c r="N1023">
        <v>1.82967366716724</v>
      </c>
      <c r="O1023">
        <v>25.166413640079401</v>
      </c>
      <c r="P1023">
        <v>29.4090977784494</v>
      </c>
      <c r="Q1023">
        <v>-7.2559739930854003E-2</v>
      </c>
    </row>
    <row r="1024" spans="1:17" hidden="1" x14ac:dyDescent="0.3">
      <c r="A1024" t="s">
        <v>2195</v>
      </c>
      <c r="B1024" t="s">
        <v>2196</v>
      </c>
      <c r="C1024" t="str">
        <f>IFERROR(VLOOKUP(Table1[[#This Row],[Ticker]],[1]!Table1[[Symbol]:[Industry]],2,FALSE),"-")</f>
        <v>-</v>
      </c>
      <c r="D1024" t="s">
        <v>299</v>
      </c>
      <c r="E1024">
        <v>2450.6865410999999</v>
      </c>
      <c r="F1024">
        <v>3696.8</v>
      </c>
      <c r="G1024">
        <v>1944.63437786602</v>
      </c>
      <c r="H1024">
        <v>40.843687166898498</v>
      </c>
      <c r="I1024">
        <v>392.566169360066</v>
      </c>
      <c r="J1024">
        <v>-0.212678342208827</v>
      </c>
      <c r="K1024">
        <v>2667.7896446478999</v>
      </c>
      <c r="M1024">
        <v>64.130096936980905</v>
      </c>
      <c r="N1024">
        <v>1.06261869210362</v>
      </c>
      <c r="O1024">
        <v>12.935511793983901</v>
      </c>
      <c r="P1024">
        <v>2087.45562130177</v>
      </c>
    </row>
    <row r="1025" spans="1:17" hidden="1" x14ac:dyDescent="0.3">
      <c r="A1025" t="s">
        <v>2197</v>
      </c>
      <c r="B1025" t="s">
        <v>2198</v>
      </c>
      <c r="C1025" t="str">
        <f>IFERROR(VLOOKUP(Table1[[#This Row],[Ticker]],[1]!Table1[[Symbol]:[Industry]],2,FALSE),"-")</f>
        <v>-</v>
      </c>
      <c r="D1025" t="s">
        <v>330</v>
      </c>
      <c r="E1025">
        <v>2449.57252887</v>
      </c>
      <c r="F1025">
        <v>257.36</v>
      </c>
      <c r="G1025">
        <v>-2.4328652161811002</v>
      </c>
      <c r="H1025">
        <v>17.8708181764536</v>
      </c>
      <c r="I1025">
        <v>12.0593583109378</v>
      </c>
      <c r="J1025">
        <v>2.1922681633421301E-2</v>
      </c>
      <c r="K1025">
        <v>219.287799566334</v>
      </c>
      <c r="M1025">
        <v>64.744540595595595</v>
      </c>
      <c r="N1025">
        <v>1.0313307952119399</v>
      </c>
      <c r="O1025">
        <v>4.6316443891824397</v>
      </c>
      <c r="P1025">
        <v>70.889774236387794</v>
      </c>
    </row>
    <row r="1026" spans="1:17" hidden="1" x14ac:dyDescent="0.3">
      <c r="A1026" t="s">
        <v>2199</v>
      </c>
      <c r="B1026" t="s">
        <v>2200</v>
      </c>
      <c r="C1026" t="str">
        <f>IFERROR(VLOOKUP(Table1[[#This Row],[Ticker]],[1]!Table1[[Symbol]:[Industry]],2,FALSE),"-")</f>
        <v>-</v>
      </c>
      <c r="E1026">
        <v>2449.1554488020001</v>
      </c>
      <c r="F1026">
        <v>50.07</v>
      </c>
      <c r="G1026">
        <v>71.894993003166803</v>
      </c>
      <c r="H1026">
        <v>14.7765716953887</v>
      </c>
      <c r="I1026">
        <v>16.376120724317701</v>
      </c>
      <c r="J1026">
        <v>15.0525914871947</v>
      </c>
      <c r="K1026">
        <v>43.502521851330997</v>
      </c>
      <c r="L1026">
        <v>39.502845321699802</v>
      </c>
      <c r="M1026">
        <v>77.878045229567306</v>
      </c>
      <c r="N1026">
        <v>2.3456545778192202</v>
      </c>
      <c r="O1026">
        <v>37.567405632114998</v>
      </c>
      <c r="P1026">
        <v>103.536585365853</v>
      </c>
      <c r="Q1026">
        <v>4.3863302714617997E-2</v>
      </c>
    </row>
    <row r="1027" spans="1:17" x14ac:dyDescent="0.3">
      <c r="A1027" t="s">
        <v>2201</v>
      </c>
      <c r="B1027" t="s">
        <v>2202</v>
      </c>
      <c r="C1027" t="str">
        <f>IFERROR(VLOOKUP(Table1[[#This Row],[Ticker]],[1]!Table1[[Symbol]:[Industry]],2,FALSE),"-")</f>
        <v>-</v>
      </c>
      <c r="D1027" t="s">
        <v>371</v>
      </c>
      <c r="E1027">
        <v>2447.6851990320001</v>
      </c>
      <c r="F1027">
        <v>212.5</v>
      </c>
      <c r="G1027">
        <v>-30.530166634385001</v>
      </c>
      <c r="H1027">
        <v>-18.4639902643356</v>
      </c>
      <c r="I1027">
        <v>-57.838566353346103</v>
      </c>
      <c r="J1027">
        <v>-7.1737099816903998</v>
      </c>
      <c r="K1027">
        <v>232.586819794539</v>
      </c>
      <c r="L1027">
        <v>267.77435828151602</v>
      </c>
      <c r="M1027">
        <v>24.6602866001863</v>
      </c>
      <c r="N1027">
        <v>0.72803518014231405</v>
      </c>
      <c r="O1027">
        <v>103.17647058823501</v>
      </c>
      <c r="P1027">
        <v>10.9660574412532</v>
      </c>
      <c r="Q1027">
        <v>-5.6240557440275001E-2</v>
      </c>
    </row>
    <row r="1028" spans="1:17" hidden="1" x14ac:dyDescent="0.3">
      <c r="A1028" t="s">
        <v>2203</v>
      </c>
      <c r="B1028" t="s">
        <v>2204</v>
      </c>
      <c r="C1028" t="str">
        <f>IFERROR(VLOOKUP(Table1[[#This Row],[Ticker]],[1]!Table1[[Symbol]:[Industry]],2,FALSE),"-")</f>
        <v>-</v>
      </c>
      <c r="D1028" t="s">
        <v>46</v>
      </c>
      <c r="E1028">
        <v>2442.8536599399999</v>
      </c>
      <c r="F1028">
        <v>576.79999999999995</v>
      </c>
      <c r="G1028">
        <v>-12.769254981915299</v>
      </c>
      <c r="H1028">
        <v>11.8817868142373</v>
      </c>
      <c r="I1028">
        <v>-39.778255616253603</v>
      </c>
      <c r="J1028">
        <v>-1.1813840629661601</v>
      </c>
      <c r="K1028">
        <v>568.94739587829201</v>
      </c>
      <c r="L1028">
        <v>573.26796789791297</v>
      </c>
      <c r="M1028">
        <v>52.279206536029498</v>
      </c>
      <c r="N1028">
        <v>1.28432221501142</v>
      </c>
      <c r="O1028">
        <v>47.3647711511789</v>
      </c>
      <c r="P1028">
        <v>33.348745809732897</v>
      </c>
      <c r="Q1028">
        <v>0.15019753390926499</v>
      </c>
    </row>
    <row r="1029" spans="1:17" hidden="1" x14ac:dyDescent="0.3">
      <c r="A1029" t="s">
        <v>2205</v>
      </c>
      <c r="B1029" t="s">
        <v>2206</v>
      </c>
      <c r="C1029" t="str">
        <f>IFERROR(VLOOKUP(Table1[[#This Row],[Ticker]],[1]!Table1[[Symbol]:[Industry]],2,FALSE),"-")</f>
        <v>-</v>
      </c>
      <c r="D1029" t="s">
        <v>78</v>
      </c>
      <c r="E1029">
        <v>2438.18541366</v>
      </c>
      <c r="F1029">
        <v>885.1</v>
      </c>
      <c r="G1029">
        <v>169.02519961528299</v>
      </c>
      <c r="H1029">
        <v>-3.7709107886707298</v>
      </c>
      <c r="I1029">
        <v>22.2165696125859</v>
      </c>
      <c r="J1029">
        <v>-5.1097944803430204</v>
      </c>
      <c r="K1029">
        <v>866.95015992071296</v>
      </c>
      <c r="L1029">
        <v>703.76307617170698</v>
      </c>
      <c r="M1029">
        <v>48.5866396552655</v>
      </c>
      <c r="N1029">
        <v>0.96492394182798602</v>
      </c>
      <c r="O1029">
        <v>7.1065416337136904</v>
      </c>
      <c r="P1029">
        <v>212.756183745583</v>
      </c>
      <c r="Q1029">
        <v>7.9026415826270999E-2</v>
      </c>
    </row>
    <row r="1030" spans="1:17" hidden="1" x14ac:dyDescent="0.3">
      <c r="A1030" t="s">
        <v>2207</v>
      </c>
      <c r="B1030" t="s">
        <v>2208</v>
      </c>
      <c r="C1030" t="str">
        <f>IFERROR(VLOOKUP(Table1[[#This Row],[Ticker]],[1]!Table1[[Symbol]:[Industry]],2,FALSE),"-")</f>
        <v>-</v>
      </c>
      <c r="D1030" t="s">
        <v>163</v>
      </c>
      <c r="E1030">
        <v>2411.8950946999998</v>
      </c>
      <c r="F1030">
        <v>1325</v>
      </c>
      <c r="G1030">
        <v>378.35986806210099</v>
      </c>
      <c r="H1030">
        <v>-1.3118144237881</v>
      </c>
      <c r="I1030">
        <v>392.85209158921998</v>
      </c>
      <c r="J1030">
        <v>-0.611835004900812</v>
      </c>
      <c r="K1030">
        <v>1164.9832760049601</v>
      </c>
      <c r="M1030">
        <v>44.177461314634101</v>
      </c>
      <c r="N1030">
        <v>0.57710418650129902</v>
      </c>
      <c r="O1030">
        <v>18.415094339622598</v>
      </c>
      <c r="P1030">
        <v>472.72530797492902</v>
      </c>
    </row>
    <row r="1031" spans="1:17" hidden="1" x14ac:dyDescent="0.3">
      <c r="A1031" t="s">
        <v>2209</v>
      </c>
      <c r="B1031" t="s">
        <v>2210</v>
      </c>
      <c r="C1031" t="str">
        <f>IFERROR(VLOOKUP(Table1[[#This Row],[Ticker]],[1]!Table1[[Symbol]:[Industry]],2,FALSE),"-")</f>
        <v>-</v>
      </c>
      <c r="D1031" t="s">
        <v>193</v>
      </c>
      <c r="E1031">
        <v>2410.2620322500002</v>
      </c>
      <c r="F1031">
        <v>434.3</v>
      </c>
      <c r="G1031">
        <v>-11.523052438462299</v>
      </c>
      <c r="H1031">
        <v>-3.4018112099570499</v>
      </c>
      <c r="I1031">
        <v>6.6218462159617602</v>
      </c>
      <c r="J1031">
        <v>-0.73935072401644797</v>
      </c>
      <c r="K1031">
        <v>411.50614009703497</v>
      </c>
      <c r="L1031">
        <v>377.24828261150702</v>
      </c>
      <c r="M1031">
        <v>50.544919629228303</v>
      </c>
      <c r="N1031">
        <v>0.57462276842399895</v>
      </c>
      <c r="O1031">
        <v>5.5952106838590803</v>
      </c>
      <c r="P1031">
        <v>38.731831975722699</v>
      </c>
      <c r="Q1031">
        <v>2.099173821976E-3</v>
      </c>
    </row>
    <row r="1032" spans="1:17" hidden="1" x14ac:dyDescent="0.3">
      <c r="A1032" t="s">
        <v>2211</v>
      </c>
      <c r="B1032" t="s">
        <v>2212</v>
      </c>
      <c r="C1032" t="str">
        <f>IFERROR(VLOOKUP(Table1[[#This Row],[Ticker]],[1]!Table1[[Symbol]:[Industry]],2,FALSE),"-")</f>
        <v>-</v>
      </c>
      <c r="D1032" t="s">
        <v>416</v>
      </c>
      <c r="E1032">
        <v>2409.6831674700002</v>
      </c>
      <c r="F1032">
        <v>752.6</v>
      </c>
      <c r="G1032">
        <v>46.549818982145297</v>
      </c>
      <c r="H1032">
        <v>4.8927073078057903</v>
      </c>
      <c r="I1032">
        <v>-17.669893312929901</v>
      </c>
      <c r="J1032">
        <v>-1.48490197288179</v>
      </c>
      <c r="K1032">
        <v>704.40614300102197</v>
      </c>
      <c r="L1032">
        <v>667.51032189874297</v>
      </c>
      <c r="M1032">
        <v>48.946417097412898</v>
      </c>
      <c r="N1032">
        <v>1.0873229601608401</v>
      </c>
      <c r="O1032">
        <v>12.5431836300823</v>
      </c>
      <c r="P1032">
        <v>76.170411985018703</v>
      </c>
      <c r="Q1032">
        <v>-7.3037022697369997E-3</v>
      </c>
    </row>
    <row r="1033" spans="1:17" hidden="1" x14ac:dyDescent="0.3">
      <c r="A1033" t="s">
        <v>2213</v>
      </c>
      <c r="B1033" t="s">
        <v>2214</v>
      </c>
      <c r="C1033" t="str">
        <f>IFERROR(VLOOKUP(Table1[[#This Row],[Ticker]],[1]!Table1[[Symbol]:[Industry]],2,FALSE),"-")</f>
        <v>-</v>
      </c>
      <c r="D1033" t="s">
        <v>246</v>
      </c>
      <c r="E1033">
        <v>2402.7829215000002</v>
      </c>
      <c r="F1033">
        <v>16629.7</v>
      </c>
      <c r="G1033">
        <v>36.807047428489199</v>
      </c>
      <c r="H1033">
        <v>4.3606307377095002</v>
      </c>
      <c r="I1033">
        <v>-1.60988215283946</v>
      </c>
      <c r="J1033">
        <v>3.2542576332889102</v>
      </c>
      <c r="K1033">
        <v>15554.212281616799</v>
      </c>
      <c r="L1033">
        <v>14220.098320559</v>
      </c>
      <c r="M1033">
        <v>61.007121257220597</v>
      </c>
      <c r="N1033">
        <v>2.0016738966427701</v>
      </c>
      <c r="O1033">
        <v>6.2920557797193997</v>
      </c>
      <c r="P1033">
        <v>65.763242359602003</v>
      </c>
      <c r="Q1033">
        <v>0.12440741969510601</v>
      </c>
    </row>
    <row r="1034" spans="1:17" hidden="1" x14ac:dyDescent="0.3">
      <c r="A1034" t="s">
        <v>2215</v>
      </c>
      <c r="B1034" t="s">
        <v>2216</v>
      </c>
      <c r="C1034" t="str">
        <f>IFERROR(VLOOKUP(Table1[[#This Row],[Ticker]],[1]!Table1[[Symbol]:[Industry]],2,FALSE),"-")</f>
        <v>-</v>
      </c>
      <c r="D1034" t="s">
        <v>130</v>
      </c>
      <c r="E1034">
        <v>2379.5068912229999</v>
      </c>
      <c r="F1034">
        <v>177.69</v>
      </c>
      <c r="G1034">
        <v>93.103831119838205</v>
      </c>
      <c r="H1034">
        <v>-3.9029123311279701</v>
      </c>
      <c r="I1034">
        <v>24.5124517025553</v>
      </c>
      <c r="J1034">
        <v>2.07187762599251</v>
      </c>
      <c r="K1034">
        <v>159.017098033667</v>
      </c>
      <c r="L1034">
        <v>133.427988812748</v>
      </c>
      <c r="M1034">
        <v>60.166367074870003</v>
      </c>
      <c r="N1034">
        <v>1.04202000893868</v>
      </c>
      <c r="O1034">
        <v>7.8845179807529799</v>
      </c>
      <c r="P1034">
        <v>129.12959381044399</v>
      </c>
      <c r="Q1034">
        <v>0.14456233169410801</v>
      </c>
    </row>
    <row r="1035" spans="1:17" hidden="1" x14ac:dyDescent="0.3">
      <c r="A1035" t="s">
        <v>2217</v>
      </c>
      <c r="B1035" t="s">
        <v>2218</v>
      </c>
      <c r="C1035" t="str">
        <f>IFERROR(VLOOKUP(Table1[[#This Row],[Ticker]],[1]!Table1[[Symbol]:[Industry]],2,FALSE),"-")</f>
        <v>-</v>
      </c>
      <c r="D1035" t="s">
        <v>243</v>
      </c>
      <c r="E1035">
        <v>2379.2316575499999</v>
      </c>
      <c r="F1035">
        <v>475.15</v>
      </c>
      <c r="G1035">
        <v>11.0238490558002</v>
      </c>
      <c r="H1035">
        <v>12.5500147369548</v>
      </c>
      <c r="I1035">
        <v>-16.641642746619301</v>
      </c>
      <c r="J1035">
        <v>3.58586131358325</v>
      </c>
      <c r="K1035">
        <v>440.32956512673201</v>
      </c>
      <c r="L1035">
        <v>443.35177673760597</v>
      </c>
      <c r="M1035">
        <v>65.511477399196806</v>
      </c>
      <c r="N1035">
        <v>1.16785009892587</v>
      </c>
      <c r="O1035">
        <v>34.873197937493401</v>
      </c>
      <c r="P1035">
        <v>50.363924050632903</v>
      </c>
      <c r="Q1035">
        <v>4.8894782962070997E-2</v>
      </c>
    </row>
    <row r="1036" spans="1:17" hidden="1" x14ac:dyDescent="0.3">
      <c r="A1036" t="s">
        <v>2219</v>
      </c>
      <c r="B1036" t="s">
        <v>2220</v>
      </c>
      <c r="C1036" t="str">
        <f>IFERROR(VLOOKUP(Table1[[#This Row],[Ticker]],[1]!Table1[[Symbol]:[Industry]],2,FALSE),"-")</f>
        <v>-</v>
      </c>
      <c r="D1036" t="s">
        <v>637</v>
      </c>
      <c r="E1036">
        <v>2377.8463120799902</v>
      </c>
      <c r="F1036">
        <v>510.85</v>
      </c>
      <c r="G1036">
        <v>-36.153825411047997</v>
      </c>
      <c r="H1036">
        <v>6.9431810180426101</v>
      </c>
      <c r="I1036">
        <v>-15.948509519073101</v>
      </c>
      <c r="J1036">
        <v>1.0737619442481601</v>
      </c>
      <c r="K1036">
        <v>487.31636603538999</v>
      </c>
      <c r="L1036">
        <v>497.643664830239</v>
      </c>
      <c r="M1036">
        <v>68.151311733149399</v>
      </c>
      <c r="N1036">
        <v>1.68677109259267</v>
      </c>
      <c r="O1036">
        <v>24.302632866790599</v>
      </c>
      <c r="P1036">
        <v>24.71923828125</v>
      </c>
      <c r="Q1036">
        <v>6.5297368986649996E-3</v>
      </c>
    </row>
    <row r="1037" spans="1:17" hidden="1" x14ac:dyDescent="0.3">
      <c r="A1037" t="s">
        <v>2221</v>
      </c>
      <c r="B1037" t="s">
        <v>2222</v>
      </c>
      <c r="C1037" t="str">
        <f>IFERROR(VLOOKUP(Table1[[#This Row],[Ticker]],[1]!Table1[[Symbol]:[Industry]],2,FALSE),"-")</f>
        <v>-</v>
      </c>
      <c r="D1037" t="s">
        <v>246</v>
      </c>
      <c r="E1037">
        <v>2369.4045674399999</v>
      </c>
      <c r="F1037">
        <v>630.79999999999995</v>
      </c>
      <c r="G1037">
        <v>40.498346948827297</v>
      </c>
      <c r="H1037">
        <v>2.1078499911503599</v>
      </c>
      <c r="I1037">
        <v>-28.3878005940681</v>
      </c>
      <c r="J1037">
        <v>0.25938188478455598</v>
      </c>
      <c r="K1037">
        <v>641.11194202685499</v>
      </c>
      <c r="L1037">
        <v>606.61787020415204</v>
      </c>
      <c r="M1037">
        <v>52.463928780595701</v>
      </c>
      <c r="N1037">
        <v>1.2752619618641701</v>
      </c>
      <c r="O1037">
        <v>48.224476854787497</v>
      </c>
      <c r="P1037">
        <v>73.582828838745101</v>
      </c>
      <c r="Q1037">
        <v>3.9441506875342001E-2</v>
      </c>
    </row>
    <row r="1038" spans="1:17" x14ac:dyDescent="0.3">
      <c r="A1038" t="s">
        <v>2223</v>
      </c>
      <c r="B1038" t="s">
        <v>2224</v>
      </c>
      <c r="C1038" t="str">
        <f>IFERROR(VLOOKUP(Table1[[#This Row],[Ticker]],[1]!Table1[[Symbol]:[Industry]],2,FALSE),"-")</f>
        <v>-</v>
      </c>
      <c r="D1038" t="s">
        <v>214</v>
      </c>
      <c r="E1038">
        <v>2365.1758541049999</v>
      </c>
      <c r="F1038">
        <v>317.7</v>
      </c>
      <c r="G1038">
        <v>-49.875480033538203</v>
      </c>
      <c r="H1038">
        <v>3.9944544811637201</v>
      </c>
      <c r="I1038">
        <v>-13.8391232514003</v>
      </c>
      <c r="J1038">
        <v>0.57862218810964305</v>
      </c>
      <c r="K1038">
        <v>295.68953643588799</v>
      </c>
      <c r="L1038">
        <v>321.94075629570699</v>
      </c>
      <c r="M1038">
        <v>54.717145338170702</v>
      </c>
      <c r="N1038">
        <v>1.3086751818826201</v>
      </c>
      <c r="O1038">
        <v>37.771482530689298</v>
      </c>
      <c r="P1038">
        <v>29.435730291301599</v>
      </c>
    </row>
    <row r="1039" spans="1:17" hidden="1" x14ac:dyDescent="0.3">
      <c r="A1039" t="s">
        <v>2225</v>
      </c>
      <c r="B1039" t="s">
        <v>2226</v>
      </c>
      <c r="C1039" t="str">
        <f>IFERROR(VLOOKUP(Table1[[#This Row],[Ticker]],[1]!Table1[[Symbol]:[Industry]],2,FALSE),"-")</f>
        <v>-</v>
      </c>
      <c r="D1039" t="s">
        <v>337</v>
      </c>
      <c r="E1039">
        <v>2364.6105906749999</v>
      </c>
      <c r="F1039">
        <v>548.15</v>
      </c>
      <c r="G1039">
        <v>522.68026051748404</v>
      </c>
      <c r="H1039">
        <v>-21.573621766890898</v>
      </c>
      <c r="I1039">
        <v>80.761540078633502</v>
      </c>
      <c r="J1039">
        <v>-4.0007793834512801</v>
      </c>
      <c r="K1039">
        <v>580.65868511306098</v>
      </c>
      <c r="L1039">
        <v>427.31920588586598</v>
      </c>
      <c r="M1039">
        <v>35.029555007389099</v>
      </c>
      <c r="N1039">
        <v>0.59885297647071301</v>
      </c>
      <c r="O1039">
        <v>35.7201495940892</v>
      </c>
      <c r="P1039">
        <v>566.84914841849104</v>
      </c>
      <c r="Q1039">
        <v>0.160880426599669</v>
      </c>
    </row>
    <row r="1040" spans="1:17" hidden="1" x14ac:dyDescent="0.3">
      <c r="A1040" t="s">
        <v>2227</v>
      </c>
      <c r="B1040" t="s">
        <v>2228</v>
      </c>
      <c r="C1040" t="str">
        <f>IFERROR(VLOOKUP(Table1[[#This Row],[Ticker]],[1]!Table1[[Symbol]:[Industry]],2,FALSE),"-")</f>
        <v>-</v>
      </c>
      <c r="D1040" t="s">
        <v>896</v>
      </c>
      <c r="E1040">
        <v>2362.0235561579998</v>
      </c>
      <c r="F1040">
        <v>21.7</v>
      </c>
      <c r="G1040">
        <v>3.9282936305268699</v>
      </c>
      <c r="H1040">
        <v>-14.357328389861401</v>
      </c>
      <c r="I1040">
        <v>-14.6003961323258</v>
      </c>
      <c r="J1040">
        <v>-1.97810603227912</v>
      </c>
      <c r="K1040">
        <v>23.209869124673599</v>
      </c>
      <c r="L1040">
        <v>22.4264350869522</v>
      </c>
      <c r="M1040">
        <v>34.283904602764999</v>
      </c>
      <c r="N1040">
        <v>0.58314129833934103</v>
      </c>
      <c r="O1040">
        <v>48.387096774193502</v>
      </c>
      <c r="P1040">
        <v>49.140893470790303</v>
      </c>
      <c r="Q1040">
        <v>-3.8661819084419999E-2</v>
      </c>
    </row>
    <row r="1041" spans="1:17" hidden="1" x14ac:dyDescent="0.3">
      <c r="A1041" t="s">
        <v>2229</v>
      </c>
      <c r="B1041" t="s">
        <v>2230</v>
      </c>
      <c r="C1041" t="str">
        <f>IFERROR(VLOOKUP(Table1[[#This Row],[Ticker]],[1]!Table1[[Symbol]:[Industry]],2,FALSE),"-")</f>
        <v>-</v>
      </c>
      <c r="D1041" t="s">
        <v>180</v>
      </c>
      <c r="E1041">
        <v>2361.7921789799998</v>
      </c>
      <c r="F1041">
        <v>86.92</v>
      </c>
      <c r="G1041">
        <v>577.68868829006999</v>
      </c>
      <c r="H1041">
        <v>-13.759283691853399</v>
      </c>
      <c r="I1041">
        <v>-8.33497999823269</v>
      </c>
      <c r="J1041">
        <v>1.21902260863561</v>
      </c>
      <c r="K1041">
        <v>94.617493369237195</v>
      </c>
      <c r="L1041">
        <v>80.509697513452096</v>
      </c>
      <c r="M1041">
        <v>40.9757689643886</v>
      </c>
      <c r="N1041">
        <v>0.98101306783269404</v>
      </c>
      <c r="O1041">
        <v>61.067648412333099</v>
      </c>
      <c r="P1041">
        <v>612.45901639344197</v>
      </c>
      <c r="Q1041">
        <v>0.17235091584974699</v>
      </c>
    </row>
    <row r="1042" spans="1:17" hidden="1" x14ac:dyDescent="0.3">
      <c r="A1042" t="s">
        <v>2231</v>
      </c>
      <c r="B1042" t="s">
        <v>2232</v>
      </c>
      <c r="C1042" t="str">
        <f>IFERROR(VLOOKUP(Table1[[#This Row],[Ticker]],[1]!Table1[[Symbol]:[Industry]],2,FALSE),"-")</f>
        <v>-</v>
      </c>
      <c r="D1042" t="s">
        <v>49</v>
      </c>
      <c r="E1042">
        <v>2339.6651401680001</v>
      </c>
      <c r="F1042">
        <v>213.54</v>
      </c>
      <c r="G1042">
        <v>-2.6466034920375998</v>
      </c>
      <c r="H1042">
        <v>-14.8783390255072</v>
      </c>
      <c r="I1042">
        <v>-33.388026079468801</v>
      </c>
      <c r="J1042">
        <v>-4.2907820857411796</v>
      </c>
      <c r="K1042">
        <v>228.41457347165499</v>
      </c>
      <c r="L1042">
        <v>227.87504790054999</v>
      </c>
      <c r="M1042">
        <v>29.756442590199999</v>
      </c>
      <c r="N1042">
        <v>0.71417666454700102</v>
      </c>
      <c r="O1042">
        <v>32.7854266179638</v>
      </c>
      <c r="P1042">
        <v>25.537918871252199</v>
      </c>
      <c r="Q1042">
        <v>7.2939128106659007E-2</v>
      </c>
    </row>
    <row r="1043" spans="1:17" hidden="1" x14ac:dyDescent="0.3">
      <c r="A1043" t="s">
        <v>2233</v>
      </c>
      <c r="B1043" t="s">
        <v>2234</v>
      </c>
      <c r="C1043" t="str">
        <f>IFERROR(VLOOKUP(Table1[[#This Row],[Ticker]],[1]!Table1[[Symbol]:[Industry]],2,FALSE),"-")</f>
        <v>-</v>
      </c>
      <c r="D1043" t="s">
        <v>1340</v>
      </c>
      <c r="E1043">
        <v>2339.3339968499999</v>
      </c>
      <c r="F1043">
        <v>431.45</v>
      </c>
      <c r="G1043">
        <v>48.9485018086297</v>
      </c>
      <c r="H1043">
        <v>22.4530092488429</v>
      </c>
      <c r="I1043">
        <v>56.922117956252997</v>
      </c>
      <c r="J1043">
        <v>4.6750551653015497</v>
      </c>
      <c r="K1043">
        <v>365.59694967123897</v>
      </c>
      <c r="L1043">
        <v>292.58900708386199</v>
      </c>
      <c r="M1043">
        <v>68.729106678423406</v>
      </c>
      <c r="N1043">
        <v>0.89713696631388096</v>
      </c>
      <c r="O1043">
        <v>5.5394599605979904</v>
      </c>
      <c r="P1043">
        <v>103.85069690526799</v>
      </c>
      <c r="Q1043">
        <v>5.1499762623727997E-2</v>
      </c>
    </row>
    <row r="1044" spans="1:17" hidden="1" x14ac:dyDescent="0.3">
      <c r="A1044" t="s">
        <v>2235</v>
      </c>
      <c r="B1044" t="s">
        <v>2236</v>
      </c>
      <c r="C1044" t="str">
        <f>IFERROR(VLOOKUP(Table1[[#This Row],[Ticker]],[1]!Table1[[Symbol]:[Industry]],2,FALSE),"-")</f>
        <v>-</v>
      </c>
      <c r="D1044" t="s">
        <v>166</v>
      </c>
      <c r="E1044">
        <v>2336.2447499999998</v>
      </c>
      <c r="F1044">
        <v>2304.75</v>
      </c>
      <c r="G1044">
        <v>-7.6422149722098798</v>
      </c>
      <c r="H1044">
        <v>12.113479003977799</v>
      </c>
      <c r="I1044">
        <v>-15.032908525871701</v>
      </c>
      <c r="J1044">
        <v>5.5999604056241097</v>
      </c>
      <c r="K1044">
        <v>2172.2350028104202</v>
      </c>
      <c r="L1044">
        <v>2054.2298641091302</v>
      </c>
      <c r="M1044">
        <v>56.9633874590508</v>
      </c>
      <c r="N1044">
        <v>2.25078185673503</v>
      </c>
      <c r="O1044">
        <v>20.564052500271099</v>
      </c>
      <c r="P1044">
        <v>37.265120157231699</v>
      </c>
      <c r="Q1044">
        <v>0.179715168064494</v>
      </c>
    </row>
    <row r="1045" spans="1:17" hidden="1" x14ac:dyDescent="0.3">
      <c r="A1045" t="s">
        <v>2237</v>
      </c>
      <c r="B1045" t="s">
        <v>2238</v>
      </c>
      <c r="C1045" t="str">
        <f>IFERROR(VLOOKUP(Table1[[#This Row],[Ticker]],[1]!Table1[[Symbol]:[Industry]],2,FALSE),"-")</f>
        <v>-</v>
      </c>
      <c r="D1045" t="s">
        <v>130</v>
      </c>
      <c r="E1045">
        <v>2335.915271458</v>
      </c>
      <c r="F1045">
        <v>159.68</v>
      </c>
      <c r="G1045">
        <v>-7.2922775752832694E-2</v>
      </c>
      <c r="H1045">
        <v>-3.8666802638898998</v>
      </c>
      <c r="I1045">
        <v>-27.801306456856199</v>
      </c>
      <c r="J1045">
        <v>-3.9542453072275499</v>
      </c>
      <c r="K1045">
        <v>163.785211165287</v>
      </c>
      <c r="L1045">
        <v>163.68240824127</v>
      </c>
      <c r="M1045">
        <v>39.339106033877101</v>
      </c>
      <c r="N1045">
        <v>0.62187754998392897</v>
      </c>
      <c r="O1045">
        <v>33.266533066132197</v>
      </c>
      <c r="P1045">
        <v>32.0760959470636</v>
      </c>
      <c r="Q1045">
        <v>-3.8668012960279999E-3</v>
      </c>
    </row>
    <row r="1046" spans="1:17" hidden="1" x14ac:dyDescent="0.3">
      <c r="A1046" t="s">
        <v>2239</v>
      </c>
      <c r="B1046" t="s">
        <v>2240</v>
      </c>
      <c r="C1046" t="str">
        <f>IFERROR(VLOOKUP(Table1[[#This Row],[Ticker]],[1]!Table1[[Symbol]:[Industry]],2,FALSE),"-")</f>
        <v>-</v>
      </c>
      <c r="D1046" t="s">
        <v>515</v>
      </c>
      <c r="E1046">
        <v>2334.9313246500001</v>
      </c>
      <c r="F1046">
        <v>73.16</v>
      </c>
      <c r="G1046">
        <v>78.241319943553094</v>
      </c>
      <c r="H1046">
        <v>-2.4422823655354899</v>
      </c>
      <c r="I1046">
        <v>-32.388074042249698</v>
      </c>
      <c r="J1046">
        <v>-6.2292678813698297</v>
      </c>
      <c r="K1046">
        <v>75.810910016693398</v>
      </c>
      <c r="L1046">
        <v>72.663838678094706</v>
      </c>
      <c r="M1046">
        <v>51.123456138020501</v>
      </c>
      <c r="N1046">
        <v>1.37689670611902</v>
      </c>
      <c r="O1046">
        <v>59.718425369054103</v>
      </c>
      <c r="P1046">
        <v>114.231332357247</v>
      </c>
      <c r="Q1046">
        <v>0.105938536886409</v>
      </c>
    </row>
    <row r="1047" spans="1:17" hidden="1" x14ac:dyDescent="0.3">
      <c r="A1047" t="s">
        <v>2241</v>
      </c>
      <c r="B1047" t="s">
        <v>2242</v>
      </c>
      <c r="C1047" t="str">
        <f>IFERROR(VLOOKUP(Table1[[#This Row],[Ticker]],[1]!Table1[[Symbol]:[Industry]],2,FALSE),"-")</f>
        <v>-</v>
      </c>
      <c r="D1047" t="s">
        <v>553</v>
      </c>
      <c r="E1047">
        <v>2327.7110427540001</v>
      </c>
      <c r="F1047">
        <v>129.81</v>
      </c>
      <c r="G1047">
        <v>74.076727778961001</v>
      </c>
      <c r="H1047">
        <v>11.104653848309599</v>
      </c>
      <c r="I1047">
        <v>4.8257983381068197</v>
      </c>
      <c r="J1047">
        <v>-2.9115104376191998</v>
      </c>
      <c r="K1047">
        <v>118.607993151458</v>
      </c>
      <c r="L1047">
        <v>103.464561497109</v>
      </c>
      <c r="M1047">
        <v>52.638456734323498</v>
      </c>
      <c r="N1047">
        <v>1.1337005848777</v>
      </c>
      <c r="O1047">
        <v>14.783144595947901</v>
      </c>
      <c r="P1047">
        <v>110.90170593013799</v>
      </c>
      <c r="Q1047">
        <v>4.0174045561285003E-2</v>
      </c>
    </row>
    <row r="1048" spans="1:17" hidden="1" x14ac:dyDescent="0.3">
      <c r="A1048" t="s">
        <v>2243</v>
      </c>
      <c r="B1048" t="s">
        <v>2244</v>
      </c>
      <c r="C1048" t="str">
        <f>IFERROR(VLOOKUP(Table1[[#This Row],[Ticker]],[1]!Table1[[Symbol]:[Industry]],2,FALSE),"-")</f>
        <v>-</v>
      </c>
      <c r="D1048" t="s">
        <v>646</v>
      </c>
      <c r="E1048">
        <v>2326.5304449999999</v>
      </c>
      <c r="F1048">
        <v>397.45</v>
      </c>
      <c r="G1048">
        <v>549.53333744985605</v>
      </c>
      <c r="H1048">
        <v>38.879397026951303</v>
      </c>
      <c r="I1048">
        <v>34.157809025036798</v>
      </c>
      <c r="J1048">
        <v>20.762442200227799</v>
      </c>
      <c r="K1048">
        <v>285.75402640138702</v>
      </c>
      <c r="L1048">
        <v>227.34567215220201</v>
      </c>
      <c r="M1048">
        <v>92.871981041848201</v>
      </c>
      <c r="N1048">
        <v>1.13990615384824</v>
      </c>
      <c r="O1048">
        <v>0</v>
      </c>
      <c r="P1048">
        <v>647.78927563499497</v>
      </c>
      <c r="Q1048">
        <v>0.15160937328943699</v>
      </c>
    </row>
    <row r="1049" spans="1:17" hidden="1" x14ac:dyDescent="0.3">
      <c r="A1049" t="s">
        <v>2245</v>
      </c>
      <c r="B1049" t="s">
        <v>2246</v>
      </c>
      <c r="C1049" t="str">
        <f>IFERROR(VLOOKUP(Table1[[#This Row],[Ticker]],[1]!Table1[[Symbol]:[Industry]],2,FALSE),"-")</f>
        <v>-</v>
      </c>
      <c r="D1049" t="s">
        <v>337</v>
      </c>
      <c r="E1049">
        <v>2321.0572560000001</v>
      </c>
      <c r="F1049">
        <v>901.7</v>
      </c>
      <c r="G1049">
        <v>134.619818850927</v>
      </c>
      <c r="H1049">
        <v>29.468858505256701</v>
      </c>
      <c r="I1049">
        <v>149.112042378046</v>
      </c>
      <c r="J1049">
        <v>-8.68476751162674</v>
      </c>
      <c r="K1049">
        <v>790.14367286754805</v>
      </c>
      <c r="M1049">
        <v>49.257383470946699</v>
      </c>
      <c r="N1049">
        <v>0.92918272999216101</v>
      </c>
      <c r="O1049">
        <v>25.507374958411798</v>
      </c>
      <c r="P1049">
        <v>283.70212765957399</v>
      </c>
    </row>
    <row r="1050" spans="1:17" hidden="1" x14ac:dyDescent="0.3">
      <c r="A1050" t="s">
        <v>2247</v>
      </c>
      <c r="B1050" t="s">
        <v>2248</v>
      </c>
      <c r="C1050" t="str">
        <f>IFERROR(VLOOKUP(Table1[[#This Row],[Ticker]],[1]!Table1[[Symbol]:[Industry]],2,FALSE),"-")</f>
        <v>-</v>
      </c>
      <c r="D1050" t="s">
        <v>700</v>
      </c>
      <c r="E1050">
        <v>2315.4116705799902</v>
      </c>
      <c r="F1050">
        <v>590.9</v>
      </c>
      <c r="G1050">
        <v>12.7478514433732</v>
      </c>
      <c r="H1050">
        <v>3.4824399862093398</v>
      </c>
      <c r="I1050">
        <v>-12.028136364030001</v>
      </c>
      <c r="J1050">
        <v>-6.7834220795918201</v>
      </c>
      <c r="K1050">
        <v>552.38420428113102</v>
      </c>
      <c r="L1050">
        <v>531.30973083900199</v>
      </c>
      <c r="M1050">
        <v>48.129584313558397</v>
      </c>
      <c r="N1050">
        <v>1.83567954789322</v>
      </c>
      <c r="O1050">
        <v>14.2156033169741</v>
      </c>
      <c r="P1050">
        <v>45.1664414691069</v>
      </c>
      <c r="Q1050">
        <v>8.3692883284624001E-2</v>
      </c>
    </row>
    <row r="1051" spans="1:17" hidden="1" x14ac:dyDescent="0.3">
      <c r="A1051" t="s">
        <v>2249</v>
      </c>
      <c r="B1051" t="s">
        <v>2250</v>
      </c>
      <c r="C1051" t="str">
        <f>IFERROR(VLOOKUP(Table1[[#This Row],[Ticker]],[1]!Table1[[Symbol]:[Industry]],2,FALSE),"-")</f>
        <v>-</v>
      </c>
      <c r="D1051" t="s">
        <v>253</v>
      </c>
      <c r="E1051">
        <v>2309.4500121349902</v>
      </c>
      <c r="F1051">
        <v>4452.8</v>
      </c>
      <c r="G1051">
        <v>56.324774231823</v>
      </c>
      <c r="H1051">
        <v>25.552279340008901</v>
      </c>
      <c r="I1051">
        <v>28.4795617780524</v>
      </c>
      <c r="J1051">
        <v>-2.0662555823895001</v>
      </c>
      <c r="K1051">
        <v>3894.3857870506899</v>
      </c>
      <c r="L1051">
        <v>3332.4749034224301</v>
      </c>
      <c r="M1051">
        <v>66.0568442897832</v>
      </c>
      <c r="N1051">
        <v>1.46646421231442</v>
      </c>
      <c r="O1051">
        <v>7.2358965145526302</v>
      </c>
      <c r="P1051">
        <v>89.440544564986098</v>
      </c>
      <c r="Q1051">
        <v>8.7034522064587005E-2</v>
      </c>
    </row>
    <row r="1052" spans="1:17" hidden="1" x14ac:dyDescent="0.3">
      <c r="A1052" t="s">
        <v>2251</v>
      </c>
      <c r="B1052" t="s">
        <v>2252</v>
      </c>
      <c r="C1052" t="str">
        <f>IFERROR(VLOOKUP(Table1[[#This Row],[Ticker]],[1]!Table1[[Symbol]:[Industry]],2,FALSE),"-")</f>
        <v>-</v>
      </c>
      <c r="D1052" t="s">
        <v>905</v>
      </c>
      <c r="E1052">
        <v>2304.6198135</v>
      </c>
      <c r="F1052">
        <v>622.54999999999995</v>
      </c>
      <c r="G1052">
        <v>109.501714721189</v>
      </c>
      <c r="H1052">
        <v>30.173202476887901</v>
      </c>
      <c r="I1052">
        <v>79.732483271828201</v>
      </c>
      <c r="J1052">
        <v>19.419010465482799</v>
      </c>
      <c r="K1052">
        <v>460.65247031041002</v>
      </c>
      <c r="L1052">
        <v>360.25928390311202</v>
      </c>
      <c r="M1052">
        <v>85.184120489494802</v>
      </c>
      <c r="N1052">
        <v>2.5123166746093299</v>
      </c>
      <c r="O1052">
        <v>9.8626616336037394</v>
      </c>
      <c r="P1052">
        <v>144.04155233241801</v>
      </c>
      <c r="Q1052">
        <v>0.13185940495685899</v>
      </c>
    </row>
    <row r="1053" spans="1:17" hidden="1" x14ac:dyDescent="0.3">
      <c r="A1053" t="s">
        <v>2253</v>
      </c>
      <c r="B1053" t="s">
        <v>2254</v>
      </c>
      <c r="C1053" t="str">
        <f>IFERROR(VLOOKUP(Table1[[#This Row],[Ticker]],[1]!Table1[[Symbol]:[Industry]],2,FALSE),"-")</f>
        <v>-</v>
      </c>
      <c r="D1053" t="s">
        <v>299</v>
      </c>
      <c r="E1053">
        <v>2300.7243183</v>
      </c>
      <c r="F1053">
        <v>1514.65</v>
      </c>
      <c r="G1053">
        <v>770.63675512726195</v>
      </c>
      <c r="H1053">
        <v>-20.218891540205998</v>
      </c>
      <c r="I1053">
        <v>67.689404234085998</v>
      </c>
      <c r="J1053">
        <v>-3.7465547022607999</v>
      </c>
      <c r="K1053">
        <v>1480.9379479096201</v>
      </c>
      <c r="L1053">
        <v>1000.88601055526</v>
      </c>
      <c r="M1053">
        <v>41.741270467513303</v>
      </c>
      <c r="N1053">
        <v>1.3595030105616399</v>
      </c>
      <c r="O1053">
        <v>32.043706466840497</v>
      </c>
      <c r="P1053">
        <v>823.28558366351695</v>
      </c>
      <c r="Q1053">
        <v>0.25656543947303001</v>
      </c>
    </row>
    <row r="1054" spans="1:17" hidden="1" x14ac:dyDescent="0.3">
      <c r="A1054" t="s">
        <v>2255</v>
      </c>
      <c r="B1054" t="s">
        <v>2256</v>
      </c>
      <c r="C1054" t="str">
        <f>IFERROR(VLOOKUP(Table1[[#This Row],[Ticker]],[1]!Table1[[Symbol]:[Industry]],2,FALSE),"-")</f>
        <v>-</v>
      </c>
      <c r="D1054" t="s">
        <v>548</v>
      </c>
      <c r="E1054">
        <v>2284.0297128000002</v>
      </c>
      <c r="F1054">
        <v>446.55</v>
      </c>
      <c r="G1054">
        <v>-42.786270385787901</v>
      </c>
      <c r="H1054">
        <v>-1.73748388959111</v>
      </c>
      <c r="I1054">
        <v>-23.2382484387687</v>
      </c>
      <c r="J1054">
        <v>-4.3725457177884604</v>
      </c>
      <c r="K1054">
        <v>436.44635806255002</v>
      </c>
      <c r="L1054">
        <v>461.04549748404202</v>
      </c>
      <c r="M1054">
        <v>47.549049926520397</v>
      </c>
      <c r="N1054">
        <v>0.734854611881403</v>
      </c>
      <c r="O1054">
        <v>28.395476430410898</v>
      </c>
      <c r="P1054">
        <v>16.592689295039101</v>
      </c>
      <c r="Q1054">
        <v>1.1175781346498E-2</v>
      </c>
    </row>
    <row r="1055" spans="1:17" hidden="1" x14ac:dyDescent="0.3">
      <c r="A1055" t="s">
        <v>2257</v>
      </c>
      <c r="B1055" t="s">
        <v>2258</v>
      </c>
      <c r="C1055" t="str">
        <f>IFERROR(VLOOKUP(Table1[[#This Row],[Ticker]],[1]!Table1[[Symbol]:[Industry]],2,FALSE),"-")</f>
        <v>-</v>
      </c>
      <c r="D1055" t="s">
        <v>193</v>
      </c>
      <c r="E1055">
        <v>2283.94155</v>
      </c>
      <c r="F1055">
        <v>366.55</v>
      </c>
      <c r="G1055">
        <v>101.76478558466501</v>
      </c>
      <c r="H1055">
        <v>15.1910296353756</v>
      </c>
      <c r="I1055">
        <v>15.011931979670001</v>
      </c>
      <c r="J1055">
        <v>9.7018109807435096</v>
      </c>
      <c r="K1055">
        <v>316.36054081923498</v>
      </c>
      <c r="L1055">
        <v>271.49277013875798</v>
      </c>
      <c r="M1055">
        <v>77.650181093913204</v>
      </c>
      <c r="N1055">
        <v>2.6037287795255399</v>
      </c>
      <c r="O1055">
        <v>7.9252489428454496</v>
      </c>
      <c r="P1055">
        <v>134.396981711216</v>
      </c>
      <c r="Q1055">
        <v>0.148697621398615</v>
      </c>
    </row>
    <row r="1056" spans="1:17" hidden="1" x14ac:dyDescent="0.3">
      <c r="A1056" t="s">
        <v>2259</v>
      </c>
      <c r="B1056" t="s">
        <v>2260</v>
      </c>
      <c r="C1056" t="str">
        <f>IFERROR(VLOOKUP(Table1[[#This Row],[Ticker]],[1]!Table1[[Symbol]:[Industry]],2,FALSE),"-")</f>
        <v>-</v>
      </c>
      <c r="D1056" t="s">
        <v>78</v>
      </c>
      <c r="E1056">
        <v>2283.8595595400002</v>
      </c>
      <c r="F1056">
        <v>251.47</v>
      </c>
      <c r="G1056">
        <v>23.237951398976598</v>
      </c>
      <c r="H1056">
        <v>0.70885993082426402</v>
      </c>
      <c r="I1056">
        <v>-8.3602970104444694</v>
      </c>
      <c r="J1056">
        <v>-0.26969486297329898</v>
      </c>
      <c r="K1056">
        <v>243.94803392143601</v>
      </c>
      <c r="L1056">
        <v>222.02608590288</v>
      </c>
      <c r="M1056">
        <v>60.519346923054698</v>
      </c>
      <c r="N1056">
        <v>1.28556889460438</v>
      </c>
      <c r="O1056">
        <v>9.1581500775440308</v>
      </c>
      <c r="P1056">
        <v>50.131343283581998</v>
      </c>
      <c r="Q1056">
        <v>-5.5095142325839001E-2</v>
      </c>
    </row>
    <row r="1057" spans="1:17" x14ac:dyDescent="0.3">
      <c r="A1057" t="s">
        <v>2261</v>
      </c>
      <c r="B1057" t="s">
        <v>2262</v>
      </c>
      <c r="C1057" t="str">
        <f>IFERROR(VLOOKUP(Table1[[#This Row],[Ticker]],[1]!Table1[[Symbol]:[Industry]],2,FALSE),"-")</f>
        <v>-</v>
      </c>
      <c r="D1057" t="s">
        <v>246</v>
      </c>
      <c r="E1057">
        <v>2283.0610482699999</v>
      </c>
      <c r="F1057">
        <v>506.4</v>
      </c>
      <c r="G1057">
        <v>-46.666561971414197</v>
      </c>
      <c r="H1057">
        <v>-6.8842936739973704</v>
      </c>
      <c r="I1057">
        <v>-27.050156700124798</v>
      </c>
      <c r="J1057">
        <v>-2.7793409873399799</v>
      </c>
      <c r="K1057">
        <v>523.46328076209102</v>
      </c>
      <c r="L1057">
        <v>545.28186952618296</v>
      </c>
      <c r="M1057">
        <v>32.706051267772601</v>
      </c>
      <c r="N1057">
        <v>1.0869881427252499</v>
      </c>
      <c r="O1057">
        <v>42.7033965244865</v>
      </c>
      <c r="P1057">
        <v>11.541850220264299</v>
      </c>
    </row>
    <row r="1058" spans="1:17" hidden="1" x14ac:dyDescent="0.3">
      <c r="A1058" t="s">
        <v>2263</v>
      </c>
      <c r="B1058" t="s">
        <v>2264</v>
      </c>
      <c r="C1058" t="str">
        <f>IFERROR(VLOOKUP(Table1[[#This Row],[Ticker]],[1]!Table1[[Symbol]:[Industry]],2,FALSE),"-")</f>
        <v>-</v>
      </c>
      <c r="D1058" t="s">
        <v>1402</v>
      </c>
      <c r="E1058">
        <v>2275.9789958400002</v>
      </c>
      <c r="F1058">
        <v>2537.6</v>
      </c>
      <c r="G1058">
        <v>38.286284681252397</v>
      </c>
      <c r="H1058">
        <v>13.684267872735999</v>
      </c>
      <c r="I1058">
        <v>6.2032450786129099</v>
      </c>
      <c r="J1058">
        <v>-1.66362318529036</v>
      </c>
      <c r="K1058">
        <v>2330.7550646537702</v>
      </c>
      <c r="L1058">
        <v>2142.3595600645299</v>
      </c>
      <c r="M1058">
        <v>52.479639639598801</v>
      </c>
      <c r="N1058">
        <v>1.6863091912803001</v>
      </c>
      <c r="O1058">
        <v>8.0252994955863901</v>
      </c>
      <c r="P1058">
        <v>70.882154882154794</v>
      </c>
      <c r="Q1058">
        <v>0.15441149559096001</v>
      </c>
    </row>
    <row r="1059" spans="1:17" hidden="1" x14ac:dyDescent="0.3">
      <c r="A1059" t="s">
        <v>2265</v>
      </c>
      <c r="B1059" t="s">
        <v>2266</v>
      </c>
      <c r="C1059" t="str">
        <f>IFERROR(VLOOKUP(Table1[[#This Row],[Ticker]],[1]!Table1[[Symbol]:[Industry]],2,FALSE),"-")</f>
        <v>-</v>
      </c>
      <c r="D1059" t="s">
        <v>78</v>
      </c>
      <c r="E1059">
        <v>2274.2984200000001</v>
      </c>
      <c r="F1059">
        <v>712</v>
      </c>
      <c r="G1059">
        <v>39.739603715550601</v>
      </c>
      <c r="H1059">
        <v>3.8439764277984398</v>
      </c>
      <c r="I1059">
        <v>32.424263454114502</v>
      </c>
      <c r="J1059">
        <v>-1.1967774213259299</v>
      </c>
      <c r="K1059">
        <v>638.31639581463003</v>
      </c>
      <c r="L1059">
        <v>532.69741220230901</v>
      </c>
      <c r="M1059">
        <v>57.3229653994118</v>
      </c>
      <c r="N1059">
        <v>0.89112342500013197</v>
      </c>
      <c r="O1059">
        <v>11.874999999999901</v>
      </c>
      <c r="P1059">
        <v>85.4166666666666</v>
      </c>
      <c r="Q1059">
        <v>5.8905585580813997E-2</v>
      </c>
    </row>
    <row r="1060" spans="1:17" hidden="1" x14ac:dyDescent="0.3">
      <c r="A1060" t="s">
        <v>2267</v>
      </c>
      <c r="B1060" t="s">
        <v>2268</v>
      </c>
      <c r="C1060" t="str">
        <f>IFERROR(VLOOKUP(Table1[[#This Row],[Ticker]],[1]!Table1[[Symbol]:[Industry]],2,FALSE),"-")</f>
        <v>-</v>
      </c>
      <c r="D1060" t="s">
        <v>256</v>
      </c>
      <c r="E1060">
        <v>2269.70475975</v>
      </c>
      <c r="F1060">
        <v>586.5</v>
      </c>
      <c r="G1060">
        <v>16.891391103763599</v>
      </c>
      <c r="H1060">
        <v>25.184139638903901</v>
      </c>
      <c r="I1060">
        <v>16.0631303141144</v>
      </c>
      <c r="J1060">
        <v>3.7688125854606298</v>
      </c>
      <c r="K1060">
        <v>508.41341227408901</v>
      </c>
      <c r="L1060">
        <v>449.878047590493</v>
      </c>
      <c r="M1060">
        <v>65.717253093141295</v>
      </c>
      <c r="N1060">
        <v>1.45140474086189</v>
      </c>
      <c r="O1060">
        <v>13.282182438192599</v>
      </c>
      <c r="P1060">
        <v>71.692037470725893</v>
      </c>
      <c r="Q1060">
        <v>0.11755325618141001</v>
      </c>
    </row>
    <row r="1061" spans="1:17" hidden="1" x14ac:dyDescent="0.3">
      <c r="A1061" t="s">
        <v>2269</v>
      </c>
      <c r="B1061" t="s">
        <v>2270</v>
      </c>
      <c r="C1061" t="str">
        <f>IFERROR(VLOOKUP(Table1[[#This Row],[Ticker]],[1]!Table1[[Symbol]:[Industry]],2,FALSE),"-")</f>
        <v>-</v>
      </c>
      <c r="D1061" t="s">
        <v>553</v>
      </c>
      <c r="E1061">
        <v>2266.3519999999999</v>
      </c>
      <c r="F1061">
        <v>133.36000000000001</v>
      </c>
      <c r="G1061">
        <v>173.958323660556</v>
      </c>
      <c r="H1061">
        <v>-19.312190052077302</v>
      </c>
      <c r="I1061">
        <v>84.207833886138999</v>
      </c>
      <c r="J1061">
        <v>-5.1648130641310299</v>
      </c>
      <c r="K1061">
        <v>130.260023313495</v>
      </c>
      <c r="L1061">
        <v>96.855208955250504</v>
      </c>
      <c r="M1061">
        <v>39.0303803931914</v>
      </c>
      <c r="N1061">
        <v>0.48259972588483402</v>
      </c>
      <c r="O1061">
        <v>26.837132573485299</v>
      </c>
      <c r="P1061">
        <v>207.281105990783</v>
      </c>
      <c r="Q1061">
        <v>6.882218674831E-3</v>
      </c>
    </row>
    <row r="1062" spans="1:17" hidden="1" x14ac:dyDescent="0.3">
      <c r="A1062" t="s">
        <v>2271</v>
      </c>
      <c r="B1062" t="s">
        <v>2272</v>
      </c>
      <c r="C1062" t="str">
        <f>IFERROR(VLOOKUP(Table1[[#This Row],[Ticker]],[1]!Table1[[Symbol]:[Industry]],2,FALSE),"-")</f>
        <v>-</v>
      </c>
      <c r="D1062" t="s">
        <v>290</v>
      </c>
      <c r="E1062">
        <v>2263.4063700000002</v>
      </c>
      <c r="F1062">
        <v>243.93</v>
      </c>
      <c r="G1062">
        <v>84.975779591357707</v>
      </c>
      <c r="H1062">
        <v>-8.9859252792728999</v>
      </c>
      <c r="I1062">
        <v>23.531608259852899</v>
      </c>
      <c r="J1062">
        <v>2.7422158930820002</v>
      </c>
      <c r="K1062">
        <v>241.080148974709</v>
      </c>
      <c r="L1062">
        <v>203.80127072587101</v>
      </c>
      <c r="M1062">
        <v>54.510178612699299</v>
      </c>
      <c r="N1062">
        <v>0.70559166278222196</v>
      </c>
      <c r="O1062">
        <v>15.9348993563727</v>
      </c>
      <c r="P1062">
        <v>134.548076923076</v>
      </c>
      <c r="Q1062">
        <v>9.8158509009028005E-2</v>
      </c>
    </row>
    <row r="1063" spans="1:17" hidden="1" x14ac:dyDescent="0.3">
      <c r="A1063" t="s">
        <v>2273</v>
      </c>
      <c r="B1063" t="s">
        <v>2274</v>
      </c>
      <c r="C1063" t="str">
        <f>IFERROR(VLOOKUP(Table1[[#This Row],[Ticker]],[1]!Table1[[Symbol]:[Industry]],2,FALSE),"-")</f>
        <v>-</v>
      </c>
      <c r="D1063" t="s">
        <v>481</v>
      </c>
      <c r="E1063">
        <v>2254.5212759999999</v>
      </c>
      <c r="F1063">
        <v>279.35000000000002</v>
      </c>
      <c r="G1063">
        <v>-23.699830817450501</v>
      </c>
      <c r="H1063">
        <v>4.2768549386439298</v>
      </c>
      <c r="I1063">
        <v>-9.0184687896274394</v>
      </c>
      <c r="J1063">
        <v>-0.92091601992763505</v>
      </c>
      <c r="K1063">
        <v>270.68090303772101</v>
      </c>
      <c r="L1063">
        <v>267.60118185595002</v>
      </c>
      <c r="M1063">
        <v>55.310955767533002</v>
      </c>
      <c r="N1063">
        <v>0.92861364027908599</v>
      </c>
      <c r="O1063">
        <v>10.4886343296939</v>
      </c>
      <c r="P1063">
        <v>23.1430460656821</v>
      </c>
      <c r="Q1063">
        <v>-8.8503223408571002E-2</v>
      </c>
    </row>
    <row r="1064" spans="1:17" hidden="1" x14ac:dyDescent="0.3">
      <c r="A1064" t="s">
        <v>2275</v>
      </c>
      <c r="B1064" t="s">
        <v>2276</v>
      </c>
      <c r="C1064" t="str">
        <f>IFERROR(VLOOKUP(Table1[[#This Row],[Ticker]],[1]!Table1[[Symbol]:[Industry]],2,FALSE),"-")</f>
        <v>-</v>
      </c>
      <c r="D1064" t="s">
        <v>700</v>
      </c>
      <c r="E1064">
        <v>2249.0098723999999</v>
      </c>
      <c r="F1064">
        <v>365</v>
      </c>
      <c r="G1064">
        <v>-1.70097759491791</v>
      </c>
      <c r="H1064">
        <v>1.9989742671410999</v>
      </c>
      <c r="I1064">
        <v>-11.703910633219801</v>
      </c>
      <c r="J1064">
        <v>-1.2507867936380099</v>
      </c>
      <c r="K1064">
        <v>339.70135550818497</v>
      </c>
      <c r="L1064">
        <v>329.44331417492299</v>
      </c>
      <c r="M1064">
        <v>58.654604389364799</v>
      </c>
      <c r="N1064">
        <v>1.77340537625021</v>
      </c>
      <c r="O1064">
        <v>15.575342465753399</v>
      </c>
      <c r="P1064">
        <v>43.615974818020803</v>
      </c>
      <c r="Q1064">
        <v>3.6461888969930002E-2</v>
      </c>
    </row>
    <row r="1065" spans="1:17" hidden="1" x14ac:dyDescent="0.3">
      <c r="A1065" t="s">
        <v>2277</v>
      </c>
      <c r="B1065" t="s">
        <v>2278</v>
      </c>
      <c r="C1065" t="str">
        <f>IFERROR(VLOOKUP(Table1[[#This Row],[Ticker]],[1]!Table1[[Symbol]:[Industry]],2,FALSE),"-")</f>
        <v>-</v>
      </c>
      <c r="D1065" t="s">
        <v>282</v>
      </c>
      <c r="E1065">
        <v>2247.6316671909999</v>
      </c>
      <c r="F1065">
        <v>112.7</v>
      </c>
      <c r="G1065">
        <v>-35.441584722402297</v>
      </c>
      <c r="H1065">
        <v>-13.9262306140019</v>
      </c>
      <c r="I1065">
        <v>-9.9742125938133306</v>
      </c>
      <c r="J1065">
        <v>-3.1504465601063099</v>
      </c>
      <c r="K1065">
        <v>118.665106353734</v>
      </c>
      <c r="L1065">
        <v>114.263179304812</v>
      </c>
      <c r="M1065">
        <v>44.299117033083398</v>
      </c>
      <c r="N1065">
        <v>0.88852490705609899</v>
      </c>
      <c r="O1065">
        <v>38.420585625554502</v>
      </c>
      <c r="P1065">
        <v>30.349294471431801</v>
      </c>
      <c r="Q1065">
        <v>0.16537843230494201</v>
      </c>
    </row>
    <row r="1066" spans="1:17" hidden="1" x14ac:dyDescent="0.3">
      <c r="A1066" t="s">
        <v>2279</v>
      </c>
      <c r="B1066" t="s">
        <v>2280</v>
      </c>
      <c r="C1066" t="str">
        <f>IFERROR(VLOOKUP(Table1[[#This Row],[Ticker]],[1]!Table1[[Symbol]:[Industry]],2,FALSE),"-")</f>
        <v>-</v>
      </c>
      <c r="D1066" t="s">
        <v>500</v>
      </c>
      <c r="E1066">
        <v>2243.4304378000002</v>
      </c>
      <c r="F1066">
        <v>2684.5</v>
      </c>
      <c r="G1066">
        <v>30.802308452891701</v>
      </c>
      <c r="H1066">
        <v>32.732379288368499</v>
      </c>
      <c r="I1066">
        <v>60.239731523993598</v>
      </c>
      <c r="J1066">
        <v>4.1735990337426498</v>
      </c>
      <c r="K1066">
        <v>2144.44448365785</v>
      </c>
      <c r="L1066">
        <v>1779.5212847237101</v>
      </c>
      <c r="M1066">
        <v>69.639296335101506</v>
      </c>
      <c r="N1066">
        <v>1.01872173871058</v>
      </c>
      <c r="O1066">
        <v>2.6261873719500799</v>
      </c>
      <c r="P1066">
        <v>107.642031171442</v>
      </c>
      <c r="Q1066">
        <v>-3.1580213879298998E-2</v>
      </c>
    </row>
    <row r="1067" spans="1:17" hidden="1" x14ac:dyDescent="0.3">
      <c r="A1067" t="s">
        <v>2281</v>
      </c>
      <c r="B1067" t="s">
        <v>2282</v>
      </c>
      <c r="C1067" t="str">
        <f>IFERROR(VLOOKUP(Table1[[#This Row],[Ticker]],[1]!Table1[[Symbol]:[Industry]],2,FALSE),"-")</f>
        <v>-</v>
      </c>
      <c r="D1067" t="s">
        <v>86</v>
      </c>
      <c r="E1067">
        <v>2239.5418740599998</v>
      </c>
      <c r="F1067">
        <v>26.05</v>
      </c>
      <c r="G1067">
        <v>183.51357168101899</v>
      </c>
      <c r="H1067">
        <v>-0.713287521796105</v>
      </c>
      <c r="I1067">
        <v>2.4405999825036799</v>
      </c>
      <c r="J1067">
        <v>-5.5535036969601199</v>
      </c>
      <c r="K1067">
        <v>26.159278066292998</v>
      </c>
      <c r="L1067">
        <v>22.016191622632501</v>
      </c>
      <c r="M1067">
        <v>47.167918853485297</v>
      </c>
      <c r="N1067">
        <v>0.58089722055686999</v>
      </c>
      <c r="O1067">
        <v>28.7907869481765</v>
      </c>
      <c r="P1067">
        <v>226.61764715583701</v>
      </c>
      <c r="Q1067">
        <v>0.100807362194855</v>
      </c>
    </row>
    <row r="1068" spans="1:17" hidden="1" x14ac:dyDescent="0.3">
      <c r="A1068" t="s">
        <v>2283</v>
      </c>
      <c r="B1068" t="s">
        <v>2284</v>
      </c>
      <c r="C1068" t="str">
        <f>IFERROR(VLOOKUP(Table1[[#This Row],[Ticker]],[1]!Table1[[Symbol]:[Industry]],2,FALSE),"-")</f>
        <v>-</v>
      </c>
      <c r="D1068" t="s">
        <v>548</v>
      </c>
      <c r="E1068">
        <v>2232.134348</v>
      </c>
      <c r="F1068">
        <v>1848.15</v>
      </c>
      <c r="G1068">
        <v>-17.996605136909299</v>
      </c>
      <c r="H1068">
        <v>-3.1642485994329999</v>
      </c>
      <c r="I1068">
        <v>1.10976248689134E-2</v>
      </c>
      <c r="J1068">
        <v>-5.4192191231280802</v>
      </c>
      <c r="K1068">
        <v>1876.34012133449</v>
      </c>
      <c r="L1068">
        <v>1782.27488650447</v>
      </c>
      <c r="M1068">
        <v>59.857402043256201</v>
      </c>
      <c r="N1068">
        <v>0.81091778478156595</v>
      </c>
      <c r="O1068">
        <v>31.301571842112299</v>
      </c>
      <c r="P1068">
        <v>21.990099009900899</v>
      </c>
    </row>
    <row r="1069" spans="1:17" hidden="1" x14ac:dyDescent="0.3">
      <c r="A1069" t="s">
        <v>2285</v>
      </c>
      <c r="B1069" t="s">
        <v>2286</v>
      </c>
      <c r="C1069" t="str">
        <f>IFERROR(VLOOKUP(Table1[[#This Row],[Ticker]],[1]!Table1[[Symbol]:[Industry]],2,FALSE),"-")</f>
        <v>-</v>
      </c>
      <c r="D1069" t="s">
        <v>387</v>
      </c>
      <c r="E1069">
        <v>2229.969192</v>
      </c>
      <c r="F1069">
        <v>139.25</v>
      </c>
      <c r="G1069">
        <v>61.519690695608098</v>
      </c>
      <c r="H1069">
        <v>4.4889599642469102</v>
      </c>
      <c r="I1069">
        <v>-16.891048246038299</v>
      </c>
      <c r="J1069">
        <v>1.1333657692522401</v>
      </c>
      <c r="K1069">
        <v>130.92038883368201</v>
      </c>
      <c r="L1069">
        <v>121.605111479591</v>
      </c>
      <c r="M1069">
        <v>67.6703388280241</v>
      </c>
      <c r="N1069">
        <v>2.0328567637867399</v>
      </c>
      <c r="O1069">
        <v>22.082585278276401</v>
      </c>
      <c r="P1069">
        <v>89.7138964577656</v>
      </c>
      <c r="Q1069">
        <v>8.8521019673698007E-2</v>
      </c>
    </row>
    <row r="1070" spans="1:17" hidden="1" x14ac:dyDescent="0.3">
      <c r="A1070" t="s">
        <v>2287</v>
      </c>
      <c r="B1070" t="s">
        <v>2288</v>
      </c>
      <c r="C1070" t="str">
        <f>IFERROR(VLOOKUP(Table1[[#This Row],[Ticker]],[1]!Table1[[Symbol]:[Industry]],2,FALSE),"-")</f>
        <v>-</v>
      </c>
      <c r="D1070" t="s">
        <v>46</v>
      </c>
      <c r="E1070">
        <v>2225.7691199999999</v>
      </c>
      <c r="F1070">
        <v>98.35</v>
      </c>
      <c r="G1070">
        <v>82.187570935403301</v>
      </c>
      <c r="H1070">
        <v>0.62804351735035602</v>
      </c>
      <c r="I1070">
        <v>28.6906157050852</v>
      </c>
      <c r="J1070">
        <v>3.1748191387820399</v>
      </c>
      <c r="K1070">
        <v>84.487096364883001</v>
      </c>
      <c r="L1070">
        <v>70.057027616480198</v>
      </c>
      <c r="M1070">
        <v>60.204135511908703</v>
      </c>
      <c r="N1070">
        <v>1.3880179726322801</v>
      </c>
      <c r="O1070">
        <v>6.2531774275546601</v>
      </c>
      <c r="P1070">
        <v>153.479381443298</v>
      </c>
      <c r="Q1070">
        <v>0.13009532820502701</v>
      </c>
    </row>
    <row r="1071" spans="1:17" hidden="1" x14ac:dyDescent="0.3">
      <c r="A1071" t="s">
        <v>2289</v>
      </c>
      <c r="B1071" t="s">
        <v>2290</v>
      </c>
      <c r="C1071" t="str">
        <f>IFERROR(VLOOKUP(Table1[[#This Row],[Ticker]],[1]!Table1[[Symbol]:[Industry]],2,FALSE),"-")</f>
        <v>-</v>
      </c>
      <c r="D1071" t="s">
        <v>1091</v>
      </c>
      <c r="E1071">
        <v>2223.5211694999998</v>
      </c>
      <c r="F1071">
        <v>792.65</v>
      </c>
      <c r="G1071">
        <v>-17.093617751999499</v>
      </c>
      <c r="H1071">
        <v>-16.567894530160899</v>
      </c>
      <c r="I1071">
        <v>-19.093653922099001</v>
      </c>
      <c r="J1071">
        <v>-6.5874464408963203</v>
      </c>
      <c r="K1071">
        <v>852.904242972465</v>
      </c>
      <c r="L1071">
        <v>844.04303540163403</v>
      </c>
      <c r="M1071">
        <v>24.289262870958801</v>
      </c>
      <c r="N1071">
        <v>1.54529774487067</v>
      </c>
      <c r="O1071">
        <v>45.202800731722697</v>
      </c>
      <c r="P1071">
        <v>33.6565213725655</v>
      </c>
      <c r="Q1071">
        <v>6.222701674909E-3</v>
      </c>
    </row>
    <row r="1072" spans="1:17" hidden="1" x14ac:dyDescent="0.3">
      <c r="A1072" t="s">
        <v>2291</v>
      </c>
      <c r="B1072" t="s">
        <v>2292</v>
      </c>
      <c r="C1072" t="str">
        <f>IFERROR(VLOOKUP(Table1[[#This Row],[Ticker]],[1]!Table1[[Symbol]:[Industry]],2,FALSE),"-")</f>
        <v>-</v>
      </c>
      <c r="D1072" t="s">
        <v>46</v>
      </c>
      <c r="E1072">
        <v>2217.5166399999998</v>
      </c>
      <c r="F1072">
        <v>200.1</v>
      </c>
      <c r="G1072">
        <v>438.054944964512</v>
      </c>
      <c r="H1072">
        <v>45.7411401260565</v>
      </c>
      <c r="I1072">
        <v>131.81734882487899</v>
      </c>
      <c r="J1072">
        <v>26.814537150386901</v>
      </c>
      <c r="K1072">
        <v>134.78751549847101</v>
      </c>
      <c r="L1072">
        <v>95.811771156683704</v>
      </c>
      <c r="M1072">
        <v>93.361203416943397</v>
      </c>
      <c r="N1072">
        <v>0.69326539829158396</v>
      </c>
      <c r="O1072">
        <v>0</v>
      </c>
      <c r="P1072">
        <v>480</v>
      </c>
      <c r="Q1072">
        <v>0.18891618962493401</v>
      </c>
    </row>
    <row r="1073" spans="1:17" hidden="1" x14ac:dyDescent="0.3">
      <c r="A1073" t="s">
        <v>2293</v>
      </c>
      <c r="B1073" t="s">
        <v>2294</v>
      </c>
      <c r="C1073" t="str">
        <f>IFERROR(VLOOKUP(Table1[[#This Row],[Ticker]],[1]!Table1[[Symbol]:[Industry]],2,FALSE),"-")</f>
        <v>-</v>
      </c>
      <c r="D1073" t="s">
        <v>1649</v>
      </c>
      <c r="E1073">
        <v>2205.57175104</v>
      </c>
      <c r="F1073">
        <v>206.66</v>
      </c>
      <c r="G1073">
        <v>-54.042092722212402</v>
      </c>
      <c r="H1073">
        <v>-2.5141287992337702</v>
      </c>
      <c r="I1073">
        <v>-35.538785826047402</v>
      </c>
      <c r="J1073">
        <v>-5.1826284104465898</v>
      </c>
      <c r="K1073">
        <v>206.08776654158899</v>
      </c>
      <c r="L1073">
        <v>227.951378719205</v>
      </c>
      <c r="M1073">
        <v>61.306166846863299</v>
      </c>
      <c r="N1073">
        <v>2.6177085151966</v>
      </c>
      <c r="O1073">
        <v>53.3920449046743</v>
      </c>
      <c r="P1073">
        <v>12.9289617486338</v>
      </c>
      <c r="Q1073">
        <v>0.15147525994029501</v>
      </c>
    </row>
    <row r="1074" spans="1:17" hidden="1" x14ac:dyDescent="0.3">
      <c r="A1074" t="s">
        <v>2295</v>
      </c>
      <c r="B1074" t="s">
        <v>2296</v>
      </c>
      <c r="C1074" t="str">
        <f>IFERROR(VLOOKUP(Table1[[#This Row],[Ticker]],[1]!Table1[[Symbol]:[Industry]],2,FALSE),"-")</f>
        <v>-</v>
      </c>
      <c r="D1074" t="s">
        <v>344</v>
      </c>
      <c r="E1074">
        <v>2198.3961325700002</v>
      </c>
      <c r="F1074">
        <v>1021.05</v>
      </c>
      <c r="G1074">
        <v>-16.994053844191299</v>
      </c>
      <c r="H1074">
        <v>-8.5385993837421701</v>
      </c>
      <c r="I1074">
        <v>-23.169156124188099</v>
      </c>
      <c r="J1074">
        <v>0.42417516152554602</v>
      </c>
      <c r="K1074">
        <v>1019.83098187398</v>
      </c>
      <c r="L1074">
        <v>1017.0271918603599</v>
      </c>
      <c r="M1074">
        <v>45.853962796322598</v>
      </c>
      <c r="N1074">
        <v>0.877399725472778</v>
      </c>
      <c r="O1074">
        <v>27.104451300132201</v>
      </c>
      <c r="P1074">
        <v>23.4568647602926</v>
      </c>
      <c r="Q1074">
        <v>0.151486547732957</v>
      </c>
    </row>
    <row r="1075" spans="1:17" hidden="1" x14ac:dyDescent="0.3">
      <c r="A1075" t="s">
        <v>2297</v>
      </c>
      <c r="B1075" t="s">
        <v>2298</v>
      </c>
      <c r="C1075" t="str">
        <f>IFERROR(VLOOKUP(Table1[[#This Row],[Ticker]],[1]!Table1[[Symbol]:[Industry]],2,FALSE),"-")</f>
        <v>-</v>
      </c>
      <c r="D1075" t="s">
        <v>62</v>
      </c>
      <c r="E1075">
        <v>2195.8572627899998</v>
      </c>
      <c r="F1075">
        <v>752.4</v>
      </c>
      <c r="G1075">
        <v>-23.678301291243098</v>
      </c>
      <c r="H1075">
        <v>-3.7227197394087601</v>
      </c>
      <c r="I1075">
        <v>16.016736176971101</v>
      </c>
      <c r="J1075">
        <v>-4.6265912217743796</v>
      </c>
      <c r="K1075">
        <v>738.310858685374</v>
      </c>
      <c r="L1075">
        <v>677.68135281930699</v>
      </c>
      <c r="M1075">
        <v>43.0914204022286</v>
      </c>
      <c r="N1075">
        <v>0.99270895704916595</v>
      </c>
      <c r="O1075">
        <v>9.6690590111642791</v>
      </c>
      <c r="P1075">
        <v>33.4279127504876</v>
      </c>
      <c r="Q1075">
        <v>-4.2447501917987997E-2</v>
      </c>
    </row>
    <row r="1076" spans="1:17" hidden="1" x14ac:dyDescent="0.3">
      <c r="A1076" t="s">
        <v>2299</v>
      </c>
      <c r="B1076" t="s">
        <v>2300</v>
      </c>
      <c r="C1076" t="str">
        <f>IFERROR(VLOOKUP(Table1[[#This Row],[Ticker]],[1]!Table1[[Symbol]:[Industry]],2,FALSE),"-")</f>
        <v>-</v>
      </c>
      <c r="D1076" t="s">
        <v>166</v>
      </c>
      <c r="E1076">
        <v>2189.5511173199998</v>
      </c>
      <c r="F1076">
        <v>1525.85</v>
      </c>
      <c r="G1076">
        <v>163.325486323077</v>
      </c>
      <c r="H1076">
        <v>1.0092865218481499</v>
      </c>
      <c r="I1076">
        <v>141.63787708986101</v>
      </c>
      <c r="J1076">
        <v>-10.633123059715601</v>
      </c>
      <c r="K1076">
        <v>1405.6119576373801</v>
      </c>
      <c r="L1076">
        <v>1046.2489762928899</v>
      </c>
      <c r="M1076">
        <v>27.3486871475308</v>
      </c>
      <c r="N1076">
        <v>0.68976933315950995</v>
      </c>
      <c r="O1076">
        <v>16.856178523445902</v>
      </c>
      <c r="P1076">
        <v>208.78275827177899</v>
      </c>
      <c r="Q1076">
        <v>0.11377343888824901</v>
      </c>
    </row>
    <row r="1077" spans="1:17" hidden="1" x14ac:dyDescent="0.3">
      <c r="A1077" t="s">
        <v>2301</v>
      </c>
      <c r="B1077" t="s">
        <v>2302</v>
      </c>
      <c r="C1077" t="str">
        <f>IFERROR(VLOOKUP(Table1[[#This Row],[Ticker]],[1]!Table1[[Symbol]:[Industry]],2,FALSE),"-")</f>
        <v>-</v>
      </c>
      <c r="D1077" t="s">
        <v>78</v>
      </c>
      <c r="E1077">
        <v>2187.5016864150002</v>
      </c>
      <c r="F1077">
        <v>2920.05</v>
      </c>
      <c r="G1077">
        <v>-26.170340684974899</v>
      </c>
      <c r="H1077">
        <v>1.122546452413</v>
      </c>
      <c r="I1077">
        <v>-16.744580478120501</v>
      </c>
      <c r="J1077">
        <v>-1.41655820427891</v>
      </c>
      <c r="K1077">
        <v>2780.5751599234</v>
      </c>
      <c r="L1077">
        <v>2779.0505573465298</v>
      </c>
      <c r="M1077">
        <v>53.229472441597501</v>
      </c>
      <c r="N1077">
        <v>0.68677019582382504</v>
      </c>
      <c r="O1077">
        <v>10.1351004263625</v>
      </c>
      <c r="P1077">
        <v>24.487881823801501</v>
      </c>
      <c r="Q1077">
        <v>-9.0102716811725006E-2</v>
      </c>
    </row>
    <row r="1078" spans="1:17" hidden="1" x14ac:dyDescent="0.3">
      <c r="A1078" t="s">
        <v>2303</v>
      </c>
      <c r="B1078" t="s">
        <v>2304</v>
      </c>
      <c r="C1078" t="str">
        <f>IFERROR(VLOOKUP(Table1[[#This Row],[Ticker]],[1]!Table1[[Symbol]:[Industry]],2,FALSE),"-")</f>
        <v>-</v>
      </c>
      <c r="D1078" t="s">
        <v>1402</v>
      </c>
      <c r="E1078">
        <v>2183.9037474500001</v>
      </c>
      <c r="F1078">
        <v>841.25</v>
      </c>
      <c r="G1078">
        <v>1.1470497985666399</v>
      </c>
      <c r="H1078">
        <v>23.650708584690602</v>
      </c>
      <c r="I1078">
        <v>16.584153529621801</v>
      </c>
      <c r="J1078">
        <v>-6.9505286777558402</v>
      </c>
      <c r="K1078">
        <v>715.55140513986601</v>
      </c>
      <c r="L1078">
        <v>640.89651847284597</v>
      </c>
      <c r="M1078">
        <v>53.888327896769297</v>
      </c>
      <c r="N1078">
        <v>1.11284848067266</v>
      </c>
      <c r="O1078">
        <v>10.436849925705699</v>
      </c>
      <c r="P1078">
        <v>86.323366555924693</v>
      </c>
      <c r="Q1078">
        <v>1.0927338441849999E-3</v>
      </c>
    </row>
    <row r="1079" spans="1:17" hidden="1" x14ac:dyDescent="0.3">
      <c r="A1079" t="s">
        <v>2305</v>
      </c>
      <c r="B1079" t="s">
        <v>2306</v>
      </c>
      <c r="C1079" t="str">
        <f>IFERROR(VLOOKUP(Table1[[#This Row],[Ticker]],[1]!Table1[[Symbol]:[Industry]],2,FALSE),"-")</f>
        <v>-</v>
      </c>
      <c r="D1079" t="s">
        <v>711</v>
      </c>
      <c r="E1079">
        <v>2180.653534008</v>
      </c>
      <c r="F1079">
        <v>270.58</v>
      </c>
      <c r="G1079">
        <v>1.38676088213663</v>
      </c>
      <c r="H1079">
        <v>-0.368100676789197</v>
      </c>
      <c r="I1079">
        <v>0.74267027791706197</v>
      </c>
      <c r="J1079">
        <v>-0.29730382817336198</v>
      </c>
      <c r="K1079">
        <v>258.44727677696699</v>
      </c>
      <c r="L1079">
        <v>240.57359711199101</v>
      </c>
      <c r="M1079">
        <v>58.290846172297002</v>
      </c>
      <c r="N1079">
        <v>0.58432906544460295</v>
      </c>
      <c r="O1079">
        <v>2.6868209032449002</v>
      </c>
      <c r="P1079">
        <v>30.588803088803001</v>
      </c>
      <c r="Q1079">
        <v>3.2968413234804997E-2</v>
      </c>
    </row>
    <row r="1080" spans="1:17" hidden="1" x14ac:dyDescent="0.3">
      <c r="A1080" t="s">
        <v>2307</v>
      </c>
      <c r="B1080" t="s">
        <v>2308</v>
      </c>
      <c r="C1080" t="str">
        <f>IFERROR(VLOOKUP(Table1[[#This Row],[Ticker]],[1]!Table1[[Symbol]:[Industry]],2,FALSE),"-")</f>
        <v>-</v>
      </c>
      <c r="D1080" t="s">
        <v>2309</v>
      </c>
      <c r="E1080">
        <v>2176.9491595999998</v>
      </c>
      <c r="F1080">
        <v>735.7</v>
      </c>
      <c r="G1080">
        <v>94.429420601712394</v>
      </c>
      <c r="H1080">
        <v>38.893021955739101</v>
      </c>
      <c r="I1080">
        <v>22.4768888092316</v>
      </c>
      <c r="J1080">
        <v>-1.95898631560366</v>
      </c>
      <c r="K1080">
        <v>622.34290481182097</v>
      </c>
      <c r="L1080">
        <v>549.93897903137997</v>
      </c>
      <c r="M1080">
        <v>70.392059595639495</v>
      </c>
      <c r="N1080">
        <v>2.7188554318881901</v>
      </c>
      <c r="O1080">
        <v>14.775044175614999</v>
      </c>
      <c r="P1080">
        <v>124.606930239658</v>
      </c>
      <c r="Q1080">
        <v>0.109919315878772</v>
      </c>
    </row>
    <row r="1081" spans="1:17" hidden="1" x14ac:dyDescent="0.3">
      <c r="A1081" t="s">
        <v>2310</v>
      </c>
      <c r="B1081" t="s">
        <v>2311</v>
      </c>
      <c r="C1081" t="str">
        <f>IFERROR(VLOOKUP(Table1[[#This Row],[Ticker]],[1]!Table1[[Symbol]:[Industry]],2,FALSE),"-")</f>
        <v>-</v>
      </c>
      <c r="D1081" t="s">
        <v>214</v>
      </c>
      <c r="E1081">
        <v>2174.2084446599902</v>
      </c>
      <c r="F1081">
        <v>107.29</v>
      </c>
      <c r="G1081">
        <v>3.05799346610906</v>
      </c>
      <c r="H1081">
        <v>10.746006604474999</v>
      </c>
      <c r="I1081">
        <v>21.369689932905501</v>
      </c>
      <c r="J1081">
        <v>10.6481850868884</v>
      </c>
      <c r="K1081">
        <v>88.594312089419006</v>
      </c>
      <c r="L1081">
        <v>81.663598830730294</v>
      </c>
      <c r="M1081">
        <v>69.827316571788899</v>
      </c>
      <c r="N1081">
        <v>2.4661254228676399</v>
      </c>
      <c r="O1081">
        <v>1.3141951719638201</v>
      </c>
      <c r="P1081">
        <v>54.374100719424398</v>
      </c>
      <c r="Q1081">
        <v>0.26560052132574002</v>
      </c>
    </row>
    <row r="1082" spans="1:17" hidden="1" x14ac:dyDescent="0.3">
      <c r="A1082" t="s">
        <v>2312</v>
      </c>
      <c r="B1082" t="s">
        <v>2313</v>
      </c>
      <c r="C1082" t="str">
        <f>IFERROR(VLOOKUP(Table1[[#This Row],[Ticker]],[1]!Table1[[Symbol]:[Industry]],2,FALSE),"-")</f>
        <v>-</v>
      </c>
      <c r="D1082" t="s">
        <v>481</v>
      </c>
      <c r="E1082">
        <v>2171.8289846799998</v>
      </c>
      <c r="F1082">
        <v>290.64999999999998</v>
      </c>
      <c r="G1082">
        <v>18.077756509919599</v>
      </c>
      <c r="H1082">
        <v>12.3673875331117</v>
      </c>
      <c r="I1082">
        <v>0.98589473176292397</v>
      </c>
      <c r="J1082">
        <v>1.06893513448024</v>
      </c>
      <c r="K1082">
        <v>236.05215353338201</v>
      </c>
      <c r="L1082">
        <v>225.89565796398699</v>
      </c>
      <c r="M1082">
        <v>61.757172191014298</v>
      </c>
      <c r="N1082">
        <v>3.0083291727116599</v>
      </c>
      <c r="O1082">
        <v>1.4932048856012501</v>
      </c>
      <c r="P1082">
        <v>60.980337856549397</v>
      </c>
      <c r="Q1082">
        <v>0.102515350087165</v>
      </c>
    </row>
    <row r="1083" spans="1:17" hidden="1" x14ac:dyDescent="0.3">
      <c r="A1083" t="s">
        <v>2314</v>
      </c>
      <c r="B1083" t="s">
        <v>2315</v>
      </c>
      <c r="C1083" t="str">
        <f>IFERROR(VLOOKUP(Table1[[#This Row],[Ticker]],[1]!Table1[[Symbol]:[Industry]],2,FALSE),"-")</f>
        <v>-</v>
      </c>
      <c r="D1083" t="s">
        <v>416</v>
      </c>
      <c r="E1083">
        <v>2169.020028375</v>
      </c>
      <c r="F1083">
        <v>899.9</v>
      </c>
      <c r="G1083">
        <v>-13.7102828960341</v>
      </c>
      <c r="H1083">
        <v>-6.02064698899391</v>
      </c>
      <c r="I1083">
        <v>-32.560549439327602</v>
      </c>
      <c r="J1083">
        <v>-1.413066173424</v>
      </c>
      <c r="K1083">
        <v>904.56206125875599</v>
      </c>
      <c r="L1083">
        <v>942.48927640509601</v>
      </c>
      <c r="M1083">
        <v>52.6961072063798</v>
      </c>
      <c r="N1083">
        <v>0.72900786956054497</v>
      </c>
      <c r="O1083">
        <v>61.129014334926097</v>
      </c>
      <c r="P1083">
        <v>20.516941207981699</v>
      </c>
      <c r="Q1083">
        <v>-1.3286792566958999E-2</v>
      </c>
    </row>
    <row r="1084" spans="1:17" x14ac:dyDescent="0.3">
      <c r="A1084" t="s">
        <v>2316</v>
      </c>
      <c r="B1084" t="s">
        <v>2317</v>
      </c>
      <c r="C1084" t="str">
        <f>IFERROR(VLOOKUP(Table1[[#This Row],[Ticker]],[1]!Table1[[Symbol]:[Industry]],2,FALSE),"-")</f>
        <v>-</v>
      </c>
      <c r="D1084" t="s">
        <v>290</v>
      </c>
      <c r="E1084">
        <v>2166.6430973000001</v>
      </c>
      <c r="F1084">
        <v>662.25</v>
      </c>
      <c r="G1084">
        <v>-11.845731562284</v>
      </c>
      <c r="H1084">
        <v>6.0551469213323701</v>
      </c>
      <c r="I1084">
        <v>-18.589162147531201</v>
      </c>
      <c r="J1084">
        <v>-4.8915987232977498</v>
      </c>
      <c r="K1084">
        <v>627.12437367399605</v>
      </c>
      <c r="L1084">
        <v>622.18129861619104</v>
      </c>
      <c r="M1084">
        <v>59.911160152921397</v>
      </c>
      <c r="N1084">
        <v>2.10320852493984</v>
      </c>
      <c r="O1084">
        <v>15.9531898829746</v>
      </c>
      <c r="P1084">
        <v>47.625947391885802</v>
      </c>
      <c r="Q1084">
        <v>-5.9281682532569997E-2</v>
      </c>
    </row>
    <row r="1085" spans="1:17" hidden="1" x14ac:dyDescent="0.3">
      <c r="A1085" t="s">
        <v>2318</v>
      </c>
      <c r="B1085" t="s">
        <v>2319</v>
      </c>
      <c r="C1085" t="str">
        <f>IFERROR(VLOOKUP(Table1[[#This Row],[Ticker]],[1]!Table1[[Symbol]:[Industry]],2,FALSE),"-")</f>
        <v>-</v>
      </c>
      <c r="D1085" t="s">
        <v>243</v>
      </c>
      <c r="E1085">
        <v>2165.3654750000001</v>
      </c>
      <c r="F1085">
        <v>430.5</v>
      </c>
      <c r="G1085">
        <v>-15.061030621955201</v>
      </c>
      <c r="H1085">
        <v>-14.572816949874699</v>
      </c>
      <c r="I1085">
        <v>-12.8759967475637</v>
      </c>
      <c r="J1085">
        <v>-2.18353791476674</v>
      </c>
      <c r="K1085">
        <v>450.88027070141698</v>
      </c>
      <c r="L1085">
        <v>436.98352451785303</v>
      </c>
      <c r="M1085">
        <v>34.3645131499757</v>
      </c>
      <c r="N1085">
        <v>0.74480153401969995</v>
      </c>
      <c r="O1085">
        <v>15.423925667828099</v>
      </c>
      <c r="P1085">
        <v>12.8292491154501</v>
      </c>
      <c r="Q1085">
        <v>3.5722005819282997E-2</v>
      </c>
    </row>
    <row r="1086" spans="1:17" hidden="1" x14ac:dyDescent="0.3">
      <c r="A1086" t="s">
        <v>2320</v>
      </c>
      <c r="B1086" t="s">
        <v>2321</v>
      </c>
      <c r="C1086" t="str">
        <f>IFERROR(VLOOKUP(Table1[[#This Row],[Ticker]],[1]!Table1[[Symbol]:[Industry]],2,FALSE),"-")</f>
        <v>-</v>
      </c>
      <c r="D1086" t="s">
        <v>21</v>
      </c>
      <c r="E1086">
        <v>2162.3843430000002</v>
      </c>
      <c r="F1086">
        <v>241.55</v>
      </c>
      <c r="G1086">
        <v>-60.404768940240601</v>
      </c>
      <c r="H1086">
        <v>-15.444156516296999</v>
      </c>
      <c r="I1086">
        <v>-45.912545413121599</v>
      </c>
      <c r="J1086">
        <v>-5.8471831772512299</v>
      </c>
      <c r="K1086">
        <v>265.95181789215098</v>
      </c>
      <c r="M1086">
        <v>22.463169623789099</v>
      </c>
      <c r="N1086">
        <v>0.98525105728797602</v>
      </c>
      <c r="O1086">
        <v>75.408818050093103</v>
      </c>
      <c r="P1086">
        <v>9.1751412429378494</v>
      </c>
    </row>
    <row r="1087" spans="1:17" hidden="1" x14ac:dyDescent="0.3">
      <c r="A1087" t="s">
        <v>2322</v>
      </c>
      <c r="B1087" t="s">
        <v>2323</v>
      </c>
      <c r="C1087" t="str">
        <f>IFERROR(VLOOKUP(Table1[[#This Row],[Ticker]],[1]!Table1[[Symbol]:[Industry]],2,FALSE),"-")</f>
        <v>-</v>
      </c>
      <c r="D1087" t="s">
        <v>78</v>
      </c>
      <c r="E1087">
        <v>2160.8727178499998</v>
      </c>
      <c r="F1087">
        <v>44.12</v>
      </c>
      <c r="G1087">
        <v>44.937769125439203</v>
      </c>
      <c r="H1087">
        <v>8.3992274832347</v>
      </c>
      <c r="I1087">
        <v>7.1725080148998099</v>
      </c>
      <c r="J1087">
        <v>-5.2097326892881402</v>
      </c>
      <c r="K1087">
        <v>41.704909542606401</v>
      </c>
      <c r="L1087">
        <v>36.935577846432501</v>
      </c>
      <c r="M1087">
        <v>40.367538925958897</v>
      </c>
      <c r="N1087">
        <v>1.3060790461879499</v>
      </c>
      <c r="O1087">
        <v>10.154125113327201</v>
      </c>
      <c r="P1087">
        <v>79.349593495934897</v>
      </c>
    </row>
    <row r="1088" spans="1:17" hidden="1" x14ac:dyDescent="0.3">
      <c r="A1088" t="s">
        <v>2324</v>
      </c>
      <c r="B1088" t="s">
        <v>2325</v>
      </c>
      <c r="C1088" t="str">
        <f>IFERROR(VLOOKUP(Table1[[#This Row],[Ticker]],[1]!Table1[[Symbol]:[Industry]],2,FALSE),"-")</f>
        <v>-</v>
      </c>
      <c r="D1088" t="s">
        <v>140</v>
      </c>
      <c r="E1088">
        <v>2159.0563326799902</v>
      </c>
      <c r="F1088">
        <v>68.209999999999994</v>
      </c>
      <c r="G1088">
        <v>129.54543046717501</v>
      </c>
      <c r="H1088">
        <v>3.2102896801903</v>
      </c>
      <c r="I1088">
        <v>9.3524090495376697</v>
      </c>
      <c r="J1088">
        <v>-3.3529666624502199</v>
      </c>
      <c r="K1088">
        <v>65.301986026017303</v>
      </c>
      <c r="L1088">
        <v>53.313771003013002</v>
      </c>
      <c r="M1088">
        <v>48.454770735335103</v>
      </c>
      <c r="N1088">
        <v>0.50883076380245995</v>
      </c>
      <c r="O1088">
        <v>14.6899281630259</v>
      </c>
      <c r="P1088">
        <v>162.85163776493201</v>
      </c>
      <c r="Q1088">
        <v>0.12544058627656099</v>
      </c>
    </row>
    <row r="1089" spans="1:17" x14ac:dyDescent="0.3">
      <c r="A1089" t="s">
        <v>2326</v>
      </c>
      <c r="B1089" t="s">
        <v>2327</v>
      </c>
      <c r="C1089" t="str">
        <f>IFERROR(VLOOKUP(Table1[[#This Row],[Ticker]],[1]!Table1[[Symbol]:[Industry]],2,FALSE),"-")</f>
        <v>-</v>
      </c>
      <c r="D1089" t="s">
        <v>526</v>
      </c>
      <c r="E1089">
        <v>2156.9736795549902</v>
      </c>
      <c r="F1089">
        <v>564.15</v>
      </c>
      <c r="G1089">
        <v>-40.166940398977999</v>
      </c>
      <c r="H1089">
        <v>-8.57746017020518</v>
      </c>
      <c r="I1089">
        <v>-22.3835099115562</v>
      </c>
      <c r="J1089">
        <v>-5.9899052256981697</v>
      </c>
      <c r="K1089">
        <v>554.080008208138</v>
      </c>
      <c r="L1089">
        <v>600.17958276300499</v>
      </c>
      <c r="M1089">
        <v>39.334414136700801</v>
      </c>
      <c r="N1089">
        <v>1.6891157021380401</v>
      </c>
      <c r="O1089">
        <v>40.335017282637601</v>
      </c>
      <c r="P1089">
        <v>22.361999783103698</v>
      </c>
      <c r="Q1089">
        <v>-7.8709531004654998E-2</v>
      </c>
    </row>
    <row r="1090" spans="1:17" hidden="1" x14ac:dyDescent="0.3">
      <c r="A1090" t="s">
        <v>2328</v>
      </c>
      <c r="B1090" t="s">
        <v>2329</v>
      </c>
      <c r="C1090" t="str">
        <f>IFERROR(VLOOKUP(Table1[[#This Row],[Ticker]],[1]!Table1[[Symbol]:[Industry]],2,FALSE),"-")</f>
        <v>-</v>
      </c>
      <c r="D1090" t="s">
        <v>122</v>
      </c>
      <c r="E1090">
        <v>2156.6824518180001</v>
      </c>
      <c r="F1090">
        <v>179.21</v>
      </c>
      <c r="G1090">
        <v>3.6959669299605999</v>
      </c>
      <c r="H1090">
        <v>-5.8455677429947199</v>
      </c>
      <c r="I1090">
        <v>-29.646788155470801</v>
      </c>
      <c r="J1090">
        <v>-1.86115830663513</v>
      </c>
      <c r="K1090">
        <v>186.374448519617</v>
      </c>
      <c r="L1090">
        <v>195.34397883963899</v>
      </c>
      <c r="M1090">
        <v>55.993166016580403</v>
      </c>
      <c r="N1090">
        <v>0.54377892949678996</v>
      </c>
      <c r="O1090">
        <v>61.681825790971402</v>
      </c>
      <c r="P1090">
        <v>34.7443609022556</v>
      </c>
      <c r="Q1090">
        <v>1.3407872913794E-2</v>
      </c>
    </row>
    <row r="1091" spans="1:17" hidden="1" x14ac:dyDescent="0.3">
      <c r="A1091" t="s">
        <v>2330</v>
      </c>
      <c r="B1091" t="s">
        <v>2331</v>
      </c>
      <c r="C1091" t="str">
        <f>IFERROR(VLOOKUP(Table1[[#This Row],[Ticker]],[1]!Table1[[Symbol]:[Industry]],2,FALSE),"-")</f>
        <v>-</v>
      </c>
      <c r="D1091" t="s">
        <v>140</v>
      </c>
      <c r="E1091">
        <v>2154.8726834399999</v>
      </c>
      <c r="F1091">
        <v>121.62</v>
      </c>
      <c r="G1091">
        <v>443.380113686703</v>
      </c>
      <c r="H1091">
        <v>-6.8267151779210202</v>
      </c>
      <c r="I1091">
        <v>62.605899268124702</v>
      </c>
      <c r="J1091">
        <v>1.0232768711749201</v>
      </c>
      <c r="K1091">
        <v>118.98505390018001</v>
      </c>
      <c r="L1091">
        <v>85.893201950635799</v>
      </c>
      <c r="M1091">
        <v>47.495350630745598</v>
      </c>
      <c r="N1091">
        <v>0.67549505725551995</v>
      </c>
      <c r="O1091">
        <v>13.2050649564216</v>
      </c>
      <c r="P1091">
        <v>489.386963896292</v>
      </c>
    </row>
    <row r="1092" spans="1:17" hidden="1" x14ac:dyDescent="0.3">
      <c r="A1092" t="s">
        <v>2332</v>
      </c>
      <c r="B1092" t="s">
        <v>2333</v>
      </c>
      <c r="C1092" t="str">
        <f>IFERROR(VLOOKUP(Table1[[#This Row],[Ticker]],[1]!Table1[[Symbol]:[Industry]],2,FALSE),"-")</f>
        <v>-</v>
      </c>
      <c r="D1092" t="s">
        <v>49</v>
      </c>
      <c r="E1092">
        <v>2145.8773029399999</v>
      </c>
      <c r="F1092">
        <v>2064.75</v>
      </c>
      <c r="G1092">
        <v>-33.679295546579098</v>
      </c>
      <c r="H1092">
        <v>-16.0344896636093</v>
      </c>
      <c r="I1092">
        <v>-29.291723022033299</v>
      </c>
      <c r="J1092">
        <v>-2.9896992908821698</v>
      </c>
      <c r="K1092">
        <v>2138.5627864757698</v>
      </c>
      <c r="L1092">
        <v>2116.7478683353002</v>
      </c>
      <c r="M1092">
        <v>30.453621830857202</v>
      </c>
      <c r="N1092">
        <v>0.79714126905975002</v>
      </c>
      <c r="O1092">
        <v>29.797796343382899</v>
      </c>
      <c r="P1092">
        <v>21.6992809147707</v>
      </c>
      <c r="Q1092">
        <v>9.8051951114494995E-2</v>
      </c>
    </row>
    <row r="1093" spans="1:17" hidden="1" x14ac:dyDescent="0.3">
      <c r="A1093" t="s">
        <v>2334</v>
      </c>
      <c r="B1093" t="s">
        <v>2335</v>
      </c>
      <c r="C1093" t="str">
        <f>IFERROR(VLOOKUP(Table1[[#This Row],[Ticker]],[1]!Table1[[Symbol]:[Industry]],2,FALSE),"-")</f>
        <v>-</v>
      </c>
      <c r="D1093" t="s">
        <v>246</v>
      </c>
      <c r="E1093">
        <v>2144.7806705099902</v>
      </c>
      <c r="F1093">
        <v>693.3</v>
      </c>
      <c r="G1093">
        <v>-51.047436406341099</v>
      </c>
      <c r="H1093">
        <v>-6.1420008611468697</v>
      </c>
      <c r="I1093">
        <v>-43.4830464928582</v>
      </c>
      <c r="J1093">
        <v>-2.41718429435987</v>
      </c>
      <c r="K1093">
        <v>730.296114226398</v>
      </c>
      <c r="L1093">
        <v>813.44062590906196</v>
      </c>
      <c r="M1093">
        <v>47.680294474149903</v>
      </c>
      <c r="N1093">
        <v>1.67074524316652</v>
      </c>
      <c r="O1093">
        <v>65.87335929612</v>
      </c>
      <c r="P1093">
        <v>8.4721896268481398</v>
      </c>
    </row>
    <row r="1094" spans="1:17" hidden="1" x14ac:dyDescent="0.3">
      <c r="A1094" t="s">
        <v>2336</v>
      </c>
      <c r="B1094" t="s">
        <v>2337</v>
      </c>
      <c r="C1094" t="str">
        <f>IFERROR(VLOOKUP(Table1[[#This Row],[Ticker]],[1]!Table1[[Symbol]:[Industry]],2,FALSE),"-")</f>
        <v>-</v>
      </c>
      <c r="D1094" t="s">
        <v>111</v>
      </c>
      <c r="E1094">
        <v>2141.9011657679998</v>
      </c>
      <c r="F1094">
        <v>21.41</v>
      </c>
      <c r="G1094">
        <v>84.024657481003899</v>
      </c>
      <c r="H1094">
        <v>1.01494401808915</v>
      </c>
      <c r="I1094">
        <v>-21.951829979407201</v>
      </c>
      <c r="J1094">
        <v>2.0140331736959198</v>
      </c>
      <c r="K1094">
        <v>20.930736066747301</v>
      </c>
      <c r="L1094">
        <v>19.709735414941399</v>
      </c>
      <c r="M1094">
        <v>59.122193621734297</v>
      </c>
      <c r="N1094">
        <v>2.0554698387402901</v>
      </c>
      <c r="O1094">
        <v>60.906118636151298</v>
      </c>
      <c r="P1094">
        <v>124.658451275161</v>
      </c>
      <c r="Q1094">
        <v>0.14379821011468699</v>
      </c>
    </row>
    <row r="1095" spans="1:17" hidden="1" x14ac:dyDescent="0.3">
      <c r="A1095" t="s">
        <v>2338</v>
      </c>
      <c r="B1095" t="s">
        <v>2339</v>
      </c>
      <c r="C1095" t="str">
        <f>IFERROR(VLOOKUP(Table1[[#This Row],[Ticker]],[1]!Table1[[Symbol]:[Industry]],2,FALSE),"-")</f>
        <v>-</v>
      </c>
      <c r="D1095" t="s">
        <v>371</v>
      </c>
      <c r="E1095">
        <v>2138.295734065</v>
      </c>
      <c r="F1095">
        <v>729.55</v>
      </c>
      <c r="G1095">
        <v>47.362402981034897</v>
      </c>
      <c r="H1095">
        <v>12.4633526056665</v>
      </c>
      <c r="I1095">
        <v>0.363193906416723</v>
      </c>
      <c r="J1095">
        <v>1.6110924139996701</v>
      </c>
      <c r="K1095">
        <v>640.54703155789002</v>
      </c>
      <c r="L1095">
        <v>583.38280691595003</v>
      </c>
      <c r="M1095">
        <v>65.418522530712906</v>
      </c>
      <c r="N1095">
        <v>1.0523226208208301</v>
      </c>
      <c r="O1095">
        <v>3.8311287780138499</v>
      </c>
      <c r="P1095">
        <v>76.198526747977297</v>
      </c>
      <c r="Q1095">
        <v>1.7838776234421001E-2</v>
      </c>
    </row>
    <row r="1096" spans="1:17" hidden="1" x14ac:dyDescent="0.3">
      <c r="A1096" t="s">
        <v>2340</v>
      </c>
      <c r="B1096" t="s">
        <v>2341</v>
      </c>
      <c r="C1096" t="str">
        <f>IFERROR(VLOOKUP(Table1[[#This Row],[Ticker]],[1]!Table1[[Symbol]:[Industry]],2,FALSE),"-")</f>
        <v>-</v>
      </c>
      <c r="D1096" t="s">
        <v>62</v>
      </c>
      <c r="E1096">
        <v>2125.4431692399999</v>
      </c>
      <c r="F1096">
        <v>246.96</v>
      </c>
      <c r="G1096">
        <v>133.966966990233</v>
      </c>
      <c r="H1096">
        <v>14.4206001690126</v>
      </c>
      <c r="I1096">
        <v>77.767606182154196</v>
      </c>
      <c r="J1096">
        <v>1.4521856110265099</v>
      </c>
      <c r="K1096">
        <v>220.43495362595701</v>
      </c>
      <c r="L1096">
        <v>172.754576060613</v>
      </c>
      <c r="M1096">
        <v>61.985518236702497</v>
      </c>
      <c r="N1096">
        <v>1.35946156697701</v>
      </c>
      <c r="O1096">
        <v>6.7905733722060297</v>
      </c>
      <c r="P1096">
        <v>167.70731707317</v>
      </c>
      <c r="Q1096">
        <v>1.491920261204E-2</v>
      </c>
    </row>
    <row r="1097" spans="1:17" hidden="1" x14ac:dyDescent="0.3">
      <c r="A1097" t="s">
        <v>2342</v>
      </c>
      <c r="B1097" t="s">
        <v>2343</v>
      </c>
      <c r="C1097" t="str">
        <f>IFERROR(VLOOKUP(Table1[[#This Row],[Ticker]],[1]!Table1[[Symbol]:[Industry]],2,FALSE),"-")</f>
        <v>-</v>
      </c>
      <c r="D1097" t="s">
        <v>193</v>
      </c>
      <c r="E1097">
        <v>2125.41</v>
      </c>
      <c r="F1097">
        <v>859.7</v>
      </c>
      <c r="G1097">
        <v>-18.374471045119101</v>
      </c>
      <c r="H1097">
        <v>9.7293885155003395</v>
      </c>
      <c r="I1097">
        <v>12.243555301573499</v>
      </c>
      <c r="J1097">
        <v>0.49604428818058</v>
      </c>
      <c r="K1097">
        <v>755.18078258947401</v>
      </c>
      <c r="L1097">
        <v>682.12693511497196</v>
      </c>
      <c r="M1097">
        <v>57.745572502356403</v>
      </c>
      <c r="N1097">
        <v>1.4154234294089401</v>
      </c>
      <c r="O1097">
        <v>6.4266604629521904</v>
      </c>
      <c r="P1097">
        <v>56.879562043795602</v>
      </c>
      <c r="Q1097">
        <v>-1.0316185506364E-2</v>
      </c>
    </row>
    <row r="1098" spans="1:17" hidden="1" x14ac:dyDescent="0.3">
      <c r="A1098" t="s">
        <v>2344</v>
      </c>
      <c r="B1098" t="s">
        <v>2345</v>
      </c>
      <c r="C1098" t="str">
        <f>IFERROR(VLOOKUP(Table1[[#This Row],[Ticker]],[1]!Table1[[Symbol]:[Industry]],2,FALSE),"-")</f>
        <v>-</v>
      </c>
      <c r="E1098">
        <v>2121.7224918849902</v>
      </c>
      <c r="F1098">
        <v>1954.35</v>
      </c>
      <c r="G1098">
        <v>394.68911433146701</v>
      </c>
      <c r="H1098">
        <v>5.0589461241225999</v>
      </c>
      <c r="I1098">
        <v>101.64534171995599</v>
      </c>
      <c r="J1098">
        <v>6.2920584982671697</v>
      </c>
      <c r="K1098">
        <v>1682.9091175221299</v>
      </c>
      <c r="L1098">
        <v>1199.3823119364599</v>
      </c>
      <c r="M1098">
        <v>69.357228618796697</v>
      </c>
      <c r="N1098">
        <v>0.84680762571259305</v>
      </c>
      <c r="O1098">
        <v>4.6332540230767201</v>
      </c>
      <c r="P1098">
        <v>466.97127937336802</v>
      </c>
      <c r="Q1098">
        <v>0.257596255066258</v>
      </c>
    </row>
    <row r="1099" spans="1:17" hidden="1" x14ac:dyDescent="0.3">
      <c r="A1099" t="s">
        <v>2346</v>
      </c>
      <c r="B1099" t="s">
        <v>2347</v>
      </c>
      <c r="C1099" t="str">
        <f>IFERROR(VLOOKUP(Table1[[#This Row],[Ticker]],[1]!Table1[[Symbol]:[Industry]],2,FALSE),"-")</f>
        <v>-</v>
      </c>
      <c r="D1099" t="s">
        <v>243</v>
      </c>
      <c r="E1099">
        <v>2114.9673269999998</v>
      </c>
      <c r="F1099">
        <v>910.35</v>
      </c>
      <c r="G1099">
        <v>51.731218363301899</v>
      </c>
      <c r="H1099">
        <v>30.911277952762202</v>
      </c>
      <c r="I1099">
        <v>9.8435638501855909</v>
      </c>
      <c r="J1099">
        <v>16.627205237858799</v>
      </c>
      <c r="K1099">
        <v>745.40837547180104</v>
      </c>
      <c r="L1099">
        <v>660.17157970399398</v>
      </c>
      <c r="M1099">
        <v>86.006154009971198</v>
      </c>
      <c r="N1099">
        <v>1.55183180972654</v>
      </c>
      <c r="O1099">
        <v>4.3499752842313297</v>
      </c>
      <c r="P1099">
        <v>89.143985040515204</v>
      </c>
      <c r="Q1099">
        <v>0.116387908830193</v>
      </c>
    </row>
    <row r="1100" spans="1:17" hidden="1" x14ac:dyDescent="0.3">
      <c r="A1100" t="s">
        <v>2348</v>
      </c>
      <c r="B1100" t="s">
        <v>2349</v>
      </c>
      <c r="C1100" t="str">
        <f>IFERROR(VLOOKUP(Table1[[#This Row],[Ticker]],[1]!Table1[[Symbol]:[Industry]],2,FALSE),"-")</f>
        <v>-</v>
      </c>
      <c r="D1100" t="s">
        <v>62</v>
      </c>
      <c r="E1100">
        <v>2111.58443304</v>
      </c>
      <c r="F1100">
        <v>224.77</v>
      </c>
      <c r="G1100">
        <v>27.8246683914549</v>
      </c>
      <c r="H1100">
        <v>-1.01061271585584</v>
      </c>
      <c r="I1100">
        <v>-7.8255344044511403</v>
      </c>
      <c r="J1100">
        <v>10.8557390961154</v>
      </c>
      <c r="K1100">
        <v>216.41841471476101</v>
      </c>
      <c r="L1100">
        <v>201.92596064972199</v>
      </c>
      <c r="M1100">
        <v>61.645194758395299</v>
      </c>
      <c r="N1100">
        <v>2.0408503148731598</v>
      </c>
      <c r="O1100">
        <v>17.386661921074801</v>
      </c>
      <c r="P1100">
        <v>58.2887323943662</v>
      </c>
      <c r="Q1100">
        <v>9.3255833644530994E-2</v>
      </c>
    </row>
    <row r="1101" spans="1:17" hidden="1" x14ac:dyDescent="0.3">
      <c r="A1101" t="s">
        <v>2350</v>
      </c>
      <c r="B1101" t="s">
        <v>2351</v>
      </c>
      <c r="C1101" t="str">
        <f>IFERROR(VLOOKUP(Table1[[#This Row],[Ticker]],[1]!Table1[[Symbol]:[Industry]],2,FALSE),"-")</f>
        <v>-</v>
      </c>
      <c r="D1101" t="s">
        <v>384</v>
      </c>
      <c r="E1101">
        <v>2110.8582025000001</v>
      </c>
      <c r="F1101">
        <v>3609.05</v>
      </c>
      <c r="G1101">
        <v>311.16464613239799</v>
      </c>
      <c r="H1101">
        <v>42.4158990865864</v>
      </c>
      <c r="I1101">
        <v>122.794615519518</v>
      </c>
      <c r="J1101">
        <v>13.6847926703777</v>
      </c>
      <c r="K1101">
        <v>2634.1758045503102</v>
      </c>
      <c r="L1101">
        <v>1928.67557019887</v>
      </c>
      <c r="M1101">
        <v>86.098428245538997</v>
      </c>
      <c r="N1101">
        <v>1.3959390027910401</v>
      </c>
      <c r="O1101">
        <v>2.9273631565093199</v>
      </c>
      <c r="P1101">
        <v>342.71957801766399</v>
      </c>
      <c r="Q1101">
        <v>0.11125906418362</v>
      </c>
    </row>
    <row r="1102" spans="1:17" hidden="1" x14ac:dyDescent="0.3">
      <c r="A1102" t="s">
        <v>2352</v>
      </c>
      <c r="B1102" t="s">
        <v>2353</v>
      </c>
      <c r="C1102" t="str">
        <f>IFERROR(VLOOKUP(Table1[[#This Row],[Ticker]],[1]!Table1[[Symbol]:[Industry]],2,FALSE),"-")</f>
        <v>-</v>
      </c>
      <c r="D1102" t="s">
        <v>1440</v>
      </c>
      <c r="E1102">
        <v>2107.546315776</v>
      </c>
      <c r="F1102">
        <v>96.65</v>
      </c>
      <c r="G1102">
        <v>-13.0960578017964</v>
      </c>
      <c r="H1102">
        <v>0.42333864246526898</v>
      </c>
      <c r="I1102">
        <v>-19.7744461564786</v>
      </c>
      <c r="J1102">
        <v>3.3670388732335099</v>
      </c>
      <c r="K1102">
        <v>94.173039270383001</v>
      </c>
      <c r="L1102">
        <v>96.664343936901702</v>
      </c>
      <c r="M1102">
        <v>70.493976595379394</v>
      </c>
      <c r="N1102">
        <v>1.45182707023897</v>
      </c>
      <c r="O1102">
        <v>33.988618727366699</v>
      </c>
      <c r="P1102">
        <v>16.445783132530099</v>
      </c>
      <c r="Q1102">
        <v>2.0627945647582999E-2</v>
      </c>
    </row>
    <row r="1103" spans="1:17" hidden="1" x14ac:dyDescent="0.3">
      <c r="A1103" t="s">
        <v>2354</v>
      </c>
      <c r="B1103" t="s">
        <v>2355</v>
      </c>
      <c r="C1103" t="str">
        <f>IFERROR(VLOOKUP(Table1[[#This Row],[Ticker]],[1]!Table1[[Symbol]:[Industry]],2,FALSE),"-")</f>
        <v>-</v>
      </c>
      <c r="D1103" t="s">
        <v>613</v>
      </c>
      <c r="E1103">
        <v>2104.5218852099902</v>
      </c>
      <c r="F1103">
        <v>308.25</v>
      </c>
      <c r="G1103">
        <v>-17.825072980183801</v>
      </c>
      <c r="H1103">
        <v>0.62566297445055297</v>
      </c>
      <c r="I1103">
        <v>-17.873815613196999</v>
      </c>
      <c r="J1103">
        <v>-0.13823767062129799</v>
      </c>
      <c r="K1103">
        <v>302.12838446785997</v>
      </c>
      <c r="M1103">
        <v>69.738912658644495</v>
      </c>
      <c r="N1103">
        <v>1.0180383833197</v>
      </c>
      <c r="O1103">
        <v>24.8661800486617</v>
      </c>
      <c r="P1103">
        <v>31.002974925626798</v>
      </c>
    </row>
    <row r="1104" spans="1:17" hidden="1" x14ac:dyDescent="0.3">
      <c r="A1104" t="s">
        <v>2356</v>
      </c>
      <c r="B1104" t="s">
        <v>2357</v>
      </c>
      <c r="C1104" t="str">
        <f>IFERROR(VLOOKUP(Table1[[#This Row],[Ticker]],[1]!Table1[[Symbol]:[Industry]],2,FALSE),"-")</f>
        <v>-</v>
      </c>
      <c r="D1104" t="s">
        <v>127</v>
      </c>
      <c r="E1104">
        <v>2103.8561259099902</v>
      </c>
      <c r="F1104">
        <v>1647.25</v>
      </c>
      <c r="G1104">
        <v>-8.0310967745375699</v>
      </c>
      <c r="H1104">
        <v>-7.6532892435165003</v>
      </c>
      <c r="I1104">
        <v>-1.16659491324724</v>
      </c>
      <c r="J1104">
        <v>-3.7449822419204999</v>
      </c>
      <c r="K1104">
        <v>1702.67617855094</v>
      </c>
      <c r="L1104">
        <v>1590.42820957853</v>
      </c>
      <c r="M1104">
        <v>36.6740854290558</v>
      </c>
      <c r="N1104">
        <v>0.47771556639046597</v>
      </c>
      <c r="O1104">
        <v>27.424495371073</v>
      </c>
      <c r="P1104">
        <v>32.394309596527798</v>
      </c>
      <c r="Q1104">
        <v>0.108272074283152</v>
      </c>
    </row>
    <row r="1105" spans="1:17" hidden="1" x14ac:dyDescent="0.3">
      <c r="A1105" t="s">
        <v>2358</v>
      </c>
      <c r="B1105" t="s">
        <v>2359</v>
      </c>
      <c r="C1105" t="str">
        <f>IFERROR(VLOOKUP(Table1[[#This Row],[Ticker]],[1]!Table1[[Symbol]:[Industry]],2,FALSE),"-")</f>
        <v>-</v>
      </c>
      <c r="D1105" t="s">
        <v>243</v>
      </c>
      <c r="E1105">
        <v>2099.6181260160001</v>
      </c>
      <c r="F1105">
        <v>80.8</v>
      </c>
      <c r="G1105">
        <v>-26.389922829421799</v>
      </c>
      <c r="H1105">
        <v>-6.2527090437758597</v>
      </c>
      <c r="I1105">
        <v>-17.517289808198498</v>
      </c>
      <c r="J1105">
        <v>0.78737808361562101</v>
      </c>
      <c r="K1105">
        <v>82.739933107113899</v>
      </c>
      <c r="L1105">
        <v>84.082577943650406</v>
      </c>
      <c r="M1105">
        <v>50.995500066434197</v>
      </c>
      <c r="N1105">
        <v>0.85438742649814803</v>
      </c>
      <c r="O1105">
        <v>29.3316831683168</v>
      </c>
      <c r="P1105">
        <v>13.1652661064425</v>
      </c>
      <c r="Q1105">
        <v>-3.4560990950803998E-2</v>
      </c>
    </row>
    <row r="1106" spans="1:17" hidden="1" x14ac:dyDescent="0.3">
      <c r="A1106" t="s">
        <v>2360</v>
      </c>
      <c r="B1106" t="s">
        <v>2361</v>
      </c>
      <c r="C1106" t="str">
        <f>IFERROR(VLOOKUP(Table1[[#This Row],[Ticker]],[1]!Table1[[Symbol]:[Industry]],2,FALSE),"-")</f>
        <v>-</v>
      </c>
      <c r="D1106" t="s">
        <v>1545</v>
      </c>
      <c r="E1106">
        <v>2098.2917222400001</v>
      </c>
      <c r="F1106">
        <v>290.26</v>
      </c>
      <c r="G1106">
        <v>32.036827929017498</v>
      </c>
      <c r="H1106">
        <v>85.002137811512398</v>
      </c>
      <c r="I1106">
        <v>-20.388451041201002</v>
      </c>
      <c r="J1106">
        <v>9.4997348701048203</v>
      </c>
      <c r="K1106">
        <v>212.18196460042699</v>
      </c>
      <c r="L1106">
        <v>213.88354166376001</v>
      </c>
      <c r="M1106">
        <v>85.9821733902007</v>
      </c>
      <c r="N1106">
        <v>2.2878603641824</v>
      </c>
      <c r="O1106">
        <v>16.068352511541299</v>
      </c>
      <c r="P1106">
        <v>115.007407407407</v>
      </c>
      <c r="Q1106">
        <v>7.9007240250805993E-2</v>
      </c>
    </row>
    <row r="1107" spans="1:17" hidden="1" x14ac:dyDescent="0.3">
      <c r="A1107" t="s">
        <v>1619</v>
      </c>
      <c r="B1107" t="s">
        <v>2362</v>
      </c>
      <c r="C1107" t="str">
        <f>IFERROR(VLOOKUP(Table1[[#This Row],[Ticker]],[1]!Table1[[Symbol]:[Industry]],2,FALSE),"-")</f>
        <v>-</v>
      </c>
      <c r="D1107" t="s">
        <v>1621</v>
      </c>
      <c r="E1107">
        <v>2091.9342556299998</v>
      </c>
      <c r="F1107">
        <v>42.43</v>
      </c>
      <c r="G1107">
        <v>76.127796235757401</v>
      </c>
      <c r="H1107">
        <v>-1.42224325954618</v>
      </c>
      <c r="I1107">
        <v>15.891391646592499</v>
      </c>
      <c r="J1107">
        <v>2.3218999348582199</v>
      </c>
      <c r="K1107">
        <v>38.331570997099199</v>
      </c>
      <c r="L1107">
        <v>33.825585077737102</v>
      </c>
      <c r="M1107">
        <v>49.333103027404697</v>
      </c>
      <c r="N1107">
        <v>1.0425452255913901</v>
      </c>
      <c r="O1107">
        <v>8.2960169691256294</v>
      </c>
      <c r="P1107">
        <v>110.04950495049501</v>
      </c>
      <c r="Q1107">
        <v>7.0291434656782004E-2</v>
      </c>
    </row>
    <row r="1108" spans="1:17" hidden="1" x14ac:dyDescent="0.3">
      <c r="A1108" t="s">
        <v>2363</v>
      </c>
      <c r="B1108" t="s">
        <v>2364</v>
      </c>
      <c r="C1108" t="str">
        <f>IFERROR(VLOOKUP(Table1[[#This Row],[Ticker]],[1]!Table1[[Symbol]:[Industry]],2,FALSE),"-")</f>
        <v>-</v>
      </c>
      <c r="D1108" t="s">
        <v>246</v>
      </c>
      <c r="E1108">
        <v>2087.9706000000001</v>
      </c>
      <c r="F1108">
        <v>647.20000000000005</v>
      </c>
      <c r="G1108">
        <v>47.436265744461899</v>
      </c>
      <c r="H1108">
        <v>43.3203330984703</v>
      </c>
      <c r="I1108">
        <v>46.291115695562802</v>
      </c>
      <c r="J1108">
        <v>-6.9899569857362103</v>
      </c>
      <c r="K1108">
        <v>521.90321532534801</v>
      </c>
      <c r="L1108">
        <v>427.60921062094701</v>
      </c>
      <c r="M1108">
        <v>68.659536731758195</v>
      </c>
      <c r="N1108">
        <v>2.4564010719612099</v>
      </c>
      <c r="O1108">
        <v>15.3584672435105</v>
      </c>
      <c r="P1108">
        <v>117.03554661301099</v>
      </c>
      <c r="Q1108">
        <v>0.14787894181887901</v>
      </c>
    </row>
    <row r="1109" spans="1:17" hidden="1" x14ac:dyDescent="0.3">
      <c r="A1109" t="s">
        <v>2365</v>
      </c>
      <c r="B1109" t="s">
        <v>2366</v>
      </c>
      <c r="C1109" t="str">
        <f>IFERROR(VLOOKUP(Table1[[#This Row],[Ticker]],[1]!Table1[[Symbol]:[Industry]],2,FALSE),"-")</f>
        <v>-</v>
      </c>
      <c r="E1109">
        <v>2084.774546825</v>
      </c>
      <c r="F1109">
        <v>791.5</v>
      </c>
      <c r="G1109">
        <v>35.1120945112974</v>
      </c>
      <c r="H1109">
        <v>-12.2686078679396</v>
      </c>
      <c r="I1109">
        <v>-41.856266241675897</v>
      </c>
      <c r="J1109">
        <v>-4.2014326298503697</v>
      </c>
      <c r="K1109">
        <v>856.47079306478201</v>
      </c>
      <c r="L1109">
        <v>799.80023277660405</v>
      </c>
      <c r="M1109">
        <v>22.288828381298899</v>
      </c>
      <c r="N1109">
        <v>0.73482620344190097</v>
      </c>
      <c r="O1109">
        <v>64.245104232469899</v>
      </c>
      <c r="P1109">
        <v>75.8888888888889</v>
      </c>
      <c r="Q1109">
        <v>0.18274674944418001</v>
      </c>
    </row>
    <row r="1110" spans="1:17" hidden="1" x14ac:dyDescent="0.3">
      <c r="A1110" t="s">
        <v>2367</v>
      </c>
      <c r="B1110" t="s">
        <v>2368</v>
      </c>
      <c r="C1110" t="str">
        <f>IFERROR(VLOOKUP(Table1[[#This Row],[Ticker]],[1]!Table1[[Symbol]:[Industry]],2,FALSE),"-")</f>
        <v>-</v>
      </c>
      <c r="D1110" t="s">
        <v>193</v>
      </c>
      <c r="E1110">
        <v>2082.4912303999999</v>
      </c>
      <c r="F1110">
        <v>1250.1500000000001</v>
      </c>
      <c r="G1110">
        <v>21.693680885933599</v>
      </c>
      <c r="H1110">
        <v>8.5580179776346306</v>
      </c>
      <c r="I1110">
        <v>17.485208304311701</v>
      </c>
      <c r="J1110">
        <v>-1.34854928039351</v>
      </c>
      <c r="K1110">
        <v>1152.07302316245</v>
      </c>
      <c r="L1110">
        <v>976.18026764285003</v>
      </c>
      <c r="M1110">
        <v>51.9890480494389</v>
      </c>
      <c r="N1110">
        <v>0.80400640904198095</v>
      </c>
      <c r="O1110">
        <v>11.906571211454599</v>
      </c>
      <c r="P1110">
        <v>61.195280768486903</v>
      </c>
      <c r="Q1110">
        <v>3.3041164688022998E-2</v>
      </c>
    </row>
    <row r="1111" spans="1:17" hidden="1" x14ac:dyDescent="0.3">
      <c r="A1111" t="s">
        <v>2369</v>
      </c>
      <c r="B1111" t="s">
        <v>2370</v>
      </c>
      <c r="C1111" t="str">
        <f>IFERROR(VLOOKUP(Table1[[#This Row],[Ticker]],[1]!Table1[[Symbol]:[Industry]],2,FALSE),"-")</f>
        <v>-</v>
      </c>
      <c r="D1111" t="s">
        <v>225</v>
      </c>
      <c r="E1111">
        <v>2070.1764812400002</v>
      </c>
      <c r="F1111">
        <v>811.3</v>
      </c>
      <c r="G1111">
        <v>1.52290811255855</v>
      </c>
      <c r="H1111">
        <v>-10.263991024357599</v>
      </c>
      <c r="I1111">
        <v>40.834232765374303</v>
      </c>
      <c r="J1111">
        <v>-3.11452276856458</v>
      </c>
      <c r="K1111">
        <v>805.45479708227799</v>
      </c>
      <c r="L1111">
        <v>634.49969064265099</v>
      </c>
      <c r="M1111">
        <v>32.164422205471702</v>
      </c>
      <c r="N1111">
        <v>0.53212750745590798</v>
      </c>
      <c r="O1111">
        <v>22.0263774189572</v>
      </c>
      <c r="P1111">
        <v>101.815920398009</v>
      </c>
      <c r="Q1111">
        <v>0.243081100693011</v>
      </c>
    </row>
    <row r="1112" spans="1:17" hidden="1" x14ac:dyDescent="0.3">
      <c r="A1112" t="s">
        <v>2371</v>
      </c>
      <c r="B1112" t="s">
        <v>2372</v>
      </c>
      <c r="C1112" t="str">
        <f>IFERROR(VLOOKUP(Table1[[#This Row],[Ticker]],[1]!Table1[[Symbol]:[Industry]],2,FALSE),"-")</f>
        <v>-</v>
      </c>
      <c r="D1112" t="s">
        <v>253</v>
      </c>
      <c r="E1112">
        <v>2063.2710720599998</v>
      </c>
      <c r="F1112">
        <v>1885.85</v>
      </c>
      <c r="G1112">
        <v>108.976146026107</v>
      </c>
      <c r="H1112">
        <v>31.077824697112099</v>
      </c>
      <c r="I1112">
        <v>39.218126884213298</v>
      </c>
      <c r="J1112">
        <v>-4.2012129247434498</v>
      </c>
      <c r="K1112">
        <v>1609.7898671892001</v>
      </c>
      <c r="L1112">
        <v>1323.32110695244</v>
      </c>
      <c r="M1112">
        <v>60.971637406083701</v>
      </c>
      <c r="N1112">
        <v>0.82737011987088904</v>
      </c>
      <c r="O1112">
        <v>5.78784102659277</v>
      </c>
      <c r="P1112">
        <v>137.06473915776201</v>
      </c>
      <c r="Q1112">
        <v>0.10547924908473499</v>
      </c>
    </row>
    <row r="1113" spans="1:17" hidden="1" x14ac:dyDescent="0.3">
      <c r="A1113" t="s">
        <v>2373</v>
      </c>
      <c r="B1113" t="s">
        <v>2374</v>
      </c>
      <c r="C1113" t="str">
        <f>IFERROR(VLOOKUP(Table1[[#This Row],[Ticker]],[1]!Table1[[Symbol]:[Industry]],2,FALSE),"-")</f>
        <v>-</v>
      </c>
      <c r="D1113" t="s">
        <v>304</v>
      </c>
      <c r="E1113">
        <v>2062.5656780250001</v>
      </c>
      <c r="F1113">
        <v>327.7</v>
      </c>
      <c r="G1113">
        <v>-2.0141073014356499</v>
      </c>
      <c r="H1113">
        <v>-6.8619343390324703</v>
      </c>
      <c r="I1113">
        <v>23.168505046606398</v>
      </c>
      <c r="J1113">
        <v>-1.2464791631401899</v>
      </c>
      <c r="K1113">
        <v>342.00077436614401</v>
      </c>
      <c r="L1113">
        <v>311.07422297446499</v>
      </c>
      <c r="M1113">
        <v>40.365082843193598</v>
      </c>
      <c r="N1113">
        <v>0.37316940731687498</v>
      </c>
      <c r="O1113">
        <v>28.9746719560573</v>
      </c>
      <c r="P1113">
        <v>54.066760695815702</v>
      </c>
      <c r="Q1113">
        <v>9.0683477384448E-2</v>
      </c>
    </row>
    <row r="1114" spans="1:17" hidden="1" x14ac:dyDescent="0.3">
      <c r="A1114" t="s">
        <v>2375</v>
      </c>
      <c r="B1114" t="s">
        <v>2376</v>
      </c>
      <c r="C1114" t="str">
        <f>IFERROR(VLOOKUP(Table1[[#This Row],[Ticker]],[1]!Table1[[Symbol]:[Industry]],2,FALSE),"-")</f>
        <v>-</v>
      </c>
      <c r="D1114" t="s">
        <v>1811</v>
      </c>
      <c r="E1114">
        <v>2056</v>
      </c>
      <c r="F1114">
        <v>318.2</v>
      </c>
      <c r="G1114">
        <v>35.820751982327501</v>
      </c>
      <c r="H1114">
        <v>1.93820733395148</v>
      </c>
      <c r="I1114">
        <v>12.4842446850167</v>
      </c>
      <c r="J1114">
        <v>11.015572327979701</v>
      </c>
      <c r="K1114">
        <v>293.38246012251199</v>
      </c>
      <c r="L1114">
        <v>267.86203959041001</v>
      </c>
      <c r="M1114">
        <v>82.060753535732402</v>
      </c>
      <c r="N1114">
        <v>1.68518059637881</v>
      </c>
      <c r="O1114">
        <v>6.3482086737900598</v>
      </c>
      <c r="P1114">
        <v>68.359788359788297</v>
      </c>
      <c r="Q1114">
        <v>0.18785226069731001</v>
      </c>
    </row>
    <row r="1115" spans="1:17" hidden="1" x14ac:dyDescent="0.3">
      <c r="A1115" t="s">
        <v>2377</v>
      </c>
      <c r="B1115" t="s">
        <v>2378</v>
      </c>
      <c r="C1115" t="str">
        <f>IFERROR(VLOOKUP(Table1[[#This Row],[Ticker]],[1]!Table1[[Symbol]:[Industry]],2,FALSE),"-")</f>
        <v>-</v>
      </c>
      <c r="D1115" t="s">
        <v>637</v>
      </c>
      <c r="E1115">
        <v>2052.8327656000001</v>
      </c>
      <c r="F1115">
        <v>404.65</v>
      </c>
      <c r="G1115">
        <v>10.6745215657791</v>
      </c>
      <c r="H1115">
        <v>-1.7848775874476099</v>
      </c>
      <c r="I1115">
        <v>-22.434965190373799</v>
      </c>
      <c r="J1115">
        <v>-0.93205214679039305</v>
      </c>
      <c r="K1115">
        <v>409.32640837891302</v>
      </c>
      <c r="L1115">
        <v>397.92139142519</v>
      </c>
      <c r="M1115">
        <v>52.571076301435902</v>
      </c>
      <c r="N1115">
        <v>0.90459949806788598</v>
      </c>
      <c r="O1115">
        <v>55.677746200420103</v>
      </c>
      <c r="P1115">
        <v>47.817351598173502</v>
      </c>
      <c r="Q1115">
        <v>9.9225192225735004E-2</v>
      </c>
    </row>
    <row r="1116" spans="1:17" hidden="1" x14ac:dyDescent="0.3">
      <c r="A1116" t="s">
        <v>2379</v>
      </c>
      <c r="B1116" t="s">
        <v>2380</v>
      </c>
      <c r="C1116" t="str">
        <f>IFERROR(VLOOKUP(Table1[[#This Row],[Ticker]],[1]!Table1[[Symbol]:[Industry]],2,FALSE),"-")</f>
        <v>-</v>
      </c>
      <c r="D1116" t="s">
        <v>416</v>
      </c>
      <c r="E1116">
        <v>2051.8920287999999</v>
      </c>
      <c r="F1116">
        <v>837.85</v>
      </c>
      <c r="G1116">
        <v>-28.562368339903799</v>
      </c>
      <c r="H1116">
        <v>19.004740097829899</v>
      </c>
      <c r="I1116">
        <v>-14.745253274737101</v>
      </c>
      <c r="J1116">
        <v>5.7389539338036597</v>
      </c>
      <c r="K1116">
        <v>749.76470383570904</v>
      </c>
      <c r="L1116">
        <v>777.57221861445203</v>
      </c>
      <c r="M1116">
        <v>73.248392473717502</v>
      </c>
      <c r="N1116">
        <v>1.3392589342017001</v>
      </c>
      <c r="O1116">
        <v>30.0948857194008</v>
      </c>
      <c r="P1116">
        <v>30.0100861199472</v>
      </c>
      <c r="Q1116">
        <v>-7.7476791772108006E-2</v>
      </c>
    </row>
    <row r="1117" spans="1:17" hidden="1" x14ac:dyDescent="0.3">
      <c r="A1117" t="s">
        <v>2381</v>
      </c>
      <c r="B1117" t="s">
        <v>2382</v>
      </c>
      <c r="C1117" t="str">
        <f>IFERROR(VLOOKUP(Table1[[#This Row],[Ticker]],[1]!Table1[[Symbol]:[Industry]],2,FALSE),"-")</f>
        <v>-</v>
      </c>
      <c r="D1117" t="s">
        <v>214</v>
      </c>
      <c r="E1117">
        <v>2051.0083755999999</v>
      </c>
      <c r="F1117">
        <v>87.29</v>
      </c>
      <c r="G1117">
        <v>232.66969325800201</v>
      </c>
      <c r="H1117">
        <v>53.4760775389842</v>
      </c>
      <c r="I1117">
        <v>128.22773840915801</v>
      </c>
      <c r="J1117">
        <v>-1.6937528976592799</v>
      </c>
      <c r="K1117">
        <v>65.781426344961901</v>
      </c>
      <c r="L1117">
        <v>46.5905115165354</v>
      </c>
      <c r="M1117">
        <v>57.670354278548402</v>
      </c>
      <c r="N1117">
        <v>2.4432198076776901</v>
      </c>
      <c r="O1117">
        <v>14.491923473479201</v>
      </c>
      <c r="P1117">
        <v>282.013129102844</v>
      </c>
      <c r="Q1117">
        <v>0.14310819744971301</v>
      </c>
    </row>
    <row r="1118" spans="1:17" hidden="1" x14ac:dyDescent="0.3">
      <c r="A1118" t="s">
        <v>2383</v>
      </c>
      <c r="B1118" t="s">
        <v>2384</v>
      </c>
      <c r="C1118" t="str">
        <f>IFERROR(VLOOKUP(Table1[[#This Row],[Ticker]],[1]!Table1[[Symbol]:[Industry]],2,FALSE),"-")</f>
        <v>-</v>
      </c>
      <c r="D1118" t="s">
        <v>18</v>
      </c>
      <c r="E1118">
        <v>2049.9812916119999</v>
      </c>
      <c r="F1118">
        <v>210.78</v>
      </c>
      <c r="G1118">
        <v>-56.468393700466997</v>
      </c>
      <c r="H1118">
        <v>-3.2429082426635798</v>
      </c>
      <c r="I1118">
        <v>-31.0117129999729</v>
      </c>
      <c r="J1118">
        <v>-5.1054981077850101</v>
      </c>
      <c r="K1118">
        <v>214.506997335623</v>
      </c>
      <c r="M1118">
        <v>37.304557289014497</v>
      </c>
      <c r="N1118">
        <v>1.1329328671649299</v>
      </c>
      <c r="O1118">
        <v>63.227061391023803</v>
      </c>
      <c r="P1118">
        <v>15.5275417922718</v>
      </c>
    </row>
    <row r="1119" spans="1:17" hidden="1" x14ac:dyDescent="0.3">
      <c r="A1119" t="s">
        <v>2385</v>
      </c>
      <c r="B1119" t="s">
        <v>2386</v>
      </c>
      <c r="C1119" t="str">
        <f>IFERROR(VLOOKUP(Table1[[#This Row],[Ticker]],[1]!Table1[[Symbol]:[Industry]],2,FALSE),"-")</f>
        <v>-</v>
      </c>
      <c r="D1119" t="s">
        <v>878</v>
      </c>
      <c r="E1119">
        <v>2049.3452631199998</v>
      </c>
      <c r="F1119">
        <v>295.55</v>
      </c>
      <c r="G1119">
        <v>635.814885274576</v>
      </c>
      <c r="H1119">
        <v>11.4850986121536</v>
      </c>
      <c r="I1119">
        <v>169.95374548046601</v>
      </c>
      <c r="J1119">
        <v>-8.5029911853822604</v>
      </c>
      <c r="K1119">
        <v>265.44432939312497</v>
      </c>
      <c r="L1119">
        <v>177.08828896665099</v>
      </c>
      <c r="M1119">
        <v>51.081569780632897</v>
      </c>
      <c r="N1119">
        <v>2.0448633719422098</v>
      </c>
      <c r="O1119">
        <v>13.043478260869501</v>
      </c>
      <c r="Q1119">
        <v>0.14236553039271599</v>
      </c>
    </row>
    <row r="1120" spans="1:17" hidden="1" x14ac:dyDescent="0.3">
      <c r="A1120" t="s">
        <v>2387</v>
      </c>
      <c r="B1120" t="s">
        <v>2388</v>
      </c>
      <c r="C1120" t="str">
        <f>IFERROR(VLOOKUP(Table1[[#This Row],[Ticker]],[1]!Table1[[Symbol]:[Industry]],2,FALSE),"-")</f>
        <v>-</v>
      </c>
      <c r="D1120" t="s">
        <v>330</v>
      </c>
      <c r="E1120">
        <v>2048.8785404099999</v>
      </c>
      <c r="F1120">
        <v>612.1</v>
      </c>
      <c r="G1120">
        <v>8.5703999043861696</v>
      </c>
      <c r="H1120">
        <v>10.813194688725901</v>
      </c>
      <c r="I1120">
        <v>18.629747501233101</v>
      </c>
      <c r="J1120">
        <v>-3.9030624145393702</v>
      </c>
      <c r="K1120">
        <v>549.50986331078104</v>
      </c>
      <c r="L1120">
        <v>499.55643713803499</v>
      </c>
      <c r="M1120">
        <v>56.502589363404098</v>
      </c>
      <c r="N1120">
        <v>1.1664444493013399</v>
      </c>
      <c r="O1120">
        <v>7.2210423133474801</v>
      </c>
      <c r="P1120">
        <v>49.474969474969399</v>
      </c>
      <c r="Q1120">
        <v>-4.9222432094337E-2</v>
      </c>
    </row>
    <row r="1121" spans="1:17" hidden="1" x14ac:dyDescent="0.3">
      <c r="A1121" t="s">
        <v>2389</v>
      </c>
      <c r="B1121" t="s">
        <v>2390</v>
      </c>
      <c r="C1121" t="str">
        <f>IFERROR(VLOOKUP(Table1[[#This Row],[Ticker]],[1]!Table1[[Symbol]:[Industry]],2,FALSE),"-")</f>
        <v>-</v>
      </c>
      <c r="D1121" t="s">
        <v>443</v>
      </c>
      <c r="E1121">
        <v>2047.1824999999999</v>
      </c>
      <c r="F1121">
        <v>1349.6</v>
      </c>
      <c r="G1121">
        <v>15.511738273908399</v>
      </c>
      <c r="H1121">
        <v>-4.1929652685273897</v>
      </c>
      <c r="I1121">
        <v>-22.747853670818198</v>
      </c>
      <c r="J1121">
        <v>-2.37709634051904</v>
      </c>
      <c r="K1121">
        <v>1311.1583834452999</v>
      </c>
      <c r="L1121">
        <v>1239.24808970249</v>
      </c>
      <c r="M1121">
        <v>49.477137699773003</v>
      </c>
      <c r="N1121">
        <v>1.5358865898651</v>
      </c>
      <c r="O1121">
        <v>18.9241256668642</v>
      </c>
      <c r="P1121">
        <v>45.102677131491198</v>
      </c>
      <c r="Q1121">
        <v>4.7905489388417002E-2</v>
      </c>
    </row>
    <row r="1122" spans="1:17" hidden="1" x14ac:dyDescent="0.3">
      <c r="A1122" t="s">
        <v>2391</v>
      </c>
      <c r="B1122" t="s">
        <v>2392</v>
      </c>
      <c r="C1122" t="str">
        <f>IFERROR(VLOOKUP(Table1[[#This Row],[Ticker]],[1]!Table1[[Symbol]:[Industry]],2,FALSE),"-")</f>
        <v>-</v>
      </c>
      <c r="D1122" t="s">
        <v>481</v>
      </c>
      <c r="E1122">
        <v>2042.7885659999999</v>
      </c>
      <c r="F1122">
        <v>830.65</v>
      </c>
      <c r="G1122">
        <v>57.126465288707301</v>
      </c>
      <c r="H1122">
        <v>36.5882289376679</v>
      </c>
      <c r="I1122">
        <v>27.320827122320399</v>
      </c>
      <c r="J1122">
        <v>2.6810187481035799</v>
      </c>
      <c r="K1122">
        <v>680.59696380220396</v>
      </c>
      <c r="L1122">
        <v>596.45911021745303</v>
      </c>
      <c r="M1122">
        <v>68.9266062085633</v>
      </c>
      <c r="N1122">
        <v>1.3693460266997199</v>
      </c>
      <c r="O1122">
        <v>2.6665864082345099</v>
      </c>
      <c r="P1122">
        <v>93.062173155142304</v>
      </c>
      <c r="Q1122">
        <v>9.3710408180132002E-2</v>
      </c>
    </row>
    <row r="1123" spans="1:17" hidden="1" x14ac:dyDescent="0.3">
      <c r="A1123" t="s">
        <v>2393</v>
      </c>
      <c r="B1123" t="s">
        <v>2394</v>
      </c>
      <c r="C1123" t="str">
        <f>IFERROR(VLOOKUP(Table1[[#This Row],[Ticker]],[1]!Table1[[Symbol]:[Industry]],2,FALSE),"-")</f>
        <v>-</v>
      </c>
      <c r="E1123">
        <v>2039.7871342399999</v>
      </c>
      <c r="F1123">
        <v>390.3</v>
      </c>
      <c r="G1123">
        <v>51.451688522342799</v>
      </c>
      <c r="H1123">
        <v>66.536917754665694</v>
      </c>
      <c r="I1123">
        <v>65.943912049461701</v>
      </c>
      <c r="J1123">
        <v>12.502137861209</v>
      </c>
      <c r="M1123">
        <v>70.782513791277594</v>
      </c>
      <c r="O1123">
        <v>6.7768383294901398</v>
      </c>
      <c r="P1123">
        <v>86.746411483253596</v>
      </c>
    </row>
    <row r="1124" spans="1:17" hidden="1" x14ac:dyDescent="0.3">
      <c r="A1124" t="s">
        <v>2395</v>
      </c>
      <c r="B1124" t="s">
        <v>2396</v>
      </c>
      <c r="C1124" t="str">
        <f>IFERROR(VLOOKUP(Table1[[#This Row],[Ticker]],[1]!Table1[[Symbol]:[Industry]],2,FALSE),"-")</f>
        <v>-</v>
      </c>
      <c r="D1124" t="s">
        <v>108</v>
      </c>
      <c r="E1124">
        <v>2032.82589502</v>
      </c>
      <c r="F1124">
        <v>913.7</v>
      </c>
      <c r="G1124">
        <v>95.235319273513696</v>
      </c>
      <c r="H1124">
        <v>1.5625817092840499</v>
      </c>
      <c r="I1124">
        <v>54.172164469776597</v>
      </c>
      <c r="J1124">
        <v>3.9064008047874399</v>
      </c>
      <c r="K1124">
        <v>841.35826269861502</v>
      </c>
      <c r="L1124">
        <v>666.37591121292496</v>
      </c>
      <c r="M1124">
        <v>69.149789338411594</v>
      </c>
      <c r="N1124">
        <v>0.57161182676091704</v>
      </c>
      <c r="O1124">
        <v>7.0373207836269902</v>
      </c>
      <c r="P1124">
        <v>136.64853664853601</v>
      </c>
      <c r="Q1124">
        <v>5.2691382238933E-2</v>
      </c>
    </row>
    <row r="1125" spans="1:17" hidden="1" x14ac:dyDescent="0.3">
      <c r="A1125" t="s">
        <v>2397</v>
      </c>
      <c r="B1125" t="s">
        <v>2398</v>
      </c>
      <c r="C1125" t="str">
        <f>IFERROR(VLOOKUP(Table1[[#This Row],[Ticker]],[1]!Table1[[Symbol]:[Industry]],2,FALSE),"-")</f>
        <v>-</v>
      </c>
      <c r="D1125" t="s">
        <v>62</v>
      </c>
      <c r="E1125">
        <v>2032.5070987199999</v>
      </c>
      <c r="F1125">
        <v>1423.65</v>
      </c>
      <c r="G1125">
        <v>-18.753643505096399</v>
      </c>
      <c r="H1125">
        <v>-10.237243029594101</v>
      </c>
      <c r="I1125">
        <v>-10.0677643852176</v>
      </c>
      <c r="J1125">
        <v>-2.0424209429014502</v>
      </c>
      <c r="K1125">
        <v>1470.85279592251</v>
      </c>
      <c r="L1125">
        <v>1412.9486891625099</v>
      </c>
      <c r="M1125">
        <v>37.262851539691503</v>
      </c>
      <c r="N1125">
        <v>1.63023306894447</v>
      </c>
      <c r="O1125">
        <v>22.502019457029402</v>
      </c>
      <c r="P1125">
        <v>29.281692698873901</v>
      </c>
      <c r="Q1125">
        <v>4.3603901541105002E-2</v>
      </c>
    </row>
    <row r="1126" spans="1:17" hidden="1" x14ac:dyDescent="0.3">
      <c r="A1126" t="s">
        <v>2399</v>
      </c>
      <c r="B1126" t="s">
        <v>2400</v>
      </c>
      <c r="C1126" t="str">
        <f>IFERROR(VLOOKUP(Table1[[#This Row],[Ticker]],[1]!Table1[[Symbol]:[Industry]],2,FALSE),"-")</f>
        <v>-</v>
      </c>
      <c r="D1126" t="s">
        <v>798</v>
      </c>
      <c r="E1126">
        <v>2024.2103453529901</v>
      </c>
      <c r="F1126">
        <v>17.72</v>
      </c>
      <c r="G1126">
        <v>18.4058128504827</v>
      </c>
      <c r="H1126">
        <v>-2.0588460341591399</v>
      </c>
      <c r="I1126">
        <v>-33.951168210079999</v>
      </c>
      <c r="J1126">
        <v>-3.1121641904956401</v>
      </c>
      <c r="K1126">
        <v>17.998065307129501</v>
      </c>
      <c r="L1126">
        <v>18.324441838740398</v>
      </c>
      <c r="M1126">
        <v>39.8709291333777</v>
      </c>
      <c r="N1126">
        <v>0.38005697752422601</v>
      </c>
      <c r="O1126">
        <v>65.349887133182804</v>
      </c>
      <c r="P1126">
        <v>46.446280991735499</v>
      </c>
      <c r="Q1126">
        <v>7.6492178372562003E-2</v>
      </c>
    </row>
    <row r="1127" spans="1:17" hidden="1" x14ac:dyDescent="0.3">
      <c r="A1127" t="s">
        <v>2401</v>
      </c>
      <c r="B1127" t="s">
        <v>2402</v>
      </c>
      <c r="C1127" t="str">
        <f>IFERROR(VLOOKUP(Table1[[#This Row],[Ticker]],[1]!Table1[[Symbol]:[Industry]],2,FALSE),"-")</f>
        <v>-</v>
      </c>
      <c r="D1127" t="s">
        <v>246</v>
      </c>
      <c r="E1127">
        <v>2015.9348371200001</v>
      </c>
      <c r="F1127">
        <v>347.09</v>
      </c>
      <c r="G1127">
        <v>253.34632216233999</v>
      </c>
      <c r="H1127">
        <v>55.3178181525318</v>
      </c>
      <c r="I1127">
        <v>68.443525356803605</v>
      </c>
      <c r="J1127">
        <v>20.388335094784001</v>
      </c>
      <c r="K1127">
        <v>249.260252401315</v>
      </c>
      <c r="L1127">
        <v>199.48714621669001</v>
      </c>
      <c r="M1127">
        <v>94.643217316702405</v>
      </c>
      <c r="N1127">
        <v>2.8464891062792002</v>
      </c>
      <c r="O1127">
        <v>10.066553343513201</v>
      </c>
      <c r="P1127">
        <v>280.16429353778699</v>
      </c>
      <c r="Q1127">
        <v>0.13189077705577401</v>
      </c>
    </row>
    <row r="1128" spans="1:17" hidden="1" x14ac:dyDescent="0.3">
      <c r="A1128" t="s">
        <v>2403</v>
      </c>
      <c r="B1128" t="s">
        <v>2404</v>
      </c>
      <c r="C1128" t="str">
        <f>IFERROR(VLOOKUP(Table1[[#This Row],[Ticker]],[1]!Table1[[Symbol]:[Industry]],2,FALSE),"-")</f>
        <v>-</v>
      </c>
      <c r="D1128" t="s">
        <v>243</v>
      </c>
      <c r="E1128">
        <v>2014.78898222</v>
      </c>
      <c r="F1128">
        <v>60.94</v>
      </c>
      <c r="G1128">
        <v>76.123719365334395</v>
      </c>
      <c r="H1128">
        <v>-8.07334175691933</v>
      </c>
      <c r="I1128">
        <v>-19.576479839351201</v>
      </c>
      <c r="J1128">
        <v>-3.1320302898574299</v>
      </c>
      <c r="K1128">
        <v>63.7587407021473</v>
      </c>
      <c r="L1128">
        <v>59.392344910622903</v>
      </c>
      <c r="M1128">
        <v>47.0234465234075</v>
      </c>
      <c r="N1128">
        <v>1.0039251497770401</v>
      </c>
      <c r="O1128">
        <v>57.367902855267403</v>
      </c>
      <c r="P1128">
        <v>109.55983493810101</v>
      </c>
      <c r="Q1128">
        <v>9.3453592069849996E-3</v>
      </c>
    </row>
    <row r="1129" spans="1:17" hidden="1" x14ac:dyDescent="0.3">
      <c r="A1129" t="s">
        <v>2405</v>
      </c>
      <c r="B1129" t="s">
        <v>2406</v>
      </c>
      <c r="C1129" t="str">
        <f>IFERROR(VLOOKUP(Table1[[#This Row],[Ticker]],[1]!Table1[[Symbol]:[Industry]],2,FALSE),"-")</f>
        <v>-</v>
      </c>
      <c r="D1129" t="s">
        <v>891</v>
      </c>
      <c r="E1129">
        <v>2007.220556</v>
      </c>
      <c r="F1129">
        <v>844.25</v>
      </c>
      <c r="G1129">
        <v>-22.485911478303102</v>
      </c>
      <c r="H1129">
        <v>7.0013606509855801</v>
      </c>
      <c r="I1129">
        <v>-12.0812687715966</v>
      </c>
      <c r="J1129">
        <v>-0.231008843110797</v>
      </c>
      <c r="K1129">
        <v>792.473603555463</v>
      </c>
      <c r="L1129">
        <v>763.50319740505302</v>
      </c>
      <c r="M1129">
        <v>64.593997228888398</v>
      </c>
      <c r="N1129">
        <v>2.9449603223972201</v>
      </c>
      <c r="O1129">
        <v>13.355048859934801</v>
      </c>
      <c r="P1129">
        <v>31.390553264337399</v>
      </c>
      <c r="Q1129">
        <v>7.5466341358316993E-2</v>
      </c>
    </row>
    <row r="1130" spans="1:17" hidden="1" x14ac:dyDescent="0.3">
      <c r="A1130" t="s">
        <v>2407</v>
      </c>
      <c r="B1130" t="s">
        <v>2408</v>
      </c>
      <c r="C1130" t="str">
        <f>IFERROR(VLOOKUP(Table1[[#This Row],[Ticker]],[1]!Table1[[Symbol]:[Industry]],2,FALSE),"-")</f>
        <v>-</v>
      </c>
      <c r="E1130">
        <v>2007.2119997279999</v>
      </c>
      <c r="F1130">
        <v>115.96</v>
      </c>
      <c r="G1130">
        <v>110.977697179418</v>
      </c>
      <c r="H1130">
        <v>-18.3004086342231</v>
      </c>
      <c r="I1130">
        <v>-44.096947675608497</v>
      </c>
      <c r="J1130">
        <v>-4.0809119068622897</v>
      </c>
      <c r="K1130">
        <v>124.96221473087201</v>
      </c>
      <c r="L1130">
        <v>128.266380524711</v>
      </c>
      <c r="M1130">
        <v>53.491979319153501</v>
      </c>
      <c r="N1130">
        <v>0.67450368524527404</v>
      </c>
      <c r="O1130">
        <v>136.633321835115</v>
      </c>
      <c r="P1130">
        <v>231.31428571428501</v>
      </c>
    </row>
    <row r="1131" spans="1:17" hidden="1" x14ac:dyDescent="0.3">
      <c r="A1131" t="s">
        <v>2409</v>
      </c>
      <c r="B1131" t="s">
        <v>2410</v>
      </c>
      <c r="C1131" t="str">
        <f>IFERROR(VLOOKUP(Table1[[#This Row],[Ticker]],[1]!Table1[[Symbol]:[Industry]],2,FALSE),"-")</f>
        <v>-</v>
      </c>
      <c r="D1131" t="s">
        <v>371</v>
      </c>
      <c r="E1131">
        <v>2006.0333876</v>
      </c>
      <c r="F1131">
        <v>125.36</v>
      </c>
      <c r="G1131">
        <v>31.581580187405098</v>
      </c>
      <c r="H1131">
        <v>18.709069107110199</v>
      </c>
      <c r="I1131">
        <v>2.5219531440658001</v>
      </c>
      <c r="J1131">
        <v>13.4760946955523</v>
      </c>
      <c r="K1131">
        <v>104.35285326198201</v>
      </c>
      <c r="L1131">
        <v>93.569241869146794</v>
      </c>
      <c r="M1131">
        <v>65.699576886468094</v>
      </c>
      <c r="N1131">
        <v>1.80956677587452</v>
      </c>
      <c r="O1131">
        <v>6.8921506062539803</v>
      </c>
      <c r="P1131">
        <v>77.438075017692796</v>
      </c>
      <c r="Q1131">
        <v>0.114586469262765</v>
      </c>
    </row>
    <row r="1132" spans="1:17" hidden="1" x14ac:dyDescent="0.3">
      <c r="A1132" t="s">
        <v>2411</v>
      </c>
      <c r="B1132" t="s">
        <v>2412</v>
      </c>
      <c r="C1132" t="str">
        <f>IFERROR(VLOOKUP(Table1[[#This Row],[Ticker]],[1]!Table1[[Symbol]:[Industry]],2,FALSE),"-")</f>
        <v>-</v>
      </c>
      <c r="D1132" t="s">
        <v>1357</v>
      </c>
      <c r="E1132">
        <v>1999.828256625</v>
      </c>
      <c r="F1132">
        <v>279.64</v>
      </c>
      <c r="G1132">
        <v>53.546483248716399</v>
      </c>
      <c r="H1132">
        <v>12.6516313270747</v>
      </c>
      <c r="I1132">
        <v>32.346054766443601</v>
      </c>
      <c r="J1132">
        <v>17.640747832736398</v>
      </c>
      <c r="K1132">
        <v>239.23897012225899</v>
      </c>
      <c r="L1132">
        <v>207.084355424302</v>
      </c>
      <c r="M1132">
        <v>84.773396995969605</v>
      </c>
      <c r="N1132">
        <v>1.59791191458197</v>
      </c>
      <c r="O1132">
        <v>3.5974824774710199</v>
      </c>
      <c r="P1132">
        <v>102.271247739602</v>
      </c>
      <c r="Q1132">
        <v>0.21042957759227299</v>
      </c>
    </row>
    <row r="1133" spans="1:17" hidden="1" x14ac:dyDescent="0.3">
      <c r="A1133" t="s">
        <v>2413</v>
      </c>
      <c r="B1133" t="s">
        <v>2414</v>
      </c>
      <c r="C1133" t="str">
        <f>IFERROR(VLOOKUP(Table1[[#This Row],[Ticker]],[1]!Table1[[Symbol]:[Industry]],2,FALSE),"-")</f>
        <v>-</v>
      </c>
      <c r="D1133" t="s">
        <v>371</v>
      </c>
      <c r="E1133">
        <v>1999.4715169200001</v>
      </c>
      <c r="F1133">
        <v>227.19</v>
      </c>
      <c r="G1133">
        <v>-54.3925279834801</v>
      </c>
      <c r="H1133">
        <v>-4.8451605007141696</v>
      </c>
      <c r="I1133">
        <v>-31.701516614873398</v>
      </c>
      <c r="J1133">
        <v>-2.5402343238415899</v>
      </c>
      <c r="K1133">
        <v>232.83971244358199</v>
      </c>
      <c r="L1133">
        <v>253.931209103838</v>
      </c>
      <c r="M1133">
        <v>44.221417868407201</v>
      </c>
      <c r="N1133">
        <v>0.429888074605217</v>
      </c>
      <c r="O1133">
        <v>53.329812051586799</v>
      </c>
      <c r="P1133">
        <v>8.1857142857142797</v>
      </c>
      <c r="Q1133">
        <v>0.16610630886615599</v>
      </c>
    </row>
    <row r="1134" spans="1:17" hidden="1" x14ac:dyDescent="0.3">
      <c r="A1134" t="s">
        <v>2415</v>
      </c>
      <c r="B1134" t="s">
        <v>2416</v>
      </c>
      <c r="C1134" t="str">
        <f>IFERROR(VLOOKUP(Table1[[#This Row],[Ticker]],[1]!Table1[[Symbol]:[Industry]],2,FALSE),"-")</f>
        <v>-</v>
      </c>
      <c r="D1134" t="s">
        <v>148</v>
      </c>
      <c r="E1134">
        <v>1995.0324778019999</v>
      </c>
      <c r="F1134">
        <v>126.31</v>
      </c>
      <c r="G1134">
        <v>-33.458696008118402</v>
      </c>
      <c r="H1134">
        <v>-6.1989546259812203</v>
      </c>
      <c r="I1134">
        <v>-40.467505480376801</v>
      </c>
      <c r="J1134">
        <v>-2.4177591967175802</v>
      </c>
      <c r="K1134">
        <v>133.25028434730501</v>
      </c>
      <c r="M1134">
        <v>46.840522053822298</v>
      </c>
      <c r="N1134">
        <v>1.5597902345883901</v>
      </c>
      <c r="O1134">
        <v>53.590372892090798</v>
      </c>
      <c r="P1134">
        <v>5.25833333333334</v>
      </c>
    </row>
    <row r="1135" spans="1:17" hidden="1" x14ac:dyDescent="0.3">
      <c r="A1135" t="s">
        <v>2417</v>
      </c>
      <c r="B1135" t="s">
        <v>2418</v>
      </c>
      <c r="C1135" t="str">
        <f>IFERROR(VLOOKUP(Table1[[#This Row],[Ticker]],[1]!Table1[[Symbol]:[Industry]],2,FALSE),"-")</f>
        <v>-</v>
      </c>
      <c r="D1135" t="s">
        <v>637</v>
      </c>
      <c r="E1135">
        <v>1991.8746000000001</v>
      </c>
      <c r="F1135">
        <v>357.15</v>
      </c>
      <c r="G1135">
        <v>6.0713228066463403</v>
      </c>
      <c r="H1135">
        <v>0.57909842202806705</v>
      </c>
      <c r="I1135">
        <v>-4.8825431696878301</v>
      </c>
      <c r="J1135">
        <v>-3.8929910714088098</v>
      </c>
      <c r="K1135">
        <v>349.93134721051598</v>
      </c>
      <c r="L1135">
        <v>330.51262781272402</v>
      </c>
      <c r="M1135">
        <v>44.857008872980401</v>
      </c>
      <c r="N1135">
        <v>1.2881538756711799</v>
      </c>
      <c r="O1135">
        <v>10.4857902841943</v>
      </c>
      <c r="P1135">
        <v>57.334801762114502</v>
      </c>
      <c r="Q1135">
        <v>5.6511649874776998E-2</v>
      </c>
    </row>
    <row r="1136" spans="1:17" hidden="1" x14ac:dyDescent="0.3">
      <c r="A1136" t="s">
        <v>2419</v>
      </c>
      <c r="B1136" t="s">
        <v>2420</v>
      </c>
      <c r="C1136" t="str">
        <f>IFERROR(VLOOKUP(Table1[[#This Row],[Ticker]],[1]!Table1[[Symbol]:[Industry]],2,FALSE),"-")</f>
        <v>-</v>
      </c>
      <c r="E1136">
        <v>1984.2725</v>
      </c>
      <c r="F1136">
        <v>348.4</v>
      </c>
      <c r="G1136">
        <v>-67.741684873010499</v>
      </c>
      <c r="H1136">
        <v>-21.1018433431428</v>
      </c>
      <c r="I1136">
        <v>-50.005051267922603</v>
      </c>
      <c r="J1136">
        <v>-8.8292508290155993</v>
      </c>
      <c r="K1136">
        <v>403.08844791393102</v>
      </c>
      <c r="L1136">
        <v>447.66294985668299</v>
      </c>
      <c r="M1136">
        <v>36.591469270845302</v>
      </c>
      <c r="N1136">
        <v>3.0294072860149299</v>
      </c>
      <c r="O1136">
        <v>87.686567164179095</v>
      </c>
      <c r="P1136">
        <v>7.1999999999999797</v>
      </c>
      <c r="Q1136">
        <v>0.31234275451043197</v>
      </c>
    </row>
    <row r="1137" spans="1:17" hidden="1" x14ac:dyDescent="0.3">
      <c r="A1137" t="s">
        <v>2421</v>
      </c>
      <c r="B1137" t="s">
        <v>2422</v>
      </c>
      <c r="C1137" t="str">
        <f>IFERROR(VLOOKUP(Table1[[#This Row],[Ticker]],[1]!Table1[[Symbol]:[Industry]],2,FALSE),"-")</f>
        <v>-</v>
      </c>
      <c r="D1137" t="s">
        <v>1634</v>
      </c>
      <c r="E1137">
        <v>1984.1380216</v>
      </c>
      <c r="F1137">
        <v>62.31</v>
      </c>
      <c r="G1137">
        <v>-2.42670840692641</v>
      </c>
      <c r="H1137">
        <v>-2.28910105945784</v>
      </c>
      <c r="I1137">
        <v>5.5232814371910699</v>
      </c>
      <c r="J1137">
        <v>0.77428209371039503</v>
      </c>
      <c r="K1137">
        <v>61.057440547699997</v>
      </c>
      <c r="L1137">
        <v>56.879663783127697</v>
      </c>
      <c r="M1137">
        <v>58.880462682991599</v>
      </c>
      <c r="N1137">
        <v>0.99337859312505195</v>
      </c>
      <c r="O1137">
        <v>2.63200128390306</v>
      </c>
      <c r="P1137">
        <v>29.812499999999901</v>
      </c>
      <c r="Q1137">
        <v>-2.8254867209200001E-2</v>
      </c>
    </row>
    <row r="1138" spans="1:17" hidden="1" x14ac:dyDescent="0.3">
      <c r="A1138" t="s">
        <v>2423</v>
      </c>
      <c r="B1138" t="s">
        <v>2424</v>
      </c>
      <c r="C1138" t="str">
        <f>IFERROR(VLOOKUP(Table1[[#This Row],[Ticker]],[1]!Table1[[Symbol]:[Industry]],2,FALSE),"-")</f>
        <v>-</v>
      </c>
      <c r="D1138" t="s">
        <v>282</v>
      </c>
      <c r="E1138">
        <v>1969.7474664450001</v>
      </c>
      <c r="F1138">
        <v>855.55</v>
      </c>
      <c r="G1138">
        <v>52.075516704735797</v>
      </c>
      <c r="H1138">
        <v>28.631429204545899</v>
      </c>
      <c r="I1138">
        <v>46.5136369421217</v>
      </c>
      <c r="J1138">
        <v>-4.7332549685603</v>
      </c>
      <c r="K1138">
        <v>700.14877603270497</v>
      </c>
      <c r="L1138">
        <v>591.68241135600101</v>
      </c>
      <c r="M1138">
        <v>67.040185559757205</v>
      </c>
      <c r="N1138">
        <v>4.1952737957090402</v>
      </c>
      <c r="O1138">
        <v>10.8059143241189</v>
      </c>
      <c r="P1138">
        <v>87.292031523642706</v>
      </c>
      <c r="Q1138">
        <v>4.4969848728192E-2</v>
      </c>
    </row>
    <row r="1139" spans="1:17" hidden="1" x14ac:dyDescent="0.3">
      <c r="A1139" t="s">
        <v>2425</v>
      </c>
      <c r="B1139" t="s">
        <v>2426</v>
      </c>
      <c r="C1139" t="str">
        <f>IFERROR(VLOOKUP(Table1[[#This Row],[Ticker]],[1]!Table1[[Symbol]:[Industry]],2,FALSE),"-")</f>
        <v>-</v>
      </c>
      <c r="D1139" t="s">
        <v>246</v>
      </c>
      <c r="E1139">
        <v>1969.68398235</v>
      </c>
      <c r="F1139">
        <v>336.25</v>
      </c>
      <c r="G1139">
        <v>558.28539966753499</v>
      </c>
      <c r="H1139">
        <v>11.4197586689228</v>
      </c>
      <c r="I1139">
        <v>54.550582866919399</v>
      </c>
      <c r="J1139">
        <v>4.1687552460110897</v>
      </c>
      <c r="K1139">
        <v>283.356796681405</v>
      </c>
      <c r="L1139">
        <v>209.30568539360399</v>
      </c>
      <c r="M1139">
        <v>70.296039043976606</v>
      </c>
      <c r="N1139">
        <v>1.39679643946929</v>
      </c>
      <c r="O1139">
        <v>0</v>
      </c>
      <c r="P1139">
        <v>627.02702702702697</v>
      </c>
      <c r="Q1139">
        <v>0.20761304191996799</v>
      </c>
    </row>
    <row r="1140" spans="1:17" hidden="1" x14ac:dyDescent="0.3">
      <c r="A1140" t="s">
        <v>2427</v>
      </c>
      <c r="B1140" t="s">
        <v>2428</v>
      </c>
      <c r="C1140" t="str">
        <f>IFERROR(VLOOKUP(Table1[[#This Row],[Ticker]],[1]!Table1[[Symbol]:[Industry]],2,FALSE),"-")</f>
        <v>-</v>
      </c>
      <c r="D1140" t="s">
        <v>98</v>
      </c>
      <c r="E1140">
        <v>1964.175883824</v>
      </c>
      <c r="F1140">
        <v>180.59</v>
      </c>
      <c r="G1140">
        <v>13.1574687097792</v>
      </c>
      <c r="H1140">
        <v>5.8060008494014701</v>
      </c>
      <c r="I1140">
        <v>-9.0974021279933908</v>
      </c>
      <c r="J1140">
        <v>2.33173298904806</v>
      </c>
      <c r="K1140">
        <v>169.69456685010601</v>
      </c>
      <c r="L1140">
        <v>165.73772654990699</v>
      </c>
      <c r="M1140">
        <v>68.504027539221397</v>
      </c>
      <c r="N1140">
        <v>2.1189954035983698</v>
      </c>
      <c r="O1140">
        <v>19.884821972423701</v>
      </c>
      <c r="P1140">
        <v>50.178794178794099</v>
      </c>
      <c r="Q1140">
        <v>3.3520189284159001E-2</v>
      </c>
    </row>
    <row r="1141" spans="1:17" hidden="1" x14ac:dyDescent="0.3">
      <c r="A1141" t="s">
        <v>2429</v>
      </c>
      <c r="B1141" t="s">
        <v>2430</v>
      </c>
      <c r="C1141" t="str">
        <f>IFERROR(VLOOKUP(Table1[[#This Row],[Ticker]],[1]!Table1[[Symbol]:[Industry]],2,FALSE),"-")</f>
        <v>-</v>
      </c>
      <c r="D1141" t="s">
        <v>299</v>
      </c>
      <c r="E1141">
        <v>1963.945371755</v>
      </c>
      <c r="F1141">
        <v>1305.55</v>
      </c>
      <c r="G1141">
        <v>-42.292385881609903</v>
      </c>
      <c r="H1141">
        <v>-1.7497067915175799</v>
      </c>
      <c r="I1141">
        <v>-18.961642875090899</v>
      </c>
      <c r="J1141">
        <v>-2.6008580793184799</v>
      </c>
      <c r="K1141">
        <v>1274.09901423876</v>
      </c>
      <c r="L1141">
        <v>1318.0673571694799</v>
      </c>
      <c r="M1141">
        <v>47.419147498560903</v>
      </c>
      <c r="N1141">
        <v>0.92493721159514897</v>
      </c>
      <c r="O1141">
        <v>36.126536708666798</v>
      </c>
      <c r="P1141">
        <v>13.9322803036914</v>
      </c>
      <c r="Q1141">
        <v>-2.9155580820902999E-2</v>
      </c>
    </row>
    <row r="1142" spans="1:17" hidden="1" x14ac:dyDescent="0.3">
      <c r="A1142" t="s">
        <v>2431</v>
      </c>
      <c r="B1142" t="s">
        <v>2432</v>
      </c>
      <c r="C1142" t="str">
        <f>IFERROR(VLOOKUP(Table1[[#This Row],[Ticker]],[1]!Table1[[Symbol]:[Industry]],2,FALSE),"-")</f>
        <v>-</v>
      </c>
      <c r="E1142">
        <v>1957.2537600000001</v>
      </c>
      <c r="F1142">
        <v>807.7</v>
      </c>
      <c r="G1142">
        <v>2533.2723819048401</v>
      </c>
      <c r="H1142">
        <v>-15.260045822431801</v>
      </c>
      <c r="I1142">
        <v>426.55685349398198</v>
      </c>
      <c r="J1142">
        <v>-4.4062113667262404</v>
      </c>
      <c r="K1142">
        <v>712.04315588316001</v>
      </c>
      <c r="L1142">
        <v>433.20602262730898</v>
      </c>
      <c r="M1142">
        <v>46.304109182023801</v>
      </c>
      <c r="N1142">
        <v>0.77012654297026595</v>
      </c>
      <c r="O1142">
        <v>17.865544137674799</v>
      </c>
      <c r="P1142">
        <v>3130.8</v>
      </c>
    </row>
    <row r="1143" spans="1:17" hidden="1" x14ac:dyDescent="0.3">
      <c r="A1143" t="s">
        <v>2433</v>
      </c>
      <c r="B1143" t="s">
        <v>2434</v>
      </c>
      <c r="C1143" t="str">
        <f>IFERROR(VLOOKUP(Table1[[#This Row],[Ticker]],[1]!Table1[[Symbol]:[Industry]],2,FALSE),"-")</f>
        <v>-</v>
      </c>
      <c r="D1143" t="s">
        <v>246</v>
      </c>
      <c r="E1143">
        <v>1956.48</v>
      </c>
      <c r="F1143">
        <v>635.35</v>
      </c>
      <c r="G1143">
        <v>106.668396168868</v>
      </c>
      <c r="H1143">
        <v>12.025613749708</v>
      </c>
      <c r="I1143">
        <v>44.850611204320103</v>
      </c>
      <c r="J1143">
        <v>3.9293434073784299</v>
      </c>
      <c r="K1143">
        <v>537.98564476201898</v>
      </c>
      <c r="L1143">
        <v>446.52491263989799</v>
      </c>
      <c r="M1143">
        <v>76.933689046231805</v>
      </c>
      <c r="N1143">
        <v>1.19722271909247</v>
      </c>
      <c r="O1143">
        <v>1.90446210749981</v>
      </c>
      <c r="P1143">
        <v>145.261532522679</v>
      </c>
      <c r="Q1143">
        <v>0.126973035603966</v>
      </c>
    </row>
    <row r="1144" spans="1:17" hidden="1" x14ac:dyDescent="0.3">
      <c r="A1144" t="s">
        <v>2435</v>
      </c>
      <c r="B1144" t="s">
        <v>2436</v>
      </c>
      <c r="C1144" t="str">
        <f>IFERROR(VLOOKUP(Table1[[#This Row],[Ticker]],[1]!Table1[[Symbol]:[Industry]],2,FALSE),"-")</f>
        <v>-</v>
      </c>
      <c r="D1144" t="s">
        <v>214</v>
      </c>
      <c r="E1144">
        <v>1952.94</v>
      </c>
      <c r="F1144">
        <v>437.1</v>
      </c>
      <c r="G1144">
        <v>22.829783033894</v>
      </c>
      <c r="H1144">
        <v>11.3637079413688</v>
      </c>
      <c r="I1144">
        <v>27.427132954188199</v>
      </c>
      <c r="J1144">
        <v>2.7352890632500699</v>
      </c>
      <c r="K1144">
        <v>381.71629127395602</v>
      </c>
      <c r="L1144">
        <v>321.73648596195602</v>
      </c>
      <c r="M1144">
        <v>78.635223629920702</v>
      </c>
      <c r="N1144">
        <v>1.24654436083218</v>
      </c>
      <c r="O1144">
        <v>6.3829787234042499</v>
      </c>
      <c r="P1144">
        <v>92.174104198725004</v>
      </c>
    </row>
    <row r="1145" spans="1:17" hidden="1" x14ac:dyDescent="0.3">
      <c r="A1145" t="s">
        <v>2437</v>
      </c>
      <c r="B1145" t="s">
        <v>2438</v>
      </c>
      <c r="C1145" t="str">
        <f>IFERROR(VLOOKUP(Table1[[#This Row],[Ticker]],[1]!Table1[[Symbol]:[Industry]],2,FALSE),"-")</f>
        <v>-</v>
      </c>
      <c r="D1145" t="s">
        <v>1783</v>
      </c>
      <c r="E1145">
        <v>1937.7381447400001</v>
      </c>
      <c r="F1145">
        <v>168.1</v>
      </c>
      <c r="G1145">
        <v>21.508214070104099</v>
      </c>
      <c r="H1145">
        <v>-5.7304323975380003</v>
      </c>
      <c r="I1145">
        <v>-26.166380374928799</v>
      </c>
      <c r="J1145">
        <v>-3.6920148793280898</v>
      </c>
      <c r="K1145">
        <v>174.18323495293799</v>
      </c>
      <c r="L1145">
        <v>172.31582095670899</v>
      </c>
      <c r="M1145">
        <v>36.024017778468902</v>
      </c>
      <c r="N1145">
        <v>0.82852761317688395</v>
      </c>
      <c r="O1145">
        <v>29.565734681736998</v>
      </c>
      <c r="P1145">
        <v>50.6272401433691</v>
      </c>
      <c r="Q1145">
        <v>-3.5026557390239001E-2</v>
      </c>
    </row>
    <row r="1146" spans="1:17" hidden="1" x14ac:dyDescent="0.3">
      <c r="A1146" t="s">
        <v>2439</v>
      </c>
      <c r="B1146" t="s">
        <v>2440</v>
      </c>
      <c r="C1146" t="str">
        <f>IFERROR(VLOOKUP(Table1[[#This Row],[Ticker]],[1]!Table1[[Symbol]:[Industry]],2,FALSE),"-")</f>
        <v>-</v>
      </c>
      <c r="D1146" t="s">
        <v>130</v>
      </c>
      <c r="E1146">
        <v>1935.53797779</v>
      </c>
      <c r="F1146">
        <v>148.61000000000001</v>
      </c>
      <c r="G1146">
        <v>-35.369877434872301</v>
      </c>
      <c r="H1146">
        <v>-1.2338221254058199</v>
      </c>
      <c r="I1146">
        <v>-24.594889553413001</v>
      </c>
      <c r="J1146">
        <v>-6.7899378854378503</v>
      </c>
      <c r="K1146">
        <v>149.00140357288299</v>
      </c>
      <c r="L1146">
        <v>150.55869637341601</v>
      </c>
      <c r="M1146">
        <v>30.699313744444598</v>
      </c>
      <c r="N1146">
        <v>0.86716371279418303</v>
      </c>
      <c r="O1146">
        <v>32.124352331606197</v>
      </c>
      <c r="P1146">
        <v>29.226086956521701</v>
      </c>
    </row>
    <row r="1147" spans="1:17" hidden="1" x14ac:dyDescent="0.3">
      <c r="A1147" t="s">
        <v>2441</v>
      </c>
      <c r="B1147" t="s">
        <v>2442</v>
      </c>
      <c r="C1147" t="str">
        <f>IFERROR(VLOOKUP(Table1[[#This Row],[Ticker]],[1]!Table1[[Symbol]:[Industry]],2,FALSE),"-")</f>
        <v>-</v>
      </c>
      <c r="D1147" t="s">
        <v>246</v>
      </c>
      <c r="E1147">
        <v>1932.61413004</v>
      </c>
      <c r="F1147">
        <v>1450.3</v>
      </c>
      <c r="G1147">
        <v>-11.6767272033038</v>
      </c>
      <c r="H1147">
        <v>-6.8559296414975099</v>
      </c>
      <c r="I1147">
        <v>-19.280318378023999</v>
      </c>
      <c r="J1147">
        <v>1.1887820976557499</v>
      </c>
      <c r="K1147">
        <v>1377.0826116462899</v>
      </c>
      <c r="L1147">
        <v>1350.9846310318201</v>
      </c>
      <c r="M1147">
        <v>57.074737755649799</v>
      </c>
      <c r="N1147">
        <v>0.71688953204416905</v>
      </c>
      <c r="O1147">
        <v>22.043715093428901</v>
      </c>
      <c r="P1147">
        <v>41.908023483365902</v>
      </c>
      <c r="Q1147">
        <v>5.2924513708937998E-2</v>
      </c>
    </row>
    <row r="1148" spans="1:17" hidden="1" x14ac:dyDescent="0.3">
      <c r="A1148" t="s">
        <v>2443</v>
      </c>
      <c r="B1148" t="s">
        <v>2444</v>
      </c>
      <c r="C1148" t="str">
        <f>IFERROR(VLOOKUP(Table1[[#This Row],[Ticker]],[1]!Table1[[Symbol]:[Industry]],2,FALSE),"-")</f>
        <v>-</v>
      </c>
      <c r="D1148" t="s">
        <v>24</v>
      </c>
      <c r="E1148">
        <v>1928.3291144249999</v>
      </c>
      <c r="F1148">
        <v>181.68</v>
      </c>
      <c r="G1148">
        <v>-24.277247492383498</v>
      </c>
      <c r="H1148">
        <v>-16.080473993700299</v>
      </c>
      <c r="I1148">
        <v>-12.003296813047401</v>
      </c>
      <c r="J1148">
        <v>-6.5693912287583496</v>
      </c>
      <c r="K1148">
        <v>192.38102006983101</v>
      </c>
      <c r="L1148">
        <v>178.380040827654</v>
      </c>
      <c r="M1148">
        <v>21.920585373129299</v>
      </c>
      <c r="N1148">
        <v>0.66907189437506598</v>
      </c>
      <c r="O1148">
        <v>19.826067811536699</v>
      </c>
      <c r="P1148">
        <v>27.673928320449701</v>
      </c>
      <c r="Q1148">
        <v>-1.7590914046843001E-2</v>
      </c>
    </row>
    <row r="1149" spans="1:17" hidden="1" x14ac:dyDescent="0.3">
      <c r="A1149" t="s">
        <v>2445</v>
      </c>
      <c r="B1149" t="s">
        <v>2446</v>
      </c>
      <c r="C1149" t="str">
        <f>IFERROR(VLOOKUP(Table1[[#This Row],[Ticker]],[1]!Table1[[Symbol]:[Industry]],2,FALSE),"-")</f>
        <v>-</v>
      </c>
      <c r="D1149" t="s">
        <v>246</v>
      </c>
      <c r="E1149">
        <v>1913.6</v>
      </c>
      <c r="F1149">
        <v>1493.25</v>
      </c>
      <c r="G1149">
        <v>106.772541688703</v>
      </c>
      <c r="H1149">
        <v>6.4591873253727696</v>
      </c>
      <c r="I1149">
        <v>89.594808647705406</v>
      </c>
      <c r="J1149">
        <v>23.425531875935601</v>
      </c>
      <c r="K1149">
        <v>1227.0090093337999</v>
      </c>
      <c r="L1149">
        <v>948.34233280964202</v>
      </c>
      <c r="M1149">
        <v>70.555162244526301</v>
      </c>
      <c r="N1149">
        <v>1.32848731412195</v>
      </c>
      <c r="O1149">
        <v>5.1330989452536402</v>
      </c>
      <c r="P1149">
        <v>147.63681592039799</v>
      </c>
      <c r="Q1149">
        <v>9.4979819002211002E-2</v>
      </c>
    </row>
    <row r="1150" spans="1:17" hidden="1" x14ac:dyDescent="0.3">
      <c r="A1150" t="s">
        <v>2447</v>
      </c>
      <c r="B1150" t="s">
        <v>2448</v>
      </c>
      <c r="C1150" t="str">
        <f>IFERROR(VLOOKUP(Table1[[#This Row],[Ticker]],[1]!Table1[[Symbol]:[Industry]],2,FALSE),"-")</f>
        <v>-</v>
      </c>
      <c r="D1150" t="s">
        <v>246</v>
      </c>
      <c r="E1150">
        <v>1913.1143320000001</v>
      </c>
      <c r="F1150">
        <v>1432.25</v>
      </c>
      <c r="G1150">
        <v>16.529952721882001</v>
      </c>
      <c r="H1150">
        <v>2.0986128316277499</v>
      </c>
      <c r="I1150">
        <v>-1.2044991630227</v>
      </c>
      <c r="J1150">
        <v>0.86610919808367903</v>
      </c>
      <c r="K1150">
        <v>1354.56675220947</v>
      </c>
      <c r="L1150">
        <v>1284.30666733512</v>
      </c>
      <c r="M1150">
        <v>56.841467345969299</v>
      </c>
      <c r="N1150">
        <v>1.57938692853105</v>
      </c>
      <c r="O1150">
        <v>10.7348577413161</v>
      </c>
      <c r="P1150">
        <v>46.731892224157299</v>
      </c>
      <c r="Q1150">
        <v>1.8641500951602E-2</v>
      </c>
    </row>
    <row r="1151" spans="1:17" hidden="1" x14ac:dyDescent="0.3">
      <c r="A1151" t="s">
        <v>2449</v>
      </c>
      <c r="B1151" t="s">
        <v>2450</v>
      </c>
      <c r="C1151" t="str">
        <f>IFERROR(VLOOKUP(Table1[[#This Row],[Ticker]],[1]!Table1[[Symbol]:[Industry]],2,FALSE),"-")</f>
        <v>-</v>
      </c>
      <c r="D1151" t="s">
        <v>193</v>
      </c>
      <c r="E1151">
        <v>1910.4205999999999</v>
      </c>
      <c r="F1151">
        <v>455</v>
      </c>
      <c r="G1151">
        <v>-27.445968844214001</v>
      </c>
      <c r="H1151">
        <v>6.2079437987198203</v>
      </c>
      <c r="I1151">
        <v>-20.101903568164701</v>
      </c>
      <c r="J1151">
        <v>1.0100039805435299</v>
      </c>
      <c r="K1151">
        <v>412.14791378688602</v>
      </c>
      <c r="L1151">
        <v>420.43490249375299</v>
      </c>
      <c r="M1151">
        <v>75.101273868180598</v>
      </c>
      <c r="N1151">
        <v>2.5487322499674798</v>
      </c>
      <c r="O1151">
        <v>28.186813186813101</v>
      </c>
      <c r="P1151">
        <v>27.379619260918201</v>
      </c>
      <c r="Q1151">
        <v>4.2500996806212998E-2</v>
      </c>
    </row>
    <row r="1152" spans="1:17" hidden="1" x14ac:dyDescent="0.3">
      <c r="A1152" t="s">
        <v>2451</v>
      </c>
      <c r="B1152" t="s">
        <v>2452</v>
      </c>
      <c r="C1152" t="str">
        <f>IFERROR(VLOOKUP(Table1[[#This Row],[Ticker]],[1]!Table1[[Symbol]:[Industry]],2,FALSE),"-")</f>
        <v>-</v>
      </c>
      <c r="D1152" t="s">
        <v>416</v>
      </c>
      <c r="E1152">
        <v>1907.7386170499999</v>
      </c>
      <c r="F1152">
        <v>217.19</v>
      </c>
      <c r="G1152">
        <v>137.018218000014</v>
      </c>
      <c r="H1152">
        <v>-4.4688620890540296</v>
      </c>
      <c r="I1152">
        <v>17.331484060281799</v>
      </c>
      <c r="J1152">
        <v>0.46073359861549401</v>
      </c>
      <c r="K1152">
        <v>214.32412091252399</v>
      </c>
      <c r="L1152">
        <v>181.621343783443</v>
      </c>
      <c r="M1152">
        <v>49.3247740691708</v>
      </c>
      <c r="N1152">
        <v>0.89741751143394199</v>
      </c>
      <c r="O1152">
        <v>11.6533910401031</v>
      </c>
      <c r="P1152">
        <v>165.02745576570999</v>
      </c>
      <c r="Q1152">
        <v>9.3646245542958001E-2</v>
      </c>
    </row>
    <row r="1153" spans="1:17" hidden="1" x14ac:dyDescent="0.3">
      <c r="A1153" t="s">
        <v>2453</v>
      </c>
      <c r="B1153" t="s">
        <v>2454</v>
      </c>
      <c r="C1153" t="str">
        <f>IFERROR(VLOOKUP(Table1[[#This Row],[Ticker]],[1]!Table1[[Symbol]:[Industry]],2,FALSE),"-")</f>
        <v>-</v>
      </c>
      <c r="D1153" t="s">
        <v>400</v>
      </c>
      <c r="E1153">
        <v>1907.13285655</v>
      </c>
      <c r="F1153">
        <v>14033.95</v>
      </c>
      <c r="G1153">
        <v>258.08974412211398</v>
      </c>
      <c r="H1153">
        <v>31.444095454739902</v>
      </c>
      <c r="I1153">
        <v>180.44282778057899</v>
      </c>
      <c r="J1153">
        <v>-0.77292325864981704</v>
      </c>
      <c r="K1153">
        <v>10850.531529932099</v>
      </c>
      <c r="L1153">
        <v>7183.8060282967299</v>
      </c>
      <c r="M1153">
        <v>64.096997328197105</v>
      </c>
      <c r="N1153">
        <v>1.2790417670015699</v>
      </c>
      <c r="O1153">
        <v>19.310671621318299</v>
      </c>
      <c r="P1153">
        <v>315.82074074074001</v>
      </c>
      <c r="Q1153">
        <v>0.23581676248511399</v>
      </c>
    </row>
    <row r="1154" spans="1:17" hidden="1" x14ac:dyDescent="0.3">
      <c r="A1154" t="s">
        <v>2455</v>
      </c>
      <c r="B1154" t="s">
        <v>2456</v>
      </c>
      <c r="C1154" t="str">
        <f>IFERROR(VLOOKUP(Table1[[#This Row],[Ticker]],[1]!Table1[[Symbol]:[Industry]],2,FALSE),"-")</f>
        <v>-</v>
      </c>
      <c r="D1154" t="s">
        <v>1634</v>
      </c>
      <c r="E1154">
        <v>1906.0882018</v>
      </c>
      <c r="F1154">
        <v>63.79</v>
      </c>
      <c r="G1154">
        <v>-3.0886788803563299</v>
      </c>
      <c r="H1154">
        <v>-2.86466540538974</v>
      </c>
      <c r="I1154">
        <v>4.9644997624565397</v>
      </c>
      <c r="J1154">
        <v>4.2232828439487703E-2</v>
      </c>
      <c r="K1154">
        <v>62.566846880104897</v>
      </c>
      <c r="L1154">
        <v>58.3016895247208</v>
      </c>
      <c r="M1154">
        <v>59.453032016997597</v>
      </c>
      <c r="N1154">
        <v>0.95530367744645805</v>
      </c>
      <c r="O1154">
        <v>3.3234049224016098</v>
      </c>
      <c r="P1154">
        <v>28.868686868686801</v>
      </c>
      <c r="Q1154">
        <v>-2.8326200589973E-2</v>
      </c>
    </row>
    <row r="1155" spans="1:17" hidden="1" x14ac:dyDescent="0.3">
      <c r="A1155" t="s">
        <v>2457</v>
      </c>
      <c r="B1155" t="s">
        <v>2458</v>
      </c>
      <c r="C1155" t="str">
        <f>IFERROR(VLOOKUP(Table1[[#This Row],[Ticker]],[1]!Table1[[Symbol]:[Industry]],2,FALSE),"-")</f>
        <v>-</v>
      </c>
      <c r="D1155" t="s">
        <v>1634</v>
      </c>
      <c r="E1155">
        <v>1905.052968</v>
      </c>
      <c r="F1155">
        <v>63.95</v>
      </c>
      <c r="G1155">
        <v>-2.6358280681022799</v>
      </c>
      <c r="H1155">
        <v>-2.2982280987092998</v>
      </c>
      <c r="I1155">
        <v>5.3220841692036496</v>
      </c>
      <c r="J1155">
        <v>0.38970905010710399</v>
      </c>
      <c r="K1155">
        <v>62.552895439369998</v>
      </c>
      <c r="L1155">
        <v>58.293685698371803</v>
      </c>
      <c r="M1155">
        <v>55.931821315525497</v>
      </c>
      <c r="N1155">
        <v>0.79113992830048796</v>
      </c>
      <c r="O1155">
        <v>4.2220484753713903</v>
      </c>
      <c r="P1155">
        <v>29.953261532208899</v>
      </c>
      <c r="Q1155">
        <v>-2.9924776916618E-2</v>
      </c>
    </row>
    <row r="1156" spans="1:17" hidden="1" x14ac:dyDescent="0.3">
      <c r="A1156" t="s">
        <v>2459</v>
      </c>
      <c r="B1156" t="s">
        <v>2460</v>
      </c>
      <c r="C1156" t="str">
        <f>IFERROR(VLOOKUP(Table1[[#This Row],[Ticker]],[1]!Table1[[Symbol]:[Industry]],2,FALSE),"-")</f>
        <v>-</v>
      </c>
      <c r="D1156" t="s">
        <v>711</v>
      </c>
      <c r="E1156">
        <v>1901.11000107</v>
      </c>
      <c r="F1156">
        <v>786.17</v>
      </c>
      <c r="G1156">
        <v>41.396563146521103</v>
      </c>
      <c r="H1156">
        <v>0.91208092300322097</v>
      </c>
      <c r="I1156">
        <v>23.375497950663402</v>
      </c>
      <c r="J1156">
        <v>1.0184869638780401</v>
      </c>
      <c r="K1156">
        <v>740.67307338022795</v>
      </c>
      <c r="L1156">
        <v>634.53064544891902</v>
      </c>
      <c r="M1156">
        <v>43.078312623575101</v>
      </c>
      <c r="N1156">
        <v>0.871860548072386</v>
      </c>
      <c r="O1156">
        <v>3.12019028963201</v>
      </c>
      <c r="P1156">
        <v>77.244955472889103</v>
      </c>
      <c r="Q1156">
        <v>-3.6227040049000002E-5</v>
      </c>
    </row>
    <row r="1157" spans="1:17" hidden="1" x14ac:dyDescent="0.3">
      <c r="A1157" t="s">
        <v>2461</v>
      </c>
      <c r="B1157" t="s">
        <v>2462</v>
      </c>
      <c r="C1157" t="str">
        <f>IFERROR(VLOOKUP(Table1[[#This Row],[Ticker]],[1]!Table1[[Symbol]:[Industry]],2,FALSE),"-")</f>
        <v>-</v>
      </c>
      <c r="D1157" t="s">
        <v>387</v>
      </c>
      <c r="E1157">
        <v>1897.47410679</v>
      </c>
      <c r="F1157">
        <v>625</v>
      </c>
      <c r="G1157">
        <v>-28.139321504457101</v>
      </c>
      <c r="H1157">
        <v>1.50754098278493</v>
      </c>
      <c r="I1157">
        <v>-11.111490456774501</v>
      </c>
      <c r="J1157">
        <v>2.34127189658855</v>
      </c>
      <c r="K1157">
        <v>578.11487139743303</v>
      </c>
      <c r="L1157">
        <v>568.42133207944596</v>
      </c>
      <c r="M1157">
        <v>69.094921523205599</v>
      </c>
      <c r="N1157">
        <v>0.95190185189603405</v>
      </c>
      <c r="O1157">
        <v>18.399999999999899</v>
      </c>
      <c r="P1157">
        <v>42.029314850585102</v>
      </c>
      <c r="Q1157">
        <v>0.13211377920272299</v>
      </c>
    </row>
    <row r="1158" spans="1:17" hidden="1" x14ac:dyDescent="0.3">
      <c r="A1158" t="s">
        <v>2463</v>
      </c>
      <c r="B1158" t="s">
        <v>2464</v>
      </c>
      <c r="C1158" t="str">
        <f>IFERROR(VLOOKUP(Table1[[#This Row],[Ticker]],[1]!Table1[[Symbol]:[Industry]],2,FALSE),"-")</f>
        <v>-</v>
      </c>
      <c r="D1158" t="s">
        <v>95</v>
      </c>
      <c r="E1158">
        <v>1890.3555120000001</v>
      </c>
      <c r="F1158">
        <v>338.8</v>
      </c>
      <c r="G1158">
        <v>-31.366973586198899</v>
      </c>
      <c r="H1158">
        <v>1.6389199406324498E-2</v>
      </c>
      <c r="I1158">
        <v>-32.173404605962901</v>
      </c>
      <c r="J1158">
        <v>-2.2336558119111798</v>
      </c>
      <c r="K1158">
        <v>328.97998057631298</v>
      </c>
      <c r="L1158">
        <v>343.00077128210597</v>
      </c>
      <c r="M1158">
        <v>59.471081507069798</v>
      </c>
      <c r="N1158">
        <v>1.90125368491545</v>
      </c>
      <c r="O1158">
        <v>31.050767414403701</v>
      </c>
      <c r="P1158">
        <v>20.120546002481799</v>
      </c>
      <c r="Q1158">
        <v>6.2605901293723995E-2</v>
      </c>
    </row>
    <row r="1159" spans="1:17" hidden="1" x14ac:dyDescent="0.3">
      <c r="A1159" t="s">
        <v>2465</v>
      </c>
      <c r="B1159" t="s">
        <v>2466</v>
      </c>
      <c r="C1159" t="str">
        <f>IFERROR(VLOOKUP(Table1[[#This Row],[Ticker]],[1]!Table1[[Symbol]:[Industry]],2,FALSE),"-")</f>
        <v>-</v>
      </c>
      <c r="D1159" t="s">
        <v>700</v>
      </c>
      <c r="E1159">
        <v>1887.7191150000001</v>
      </c>
      <c r="F1159">
        <v>270.60000000000002</v>
      </c>
      <c r="G1159">
        <v>1.84440879782687</v>
      </c>
      <c r="H1159">
        <v>-0.64206020080394099</v>
      </c>
      <c r="I1159">
        <v>-19.0158893827772</v>
      </c>
      <c r="J1159">
        <v>-5.8103051255924498</v>
      </c>
      <c r="K1159">
        <v>270.76761866608899</v>
      </c>
      <c r="L1159">
        <v>266.84143860195798</v>
      </c>
      <c r="M1159">
        <v>42.929790274345002</v>
      </c>
      <c r="N1159">
        <v>1.64647944892704</v>
      </c>
      <c r="O1159">
        <v>22.320768662231998</v>
      </c>
      <c r="P1159">
        <v>34.026745913818701</v>
      </c>
      <c r="Q1159">
        <v>4.7083078050226997E-2</v>
      </c>
    </row>
    <row r="1160" spans="1:17" hidden="1" x14ac:dyDescent="0.3">
      <c r="A1160" t="s">
        <v>2467</v>
      </c>
      <c r="B1160" t="s">
        <v>2468</v>
      </c>
      <c r="C1160" t="str">
        <f>IFERROR(VLOOKUP(Table1[[#This Row],[Ticker]],[1]!Table1[[Symbol]:[Industry]],2,FALSE),"-")</f>
        <v>-</v>
      </c>
      <c r="D1160" t="s">
        <v>122</v>
      </c>
      <c r="E1160">
        <v>1879.0532125039999</v>
      </c>
      <c r="F1160">
        <v>17.89</v>
      </c>
      <c r="G1160">
        <v>30.154336529441402</v>
      </c>
      <c r="H1160">
        <v>6.0691143771602798</v>
      </c>
      <c r="I1160">
        <v>-14.8853941649162</v>
      </c>
      <c r="J1160">
        <v>2.8717947073832599</v>
      </c>
      <c r="K1160">
        <v>17.682249997662201</v>
      </c>
      <c r="L1160">
        <v>16.8708626646747</v>
      </c>
      <c r="M1160">
        <v>52.332480148930699</v>
      </c>
      <c r="N1160">
        <v>0.85461018945734102</v>
      </c>
      <c r="O1160">
        <v>47.317755461963102</v>
      </c>
      <c r="P1160">
        <v>63.2334599277698</v>
      </c>
      <c r="Q1160">
        <v>0.13487840071697599</v>
      </c>
    </row>
    <row r="1161" spans="1:17" hidden="1" x14ac:dyDescent="0.3">
      <c r="A1161" t="s">
        <v>2469</v>
      </c>
      <c r="B1161" t="s">
        <v>2470</v>
      </c>
      <c r="C1161" t="str">
        <f>IFERROR(VLOOKUP(Table1[[#This Row],[Ticker]],[1]!Table1[[Symbol]:[Industry]],2,FALSE),"-")</f>
        <v>-</v>
      </c>
      <c r="D1161" t="s">
        <v>114</v>
      </c>
      <c r="E1161">
        <v>1875.8911810320001</v>
      </c>
      <c r="F1161">
        <v>198.26</v>
      </c>
      <c r="G1161">
        <v>120.49709156918701</v>
      </c>
      <c r="H1161">
        <v>6.7857052371838398</v>
      </c>
      <c r="I1161">
        <v>27.122444891831499</v>
      </c>
      <c r="J1161">
        <v>-2.3174206498763499</v>
      </c>
      <c r="K1161">
        <v>186.25212613410301</v>
      </c>
      <c r="L1161">
        <v>160.863853482244</v>
      </c>
      <c r="M1161">
        <v>53.7993574989084</v>
      </c>
      <c r="N1161">
        <v>1.33598931585703</v>
      </c>
      <c r="O1161">
        <v>34.949056794108699</v>
      </c>
      <c r="P1161">
        <v>158.99412148922201</v>
      </c>
      <c r="Q1161">
        <v>8.6027047775248E-2</v>
      </c>
    </row>
    <row r="1162" spans="1:17" hidden="1" x14ac:dyDescent="0.3">
      <c r="A1162" t="s">
        <v>2471</v>
      </c>
      <c r="B1162" t="s">
        <v>2472</v>
      </c>
      <c r="C1162" t="str">
        <f>IFERROR(VLOOKUP(Table1[[#This Row],[Ticker]],[1]!Table1[[Symbol]:[Industry]],2,FALSE),"-")</f>
        <v>-</v>
      </c>
      <c r="D1162" t="s">
        <v>75</v>
      </c>
      <c r="E1162">
        <v>1871.85285</v>
      </c>
      <c r="F1162">
        <v>59500</v>
      </c>
      <c r="G1162">
        <v>320.96638435282802</v>
      </c>
      <c r="H1162">
        <v>74.098567625594995</v>
      </c>
      <c r="I1162">
        <v>102.89163087063601</v>
      </c>
      <c r="J1162">
        <v>6.3216402908721596</v>
      </c>
      <c r="K1162">
        <v>41708.908495102798</v>
      </c>
      <c r="L1162">
        <v>29201.1576997517</v>
      </c>
      <c r="M1162">
        <v>66.987663441116894</v>
      </c>
      <c r="N1162">
        <v>2.1987701512381501</v>
      </c>
      <c r="O1162">
        <v>12.603361344537801</v>
      </c>
      <c r="P1162">
        <v>366.63006822994203</v>
      </c>
      <c r="Q1162">
        <v>8.5654511404618994E-2</v>
      </c>
    </row>
    <row r="1163" spans="1:17" hidden="1" x14ac:dyDescent="0.3">
      <c r="A1163" t="s">
        <v>2473</v>
      </c>
      <c r="B1163" t="s">
        <v>2474</v>
      </c>
      <c r="C1163" t="str">
        <f>IFERROR(VLOOKUP(Table1[[#This Row],[Ticker]],[1]!Table1[[Symbol]:[Industry]],2,FALSE),"-")</f>
        <v>-</v>
      </c>
      <c r="D1163" t="s">
        <v>1811</v>
      </c>
      <c r="E1163">
        <v>1870.7302632000001</v>
      </c>
      <c r="F1163">
        <v>643.65</v>
      </c>
      <c r="G1163">
        <v>45.032242165558102</v>
      </c>
      <c r="H1163">
        <v>-5.2723809466190499</v>
      </c>
      <c r="I1163">
        <v>-29.496240829534699</v>
      </c>
      <c r="J1163">
        <v>0.88310230674242896</v>
      </c>
      <c r="K1163">
        <v>660.84934267967105</v>
      </c>
      <c r="L1163">
        <v>646.46509297978605</v>
      </c>
      <c r="M1163">
        <v>60.935269566827699</v>
      </c>
      <c r="N1163">
        <v>0.55676803102455996</v>
      </c>
      <c r="O1163">
        <v>42.15800512701</v>
      </c>
      <c r="P1163">
        <v>77.362909892532301</v>
      </c>
      <c r="Q1163">
        <v>0.14058151075115199</v>
      </c>
    </row>
    <row r="1164" spans="1:17" hidden="1" x14ac:dyDescent="0.3">
      <c r="A1164" t="s">
        <v>2475</v>
      </c>
      <c r="B1164" t="s">
        <v>2476</v>
      </c>
      <c r="C1164" t="str">
        <f>IFERROR(VLOOKUP(Table1[[#This Row],[Ticker]],[1]!Table1[[Symbol]:[Industry]],2,FALSE),"-")</f>
        <v>-</v>
      </c>
      <c r="D1164" t="s">
        <v>548</v>
      </c>
      <c r="E1164">
        <v>1869.5553434999999</v>
      </c>
      <c r="F1164">
        <v>605</v>
      </c>
      <c r="G1164">
        <v>-4.7328562070935503</v>
      </c>
      <c r="H1164">
        <v>8.8037507389534309</v>
      </c>
      <c r="I1164">
        <v>4.0683330939693496</v>
      </c>
      <c r="J1164">
        <v>-5.1561382019409301</v>
      </c>
      <c r="K1164">
        <v>558.03233387455703</v>
      </c>
      <c r="L1164">
        <v>509.25169979775097</v>
      </c>
      <c r="M1164">
        <v>51.089612837497199</v>
      </c>
      <c r="N1164">
        <v>0.92379895991142003</v>
      </c>
      <c r="O1164">
        <v>8.9090909090909101</v>
      </c>
      <c r="P1164">
        <v>50.310559006211101</v>
      </c>
      <c r="Q1164">
        <v>-4.3401767328748002E-2</v>
      </c>
    </row>
    <row r="1165" spans="1:17" hidden="1" x14ac:dyDescent="0.3">
      <c r="A1165" t="s">
        <v>2477</v>
      </c>
      <c r="B1165" t="s">
        <v>2478</v>
      </c>
      <c r="C1165" t="str">
        <f>IFERROR(VLOOKUP(Table1[[#This Row],[Ticker]],[1]!Table1[[Symbol]:[Industry]],2,FALSE),"-")</f>
        <v>-</v>
      </c>
      <c r="D1165" t="s">
        <v>177</v>
      </c>
      <c r="E1165">
        <v>1869.241795425</v>
      </c>
      <c r="F1165">
        <v>450.65</v>
      </c>
      <c r="G1165">
        <v>-31.157399692511898</v>
      </c>
      <c r="H1165">
        <v>-8.1942620621191598</v>
      </c>
      <c r="I1165">
        <v>-29.2217397781891</v>
      </c>
      <c r="J1165">
        <v>-4.6167140776861402</v>
      </c>
      <c r="K1165">
        <v>481.50229426922402</v>
      </c>
      <c r="M1165">
        <v>38.880666080656603</v>
      </c>
      <c r="N1165">
        <v>0.59471646473249096</v>
      </c>
      <c r="O1165">
        <v>42.238988128259102</v>
      </c>
      <c r="P1165">
        <v>4.4138090824837599</v>
      </c>
    </row>
    <row r="1166" spans="1:17" hidden="1" x14ac:dyDescent="0.3">
      <c r="A1166" t="s">
        <v>2479</v>
      </c>
      <c r="B1166" t="s">
        <v>2480</v>
      </c>
      <c r="C1166" t="str">
        <f>IFERROR(VLOOKUP(Table1[[#This Row],[Ticker]],[1]!Table1[[Symbol]:[Industry]],2,FALSE),"-")</f>
        <v>-</v>
      </c>
      <c r="D1166" t="s">
        <v>384</v>
      </c>
      <c r="E1166">
        <v>1854.0952715579999</v>
      </c>
      <c r="F1166">
        <v>117.5</v>
      </c>
      <c r="G1166">
        <v>84.884412699853499</v>
      </c>
      <c r="H1166">
        <v>14.5827304489159</v>
      </c>
      <c r="I1166">
        <v>-15.360922457811901</v>
      </c>
      <c r="J1166">
        <v>7.9577744124685799</v>
      </c>
      <c r="K1166">
        <v>107.867706516204</v>
      </c>
      <c r="L1166">
        <v>95.604423860282196</v>
      </c>
      <c r="M1166">
        <v>75.258540186895402</v>
      </c>
      <c r="N1166">
        <v>2.4502642587488501</v>
      </c>
      <c r="O1166">
        <v>11.293617021276599</v>
      </c>
      <c r="P1166">
        <v>111.14106019766299</v>
      </c>
      <c r="Q1166">
        <v>7.5927792468822003E-2</v>
      </c>
    </row>
    <row r="1167" spans="1:17" hidden="1" x14ac:dyDescent="0.3">
      <c r="A1167" t="s">
        <v>2481</v>
      </c>
      <c r="B1167" t="s">
        <v>2482</v>
      </c>
      <c r="C1167" t="str">
        <f>IFERROR(VLOOKUP(Table1[[#This Row],[Ticker]],[1]!Table1[[Symbol]:[Industry]],2,FALSE),"-")</f>
        <v>-</v>
      </c>
      <c r="D1167" t="s">
        <v>193</v>
      </c>
      <c r="E1167">
        <v>1853.5994825599901</v>
      </c>
      <c r="F1167">
        <v>794.65</v>
      </c>
      <c r="G1167">
        <v>57.268366628521903</v>
      </c>
      <c r="H1167">
        <v>13.6632476328813</v>
      </c>
      <c r="I1167">
        <v>18.467545317881399</v>
      </c>
      <c r="J1167">
        <v>-0.27188063259185602</v>
      </c>
      <c r="K1167">
        <v>748.64764075456003</v>
      </c>
      <c r="L1167">
        <v>646.25164911280694</v>
      </c>
      <c r="M1167">
        <v>61.290068210879397</v>
      </c>
      <c r="N1167">
        <v>0.93795453641961302</v>
      </c>
      <c r="O1167">
        <v>6.8143207701503803</v>
      </c>
      <c r="P1167">
        <v>86.734813770414704</v>
      </c>
      <c r="Q1167">
        <v>6.8350929562760995E-2</v>
      </c>
    </row>
    <row r="1168" spans="1:17" hidden="1" x14ac:dyDescent="0.3">
      <c r="A1168" t="s">
        <v>2483</v>
      </c>
      <c r="B1168" t="s">
        <v>2484</v>
      </c>
      <c r="C1168" t="str">
        <f>IFERROR(VLOOKUP(Table1[[#This Row],[Ticker]],[1]!Table1[[Symbol]:[Industry]],2,FALSE),"-")</f>
        <v>-</v>
      </c>
      <c r="D1168" t="s">
        <v>46</v>
      </c>
      <c r="E1168">
        <v>1852.3747499999999</v>
      </c>
      <c r="F1168">
        <v>456.65</v>
      </c>
      <c r="G1168">
        <v>44.117007362929897</v>
      </c>
      <c r="H1168">
        <v>0.97316531231000003</v>
      </c>
      <c r="I1168">
        <v>51.063063344089201</v>
      </c>
      <c r="J1168">
        <v>1.65876446134677</v>
      </c>
      <c r="K1168">
        <v>404.20420413706898</v>
      </c>
      <c r="L1168">
        <v>326.62059429496099</v>
      </c>
      <c r="M1168">
        <v>62.314788854333102</v>
      </c>
      <c r="N1168">
        <v>0.64773316080607601</v>
      </c>
      <c r="O1168">
        <v>8.9346326508266696</v>
      </c>
      <c r="P1168">
        <v>98.414077775363793</v>
      </c>
      <c r="Q1168">
        <v>6.8881591291314007E-2</v>
      </c>
    </row>
    <row r="1169" spans="1:17" hidden="1" x14ac:dyDescent="0.3">
      <c r="A1169" t="s">
        <v>2485</v>
      </c>
      <c r="B1169" t="s">
        <v>2486</v>
      </c>
      <c r="C1169" t="str">
        <f>IFERROR(VLOOKUP(Table1[[#This Row],[Ticker]],[1]!Table1[[Symbol]:[Industry]],2,FALSE),"-")</f>
        <v>-</v>
      </c>
      <c r="D1169" t="s">
        <v>153</v>
      </c>
      <c r="E1169">
        <v>1849.473</v>
      </c>
      <c r="F1169">
        <v>1828.25</v>
      </c>
      <c r="G1169">
        <v>335.33555643064199</v>
      </c>
      <c r="H1169">
        <v>-7.2188855380933399</v>
      </c>
      <c r="I1169">
        <v>103.07725173794501</v>
      </c>
      <c r="J1169">
        <v>-2.4725627108481998</v>
      </c>
      <c r="K1169">
        <v>1610.7789564186701</v>
      </c>
      <c r="L1169">
        <v>1142.1254594263</v>
      </c>
      <c r="M1169">
        <v>56.820022596563597</v>
      </c>
      <c r="N1169">
        <v>0.70115686873199301</v>
      </c>
      <c r="O1169">
        <v>9.7196772870231207</v>
      </c>
      <c r="P1169">
        <v>386.04280207364002</v>
      </c>
      <c r="Q1169">
        <v>0.13714551764055</v>
      </c>
    </row>
    <row r="1170" spans="1:17" hidden="1" x14ac:dyDescent="0.3">
      <c r="A1170" t="s">
        <v>2487</v>
      </c>
      <c r="B1170" t="s">
        <v>2488</v>
      </c>
      <c r="C1170" t="str">
        <f>IFERROR(VLOOKUP(Table1[[#This Row],[Ticker]],[1]!Table1[[Symbol]:[Industry]],2,FALSE),"-")</f>
        <v>-</v>
      </c>
      <c r="D1170" t="s">
        <v>2489</v>
      </c>
      <c r="E1170">
        <v>1847.9893770000001</v>
      </c>
      <c r="F1170">
        <v>1188.6500000000001</v>
      </c>
      <c r="G1170">
        <v>10.9665060021496</v>
      </c>
      <c r="H1170">
        <v>2.3031842778299998</v>
      </c>
      <c r="I1170">
        <v>-20.7941027744629</v>
      </c>
      <c r="J1170">
        <v>-1.83206917372425</v>
      </c>
      <c r="K1170">
        <v>1158.27176756413</v>
      </c>
      <c r="L1170">
        <v>1141.4335279880099</v>
      </c>
      <c r="M1170">
        <v>49.036609065176798</v>
      </c>
      <c r="N1170">
        <v>0.74855163806612202</v>
      </c>
      <c r="O1170">
        <v>22.0670508560131</v>
      </c>
      <c r="P1170">
        <v>42.763631996156597</v>
      </c>
      <c r="Q1170">
        <v>9.8380824799469996E-2</v>
      </c>
    </row>
    <row r="1171" spans="1:17" hidden="1" x14ac:dyDescent="0.3">
      <c r="A1171" t="s">
        <v>2490</v>
      </c>
      <c r="B1171" t="s">
        <v>2491</v>
      </c>
      <c r="C1171" t="str">
        <f>IFERROR(VLOOKUP(Table1[[#This Row],[Ticker]],[1]!Table1[[Symbol]:[Industry]],2,FALSE),"-")</f>
        <v>-</v>
      </c>
      <c r="D1171" t="s">
        <v>548</v>
      </c>
      <c r="E1171">
        <v>1839.33697733499</v>
      </c>
      <c r="F1171">
        <v>343.6</v>
      </c>
      <c r="G1171">
        <v>-0.37966369411850198</v>
      </c>
      <c r="H1171">
        <v>0.475634323232418</v>
      </c>
      <c r="I1171">
        <v>-27.6218210225557</v>
      </c>
      <c r="J1171">
        <v>6.4268089228719001</v>
      </c>
      <c r="K1171">
        <v>337.59640731843501</v>
      </c>
      <c r="L1171">
        <v>340.20934390818599</v>
      </c>
      <c r="M1171">
        <v>64.851039143297001</v>
      </c>
      <c r="N1171">
        <v>1.2714574571994</v>
      </c>
      <c r="O1171">
        <v>31.6938300349243</v>
      </c>
      <c r="P1171">
        <v>31.647509578544</v>
      </c>
      <c r="Q1171">
        <v>-7.2947459527350003E-2</v>
      </c>
    </row>
    <row r="1172" spans="1:17" hidden="1" x14ac:dyDescent="0.3">
      <c r="A1172" t="s">
        <v>2492</v>
      </c>
      <c r="B1172" t="s">
        <v>2493</v>
      </c>
      <c r="C1172" t="str">
        <f>IFERROR(VLOOKUP(Table1[[#This Row],[Ticker]],[1]!Table1[[Symbol]:[Industry]],2,FALSE),"-")</f>
        <v>-</v>
      </c>
      <c r="D1172" t="s">
        <v>246</v>
      </c>
      <c r="E1172">
        <v>1837.79563230999</v>
      </c>
      <c r="F1172">
        <v>434.5</v>
      </c>
      <c r="G1172">
        <v>180.04389496627601</v>
      </c>
      <c r="H1172">
        <v>5.0469677717065203E-2</v>
      </c>
      <c r="I1172">
        <v>45.603328027242902</v>
      </c>
      <c r="J1172">
        <v>-6.8628647649667096</v>
      </c>
      <c r="K1172">
        <v>415.762263116626</v>
      </c>
      <c r="L1172">
        <v>322.51562761360998</v>
      </c>
      <c r="M1172">
        <v>43.215366249785298</v>
      </c>
      <c r="N1172">
        <v>0.91831004761736501</v>
      </c>
      <c r="O1172">
        <v>7.7100115074798499</v>
      </c>
      <c r="P1172">
        <v>217.61695906432701</v>
      </c>
      <c r="Q1172">
        <v>0.22134584910562899</v>
      </c>
    </row>
    <row r="1173" spans="1:17" hidden="1" x14ac:dyDescent="0.3">
      <c r="A1173" t="s">
        <v>2494</v>
      </c>
      <c r="B1173" t="s">
        <v>2495</v>
      </c>
      <c r="C1173" t="str">
        <f>IFERROR(VLOOKUP(Table1[[#This Row],[Ticker]],[1]!Table1[[Symbol]:[Industry]],2,FALSE),"-")</f>
        <v>-</v>
      </c>
      <c r="D1173" t="s">
        <v>140</v>
      </c>
      <c r="E1173">
        <v>1831.8048089709901</v>
      </c>
      <c r="F1173">
        <v>106.12</v>
      </c>
      <c r="G1173">
        <v>38.125095083142199</v>
      </c>
      <c r="H1173">
        <v>-11.151501697419899</v>
      </c>
      <c r="I1173">
        <v>-32.6862222805606</v>
      </c>
      <c r="J1173">
        <v>-3.18530492815098</v>
      </c>
      <c r="K1173">
        <v>112.896539128469</v>
      </c>
      <c r="L1173">
        <v>110.024408514538</v>
      </c>
      <c r="M1173">
        <v>35.404237727562197</v>
      </c>
      <c r="N1173">
        <v>0.59128349049653905</v>
      </c>
      <c r="O1173">
        <v>32.774217866566097</v>
      </c>
      <c r="P1173">
        <v>65.295950155763194</v>
      </c>
      <c r="Q1173">
        <v>1.1799905074922E-2</v>
      </c>
    </row>
    <row r="1174" spans="1:17" hidden="1" x14ac:dyDescent="0.3">
      <c r="A1174" t="s">
        <v>2496</v>
      </c>
      <c r="B1174" t="s">
        <v>2497</v>
      </c>
      <c r="C1174" t="str">
        <f>IFERROR(VLOOKUP(Table1[[#This Row],[Ticker]],[1]!Table1[[Symbol]:[Industry]],2,FALSE),"-")</f>
        <v>-</v>
      </c>
      <c r="D1174" t="s">
        <v>193</v>
      </c>
      <c r="E1174">
        <v>1830.5914622099999</v>
      </c>
      <c r="F1174">
        <v>970.7</v>
      </c>
      <c r="G1174">
        <v>117.676414393985</v>
      </c>
      <c r="H1174">
        <v>-11.3654307923736</v>
      </c>
      <c r="I1174">
        <v>85.427043912088806</v>
      </c>
      <c r="J1174">
        <v>-6.89146967260388</v>
      </c>
      <c r="K1174">
        <v>975.41548448618403</v>
      </c>
      <c r="L1174">
        <v>728.17812618718301</v>
      </c>
      <c r="M1174">
        <v>39.614152540203399</v>
      </c>
      <c r="N1174">
        <v>0.47686518349377499</v>
      </c>
      <c r="O1174">
        <v>31.909961883177001</v>
      </c>
      <c r="P1174">
        <v>177.46176932971201</v>
      </c>
      <c r="Q1174">
        <v>0.1001518047749</v>
      </c>
    </row>
    <row r="1175" spans="1:17" x14ac:dyDescent="0.3">
      <c r="A1175" t="s">
        <v>2498</v>
      </c>
      <c r="B1175" t="s">
        <v>2499</v>
      </c>
      <c r="C1175" t="str">
        <f>IFERROR(VLOOKUP(Table1[[#This Row],[Ticker]],[1]!Table1[[Symbol]:[Industry]],2,FALSE),"-")</f>
        <v>-</v>
      </c>
      <c r="D1175" t="s">
        <v>108</v>
      </c>
      <c r="E1175">
        <v>1828.6737518</v>
      </c>
      <c r="F1175">
        <v>7.07</v>
      </c>
      <c r="G1175">
        <v>-40.705067002833701</v>
      </c>
      <c r="H1175">
        <v>-32.866041709158502</v>
      </c>
      <c r="I1175">
        <v>-77.505920228645607</v>
      </c>
      <c r="J1175">
        <v>-9.2390958911978398</v>
      </c>
      <c r="K1175">
        <v>12.199877580645699</v>
      </c>
      <c r="L1175">
        <v>15.383540319857399</v>
      </c>
      <c r="M1175">
        <v>20.863476135170401</v>
      </c>
      <c r="N1175">
        <v>0.950581932608217</v>
      </c>
      <c r="O1175">
        <v>284.016973125883</v>
      </c>
      <c r="P1175">
        <v>0</v>
      </c>
      <c r="Q1175">
        <v>-1.1987724634606E-2</v>
      </c>
    </row>
    <row r="1176" spans="1:17" hidden="1" x14ac:dyDescent="0.3">
      <c r="A1176" t="s">
        <v>2500</v>
      </c>
      <c r="B1176" t="s">
        <v>2501</v>
      </c>
      <c r="C1176" t="str">
        <f>IFERROR(VLOOKUP(Table1[[#This Row],[Ticker]],[1]!Table1[[Symbol]:[Industry]],2,FALSE),"-")</f>
        <v>-</v>
      </c>
      <c r="D1176" t="s">
        <v>553</v>
      </c>
      <c r="E1176">
        <v>1818.6237690099999</v>
      </c>
      <c r="F1176">
        <v>536.25</v>
      </c>
      <c r="G1176">
        <v>63.500704237420202</v>
      </c>
      <c r="H1176">
        <v>-7.4286914625060003</v>
      </c>
      <c r="I1176">
        <v>5.3857356598269797E-2</v>
      </c>
      <c r="J1176">
        <v>0.93263834303639903</v>
      </c>
      <c r="K1176">
        <v>537.41218157967501</v>
      </c>
      <c r="L1176">
        <v>502.40342667482997</v>
      </c>
      <c r="M1176">
        <v>62.9551206451005</v>
      </c>
      <c r="N1176">
        <v>0.88236437821747404</v>
      </c>
      <c r="O1176">
        <v>28.662004662004598</v>
      </c>
      <c r="P1176">
        <v>91.929133858267704</v>
      </c>
      <c r="Q1176">
        <v>0.123141702484971</v>
      </c>
    </row>
    <row r="1177" spans="1:17" hidden="1" x14ac:dyDescent="0.3">
      <c r="A1177" t="s">
        <v>2502</v>
      </c>
      <c r="B1177" t="s">
        <v>2503</v>
      </c>
      <c r="C1177" t="str">
        <f>IFERROR(VLOOKUP(Table1[[#This Row],[Ticker]],[1]!Table1[[Symbol]:[Industry]],2,FALSE),"-")</f>
        <v>-</v>
      </c>
      <c r="D1177" t="s">
        <v>243</v>
      </c>
      <c r="E1177">
        <v>1817.9696750599901</v>
      </c>
      <c r="F1177">
        <v>1199.8499999999999</v>
      </c>
      <c r="G1177">
        <v>64.3379680692927</v>
      </c>
      <c r="H1177">
        <v>7.1693359025573704</v>
      </c>
      <c r="I1177">
        <v>14.1447122252247</v>
      </c>
      <c r="J1177">
        <v>-1.9935942143443199</v>
      </c>
      <c r="K1177">
        <v>1065.8528293693801</v>
      </c>
      <c r="L1177">
        <v>940.23155009825496</v>
      </c>
      <c r="M1177">
        <v>60.464744471879598</v>
      </c>
      <c r="N1177">
        <v>0.75057751718635402</v>
      </c>
      <c r="O1177">
        <v>8.1801891903154598</v>
      </c>
      <c r="P1177">
        <v>94.686029531072506</v>
      </c>
      <c r="Q1177">
        <v>0.11510049548349</v>
      </c>
    </row>
    <row r="1178" spans="1:17" hidden="1" x14ac:dyDescent="0.3">
      <c r="A1178" t="s">
        <v>2504</v>
      </c>
      <c r="B1178" t="s">
        <v>2505</v>
      </c>
      <c r="C1178" t="str">
        <f>IFERROR(VLOOKUP(Table1[[#This Row],[Ticker]],[1]!Table1[[Symbol]:[Industry]],2,FALSE),"-")</f>
        <v>-</v>
      </c>
      <c r="D1178" t="s">
        <v>72</v>
      </c>
      <c r="E1178">
        <v>1816.1176786000001</v>
      </c>
      <c r="F1178">
        <v>20.51</v>
      </c>
      <c r="G1178">
        <v>45.229762463376403</v>
      </c>
      <c r="H1178">
        <v>3.3742683683607901</v>
      </c>
      <c r="I1178">
        <v>-5.0868965060178599</v>
      </c>
      <c r="J1178">
        <v>5.5659548317548104</v>
      </c>
      <c r="K1178">
        <v>17.959504207383201</v>
      </c>
      <c r="L1178">
        <v>17.741036055641299</v>
      </c>
      <c r="M1178">
        <v>71.330564404593602</v>
      </c>
      <c r="N1178">
        <v>2.00987456762673</v>
      </c>
      <c r="O1178">
        <v>36.762554851292002</v>
      </c>
      <c r="P1178">
        <v>85.610859728506796</v>
      </c>
      <c r="Q1178">
        <v>1.1767795285037999E-2</v>
      </c>
    </row>
    <row r="1179" spans="1:17" hidden="1" x14ac:dyDescent="0.3">
      <c r="A1179" t="s">
        <v>2506</v>
      </c>
      <c r="B1179" t="s">
        <v>2507</v>
      </c>
      <c r="C1179" t="str">
        <f>IFERROR(VLOOKUP(Table1[[#This Row],[Ticker]],[1]!Table1[[Symbol]:[Industry]],2,FALSE),"-")</f>
        <v>-</v>
      </c>
      <c r="D1179" t="s">
        <v>214</v>
      </c>
      <c r="E1179">
        <v>1805.408316</v>
      </c>
      <c r="F1179">
        <v>1194.9000000000001</v>
      </c>
      <c r="G1179">
        <v>133.500084017977</v>
      </c>
      <c r="H1179">
        <v>-12.780454776282101</v>
      </c>
      <c r="I1179">
        <v>81.753071754381907</v>
      </c>
      <c r="J1179">
        <v>-9.0765251743546091</v>
      </c>
      <c r="K1179">
        <v>1225.9794556335901</v>
      </c>
      <c r="L1179">
        <v>964.90132143382698</v>
      </c>
      <c r="M1179">
        <v>37.756673101471002</v>
      </c>
      <c r="N1179">
        <v>0.88964052596881504</v>
      </c>
      <c r="O1179">
        <v>24.926772114821301</v>
      </c>
      <c r="P1179">
        <v>169.12162162162099</v>
      </c>
      <c r="Q1179">
        <v>0.12626105313510899</v>
      </c>
    </row>
    <row r="1180" spans="1:17" hidden="1" x14ac:dyDescent="0.3">
      <c r="A1180" t="s">
        <v>2508</v>
      </c>
      <c r="B1180" t="s">
        <v>2509</v>
      </c>
      <c r="C1180" t="str">
        <f>IFERROR(VLOOKUP(Table1[[#This Row],[Ticker]],[1]!Table1[[Symbol]:[Industry]],2,FALSE),"-")</f>
        <v>-</v>
      </c>
      <c r="D1180" t="s">
        <v>193</v>
      </c>
      <c r="E1180">
        <v>1801.02641743499</v>
      </c>
      <c r="F1180">
        <v>186.36</v>
      </c>
      <c r="G1180">
        <v>-25.639668492179698</v>
      </c>
      <c r="H1180">
        <v>-9.0654817314179699</v>
      </c>
      <c r="I1180">
        <v>-40.534861047062101</v>
      </c>
      <c r="J1180">
        <v>-4.0473137216038797</v>
      </c>
      <c r="K1180">
        <v>196.58847978289401</v>
      </c>
      <c r="L1180">
        <v>209.03687707293901</v>
      </c>
      <c r="M1180">
        <v>41.659123922586197</v>
      </c>
      <c r="N1180">
        <v>0.91266504619588296</v>
      </c>
      <c r="O1180">
        <v>71.1740716892036</v>
      </c>
      <c r="P1180">
        <v>7.9409209383145098</v>
      </c>
      <c r="Q1180">
        <v>6.164468498154E-2</v>
      </c>
    </row>
    <row r="1181" spans="1:17" hidden="1" x14ac:dyDescent="0.3">
      <c r="A1181" t="s">
        <v>2510</v>
      </c>
      <c r="B1181" t="s">
        <v>2511</v>
      </c>
      <c r="C1181" t="str">
        <f>IFERROR(VLOOKUP(Table1[[#This Row],[Ticker]],[1]!Table1[[Symbol]:[Industry]],2,FALSE),"-")</f>
        <v>-</v>
      </c>
      <c r="D1181" t="s">
        <v>413</v>
      </c>
      <c r="E1181">
        <v>1791.85971560999</v>
      </c>
      <c r="F1181">
        <v>1354.35</v>
      </c>
      <c r="G1181">
        <v>433.246723630774</v>
      </c>
      <c r="H1181">
        <v>56.305812548970501</v>
      </c>
      <c r="I1181">
        <v>75.245579627702298</v>
      </c>
      <c r="J1181">
        <v>7.3939502918635103E-2</v>
      </c>
      <c r="K1181">
        <v>1060.7425351803599</v>
      </c>
      <c r="L1181">
        <v>773.45195486031798</v>
      </c>
      <c r="M1181">
        <v>82.848343836119199</v>
      </c>
      <c r="N1181">
        <v>2.1194635832039999</v>
      </c>
      <c r="O1181">
        <v>22.3095950086757</v>
      </c>
      <c r="P1181">
        <v>488.84782608695599</v>
      </c>
      <c r="Q1181">
        <v>0.13734532575862801</v>
      </c>
    </row>
    <row r="1182" spans="1:17" x14ac:dyDescent="0.3">
      <c r="A1182" t="s">
        <v>2512</v>
      </c>
      <c r="B1182" t="s">
        <v>2513</v>
      </c>
      <c r="C1182" t="str">
        <f>IFERROR(VLOOKUP(Table1[[#This Row],[Ticker]],[1]!Table1[[Symbol]:[Industry]],2,FALSE),"-")</f>
        <v>-</v>
      </c>
      <c r="D1182" t="s">
        <v>548</v>
      </c>
      <c r="E1182">
        <v>1783.321468929</v>
      </c>
      <c r="F1182">
        <v>104.81</v>
      </c>
      <c r="G1182">
        <v>-59.302164740776497</v>
      </c>
      <c r="H1182">
        <v>-7.5291711147581299</v>
      </c>
      <c r="I1182">
        <v>-33.400449876804302</v>
      </c>
      <c r="J1182">
        <v>0.39670747857227101</v>
      </c>
      <c r="K1182">
        <v>104.118532697796</v>
      </c>
      <c r="L1182">
        <v>118.534391218416</v>
      </c>
      <c r="M1182">
        <v>56.282507917405297</v>
      </c>
      <c r="N1182">
        <v>0.84507786791349404</v>
      </c>
      <c r="O1182">
        <v>77.797920045797099</v>
      </c>
      <c r="P1182">
        <v>31.094434021263201</v>
      </c>
      <c r="Q1182">
        <v>-0.10571480908616999</v>
      </c>
    </row>
    <row r="1183" spans="1:17" hidden="1" x14ac:dyDescent="0.3">
      <c r="A1183" t="s">
        <v>2514</v>
      </c>
      <c r="B1183" t="s">
        <v>2515</v>
      </c>
      <c r="C1183" t="str">
        <f>IFERROR(VLOOKUP(Table1[[#This Row],[Ticker]],[1]!Table1[[Symbol]:[Industry]],2,FALSE),"-")</f>
        <v>-</v>
      </c>
      <c r="D1183" t="s">
        <v>548</v>
      </c>
      <c r="E1183">
        <v>1780.8036620299999</v>
      </c>
      <c r="F1183">
        <v>1369.35</v>
      </c>
      <c r="G1183">
        <v>-17.459755781708001</v>
      </c>
      <c r="H1183">
        <v>-1.7083992976489</v>
      </c>
      <c r="I1183">
        <v>-8.7999905003453893</v>
      </c>
      <c r="J1183">
        <v>-8.0686829667437703</v>
      </c>
      <c r="K1183">
        <v>1362.41712299093</v>
      </c>
      <c r="L1183">
        <v>1300.0920664666201</v>
      </c>
      <c r="M1183">
        <v>40.462638028298301</v>
      </c>
      <c r="N1183">
        <v>1.7980794918772001</v>
      </c>
      <c r="O1183">
        <v>13.4114725964873</v>
      </c>
      <c r="P1183">
        <v>37.072072072071997</v>
      </c>
      <c r="Q1183">
        <v>-2.4827645136730001E-2</v>
      </c>
    </row>
    <row r="1184" spans="1:17" hidden="1" x14ac:dyDescent="0.3">
      <c r="A1184" t="s">
        <v>2516</v>
      </c>
      <c r="B1184" t="s">
        <v>2517</v>
      </c>
      <c r="C1184" t="str">
        <f>IFERROR(VLOOKUP(Table1[[#This Row],[Ticker]],[1]!Table1[[Symbol]:[Industry]],2,FALSE),"-")</f>
        <v>-</v>
      </c>
      <c r="D1184" t="s">
        <v>763</v>
      </c>
      <c r="E1184">
        <v>1765.62745852799</v>
      </c>
      <c r="F1184">
        <v>197.12</v>
      </c>
      <c r="G1184">
        <v>-0.60752489380472596</v>
      </c>
      <c r="H1184">
        <v>32.027800029455904</v>
      </c>
      <c r="I1184">
        <v>13.8846986333142</v>
      </c>
      <c r="J1184">
        <v>-4.23347969814537</v>
      </c>
      <c r="M1184">
        <v>48.9871794600149</v>
      </c>
      <c r="O1184">
        <v>16.680194805194802</v>
      </c>
      <c r="P1184">
        <v>42.840579710144901</v>
      </c>
    </row>
    <row r="1185" spans="1:17" hidden="1" x14ac:dyDescent="0.3">
      <c r="A1185" t="s">
        <v>2518</v>
      </c>
      <c r="B1185" t="s">
        <v>2519</v>
      </c>
      <c r="C1185" t="str">
        <f>IFERROR(VLOOKUP(Table1[[#This Row],[Ticker]],[1]!Table1[[Symbol]:[Industry]],2,FALSE),"-")</f>
        <v>-</v>
      </c>
      <c r="D1185" t="s">
        <v>101</v>
      </c>
      <c r="E1185">
        <v>1765.4818342000001</v>
      </c>
      <c r="F1185">
        <v>115.95</v>
      </c>
      <c r="G1185">
        <v>29.3609939288908</v>
      </c>
      <c r="H1185">
        <v>5.6932214779737</v>
      </c>
      <c r="I1185">
        <v>-16.3203655222311</v>
      </c>
      <c r="J1185">
        <v>9.6271729750710193</v>
      </c>
      <c r="K1185">
        <v>111.619905657342</v>
      </c>
      <c r="L1185">
        <v>108.857878493085</v>
      </c>
      <c r="M1185">
        <v>72.536552394850005</v>
      </c>
      <c r="N1185">
        <v>1.4608333920724601</v>
      </c>
      <c r="O1185">
        <v>37.084950409659299</v>
      </c>
      <c r="P1185">
        <v>78.384615384615302</v>
      </c>
      <c r="Q1185">
        <v>0.10922554151200101</v>
      </c>
    </row>
    <row r="1186" spans="1:17" hidden="1" x14ac:dyDescent="0.3">
      <c r="A1186" t="s">
        <v>2520</v>
      </c>
      <c r="B1186" t="s">
        <v>2521</v>
      </c>
      <c r="C1186" t="str">
        <f>IFERROR(VLOOKUP(Table1[[#This Row],[Ticker]],[1]!Table1[[Symbol]:[Industry]],2,FALSE),"-")</f>
        <v>-</v>
      </c>
      <c r="D1186" t="s">
        <v>148</v>
      </c>
      <c r="E1186">
        <v>1762.4818746660001</v>
      </c>
      <c r="F1186">
        <v>31.26</v>
      </c>
      <c r="G1186">
        <v>58.568377501379999</v>
      </c>
      <c r="H1186">
        <v>8.9404834123527106</v>
      </c>
      <c r="I1186">
        <v>-24.834604259035501</v>
      </c>
      <c r="J1186">
        <v>-2.0239758760778099</v>
      </c>
      <c r="K1186">
        <v>30.859176066444899</v>
      </c>
      <c r="L1186">
        <v>28.8151650106437</v>
      </c>
      <c r="M1186">
        <v>48.439454886810502</v>
      </c>
      <c r="N1186">
        <v>0.98884808280243797</v>
      </c>
      <c r="O1186">
        <v>26.039667306461901</v>
      </c>
      <c r="P1186">
        <v>102.33009708737799</v>
      </c>
      <c r="Q1186">
        <v>0.218275338519095</v>
      </c>
    </row>
    <row r="1187" spans="1:17" hidden="1" x14ac:dyDescent="0.3">
      <c r="A1187" t="s">
        <v>2522</v>
      </c>
      <c r="B1187" t="s">
        <v>2523</v>
      </c>
      <c r="C1187" t="str">
        <f>IFERROR(VLOOKUP(Table1[[#This Row],[Ticker]],[1]!Table1[[Symbol]:[Industry]],2,FALSE),"-")</f>
        <v>-</v>
      </c>
      <c r="D1187" t="s">
        <v>46</v>
      </c>
      <c r="E1187">
        <v>1762.11679</v>
      </c>
      <c r="F1187">
        <v>179.35</v>
      </c>
      <c r="G1187">
        <v>1019.60435307655</v>
      </c>
      <c r="H1187">
        <v>-16.698121052523799</v>
      </c>
      <c r="I1187">
        <v>163.37798421795199</v>
      </c>
      <c r="J1187">
        <v>-2.6137850867419199</v>
      </c>
      <c r="K1187">
        <v>187.811847080614</v>
      </c>
      <c r="L1187">
        <v>106.825542378477</v>
      </c>
      <c r="M1187">
        <v>34.133777156440601</v>
      </c>
      <c r="N1187">
        <v>0.71026055120154497</v>
      </c>
      <c r="O1187">
        <v>28.463897407304099</v>
      </c>
      <c r="P1187">
        <v>1095.6666666666599</v>
      </c>
    </row>
    <row r="1188" spans="1:17" hidden="1" x14ac:dyDescent="0.3">
      <c r="A1188" t="s">
        <v>2524</v>
      </c>
      <c r="B1188" t="s">
        <v>2525</v>
      </c>
      <c r="C1188" t="str">
        <f>IFERROR(VLOOKUP(Table1[[#This Row],[Ticker]],[1]!Table1[[Symbol]:[Industry]],2,FALSE),"-")</f>
        <v>-</v>
      </c>
      <c r="D1188" t="s">
        <v>548</v>
      </c>
      <c r="E1188">
        <v>1761.13535017</v>
      </c>
      <c r="F1188">
        <v>5750</v>
      </c>
      <c r="G1188">
        <v>-41.901095904284198</v>
      </c>
      <c r="H1188">
        <v>-1.25850733237637</v>
      </c>
      <c r="I1188">
        <v>-11.0671190066536</v>
      </c>
      <c r="J1188">
        <v>-3.9141323297935999</v>
      </c>
      <c r="K1188">
        <v>5579.1775309391596</v>
      </c>
      <c r="L1188">
        <v>5751.9316045013002</v>
      </c>
      <c r="M1188">
        <v>39.721111436657203</v>
      </c>
      <c r="N1188">
        <v>0.617836532839937</v>
      </c>
      <c r="O1188">
        <v>19.999999999999901</v>
      </c>
      <c r="P1188">
        <v>28.808243727598501</v>
      </c>
      <c r="Q1188">
        <v>-0.109471013222286</v>
      </c>
    </row>
    <row r="1189" spans="1:17" hidden="1" x14ac:dyDescent="0.3">
      <c r="A1189" t="s">
        <v>2526</v>
      </c>
      <c r="B1189" t="s">
        <v>2527</v>
      </c>
      <c r="C1189" t="str">
        <f>IFERROR(VLOOKUP(Table1[[#This Row],[Ticker]],[1]!Table1[[Symbol]:[Industry]],2,FALSE),"-")</f>
        <v>-</v>
      </c>
      <c r="D1189" t="s">
        <v>140</v>
      </c>
      <c r="E1189">
        <v>1760.78062062</v>
      </c>
      <c r="F1189">
        <v>134.13999999999999</v>
      </c>
      <c r="G1189">
        <v>86.012848494179096</v>
      </c>
      <c r="H1189">
        <v>1.0649174629361</v>
      </c>
      <c r="I1189">
        <v>8.17971234208715</v>
      </c>
      <c r="J1189">
        <v>-2.2383732434163601</v>
      </c>
      <c r="K1189">
        <v>125.929692214379</v>
      </c>
      <c r="L1189">
        <v>105.659506261738</v>
      </c>
      <c r="M1189">
        <v>48.951468790962302</v>
      </c>
      <c r="N1189">
        <v>1.2976140268993701</v>
      </c>
      <c r="O1189">
        <v>12.531683315938499</v>
      </c>
      <c r="P1189">
        <v>122.82392026578</v>
      </c>
      <c r="Q1189">
        <v>6.2399084511589001E-2</v>
      </c>
    </row>
    <row r="1190" spans="1:17" hidden="1" x14ac:dyDescent="0.3">
      <c r="A1190" t="s">
        <v>2528</v>
      </c>
      <c r="B1190" t="s">
        <v>2529</v>
      </c>
      <c r="C1190" t="str">
        <f>IFERROR(VLOOKUP(Table1[[#This Row],[Ticker]],[1]!Table1[[Symbol]:[Industry]],2,FALSE),"-")</f>
        <v>-</v>
      </c>
      <c r="D1190" t="s">
        <v>371</v>
      </c>
      <c r="E1190">
        <v>1750.28868792</v>
      </c>
      <c r="F1190">
        <v>85.88</v>
      </c>
      <c r="G1190">
        <v>-0.84648114424792398</v>
      </c>
      <c r="H1190">
        <v>2.3815358102212598</v>
      </c>
      <c r="I1190">
        <v>-7.6865122018107597</v>
      </c>
      <c r="J1190">
        <v>1.0137615197412699</v>
      </c>
      <c r="K1190">
        <v>81.481955438537298</v>
      </c>
      <c r="L1190">
        <v>78.075905910735301</v>
      </c>
      <c r="M1190">
        <v>54.494665088468402</v>
      </c>
      <c r="N1190">
        <v>1.1663531660545801</v>
      </c>
      <c r="O1190">
        <v>25.174662319515601</v>
      </c>
      <c r="P1190">
        <v>38.516129032258</v>
      </c>
      <c r="Q1190">
        <v>2.0078305640416998E-2</v>
      </c>
    </row>
    <row r="1191" spans="1:17" hidden="1" x14ac:dyDescent="0.3">
      <c r="A1191" t="s">
        <v>2530</v>
      </c>
      <c r="B1191" t="s">
        <v>2531</v>
      </c>
      <c r="C1191" t="str">
        <f>IFERROR(VLOOKUP(Table1[[#This Row],[Ticker]],[1]!Table1[[Symbol]:[Industry]],2,FALSE),"-")</f>
        <v>-</v>
      </c>
      <c r="D1191" t="s">
        <v>548</v>
      </c>
      <c r="E1191">
        <v>1748.028164327</v>
      </c>
      <c r="F1191">
        <v>99.18</v>
      </c>
      <c r="G1191">
        <v>23.190723481191998</v>
      </c>
      <c r="H1191">
        <v>6.9577027340612103</v>
      </c>
      <c r="I1191">
        <v>6.1616153987440399</v>
      </c>
      <c r="J1191">
        <v>7.5504689054009404</v>
      </c>
      <c r="K1191">
        <v>87.647608946704494</v>
      </c>
      <c r="L1191">
        <v>77.476197951347302</v>
      </c>
      <c r="M1191">
        <v>70.309043195925099</v>
      </c>
      <c r="N1191">
        <v>1.1345753089406201</v>
      </c>
      <c r="O1191">
        <v>5.8177051824964598</v>
      </c>
      <c r="P1191">
        <v>77.265415549597805</v>
      </c>
      <c r="Q1191">
        <v>6.0434488544910004E-3</v>
      </c>
    </row>
    <row r="1192" spans="1:17" hidden="1" x14ac:dyDescent="0.3">
      <c r="A1192" t="s">
        <v>2532</v>
      </c>
      <c r="B1192" t="s">
        <v>2533</v>
      </c>
      <c r="C1192" t="str">
        <f>IFERROR(VLOOKUP(Table1[[#This Row],[Ticker]],[1]!Table1[[Symbol]:[Industry]],2,FALSE),"-")</f>
        <v>-</v>
      </c>
      <c r="D1192" t="s">
        <v>371</v>
      </c>
      <c r="E1192">
        <v>1747.866252</v>
      </c>
      <c r="F1192">
        <v>279.3</v>
      </c>
      <c r="G1192">
        <v>0.13551002122950301</v>
      </c>
      <c r="H1192">
        <v>-5.6711865487170403</v>
      </c>
      <c r="I1192">
        <v>0.89309474330900596</v>
      </c>
      <c r="J1192">
        <v>-3.61467109151531</v>
      </c>
      <c r="K1192">
        <v>270.380983019403</v>
      </c>
      <c r="L1192">
        <v>246.853014068779</v>
      </c>
      <c r="M1192">
        <v>38.862881545473599</v>
      </c>
      <c r="N1192">
        <v>0.70031662200576095</v>
      </c>
      <c r="O1192">
        <v>11.6899391335481</v>
      </c>
      <c r="P1192">
        <v>38.421509106678201</v>
      </c>
      <c r="Q1192">
        <v>0.15405390059401899</v>
      </c>
    </row>
    <row r="1193" spans="1:17" hidden="1" x14ac:dyDescent="0.3">
      <c r="A1193" t="s">
        <v>2534</v>
      </c>
      <c r="B1193" t="s">
        <v>2535</v>
      </c>
      <c r="C1193" t="str">
        <f>IFERROR(VLOOKUP(Table1[[#This Row],[Ticker]],[1]!Table1[[Symbol]:[Industry]],2,FALSE),"-")</f>
        <v>-</v>
      </c>
      <c r="D1193" t="s">
        <v>21</v>
      </c>
      <c r="E1193">
        <v>1745.3978600400001</v>
      </c>
      <c r="F1193">
        <v>1148.95</v>
      </c>
      <c r="G1193">
        <v>97.150838093464301</v>
      </c>
      <c r="H1193">
        <v>0.33601225482929498</v>
      </c>
      <c r="I1193">
        <v>63.743756617867298</v>
      </c>
      <c r="J1193">
        <v>-2.4448408480157502</v>
      </c>
      <c r="K1193">
        <v>1060.66167682949</v>
      </c>
      <c r="L1193">
        <v>836.74808685363996</v>
      </c>
      <c r="M1193">
        <v>53.017676559243</v>
      </c>
      <c r="N1193">
        <v>0.42323482024688402</v>
      </c>
      <c r="O1193">
        <v>8.9603551068366798</v>
      </c>
      <c r="P1193">
        <v>125.28431372548999</v>
      </c>
      <c r="Q1193">
        <v>6.4033031880857003E-2</v>
      </c>
    </row>
    <row r="1194" spans="1:17" hidden="1" x14ac:dyDescent="0.3">
      <c r="A1194" t="s">
        <v>2536</v>
      </c>
      <c r="B1194" t="s">
        <v>2537</v>
      </c>
      <c r="C1194" t="str">
        <f>IFERROR(VLOOKUP(Table1[[#This Row],[Ticker]],[1]!Table1[[Symbol]:[Industry]],2,FALSE),"-")</f>
        <v>-</v>
      </c>
      <c r="D1194" t="s">
        <v>413</v>
      </c>
      <c r="E1194">
        <v>1731.716136</v>
      </c>
      <c r="F1194">
        <v>787.65</v>
      </c>
      <c r="G1194">
        <v>93.175644743351299</v>
      </c>
      <c r="H1194">
        <v>-9.1673943321209794</v>
      </c>
      <c r="I1194">
        <v>71.606030256951996</v>
      </c>
      <c r="J1194">
        <v>-4.278542651815</v>
      </c>
      <c r="K1194">
        <v>767.43110520042796</v>
      </c>
      <c r="L1194">
        <v>605.574493959395</v>
      </c>
      <c r="M1194">
        <v>41.682113592756401</v>
      </c>
      <c r="N1194">
        <v>2.4655463146432099</v>
      </c>
      <c r="O1194">
        <v>9.8203516790452703</v>
      </c>
      <c r="P1194">
        <v>178.17411266113299</v>
      </c>
      <c r="Q1194">
        <v>0.12700620031729201</v>
      </c>
    </row>
    <row r="1195" spans="1:17" hidden="1" x14ac:dyDescent="0.3">
      <c r="A1195" t="s">
        <v>2538</v>
      </c>
      <c r="B1195" t="s">
        <v>2539</v>
      </c>
      <c r="C1195" t="str">
        <f>IFERROR(VLOOKUP(Table1[[#This Row],[Ticker]],[1]!Table1[[Symbol]:[Industry]],2,FALSE),"-")</f>
        <v>-</v>
      </c>
      <c r="D1195" t="s">
        <v>56</v>
      </c>
      <c r="E1195">
        <v>1730.7569951820001</v>
      </c>
      <c r="F1195">
        <v>249.84</v>
      </c>
      <c r="G1195">
        <v>-35.929467443964199</v>
      </c>
      <c r="H1195">
        <v>4.1390766870517304</v>
      </c>
      <c r="I1195">
        <v>-21.437243916845301</v>
      </c>
      <c r="J1195">
        <v>-3.53032669896798</v>
      </c>
      <c r="K1195">
        <v>243.19840849199801</v>
      </c>
      <c r="M1195">
        <v>41.7085556280894</v>
      </c>
      <c r="N1195">
        <v>0.55303195759080404</v>
      </c>
      <c r="O1195">
        <v>18.695965417867399</v>
      </c>
      <c r="P1195">
        <v>25.547738693467299</v>
      </c>
    </row>
    <row r="1196" spans="1:17" hidden="1" x14ac:dyDescent="0.3">
      <c r="A1196" t="s">
        <v>2540</v>
      </c>
      <c r="B1196" t="s">
        <v>2541</v>
      </c>
      <c r="C1196" t="str">
        <f>IFERROR(VLOOKUP(Table1[[#This Row],[Ticker]],[1]!Table1[[Symbol]:[Industry]],2,FALSE),"-")</f>
        <v>-</v>
      </c>
      <c r="D1196" t="s">
        <v>193</v>
      </c>
      <c r="E1196">
        <v>1728.2658750000001</v>
      </c>
      <c r="F1196">
        <v>130.34</v>
      </c>
      <c r="G1196">
        <v>-7.4244009170558503</v>
      </c>
      <c r="H1196">
        <v>-10.7128580676311</v>
      </c>
      <c r="I1196">
        <v>25.724822518973301</v>
      </c>
      <c r="J1196">
        <v>-6.5862486935662696</v>
      </c>
      <c r="K1196">
        <v>132.167453243696</v>
      </c>
      <c r="L1196">
        <v>115.35116925733701</v>
      </c>
      <c r="M1196">
        <v>34.6042302275293</v>
      </c>
      <c r="N1196">
        <v>0.86549021603611898</v>
      </c>
      <c r="O1196">
        <v>20.454196716280499</v>
      </c>
      <c r="P1196">
        <v>65.616264294790298</v>
      </c>
      <c r="Q1196">
        <v>8.1641433813691003E-2</v>
      </c>
    </row>
    <row r="1197" spans="1:17" hidden="1" x14ac:dyDescent="0.3">
      <c r="A1197" t="s">
        <v>2542</v>
      </c>
      <c r="B1197" t="s">
        <v>2543</v>
      </c>
      <c r="C1197" t="str">
        <f>IFERROR(VLOOKUP(Table1[[#This Row],[Ticker]],[1]!Table1[[Symbol]:[Industry]],2,FALSE),"-")</f>
        <v>-</v>
      </c>
      <c r="D1197" t="s">
        <v>21</v>
      </c>
      <c r="E1197">
        <v>1726.2755059199999</v>
      </c>
      <c r="F1197">
        <v>1539.45</v>
      </c>
      <c r="G1197">
        <v>166.157826470093</v>
      </c>
      <c r="H1197">
        <v>24.691823420840699</v>
      </c>
      <c r="I1197">
        <v>211.06301804519001</v>
      </c>
      <c r="J1197">
        <v>19.918277047556199</v>
      </c>
      <c r="K1197">
        <v>1171.16740534735</v>
      </c>
      <c r="L1197">
        <v>876.94709874343198</v>
      </c>
      <c r="M1197">
        <v>85.209911376493395</v>
      </c>
      <c r="N1197">
        <v>1.29610898527337</v>
      </c>
      <c r="O1197">
        <v>0</v>
      </c>
      <c r="P1197">
        <v>269.48277931117201</v>
      </c>
      <c r="Q1197">
        <v>0.13300935369244399</v>
      </c>
    </row>
    <row r="1198" spans="1:17" hidden="1" x14ac:dyDescent="0.3">
      <c r="A1198" t="s">
        <v>2544</v>
      </c>
      <c r="B1198" t="s">
        <v>2545</v>
      </c>
      <c r="C1198" t="str">
        <f>IFERROR(VLOOKUP(Table1[[#This Row],[Ticker]],[1]!Table1[[Symbol]:[Industry]],2,FALSE),"-")</f>
        <v>-</v>
      </c>
      <c r="D1198" t="s">
        <v>299</v>
      </c>
      <c r="E1198">
        <v>1723.6192902499999</v>
      </c>
      <c r="F1198">
        <v>288.89999999999998</v>
      </c>
      <c r="G1198">
        <v>908.43573368289105</v>
      </c>
      <c r="H1198">
        <v>10.474228065839901</v>
      </c>
      <c r="I1198">
        <v>350.26816552436702</v>
      </c>
      <c r="J1198">
        <v>17.752284807682798</v>
      </c>
      <c r="K1198">
        <v>207.667528969134</v>
      </c>
      <c r="L1198">
        <v>120.85315214213</v>
      </c>
      <c r="M1198">
        <v>84.210837205737903</v>
      </c>
      <c r="N1198">
        <v>1.09016540934935</v>
      </c>
      <c r="O1198">
        <v>7.3392958831608404</v>
      </c>
      <c r="P1198">
        <v>1046.42857142857</v>
      </c>
      <c r="Q1198">
        <v>0.23268511978150899</v>
      </c>
    </row>
    <row r="1199" spans="1:17" hidden="1" x14ac:dyDescent="0.3">
      <c r="A1199" t="s">
        <v>2546</v>
      </c>
      <c r="B1199" t="s">
        <v>2547</v>
      </c>
      <c r="C1199" t="str">
        <f>IFERROR(VLOOKUP(Table1[[#This Row],[Ticker]],[1]!Table1[[Symbol]:[Industry]],2,FALSE),"-")</f>
        <v>-</v>
      </c>
      <c r="D1199" t="s">
        <v>130</v>
      </c>
      <c r="E1199">
        <v>1721.719510575</v>
      </c>
      <c r="F1199">
        <v>250</v>
      </c>
      <c r="G1199">
        <v>1.40982424089183</v>
      </c>
      <c r="H1199">
        <v>-13.8224919927129</v>
      </c>
      <c r="I1199">
        <v>-48.642699418413997</v>
      </c>
      <c r="J1199">
        <v>-7.82885807874601</v>
      </c>
      <c r="K1199">
        <v>271.47757772309399</v>
      </c>
      <c r="L1199">
        <v>274.04794740320801</v>
      </c>
      <c r="M1199">
        <v>30.1278739072722</v>
      </c>
      <c r="N1199">
        <v>0.874249899820425</v>
      </c>
      <c r="O1199">
        <v>60.24</v>
      </c>
      <c r="P1199">
        <v>32.731616671090997</v>
      </c>
      <c r="Q1199">
        <v>9.9334018761928003E-2</v>
      </c>
    </row>
    <row r="1200" spans="1:17" hidden="1" x14ac:dyDescent="0.3">
      <c r="A1200" t="s">
        <v>2548</v>
      </c>
      <c r="B1200" t="s">
        <v>2549</v>
      </c>
      <c r="C1200" t="str">
        <f>IFERROR(VLOOKUP(Table1[[#This Row],[Ticker]],[1]!Table1[[Symbol]:[Industry]],2,FALSE),"-")</f>
        <v>-</v>
      </c>
      <c r="D1200" t="s">
        <v>21</v>
      </c>
      <c r="E1200">
        <v>1711.3779949499999</v>
      </c>
      <c r="F1200">
        <v>1328.2</v>
      </c>
      <c r="G1200">
        <v>137.62738383493399</v>
      </c>
      <c r="H1200">
        <v>7.64915972180866</v>
      </c>
      <c r="I1200">
        <v>79.349456753156005</v>
      </c>
      <c r="J1200">
        <v>5.5307443139141803</v>
      </c>
      <c r="K1200">
        <v>1189.1536668146</v>
      </c>
      <c r="L1200">
        <v>935.83538129271506</v>
      </c>
      <c r="M1200">
        <v>69.5817690535753</v>
      </c>
      <c r="N1200">
        <v>0.64080989892142204</v>
      </c>
      <c r="O1200">
        <v>10.5857551573558</v>
      </c>
      <c r="P1200">
        <v>169.41176470588201</v>
      </c>
      <c r="Q1200">
        <v>0.158930914532594</v>
      </c>
    </row>
    <row r="1201" spans="1:17" hidden="1" x14ac:dyDescent="0.3">
      <c r="A1201" t="s">
        <v>2550</v>
      </c>
      <c r="B1201" t="s">
        <v>2551</v>
      </c>
      <c r="C1201" t="str">
        <f>IFERROR(VLOOKUP(Table1[[#This Row],[Ticker]],[1]!Table1[[Symbol]:[Industry]],2,FALSE),"-")</f>
        <v>-</v>
      </c>
      <c r="D1201" t="s">
        <v>798</v>
      </c>
      <c r="E1201">
        <v>1707.669504558</v>
      </c>
      <c r="F1201">
        <v>8.4600000000000009</v>
      </c>
      <c r="G1201">
        <v>-94.234736319575305</v>
      </c>
      <c r="H1201">
        <v>-19.428433825406199</v>
      </c>
      <c r="I1201">
        <v>-71.624098886970202</v>
      </c>
      <c r="J1201">
        <v>-0.76243741453936598</v>
      </c>
      <c r="K1201">
        <v>12.0119264362593</v>
      </c>
      <c r="L1201">
        <v>16.793707438733101</v>
      </c>
      <c r="M1201">
        <v>11.998379829469799</v>
      </c>
      <c r="N1201">
        <v>0.52564639084973097</v>
      </c>
      <c r="O1201">
        <v>241.60756501181999</v>
      </c>
      <c r="P1201">
        <v>0</v>
      </c>
      <c r="Q1201">
        <v>1.214682289754E-3</v>
      </c>
    </row>
    <row r="1202" spans="1:17" hidden="1" x14ac:dyDescent="0.3">
      <c r="A1202" t="s">
        <v>2552</v>
      </c>
      <c r="B1202" t="s">
        <v>2553</v>
      </c>
      <c r="C1202" t="str">
        <f>IFERROR(VLOOKUP(Table1[[#This Row],[Ticker]],[1]!Table1[[Symbol]:[Industry]],2,FALSE),"-")</f>
        <v>-</v>
      </c>
      <c r="D1202" t="s">
        <v>214</v>
      </c>
      <c r="E1202">
        <v>1705.5194835</v>
      </c>
      <c r="F1202">
        <v>445.65</v>
      </c>
      <c r="G1202">
        <v>-25.837893633121698</v>
      </c>
      <c r="H1202">
        <v>-3.6815889058168998</v>
      </c>
      <c r="I1202">
        <v>-35.298157680162603</v>
      </c>
      <c r="J1202">
        <v>-0.79603956507699603</v>
      </c>
      <c r="K1202">
        <v>447.519376327168</v>
      </c>
      <c r="L1202">
        <v>491.21948560249098</v>
      </c>
      <c r="M1202">
        <v>56.270468683322299</v>
      </c>
      <c r="N1202">
        <v>0.81833063403723805</v>
      </c>
      <c r="O1202">
        <v>42.578256479299803</v>
      </c>
      <c r="P1202">
        <v>17.2763157894736</v>
      </c>
    </row>
    <row r="1203" spans="1:17" hidden="1" x14ac:dyDescent="0.3">
      <c r="A1203" t="s">
        <v>2554</v>
      </c>
      <c r="B1203" t="s">
        <v>2555</v>
      </c>
      <c r="C1203" t="str">
        <f>IFERROR(VLOOKUP(Table1[[#This Row],[Ticker]],[1]!Table1[[Symbol]:[Industry]],2,FALSE),"-")</f>
        <v>-</v>
      </c>
      <c r="D1203" t="s">
        <v>140</v>
      </c>
      <c r="E1203">
        <v>1704.9600478</v>
      </c>
      <c r="F1203">
        <v>98.95</v>
      </c>
      <c r="G1203">
        <v>25.8755871844686</v>
      </c>
      <c r="H1203">
        <v>3.58334466551283</v>
      </c>
      <c r="I1203">
        <v>-0.70504805692818895</v>
      </c>
      <c r="J1203">
        <v>-6.6997913182326796</v>
      </c>
      <c r="K1203">
        <v>95.731693534404997</v>
      </c>
      <c r="L1203">
        <v>87.613014054390703</v>
      </c>
      <c r="M1203">
        <v>48.129402905889201</v>
      </c>
      <c r="N1203">
        <v>1.36230162111264</v>
      </c>
      <c r="O1203">
        <v>15.2097018696311</v>
      </c>
      <c r="P1203">
        <v>81.559633027522906</v>
      </c>
      <c r="Q1203">
        <v>2.3632532267495999E-2</v>
      </c>
    </row>
    <row r="1204" spans="1:17" hidden="1" x14ac:dyDescent="0.3">
      <c r="A1204" t="s">
        <v>2556</v>
      </c>
      <c r="B1204" t="s">
        <v>2557</v>
      </c>
      <c r="C1204" t="str">
        <f>IFERROR(VLOOKUP(Table1[[#This Row],[Ticker]],[1]!Table1[[Symbol]:[Industry]],2,FALSE),"-")</f>
        <v>-</v>
      </c>
      <c r="D1204" t="s">
        <v>299</v>
      </c>
      <c r="E1204">
        <v>1700.5250000000001</v>
      </c>
      <c r="F1204">
        <v>2609.4</v>
      </c>
      <c r="G1204">
        <v>1178.2979633001901</v>
      </c>
      <c r="H1204">
        <v>-6.3310097271193602</v>
      </c>
      <c r="I1204">
        <v>293.40239558780002</v>
      </c>
      <c r="J1204">
        <v>6.9482144137595201</v>
      </c>
      <c r="K1204">
        <v>2407.8427736858798</v>
      </c>
      <c r="L1204">
        <v>1476.27554534927</v>
      </c>
      <c r="M1204">
        <v>59.776187237549102</v>
      </c>
      <c r="N1204">
        <v>0.62019962688610497</v>
      </c>
      <c r="O1204">
        <v>9.7570322679543207</v>
      </c>
      <c r="P1204">
        <v>1500.8588957055199</v>
      </c>
      <c r="Q1204">
        <v>0.206234692266793</v>
      </c>
    </row>
    <row r="1205" spans="1:17" hidden="1" x14ac:dyDescent="0.3">
      <c r="A1205" t="s">
        <v>2558</v>
      </c>
      <c r="B1205" t="s">
        <v>2559</v>
      </c>
      <c r="C1205" t="str">
        <f>IFERROR(VLOOKUP(Table1[[#This Row],[Ticker]],[1]!Table1[[Symbol]:[Industry]],2,FALSE),"-")</f>
        <v>-</v>
      </c>
      <c r="D1205" t="s">
        <v>387</v>
      </c>
      <c r="E1205">
        <v>1698.6652862999999</v>
      </c>
      <c r="F1205">
        <v>699.6</v>
      </c>
      <c r="G1205">
        <v>-30.978180735812401</v>
      </c>
      <c r="H1205">
        <v>-6.8091198700031397</v>
      </c>
      <c r="I1205">
        <v>-16.945784395706099</v>
      </c>
      <c r="J1205">
        <v>-2.53625778893465</v>
      </c>
      <c r="K1205">
        <v>693.15766772917698</v>
      </c>
      <c r="L1205">
        <v>706.13890615013895</v>
      </c>
      <c r="M1205">
        <v>50.066990551833499</v>
      </c>
      <c r="N1205">
        <v>1.6256745324720201</v>
      </c>
      <c r="O1205">
        <v>31.5037164093767</v>
      </c>
      <c r="P1205">
        <v>11.757188498402501</v>
      </c>
      <c r="Q1205">
        <v>1.0440747051924E-2</v>
      </c>
    </row>
    <row r="1206" spans="1:17" hidden="1" x14ac:dyDescent="0.3">
      <c r="A1206" t="s">
        <v>2560</v>
      </c>
      <c r="B1206" t="s">
        <v>2561</v>
      </c>
      <c r="C1206" t="str">
        <f>IFERROR(VLOOKUP(Table1[[#This Row],[Ticker]],[1]!Table1[[Symbol]:[Industry]],2,FALSE),"-")</f>
        <v>-</v>
      </c>
      <c r="D1206" t="s">
        <v>637</v>
      </c>
      <c r="E1206">
        <v>1692.3029750000001</v>
      </c>
      <c r="F1206">
        <v>55.61</v>
      </c>
      <c r="G1206">
        <v>17.852178604995501</v>
      </c>
      <c r="H1206">
        <v>0.87009934356698604</v>
      </c>
      <c r="I1206">
        <v>-3.1903605822642001</v>
      </c>
      <c r="J1206">
        <v>-1.8895398941648101</v>
      </c>
      <c r="K1206">
        <v>56.7933247463885</v>
      </c>
      <c r="L1206">
        <v>55.066629384301599</v>
      </c>
      <c r="M1206">
        <v>29.188193916460101</v>
      </c>
      <c r="N1206">
        <v>0.91012891223255898</v>
      </c>
      <c r="O1206">
        <v>40.262542708146</v>
      </c>
      <c r="P1206">
        <v>47.8989361702127</v>
      </c>
      <c r="Q1206">
        <v>7.1071011628524999E-2</v>
      </c>
    </row>
    <row r="1207" spans="1:17" hidden="1" x14ac:dyDescent="0.3">
      <c r="A1207" t="s">
        <v>2562</v>
      </c>
      <c r="B1207" t="s">
        <v>2563</v>
      </c>
      <c r="C1207" t="str">
        <f>IFERROR(VLOOKUP(Table1[[#This Row],[Ticker]],[1]!Table1[[Symbol]:[Industry]],2,FALSE),"-")</f>
        <v>-</v>
      </c>
      <c r="D1207" t="s">
        <v>243</v>
      </c>
      <c r="E1207">
        <v>1688.64</v>
      </c>
      <c r="F1207">
        <v>1418.1</v>
      </c>
      <c r="G1207">
        <v>-24.1155392964566</v>
      </c>
      <c r="H1207">
        <v>-8.9357456105437603</v>
      </c>
      <c r="I1207">
        <v>-18.296584140107001</v>
      </c>
      <c r="J1207">
        <v>-5.6813563334582797</v>
      </c>
      <c r="K1207">
        <v>1399.5560033750801</v>
      </c>
      <c r="L1207">
        <v>1416.5865150448501</v>
      </c>
      <c r="M1207">
        <v>39.1701047776425</v>
      </c>
      <c r="N1207">
        <v>0.99350268098538297</v>
      </c>
      <c r="O1207">
        <v>25.523587899301798</v>
      </c>
      <c r="P1207">
        <v>20.0711231531264</v>
      </c>
      <c r="Q1207">
        <v>0.14662444805951799</v>
      </c>
    </row>
    <row r="1208" spans="1:17" hidden="1" x14ac:dyDescent="0.3">
      <c r="A1208" t="s">
        <v>2564</v>
      </c>
      <c r="B1208" t="s">
        <v>2565</v>
      </c>
      <c r="C1208" t="str">
        <f>IFERROR(VLOOKUP(Table1[[#This Row],[Ticker]],[1]!Table1[[Symbol]:[Industry]],2,FALSE),"-")</f>
        <v>-</v>
      </c>
      <c r="D1208" t="s">
        <v>243</v>
      </c>
      <c r="E1208">
        <v>1682.46805812</v>
      </c>
      <c r="F1208">
        <v>81.63</v>
      </c>
      <c r="G1208">
        <v>-43.738745560562897</v>
      </c>
      <c r="H1208">
        <v>23.386783901824298</v>
      </c>
      <c r="I1208">
        <v>-24.276962931138598</v>
      </c>
      <c r="J1208">
        <v>24.244992005965798</v>
      </c>
      <c r="K1208">
        <v>69.365150957825605</v>
      </c>
      <c r="L1208">
        <v>77.122047821238397</v>
      </c>
      <c r="M1208">
        <v>48.8052772673786</v>
      </c>
      <c r="N1208">
        <v>2.1664470431663201</v>
      </c>
      <c r="O1208">
        <v>34.7543795173343</v>
      </c>
      <c r="P1208">
        <v>66.252545824847203</v>
      </c>
    </row>
    <row r="1209" spans="1:17" hidden="1" x14ac:dyDescent="0.3">
      <c r="A1209" t="s">
        <v>2566</v>
      </c>
      <c r="B1209" t="s">
        <v>2567</v>
      </c>
      <c r="C1209" t="str">
        <f>IFERROR(VLOOKUP(Table1[[#This Row],[Ticker]],[1]!Table1[[Symbol]:[Industry]],2,FALSE),"-")</f>
        <v>-</v>
      </c>
      <c r="D1209" t="s">
        <v>299</v>
      </c>
      <c r="E1209">
        <v>1680.412886352</v>
      </c>
      <c r="F1209">
        <v>30.65</v>
      </c>
      <c r="G1209">
        <v>-18.289161920262</v>
      </c>
      <c r="H1209">
        <v>-0.50424005184770504</v>
      </c>
      <c r="I1209">
        <v>-34.899762921428199</v>
      </c>
      <c r="J1209">
        <v>-6.9795732017339098</v>
      </c>
      <c r="K1209">
        <v>30.389469808044201</v>
      </c>
      <c r="L1209">
        <v>32.0762648952687</v>
      </c>
      <c r="M1209">
        <v>43.844174049754798</v>
      </c>
      <c r="N1209">
        <v>1.5096649273113101</v>
      </c>
      <c r="O1209">
        <v>49.429037520391503</v>
      </c>
      <c r="P1209">
        <v>36.2222222222222</v>
      </c>
      <c r="Q1209">
        <v>-6.2522039023646003E-2</v>
      </c>
    </row>
    <row r="1210" spans="1:17" hidden="1" x14ac:dyDescent="0.3">
      <c r="A1210" t="s">
        <v>2568</v>
      </c>
      <c r="B1210" t="s">
        <v>2569</v>
      </c>
      <c r="C1210" t="str">
        <f>IFERROR(VLOOKUP(Table1[[#This Row],[Ticker]],[1]!Table1[[Symbol]:[Industry]],2,FALSE),"-")</f>
        <v>-</v>
      </c>
      <c r="D1210" t="s">
        <v>78</v>
      </c>
      <c r="E1210">
        <v>1680.007813506</v>
      </c>
      <c r="F1210">
        <v>112.91</v>
      </c>
      <c r="G1210">
        <v>21.096330380536099</v>
      </c>
      <c r="H1210">
        <v>-1.0782249324117099</v>
      </c>
      <c r="I1210">
        <v>-6.4357356388218498</v>
      </c>
      <c r="J1210">
        <v>0.176363400268889</v>
      </c>
      <c r="K1210">
        <v>110.10669080626</v>
      </c>
      <c r="L1210">
        <v>102.398377160256</v>
      </c>
      <c r="M1210">
        <v>60.111889730971697</v>
      </c>
      <c r="N1210">
        <v>1.2301520184744199</v>
      </c>
      <c r="O1210">
        <v>9.7334159950402892</v>
      </c>
      <c r="P1210">
        <v>47.884741322855199</v>
      </c>
      <c r="Q1210">
        <v>-2.7607658788889999E-3</v>
      </c>
    </row>
    <row r="1211" spans="1:17" hidden="1" x14ac:dyDescent="0.3">
      <c r="A1211" t="s">
        <v>2570</v>
      </c>
      <c r="B1211" t="s">
        <v>2571</v>
      </c>
      <c r="C1211" t="str">
        <f>IFERROR(VLOOKUP(Table1[[#This Row],[Ticker]],[1]!Table1[[Symbol]:[Industry]],2,FALSE),"-")</f>
        <v>-</v>
      </c>
      <c r="D1211" t="s">
        <v>243</v>
      </c>
      <c r="E1211">
        <v>1677.9281281999999</v>
      </c>
      <c r="F1211">
        <v>121.13</v>
      </c>
      <c r="G1211">
        <v>-16.930730780237202</v>
      </c>
      <c r="H1211">
        <v>0.99166301597764295</v>
      </c>
      <c r="I1211">
        <v>-6.8078608950272699</v>
      </c>
      <c r="J1211">
        <v>4.9952936635402398</v>
      </c>
      <c r="K1211">
        <v>113.28029063482199</v>
      </c>
      <c r="L1211">
        <v>110.911399340277</v>
      </c>
      <c r="M1211">
        <v>64.833332966101693</v>
      </c>
      <c r="N1211">
        <v>1.38328319287114</v>
      </c>
      <c r="O1211">
        <v>6.4888962271939299</v>
      </c>
      <c r="P1211">
        <v>31.6630434782608</v>
      </c>
      <c r="Q1211">
        <v>-1.7090580803926999E-2</v>
      </c>
    </row>
    <row r="1212" spans="1:17" hidden="1" x14ac:dyDescent="0.3">
      <c r="A1212" t="s">
        <v>2572</v>
      </c>
      <c r="B1212" t="s">
        <v>2573</v>
      </c>
      <c r="C1212" t="str">
        <f>IFERROR(VLOOKUP(Table1[[#This Row],[Ticker]],[1]!Table1[[Symbol]:[Industry]],2,FALSE),"-")</f>
        <v>-</v>
      </c>
      <c r="D1212" t="s">
        <v>553</v>
      </c>
      <c r="E1212">
        <v>1664.6252999999999</v>
      </c>
      <c r="F1212">
        <v>157.4</v>
      </c>
      <c r="G1212">
        <v>87.747623164142098</v>
      </c>
      <c r="H1212">
        <v>-13.635114324906001</v>
      </c>
      <c r="I1212">
        <v>34.372714708356298</v>
      </c>
      <c r="J1212">
        <v>1.911117638738</v>
      </c>
      <c r="K1212">
        <v>158.68700806496699</v>
      </c>
      <c r="L1212">
        <v>130.71072355546701</v>
      </c>
      <c r="M1212">
        <v>48.823805274017701</v>
      </c>
      <c r="N1212">
        <v>0.41154897014951602</v>
      </c>
      <c r="O1212">
        <v>16.264294790343001</v>
      </c>
      <c r="P1212">
        <v>121.69014084507</v>
      </c>
      <c r="Q1212">
        <v>2.6482110097628998E-2</v>
      </c>
    </row>
    <row r="1213" spans="1:17" hidden="1" x14ac:dyDescent="0.3">
      <c r="A1213" t="s">
        <v>2574</v>
      </c>
      <c r="B1213" t="s">
        <v>2575</v>
      </c>
      <c r="C1213" t="str">
        <f>IFERROR(VLOOKUP(Table1[[#This Row],[Ticker]],[1]!Table1[[Symbol]:[Industry]],2,FALSE),"-")</f>
        <v>-</v>
      </c>
      <c r="D1213" t="s">
        <v>2576</v>
      </c>
      <c r="E1213">
        <v>1662.9085511999999</v>
      </c>
      <c r="F1213">
        <v>10.25</v>
      </c>
      <c r="G1213">
        <v>260.39041613038501</v>
      </c>
      <c r="H1213">
        <v>-8.3617493137456904</v>
      </c>
      <c r="I1213">
        <v>-33.665538363524199</v>
      </c>
      <c r="J1213">
        <v>-4.7733763388784798</v>
      </c>
      <c r="K1213">
        <v>10.8643436194002</v>
      </c>
      <c r="L1213">
        <v>10.0120208249117</v>
      </c>
      <c r="M1213">
        <v>29.249614907561501</v>
      </c>
      <c r="N1213">
        <v>0.88232175963077097</v>
      </c>
      <c r="O1213">
        <v>65.8536585365853</v>
      </c>
      <c r="P1213">
        <v>318.36734693877497</v>
      </c>
    </row>
    <row r="1214" spans="1:17" hidden="1" x14ac:dyDescent="0.3">
      <c r="A1214" t="s">
        <v>2577</v>
      </c>
      <c r="B1214" t="s">
        <v>2578</v>
      </c>
      <c r="C1214" t="str">
        <f>IFERROR(VLOOKUP(Table1[[#This Row],[Ticker]],[1]!Table1[[Symbol]:[Industry]],2,FALSE),"-")</f>
        <v>-</v>
      </c>
      <c r="D1214" t="s">
        <v>177</v>
      </c>
      <c r="E1214">
        <v>1658.653955324</v>
      </c>
      <c r="F1214">
        <v>143.47</v>
      </c>
      <c r="G1214">
        <v>-6.6441068166648902</v>
      </c>
      <c r="H1214">
        <v>0.90059806382315299</v>
      </c>
      <c r="I1214">
        <v>-5.5963637469713001</v>
      </c>
      <c r="J1214">
        <v>3.4462337169375399</v>
      </c>
      <c r="K1214">
        <v>136.51614427795701</v>
      </c>
      <c r="L1214">
        <v>134.390130401118</v>
      </c>
      <c r="M1214">
        <v>69.7201033401426</v>
      </c>
      <c r="N1214">
        <v>2.1294082402445902</v>
      </c>
      <c r="O1214">
        <v>24.764759183104399</v>
      </c>
      <c r="P1214">
        <v>34.0841121495327</v>
      </c>
      <c r="Q1214">
        <v>3.6609456427032998E-2</v>
      </c>
    </row>
    <row r="1215" spans="1:17" hidden="1" x14ac:dyDescent="0.3">
      <c r="A1215" t="s">
        <v>2579</v>
      </c>
      <c r="B1215" t="s">
        <v>2580</v>
      </c>
      <c r="C1215" t="str">
        <f>IFERROR(VLOOKUP(Table1[[#This Row],[Ticker]],[1]!Table1[[Symbol]:[Industry]],2,FALSE),"-")</f>
        <v>-</v>
      </c>
      <c r="D1215" t="s">
        <v>1310</v>
      </c>
      <c r="E1215">
        <v>1656.37740411</v>
      </c>
      <c r="F1215">
        <v>571.15</v>
      </c>
      <c r="G1215">
        <v>54.513389337573798</v>
      </c>
      <c r="H1215">
        <v>26.795051611575602</v>
      </c>
      <c r="I1215">
        <v>-1.4893201809010701</v>
      </c>
      <c r="J1215">
        <v>7.2142702294203298</v>
      </c>
      <c r="K1215">
        <v>504.53346616965399</v>
      </c>
      <c r="L1215">
        <v>462.33625156579501</v>
      </c>
      <c r="M1215">
        <v>74.1957137090277</v>
      </c>
      <c r="N1215">
        <v>2.4610356160282998</v>
      </c>
      <c r="O1215">
        <v>7.4148647465639597</v>
      </c>
      <c r="P1215">
        <v>84.539579967689804</v>
      </c>
      <c r="Q1215">
        <v>3.5573232258779001E-2</v>
      </c>
    </row>
    <row r="1216" spans="1:17" hidden="1" x14ac:dyDescent="0.3">
      <c r="A1216" t="s">
        <v>2581</v>
      </c>
      <c r="B1216" t="s">
        <v>2582</v>
      </c>
      <c r="C1216" t="str">
        <f>IFERROR(VLOOKUP(Table1[[#This Row],[Ticker]],[1]!Table1[[Symbol]:[Industry]],2,FALSE),"-")</f>
        <v>-</v>
      </c>
      <c r="D1216" t="s">
        <v>46</v>
      </c>
      <c r="E1216">
        <v>1650.127182292</v>
      </c>
      <c r="F1216">
        <v>72.680000000000007</v>
      </c>
      <c r="G1216">
        <v>31.0844205049636</v>
      </c>
      <c r="H1216">
        <v>-0.10152227633909899</v>
      </c>
      <c r="I1216">
        <v>-13.2938023178677</v>
      </c>
      <c r="J1216">
        <v>0.40402340610012</v>
      </c>
      <c r="K1216">
        <v>70.975293016204304</v>
      </c>
      <c r="L1216">
        <v>67.538335007506205</v>
      </c>
      <c r="M1216">
        <v>52.563997900490499</v>
      </c>
      <c r="N1216">
        <v>0.68797382800510098</v>
      </c>
      <c r="O1216">
        <v>28.164556962025301</v>
      </c>
      <c r="P1216">
        <v>73.253873659118</v>
      </c>
      <c r="Q1216">
        <v>0.107492322773455</v>
      </c>
    </row>
    <row r="1217" spans="1:17" hidden="1" x14ac:dyDescent="0.3">
      <c r="A1217" t="s">
        <v>2583</v>
      </c>
      <c r="B1217" t="s">
        <v>2584</v>
      </c>
      <c r="C1217" t="str">
        <f>IFERROR(VLOOKUP(Table1[[#This Row],[Ticker]],[1]!Table1[[Symbol]:[Industry]],2,FALSE),"-")</f>
        <v>-</v>
      </c>
      <c r="D1217" t="s">
        <v>166</v>
      </c>
      <c r="E1217">
        <v>1645.891781625</v>
      </c>
      <c r="F1217">
        <v>1322.35</v>
      </c>
      <c r="G1217">
        <v>26.9583576173899</v>
      </c>
      <c r="H1217">
        <v>11.6563526660101</v>
      </c>
      <c r="I1217">
        <v>-2.9892580060933698</v>
      </c>
      <c r="J1217">
        <v>-3.8805578808138601</v>
      </c>
      <c r="K1217">
        <v>1234.4916131651401</v>
      </c>
      <c r="L1217">
        <v>1131.08870779944</v>
      </c>
      <c r="M1217">
        <v>44.681716593262401</v>
      </c>
      <c r="N1217">
        <v>0.75729961126093004</v>
      </c>
      <c r="O1217">
        <v>19.106136801905699</v>
      </c>
      <c r="P1217">
        <v>58.726443404153102</v>
      </c>
      <c r="Q1217">
        <v>-2.8112846794573002E-2</v>
      </c>
    </row>
    <row r="1218" spans="1:17" hidden="1" x14ac:dyDescent="0.3">
      <c r="A1218" t="s">
        <v>2585</v>
      </c>
      <c r="B1218" t="s">
        <v>2586</v>
      </c>
      <c r="C1218" t="str">
        <f>IFERROR(VLOOKUP(Table1[[#This Row],[Ticker]],[1]!Table1[[Symbol]:[Industry]],2,FALSE),"-")</f>
        <v>-</v>
      </c>
      <c r="D1218" t="s">
        <v>387</v>
      </c>
      <c r="E1218">
        <v>1644.5380520250001</v>
      </c>
      <c r="F1218">
        <v>10.84</v>
      </c>
      <c r="G1218">
        <v>-31.453131590314399</v>
      </c>
      <c r="H1218">
        <v>-20.127734524706899</v>
      </c>
      <c r="I1218">
        <v>-28.5251977880691</v>
      </c>
      <c r="J1218">
        <v>-5.6731517002536398</v>
      </c>
      <c r="K1218">
        <v>11.853258203377299</v>
      </c>
      <c r="L1218">
        <v>12.4216941999147</v>
      </c>
      <c r="M1218">
        <v>25.417210510369301</v>
      </c>
      <c r="N1218">
        <v>1.59837191427459</v>
      </c>
      <c r="O1218">
        <v>55.2890528905289</v>
      </c>
      <c r="P1218">
        <v>9.4949494949494895</v>
      </c>
      <c r="Q1218">
        <v>0.14171347564919201</v>
      </c>
    </row>
    <row r="1219" spans="1:17" hidden="1" x14ac:dyDescent="0.3">
      <c r="A1219" t="s">
        <v>2587</v>
      </c>
      <c r="B1219" t="s">
        <v>2588</v>
      </c>
      <c r="C1219" t="str">
        <f>IFERROR(VLOOKUP(Table1[[#This Row],[Ticker]],[1]!Table1[[Symbol]:[Industry]],2,FALSE),"-")</f>
        <v>-</v>
      </c>
      <c r="D1219" t="s">
        <v>46</v>
      </c>
      <c r="E1219">
        <v>1642.461462495</v>
      </c>
      <c r="F1219">
        <v>174.34</v>
      </c>
      <c r="G1219">
        <v>222.27796330019601</v>
      </c>
      <c r="H1219">
        <v>11.6392119990683</v>
      </c>
      <c r="I1219">
        <v>12.2639760011046</v>
      </c>
      <c r="J1219">
        <v>-2.9419613606248101</v>
      </c>
      <c r="K1219">
        <v>153.53160278692599</v>
      </c>
      <c r="L1219">
        <v>125.594288442882</v>
      </c>
      <c r="M1219">
        <v>51.1853610213563</v>
      </c>
      <c r="N1219">
        <v>0.492659183955722</v>
      </c>
      <c r="O1219">
        <v>13.0033268326259</v>
      </c>
      <c r="P1219">
        <v>268.583509513742</v>
      </c>
      <c r="Q1219">
        <v>0.135424757501514</v>
      </c>
    </row>
    <row r="1220" spans="1:17" hidden="1" x14ac:dyDescent="0.3">
      <c r="A1220" t="s">
        <v>2589</v>
      </c>
      <c r="B1220" t="s">
        <v>2590</v>
      </c>
      <c r="C1220" t="str">
        <f>IFERROR(VLOOKUP(Table1[[#This Row],[Ticker]],[1]!Table1[[Symbol]:[Industry]],2,FALSE),"-")</f>
        <v>-</v>
      </c>
      <c r="D1220" t="s">
        <v>330</v>
      </c>
      <c r="E1220">
        <v>1637.3767479999999</v>
      </c>
      <c r="F1220">
        <v>1204.3</v>
      </c>
      <c r="G1220">
        <v>429.98511968735198</v>
      </c>
      <c r="H1220">
        <v>23.7292795519867</v>
      </c>
      <c r="I1220">
        <v>231.881223081954</v>
      </c>
      <c r="J1220">
        <v>27.5831508207547</v>
      </c>
      <c r="K1220">
        <v>974.58028275624804</v>
      </c>
      <c r="L1220">
        <v>666.73715204217103</v>
      </c>
      <c r="M1220">
        <v>91.561981455954907</v>
      </c>
      <c r="N1220">
        <v>0.70290009949515397</v>
      </c>
      <c r="O1220">
        <v>6.2775056049157296</v>
      </c>
      <c r="P1220">
        <v>473.33968102832603</v>
      </c>
      <c r="Q1220">
        <v>0.20554381326599899</v>
      </c>
    </row>
    <row r="1221" spans="1:17" hidden="1" x14ac:dyDescent="0.3">
      <c r="A1221" t="s">
        <v>2591</v>
      </c>
      <c r="B1221" t="s">
        <v>2592</v>
      </c>
      <c r="C1221" t="str">
        <f>IFERROR(VLOOKUP(Table1[[#This Row],[Ticker]],[1]!Table1[[Symbol]:[Industry]],2,FALSE),"-")</f>
        <v>-</v>
      </c>
      <c r="E1221">
        <v>1635.2609358</v>
      </c>
      <c r="F1221">
        <v>695.85</v>
      </c>
      <c r="G1221">
        <v>3405.8314658382601</v>
      </c>
      <c r="H1221">
        <v>20.2576246603954</v>
      </c>
      <c r="I1221">
        <v>145.14596813503599</v>
      </c>
      <c r="J1221">
        <v>15.2536916177186</v>
      </c>
      <c r="K1221">
        <v>574.40693200272995</v>
      </c>
      <c r="L1221">
        <v>360.086094348058</v>
      </c>
      <c r="M1221">
        <v>90.214854039806895</v>
      </c>
      <c r="N1221">
        <v>1.06463271949368</v>
      </c>
      <c r="O1221">
        <v>6.6896601279011296</v>
      </c>
      <c r="P1221">
        <v>3432.2335025380698</v>
      </c>
    </row>
    <row r="1222" spans="1:17" hidden="1" x14ac:dyDescent="0.3">
      <c r="A1222" t="s">
        <v>2593</v>
      </c>
      <c r="B1222" t="s">
        <v>2594</v>
      </c>
      <c r="C1222" t="str">
        <f>IFERROR(VLOOKUP(Table1[[#This Row],[Ticker]],[1]!Table1[[Symbol]:[Industry]],2,FALSE),"-")</f>
        <v>-</v>
      </c>
      <c r="D1222" t="s">
        <v>130</v>
      </c>
      <c r="E1222">
        <v>1631.17651374</v>
      </c>
      <c r="F1222">
        <v>13.53</v>
      </c>
      <c r="G1222">
        <v>-33.730803823091101</v>
      </c>
      <c r="H1222">
        <v>-0.92752382280626999</v>
      </c>
      <c r="I1222">
        <v>-6.20668817268455</v>
      </c>
      <c r="J1222">
        <v>-5.1163699988090299</v>
      </c>
      <c r="K1222">
        <v>13.7586781038881</v>
      </c>
      <c r="L1222">
        <v>13.349405800749301</v>
      </c>
      <c r="M1222">
        <v>38.055347470374599</v>
      </c>
      <c r="N1222">
        <v>0.84370392549375695</v>
      </c>
      <c r="O1222">
        <v>35.9940872135994</v>
      </c>
      <c r="P1222">
        <v>73.461538461538396</v>
      </c>
      <c r="Q1222">
        <v>5.9505683828611003E-2</v>
      </c>
    </row>
    <row r="1223" spans="1:17" hidden="1" x14ac:dyDescent="0.3">
      <c r="A1223" t="s">
        <v>2595</v>
      </c>
      <c r="B1223" t="s">
        <v>2596</v>
      </c>
      <c r="C1223" t="str">
        <f>IFERROR(VLOOKUP(Table1[[#This Row],[Ticker]],[1]!Table1[[Symbol]:[Industry]],2,FALSE),"-")</f>
        <v>-</v>
      </c>
      <c r="E1223">
        <v>1630.0795404999999</v>
      </c>
      <c r="F1223">
        <v>860.05</v>
      </c>
      <c r="G1223">
        <v>195.77440083531499</v>
      </c>
      <c r="H1223">
        <v>47.690386175184699</v>
      </c>
      <c r="I1223">
        <v>81.013022179491301</v>
      </c>
      <c r="J1223">
        <v>-4.2168780143086897</v>
      </c>
      <c r="K1223">
        <v>667.79504142409598</v>
      </c>
      <c r="L1223">
        <v>493.72501462071301</v>
      </c>
      <c r="M1223">
        <v>55.420904301652001</v>
      </c>
      <c r="N1223">
        <v>1.4560085602602999</v>
      </c>
      <c r="O1223">
        <v>10.342421952212</v>
      </c>
      <c r="P1223">
        <v>260.607966457023</v>
      </c>
    </row>
    <row r="1224" spans="1:17" hidden="1" x14ac:dyDescent="0.3">
      <c r="A1224" t="s">
        <v>2597</v>
      </c>
      <c r="B1224" t="s">
        <v>2598</v>
      </c>
      <c r="C1224" t="str">
        <f>IFERROR(VLOOKUP(Table1[[#This Row],[Ticker]],[1]!Table1[[Symbol]:[Industry]],2,FALSE),"-")</f>
        <v>-</v>
      </c>
      <c r="D1224" t="s">
        <v>24</v>
      </c>
      <c r="E1224">
        <v>1617.2516806000001</v>
      </c>
      <c r="F1224">
        <v>358.05</v>
      </c>
      <c r="G1224">
        <v>-44.091691872217197</v>
      </c>
      <c r="H1224">
        <v>0.25273209999982599</v>
      </c>
      <c r="I1224">
        <v>-29.599468345098298</v>
      </c>
      <c r="J1224">
        <v>2.23526769159947</v>
      </c>
      <c r="K1224">
        <v>349.466497547936</v>
      </c>
      <c r="M1224">
        <v>66.125033863142207</v>
      </c>
      <c r="N1224">
        <v>0.87188432122126502</v>
      </c>
      <c r="O1224">
        <v>30.987292277614799</v>
      </c>
      <c r="P1224">
        <v>14.980732177263899</v>
      </c>
    </row>
    <row r="1225" spans="1:17" hidden="1" x14ac:dyDescent="0.3">
      <c r="A1225" t="s">
        <v>2599</v>
      </c>
      <c r="B1225" t="s">
        <v>2600</v>
      </c>
      <c r="C1225" t="str">
        <f>IFERROR(VLOOKUP(Table1[[#This Row],[Ticker]],[1]!Table1[[Symbol]:[Industry]],2,FALSE),"-")</f>
        <v>-</v>
      </c>
      <c r="D1225" t="s">
        <v>21</v>
      </c>
      <c r="E1225">
        <v>1613.2095803699999</v>
      </c>
      <c r="F1225">
        <v>347.35</v>
      </c>
      <c r="G1225">
        <v>13.9413976436308</v>
      </c>
      <c r="H1225">
        <v>-7.3718124040644399</v>
      </c>
      <c r="I1225">
        <v>-35.282855308135602</v>
      </c>
      <c r="J1225">
        <v>-4.7657277901905699</v>
      </c>
      <c r="K1225">
        <v>375.26758103250103</v>
      </c>
      <c r="L1225">
        <v>376.30833364328703</v>
      </c>
      <c r="M1225">
        <v>35.124684602924098</v>
      </c>
      <c r="N1225">
        <v>0.66823637617642895</v>
      </c>
      <c r="O1225">
        <v>98.862818482798303</v>
      </c>
      <c r="P1225">
        <v>55.762331838564997</v>
      </c>
      <c r="Q1225">
        <v>0.11034464696335899</v>
      </c>
    </row>
    <row r="1226" spans="1:17" hidden="1" x14ac:dyDescent="0.3">
      <c r="A1226" t="s">
        <v>2601</v>
      </c>
      <c r="B1226" t="s">
        <v>2602</v>
      </c>
      <c r="C1226" t="str">
        <f>IFERROR(VLOOKUP(Table1[[#This Row],[Ticker]],[1]!Table1[[Symbol]:[Industry]],2,FALSE),"-")</f>
        <v>-</v>
      </c>
      <c r="D1226" t="s">
        <v>193</v>
      </c>
      <c r="E1226">
        <v>1612.6952770349999</v>
      </c>
      <c r="F1226">
        <v>998.75</v>
      </c>
      <c r="G1226">
        <v>103.645182003409</v>
      </c>
      <c r="H1226">
        <v>-0.98122653940761595</v>
      </c>
      <c r="I1226">
        <v>110.75209742814</v>
      </c>
      <c r="J1226">
        <v>-4.3978530937506699</v>
      </c>
      <c r="K1226">
        <v>930.40798463159297</v>
      </c>
      <c r="L1226">
        <v>686.05514132951896</v>
      </c>
      <c r="M1226">
        <v>50.794076240177503</v>
      </c>
      <c r="N1226">
        <v>0.42422002564266997</v>
      </c>
      <c r="O1226">
        <v>9.5919899874843608</v>
      </c>
      <c r="P1226">
        <v>167.76139410187599</v>
      </c>
      <c r="Q1226">
        <v>0.19065829657362601</v>
      </c>
    </row>
    <row r="1227" spans="1:17" hidden="1" x14ac:dyDescent="0.3">
      <c r="A1227" t="s">
        <v>2603</v>
      </c>
      <c r="B1227" t="s">
        <v>2604</v>
      </c>
      <c r="C1227" t="str">
        <f>IFERROR(VLOOKUP(Table1[[#This Row],[Ticker]],[1]!Table1[[Symbol]:[Industry]],2,FALSE),"-")</f>
        <v>-</v>
      </c>
      <c r="D1227" t="s">
        <v>243</v>
      </c>
      <c r="E1227">
        <v>1609.775462718</v>
      </c>
      <c r="F1227">
        <v>54.09</v>
      </c>
      <c r="G1227">
        <v>-3.1901915972977499</v>
      </c>
      <c r="H1227">
        <v>-6.8741460079605501</v>
      </c>
      <c r="I1227">
        <v>-27.5260378216704</v>
      </c>
      <c r="J1227">
        <v>-2.2436512873717298</v>
      </c>
      <c r="K1227">
        <v>55.1638643504633</v>
      </c>
      <c r="L1227">
        <v>54.693939127434902</v>
      </c>
      <c r="M1227">
        <v>36.0770450919835</v>
      </c>
      <c r="N1227">
        <v>0.631451495205548</v>
      </c>
      <c r="O1227">
        <v>33.850989092253599</v>
      </c>
      <c r="P1227">
        <v>25.644599303135799</v>
      </c>
      <c r="Q1227">
        <v>1.451725020798E-2</v>
      </c>
    </row>
    <row r="1228" spans="1:17" hidden="1" x14ac:dyDescent="0.3">
      <c r="A1228" t="s">
        <v>2605</v>
      </c>
      <c r="B1228" t="s">
        <v>2606</v>
      </c>
      <c r="C1228" t="str">
        <f>IFERROR(VLOOKUP(Table1[[#This Row],[Ticker]],[1]!Table1[[Symbol]:[Industry]],2,FALSE),"-")</f>
        <v>-</v>
      </c>
      <c r="D1228" t="s">
        <v>193</v>
      </c>
      <c r="E1228">
        <v>1590.43417544</v>
      </c>
      <c r="F1228">
        <v>511.9</v>
      </c>
      <c r="G1228">
        <v>-15.7568405472043</v>
      </c>
      <c r="H1228">
        <v>-2.8822709332829302</v>
      </c>
      <c r="I1228">
        <v>-20.122113692677299</v>
      </c>
      <c r="J1228">
        <v>1.64939882380681</v>
      </c>
      <c r="K1228">
        <v>497.59719011142801</v>
      </c>
      <c r="L1228">
        <v>499.72120609942903</v>
      </c>
      <c r="M1228">
        <v>55.0242064940037</v>
      </c>
      <c r="N1228">
        <v>1.0129654008779201</v>
      </c>
      <c r="O1228">
        <v>35.2803281890994</v>
      </c>
      <c r="P1228">
        <v>27.338308457711399</v>
      </c>
      <c r="Q1228">
        <v>-2.7718499932255E-2</v>
      </c>
    </row>
    <row r="1229" spans="1:17" hidden="1" x14ac:dyDescent="0.3">
      <c r="A1229" t="s">
        <v>2607</v>
      </c>
      <c r="B1229" t="s">
        <v>2608</v>
      </c>
      <c r="C1229" t="str">
        <f>IFERROR(VLOOKUP(Table1[[#This Row],[Ticker]],[1]!Table1[[Symbol]:[Industry]],2,FALSE),"-")</f>
        <v>-</v>
      </c>
      <c r="D1229" t="s">
        <v>67</v>
      </c>
      <c r="E1229">
        <v>1588.4283874400001</v>
      </c>
      <c r="F1229">
        <v>640.35</v>
      </c>
      <c r="G1229">
        <v>208.159091826842</v>
      </c>
      <c r="H1229">
        <v>27.278856290357201</v>
      </c>
      <c r="I1229">
        <v>69.235872824486606</v>
      </c>
      <c r="J1229">
        <v>-0.45647928249428099</v>
      </c>
      <c r="K1229">
        <v>538.00407290604505</v>
      </c>
      <c r="L1229">
        <v>409.73832233419398</v>
      </c>
      <c r="M1229">
        <v>58.908092301983402</v>
      </c>
      <c r="N1229">
        <v>1.37325768048809</v>
      </c>
      <c r="O1229">
        <v>6.1919262903099703</v>
      </c>
      <c r="P1229">
        <v>242.433155080213</v>
      </c>
      <c r="Q1229">
        <v>0.20049207149227699</v>
      </c>
    </row>
    <row r="1230" spans="1:17" hidden="1" x14ac:dyDescent="0.3">
      <c r="A1230" t="s">
        <v>2609</v>
      </c>
      <c r="B1230" t="s">
        <v>2610</v>
      </c>
      <c r="C1230" t="str">
        <f>IFERROR(VLOOKUP(Table1[[#This Row],[Ticker]],[1]!Table1[[Symbol]:[Industry]],2,FALSE),"-")</f>
        <v>-</v>
      </c>
      <c r="D1230" t="s">
        <v>938</v>
      </c>
      <c r="E1230">
        <v>1583.1258293399901</v>
      </c>
      <c r="F1230">
        <v>367.6</v>
      </c>
      <c r="G1230">
        <v>1315.1665907511699</v>
      </c>
      <c r="H1230">
        <v>23.955213798183401</v>
      </c>
      <c r="I1230">
        <v>704.97907571620397</v>
      </c>
      <c r="J1230">
        <v>-4.75527079053116</v>
      </c>
      <c r="K1230">
        <v>294.59762808217499</v>
      </c>
      <c r="L1230">
        <v>156.18403695679899</v>
      </c>
      <c r="M1230">
        <v>53.769587524210898</v>
      </c>
      <c r="N1230">
        <v>1.4878407277269201</v>
      </c>
      <c r="O1230">
        <v>12.812840043525499</v>
      </c>
      <c r="P1230">
        <v>1566.3644605621</v>
      </c>
      <c r="Q1230">
        <v>0.202139610876922</v>
      </c>
    </row>
    <row r="1231" spans="1:17" hidden="1" x14ac:dyDescent="0.3">
      <c r="A1231" t="s">
        <v>2611</v>
      </c>
      <c r="B1231" t="s">
        <v>2612</v>
      </c>
      <c r="C1231" t="str">
        <f>IFERROR(VLOOKUP(Table1[[#This Row],[Ticker]],[1]!Table1[[Symbol]:[Industry]],2,FALSE),"-")</f>
        <v>-</v>
      </c>
      <c r="D1231" t="s">
        <v>413</v>
      </c>
      <c r="E1231">
        <v>1573.2209795680001</v>
      </c>
      <c r="F1231">
        <v>38.92</v>
      </c>
      <c r="G1231">
        <v>62.072539571382997</v>
      </c>
      <c r="H1231">
        <v>-8.5211890607544003</v>
      </c>
      <c r="I1231">
        <v>-0.39118853085071698</v>
      </c>
      <c r="J1231">
        <v>-0.99103787174027103</v>
      </c>
      <c r="K1231">
        <v>39.010213304546802</v>
      </c>
      <c r="L1231">
        <v>34.004767653481899</v>
      </c>
      <c r="M1231">
        <v>45.756379725873202</v>
      </c>
      <c r="N1231">
        <v>0.404299650287754</v>
      </c>
      <c r="O1231">
        <v>19.475847893114</v>
      </c>
      <c r="P1231">
        <v>92.673267326732599</v>
      </c>
      <c r="Q1231">
        <v>-3.6977713890121E-2</v>
      </c>
    </row>
    <row r="1232" spans="1:17" hidden="1" x14ac:dyDescent="0.3">
      <c r="A1232" t="s">
        <v>2613</v>
      </c>
      <c r="B1232" t="s">
        <v>2614</v>
      </c>
      <c r="C1232" t="str">
        <f>IFERROR(VLOOKUP(Table1[[#This Row],[Ticker]],[1]!Table1[[Symbol]:[Industry]],2,FALSE),"-")</f>
        <v>-</v>
      </c>
      <c r="D1232" t="s">
        <v>1545</v>
      </c>
      <c r="E1232">
        <v>1572.6133661680001</v>
      </c>
      <c r="F1232">
        <v>118.47</v>
      </c>
      <c r="G1232">
        <v>20.583074962727501</v>
      </c>
      <c r="H1232">
        <v>6.4024690252946002</v>
      </c>
      <c r="I1232">
        <v>-13.2259314567328</v>
      </c>
      <c r="J1232">
        <v>-1.5392193180818401</v>
      </c>
      <c r="K1232">
        <v>108.002250281755</v>
      </c>
      <c r="L1232">
        <v>107.80658459885299</v>
      </c>
      <c r="M1232">
        <v>64.666682438384797</v>
      </c>
      <c r="N1232">
        <v>2.6822617111464799</v>
      </c>
      <c r="O1232">
        <v>30.665991390225301</v>
      </c>
      <c r="P1232">
        <v>53.260025873221203</v>
      </c>
      <c r="Q1232">
        <v>4.7140944840965003E-2</v>
      </c>
    </row>
    <row r="1233" spans="1:17" hidden="1" x14ac:dyDescent="0.3">
      <c r="A1233" t="s">
        <v>2615</v>
      </c>
      <c r="B1233" t="s">
        <v>2616</v>
      </c>
      <c r="C1233" t="str">
        <f>IFERROR(VLOOKUP(Table1[[#This Row],[Ticker]],[1]!Table1[[Symbol]:[Industry]],2,FALSE),"-")</f>
        <v>-</v>
      </c>
      <c r="E1233">
        <v>1569.4251200000001</v>
      </c>
      <c r="F1233">
        <v>2032.4</v>
      </c>
      <c r="G1233">
        <v>725.64413328970295</v>
      </c>
      <c r="H1233">
        <v>45.093055418064402</v>
      </c>
      <c r="I1233">
        <v>148.97203009796499</v>
      </c>
      <c r="J1233">
        <v>18.891301764809899</v>
      </c>
      <c r="K1233">
        <v>1381.6504949837399</v>
      </c>
      <c r="L1233">
        <v>859.59516313392703</v>
      </c>
      <c r="M1233">
        <v>82.087481054523295</v>
      </c>
      <c r="N1233">
        <v>0.86153182346518198</v>
      </c>
      <c r="O1233">
        <v>1.8008266089352301</v>
      </c>
      <c r="P1233">
        <v>1022.87292817679</v>
      </c>
    </row>
    <row r="1234" spans="1:17" hidden="1" x14ac:dyDescent="0.3">
      <c r="A1234" t="s">
        <v>2617</v>
      </c>
      <c r="B1234" t="s">
        <v>2618</v>
      </c>
      <c r="C1234" t="str">
        <f>IFERROR(VLOOKUP(Table1[[#This Row],[Ticker]],[1]!Table1[[Symbol]:[Industry]],2,FALSE),"-")</f>
        <v>-</v>
      </c>
      <c r="E1234">
        <v>1566.9692024999999</v>
      </c>
      <c r="F1234">
        <v>296.75</v>
      </c>
      <c r="G1234">
        <v>1047.18553392166</v>
      </c>
      <c r="H1234">
        <v>-11.8797650798397</v>
      </c>
      <c r="I1234">
        <v>272.33206174638798</v>
      </c>
      <c r="J1234">
        <v>-1.3253221990600399</v>
      </c>
      <c r="K1234">
        <v>262.151112079352</v>
      </c>
      <c r="L1234">
        <v>153.407887854329</v>
      </c>
      <c r="M1234">
        <v>43.793241970124498</v>
      </c>
      <c r="N1234">
        <v>2.1528945766726699</v>
      </c>
      <c r="O1234">
        <v>38.298230834035301</v>
      </c>
      <c r="P1234">
        <v>1163.9184666869401</v>
      </c>
      <c r="Q1234">
        <v>0.20365912536508601</v>
      </c>
    </row>
    <row r="1235" spans="1:17" hidden="1" x14ac:dyDescent="0.3">
      <c r="A1235" t="s">
        <v>2619</v>
      </c>
      <c r="B1235" t="s">
        <v>2620</v>
      </c>
      <c r="C1235" t="str">
        <f>IFERROR(VLOOKUP(Table1[[#This Row],[Ticker]],[1]!Table1[[Symbol]:[Industry]],2,FALSE),"-")</f>
        <v>-</v>
      </c>
      <c r="D1235" t="s">
        <v>476</v>
      </c>
      <c r="E1235">
        <v>1565.5418040479999</v>
      </c>
      <c r="F1235">
        <v>153.65</v>
      </c>
      <c r="G1235">
        <v>-2.5905943146302</v>
      </c>
      <c r="H1235">
        <v>0.61054450969996998</v>
      </c>
      <c r="I1235">
        <v>-3.7817343549505398</v>
      </c>
      <c r="J1235">
        <v>-0.67907736324085799</v>
      </c>
      <c r="K1235">
        <v>149.090545439994</v>
      </c>
      <c r="L1235">
        <v>138.43567340103701</v>
      </c>
      <c r="M1235">
        <v>59.749554504529797</v>
      </c>
      <c r="N1235">
        <v>0.414626916815584</v>
      </c>
      <c r="O1235">
        <v>16.108037748128801</v>
      </c>
      <c r="P1235">
        <v>40.191605839415999</v>
      </c>
      <c r="Q1235">
        <v>6.5610263114393996E-2</v>
      </c>
    </row>
    <row r="1236" spans="1:17" hidden="1" x14ac:dyDescent="0.3">
      <c r="A1236" t="s">
        <v>2621</v>
      </c>
      <c r="B1236" t="s">
        <v>2622</v>
      </c>
      <c r="C1236" t="str">
        <f>IFERROR(VLOOKUP(Table1[[#This Row],[Ticker]],[1]!Table1[[Symbol]:[Industry]],2,FALSE),"-")</f>
        <v>-</v>
      </c>
      <c r="E1236">
        <v>1564.8088932000001</v>
      </c>
      <c r="F1236">
        <v>613.75</v>
      </c>
      <c r="G1236">
        <v>-71.880405714638599</v>
      </c>
      <c r="H1236">
        <v>-3.2621684191871201</v>
      </c>
      <c r="I1236">
        <v>-35.7432706062908</v>
      </c>
      <c r="J1236">
        <v>-8.2897210144795697</v>
      </c>
      <c r="K1236">
        <v>621.72979930077702</v>
      </c>
      <c r="L1236">
        <v>736.08256872828304</v>
      </c>
      <c r="M1236">
        <v>51.296375735841799</v>
      </c>
      <c r="N1236">
        <v>0.78858683861682699</v>
      </c>
      <c r="O1236">
        <v>123.86965376782</v>
      </c>
      <c r="P1236">
        <v>35.261707988980703</v>
      </c>
      <c r="Q1236">
        <v>0.12245303662335801</v>
      </c>
    </row>
    <row r="1237" spans="1:17" hidden="1" x14ac:dyDescent="0.3">
      <c r="A1237" t="s">
        <v>2623</v>
      </c>
      <c r="B1237" t="s">
        <v>2624</v>
      </c>
      <c r="C1237" t="str">
        <f>IFERROR(VLOOKUP(Table1[[#This Row],[Ticker]],[1]!Table1[[Symbol]:[Industry]],2,FALSE),"-")</f>
        <v>-</v>
      </c>
      <c r="D1237" t="s">
        <v>371</v>
      </c>
      <c r="E1237">
        <v>1557.6446164500001</v>
      </c>
      <c r="F1237">
        <v>132.1</v>
      </c>
      <c r="G1237">
        <v>-4.5385680651171203</v>
      </c>
      <c r="H1237">
        <v>5.7619110210138498</v>
      </c>
      <c r="I1237">
        <v>-5.29157265613894</v>
      </c>
      <c r="J1237">
        <v>2.3927309395929699</v>
      </c>
      <c r="K1237">
        <v>121.22808897282</v>
      </c>
      <c r="L1237">
        <v>115.74142774291801</v>
      </c>
      <c r="M1237">
        <v>58.8813191483111</v>
      </c>
      <c r="N1237">
        <v>1.1837420917582899</v>
      </c>
      <c r="O1237">
        <v>18.1680545041635</v>
      </c>
      <c r="P1237">
        <v>39.936440677965997</v>
      </c>
      <c r="Q1237">
        <v>2.9718714486149E-2</v>
      </c>
    </row>
    <row r="1238" spans="1:17" hidden="1" x14ac:dyDescent="0.3">
      <c r="A1238" t="s">
        <v>2625</v>
      </c>
      <c r="B1238" t="s">
        <v>2626</v>
      </c>
      <c r="C1238" t="str">
        <f>IFERROR(VLOOKUP(Table1[[#This Row],[Ticker]],[1]!Table1[[Symbol]:[Industry]],2,FALSE),"-")</f>
        <v>-</v>
      </c>
      <c r="D1238" t="s">
        <v>304</v>
      </c>
      <c r="E1238">
        <v>1555.1941017409999</v>
      </c>
      <c r="F1238">
        <v>22.96</v>
      </c>
      <c r="G1238">
        <v>41.189204176108902</v>
      </c>
      <c r="H1238">
        <v>-15.5303474914865</v>
      </c>
      <c r="I1238">
        <v>-36.754330357627197</v>
      </c>
      <c r="J1238">
        <v>-4.4767231288250802</v>
      </c>
      <c r="K1238">
        <v>25.793453258686998</v>
      </c>
      <c r="L1238">
        <v>25.2463225891428</v>
      </c>
      <c r="M1238">
        <v>25.593921268270002</v>
      </c>
      <c r="N1238">
        <v>1.39182136941708</v>
      </c>
      <c r="O1238">
        <v>82.926829268292593</v>
      </c>
      <c r="P1238">
        <v>91.3333333333333</v>
      </c>
      <c r="Q1238">
        <v>7.1496245435558006E-2</v>
      </c>
    </row>
    <row r="1239" spans="1:17" hidden="1" x14ac:dyDescent="0.3">
      <c r="A1239" t="s">
        <v>2627</v>
      </c>
      <c r="B1239" t="s">
        <v>2628</v>
      </c>
      <c r="C1239" t="str">
        <f>IFERROR(VLOOKUP(Table1[[#This Row],[Ticker]],[1]!Table1[[Symbol]:[Industry]],2,FALSE),"-")</f>
        <v>-</v>
      </c>
      <c r="D1239" t="s">
        <v>413</v>
      </c>
      <c r="E1239">
        <v>1554.252831215</v>
      </c>
      <c r="F1239">
        <v>499.1</v>
      </c>
      <c r="G1239">
        <v>-6.9429653738101598</v>
      </c>
      <c r="H1239">
        <v>-12.136188070375701</v>
      </c>
      <c r="I1239">
        <v>-35.856479839351202</v>
      </c>
      <c r="J1239">
        <v>-1.35125976982878</v>
      </c>
      <c r="K1239">
        <v>518.21195196909298</v>
      </c>
      <c r="L1239">
        <v>508.67349699576198</v>
      </c>
      <c r="M1239">
        <v>35.080334247422499</v>
      </c>
      <c r="N1239">
        <v>1.26519090697279</v>
      </c>
      <c r="O1239">
        <v>51.963534361851302</v>
      </c>
      <c r="P1239">
        <v>29.250291337563102</v>
      </c>
      <c r="Q1239">
        <v>-3.6925195389391E-2</v>
      </c>
    </row>
    <row r="1240" spans="1:17" hidden="1" x14ac:dyDescent="0.3">
      <c r="A1240" t="s">
        <v>2629</v>
      </c>
      <c r="B1240" t="s">
        <v>2630</v>
      </c>
      <c r="C1240" t="str">
        <f>IFERROR(VLOOKUP(Table1[[#This Row],[Ticker]],[1]!Table1[[Symbol]:[Industry]],2,FALSE),"-")</f>
        <v>-</v>
      </c>
      <c r="D1240" t="s">
        <v>243</v>
      </c>
      <c r="E1240">
        <v>1552.9395</v>
      </c>
      <c r="F1240">
        <v>283.2</v>
      </c>
      <c r="G1240">
        <v>191.83596757033899</v>
      </c>
      <c r="H1240">
        <v>31.799156058475699</v>
      </c>
      <c r="I1240">
        <v>17.938880087287899</v>
      </c>
      <c r="J1240">
        <v>-3.76931026677304</v>
      </c>
      <c r="K1240">
        <v>244.75603566977699</v>
      </c>
      <c r="L1240">
        <v>190.504898289105</v>
      </c>
      <c r="M1240">
        <v>48.7244671144717</v>
      </c>
      <c r="N1240">
        <v>1.5007353977053799</v>
      </c>
      <c r="O1240">
        <v>22.175141242937801</v>
      </c>
      <c r="P1240">
        <v>233.05892038104099</v>
      </c>
    </row>
    <row r="1241" spans="1:17" hidden="1" x14ac:dyDescent="0.3">
      <c r="A1241" t="s">
        <v>2631</v>
      </c>
      <c r="B1241" t="s">
        <v>2632</v>
      </c>
      <c r="C1241" t="str">
        <f>IFERROR(VLOOKUP(Table1[[#This Row],[Ticker]],[1]!Table1[[Symbol]:[Industry]],2,FALSE),"-")</f>
        <v>-</v>
      </c>
      <c r="D1241" t="s">
        <v>214</v>
      </c>
      <c r="E1241">
        <v>1548.5656927749999</v>
      </c>
      <c r="F1241">
        <v>896.8</v>
      </c>
      <c r="G1241">
        <v>136.12723730488</v>
      </c>
      <c r="H1241">
        <v>2.50360348401147</v>
      </c>
      <c r="I1241">
        <v>91.192893202584301</v>
      </c>
      <c r="J1241">
        <v>-8.6703190066314892</v>
      </c>
      <c r="K1241">
        <v>832.11015231186298</v>
      </c>
      <c r="L1241">
        <v>645.39271149230899</v>
      </c>
      <c r="M1241">
        <v>42.360292266571001</v>
      </c>
      <c r="N1241">
        <v>1.2542407408151399</v>
      </c>
      <c r="O1241">
        <v>7.7107493309545196</v>
      </c>
      <c r="P1241">
        <v>184.4726407613</v>
      </c>
      <c r="Q1241">
        <v>0.14529762490085299</v>
      </c>
    </row>
    <row r="1242" spans="1:17" hidden="1" x14ac:dyDescent="0.3">
      <c r="A1242" t="s">
        <v>2633</v>
      </c>
      <c r="B1242" t="s">
        <v>2634</v>
      </c>
      <c r="C1242" t="str">
        <f>IFERROR(VLOOKUP(Table1[[#This Row],[Ticker]],[1]!Table1[[Symbol]:[Industry]],2,FALSE),"-")</f>
        <v>-</v>
      </c>
      <c r="E1242">
        <v>1546.909318175</v>
      </c>
      <c r="F1242">
        <v>740.6</v>
      </c>
      <c r="G1242">
        <v>207.80373947348099</v>
      </c>
      <c r="H1242">
        <v>-20.078563059835201</v>
      </c>
      <c r="I1242">
        <v>81.6099150739838</v>
      </c>
      <c r="J1242">
        <v>-9.5717013893180791</v>
      </c>
      <c r="K1242">
        <v>815.74575647791301</v>
      </c>
      <c r="L1242">
        <v>618.78699340434298</v>
      </c>
      <c r="M1242">
        <v>37.248380856155599</v>
      </c>
      <c r="N1242">
        <v>1.13913368037671</v>
      </c>
      <c r="O1242">
        <v>32.325141776937599</v>
      </c>
      <c r="P1242">
        <v>304.81005739273002</v>
      </c>
      <c r="Q1242">
        <v>0.277680322345985</v>
      </c>
    </row>
    <row r="1243" spans="1:17" hidden="1" x14ac:dyDescent="0.3">
      <c r="A1243" t="s">
        <v>2635</v>
      </c>
      <c r="B1243" t="s">
        <v>2636</v>
      </c>
      <c r="C1243" t="str">
        <f>IFERROR(VLOOKUP(Table1[[#This Row],[Ticker]],[1]!Table1[[Symbol]:[Industry]],2,FALSE),"-")</f>
        <v>-</v>
      </c>
      <c r="D1243" t="s">
        <v>290</v>
      </c>
      <c r="E1243">
        <v>1546.2294999999999</v>
      </c>
      <c r="F1243">
        <v>3260.2</v>
      </c>
      <c r="G1243">
        <v>107.11155424672801</v>
      </c>
      <c r="H1243">
        <v>-2.6226734091952402</v>
      </c>
      <c r="I1243">
        <v>-14.3048793363873</v>
      </c>
      <c r="J1243">
        <v>-0.37031046916249999</v>
      </c>
      <c r="K1243">
        <v>3211.48535186974</v>
      </c>
      <c r="L1243">
        <v>2929.3373907630598</v>
      </c>
      <c r="M1243">
        <v>63.286961882877101</v>
      </c>
      <c r="N1243">
        <v>0.97911738342974297</v>
      </c>
      <c r="O1243">
        <v>12.263051346543101</v>
      </c>
      <c r="P1243">
        <v>137.97080291970801</v>
      </c>
      <c r="Q1243">
        <v>0.167198438717962</v>
      </c>
    </row>
    <row r="1244" spans="1:17" hidden="1" x14ac:dyDescent="0.3">
      <c r="A1244" t="s">
        <v>2637</v>
      </c>
      <c r="B1244" t="s">
        <v>2638</v>
      </c>
      <c r="C1244" t="str">
        <f>IFERROR(VLOOKUP(Table1[[#This Row],[Ticker]],[1]!Table1[[Symbol]:[Industry]],2,FALSE),"-")</f>
        <v>-</v>
      </c>
      <c r="D1244" t="s">
        <v>330</v>
      </c>
      <c r="E1244">
        <v>1538.267170285</v>
      </c>
      <c r="F1244">
        <v>854.75</v>
      </c>
      <c r="G1244">
        <v>-56.058032091129199</v>
      </c>
      <c r="H1244">
        <v>9.5580370091821596</v>
      </c>
      <c r="I1244">
        <v>-30.2405985730285</v>
      </c>
      <c r="J1244">
        <v>-0.44762367933269198</v>
      </c>
      <c r="K1244">
        <v>816.68799745040201</v>
      </c>
      <c r="L1244">
        <v>928.50784146667002</v>
      </c>
      <c r="M1244">
        <v>59.443793933182803</v>
      </c>
      <c r="N1244">
        <v>0.74490993471618305</v>
      </c>
      <c r="O1244">
        <v>53.073998245100903</v>
      </c>
      <c r="P1244">
        <v>26.6483923544228</v>
      </c>
      <c r="Q1244">
        <v>-1.0142666705661E-2</v>
      </c>
    </row>
    <row r="1245" spans="1:17" hidden="1" x14ac:dyDescent="0.3">
      <c r="A1245" t="s">
        <v>2639</v>
      </c>
      <c r="B1245" t="s">
        <v>2640</v>
      </c>
      <c r="C1245" t="str">
        <f>IFERROR(VLOOKUP(Table1[[#This Row],[Ticker]],[1]!Table1[[Symbol]:[Industry]],2,FALSE),"-")</f>
        <v>-</v>
      </c>
      <c r="E1245">
        <v>1537.42691770499</v>
      </c>
      <c r="F1245">
        <v>922.95</v>
      </c>
      <c r="G1245">
        <v>49.481717468848203</v>
      </c>
      <c r="H1245">
        <v>8.7365115383765897</v>
      </c>
      <c r="I1245">
        <v>41.187972346101198</v>
      </c>
      <c r="J1245">
        <v>6.5201712811128001</v>
      </c>
      <c r="K1245">
        <v>827.94854486220299</v>
      </c>
      <c r="L1245">
        <v>687.67095336766397</v>
      </c>
      <c r="M1245">
        <v>85.4024899676579</v>
      </c>
      <c r="N1245">
        <v>1.06430291884188</v>
      </c>
      <c r="O1245">
        <v>5.0327753399425701</v>
      </c>
      <c r="P1245">
        <v>130.73749999999899</v>
      </c>
      <c r="Q1245">
        <v>0.195161815595181</v>
      </c>
    </row>
    <row r="1246" spans="1:17" hidden="1" x14ac:dyDescent="0.3">
      <c r="A1246" t="s">
        <v>2641</v>
      </c>
      <c r="B1246" t="s">
        <v>2642</v>
      </c>
      <c r="C1246" t="str">
        <f>IFERROR(VLOOKUP(Table1[[#This Row],[Ticker]],[1]!Table1[[Symbol]:[Industry]],2,FALSE),"-")</f>
        <v>-</v>
      </c>
      <c r="D1246" t="s">
        <v>122</v>
      </c>
      <c r="E1246">
        <v>1531.8977345999999</v>
      </c>
      <c r="F1246">
        <v>51.9</v>
      </c>
      <c r="G1246">
        <v>-16.035210543503599</v>
      </c>
      <c r="H1246">
        <v>-6.5552999271103003</v>
      </c>
      <c r="I1246">
        <v>-41.153166955915601</v>
      </c>
      <c r="J1246">
        <v>-1.98055694251805</v>
      </c>
      <c r="K1246">
        <v>54.737710066056898</v>
      </c>
      <c r="L1246">
        <v>57.504475085875001</v>
      </c>
      <c r="M1246">
        <v>32.954237412590601</v>
      </c>
      <c r="N1246">
        <v>0.65983168749530896</v>
      </c>
      <c r="O1246">
        <v>66.281310211946007</v>
      </c>
      <c r="P1246">
        <v>20.1388888888888</v>
      </c>
      <c r="Q1246">
        <v>5.8618647842574E-2</v>
      </c>
    </row>
    <row r="1247" spans="1:17" hidden="1" x14ac:dyDescent="0.3">
      <c r="A1247" t="s">
        <v>2643</v>
      </c>
      <c r="B1247" t="s">
        <v>2644</v>
      </c>
      <c r="C1247" t="str">
        <f>IFERROR(VLOOKUP(Table1[[#This Row],[Ticker]],[1]!Table1[[Symbol]:[Industry]],2,FALSE),"-")</f>
        <v>-</v>
      </c>
      <c r="D1247" t="s">
        <v>62</v>
      </c>
      <c r="E1247">
        <v>1529.00630828</v>
      </c>
      <c r="F1247">
        <v>564.04999999999995</v>
      </c>
      <c r="G1247">
        <v>22.129892200789001</v>
      </c>
      <c r="H1247">
        <v>3.8631590150587298</v>
      </c>
      <c r="I1247">
        <v>2.2356892051359498</v>
      </c>
      <c r="J1247">
        <v>-5.9676014635484904</v>
      </c>
      <c r="K1247">
        <v>536.00742804300603</v>
      </c>
      <c r="L1247">
        <v>477.93942908677502</v>
      </c>
      <c r="M1247">
        <v>49.955456529948698</v>
      </c>
      <c r="N1247">
        <v>0.80791367562042904</v>
      </c>
      <c r="O1247">
        <v>14.351564577608301</v>
      </c>
      <c r="P1247">
        <v>51.626344086021398</v>
      </c>
      <c r="Q1247">
        <v>7.1841208045340998E-2</v>
      </c>
    </row>
    <row r="1248" spans="1:17" hidden="1" x14ac:dyDescent="0.3">
      <c r="A1248" t="s">
        <v>2645</v>
      </c>
      <c r="B1248" t="s">
        <v>2646</v>
      </c>
      <c r="C1248" t="str">
        <f>IFERROR(VLOOKUP(Table1[[#This Row],[Ticker]],[1]!Table1[[Symbol]:[Industry]],2,FALSE),"-")</f>
        <v>-</v>
      </c>
      <c r="D1248" t="s">
        <v>700</v>
      </c>
      <c r="E1248">
        <v>1523.01213439</v>
      </c>
      <c r="F1248">
        <v>169.3</v>
      </c>
      <c r="G1248">
        <v>-36.849008400411698</v>
      </c>
      <c r="H1248">
        <v>8.2310668370939002</v>
      </c>
      <c r="I1248">
        <v>-14.83412509929</v>
      </c>
      <c r="J1248">
        <v>-1.0481027290568701</v>
      </c>
      <c r="K1248">
        <v>162.31825302939001</v>
      </c>
      <c r="L1248">
        <v>164.290910812444</v>
      </c>
      <c r="M1248">
        <v>71.309300043674398</v>
      </c>
      <c r="N1248">
        <v>1.90541916097189</v>
      </c>
      <c r="O1248">
        <v>33.402244536326002</v>
      </c>
      <c r="P1248">
        <v>33.9398734177215</v>
      </c>
      <c r="Q1248">
        <v>7.0435545191236001E-2</v>
      </c>
    </row>
    <row r="1249" spans="1:17" hidden="1" x14ac:dyDescent="0.3">
      <c r="A1249" t="s">
        <v>2647</v>
      </c>
      <c r="B1249" t="s">
        <v>2648</v>
      </c>
      <c r="C1249" t="str">
        <f>IFERROR(VLOOKUP(Table1[[#This Row],[Ticker]],[1]!Table1[[Symbol]:[Industry]],2,FALSE),"-")</f>
        <v>-</v>
      </c>
      <c r="D1249" t="s">
        <v>371</v>
      </c>
      <c r="E1249">
        <v>1517.9108706449999</v>
      </c>
      <c r="F1249">
        <v>369.8</v>
      </c>
      <c r="G1249">
        <v>-26.832839069216401</v>
      </c>
      <c r="H1249">
        <v>9.24051065204109</v>
      </c>
      <c r="I1249">
        <v>-20.736243152960601</v>
      </c>
      <c r="J1249">
        <v>-1.45615469202627</v>
      </c>
      <c r="K1249">
        <v>347.73101609252802</v>
      </c>
      <c r="L1249">
        <v>351.96073610547</v>
      </c>
      <c r="M1249">
        <v>60.038106071075099</v>
      </c>
      <c r="N1249">
        <v>0.87543179125585202</v>
      </c>
      <c r="O1249">
        <v>15.197404002163299</v>
      </c>
      <c r="P1249">
        <v>31.883024251069902</v>
      </c>
      <c r="Q1249">
        <v>-0.106699401798438</v>
      </c>
    </row>
    <row r="1250" spans="1:17" hidden="1" x14ac:dyDescent="0.3">
      <c r="A1250" t="s">
        <v>2649</v>
      </c>
      <c r="B1250" t="s">
        <v>2650</v>
      </c>
      <c r="C1250" t="str">
        <f>IFERROR(VLOOKUP(Table1[[#This Row],[Ticker]],[1]!Table1[[Symbol]:[Industry]],2,FALSE),"-")</f>
        <v>-</v>
      </c>
      <c r="D1250" t="s">
        <v>2651</v>
      </c>
      <c r="E1250">
        <v>1516.8559680000001</v>
      </c>
      <c r="F1250">
        <v>152.57</v>
      </c>
      <c r="G1250">
        <v>22.395645579288701</v>
      </c>
      <c r="H1250">
        <v>-17.150898009952101</v>
      </c>
      <c r="I1250">
        <v>-45.197963588075801</v>
      </c>
      <c r="J1250">
        <v>-1.9298524241609101</v>
      </c>
      <c r="K1250">
        <v>165.60370848764799</v>
      </c>
      <c r="M1250">
        <v>33.1519253168102</v>
      </c>
      <c r="N1250">
        <v>0.70835544042004395</v>
      </c>
      <c r="O1250">
        <v>62.6466539948876</v>
      </c>
      <c r="P1250">
        <v>71.716375914462503</v>
      </c>
    </row>
    <row r="1251" spans="1:17" hidden="1" x14ac:dyDescent="0.3">
      <c r="A1251" t="s">
        <v>2652</v>
      </c>
      <c r="B1251" t="s">
        <v>2653</v>
      </c>
      <c r="C1251" t="str">
        <f>IFERROR(VLOOKUP(Table1[[#This Row],[Ticker]],[1]!Table1[[Symbol]:[Industry]],2,FALSE),"-")</f>
        <v>-</v>
      </c>
      <c r="D1251" t="s">
        <v>40</v>
      </c>
      <c r="E1251">
        <v>1515.9112500000001</v>
      </c>
      <c r="F1251">
        <v>44.95</v>
      </c>
      <c r="G1251">
        <v>-17.853376955780199</v>
      </c>
      <c r="H1251">
        <v>-6.7327934580714297</v>
      </c>
      <c r="I1251">
        <v>-8.00320198451994</v>
      </c>
      <c r="J1251">
        <v>-1.92268259842728</v>
      </c>
      <c r="K1251">
        <v>46.4620394918146</v>
      </c>
      <c r="L1251">
        <v>45.7664464884461</v>
      </c>
      <c r="M1251">
        <v>45.288152437704497</v>
      </c>
      <c r="N1251">
        <v>0.287625861481765</v>
      </c>
      <c r="O1251">
        <v>76.618464961067801</v>
      </c>
      <c r="P1251">
        <v>32.205882352941103</v>
      </c>
      <c r="Q1251">
        <v>0.23211174959237801</v>
      </c>
    </row>
    <row r="1252" spans="1:17" hidden="1" x14ac:dyDescent="0.3">
      <c r="A1252" t="s">
        <v>2654</v>
      </c>
      <c r="B1252" t="s">
        <v>2655</v>
      </c>
      <c r="C1252" t="str">
        <f>IFERROR(VLOOKUP(Table1[[#This Row],[Ticker]],[1]!Table1[[Symbol]:[Industry]],2,FALSE),"-")</f>
        <v>-</v>
      </c>
      <c r="D1252" t="s">
        <v>711</v>
      </c>
      <c r="E1252">
        <v>1502.0466694199999</v>
      </c>
      <c r="F1252">
        <v>265.14</v>
      </c>
      <c r="G1252">
        <v>0.570316638025261</v>
      </c>
      <c r="H1252">
        <v>-0.473903651039496</v>
      </c>
      <c r="I1252">
        <v>0.90611738641680395</v>
      </c>
      <c r="J1252">
        <v>-0.52669596967244403</v>
      </c>
      <c r="K1252">
        <v>253.41786478134799</v>
      </c>
      <c r="L1252">
        <v>235.71613046057601</v>
      </c>
      <c r="M1252">
        <v>57.335343564974302</v>
      </c>
      <c r="N1252">
        <v>0.26000999151738702</v>
      </c>
      <c r="O1252">
        <v>2.3987327449649301</v>
      </c>
      <c r="P1252">
        <v>30.681650155256499</v>
      </c>
      <c r="Q1252">
        <v>2.5420345253382999E-2</v>
      </c>
    </row>
    <row r="1253" spans="1:17" hidden="1" x14ac:dyDescent="0.3">
      <c r="A1253" t="s">
        <v>2656</v>
      </c>
      <c r="B1253" t="s">
        <v>2657</v>
      </c>
      <c r="C1253" t="str">
        <f>IFERROR(VLOOKUP(Table1[[#This Row],[Ticker]],[1]!Table1[[Symbol]:[Industry]],2,FALSE),"-")</f>
        <v>-</v>
      </c>
      <c r="D1253" t="s">
        <v>896</v>
      </c>
      <c r="E1253">
        <v>1500.8858273399901</v>
      </c>
      <c r="F1253">
        <v>69.88</v>
      </c>
      <c r="G1253">
        <v>197.11648181871499</v>
      </c>
      <c r="H1253">
        <v>19.425878148573702</v>
      </c>
      <c r="I1253">
        <v>-4.7318990622551</v>
      </c>
      <c r="J1253">
        <v>-1.0886785492911399</v>
      </c>
      <c r="K1253">
        <v>61.062093468320001</v>
      </c>
      <c r="L1253">
        <v>51.672517974527601</v>
      </c>
      <c r="M1253">
        <v>60.751755688813198</v>
      </c>
      <c r="N1253">
        <v>3.4691291844450101</v>
      </c>
      <c r="O1253">
        <v>10.4751001717229</v>
      </c>
      <c r="P1253">
        <v>229.62264150943301</v>
      </c>
      <c r="Q1253">
        <v>0.18616016242674699</v>
      </c>
    </row>
    <row r="1254" spans="1:17" hidden="1" x14ac:dyDescent="0.3">
      <c r="A1254" t="s">
        <v>2658</v>
      </c>
      <c r="B1254" t="s">
        <v>2659</v>
      </c>
      <c r="C1254" t="str">
        <f>IFERROR(VLOOKUP(Table1[[#This Row],[Ticker]],[1]!Table1[[Symbol]:[Industry]],2,FALSE),"-")</f>
        <v>-</v>
      </c>
      <c r="D1254" t="s">
        <v>153</v>
      </c>
      <c r="E1254">
        <v>1500.227449819</v>
      </c>
      <c r="F1254">
        <v>214.09</v>
      </c>
      <c r="G1254">
        <v>42.772202731251397</v>
      </c>
      <c r="H1254">
        <v>11.3941853101697</v>
      </c>
      <c r="I1254">
        <v>60.3267113647249</v>
      </c>
      <c r="J1254">
        <v>9.4869647036704006</v>
      </c>
      <c r="K1254">
        <v>186.31555957996801</v>
      </c>
      <c r="L1254">
        <v>145.09790262203299</v>
      </c>
      <c r="M1254">
        <v>73.7488481255983</v>
      </c>
      <c r="N1254">
        <v>0.99733623328356003</v>
      </c>
      <c r="O1254">
        <v>10.7945256667756</v>
      </c>
      <c r="P1254">
        <v>122.20031136481499</v>
      </c>
      <c r="Q1254">
        <v>0.185808015827955</v>
      </c>
    </row>
    <row r="1255" spans="1:17" hidden="1" x14ac:dyDescent="0.3">
      <c r="A1255" t="s">
        <v>2660</v>
      </c>
      <c r="B1255" t="s">
        <v>2661</v>
      </c>
      <c r="C1255" t="str">
        <f>IFERROR(VLOOKUP(Table1[[#This Row],[Ticker]],[1]!Table1[[Symbol]:[Industry]],2,FALSE),"-")</f>
        <v>-</v>
      </c>
      <c r="D1255" t="s">
        <v>21</v>
      </c>
      <c r="E1255">
        <v>1498.2682488</v>
      </c>
      <c r="F1255">
        <v>859.95</v>
      </c>
      <c r="G1255">
        <v>708.09577989408297</v>
      </c>
      <c r="H1255">
        <v>44.620341377765499</v>
      </c>
      <c r="I1255">
        <v>377.671741054471</v>
      </c>
      <c r="J1255">
        <v>-13.539097374297899</v>
      </c>
      <c r="K1255">
        <v>646.65607191077697</v>
      </c>
      <c r="M1255">
        <v>54.519120157937202</v>
      </c>
      <c r="N1255">
        <v>0.76785578891500395</v>
      </c>
      <c r="O1255">
        <v>16.053258910401699</v>
      </c>
      <c r="P1255">
        <v>822.19839142091098</v>
      </c>
    </row>
    <row r="1256" spans="1:17" hidden="1" x14ac:dyDescent="0.3">
      <c r="A1256" t="s">
        <v>2662</v>
      </c>
      <c r="B1256" t="s">
        <v>2663</v>
      </c>
      <c r="C1256" t="str">
        <f>IFERROR(VLOOKUP(Table1[[#This Row],[Ticker]],[1]!Table1[[Symbol]:[Industry]],2,FALSE),"-")</f>
        <v>-</v>
      </c>
      <c r="D1256" t="s">
        <v>117</v>
      </c>
      <c r="E1256">
        <v>1494.8188226</v>
      </c>
      <c r="F1256">
        <v>57.09</v>
      </c>
      <c r="G1256">
        <v>21.845171817464699</v>
      </c>
      <c r="H1256">
        <v>-16.499979633794101</v>
      </c>
      <c r="I1256">
        <v>-39.862867185809201</v>
      </c>
      <c r="J1256">
        <v>-6.6080860188086499</v>
      </c>
      <c r="K1256">
        <v>59.264568059780899</v>
      </c>
      <c r="L1256">
        <v>58.696597574578497</v>
      </c>
      <c r="M1256">
        <v>40.494965048280299</v>
      </c>
      <c r="N1256">
        <v>0.83783328475457797</v>
      </c>
      <c r="O1256">
        <v>51.515151515151501</v>
      </c>
      <c r="P1256">
        <v>71.906052393857195</v>
      </c>
      <c r="Q1256">
        <v>-3.2239965745818999E-2</v>
      </c>
    </row>
    <row r="1257" spans="1:17" hidden="1" x14ac:dyDescent="0.3">
      <c r="A1257" t="s">
        <v>2664</v>
      </c>
      <c r="B1257" t="s">
        <v>2665</v>
      </c>
      <c r="C1257" t="str">
        <f>IFERROR(VLOOKUP(Table1[[#This Row],[Ticker]],[1]!Table1[[Symbol]:[Industry]],2,FALSE),"-")</f>
        <v>-</v>
      </c>
      <c r="D1257" t="s">
        <v>62</v>
      </c>
      <c r="E1257">
        <v>1490.7146820749999</v>
      </c>
      <c r="F1257">
        <v>700.8</v>
      </c>
      <c r="G1257">
        <v>81.983333505370396</v>
      </c>
      <c r="H1257">
        <v>1.7259805665652801</v>
      </c>
      <c r="I1257">
        <v>33.048300386111599</v>
      </c>
      <c r="J1257">
        <v>-1.63109620536633</v>
      </c>
      <c r="K1257">
        <v>654.73724792344501</v>
      </c>
      <c r="L1257">
        <v>523.25579200891798</v>
      </c>
      <c r="M1257">
        <v>49.257239341170198</v>
      </c>
      <c r="N1257">
        <v>0.55395701720540202</v>
      </c>
      <c r="O1257">
        <v>13.3704337899543</v>
      </c>
      <c r="P1257">
        <v>128.87001959503499</v>
      </c>
      <c r="Q1257">
        <v>6.2281043280552999E-2</v>
      </c>
    </row>
    <row r="1258" spans="1:17" hidden="1" x14ac:dyDescent="0.3">
      <c r="A1258" t="s">
        <v>2666</v>
      </c>
      <c r="B1258" t="s">
        <v>2667</v>
      </c>
      <c r="C1258" t="str">
        <f>IFERROR(VLOOKUP(Table1[[#This Row],[Ticker]],[1]!Table1[[Symbol]:[Industry]],2,FALSE),"-")</f>
        <v>-</v>
      </c>
      <c r="D1258" t="s">
        <v>246</v>
      </c>
      <c r="E1258">
        <v>1487.56957926</v>
      </c>
      <c r="F1258">
        <v>428.2</v>
      </c>
      <c r="G1258">
        <v>-29.8409813384323</v>
      </c>
      <c r="H1258">
        <v>-5.3372911151098803</v>
      </c>
      <c r="I1258">
        <v>-12.4671749933998</v>
      </c>
      <c r="J1258">
        <v>2.8298665309063198</v>
      </c>
      <c r="K1258">
        <v>399.42924261011001</v>
      </c>
      <c r="L1258">
        <v>400.40001092836798</v>
      </c>
      <c r="M1258">
        <v>64.681969268421099</v>
      </c>
      <c r="N1258">
        <v>0.82307688588835803</v>
      </c>
      <c r="O1258">
        <v>19.990658570761301</v>
      </c>
      <c r="P1258">
        <v>47.324961293652102</v>
      </c>
      <c r="Q1258">
        <v>6.2315960386236997E-2</v>
      </c>
    </row>
    <row r="1259" spans="1:17" hidden="1" x14ac:dyDescent="0.3">
      <c r="A1259" t="s">
        <v>2668</v>
      </c>
      <c r="B1259" t="s">
        <v>2669</v>
      </c>
      <c r="C1259" t="str">
        <f>IFERROR(VLOOKUP(Table1[[#This Row],[Ticker]],[1]!Table1[[Symbol]:[Industry]],2,FALSE),"-")</f>
        <v>-</v>
      </c>
      <c r="D1259" t="s">
        <v>98</v>
      </c>
      <c r="E1259">
        <v>1485.9839999999999</v>
      </c>
      <c r="F1259">
        <v>158.75</v>
      </c>
      <c r="G1259">
        <v>-33.484272579229803</v>
      </c>
      <c r="H1259">
        <v>-5.3944882249852402</v>
      </c>
      <c r="I1259">
        <v>-15.081511861309099</v>
      </c>
      <c r="J1259">
        <v>-5.6719981380535902</v>
      </c>
      <c r="K1259">
        <v>145.50607265608301</v>
      </c>
      <c r="L1259">
        <v>148.05011255401601</v>
      </c>
      <c r="M1259">
        <v>37.307793054691999</v>
      </c>
      <c r="N1259">
        <v>0.97697284707740994</v>
      </c>
      <c r="O1259">
        <v>27.8740157480315</v>
      </c>
      <c r="P1259">
        <v>39.929484354341099</v>
      </c>
      <c r="Q1259">
        <v>0.118622069747769</v>
      </c>
    </row>
    <row r="1260" spans="1:17" hidden="1" x14ac:dyDescent="0.3">
      <c r="A1260" t="s">
        <v>2670</v>
      </c>
      <c r="B1260" t="s">
        <v>2671</v>
      </c>
      <c r="C1260" t="str">
        <f>IFERROR(VLOOKUP(Table1[[#This Row],[Ticker]],[1]!Table1[[Symbol]:[Industry]],2,FALSE),"-")</f>
        <v>-</v>
      </c>
      <c r="D1260" t="s">
        <v>798</v>
      </c>
      <c r="E1260">
        <v>1485.91</v>
      </c>
      <c r="F1260">
        <v>279.2</v>
      </c>
      <c r="G1260">
        <v>-40.902113257757797</v>
      </c>
      <c r="H1260">
        <v>-12.7124996490047</v>
      </c>
      <c r="I1260">
        <v>-26.409889730638898</v>
      </c>
      <c r="J1260">
        <v>-1.4589903704243401</v>
      </c>
      <c r="K1260">
        <v>291.67988311536197</v>
      </c>
      <c r="M1260">
        <v>50.044428515344997</v>
      </c>
      <c r="N1260">
        <v>0.54093645933085899</v>
      </c>
      <c r="O1260">
        <v>66.905444126074499</v>
      </c>
      <c r="P1260">
        <v>22.456140350877099</v>
      </c>
    </row>
    <row r="1261" spans="1:17" hidden="1" x14ac:dyDescent="0.3">
      <c r="A1261" t="s">
        <v>2672</v>
      </c>
      <c r="B1261" t="s">
        <v>2673</v>
      </c>
      <c r="C1261" t="str">
        <f>IFERROR(VLOOKUP(Table1[[#This Row],[Ticker]],[1]!Table1[[Symbol]:[Industry]],2,FALSE),"-")</f>
        <v>-</v>
      </c>
      <c r="D1261" t="s">
        <v>78</v>
      </c>
      <c r="E1261">
        <v>1484.0585649959901</v>
      </c>
      <c r="F1261">
        <v>132.94</v>
      </c>
      <c r="G1261">
        <v>97.252068280008103</v>
      </c>
      <c r="H1261">
        <v>5.8889824001966096</v>
      </c>
      <c r="I1261">
        <v>21.016894156582499</v>
      </c>
      <c r="J1261">
        <v>-0.68831941868995705</v>
      </c>
      <c r="K1261">
        <v>126.417873168303</v>
      </c>
      <c r="L1261">
        <v>106.984432718319</v>
      </c>
      <c r="M1261">
        <v>51.564453008743001</v>
      </c>
      <c r="N1261">
        <v>0.683550259055553</v>
      </c>
      <c r="O1261">
        <v>11.9753272152851</v>
      </c>
      <c r="P1261">
        <v>129.20689655172399</v>
      </c>
    </row>
    <row r="1262" spans="1:17" hidden="1" x14ac:dyDescent="0.3">
      <c r="A1262" t="s">
        <v>2674</v>
      </c>
      <c r="B1262" t="s">
        <v>2675</v>
      </c>
      <c r="C1262" t="str">
        <f>IFERROR(VLOOKUP(Table1[[#This Row],[Ticker]],[1]!Table1[[Symbol]:[Industry]],2,FALSE),"-")</f>
        <v>-</v>
      </c>
      <c r="D1262" t="s">
        <v>130</v>
      </c>
      <c r="E1262">
        <v>1480.1156880000001</v>
      </c>
      <c r="F1262">
        <v>550.29999999999995</v>
      </c>
      <c r="G1262">
        <v>45.352020728411198</v>
      </c>
      <c r="H1262">
        <v>-9.3944367605926402</v>
      </c>
      <c r="I1262">
        <v>4.5804493167312001</v>
      </c>
      <c r="J1262">
        <v>-5.4852300223422299</v>
      </c>
      <c r="K1262">
        <v>536.55085334016201</v>
      </c>
      <c r="L1262">
        <v>474.31576610698397</v>
      </c>
      <c r="M1262">
        <v>44.370974906261601</v>
      </c>
      <c r="N1262">
        <v>1.63160002614927</v>
      </c>
      <c r="O1262">
        <v>21.515536979829101</v>
      </c>
      <c r="P1262">
        <v>111.694556645508</v>
      </c>
      <c r="Q1262">
        <v>0.14911938937896399</v>
      </c>
    </row>
    <row r="1263" spans="1:17" hidden="1" x14ac:dyDescent="0.3">
      <c r="A1263" t="s">
        <v>2676</v>
      </c>
      <c r="B1263" t="s">
        <v>2677</v>
      </c>
      <c r="C1263" t="str">
        <f>IFERROR(VLOOKUP(Table1[[#This Row],[Ticker]],[1]!Table1[[Symbol]:[Industry]],2,FALSE),"-")</f>
        <v>-</v>
      </c>
      <c r="D1263" t="s">
        <v>986</v>
      </c>
      <c r="E1263">
        <v>1478.93651062</v>
      </c>
      <c r="F1263">
        <v>225.01</v>
      </c>
      <c r="G1263">
        <v>-43.890118841350898</v>
      </c>
      <c r="H1263">
        <v>-8.8828202149509501</v>
      </c>
      <c r="I1263">
        <v>-27.793925322217198</v>
      </c>
      <c r="J1263">
        <v>0.26489865835683202</v>
      </c>
      <c r="K1263">
        <v>226.90235765110501</v>
      </c>
      <c r="L1263">
        <v>240.28447124169799</v>
      </c>
      <c r="M1263">
        <v>52.872635414542501</v>
      </c>
      <c r="N1263">
        <v>1.41047303898606</v>
      </c>
      <c r="O1263">
        <v>44.771343495844597</v>
      </c>
      <c r="P1263">
        <v>17.744636316064799</v>
      </c>
      <c r="Q1263">
        <v>-6.1960552384944002E-2</v>
      </c>
    </row>
    <row r="1264" spans="1:17" hidden="1" x14ac:dyDescent="0.3">
      <c r="A1264" t="s">
        <v>2678</v>
      </c>
      <c r="B1264" t="s">
        <v>2679</v>
      </c>
      <c r="C1264" t="str">
        <f>IFERROR(VLOOKUP(Table1[[#This Row],[Ticker]],[1]!Table1[[Symbol]:[Industry]],2,FALSE),"-")</f>
        <v>-</v>
      </c>
      <c r="D1264" t="s">
        <v>62</v>
      </c>
      <c r="E1264">
        <v>1478.5864839200001</v>
      </c>
      <c r="F1264">
        <v>2603.3000000000002</v>
      </c>
      <c r="G1264">
        <v>7.1587462055655404</v>
      </c>
      <c r="H1264">
        <v>-4.1835035980228401</v>
      </c>
      <c r="I1264">
        <v>17.421003062597801</v>
      </c>
      <c r="J1264">
        <v>-1.08313712299416</v>
      </c>
      <c r="K1264">
        <v>2356.82416789443</v>
      </c>
      <c r="L1264">
        <v>2153.2560915777499</v>
      </c>
      <c r="M1264">
        <v>50.528787889263398</v>
      </c>
      <c r="N1264">
        <v>1.0597597794503699</v>
      </c>
      <c r="O1264">
        <v>8.4738601006414793</v>
      </c>
      <c r="P1264">
        <v>50.645217290665997</v>
      </c>
      <c r="Q1264">
        <v>3.1344329011890001E-3</v>
      </c>
    </row>
    <row r="1265" spans="1:17" hidden="1" x14ac:dyDescent="0.3">
      <c r="A1265" t="s">
        <v>2680</v>
      </c>
      <c r="B1265" t="s">
        <v>2681</v>
      </c>
      <c r="C1265" t="str">
        <f>IFERROR(VLOOKUP(Table1[[#This Row],[Ticker]],[1]!Table1[[Symbol]:[Industry]],2,FALSE),"-")</f>
        <v>-</v>
      </c>
      <c r="D1265" t="s">
        <v>193</v>
      </c>
      <c r="E1265">
        <v>1475.666348575</v>
      </c>
      <c r="F1265">
        <v>896.7</v>
      </c>
      <c r="G1265">
        <v>2.3879094402324399</v>
      </c>
      <c r="H1265">
        <v>-0.69038268742051501</v>
      </c>
      <c r="I1265">
        <v>-0.87712372246165404</v>
      </c>
      <c r="J1265">
        <v>1.1872198503218501</v>
      </c>
      <c r="K1265">
        <v>854.57780498511102</v>
      </c>
      <c r="L1265">
        <v>783.15469820466001</v>
      </c>
      <c r="M1265">
        <v>60.8180926304614</v>
      </c>
      <c r="N1265">
        <v>0.66916463435913098</v>
      </c>
      <c r="O1265">
        <v>14.0849782535965</v>
      </c>
      <c r="P1265">
        <v>48.570955181840802</v>
      </c>
      <c r="Q1265">
        <v>7.2191435615648003E-2</v>
      </c>
    </row>
    <row r="1266" spans="1:17" hidden="1" x14ac:dyDescent="0.3">
      <c r="A1266" t="s">
        <v>2682</v>
      </c>
      <c r="B1266" t="s">
        <v>2683</v>
      </c>
      <c r="C1266" t="str">
        <f>IFERROR(VLOOKUP(Table1[[#This Row],[Ticker]],[1]!Table1[[Symbol]:[Industry]],2,FALSE),"-")</f>
        <v>-</v>
      </c>
      <c r="D1266" t="s">
        <v>246</v>
      </c>
      <c r="E1266">
        <v>1473.7504720100001</v>
      </c>
      <c r="F1266">
        <v>396.85</v>
      </c>
      <c r="G1266">
        <v>-16.714363952429199</v>
      </c>
      <c r="H1266">
        <v>4.96151597695515</v>
      </c>
      <c r="I1266">
        <v>-13.885853681514901</v>
      </c>
      <c r="J1266">
        <v>6.8954573223027396</v>
      </c>
      <c r="K1266">
        <v>375.206573919851</v>
      </c>
      <c r="L1266">
        <v>360.05515354084503</v>
      </c>
      <c r="M1266">
        <v>67.806745211301006</v>
      </c>
      <c r="N1266">
        <v>1.5948177433917301</v>
      </c>
      <c r="O1266">
        <v>11.049514930074301</v>
      </c>
      <c r="P1266">
        <v>30.392640052571</v>
      </c>
      <c r="Q1266">
        <v>6.0336120706662E-2</v>
      </c>
    </row>
    <row r="1267" spans="1:17" hidden="1" x14ac:dyDescent="0.3">
      <c r="A1267" t="s">
        <v>2684</v>
      </c>
      <c r="B1267" t="s">
        <v>2685</v>
      </c>
      <c r="C1267" t="str">
        <f>IFERROR(VLOOKUP(Table1[[#This Row],[Ticker]],[1]!Table1[[Symbol]:[Industry]],2,FALSE),"-")</f>
        <v>-</v>
      </c>
      <c r="D1267" t="s">
        <v>371</v>
      </c>
      <c r="E1267">
        <v>1472.2165935799901</v>
      </c>
      <c r="F1267">
        <v>1222.55</v>
      </c>
      <c r="G1267">
        <v>4.6463071741380002</v>
      </c>
      <c r="H1267">
        <v>2.5123480949514598</v>
      </c>
      <c r="I1267">
        <v>17.886343531848802</v>
      </c>
      <c r="J1267">
        <v>-2.72954075024438</v>
      </c>
      <c r="K1267">
        <v>1098.3840874529001</v>
      </c>
      <c r="L1267">
        <v>972.86388288050102</v>
      </c>
      <c r="M1267">
        <v>50.573464884661199</v>
      </c>
      <c r="N1267">
        <v>0.38679038546869798</v>
      </c>
      <c r="O1267">
        <v>3.40681362725452</v>
      </c>
      <c r="P1267">
        <v>74.699914261217401</v>
      </c>
      <c r="Q1267">
        <v>-2.7496243391581E-2</v>
      </c>
    </row>
    <row r="1268" spans="1:17" hidden="1" x14ac:dyDescent="0.3">
      <c r="A1268" t="s">
        <v>2686</v>
      </c>
      <c r="B1268" t="s">
        <v>2687</v>
      </c>
      <c r="C1268" t="str">
        <f>IFERROR(VLOOKUP(Table1[[#This Row],[Ticker]],[1]!Table1[[Symbol]:[Industry]],2,FALSE),"-")</f>
        <v>-</v>
      </c>
      <c r="D1268" t="s">
        <v>246</v>
      </c>
      <c r="E1268">
        <v>1472.0341681499999</v>
      </c>
      <c r="F1268">
        <v>2679.45</v>
      </c>
      <c r="G1268">
        <v>263.08121062921703</v>
      </c>
      <c r="H1268">
        <v>21.275718978537999</v>
      </c>
      <c r="I1268">
        <v>48.454671969608299</v>
      </c>
      <c r="J1268">
        <v>-6.2126041429572902</v>
      </c>
      <c r="K1268">
        <v>2232.6317513899298</v>
      </c>
      <c r="L1268">
        <v>1704.0951933091901</v>
      </c>
      <c r="M1268">
        <v>55.162761952762501</v>
      </c>
      <c r="N1268">
        <v>0.72352080747256597</v>
      </c>
      <c r="O1268">
        <v>6.36511224318423</v>
      </c>
      <c r="P1268">
        <v>325.309523809523</v>
      </c>
      <c r="Q1268">
        <v>0.13477358482068</v>
      </c>
    </row>
    <row r="1269" spans="1:17" hidden="1" x14ac:dyDescent="0.3">
      <c r="A1269" t="s">
        <v>2688</v>
      </c>
      <c r="B1269" t="s">
        <v>2689</v>
      </c>
      <c r="C1269" t="str">
        <f>IFERROR(VLOOKUP(Table1[[#This Row],[Ticker]],[1]!Table1[[Symbol]:[Industry]],2,FALSE),"-")</f>
        <v>-</v>
      </c>
      <c r="D1269" t="s">
        <v>637</v>
      </c>
      <c r="E1269">
        <v>1470.49067745</v>
      </c>
      <c r="F1269">
        <v>199.5</v>
      </c>
      <c r="G1269">
        <v>164.456689061969</v>
      </c>
      <c r="H1269">
        <v>19.730621176074902</v>
      </c>
      <c r="I1269">
        <v>27.2600507966213</v>
      </c>
      <c r="J1269">
        <v>-1.7542129346167601</v>
      </c>
      <c r="K1269">
        <v>169.41493951413401</v>
      </c>
      <c r="L1269">
        <v>139.091648105605</v>
      </c>
      <c r="M1269">
        <v>58.249088553506198</v>
      </c>
      <c r="N1269">
        <v>0.86345506174752695</v>
      </c>
      <c r="O1269">
        <v>10.7518796992481</v>
      </c>
      <c r="P1269">
        <v>202.272727272727</v>
      </c>
      <c r="Q1269">
        <v>0.13403429473612499</v>
      </c>
    </row>
    <row r="1270" spans="1:17" hidden="1" x14ac:dyDescent="0.3">
      <c r="A1270" t="s">
        <v>2690</v>
      </c>
      <c r="B1270" t="s">
        <v>2691</v>
      </c>
      <c r="C1270" t="str">
        <f>IFERROR(VLOOKUP(Table1[[#This Row],[Ticker]],[1]!Table1[[Symbol]:[Industry]],2,FALSE),"-")</f>
        <v>-</v>
      </c>
      <c r="D1270" t="s">
        <v>548</v>
      </c>
      <c r="E1270">
        <v>1464.7718953999999</v>
      </c>
      <c r="F1270">
        <v>436.3</v>
      </c>
      <c r="G1270">
        <v>7.3297640664800596</v>
      </c>
      <c r="H1270">
        <v>19.675372677967299</v>
      </c>
      <c r="I1270">
        <v>-3.8612742920505601</v>
      </c>
      <c r="J1270">
        <v>-2.5118730804535798</v>
      </c>
      <c r="K1270">
        <v>384.37291169947702</v>
      </c>
      <c r="L1270">
        <v>370.409827689753</v>
      </c>
      <c r="M1270">
        <v>71.012304673995402</v>
      </c>
      <c r="N1270">
        <v>1.7579294471795499</v>
      </c>
      <c r="O1270">
        <v>15.3334861333944</v>
      </c>
      <c r="P1270">
        <v>48.907849829351498</v>
      </c>
      <c r="Q1270">
        <v>-0.121177404493254</v>
      </c>
    </row>
    <row r="1271" spans="1:17" hidden="1" x14ac:dyDescent="0.3">
      <c r="A1271" t="s">
        <v>2692</v>
      </c>
      <c r="B1271" t="s">
        <v>2693</v>
      </c>
      <c r="C1271" t="str">
        <f>IFERROR(VLOOKUP(Table1[[#This Row],[Ticker]],[1]!Table1[[Symbol]:[Industry]],2,FALSE),"-")</f>
        <v>-</v>
      </c>
      <c r="D1271" t="s">
        <v>78</v>
      </c>
      <c r="E1271">
        <v>1464.38</v>
      </c>
      <c r="F1271">
        <v>48.97</v>
      </c>
      <c r="G1271">
        <v>-20.091998528724801</v>
      </c>
      <c r="H1271">
        <v>-1.4233963400918801</v>
      </c>
      <c r="I1271">
        <v>-24.118642092652198</v>
      </c>
      <c r="J1271">
        <v>-3.0843579182780498</v>
      </c>
      <c r="K1271">
        <v>48.418297592153202</v>
      </c>
      <c r="L1271">
        <v>47.5503807201884</v>
      </c>
      <c r="M1271">
        <v>42.155223963271403</v>
      </c>
      <c r="N1271">
        <v>0.83528138946263097</v>
      </c>
      <c r="O1271">
        <v>23.513257205452302</v>
      </c>
      <c r="P1271">
        <v>26.701164294954701</v>
      </c>
      <c r="Q1271">
        <v>2.4168310489891001E-2</v>
      </c>
    </row>
    <row r="1272" spans="1:17" hidden="1" x14ac:dyDescent="0.3">
      <c r="A1272" t="s">
        <v>2694</v>
      </c>
      <c r="B1272" t="s">
        <v>2695</v>
      </c>
      <c r="C1272" t="str">
        <f>IFERROR(VLOOKUP(Table1[[#This Row],[Ticker]],[1]!Table1[[Symbol]:[Industry]],2,FALSE),"-")</f>
        <v>-</v>
      </c>
      <c r="D1272" t="s">
        <v>140</v>
      </c>
      <c r="E1272">
        <v>1453.9766820750001</v>
      </c>
      <c r="F1272">
        <v>365.15</v>
      </c>
      <c r="G1272">
        <v>76.009271504187595</v>
      </c>
      <c r="H1272">
        <v>-1.3723715863152699</v>
      </c>
      <c r="I1272">
        <v>-3.7973039202789098</v>
      </c>
      <c r="J1272">
        <v>-4.7705895884524097</v>
      </c>
      <c r="K1272">
        <v>344.996418245661</v>
      </c>
      <c r="L1272">
        <v>309.02681041066501</v>
      </c>
      <c r="M1272">
        <v>52.139733107388899</v>
      </c>
      <c r="N1272">
        <v>1.66124321946885</v>
      </c>
      <c r="O1272">
        <v>13.925783924414599</v>
      </c>
      <c r="P1272">
        <v>130.305897193314</v>
      </c>
      <c r="Q1272">
        <v>0.13207081917461899</v>
      </c>
    </row>
    <row r="1273" spans="1:17" hidden="1" x14ac:dyDescent="0.3">
      <c r="A1273" t="s">
        <v>2696</v>
      </c>
      <c r="B1273" t="s">
        <v>2697</v>
      </c>
      <c r="C1273" t="str">
        <f>IFERROR(VLOOKUP(Table1[[#This Row],[Ticker]],[1]!Table1[[Symbol]:[Industry]],2,FALSE),"-")</f>
        <v>-</v>
      </c>
      <c r="D1273" t="s">
        <v>484</v>
      </c>
      <c r="E1273">
        <v>1448.1090158059999</v>
      </c>
      <c r="F1273">
        <v>270.48</v>
      </c>
      <c r="G1273">
        <v>23.614602235304599</v>
      </c>
      <c r="H1273">
        <v>7.4210309582888501</v>
      </c>
      <c r="I1273">
        <v>1.7850165877189901</v>
      </c>
      <c r="J1273">
        <v>6.3730207527913203</v>
      </c>
      <c r="K1273">
        <v>237.93401277541699</v>
      </c>
      <c r="L1273">
        <v>219.298255346888</v>
      </c>
      <c r="M1273">
        <v>72.388878026670099</v>
      </c>
      <c r="N1273">
        <v>1.69822613479707</v>
      </c>
      <c r="O1273">
        <v>8.1041112097012409</v>
      </c>
      <c r="P1273">
        <v>55.047291487532199</v>
      </c>
      <c r="Q1273">
        <v>2.2751145759594998E-2</v>
      </c>
    </row>
    <row r="1274" spans="1:17" hidden="1" x14ac:dyDescent="0.3">
      <c r="A1274" t="s">
        <v>2698</v>
      </c>
      <c r="B1274" t="s">
        <v>2699</v>
      </c>
      <c r="C1274" t="str">
        <f>IFERROR(VLOOKUP(Table1[[#This Row],[Ticker]],[1]!Table1[[Symbol]:[Industry]],2,FALSE),"-")</f>
        <v>-</v>
      </c>
      <c r="D1274" t="s">
        <v>384</v>
      </c>
      <c r="E1274">
        <v>1446.784101724</v>
      </c>
      <c r="F1274">
        <v>99.83</v>
      </c>
      <c r="G1274">
        <v>-49.432106090705503</v>
      </c>
      <c r="H1274">
        <v>-0.91839805221260595</v>
      </c>
      <c r="I1274">
        <v>-35.382408036617001</v>
      </c>
      <c r="J1274">
        <v>-3.3171458015083699</v>
      </c>
      <c r="K1274">
        <v>104.276226278686</v>
      </c>
      <c r="L1274">
        <v>116.451422534042</v>
      </c>
      <c r="M1274">
        <v>37.439807008932199</v>
      </c>
      <c r="N1274">
        <v>1.9789911789604799</v>
      </c>
      <c r="O1274">
        <v>77.952519282780699</v>
      </c>
      <c r="P1274">
        <v>10.922222222222199</v>
      </c>
      <c r="Q1274">
        <v>-7.8272921926188996E-2</v>
      </c>
    </row>
    <row r="1275" spans="1:17" hidden="1" x14ac:dyDescent="0.3">
      <c r="A1275" t="s">
        <v>2700</v>
      </c>
      <c r="B1275" t="s">
        <v>2701</v>
      </c>
      <c r="C1275" t="str">
        <f>IFERROR(VLOOKUP(Table1[[#This Row],[Ticker]],[1]!Table1[[Symbol]:[Industry]],2,FALSE),"-")</f>
        <v>-</v>
      </c>
      <c r="D1275" t="s">
        <v>986</v>
      </c>
      <c r="E1275">
        <v>1444.23965718</v>
      </c>
      <c r="F1275">
        <v>76.64</v>
      </c>
      <c r="G1275">
        <v>-42.089605456679102</v>
      </c>
      <c r="H1275">
        <v>-0.92770767675268395</v>
      </c>
      <c r="I1275">
        <v>-23.103324180795699</v>
      </c>
      <c r="J1275">
        <v>2.7297946927504899</v>
      </c>
      <c r="K1275">
        <v>74.328919072577804</v>
      </c>
      <c r="L1275">
        <v>80.216963809784104</v>
      </c>
      <c r="M1275">
        <v>65.330159098429306</v>
      </c>
      <c r="N1275">
        <v>1.11630338250433</v>
      </c>
      <c r="O1275">
        <v>43.267223382045898</v>
      </c>
      <c r="P1275">
        <v>23.612903225806399</v>
      </c>
      <c r="Q1275">
        <v>-1.8771115347429E-2</v>
      </c>
    </row>
    <row r="1276" spans="1:17" hidden="1" x14ac:dyDescent="0.3">
      <c r="A1276" t="s">
        <v>2702</v>
      </c>
      <c r="B1276" t="s">
        <v>2703</v>
      </c>
      <c r="C1276" t="str">
        <f>IFERROR(VLOOKUP(Table1[[#This Row],[Ticker]],[1]!Table1[[Symbol]:[Industry]],2,FALSE),"-")</f>
        <v>-</v>
      </c>
      <c r="D1276" t="s">
        <v>591</v>
      </c>
      <c r="E1276">
        <v>1443.4434654649999</v>
      </c>
      <c r="F1276">
        <v>243.48</v>
      </c>
      <c r="G1276">
        <v>-3.95798339329101</v>
      </c>
      <c r="H1276">
        <v>3.23931739317407</v>
      </c>
      <c r="I1276">
        <v>-15.615567572526301</v>
      </c>
      <c r="J1276">
        <v>0.52718281742478501</v>
      </c>
      <c r="K1276">
        <v>230.501980425959</v>
      </c>
      <c r="L1276">
        <v>227.302080119328</v>
      </c>
      <c r="M1276">
        <v>61.261264889899401</v>
      </c>
      <c r="N1276">
        <v>1.4305387996341401</v>
      </c>
      <c r="O1276">
        <v>12.473303762115901</v>
      </c>
      <c r="P1276">
        <v>26.812499999999901</v>
      </c>
      <c r="Q1276">
        <v>-2.9660329366678E-2</v>
      </c>
    </row>
    <row r="1277" spans="1:17" hidden="1" x14ac:dyDescent="0.3">
      <c r="A1277" t="s">
        <v>2704</v>
      </c>
      <c r="B1277" t="s">
        <v>2705</v>
      </c>
      <c r="C1277" t="str">
        <f>IFERROR(VLOOKUP(Table1[[#This Row],[Ticker]],[1]!Table1[[Symbol]:[Industry]],2,FALSE),"-")</f>
        <v>-</v>
      </c>
      <c r="D1277" t="s">
        <v>481</v>
      </c>
      <c r="E1277">
        <v>1441.7864999999999</v>
      </c>
      <c r="F1277">
        <v>215.95</v>
      </c>
      <c r="G1277">
        <v>-13.516516574345999</v>
      </c>
      <c r="H1277">
        <v>-3.0133228757108701</v>
      </c>
      <c r="I1277">
        <v>-19.107922326100901</v>
      </c>
      <c r="J1277">
        <v>0.91173253481347105</v>
      </c>
      <c r="K1277">
        <v>210.347354746142</v>
      </c>
      <c r="L1277">
        <v>209.84309816703299</v>
      </c>
      <c r="M1277">
        <v>57.781060904592799</v>
      </c>
      <c r="N1277">
        <v>1.2796624925201701</v>
      </c>
      <c r="O1277">
        <v>33.178976614957101</v>
      </c>
      <c r="P1277">
        <v>24.395161290322498</v>
      </c>
      <c r="Q1277">
        <v>5.5277310588759997E-3</v>
      </c>
    </row>
    <row r="1278" spans="1:17" hidden="1" x14ac:dyDescent="0.3">
      <c r="A1278" t="s">
        <v>2706</v>
      </c>
      <c r="B1278" t="s">
        <v>2707</v>
      </c>
      <c r="C1278" t="str">
        <f>IFERROR(VLOOKUP(Table1[[#This Row],[Ticker]],[1]!Table1[[Symbol]:[Industry]],2,FALSE),"-")</f>
        <v>-</v>
      </c>
      <c r="D1278" t="s">
        <v>548</v>
      </c>
      <c r="E1278">
        <v>1437.5465565</v>
      </c>
      <c r="F1278">
        <v>1319.5</v>
      </c>
      <c r="G1278">
        <v>183.41247374865799</v>
      </c>
      <c r="H1278">
        <v>-8.3168337549961304</v>
      </c>
      <c r="I1278">
        <v>30.715707013231199</v>
      </c>
      <c r="J1278">
        <v>-5.3303121732783802</v>
      </c>
      <c r="K1278">
        <v>1480.0834049917701</v>
      </c>
      <c r="L1278">
        <v>1196.1892251280999</v>
      </c>
      <c r="M1278">
        <v>28.038310947682501</v>
      </c>
      <c r="N1278">
        <v>0.48530517157738101</v>
      </c>
      <c r="O1278">
        <v>67.442212959454295</v>
      </c>
      <c r="P1278">
        <v>310.54760423148701</v>
      </c>
      <c r="Q1278">
        <v>0.24587752671428201</v>
      </c>
    </row>
    <row r="1279" spans="1:17" hidden="1" x14ac:dyDescent="0.3">
      <c r="A1279" t="s">
        <v>2708</v>
      </c>
      <c r="B1279" t="s">
        <v>2709</v>
      </c>
      <c r="C1279" t="str">
        <f>IFERROR(VLOOKUP(Table1[[#This Row],[Ticker]],[1]!Table1[[Symbol]:[Industry]],2,FALSE),"-")</f>
        <v>-</v>
      </c>
      <c r="D1279" t="s">
        <v>127</v>
      </c>
      <c r="E1279">
        <v>1436.29477838</v>
      </c>
      <c r="F1279">
        <v>1121.95</v>
      </c>
      <c r="G1279">
        <v>197.39305709529</v>
      </c>
      <c r="H1279">
        <v>-8.3315267136144993</v>
      </c>
      <c r="I1279">
        <v>47.074174357427403</v>
      </c>
      <c r="J1279">
        <v>-12.902545189751001</v>
      </c>
      <c r="K1279">
        <v>983.43546546980201</v>
      </c>
      <c r="M1279">
        <v>44.908049376792498</v>
      </c>
      <c r="N1279">
        <v>1.36866537717601</v>
      </c>
      <c r="O1279">
        <v>28.5707919247738</v>
      </c>
      <c r="P1279">
        <v>257.87878787878702</v>
      </c>
    </row>
    <row r="1280" spans="1:17" hidden="1" x14ac:dyDescent="0.3">
      <c r="A1280" t="s">
        <v>2710</v>
      </c>
      <c r="B1280" t="s">
        <v>2711</v>
      </c>
      <c r="C1280" t="str">
        <f>IFERROR(VLOOKUP(Table1[[#This Row],[Ticker]],[1]!Table1[[Symbol]:[Industry]],2,FALSE),"-")</f>
        <v>-</v>
      </c>
      <c r="D1280" t="s">
        <v>481</v>
      </c>
      <c r="E1280">
        <v>1430.8233969600001</v>
      </c>
      <c r="F1280">
        <v>675.25</v>
      </c>
      <c r="G1280">
        <v>-42.499203697815297</v>
      </c>
      <c r="H1280">
        <v>9.8732614555168396</v>
      </c>
      <c r="I1280">
        <v>-15.397271187406099</v>
      </c>
      <c r="J1280">
        <v>-1.8870792483502501</v>
      </c>
      <c r="K1280">
        <v>642.62277954304</v>
      </c>
      <c r="L1280">
        <v>671.92634068301402</v>
      </c>
      <c r="M1280">
        <v>68.510856253759201</v>
      </c>
      <c r="N1280">
        <v>2.3760152021690502</v>
      </c>
      <c r="O1280">
        <v>35.949648278415403</v>
      </c>
      <c r="P1280">
        <v>19.5132743362831</v>
      </c>
      <c r="Q1280">
        <v>5.2042008739392E-2</v>
      </c>
    </row>
    <row r="1281" spans="1:17" hidden="1" x14ac:dyDescent="0.3">
      <c r="A1281" t="s">
        <v>2712</v>
      </c>
      <c r="B1281" t="s">
        <v>2713</v>
      </c>
      <c r="C1281" t="str">
        <f>IFERROR(VLOOKUP(Table1[[#This Row],[Ticker]],[1]!Table1[[Symbol]:[Industry]],2,FALSE),"-")</f>
        <v>-</v>
      </c>
      <c r="D1281" t="s">
        <v>613</v>
      </c>
      <c r="E1281">
        <v>1427.3805975</v>
      </c>
      <c r="F1281">
        <v>737.9</v>
      </c>
      <c r="G1281">
        <v>530.84177955461303</v>
      </c>
      <c r="H1281">
        <v>21.388480254665701</v>
      </c>
      <c r="I1281">
        <v>55.035888184781498</v>
      </c>
      <c r="J1281">
        <v>-3.8986909338217499</v>
      </c>
      <c r="K1281">
        <v>609.41266537807701</v>
      </c>
      <c r="L1281">
        <v>465.67451203852102</v>
      </c>
      <c r="M1281">
        <v>71.329626814031897</v>
      </c>
      <c r="N1281">
        <v>0.94030521108268506</v>
      </c>
      <c r="O1281">
        <v>8.0092153408320996</v>
      </c>
      <c r="P1281">
        <v>645.35353535353499</v>
      </c>
      <c r="Q1281">
        <v>0.171372233265045</v>
      </c>
    </row>
    <row r="1282" spans="1:17" hidden="1" x14ac:dyDescent="0.3">
      <c r="A1282" t="s">
        <v>2714</v>
      </c>
      <c r="B1282" t="s">
        <v>2715</v>
      </c>
      <c r="C1282" t="str">
        <f>IFERROR(VLOOKUP(Table1[[#This Row],[Ticker]],[1]!Table1[[Symbol]:[Industry]],2,FALSE),"-")</f>
        <v>-</v>
      </c>
      <c r="D1282" t="s">
        <v>591</v>
      </c>
      <c r="E1282">
        <v>1426.297839841</v>
      </c>
      <c r="F1282">
        <v>220.48</v>
      </c>
      <c r="G1282">
        <v>-28.0994372774528</v>
      </c>
      <c r="H1282">
        <v>-12.0982768919931</v>
      </c>
      <c r="I1282">
        <v>-35.141010944272203</v>
      </c>
      <c r="J1282">
        <v>-1.43589855583151</v>
      </c>
      <c r="K1282">
        <v>226.69498698038299</v>
      </c>
      <c r="L1282">
        <v>233.23709238357</v>
      </c>
      <c r="M1282">
        <v>42.992913089680201</v>
      </c>
      <c r="N1282">
        <v>0.41370830896504901</v>
      </c>
      <c r="O1282">
        <v>39.627177068214799</v>
      </c>
      <c r="P1282">
        <v>18.505778016662099</v>
      </c>
      <c r="Q1282">
        <v>8.9146236386194996E-2</v>
      </c>
    </row>
    <row r="1283" spans="1:17" hidden="1" x14ac:dyDescent="0.3">
      <c r="A1283" t="s">
        <v>2716</v>
      </c>
      <c r="B1283" t="s">
        <v>2717</v>
      </c>
      <c r="C1283" t="str">
        <f>IFERROR(VLOOKUP(Table1[[#This Row],[Ticker]],[1]!Table1[[Symbol]:[Industry]],2,FALSE),"-")</f>
        <v>-</v>
      </c>
      <c r="D1283" t="s">
        <v>193</v>
      </c>
      <c r="E1283">
        <v>1417.9775999999999</v>
      </c>
      <c r="F1283">
        <v>1134.05</v>
      </c>
      <c r="G1283">
        <v>20.305595900455199</v>
      </c>
      <c r="H1283">
        <v>6.7307339605557797</v>
      </c>
      <c r="I1283">
        <v>-5.6158774711192603</v>
      </c>
      <c r="J1283">
        <v>-0.74923377033355798</v>
      </c>
      <c r="K1283">
        <v>1068.5486531259301</v>
      </c>
      <c r="L1283">
        <v>989.75124898466004</v>
      </c>
      <c r="M1283">
        <v>61.636517870984903</v>
      </c>
      <c r="N1283">
        <v>1.16839457828563</v>
      </c>
      <c r="O1283">
        <v>4.8454653674881998</v>
      </c>
      <c r="P1283">
        <v>51.418652780559398</v>
      </c>
      <c r="Q1283">
        <v>5.4339466409430003E-3</v>
      </c>
    </row>
    <row r="1284" spans="1:17" hidden="1" x14ac:dyDescent="0.3">
      <c r="A1284" t="s">
        <v>2718</v>
      </c>
      <c r="B1284" t="s">
        <v>2719</v>
      </c>
      <c r="C1284" t="str">
        <f>IFERROR(VLOOKUP(Table1[[#This Row],[Ticker]],[1]!Table1[[Symbol]:[Industry]],2,FALSE),"-")</f>
        <v>-</v>
      </c>
      <c r="D1284" t="s">
        <v>515</v>
      </c>
      <c r="E1284">
        <v>1417.5363080950001</v>
      </c>
      <c r="F1284">
        <v>577.15</v>
      </c>
      <c r="G1284">
        <v>30.9238458134853</v>
      </c>
      <c r="H1284">
        <v>-13.1753202950005</v>
      </c>
      <c r="I1284">
        <v>13.571217374113999</v>
      </c>
      <c r="J1284">
        <v>-1.4667822889453499</v>
      </c>
      <c r="K1284">
        <v>556.87083355088305</v>
      </c>
      <c r="L1284">
        <v>466.14632648339801</v>
      </c>
      <c r="M1284">
        <v>47.1647344052368</v>
      </c>
      <c r="N1284">
        <v>0.29839434030578699</v>
      </c>
      <c r="O1284">
        <v>17.820324005890999</v>
      </c>
      <c r="P1284">
        <v>70.982076729373404</v>
      </c>
    </row>
    <row r="1285" spans="1:17" hidden="1" x14ac:dyDescent="0.3">
      <c r="A1285" t="s">
        <v>2720</v>
      </c>
      <c r="B1285" t="s">
        <v>2721</v>
      </c>
      <c r="C1285" t="str">
        <f>IFERROR(VLOOKUP(Table1[[#This Row],[Ticker]],[1]!Table1[[Symbol]:[Industry]],2,FALSE),"-")</f>
        <v>-</v>
      </c>
      <c r="D1285" t="s">
        <v>798</v>
      </c>
      <c r="E1285">
        <v>1415.129451435</v>
      </c>
      <c r="F1285">
        <v>289.05</v>
      </c>
      <c r="G1285">
        <v>-16.3296833106183</v>
      </c>
      <c r="H1285">
        <v>-1.5293763020386999</v>
      </c>
      <c r="I1285">
        <v>-1.8374597834994699</v>
      </c>
      <c r="J1285">
        <v>5.2700890604984698</v>
      </c>
      <c r="K1285">
        <v>269.64724079912997</v>
      </c>
      <c r="M1285">
        <v>71.767639403439304</v>
      </c>
      <c r="N1285">
        <v>1.29697376955569</v>
      </c>
      <c r="O1285">
        <v>7.9398028022833396</v>
      </c>
      <c r="P1285">
        <v>26.971227761915198</v>
      </c>
    </row>
    <row r="1286" spans="1:17" hidden="1" x14ac:dyDescent="0.3">
      <c r="A1286" t="s">
        <v>2722</v>
      </c>
      <c r="B1286" t="s">
        <v>2723</v>
      </c>
      <c r="C1286" t="str">
        <f>IFERROR(VLOOKUP(Table1[[#This Row],[Ticker]],[1]!Table1[[Symbol]:[Industry]],2,FALSE),"-")</f>
        <v>-</v>
      </c>
      <c r="D1286" t="s">
        <v>21</v>
      </c>
      <c r="E1286">
        <v>1407.1660460999999</v>
      </c>
      <c r="F1286">
        <v>1736.45</v>
      </c>
      <c r="G1286">
        <v>1062.1332131290801</v>
      </c>
      <c r="H1286">
        <v>-5.5079787979329602</v>
      </c>
      <c r="I1286">
        <v>70.6342078522826</v>
      </c>
      <c r="J1286">
        <v>-6.1859059316885503</v>
      </c>
      <c r="K1286">
        <v>1436.3908933217499</v>
      </c>
      <c r="L1286">
        <v>894.39798331677196</v>
      </c>
      <c r="M1286">
        <v>53.126762123618903</v>
      </c>
      <c r="N1286">
        <v>0.98277001718591595</v>
      </c>
      <c r="O1286">
        <v>7.1957153963546396</v>
      </c>
      <c r="P1286">
        <v>1176.3322307975</v>
      </c>
    </row>
    <row r="1287" spans="1:17" hidden="1" x14ac:dyDescent="0.3">
      <c r="A1287" t="s">
        <v>2724</v>
      </c>
      <c r="B1287" t="s">
        <v>2725</v>
      </c>
      <c r="C1287" t="str">
        <f>IFERROR(VLOOKUP(Table1[[#This Row],[Ticker]],[1]!Table1[[Symbol]:[Industry]],2,FALSE),"-")</f>
        <v>-</v>
      </c>
      <c r="D1287" t="s">
        <v>290</v>
      </c>
      <c r="E1287">
        <v>1399.5962985599999</v>
      </c>
      <c r="F1287">
        <v>317.45</v>
      </c>
      <c r="G1287">
        <v>86.223549368515293</v>
      </c>
      <c r="H1287">
        <v>6.3338313779931097</v>
      </c>
      <c r="I1287">
        <v>35.228077904951597</v>
      </c>
      <c r="J1287">
        <v>-0.93179846149856904</v>
      </c>
      <c r="K1287">
        <v>285.512869406883</v>
      </c>
      <c r="L1287">
        <v>221.39736169828799</v>
      </c>
      <c r="M1287">
        <v>64.879319813153003</v>
      </c>
      <c r="N1287">
        <v>1.1796275740141999</v>
      </c>
      <c r="O1287">
        <v>6.4734603874625902</v>
      </c>
      <c r="P1287">
        <v>145.51430781129099</v>
      </c>
      <c r="Q1287">
        <v>0.11953420346342999</v>
      </c>
    </row>
    <row r="1288" spans="1:17" hidden="1" x14ac:dyDescent="0.3">
      <c r="A1288" t="s">
        <v>2726</v>
      </c>
      <c r="B1288" t="s">
        <v>2727</v>
      </c>
      <c r="C1288" t="str">
        <f>IFERROR(VLOOKUP(Table1[[#This Row],[Ticker]],[1]!Table1[[Symbol]:[Industry]],2,FALSE),"-")</f>
        <v>-</v>
      </c>
      <c r="D1288" t="s">
        <v>130</v>
      </c>
      <c r="E1288">
        <v>1399.5538790000001</v>
      </c>
      <c r="F1288">
        <v>738.1</v>
      </c>
      <c r="G1288">
        <v>43.991481818715002</v>
      </c>
      <c r="H1288">
        <v>11.124701420363801</v>
      </c>
      <c r="I1288">
        <v>-1.0506963207770399</v>
      </c>
      <c r="J1288">
        <v>-7.2428558352562797</v>
      </c>
      <c r="K1288">
        <v>692.42526813351503</v>
      </c>
      <c r="L1288">
        <v>632.925660219056</v>
      </c>
      <c r="M1288">
        <v>41.584557744677497</v>
      </c>
      <c r="N1288">
        <v>0.89696468885787295</v>
      </c>
      <c r="O1288">
        <v>14.483132366887901</v>
      </c>
      <c r="P1288">
        <v>73.670588235294105</v>
      </c>
      <c r="Q1288">
        <v>5.2819934337443003E-2</v>
      </c>
    </row>
    <row r="1289" spans="1:17" hidden="1" x14ac:dyDescent="0.3">
      <c r="A1289" t="s">
        <v>2728</v>
      </c>
      <c r="B1289" t="s">
        <v>2729</v>
      </c>
      <c r="C1289" t="str">
        <f>IFERROR(VLOOKUP(Table1[[#This Row],[Ticker]],[1]!Table1[[Symbol]:[Industry]],2,FALSE),"-")</f>
        <v>-</v>
      </c>
      <c r="D1289" t="s">
        <v>200</v>
      </c>
      <c r="E1289">
        <v>1390.9456958999999</v>
      </c>
      <c r="F1289">
        <v>2278.4</v>
      </c>
      <c r="G1289">
        <v>56.0158976476745</v>
      </c>
      <c r="H1289">
        <v>0.37600922724174102</v>
      </c>
      <c r="I1289">
        <v>46.334387410729803</v>
      </c>
      <c r="J1289">
        <v>-5.5273198557599796</v>
      </c>
      <c r="K1289">
        <v>2209.4395014054498</v>
      </c>
      <c r="L1289">
        <v>1834.36445336828</v>
      </c>
      <c r="M1289">
        <v>40.490894104270502</v>
      </c>
      <c r="N1289">
        <v>0.66856796837899202</v>
      </c>
      <c r="O1289">
        <v>11.481741573033601</v>
      </c>
      <c r="P1289">
        <v>83.741935483870904</v>
      </c>
      <c r="Q1289">
        <v>0.142556350805606</v>
      </c>
    </row>
    <row r="1290" spans="1:17" hidden="1" x14ac:dyDescent="0.3">
      <c r="A1290" t="s">
        <v>2730</v>
      </c>
      <c r="B1290" t="s">
        <v>2731</v>
      </c>
      <c r="C1290" t="str">
        <f>IFERROR(VLOOKUP(Table1[[#This Row],[Ticker]],[1]!Table1[[Symbol]:[Industry]],2,FALSE),"-")</f>
        <v>-</v>
      </c>
      <c r="E1290">
        <v>1390.3047200000001</v>
      </c>
      <c r="F1290">
        <v>1362.55</v>
      </c>
      <c r="G1290">
        <v>7.4660647909656204</v>
      </c>
      <c r="H1290">
        <v>-16.283550396675199</v>
      </c>
      <c r="I1290">
        <v>-19.646134949499199</v>
      </c>
      <c r="J1290">
        <v>-8.81958027168222</v>
      </c>
      <c r="K1290">
        <v>1339.5747421035201</v>
      </c>
      <c r="L1290">
        <v>1363.00767691275</v>
      </c>
      <c r="M1290">
        <v>38.046055598262697</v>
      </c>
      <c r="N1290">
        <v>0.78743801652892498</v>
      </c>
      <c r="O1290">
        <v>33.206120876298101</v>
      </c>
      <c r="P1290">
        <v>39.035714285714199</v>
      </c>
      <c r="Q1290">
        <v>0.22243197130617501</v>
      </c>
    </row>
    <row r="1291" spans="1:17" hidden="1" x14ac:dyDescent="0.3">
      <c r="A1291" t="s">
        <v>2732</v>
      </c>
      <c r="B1291" t="s">
        <v>2733</v>
      </c>
      <c r="C1291" t="str">
        <f>IFERROR(VLOOKUP(Table1[[#This Row],[Ticker]],[1]!Table1[[Symbol]:[Industry]],2,FALSE),"-")</f>
        <v>-</v>
      </c>
      <c r="D1291" t="s">
        <v>21</v>
      </c>
      <c r="E1291">
        <v>1388.479627143</v>
      </c>
      <c r="F1291">
        <v>153.59</v>
      </c>
      <c r="G1291">
        <v>83.8512144980062</v>
      </c>
      <c r="H1291">
        <v>33.108147274882299</v>
      </c>
      <c r="I1291">
        <v>33.191745636951701</v>
      </c>
      <c r="J1291">
        <v>27.541645680016401</v>
      </c>
      <c r="K1291">
        <v>109.57482898621301</v>
      </c>
      <c r="L1291">
        <v>97.813643498779399</v>
      </c>
      <c r="M1291">
        <v>84.4417947803896</v>
      </c>
      <c r="N1291">
        <v>3.0146937458181902</v>
      </c>
      <c r="O1291">
        <v>6.5824597955595996</v>
      </c>
      <c r="P1291">
        <v>111.84827586206799</v>
      </c>
      <c r="Q1291">
        <v>7.2857517889224996E-2</v>
      </c>
    </row>
    <row r="1292" spans="1:17" hidden="1" x14ac:dyDescent="0.3">
      <c r="A1292" t="s">
        <v>2734</v>
      </c>
      <c r="B1292" t="s">
        <v>2735</v>
      </c>
      <c r="C1292" t="str">
        <f>IFERROR(VLOOKUP(Table1[[#This Row],[Ticker]],[1]!Table1[[Symbol]:[Industry]],2,FALSE),"-")</f>
        <v>-</v>
      </c>
      <c r="D1292" t="s">
        <v>413</v>
      </c>
      <c r="E1292">
        <v>1385.62131207999</v>
      </c>
      <c r="F1292">
        <v>4288.1499999999996</v>
      </c>
      <c r="G1292">
        <v>24.358242450090099</v>
      </c>
      <c r="H1292">
        <v>35.422267840118799</v>
      </c>
      <c r="I1292">
        <v>16.811275875299</v>
      </c>
      <c r="J1292">
        <v>3.6017452777683299</v>
      </c>
      <c r="K1292">
        <v>3548.7546788847899</v>
      </c>
      <c r="L1292">
        <v>3186.6384006337398</v>
      </c>
      <c r="M1292">
        <v>73.610466871626699</v>
      </c>
      <c r="N1292">
        <v>2.01967671169847</v>
      </c>
      <c r="O1292">
        <v>4.9403588960274396</v>
      </c>
      <c r="P1292">
        <v>76.830927835051497</v>
      </c>
      <c r="Q1292">
        <v>1.0489069274516E-2</v>
      </c>
    </row>
    <row r="1293" spans="1:17" hidden="1" x14ac:dyDescent="0.3">
      <c r="A1293" t="s">
        <v>2736</v>
      </c>
      <c r="B1293" t="s">
        <v>2737</v>
      </c>
      <c r="C1293" t="str">
        <f>IFERROR(VLOOKUP(Table1[[#This Row],[Ticker]],[1]!Table1[[Symbol]:[Industry]],2,FALSE),"-")</f>
        <v>-</v>
      </c>
      <c r="D1293" t="s">
        <v>938</v>
      </c>
      <c r="E1293">
        <v>1383.6524240000001</v>
      </c>
      <c r="F1293">
        <v>88.61</v>
      </c>
      <c r="G1293">
        <v>-27.063471677381902</v>
      </c>
      <c r="H1293">
        <v>-1.2752674450614301</v>
      </c>
      <c r="I1293">
        <v>-18.7831710287013</v>
      </c>
      <c r="J1293">
        <v>3.3035344099939001</v>
      </c>
      <c r="K1293">
        <v>87.668198333856793</v>
      </c>
      <c r="L1293">
        <v>89.334117675644293</v>
      </c>
      <c r="M1293">
        <v>65.718243721876703</v>
      </c>
      <c r="N1293">
        <v>1.18098751612596</v>
      </c>
      <c r="O1293">
        <v>30.515743144114602</v>
      </c>
      <c r="P1293">
        <v>19.743243243243199</v>
      </c>
      <c r="Q1293">
        <v>-1.1343515931767001E-2</v>
      </c>
    </row>
    <row r="1294" spans="1:17" hidden="1" x14ac:dyDescent="0.3">
      <c r="A1294" t="s">
        <v>2738</v>
      </c>
      <c r="B1294" t="s">
        <v>2739</v>
      </c>
      <c r="C1294" t="str">
        <f>IFERROR(VLOOKUP(Table1[[#This Row],[Ticker]],[1]!Table1[[Symbol]:[Industry]],2,FALSE),"-")</f>
        <v>-</v>
      </c>
      <c r="D1294" t="s">
        <v>140</v>
      </c>
      <c r="E1294">
        <v>1379.2934541049999</v>
      </c>
      <c r="F1294">
        <v>174.4</v>
      </c>
      <c r="G1294">
        <v>264.19146833938998</v>
      </c>
      <c r="H1294">
        <v>15.6083714745569</v>
      </c>
      <c r="I1294">
        <v>101.293120812645</v>
      </c>
      <c r="J1294">
        <v>-3.2765617083246701</v>
      </c>
      <c r="K1294">
        <v>151.59157241337701</v>
      </c>
      <c r="L1294">
        <v>119.189520941488</v>
      </c>
      <c r="M1294">
        <v>58.782304361865002</v>
      </c>
      <c r="N1294">
        <v>1.2212514586664101</v>
      </c>
      <c r="O1294">
        <v>7.4369266055045902</v>
      </c>
      <c r="P1294">
        <v>314.74435196194997</v>
      </c>
      <c r="Q1294">
        <v>0.14057791069398001</v>
      </c>
    </row>
    <row r="1295" spans="1:17" hidden="1" x14ac:dyDescent="0.3">
      <c r="A1295" t="s">
        <v>2740</v>
      </c>
      <c r="B1295" t="s">
        <v>2741</v>
      </c>
      <c r="C1295" t="str">
        <f>IFERROR(VLOOKUP(Table1[[#This Row],[Ticker]],[1]!Table1[[Symbol]:[Industry]],2,FALSE),"-")</f>
        <v>-</v>
      </c>
      <c r="D1295" t="s">
        <v>290</v>
      </c>
      <c r="E1295">
        <v>1377.9051649999999</v>
      </c>
      <c r="F1295">
        <v>83.7</v>
      </c>
      <c r="G1295">
        <v>-14.8020366998034</v>
      </c>
      <c r="H1295">
        <v>-4.83057866190211</v>
      </c>
      <c r="I1295">
        <v>-25.183049106784601</v>
      </c>
      <c r="J1295">
        <v>-1.3624374145393701</v>
      </c>
      <c r="K1295">
        <v>85.714612258117498</v>
      </c>
      <c r="L1295">
        <v>84.996333614927593</v>
      </c>
      <c r="M1295">
        <v>50.084482787271703</v>
      </c>
      <c r="N1295">
        <v>0.90021510173919805</v>
      </c>
      <c r="O1295">
        <v>25.388291517323701</v>
      </c>
      <c r="P1295">
        <v>21.3043478260869</v>
      </c>
      <c r="Q1295">
        <v>6.2869052998682007E-2</v>
      </c>
    </row>
    <row r="1296" spans="1:17" hidden="1" x14ac:dyDescent="0.3">
      <c r="A1296" t="s">
        <v>2742</v>
      </c>
      <c r="B1296" t="s">
        <v>2743</v>
      </c>
      <c r="C1296" t="str">
        <f>IFERROR(VLOOKUP(Table1[[#This Row],[Ticker]],[1]!Table1[[Symbol]:[Industry]],2,FALSE),"-")</f>
        <v>-</v>
      </c>
      <c r="D1296" t="s">
        <v>21</v>
      </c>
      <c r="E1296">
        <v>1373.9420294280001</v>
      </c>
      <c r="F1296">
        <v>130.44999999999999</v>
      </c>
      <c r="G1296">
        <v>-13.6535492322148</v>
      </c>
      <c r="H1296">
        <v>-0.53901503723636901</v>
      </c>
      <c r="I1296">
        <v>-0.55684689014080702</v>
      </c>
      <c r="J1296">
        <v>-1.27869134694236</v>
      </c>
      <c r="K1296">
        <v>120.987309470922</v>
      </c>
      <c r="L1296">
        <v>113.38170941938699</v>
      </c>
      <c r="M1296">
        <v>56.182659807812499</v>
      </c>
      <c r="N1296">
        <v>2.04593869705884</v>
      </c>
      <c r="O1296">
        <v>35.300881563817498</v>
      </c>
      <c r="P1296">
        <v>61.049382716049301</v>
      </c>
      <c r="Q1296">
        <v>1.7178663975961999E-2</v>
      </c>
    </row>
    <row r="1297" spans="1:17" hidden="1" x14ac:dyDescent="0.3">
      <c r="A1297" t="s">
        <v>2744</v>
      </c>
      <c r="B1297" t="s">
        <v>2745</v>
      </c>
      <c r="C1297" t="str">
        <f>IFERROR(VLOOKUP(Table1[[#This Row],[Ticker]],[1]!Table1[[Symbol]:[Industry]],2,FALSE),"-")</f>
        <v>-</v>
      </c>
      <c r="D1297" t="s">
        <v>148</v>
      </c>
      <c r="E1297">
        <v>1373.69304831</v>
      </c>
      <c r="F1297">
        <v>606.35</v>
      </c>
      <c r="G1297">
        <v>-30.140725380546399</v>
      </c>
      <c r="H1297">
        <v>-3.5592536634629401</v>
      </c>
      <c r="I1297">
        <v>-5.53262019022839</v>
      </c>
      <c r="J1297">
        <v>-3.78750223735699</v>
      </c>
      <c r="K1297">
        <v>598.53267627702303</v>
      </c>
      <c r="L1297">
        <v>575.82637417462502</v>
      </c>
      <c r="M1297">
        <v>44.693258987444402</v>
      </c>
      <c r="N1297">
        <v>1.08293174240979</v>
      </c>
      <c r="O1297">
        <v>19.172095324482498</v>
      </c>
      <c r="P1297">
        <v>21.452178267401099</v>
      </c>
      <c r="Q1297">
        <v>-0.16248519000370501</v>
      </c>
    </row>
    <row r="1298" spans="1:17" hidden="1" x14ac:dyDescent="0.3">
      <c r="A1298" t="s">
        <v>2746</v>
      </c>
      <c r="B1298" t="s">
        <v>2747</v>
      </c>
      <c r="C1298" t="str">
        <f>IFERROR(VLOOKUP(Table1[[#This Row],[Ticker]],[1]!Table1[[Symbol]:[Industry]],2,FALSE),"-")</f>
        <v>-</v>
      </c>
      <c r="D1298" t="s">
        <v>290</v>
      </c>
      <c r="E1298">
        <v>1373.269517728</v>
      </c>
      <c r="F1298">
        <v>165.35</v>
      </c>
      <c r="G1298">
        <v>-44.015389963380898</v>
      </c>
      <c r="H1298">
        <v>7.6443725105579601</v>
      </c>
      <c r="I1298">
        <v>-29.523166436261999</v>
      </c>
      <c r="J1298">
        <v>2.04121579043351E-2</v>
      </c>
      <c r="K1298">
        <v>159.52332127319499</v>
      </c>
      <c r="M1298">
        <v>61.544375136608402</v>
      </c>
      <c r="N1298">
        <v>1.2671618008896399</v>
      </c>
      <c r="O1298">
        <v>32.990625944965203</v>
      </c>
      <c r="P1298">
        <v>28.4770784770784</v>
      </c>
    </row>
    <row r="1299" spans="1:17" hidden="1" x14ac:dyDescent="0.3">
      <c r="A1299" t="s">
        <v>2748</v>
      </c>
      <c r="B1299" t="s">
        <v>2749</v>
      </c>
      <c r="C1299" t="str">
        <f>IFERROR(VLOOKUP(Table1[[#This Row],[Ticker]],[1]!Table1[[Symbol]:[Industry]],2,FALSE),"-")</f>
        <v>-</v>
      </c>
      <c r="D1299" t="s">
        <v>246</v>
      </c>
      <c r="E1299">
        <v>1365.4177775999999</v>
      </c>
      <c r="F1299">
        <v>1433.05</v>
      </c>
      <c r="G1299">
        <v>345.22870215160299</v>
      </c>
      <c r="H1299">
        <v>-14.665553911292699</v>
      </c>
      <c r="I1299">
        <v>68.132903078336199</v>
      </c>
      <c r="J1299">
        <v>-1.61598964467157</v>
      </c>
      <c r="K1299">
        <v>1348.9525292614801</v>
      </c>
      <c r="L1299">
        <v>999.03694527063305</v>
      </c>
      <c r="M1299">
        <v>50.4697614205826</v>
      </c>
      <c r="N1299">
        <v>0.959540981070786</v>
      </c>
      <c r="O1299">
        <v>6.90136422316038</v>
      </c>
      <c r="P1299">
        <v>590.95949855351898</v>
      </c>
      <c r="Q1299">
        <v>0.18152955686335401</v>
      </c>
    </row>
    <row r="1300" spans="1:17" hidden="1" x14ac:dyDescent="0.3">
      <c r="A1300" t="s">
        <v>2750</v>
      </c>
      <c r="B1300" t="s">
        <v>2751</v>
      </c>
      <c r="C1300" t="str">
        <f>IFERROR(VLOOKUP(Table1[[#This Row],[Ticker]],[1]!Table1[[Symbol]:[Industry]],2,FALSE),"-")</f>
        <v>-</v>
      </c>
      <c r="D1300" t="s">
        <v>637</v>
      </c>
      <c r="E1300">
        <v>1365.01006624</v>
      </c>
      <c r="F1300">
        <v>135.71</v>
      </c>
      <c r="G1300">
        <v>-20.914279218264401</v>
      </c>
      <c r="H1300">
        <v>-0.540321521101786</v>
      </c>
      <c r="I1300">
        <v>-31.631788919504999</v>
      </c>
      <c r="J1300">
        <v>-2.78363882796693</v>
      </c>
      <c r="K1300">
        <v>136.38738324386</v>
      </c>
      <c r="L1300">
        <v>138.769039163922</v>
      </c>
      <c r="M1300">
        <v>49.348112452347102</v>
      </c>
      <c r="N1300">
        <v>1.2280137313138</v>
      </c>
      <c r="O1300">
        <v>38.4938471741212</v>
      </c>
      <c r="P1300">
        <v>18.5240174672489</v>
      </c>
      <c r="Q1300">
        <v>-7.3493585233143005E-2</v>
      </c>
    </row>
    <row r="1301" spans="1:17" hidden="1" x14ac:dyDescent="0.3">
      <c r="A1301" t="s">
        <v>2752</v>
      </c>
      <c r="B1301" t="s">
        <v>2753</v>
      </c>
      <c r="C1301" t="str">
        <f>IFERROR(VLOOKUP(Table1[[#This Row],[Ticker]],[1]!Table1[[Symbol]:[Industry]],2,FALSE),"-")</f>
        <v>-</v>
      </c>
      <c r="D1301" t="s">
        <v>243</v>
      </c>
      <c r="E1301">
        <v>1357.9459999999999</v>
      </c>
      <c r="F1301">
        <v>456.8</v>
      </c>
      <c r="G1301">
        <v>-5.9537835686234999</v>
      </c>
      <c r="H1301">
        <v>2.1107600872117001</v>
      </c>
      <c r="I1301">
        <v>3.80899620033636</v>
      </c>
      <c r="J1301">
        <v>-0.85910766158555096</v>
      </c>
      <c r="K1301">
        <v>437.60131641447703</v>
      </c>
      <c r="L1301">
        <v>402.09951792117198</v>
      </c>
      <c r="M1301">
        <v>51.427547080183103</v>
      </c>
      <c r="N1301">
        <v>0.60591991539807599</v>
      </c>
      <c r="O1301">
        <v>5.7355516637478097</v>
      </c>
      <c r="P1301">
        <v>39.183424741011599</v>
      </c>
      <c r="Q1301">
        <v>-3.6830106616409998E-3</v>
      </c>
    </row>
    <row r="1302" spans="1:17" hidden="1" x14ac:dyDescent="0.3">
      <c r="A1302" t="s">
        <v>2754</v>
      </c>
      <c r="B1302" t="s">
        <v>2755</v>
      </c>
      <c r="C1302" t="str">
        <f>IFERROR(VLOOKUP(Table1[[#This Row],[Ticker]],[1]!Table1[[Symbol]:[Industry]],2,FALSE),"-")</f>
        <v>-</v>
      </c>
      <c r="D1302" t="s">
        <v>130</v>
      </c>
      <c r="E1302">
        <v>1356.37100796</v>
      </c>
      <c r="F1302">
        <v>60.18</v>
      </c>
      <c r="G1302">
        <v>77.667139292058195</v>
      </c>
      <c r="H1302">
        <v>-12.2769033737664</v>
      </c>
      <c r="I1302">
        <v>-22.542423805295101</v>
      </c>
      <c r="J1302">
        <v>-1.97555216863773</v>
      </c>
      <c r="K1302">
        <v>60.638743178607903</v>
      </c>
      <c r="L1302">
        <v>56.655264655496602</v>
      </c>
      <c r="M1302">
        <v>47.019257533451601</v>
      </c>
      <c r="N1302">
        <v>1.0146644521129899</v>
      </c>
      <c r="O1302">
        <v>42.9046194749086</v>
      </c>
      <c r="P1302">
        <v>110.052356020942</v>
      </c>
      <c r="Q1302">
        <v>4.0004322582198999E-2</v>
      </c>
    </row>
    <row r="1303" spans="1:17" hidden="1" x14ac:dyDescent="0.3">
      <c r="A1303" t="s">
        <v>2756</v>
      </c>
      <c r="B1303" t="s">
        <v>2757</v>
      </c>
      <c r="C1303" t="str">
        <f>IFERROR(VLOOKUP(Table1[[#This Row],[Ticker]],[1]!Table1[[Symbol]:[Industry]],2,FALSE),"-")</f>
        <v>-</v>
      </c>
      <c r="D1303" t="s">
        <v>140</v>
      </c>
      <c r="E1303">
        <v>1355.11203</v>
      </c>
      <c r="F1303">
        <v>339.15</v>
      </c>
      <c r="G1303">
        <v>90.168844526250098</v>
      </c>
      <c r="H1303">
        <v>5.3988898495966602</v>
      </c>
      <c r="I1303">
        <v>43.663581322728298</v>
      </c>
      <c r="J1303">
        <v>6.2770362696711501</v>
      </c>
      <c r="K1303">
        <v>283.81974872237498</v>
      </c>
      <c r="L1303">
        <v>238.10333872438801</v>
      </c>
      <c r="M1303">
        <v>65.300721938965197</v>
      </c>
      <c r="N1303">
        <v>1.5603887298599399</v>
      </c>
      <c r="O1303">
        <v>11.292938227922701</v>
      </c>
      <c r="P1303">
        <v>124.305555555555</v>
      </c>
    </row>
    <row r="1304" spans="1:17" hidden="1" x14ac:dyDescent="0.3">
      <c r="A1304" t="s">
        <v>2758</v>
      </c>
      <c r="B1304" t="s">
        <v>2759</v>
      </c>
      <c r="C1304" t="str">
        <f>IFERROR(VLOOKUP(Table1[[#This Row],[Ticker]],[1]!Table1[[Symbol]:[Industry]],2,FALSE),"-")</f>
        <v>-</v>
      </c>
      <c r="E1304">
        <v>1353.0048899999999</v>
      </c>
      <c r="F1304">
        <v>1266.0999999999999</v>
      </c>
      <c r="G1304">
        <v>377.31787577284399</v>
      </c>
      <c r="H1304">
        <v>9.6107024768879192</v>
      </c>
      <c r="I1304">
        <v>106.176484303846</v>
      </c>
      <c r="J1304">
        <v>-13.2454767632503</v>
      </c>
      <c r="K1304">
        <v>1106.30462946375</v>
      </c>
      <c r="M1304">
        <v>43.180118835031799</v>
      </c>
      <c r="N1304">
        <v>0.52514558830725999</v>
      </c>
      <c r="O1304">
        <v>19.263881210015001</v>
      </c>
      <c r="P1304">
        <v>428.86382623224699</v>
      </c>
    </row>
    <row r="1305" spans="1:17" hidden="1" x14ac:dyDescent="0.3">
      <c r="A1305" t="s">
        <v>2760</v>
      </c>
      <c r="B1305" t="s">
        <v>2761</v>
      </c>
      <c r="C1305" t="str">
        <f>IFERROR(VLOOKUP(Table1[[#This Row],[Ticker]],[1]!Table1[[Symbol]:[Industry]],2,FALSE),"-")</f>
        <v>-</v>
      </c>
      <c r="D1305" t="s">
        <v>700</v>
      </c>
      <c r="E1305">
        <v>1348.2</v>
      </c>
      <c r="F1305">
        <v>133.56</v>
      </c>
      <c r="G1305">
        <v>-7.6292487940675802</v>
      </c>
      <c r="H1305">
        <v>11.1681737412557</v>
      </c>
      <c r="I1305">
        <v>-17.186408917365299</v>
      </c>
      <c r="J1305">
        <v>-2.90368732380845</v>
      </c>
      <c r="K1305">
        <v>124.725591043479</v>
      </c>
      <c r="L1305">
        <v>123.114744068137</v>
      </c>
      <c r="M1305">
        <v>57.7846711746691</v>
      </c>
      <c r="N1305">
        <v>1.5352644484561999</v>
      </c>
      <c r="O1305">
        <v>16.052710392333001</v>
      </c>
      <c r="P1305">
        <v>33.160518444666003</v>
      </c>
      <c r="Q1305">
        <v>2.548867812382E-3</v>
      </c>
    </row>
    <row r="1306" spans="1:17" hidden="1" x14ac:dyDescent="0.3">
      <c r="A1306" t="s">
        <v>2762</v>
      </c>
      <c r="B1306" t="s">
        <v>2763</v>
      </c>
      <c r="C1306" t="str">
        <f>IFERROR(VLOOKUP(Table1[[#This Row],[Ticker]],[1]!Table1[[Symbol]:[Industry]],2,FALSE),"-")</f>
        <v>-</v>
      </c>
      <c r="D1306" t="s">
        <v>130</v>
      </c>
      <c r="E1306">
        <v>1341.912</v>
      </c>
      <c r="F1306">
        <v>658.1</v>
      </c>
      <c r="G1306">
        <v>10.888043617292499</v>
      </c>
      <c r="H1306">
        <v>0.71940275342483995</v>
      </c>
      <c r="I1306">
        <v>-16.822398059261602</v>
      </c>
      <c r="J1306">
        <v>-1.65929840108645</v>
      </c>
      <c r="K1306">
        <v>655.79224014137299</v>
      </c>
      <c r="L1306">
        <v>633.56859827826099</v>
      </c>
      <c r="M1306">
        <v>47.409889515685997</v>
      </c>
      <c r="N1306">
        <v>2.0925128543883398</v>
      </c>
      <c r="O1306">
        <v>13.5085853213797</v>
      </c>
      <c r="P1306">
        <v>38.912928759894399</v>
      </c>
      <c r="Q1306">
        <v>9.8346624114053996E-2</v>
      </c>
    </row>
    <row r="1307" spans="1:17" hidden="1" x14ac:dyDescent="0.3">
      <c r="A1307" t="s">
        <v>2764</v>
      </c>
      <c r="B1307" t="s">
        <v>2765</v>
      </c>
      <c r="C1307" t="str">
        <f>IFERROR(VLOOKUP(Table1[[#This Row],[Ticker]],[1]!Table1[[Symbol]:[Industry]],2,FALSE),"-")</f>
        <v>-</v>
      </c>
      <c r="E1307">
        <v>1341.8393883399999</v>
      </c>
      <c r="F1307">
        <v>1324.1</v>
      </c>
      <c r="G1307">
        <v>529.77884312324795</v>
      </c>
      <c r="H1307">
        <v>13.0851933377281</v>
      </c>
      <c r="I1307">
        <v>76.533935493080705</v>
      </c>
      <c r="J1307">
        <v>0.15064759023618501</v>
      </c>
      <c r="K1307">
        <v>1063.2423219121299</v>
      </c>
      <c r="L1307">
        <v>663.17746243904799</v>
      </c>
      <c r="M1307">
        <v>71.347884253187303</v>
      </c>
      <c r="N1307">
        <v>0.88373157557447501</v>
      </c>
      <c r="O1307">
        <v>5.7321954535155903</v>
      </c>
      <c r="P1307">
        <v>583.23013415892603</v>
      </c>
    </row>
    <row r="1308" spans="1:17" hidden="1" x14ac:dyDescent="0.3">
      <c r="A1308" t="s">
        <v>2766</v>
      </c>
      <c r="B1308" t="s">
        <v>2767</v>
      </c>
      <c r="C1308" t="str">
        <f>IFERROR(VLOOKUP(Table1[[#This Row],[Ticker]],[1]!Table1[[Symbol]:[Industry]],2,FALSE),"-")</f>
        <v>-</v>
      </c>
      <c r="D1308" t="s">
        <v>1742</v>
      </c>
      <c r="E1308">
        <v>1334.9056</v>
      </c>
      <c r="F1308">
        <v>599.6</v>
      </c>
      <c r="G1308">
        <v>84.316641915554101</v>
      </c>
      <c r="H1308">
        <v>58.2186236442178</v>
      </c>
      <c r="I1308">
        <v>21.735567413518499</v>
      </c>
      <c r="J1308">
        <v>1.6261543858171299</v>
      </c>
      <c r="K1308">
        <v>432.23013029000799</v>
      </c>
      <c r="L1308">
        <v>371.53800000574302</v>
      </c>
      <c r="M1308">
        <v>67.475378720197796</v>
      </c>
      <c r="N1308">
        <v>1.7404173046479601</v>
      </c>
      <c r="O1308">
        <v>6.22915276851234</v>
      </c>
      <c r="P1308">
        <v>137.84212614041999</v>
      </c>
    </row>
    <row r="1309" spans="1:17" hidden="1" x14ac:dyDescent="0.3">
      <c r="A1309" t="s">
        <v>2768</v>
      </c>
      <c r="B1309" t="s">
        <v>2769</v>
      </c>
      <c r="C1309" t="str">
        <f>IFERROR(VLOOKUP(Table1[[#This Row],[Ticker]],[1]!Table1[[Symbol]:[Industry]],2,FALSE),"-")</f>
        <v>-</v>
      </c>
      <c r="D1309" t="s">
        <v>986</v>
      </c>
      <c r="E1309">
        <v>1334.227693</v>
      </c>
      <c r="F1309">
        <v>658.25</v>
      </c>
      <c r="G1309">
        <v>-4.7292086036851604</v>
      </c>
      <c r="H1309">
        <v>6.2035300093699197</v>
      </c>
      <c r="I1309">
        <v>-8.8972936108692</v>
      </c>
      <c r="J1309">
        <v>0.90016173128125199</v>
      </c>
      <c r="K1309">
        <v>611.47235820880496</v>
      </c>
      <c r="L1309">
        <v>607.05128198582599</v>
      </c>
      <c r="M1309">
        <v>64.911130965634896</v>
      </c>
      <c r="N1309">
        <v>1.37719894934038</v>
      </c>
      <c r="O1309">
        <v>29.889859475883</v>
      </c>
      <c r="P1309">
        <v>37.264101762068599</v>
      </c>
      <c r="Q1309">
        <v>2.2093696401522998E-2</v>
      </c>
    </row>
    <row r="1310" spans="1:17" hidden="1" x14ac:dyDescent="0.3">
      <c r="A1310" t="s">
        <v>2770</v>
      </c>
      <c r="B1310" t="s">
        <v>2771</v>
      </c>
      <c r="C1310" t="str">
        <f>IFERROR(VLOOKUP(Table1[[#This Row],[Ticker]],[1]!Table1[[Symbol]:[Industry]],2,FALSE),"-")</f>
        <v>-</v>
      </c>
      <c r="D1310" t="s">
        <v>243</v>
      </c>
      <c r="E1310">
        <v>1332.7520433449999</v>
      </c>
      <c r="F1310">
        <v>236.54</v>
      </c>
      <c r="G1310">
        <v>-19.467136157307898</v>
      </c>
      <c r="H1310">
        <v>15.0677981864588</v>
      </c>
      <c r="I1310">
        <v>-4.9749126301890501</v>
      </c>
      <c r="J1310">
        <v>12.6254130527503</v>
      </c>
      <c r="K1310">
        <v>209.03256938339101</v>
      </c>
      <c r="M1310">
        <v>85.028336296690696</v>
      </c>
      <c r="N1310">
        <v>2.3568347288121601</v>
      </c>
      <c r="O1310">
        <v>3.32290521687663</v>
      </c>
      <c r="P1310">
        <v>41.853073463268302</v>
      </c>
    </row>
    <row r="1311" spans="1:17" hidden="1" x14ac:dyDescent="0.3">
      <c r="A1311" t="s">
        <v>2772</v>
      </c>
      <c r="B1311" t="s">
        <v>2773</v>
      </c>
      <c r="C1311" t="str">
        <f>IFERROR(VLOOKUP(Table1[[#This Row],[Ticker]],[1]!Table1[[Symbol]:[Industry]],2,FALSE),"-")</f>
        <v>-</v>
      </c>
      <c r="D1311" t="s">
        <v>21</v>
      </c>
      <c r="E1311">
        <v>1324.1966399999999</v>
      </c>
      <c r="F1311">
        <v>1196.45</v>
      </c>
      <c r="G1311">
        <v>-14.3696381792734</v>
      </c>
      <c r="H1311">
        <v>-4.3299868258431102</v>
      </c>
      <c r="I1311">
        <v>-24.2931019574232</v>
      </c>
      <c r="J1311">
        <v>-2.2877415936964698</v>
      </c>
      <c r="K1311">
        <v>1136.3619780024801</v>
      </c>
      <c r="L1311">
        <v>1103.12389069657</v>
      </c>
      <c r="M1311">
        <v>36.3171447893112</v>
      </c>
      <c r="N1311">
        <v>1.2325297985981201</v>
      </c>
      <c r="O1311">
        <v>22.6461615612854</v>
      </c>
      <c r="P1311">
        <v>25.2106116896028</v>
      </c>
      <c r="Q1311">
        <v>0.138172390885199</v>
      </c>
    </row>
    <row r="1312" spans="1:17" hidden="1" x14ac:dyDescent="0.3">
      <c r="A1312" t="s">
        <v>2774</v>
      </c>
      <c r="B1312" t="s">
        <v>2775</v>
      </c>
      <c r="C1312" t="str">
        <f>IFERROR(VLOOKUP(Table1[[#This Row],[Ticker]],[1]!Table1[[Symbol]:[Industry]],2,FALSE),"-")</f>
        <v>-</v>
      </c>
      <c r="D1312" t="s">
        <v>62</v>
      </c>
      <c r="E1312">
        <v>1321.16085888</v>
      </c>
      <c r="F1312">
        <v>648.79999999999995</v>
      </c>
      <c r="G1312">
        <v>33.282925151045603</v>
      </c>
      <c r="H1312">
        <v>1.50300188453467</v>
      </c>
      <c r="I1312">
        <v>-15.4483204578466</v>
      </c>
      <c r="J1312">
        <v>-2.6660662069248402</v>
      </c>
      <c r="K1312">
        <v>618.28820906592705</v>
      </c>
      <c r="L1312">
        <v>584.19999345908298</v>
      </c>
      <c r="M1312">
        <v>61.926192729134897</v>
      </c>
      <c r="N1312">
        <v>1.63041317182126</v>
      </c>
      <c r="O1312">
        <v>16.391800246609101</v>
      </c>
      <c r="P1312">
        <v>65.531317770123707</v>
      </c>
      <c r="Q1312">
        <v>4.2604072334903001E-2</v>
      </c>
    </row>
    <row r="1313" spans="1:17" hidden="1" x14ac:dyDescent="0.3">
      <c r="A1313" t="s">
        <v>2776</v>
      </c>
      <c r="B1313" t="s">
        <v>2777</v>
      </c>
      <c r="C1313" t="str">
        <f>IFERROR(VLOOKUP(Table1[[#This Row],[Ticker]],[1]!Table1[[Symbol]:[Industry]],2,FALSE),"-")</f>
        <v>-</v>
      </c>
      <c r="D1313" t="s">
        <v>1545</v>
      </c>
      <c r="E1313">
        <v>1319.8779999999999</v>
      </c>
      <c r="F1313">
        <v>89.4</v>
      </c>
      <c r="G1313">
        <v>5.9443733668138696</v>
      </c>
      <c r="H1313">
        <v>-22.239518084111399</v>
      </c>
      <c r="I1313">
        <v>10.3884084415425</v>
      </c>
      <c r="J1313">
        <v>-1.46495679438432</v>
      </c>
      <c r="K1313">
        <v>84.286955656858893</v>
      </c>
      <c r="L1313">
        <v>73.645041073219801</v>
      </c>
      <c r="M1313">
        <v>32.353451758226001</v>
      </c>
      <c r="N1313">
        <v>0.124310569502412</v>
      </c>
      <c r="O1313">
        <v>17.393736017897002</v>
      </c>
      <c r="P1313">
        <v>71.890021149778903</v>
      </c>
      <c r="Q1313">
        <v>0.12714750563896601</v>
      </c>
    </row>
    <row r="1314" spans="1:17" hidden="1" x14ac:dyDescent="0.3">
      <c r="A1314" t="s">
        <v>2778</v>
      </c>
      <c r="B1314" t="s">
        <v>2779</v>
      </c>
      <c r="C1314" t="str">
        <f>IFERROR(VLOOKUP(Table1[[#This Row],[Ticker]],[1]!Table1[[Symbol]:[Industry]],2,FALSE),"-")</f>
        <v>-</v>
      </c>
      <c r="D1314" t="s">
        <v>986</v>
      </c>
      <c r="E1314">
        <v>1319.5789520000001</v>
      </c>
      <c r="F1314">
        <v>344.25</v>
      </c>
      <c r="G1314">
        <v>-21.846228043766999</v>
      </c>
      <c r="H1314">
        <v>-4.3867759442157404</v>
      </c>
      <c r="I1314">
        <v>-20.681510535875201</v>
      </c>
      <c r="J1314">
        <v>-2.4669828690848199</v>
      </c>
      <c r="K1314">
        <v>340.58786555357301</v>
      </c>
      <c r="L1314">
        <v>352.25394154502902</v>
      </c>
      <c r="M1314">
        <v>51.753702222476001</v>
      </c>
      <c r="N1314">
        <v>1.1233104713633899</v>
      </c>
      <c r="O1314">
        <v>55.642701525054399</v>
      </c>
      <c r="P1314">
        <v>25.181818181818102</v>
      </c>
      <c r="Q1314">
        <v>4.0863783093542001E-2</v>
      </c>
    </row>
    <row r="1315" spans="1:17" hidden="1" x14ac:dyDescent="0.3">
      <c r="A1315" t="s">
        <v>2780</v>
      </c>
      <c r="B1315" t="s">
        <v>2781</v>
      </c>
      <c r="C1315" t="str">
        <f>IFERROR(VLOOKUP(Table1[[#This Row],[Ticker]],[1]!Table1[[Symbol]:[Industry]],2,FALSE),"-")</f>
        <v>-</v>
      </c>
      <c r="D1315" t="s">
        <v>59</v>
      </c>
      <c r="E1315">
        <v>1314.51097180499</v>
      </c>
      <c r="F1315">
        <v>325.3</v>
      </c>
      <c r="G1315">
        <v>106.287519809495</v>
      </c>
      <c r="H1315">
        <v>9.4650204038107706</v>
      </c>
      <c r="I1315">
        <v>5.5482117415599097</v>
      </c>
      <c r="J1315">
        <v>-0.34318275615426602</v>
      </c>
      <c r="K1315">
        <v>299.81027551736503</v>
      </c>
      <c r="L1315">
        <v>257.494984528678</v>
      </c>
      <c r="M1315">
        <v>55.099442188523497</v>
      </c>
      <c r="N1315">
        <v>1.38846781845539</v>
      </c>
      <c r="O1315">
        <v>8.1463264678758094</v>
      </c>
      <c r="P1315">
        <v>173.24653506929801</v>
      </c>
      <c r="Q1315">
        <v>8.6004276635445007E-2</v>
      </c>
    </row>
    <row r="1316" spans="1:17" hidden="1" x14ac:dyDescent="0.3">
      <c r="A1316" t="s">
        <v>2782</v>
      </c>
      <c r="B1316" t="s">
        <v>2783</v>
      </c>
      <c r="C1316" t="str">
        <f>IFERROR(VLOOKUP(Table1[[#This Row],[Ticker]],[1]!Table1[[Symbol]:[Industry]],2,FALSE),"-")</f>
        <v>-</v>
      </c>
      <c r="D1316" t="s">
        <v>127</v>
      </c>
      <c r="E1316">
        <v>1314.4843132200001</v>
      </c>
      <c r="F1316">
        <v>819.95</v>
      </c>
      <c r="G1316">
        <v>-0.68139885865044603</v>
      </c>
      <c r="H1316">
        <v>-7.4548716180787098</v>
      </c>
      <c r="I1316">
        <v>-31.813105152756801</v>
      </c>
      <c r="J1316">
        <v>-4.0343729173934699</v>
      </c>
      <c r="K1316">
        <v>857.24971077288501</v>
      </c>
      <c r="L1316">
        <v>855.31215010173696</v>
      </c>
      <c r="M1316">
        <v>39.141268924681803</v>
      </c>
      <c r="N1316">
        <v>0.73643066185556205</v>
      </c>
      <c r="O1316">
        <v>31.715348496859502</v>
      </c>
      <c r="P1316">
        <v>30.5652866242038</v>
      </c>
      <c r="Q1316">
        <v>6.9696148160533003E-2</v>
      </c>
    </row>
    <row r="1317" spans="1:17" hidden="1" x14ac:dyDescent="0.3">
      <c r="A1317" t="s">
        <v>2784</v>
      </c>
      <c r="B1317" t="s">
        <v>2785</v>
      </c>
      <c r="C1317" t="str">
        <f>IFERROR(VLOOKUP(Table1[[#This Row],[Ticker]],[1]!Table1[[Symbol]:[Industry]],2,FALSE),"-")</f>
        <v>-</v>
      </c>
      <c r="D1317" t="s">
        <v>75</v>
      </c>
      <c r="E1317">
        <v>1314.1477765120001</v>
      </c>
      <c r="F1317">
        <v>75.25</v>
      </c>
      <c r="G1317">
        <v>162.35467857264399</v>
      </c>
      <c r="H1317">
        <v>0.41036435347287198</v>
      </c>
      <c r="I1317">
        <v>-38.851560745500002</v>
      </c>
      <c r="J1317">
        <v>6.0888329251694504</v>
      </c>
      <c r="K1317">
        <v>73.494762356731101</v>
      </c>
      <c r="L1317">
        <v>71.931847997534305</v>
      </c>
      <c r="M1317">
        <v>79.606702810821801</v>
      </c>
      <c r="N1317">
        <v>1.9055017000730801</v>
      </c>
      <c r="O1317">
        <v>91.096345514950102</v>
      </c>
      <c r="P1317">
        <v>212.88981288981199</v>
      </c>
      <c r="Q1317">
        <v>0.35724746492778597</v>
      </c>
    </row>
    <row r="1318" spans="1:17" hidden="1" x14ac:dyDescent="0.3">
      <c r="A1318" t="s">
        <v>2786</v>
      </c>
      <c r="B1318" t="s">
        <v>2787</v>
      </c>
      <c r="C1318" t="str">
        <f>IFERROR(VLOOKUP(Table1[[#This Row],[Ticker]],[1]!Table1[[Symbol]:[Industry]],2,FALSE),"-")</f>
        <v>-</v>
      </c>
      <c r="D1318" t="s">
        <v>127</v>
      </c>
      <c r="E1318">
        <v>1309.5612851999999</v>
      </c>
      <c r="F1318">
        <v>1863.2</v>
      </c>
      <c r="G1318">
        <v>199.65633826732699</v>
      </c>
      <c r="H1318">
        <v>5.66756522198596</v>
      </c>
      <c r="I1318">
        <v>107.12269138265501</v>
      </c>
      <c r="J1318">
        <v>-4.0606650025177897</v>
      </c>
      <c r="K1318">
        <v>1773.6569776194001</v>
      </c>
      <c r="L1318">
        <v>1257.59658853259</v>
      </c>
      <c r="M1318">
        <v>46.480254181846803</v>
      </c>
      <c r="N1318">
        <v>0.49452049103711798</v>
      </c>
      <c r="O1318">
        <v>23.980249033920099</v>
      </c>
      <c r="P1318">
        <v>246.99692708818301</v>
      </c>
      <c r="Q1318">
        <v>0.21194450240707399</v>
      </c>
    </row>
    <row r="1319" spans="1:17" hidden="1" x14ac:dyDescent="0.3">
      <c r="A1319" t="s">
        <v>2788</v>
      </c>
      <c r="B1319" t="s">
        <v>2789</v>
      </c>
      <c r="C1319" t="str">
        <f>IFERROR(VLOOKUP(Table1[[#This Row],[Ticker]],[1]!Table1[[Symbol]:[Industry]],2,FALSE),"-")</f>
        <v>-</v>
      </c>
      <c r="D1319" t="s">
        <v>371</v>
      </c>
      <c r="E1319">
        <v>1307.5614262080001</v>
      </c>
      <c r="F1319">
        <v>67.53</v>
      </c>
      <c r="G1319">
        <v>-52.258452754071399</v>
      </c>
      <c r="H1319">
        <v>-10.9805087314513</v>
      </c>
      <c r="I1319">
        <v>-28.744788542142601</v>
      </c>
      <c r="J1319">
        <v>-6.8486467801415403</v>
      </c>
      <c r="K1319">
        <v>69.767875220912501</v>
      </c>
      <c r="L1319">
        <v>72.083164257206505</v>
      </c>
      <c r="M1319">
        <v>25.986997251517</v>
      </c>
      <c r="N1319">
        <v>1.3679600038624</v>
      </c>
      <c r="O1319">
        <v>34.754923737598098</v>
      </c>
      <c r="P1319">
        <v>21.566156615661502</v>
      </c>
      <c r="Q1319">
        <v>-4.5938446938695997E-2</v>
      </c>
    </row>
    <row r="1320" spans="1:17" hidden="1" x14ac:dyDescent="0.3">
      <c r="A1320" t="s">
        <v>2790</v>
      </c>
      <c r="B1320" t="s">
        <v>2791</v>
      </c>
      <c r="C1320" t="str">
        <f>IFERROR(VLOOKUP(Table1[[#This Row],[Ticker]],[1]!Table1[[Symbol]:[Industry]],2,FALSE),"-")</f>
        <v>-</v>
      </c>
      <c r="D1320" t="s">
        <v>384</v>
      </c>
      <c r="E1320">
        <v>1304.455976965</v>
      </c>
      <c r="F1320">
        <v>75.489999999999995</v>
      </c>
      <c r="G1320">
        <v>40.426692581964403</v>
      </c>
      <c r="H1320">
        <v>8.1217684863592492</v>
      </c>
      <c r="I1320">
        <v>-9.8273250050036793</v>
      </c>
      <c r="J1320">
        <v>-1.5503393080455301</v>
      </c>
      <c r="K1320">
        <v>72.264476617603705</v>
      </c>
      <c r="L1320">
        <v>65.073796871704502</v>
      </c>
      <c r="M1320">
        <v>57.979540169792799</v>
      </c>
      <c r="N1320">
        <v>1.91357493107733</v>
      </c>
      <c r="O1320">
        <v>12.465227182408199</v>
      </c>
      <c r="P1320">
        <v>67.755555555555503</v>
      </c>
      <c r="Q1320">
        <v>2.1636482051399002E-2</v>
      </c>
    </row>
    <row r="1321" spans="1:17" hidden="1" x14ac:dyDescent="0.3">
      <c r="A1321" t="s">
        <v>2792</v>
      </c>
      <c r="B1321" t="s">
        <v>2793</v>
      </c>
      <c r="C1321" t="str">
        <f>IFERROR(VLOOKUP(Table1[[#This Row],[Ticker]],[1]!Table1[[Symbol]:[Industry]],2,FALSE),"-")</f>
        <v>-</v>
      </c>
      <c r="D1321" t="s">
        <v>130</v>
      </c>
      <c r="E1321">
        <v>1302.5819664000001</v>
      </c>
      <c r="F1321">
        <v>149.04</v>
      </c>
      <c r="G1321">
        <v>33.469826621072102</v>
      </c>
      <c r="H1321">
        <v>-2.3109737972451101</v>
      </c>
      <c r="I1321">
        <v>-23.4850134100028</v>
      </c>
      <c r="J1321">
        <v>-1.8197992966435099</v>
      </c>
      <c r="K1321">
        <v>147.29631962892401</v>
      </c>
      <c r="L1321">
        <v>144.97835249749301</v>
      </c>
      <c r="M1321">
        <v>49.373882956266897</v>
      </c>
      <c r="N1321">
        <v>0.786026198927394</v>
      </c>
      <c r="O1321">
        <v>30.367686527106802</v>
      </c>
      <c r="P1321">
        <v>63.780219780219703</v>
      </c>
      <c r="Q1321">
        <v>4.0753983224477999E-2</v>
      </c>
    </row>
    <row r="1322" spans="1:17" hidden="1" x14ac:dyDescent="0.3">
      <c r="A1322" t="s">
        <v>2794</v>
      </c>
      <c r="B1322" t="s">
        <v>2795</v>
      </c>
      <c r="C1322" t="str">
        <f>IFERROR(VLOOKUP(Table1[[#This Row],[Ticker]],[1]!Table1[[Symbol]:[Industry]],2,FALSE),"-")</f>
        <v>-</v>
      </c>
      <c r="D1322" t="s">
        <v>214</v>
      </c>
      <c r="E1322">
        <v>1298.1987984499999</v>
      </c>
      <c r="F1322">
        <v>819.05</v>
      </c>
      <c r="G1322">
        <v>78.079301460226404</v>
      </c>
      <c r="H1322">
        <v>6.14976708894525</v>
      </c>
      <c r="I1322">
        <v>19.6961963075114</v>
      </c>
      <c r="J1322">
        <v>-5.4929104618440796</v>
      </c>
      <c r="K1322">
        <v>739.24585854103702</v>
      </c>
      <c r="L1322">
        <v>594.85192968900606</v>
      </c>
      <c r="M1322">
        <v>41.223465138922798</v>
      </c>
      <c r="N1322">
        <v>0.30478879740373299</v>
      </c>
      <c r="O1322">
        <v>15.4874549783285</v>
      </c>
      <c r="P1322">
        <v>108.11840935078099</v>
      </c>
      <c r="Q1322">
        <v>0.18283103237826701</v>
      </c>
    </row>
    <row r="1323" spans="1:17" hidden="1" x14ac:dyDescent="0.3">
      <c r="A1323" t="s">
        <v>2796</v>
      </c>
      <c r="B1323" t="s">
        <v>2797</v>
      </c>
      <c r="C1323" t="str">
        <f>IFERROR(VLOOKUP(Table1[[#This Row],[Ticker]],[1]!Table1[[Symbol]:[Industry]],2,FALSE),"-")</f>
        <v>-</v>
      </c>
      <c r="D1323" t="s">
        <v>127</v>
      </c>
      <c r="E1323">
        <v>1292.2971916250001</v>
      </c>
      <c r="F1323">
        <v>601.4</v>
      </c>
      <c r="G1323">
        <v>111.258504695177</v>
      </c>
      <c r="H1323">
        <v>100.847434736876</v>
      </c>
      <c r="I1323">
        <v>125.750728222296</v>
      </c>
      <c r="J1323">
        <v>-2.00268702452377</v>
      </c>
      <c r="M1323">
        <v>67.189896565145702</v>
      </c>
      <c r="O1323">
        <v>21.375124709012301</v>
      </c>
      <c r="P1323">
        <v>150.47896709704199</v>
      </c>
    </row>
    <row r="1324" spans="1:17" hidden="1" x14ac:dyDescent="0.3">
      <c r="A1324" t="s">
        <v>2798</v>
      </c>
      <c r="B1324" t="s">
        <v>2799</v>
      </c>
      <c r="C1324" t="str">
        <f>IFERROR(VLOOKUP(Table1[[#This Row],[Ticker]],[1]!Table1[[Symbol]:[Industry]],2,FALSE),"-")</f>
        <v>-</v>
      </c>
      <c r="D1324" t="s">
        <v>98</v>
      </c>
      <c r="E1324">
        <v>1280.5440000000001</v>
      </c>
      <c r="F1324">
        <v>811.95</v>
      </c>
      <c r="G1324">
        <v>-12.8346543653744</v>
      </c>
      <c r="H1324">
        <v>-7.3758665096810603</v>
      </c>
      <c r="I1324">
        <v>-21.249920363394601</v>
      </c>
      <c r="J1324">
        <v>-1.6298475756298201</v>
      </c>
      <c r="K1324">
        <v>798.18428534305099</v>
      </c>
      <c r="L1324">
        <v>803.01726415096596</v>
      </c>
      <c r="M1324">
        <v>52.8585218596644</v>
      </c>
      <c r="N1324">
        <v>0.533722010112475</v>
      </c>
      <c r="O1324">
        <v>28.874930722335101</v>
      </c>
      <c r="P1324">
        <v>18.524195314210601</v>
      </c>
      <c r="Q1324">
        <v>-9.9478931584083996E-2</v>
      </c>
    </row>
    <row r="1325" spans="1:17" hidden="1" x14ac:dyDescent="0.3">
      <c r="A1325" t="s">
        <v>2800</v>
      </c>
      <c r="B1325" t="s">
        <v>2801</v>
      </c>
      <c r="C1325" t="str">
        <f>IFERROR(VLOOKUP(Table1[[#This Row],[Ticker]],[1]!Table1[[Symbol]:[Industry]],2,FALSE),"-")</f>
        <v>-</v>
      </c>
      <c r="D1325" t="s">
        <v>67</v>
      </c>
      <c r="E1325">
        <v>1277.69193275</v>
      </c>
      <c r="F1325">
        <v>2915.35</v>
      </c>
      <c r="G1325">
        <v>277.904347446119</v>
      </c>
      <c r="H1325">
        <v>5.0128904848509599</v>
      </c>
      <c r="I1325">
        <v>61.602268722327899</v>
      </c>
      <c r="J1325">
        <v>-3.7126129435419002</v>
      </c>
      <c r="K1325">
        <v>2766.8617052909699</v>
      </c>
      <c r="L1325">
        <v>1922.8581802850299</v>
      </c>
      <c r="M1325">
        <v>35.401981673323696</v>
      </c>
      <c r="N1325">
        <v>0.85990931519077796</v>
      </c>
      <c r="O1325">
        <v>21.700653437837602</v>
      </c>
      <c r="P1325">
        <v>321.99464427878598</v>
      </c>
      <c r="Q1325">
        <v>0.14379483245253999</v>
      </c>
    </row>
    <row r="1326" spans="1:17" hidden="1" x14ac:dyDescent="0.3">
      <c r="A1326" t="s">
        <v>2802</v>
      </c>
      <c r="B1326" t="s">
        <v>2803</v>
      </c>
      <c r="C1326" t="str">
        <f>IFERROR(VLOOKUP(Table1[[#This Row],[Ticker]],[1]!Table1[[Symbol]:[Industry]],2,FALSE),"-")</f>
        <v>-</v>
      </c>
      <c r="D1326" t="s">
        <v>548</v>
      </c>
      <c r="E1326">
        <v>1270.183496592</v>
      </c>
      <c r="F1326">
        <v>204.76</v>
      </c>
      <c r="G1326">
        <v>-40.942938202307602</v>
      </c>
      <c r="H1326">
        <v>-0.163515912146418</v>
      </c>
      <c r="I1326">
        <v>-14.2888358186916</v>
      </c>
      <c r="J1326">
        <v>-3.5366463129452699</v>
      </c>
      <c r="K1326">
        <v>199.384765243548</v>
      </c>
      <c r="L1326">
        <v>202.21364725220701</v>
      </c>
      <c r="M1326">
        <v>49.508757637402802</v>
      </c>
      <c r="N1326">
        <v>1.0707419156551099</v>
      </c>
      <c r="O1326">
        <v>20.946473920687598</v>
      </c>
      <c r="P1326">
        <v>28.0550343964977</v>
      </c>
      <c r="Q1326">
        <v>-6.3325011300439998E-3</v>
      </c>
    </row>
    <row r="1327" spans="1:17" hidden="1" x14ac:dyDescent="0.3">
      <c r="A1327" t="s">
        <v>2804</v>
      </c>
      <c r="B1327" t="s">
        <v>2805</v>
      </c>
      <c r="C1327" t="str">
        <f>IFERROR(VLOOKUP(Table1[[#This Row],[Ticker]],[1]!Table1[[Symbol]:[Industry]],2,FALSE),"-")</f>
        <v>-</v>
      </c>
      <c r="D1327" t="s">
        <v>193</v>
      </c>
      <c r="E1327">
        <v>1270.0134579999999</v>
      </c>
      <c r="F1327">
        <v>137.1</v>
      </c>
      <c r="G1327">
        <v>1.19219317455669</v>
      </c>
      <c r="H1327">
        <v>6.2414409998420197</v>
      </c>
      <c r="I1327">
        <v>-21.0248280881634</v>
      </c>
      <c r="J1327">
        <v>-1.8621181523896499</v>
      </c>
      <c r="K1327">
        <v>133.160760220464</v>
      </c>
      <c r="L1327">
        <v>126.308084273521</v>
      </c>
      <c r="M1327">
        <v>60.334626216254499</v>
      </c>
      <c r="N1327">
        <v>1.1738943880346899</v>
      </c>
      <c r="O1327">
        <v>13.7855579868709</v>
      </c>
      <c r="P1327">
        <v>36.417910447761102</v>
      </c>
      <c r="Q1327">
        <v>6.2108206514121002E-2</v>
      </c>
    </row>
    <row r="1328" spans="1:17" hidden="1" x14ac:dyDescent="0.3">
      <c r="A1328" t="s">
        <v>2806</v>
      </c>
      <c r="B1328" t="s">
        <v>2807</v>
      </c>
      <c r="C1328" t="str">
        <f>IFERROR(VLOOKUP(Table1[[#This Row],[Ticker]],[1]!Table1[[Symbol]:[Industry]],2,FALSE),"-")</f>
        <v>-</v>
      </c>
      <c r="D1328" t="s">
        <v>282</v>
      </c>
      <c r="E1328">
        <v>1259.758656</v>
      </c>
      <c r="F1328">
        <v>677.2</v>
      </c>
      <c r="G1328">
        <v>28.705613323100799</v>
      </c>
      <c r="H1328">
        <v>3.81903581022125</v>
      </c>
      <c r="I1328">
        <v>21.200751937880501</v>
      </c>
      <c r="J1328">
        <v>0.52399328536613599</v>
      </c>
      <c r="K1328">
        <v>632.13479783827199</v>
      </c>
      <c r="L1328">
        <v>538.71524387169495</v>
      </c>
      <c r="M1328">
        <v>62.793589210473399</v>
      </c>
      <c r="N1328">
        <v>0.66781420371558597</v>
      </c>
      <c r="O1328">
        <v>9.8198464264618899</v>
      </c>
      <c r="P1328">
        <v>70.150753768844197</v>
      </c>
      <c r="Q1328">
        <v>2.0341918366236E-2</v>
      </c>
    </row>
    <row r="1329" spans="1:17" hidden="1" x14ac:dyDescent="0.3">
      <c r="A1329" t="s">
        <v>2808</v>
      </c>
      <c r="B1329" t="s">
        <v>2809</v>
      </c>
      <c r="C1329" t="str">
        <f>IFERROR(VLOOKUP(Table1[[#This Row],[Ticker]],[1]!Table1[[Symbol]:[Industry]],2,FALSE),"-")</f>
        <v>-</v>
      </c>
      <c r="D1329" t="s">
        <v>637</v>
      </c>
      <c r="E1329">
        <v>1259.6864558499999</v>
      </c>
      <c r="F1329">
        <v>571.6</v>
      </c>
      <c r="G1329">
        <v>8.4729043101068697</v>
      </c>
      <c r="H1329">
        <v>-14.4113101017284</v>
      </c>
      <c r="I1329">
        <v>7.7093141685313196</v>
      </c>
      <c r="J1329">
        <v>-6.9157826855795603</v>
      </c>
      <c r="K1329">
        <v>575.21377547896896</v>
      </c>
      <c r="L1329">
        <v>496.54501143500499</v>
      </c>
      <c r="M1329">
        <v>40.381528002202501</v>
      </c>
      <c r="N1329">
        <v>0.384338428332272</v>
      </c>
      <c r="O1329">
        <v>16.515045486354001</v>
      </c>
      <c r="P1329">
        <v>51.317008603573797</v>
      </c>
      <c r="Q1329">
        <v>-2.5666670394650002E-3</v>
      </c>
    </row>
    <row r="1330" spans="1:17" hidden="1" x14ac:dyDescent="0.3">
      <c r="A1330" t="s">
        <v>2810</v>
      </c>
      <c r="B1330" t="s">
        <v>2811</v>
      </c>
      <c r="C1330" t="str">
        <f>IFERROR(VLOOKUP(Table1[[#This Row],[Ticker]],[1]!Table1[[Symbol]:[Industry]],2,FALSE),"-")</f>
        <v>-</v>
      </c>
      <c r="D1330" t="s">
        <v>637</v>
      </c>
      <c r="E1330">
        <v>1259.2378200000001</v>
      </c>
      <c r="F1330">
        <v>528.95000000000005</v>
      </c>
      <c r="G1330">
        <v>0.91773703951536201</v>
      </c>
      <c r="H1330">
        <v>17.210859895227099</v>
      </c>
      <c r="I1330">
        <v>7.1024491740361402</v>
      </c>
      <c r="J1330">
        <v>12.3560770584262</v>
      </c>
      <c r="K1330">
        <v>435.56372331722901</v>
      </c>
      <c r="L1330">
        <v>413.50148906368599</v>
      </c>
      <c r="M1330">
        <v>83.283631028965502</v>
      </c>
      <c r="N1330">
        <v>2.49528315956581</v>
      </c>
      <c r="O1330">
        <v>3.0343132621230602</v>
      </c>
      <c r="P1330">
        <v>55.094560914821798</v>
      </c>
    </row>
    <row r="1331" spans="1:17" hidden="1" x14ac:dyDescent="0.3">
      <c r="A1331" t="s">
        <v>2812</v>
      </c>
      <c r="B1331" t="s">
        <v>2813</v>
      </c>
      <c r="C1331" t="str">
        <f>IFERROR(VLOOKUP(Table1[[#This Row],[Ticker]],[1]!Table1[[Symbol]:[Industry]],2,FALSE),"-")</f>
        <v>-</v>
      </c>
      <c r="D1331" t="s">
        <v>62</v>
      </c>
      <c r="E1331">
        <v>1257.72</v>
      </c>
      <c r="F1331">
        <v>14.56</v>
      </c>
      <c r="G1331">
        <v>73.050018094717103</v>
      </c>
      <c r="H1331">
        <v>2.3276634185679601</v>
      </c>
      <c r="I1331">
        <v>-22.8578254051004</v>
      </c>
      <c r="J1331">
        <v>4.7580673173218404</v>
      </c>
      <c r="K1331">
        <v>12.9304340310483</v>
      </c>
      <c r="L1331">
        <v>12.2611621590322</v>
      </c>
      <c r="M1331">
        <v>62.945329144516798</v>
      </c>
      <c r="N1331">
        <v>1.7850843790851401</v>
      </c>
      <c r="O1331">
        <v>28.0906593406593</v>
      </c>
      <c r="P1331">
        <v>105.07042253521099</v>
      </c>
    </row>
    <row r="1332" spans="1:17" hidden="1" x14ac:dyDescent="0.3">
      <c r="A1332" t="s">
        <v>2814</v>
      </c>
      <c r="B1332" t="s">
        <v>2815</v>
      </c>
      <c r="C1332" t="str">
        <f>IFERROR(VLOOKUP(Table1[[#This Row],[Ticker]],[1]!Table1[[Symbol]:[Industry]],2,FALSE),"-")</f>
        <v>-</v>
      </c>
      <c r="D1332" t="s">
        <v>481</v>
      </c>
      <c r="E1332">
        <v>1255.1113523849999</v>
      </c>
      <c r="F1332">
        <v>7.66</v>
      </c>
      <c r="G1332">
        <v>-63.820337353398202</v>
      </c>
      <c r="H1332">
        <v>-36.351584627734901</v>
      </c>
      <c r="I1332">
        <v>-67.245090140614494</v>
      </c>
      <c r="J1332">
        <v>-2.3310648655197599</v>
      </c>
      <c r="K1332">
        <v>10.0900635002456</v>
      </c>
      <c r="L1332">
        <v>12.8309002235448</v>
      </c>
      <c r="M1332">
        <v>36.293069441348301</v>
      </c>
      <c r="N1332">
        <v>1.8575152660542</v>
      </c>
      <c r="O1332">
        <v>180.67885117493401</v>
      </c>
      <c r="P1332">
        <v>10.215827338129399</v>
      </c>
    </row>
    <row r="1333" spans="1:17" hidden="1" x14ac:dyDescent="0.3">
      <c r="A1333" t="s">
        <v>2816</v>
      </c>
      <c r="B1333" t="s">
        <v>2817</v>
      </c>
      <c r="C1333" t="str">
        <f>IFERROR(VLOOKUP(Table1[[#This Row],[Ticker]],[1]!Table1[[Symbol]:[Industry]],2,FALSE),"-")</f>
        <v>-</v>
      </c>
      <c r="D1333" t="s">
        <v>193</v>
      </c>
      <c r="E1333">
        <v>1252.940055975</v>
      </c>
      <c r="F1333">
        <v>689.1</v>
      </c>
      <c r="G1333">
        <v>13.9441954794226</v>
      </c>
      <c r="H1333">
        <v>-1.01865075694292</v>
      </c>
      <c r="I1333">
        <v>7.0133035759564004</v>
      </c>
      <c r="J1333">
        <v>4.0492308810775004</v>
      </c>
      <c r="K1333">
        <v>656.72386991431802</v>
      </c>
      <c r="L1333">
        <v>601.91034289042602</v>
      </c>
      <c r="M1333">
        <v>69.139642171617496</v>
      </c>
      <c r="N1333">
        <v>0.47569276061068599</v>
      </c>
      <c r="O1333">
        <v>10.288782469888201</v>
      </c>
      <c r="P1333">
        <v>42.082474226804102</v>
      </c>
      <c r="Q1333">
        <v>4.1218318744285998E-2</v>
      </c>
    </row>
    <row r="1334" spans="1:17" hidden="1" x14ac:dyDescent="0.3">
      <c r="A1334" t="s">
        <v>2818</v>
      </c>
      <c r="B1334" t="s">
        <v>2819</v>
      </c>
      <c r="C1334" t="str">
        <f>IFERROR(VLOOKUP(Table1[[#This Row],[Ticker]],[1]!Table1[[Symbol]:[Industry]],2,FALSE),"-")</f>
        <v>-</v>
      </c>
      <c r="D1334" t="s">
        <v>153</v>
      </c>
      <c r="E1334">
        <v>1252.3968</v>
      </c>
      <c r="F1334">
        <v>491.1</v>
      </c>
      <c r="G1334">
        <v>91.139491539399202</v>
      </c>
      <c r="H1334">
        <v>78.946905250680302</v>
      </c>
      <c r="I1334">
        <v>105.631715066518</v>
      </c>
      <c r="J1334">
        <v>1.15471764655132</v>
      </c>
      <c r="M1334">
        <v>69.170093371163205</v>
      </c>
      <c r="O1334">
        <v>13.0116065974343</v>
      </c>
      <c r="P1334">
        <v>140.97154072620199</v>
      </c>
    </row>
    <row r="1335" spans="1:17" hidden="1" x14ac:dyDescent="0.3">
      <c r="A1335" t="s">
        <v>2820</v>
      </c>
      <c r="B1335" t="s">
        <v>2821</v>
      </c>
      <c r="C1335" t="str">
        <f>IFERROR(VLOOKUP(Table1[[#This Row],[Ticker]],[1]!Table1[[Symbol]:[Industry]],2,FALSE),"-")</f>
        <v>-</v>
      </c>
      <c r="D1335" t="s">
        <v>1545</v>
      </c>
      <c r="E1335">
        <v>1252.0296378410001</v>
      </c>
      <c r="F1335">
        <v>214.22</v>
      </c>
      <c r="G1335">
        <v>-63.705684656320599</v>
      </c>
      <c r="H1335">
        <v>-11.8392111673262</v>
      </c>
      <c r="I1335">
        <v>-35.004410192968102</v>
      </c>
      <c r="J1335">
        <v>-2.8575804919508201</v>
      </c>
      <c r="K1335">
        <v>225.262811720023</v>
      </c>
      <c r="L1335">
        <v>247.150004464669</v>
      </c>
      <c r="M1335">
        <v>38.147725015640901</v>
      </c>
      <c r="N1335">
        <v>1.04832459103868</v>
      </c>
      <c r="O1335">
        <v>81.565680141910093</v>
      </c>
      <c r="P1335">
        <v>6.7896311066799599</v>
      </c>
      <c r="Q1335">
        <v>7.297142919972E-3</v>
      </c>
    </row>
    <row r="1336" spans="1:17" hidden="1" x14ac:dyDescent="0.3">
      <c r="A1336" t="s">
        <v>2822</v>
      </c>
      <c r="B1336" t="s">
        <v>2823</v>
      </c>
      <c r="C1336" t="str">
        <f>IFERROR(VLOOKUP(Table1[[#This Row],[Ticker]],[1]!Table1[[Symbol]:[Industry]],2,FALSE),"-")</f>
        <v>-</v>
      </c>
      <c r="D1336" t="s">
        <v>384</v>
      </c>
      <c r="E1336">
        <v>1248.8703484919999</v>
      </c>
      <c r="F1336">
        <v>51.68</v>
      </c>
      <c r="G1336">
        <v>-12.9442979511755</v>
      </c>
      <c r="H1336">
        <v>-7.9594980961779802</v>
      </c>
      <c r="I1336">
        <v>-41.7876964834036</v>
      </c>
      <c r="J1336">
        <v>-2.3500463206380999</v>
      </c>
      <c r="K1336">
        <v>53.2389282992755</v>
      </c>
      <c r="L1336">
        <v>52.3518136372968</v>
      </c>
      <c r="M1336">
        <v>45.860051855828097</v>
      </c>
      <c r="N1336">
        <v>1.29867199509794</v>
      </c>
      <c r="O1336">
        <v>59.636222910216702</v>
      </c>
      <c r="P1336">
        <v>65.111821086261898</v>
      </c>
    </row>
    <row r="1337" spans="1:17" hidden="1" x14ac:dyDescent="0.3">
      <c r="A1337" t="s">
        <v>2824</v>
      </c>
      <c r="B1337" t="s">
        <v>2825</v>
      </c>
      <c r="C1337" t="str">
        <f>IFERROR(VLOOKUP(Table1[[#This Row],[Ticker]],[1]!Table1[[Symbol]:[Industry]],2,FALSE),"-")</f>
        <v>-</v>
      </c>
      <c r="D1337" t="s">
        <v>1175</v>
      </c>
      <c r="E1337">
        <v>1247.45398875</v>
      </c>
      <c r="F1337">
        <v>919.45</v>
      </c>
      <c r="G1337">
        <v>260.98459059401603</v>
      </c>
      <c r="H1337">
        <v>-3.3530262137178002</v>
      </c>
      <c r="I1337">
        <v>93.301658761251403</v>
      </c>
      <c r="J1337">
        <v>1.16231722013892</v>
      </c>
      <c r="K1337">
        <v>916.98415731338503</v>
      </c>
      <c r="L1337">
        <v>701.16628354693501</v>
      </c>
      <c r="M1337">
        <v>58.0667971189933</v>
      </c>
      <c r="N1337">
        <v>0.42334646400547399</v>
      </c>
      <c r="O1337">
        <v>18.984175322203399</v>
      </c>
      <c r="P1337">
        <v>369.10714285714198</v>
      </c>
      <c r="Q1337">
        <v>0.18865592209085399</v>
      </c>
    </row>
    <row r="1338" spans="1:17" hidden="1" x14ac:dyDescent="0.3">
      <c r="A1338" t="s">
        <v>2826</v>
      </c>
      <c r="B1338" t="s">
        <v>2827</v>
      </c>
      <c r="C1338" t="str">
        <f>IFERROR(VLOOKUP(Table1[[#This Row],[Ticker]],[1]!Table1[[Symbol]:[Industry]],2,FALSE),"-")</f>
        <v>-</v>
      </c>
      <c r="D1338" t="s">
        <v>193</v>
      </c>
      <c r="E1338">
        <v>1246.245144</v>
      </c>
      <c r="F1338">
        <v>1192.3</v>
      </c>
      <c r="G1338">
        <v>-28.2218654218061</v>
      </c>
      <c r="H1338">
        <v>5.4454458766616902</v>
      </c>
      <c r="I1338">
        <v>-11.8132678173556</v>
      </c>
      <c r="J1338">
        <v>-2.2202379260483101</v>
      </c>
      <c r="K1338">
        <v>1159.6695423020301</v>
      </c>
      <c r="L1338">
        <v>1164.9561551960101</v>
      </c>
      <c r="M1338">
        <v>53.124621137553497</v>
      </c>
      <c r="N1338">
        <v>1.10275661320135</v>
      </c>
      <c r="O1338">
        <v>27.904050993877298</v>
      </c>
      <c r="P1338">
        <v>17.932739861523199</v>
      </c>
      <c r="Q1338">
        <v>7.4135693138778005E-2</v>
      </c>
    </row>
    <row r="1339" spans="1:17" hidden="1" x14ac:dyDescent="0.3">
      <c r="A1339" t="s">
        <v>2828</v>
      </c>
      <c r="B1339" t="s">
        <v>2829</v>
      </c>
      <c r="C1339" t="str">
        <f>IFERROR(VLOOKUP(Table1[[#This Row],[Ticker]],[1]!Table1[[Symbol]:[Industry]],2,FALSE),"-")</f>
        <v>-</v>
      </c>
      <c r="D1339" t="s">
        <v>62</v>
      </c>
      <c r="E1339">
        <v>1244.7978211</v>
      </c>
      <c r="F1339">
        <v>255.45</v>
      </c>
      <c r="G1339">
        <v>18.534133512962399</v>
      </c>
      <c r="H1339">
        <v>2.5722142178911098</v>
      </c>
      <c r="I1339">
        <v>-17.7694041069023</v>
      </c>
      <c r="J1339">
        <v>1.94241540964519</v>
      </c>
      <c r="K1339">
        <v>251.595266649759</v>
      </c>
      <c r="L1339">
        <v>241.54587462433599</v>
      </c>
      <c r="M1339">
        <v>51.522473004128301</v>
      </c>
      <c r="N1339">
        <v>1.49659410506918</v>
      </c>
      <c r="O1339">
        <v>14.4255235858289</v>
      </c>
      <c r="P1339">
        <v>59.956167814652403</v>
      </c>
      <c r="Q1339">
        <v>1.8525378866799999E-4</v>
      </c>
    </row>
    <row r="1340" spans="1:17" hidden="1" x14ac:dyDescent="0.3">
      <c r="A1340" t="s">
        <v>2830</v>
      </c>
      <c r="B1340" t="s">
        <v>2831</v>
      </c>
      <c r="C1340" t="str">
        <f>IFERROR(VLOOKUP(Table1[[#This Row],[Ticker]],[1]!Table1[[Symbol]:[Industry]],2,FALSE),"-")</f>
        <v>-</v>
      </c>
      <c r="D1340" t="s">
        <v>548</v>
      </c>
      <c r="E1340">
        <v>1241.0182138499999</v>
      </c>
      <c r="F1340">
        <v>147.30000000000001</v>
      </c>
      <c r="G1340">
        <v>-30.845760345603001</v>
      </c>
      <c r="H1340">
        <v>-7.84284943568038</v>
      </c>
      <c r="I1340">
        <v>-30.3257644327233</v>
      </c>
      <c r="J1340">
        <v>-5.1727797963821596</v>
      </c>
      <c r="K1340">
        <v>151.816345072475</v>
      </c>
      <c r="L1340">
        <v>164.413802749365</v>
      </c>
      <c r="M1340">
        <v>53.525825029643002</v>
      </c>
      <c r="N1340">
        <v>1.73751858972898</v>
      </c>
      <c r="O1340">
        <v>52.172437202987098</v>
      </c>
      <c r="P1340">
        <v>9.7615499254843705</v>
      </c>
      <c r="Q1340">
        <v>6.9883600422819998E-3</v>
      </c>
    </row>
    <row r="1341" spans="1:17" hidden="1" x14ac:dyDescent="0.3">
      <c r="A1341" t="s">
        <v>2832</v>
      </c>
      <c r="B1341" t="s">
        <v>2833</v>
      </c>
      <c r="C1341" t="str">
        <f>IFERROR(VLOOKUP(Table1[[#This Row],[Ticker]],[1]!Table1[[Symbol]:[Industry]],2,FALSE),"-")</f>
        <v>-</v>
      </c>
      <c r="D1341" t="s">
        <v>548</v>
      </c>
      <c r="E1341">
        <v>1239.8762916000001</v>
      </c>
      <c r="F1341">
        <v>384.65</v>
      </c>
      <c r="G1341">
        <v>14.4438073133785</v>
      </c>
      <c r="H1341">
        <v>-2.5512588184163598</v>
      </c>
      <c r="I1341">
        <v>-2.22917445012965</v>
      </c>
      <c r="J1341">
        <v>-2.5518672938568798</v>
      </c>
      <c r="K1341">
        <v>352.18051362293397</v>
      </c>
      <c r="L1341">
        <v>336.05928882266699</v>
      </c>
      <c r="M1341">
        <v>42.603158705095403</v>
      </c>
      <c r="N1341">
        <v>1.2666959052449001</v>
      </c>
      <c r="O1341">
        <v>45.248927596516303</v>
      </c>
      <c r="P1341">
        <v>55.5083889225793</v>
      </c>
      <c r="Q1341">
        <v>-3.5957085005720001E-3</v>
      </c>
    </row>
    <row r="1342" spans="1:17" hidden="1" x14ac:dyDescent="0.3">
      <c r="A1342" t="s">
        <v>2834</v>
      </c>
      <c r="B1342" t="s">
        <v>2835</v>
      </c>
      <c r="C1342" t="str">
        <f>IFERROR(VLOOKUP(Table1[[#This Row],[Ticker]],[1]!Table1[[Symbol]:[Industry]],2,FALSE),"-")</f>
        <v>-</v>
      </c>
      <c r="D1342" t="s">
        <v>193</v>
      </c>
      <c r="E1342">
        <v>1238.2629262400001</v>
      </c>
      <c r="F1342">
        <v>1026.2</v>
      </c>
      <c r="G1342">
        <v>80.062369407672193</v>
      </c>
      <c r="H1342">
        <v>21.973865615626</v>
      </c>
      <c r="I1342">
        <v>9.1186099904243196</v>
      </c>
      <c r="J1342">
        <v>12.5777900932165</v>
      </c>
      <c r="K1342">
        <v>867.50281908548698</v>
      </c>
      <c r="L1342">
        <v>758.60577140870998</v>
      </c>
      <c r="M1342">
        <v>69.9587866547446</v>
      </c>
      <c r="N1342">
        <v>3.7211494774151799</v>
      </c>
      <c r="O1342">
        <v>8.9407522900019494</v>
      </c>
      <c r="P1342">
        <v>152.13759213759201</v>
      </c>
      <c r="Q1342">
        <v>0.16479673103058301</v>
      </c>
    </row>
    <row r="1343" spans="1:17" hidden="1" x14ac:dyDescent="0.3">
      <c r="A1343" t="s">
        <v>2836</v>
      </c>
      <c r="B1343" t="s">
        <v>2837</v>
      </c>
      <c r="C1343" t="str">
        <f>IFERROR(VLOOKUP(Table1[[#This Row],[Ticker]],[1]!Table1[[Symbol]:[Industry]],2,FALSE),"-")</f>
        <v>-</v>
      </c>
      <c r="D1343" t="s">
        <v>21</v>
      </c>
      <c r="E1343">
        <v>1236.6094660799999</v>
      </c>
      <c r="F1343">
        <v>358.95</v>
      </c>
      <c r="G1343">
        <v>17.494535759607199</v>
      </c>
      <c r="H1343">
        <v>1.79566058030097</v>
      </c>
      <c r="I1343">
        <v>-2.70689257639612</v>
      </c>
      <c r="J1343">
        <v>-2.2463266174788799</v>
      </c>
      <c r="K1343">
        <v>340.94216648792002</v>
      </c>
      <c r="L1343">
        <v>317.00927073054498</v>
      </c>
      <c r="M1343">
        <v>51.478788063352702</v>
      </c>
      <c r="N1343">
        <v>0.12960232514089601</v>
      </c>
      <c r="O1343">
        <v>25.309931745368399</v>
      </c>
      <c r="P1343">
        <v>44.737903225806399</v>
      </c>
      <c r="Q1343">
        <v>-6.6855557091596005E-2</v>
      </c>
    </row>
    <row r="1344" spans="1:17" hidden="1" x14ac:dyDescent="0.3">
      <c r="A1344" t="s">
        <v>2838</v>
      </c>
      <c r="B1344" t="s">
        <v>2839</v>
      </c>
      <c r="C1344" t="str">
        <f>IFERROR(VLOOKUP(Table1[[#This Row],[Ticker]],[1]!Table1[[Symbol]:[Industry]],2,FALSE),"-")</f>
        <v>-</v>
      </c>
      <c r="D1344" t="s">
        <v>46</v>
      </c>
      <c r="E1344">
        <v>1228.5960875999999</v>
      </c>
      <c r="F1344">
        <v>1160.1500000000001</v>
      </c>
      <c r="G1344">
        <v>123.90001292263401</v>
      </c>
      <c r="H1344">
        <v>1.5151340761172001</v>
      </c>
      <c r="I1344">
        <v>-6.7427914621284</v>
      </c>
      <c r="J1344">
        <v>-4.2063790937751699</v>
      </c>
      <c r="K1344">
        <v>1122.1022629183201</v>
      </c>
      <c r="L1344">
        <v>1010.8343904879</v>
      </c>
      <c r="M1344">
        <v>52.808592480315703</v>
      </c>
      <c r="N1344">
        <v>1.4671865090978899</v>
      </c>
      <c r="O1344">
        <v>17.6571995000646</v>
      </c>
      <c r="P1344">
        <v>168.52216178683</v>
      </c>
      <c r="Q1344">
        <v>0.105022543100577</v>
      </c>
    </row>
    <row r="1345" spans="1:17" hidden="1" x14ac:dyDescent="0.3">
      <c r="A1345" t="s">
        <v>2840</v>
      </c>
      <c r="B1345" t="s">
        <v>2841</v>
      </c>
      <c r="C1345" t="str">
        <f>IFERROR(VLOOKUP(Table1[[#This Row],[Ticker]],[1]!Table1[[Symbol]:[Industry]],2,FALSE),"-")</f>
        <v>-</v>
      </c>
      <c r="D1345" t="s">
        <v>21</v>
      </c>
      <c r="E1345">
        <v>1224.165875252</v>
      </c>
      <c r="F1345">
        <v>217.39</v>
      </c>
      <c r="G1345">
        <v>55.362177347019198</v>
      </c>
      <c r="H1345">
        <v>42.4361883514621</v>
      </c>
      <c r="I1345">
        <v>12.991077376008301</v>
      </c>
      <c r="J1345">
        <v>-2.1951533261662299</v>
      </c>
      <c r="K1345">
        <v>173.005845160554</v>
      </c>
      <c r="L1345">
        <v>148.36680182673999</v>
      </c>
      <c r="M1345">
        <v>71.484492475642</v>
      </c>
      <c r="N1345">
        <v>3.28160742487833</v>
      </c>
      <c r="O1345">
        <v>9.8486590919545591</v>
      </c>
      <c r="P1345">
        <v>99.806985294117595</v>
      </c>
      <c r="Q1345">
        <v>0.10185416862736101</v>
      </c>
    </row>
    <row r="1346" spans="1:17" hidden="1" x14ac:dyDescent="0.3">
      <c r="A1346" t="s">
        <v>2842</v>
      </c>
      <c r="B1346" t="s">
        <v>2843</v>
      </c>
      <c r="C1346" t="str">
        <f>IFERROR(VLOOKUP(Table1[[#This Row],[Ticker]],[1]!Table1[[Symbol]:[Industry]],2,FALSE),"-")</f>
        <v>-</v>
      </c>
      <c r="D1346" t="s">
        <v>62</v>
      </c>
      <c r="E1346">
        <v>1221.6721986559901</v>
      </c>
      <c r="F1346">
        <v>115.41</v>
      </c>
      <c r="G1346">
        <v>12.729970533469499</v>
      </c>
      <c r="H1346">
        <v>4.9865488003015699</v>
      </c>
      <c r="I1346">
        <v>-19.396787120580299</v>
      </c>
      <c r="J1346">
        <v>1.59257137280686</v>
      </c>
      <c r="K1346">
        <v>108.446070301644</v>
      </c>
      <c r="L1346">
        <v>109.172364032693</v>
      </c>
      <c r="M1346">
        <v>76.093763046228105</v>
      </c>
      <c r="N1346">
        <v>1.9439977582119301</v>
      </c>
      <c r="O1346">
        <v>29.624815873841001</v>
      </c>
      <c r="P1346">
        <v>49.204912734324502</v>
      </c>
      <c r="Q1346">
        <v>-1.9783159617852E-2</v>
      </c>
    </row>
    <row r="1347" spans="1:17" hidden="1" x14ac:dyDescent="0.3">
      <c r="A1347" t="s">
        <v>2844</v>
      </c>
      <c r="B1347" t="s">
        <v>2845</v>
      </c>
      <c r="C1347" t="str">
        <f>IFERROR(VLOOKUP(Table1[[#This Row],[Ticker]],[1]!Table1[[Symbol]:[Industry]],2,FALSE),"-")</f>
        <v>-</v>
      </c>
      <c r="D1347" t="s">
        <v>1227</v>
      </c>
      <c r="E1347">
        <v>1219.21102799</v>
      </c>
      <c r="F1347">
        <v>1003.6</v>
      </c>
      <c r="G1347">
        <v>138.01635349911601</v>
      </c>
      <c r="H1347">
        <v>40.399946881274197</v>
      </c>
      <c r="I1347">
        <v>5.9320232624707501</v>
      </c>
      <c r="J1347">
        <v>1.4975689219269901</v>
      </c>
      <c r="K1347">
        <v>788.41934641282103</v>
      </c>
      <c r="L1347">
        <v>652.93120159419504</v>
      </c>
      <c r="M1347">
        <v>73.8164775444518</v>
      </c>
      <c r="N1347">
        <v>2.7038485418220399</v>
      </c>
      <c r="O1347">
        <v>4.5137504982064502</v>
      </c>
      <c r="P1347">
        <v>168.19882415820399</v>
      </c>
    </row>
    <row r="1348" spans="1:17" hidden="1" x14ac:dyDescent="0.3">
      <c r="A1348" t="s">
        <v>2846</v>
      </c>
      <c r="B1348" t="s">
        <v>2847</v>
      </c>
      <c r="C1348" t="str">
        <f>IFERROR(VLOOKUP(Table1[[#This Row],[Ticker]],[1]!Table1[[Symbol]:[Industry]],2,FALSE),"-")</f>
        <v>-</v>
      </c>
      <c r="D1348" t="s">
        <v>1440</v>
      </c>
      <c r="E1348">
        <v>1216.973661275</v>
      </c>
      <c r="F1348">
        <v>1577.55</v>
      </c>
      <c r="G1348">
        <v>44.670999140352599</v>
      </c>
      <c r="H1348">
        <v>20.1679629073471</v>
      </c>
      <c r="I1348">
        <v>6.8816024899660597</v>
      </c>
      <c r="J1348">
        <v>3.6945680755038302</v>
      </c>
      <c r="K1348">
        <v>1414.4673307589801</v>
      </c>
      <c r="L1348">
        <v>1232.8945651731401</v>
      </c>
      <c r="M1348">
        <v>60.168596406635302</v>
      </c>
      <c r="N1348">
        <v>1.1415712604036601</v>
      </c>
      <c r="O1348">
        <v>12.617666634971901</v>
      </c>
      <c r="P1348">
        <v>72.343912164745703</v>
      </c>
      <c r="Q1348">
        <v>4.1524602477571997E-2</v>
      </c>
    </row>
    <row r="1349" spans="1:17" hidden="1" x14ac:dyDescent="0.3">
      <c r="A1349" t="s">
        <v>2848</v>
      </c>
      <c r="B1349" t="s">
        <v>2849</v>
      </c>
      <c r="C1349" t="str">
        <f>IFERROR(VLOOKUP(Table1[[#This Row],[Ticker]],[1]!Table1[[Symbol]:[Industry]],2,FALSE),"-")</f>
        <v>-</v>
      </c>
      <c r="D1349" t="s">
        <v>387</v>
      </c>
      <c r="E1349">
        <v>1215.76993382</v>
      </c>
      <c r="F1349">
        <v>501.05</v>
      </c>
      <c r="G1349">
        <v>147.17169849933501</v>
      </c>
      <c r="H1349">
        <v>9.8140923073964004</v>
      </c>
      <c r="I1349">
        <v>-7.1971694945236102</v>
      </c>
      <c r="J1349">
        <v>4.4756578235558697</v>
      </c>
      <c r="K1349">
        <v>441.67396944547698</v>
      </c>
      <c r="L1349">
        <v>383.50769964653603</v>
      </c>
      <c r="M1349">
        <v>65.874098670054906</v>
      </c>
      <c r="N1349">
        <v>1.81153612370251</v>
      </c>
      <c r="O1349">
        <v>7.7138010178624903</v>
      </c>
      <c r="P1349">
        <v>179.447852760736</v>
      </c>
      <c r="Q1349">
        <v>0.100374347323539</v>
      </c>
    </row>
    <row r="1350" spans="1:17" hidden="1" x14ac:dyDescent="0.3">
      <c r="A1350" t="s">
        <v>2850</v>
      </c>
      <c r="B1350" t="s">
        <v>2851</v>
      </c>
      <c r="C1350" t="str">
        <f>IFERROR(VLOOKUP(Table1[[#This Row],[Ticker]],[1]!Table1[[Symbol]:[Industry]],2,FALSE),"-")</f>
        <v>-</v>
      </c>
      <c r="D1350" t="s">
        <v>2852</v>
      </c>
      <c r="E1350">
        <v>1214.9758671049999</v>
      </c>
      <c r="F1350">
        <v>249.24</v>
      </c>
      <c r="G1350">
        <v>59.667392191573903</v>
      </c>
      <c r="H1350">
        <v>7.6435715166108196</v>
      </c>
      <c r="I1350">
        <v>-4.2467462180408999</v>
      </c>
      <c r="J1350">
        <v>-0.81341780669622699</v>
      </c>
      <c r="K1350">
        <v>244.735867645562</v>
      </c>
      <c r="L1350">
        <v>230.89283381577999</v>
      </c>
      <c r="M1350">
        <v>58.914706589239501</v>
      </c>
      <c r="N1350">
        <v>0.92855066897659699</v>
      </c>
      <c r="O1350">
        <v>43.957631198844403</v>
      </c>
      <c r="P1350">
        <v>88.818181818181799</v>
      </c>
      <c r="Q1350">
        <v>1.0229348285851999E-2</v>
      </c>
    </row>
    <row r="1351" spans="1:17" hidden="1" x14ac:dyDescent="0.3">
      <c r="A1351" t="s">
        <v>2853</v>
      </c>
      <c r="B1351" t="s">
        <v>2854</v>
      </c>
      <c r="C1351" t="str">
        <f>IFERROR(VLOOKUP(Table1[[#This Row],[Ticker]],[1]!Table1[[Symbol]:[Industry]],2,FALSE),"-")</f>
        <v>-</v>
      </c>
      <c r="D1351" t="s">
        <v>637</v>
      </c>
      <c r="E1351">
        <v>1212.3483600930001</v>
      </c>
      <c r="F1351">
        <v>45.58</v>
      </c>
      <c r="G1351">
        <v>-28.275018400556899</v>
      </c>
      <c r="H1351">
        <v>3.0464805133644401</v>
      </c>
      <c r="I1351">
        <v>-32.014984075401401</v>
      </c>
      <c r="J1351">
        <v>-3.4453131219382298</v>
      </c>
      <c r="K1351">
        <v>44.800778069726903</v>
      </c>
      <c r="L1351">
        <v>47.386295372359001</v>
      </c>
      <c r="M1351">
        <v>52.203803579935197</v>
      </c>
      <c r="N1351">
        <v>1.56139884658268</v>
      </c>
      <c r="O1351">
        <v>47.213690215006501</v>
      </c>
      <c r="P1351">
        <v>25.219780219780201</v>
      </c>
      <c r="Q1351">
        <v>-4.7360004143790997E-2</v>
      </c>
    </row>
    <row r="1352" spans="1:17" hidden="1" x14ac:dyDescent="0.3">
      <c r="A1352" t="s">
        <v>2855</v>
      </c>
      <c r="B1352" t="s">
        <v>2856</v>
      </c>
      <c r="C1352" t="str">
        <f>IFERROR(VLOOKUP(Table1[[#This Row],[Ticker]],[1]!Table1[[Symbol]:[Industry]],2,FALSE),"-")</f>
        <v>-</v>
      </c>
      <c r="E1352">
        <v>1209.5503368</v>
      </c>
      <c r="F1352">
        <v>800</v>
      </c>
      <c r="G1352">
        <v>6177.7744802426696</v>
      </c>
      <c r="H1352">
        <v>1.76919942715726</v>
      </c>
      <c r="I1352">
        <v>464.66676340389199</v>
      </c>
      <c r="J1352">
        <v>-4.9780062768148197</v>
      </c>
      <c r="K1352">
        <v>710.30768348301103</v>
      </c>
      <c r="L1352">
        <v>411.31936664014501</v>
      </c>
      <c r="M1352">
        <v>65.141126906450296</v>
      </c>
      <c r="N1352">
        <v>2.8086412704311301</v>
      </c>
      <c r="O1352">
        <v>4.9937499999999897</v>
      </c>
      <c r="P1352">
        <v>6204.1765169424698</v>
      </c>
    </row>
    <row r="1353" spans="1:17" hidden="1" x14ac:dyDescent="0.3">
      <c r="A1353" t="s">
        <v>2857</v>
      </c>
      <c r="B1353" t="s">
        <v>2858</v>
      </c>
      <c r="C1353" t="str">
        <f>IFERROR(VLOOKUP(Table1[[#This Row],[Ticker]],[1]!Table1[[Symbol]:[Industry]],2,FALSE),"-")</f>
        <v>-</v>
      </c>
      <c r="E1353">
        <v>1207.5458447000001</v>
      </c>
      <c r="F1353">
        <v>508.7</v>
      </c>
      <c r="G1353">
        <v>470.62603800946403</v>
      </c>
      <c r="H1353">
        <v>77.302992687671406</v>
      </c>
      <c r="I1353">
        <v>74.769085909884197</v>
      </c>
      <c r="J1353">
        <v>14.2805733381488</v>
      </c>
      <c r="K1353">
        <v>359.53000977905901</v>
      </c>
      <c r="L1353">
        <v>284.77003352807702</v>
      </c>
      <c r="M1353">
        <v>95.591392578152906</v>
      </c>
      <c r="N1353">
        <v>3.1901913875597998</v>
      </c>
      <c r="O1353">
        <v>7.9221545114999099</v>
      </c>
      <c r="P1353">
        <v>497.55667802184797</v>
      </c>
    </row>
    <row r="1354" spans="1:17" hidden="1" x14ac:dyDescent="0.3">
      <c r="A1354" t="s">
        <v>2859</v>
      </c>
      <c r="B1354" t="s">
        <v>2860</v>
      </c>
      <c r="C1354" t="str">
        <f>IFERROR(VLOOKUP(Table1[[#This Row],[Ticker]],[1]!Table1[[Symbol]:[Industry]],2,FALSE),"-")</f>
        <v>-</v>
      </c>
      <c r="D1354" t="s">
        <v>193</v>
      </c>
      <c r="E1354">
        <v>1206.9875</v>
      </c>
      <c r="F1354">
        <v>109.44</v>
      </c>
      <c r="G1354">
        <v>-38.611245748415598</v>
      </c>
      <c r="H1354">
        <v>-2.2909872312533901</v>
      </c>
      <c r="I1354">
        <v>-27.1054737693525</v>
      </c>
      <c r="J1354">
        <v>1.11056395594943</v>
      </c>
      <c r="K1354">
        <v>110.30089496882201</v>
      </c>
      <c r="L1354">
        <v>110.99758691490401</v>
      </c>
      <c r="M1354">
        <v>58.528181878456998</v>
      </c>
      <c r="N1354">
        <v>1.1756550694150301</v>
      </c>
      <c r="O1354">
        <v>31.578947368421002</v>
      </c>
      <c r="P1354">
        <v>21.2631578947368</v>
      </c>
      <c r="Q1354">
        <v>8.0437604325179993E-3</v>
      </c>
    </row>
    <row r="1355" spans="1:17" hidden="1" x14ac:dyDescent="0.3">
      <c r="A1355" t="s">
        <v>2861</v>
      </c>
      <c r="B1355" t="s">
        <v>2862</v>
      </c>
      <c r="C1355" t="str">
        <f>IFERROR(VLOOKUP(Table1[[#This Row],[Ticker]],[1]!Table1[[Symbol]:[Industry]],2,FALSE),"-")</f>
        <v>-</v>
      </c>
      <c r="D1355" t="s">
        <v>214</v>
      </c>
      <c r="E1355">
        <v>1205.9912082000001</v>
      </c>
      <c r="F1355">
        <v>724.7</v>
      </c>
      <c r="G1355">
        <v>123.365325009657</v>
      </c>
      <c r="H1355">
        <v>-2.24348701832721</v>
      </c>
      <c r="I1355">
        <v>17.8717054519573</v>
      </c>
      <c r="J1355">
        <v>-0.23386598596793101</v>
      </c>
      <c r="K1355">
        <v>691.06651646967805</v>
      </c>
      <c r="L1355">
        <v>594.17216668331798</v>
      </c>
      <c r="M1355">
        <v>50.691248781490899</v>
      </c>
      <c r="N1355">
        <v>0.67136924537256704</v>
      </c>
      <c r="O1355">
        <v>13.702221608941599</v>
      </c>
      <c r="P1355">
        <v>162.572463768115</v>
      </c>
      <c r="Q1355">
        <v>0.11592105934225801</v>
      </c>
    </row>
    <row r="1356" spans="1:17" hidden="1" x14ac:dyDescent="0.3">
      <c r="A1356" t="s">
        <v>2863</v>
      </c>
      <c r="B1356" t="s">
        <v>2864</v>
      </c>
      <c r="C1356" t="str">
        <f>IFERROR(VLOOKUP(Table1[[#This Row],[Ticker]],[1]!Table1[[Symbol]:[Industry]],2,FALSE),"-")</f>
        <v>-</v>
      </c>
      <c r="D1356" t="s">
        <v>384</v>
      </c>
      <c r="E1356">
        <v>1203.4166765519999</v>
      </c>
      <c r="F1356">
        <v>47.82</v>
      </c>
      <c r="G1356">
        <v>5.8801209765450899</v>
      </c>
      <c r="H1356">
        <v>9.2497534298245103</v>
      </c>
      <c r="I1356">
        <v>-21.5981984418063</v>
      </c>
      <c r="J1356">
        <v>5.8781025375616496</v>
      </c>
      <c r="K1356">
        <v>45.600847359989601</v>
      </c>
      <c r="L1356">
        <v>45.638224871919697</v>
      </c>
      <c r="M1356">
        <v>64.915912587912601</v>
      </c>
      <c r="N1356">
        <v>1.96299067427091</v>
      </c>
      <c r="O1356">
        <v>26.516102049351701</v>
      </c>
      <c r="P1356">
        <v>74.525547445255398</v>
      </c>
    </row>
    <row r="1357" spans="1:17" hidden="1" x14ac:dyDescent="0.3">
      <c r="A1357" t="s">
        <v>2865</v>
      </c>
      <c r="B1357" t="s">
        <v>2866</v>
      </c>
      <c r="C1357" t="str">
        <f>IFERROR(VLOOKUP(Table1[[#This Row],[Ticker]],[1]!Table1[[Symbol]:[Industry]],2,FALSE),"-")</f>
        <v>-</v>
      </c>
      <c r="D1357" t="s">
        <v>700</v>
      </c>
      <c r="E1357">
        <v>1201.1821268219901</v>
      </c>
      <c r="F1357">
        <v>57.42</v>
      </c>
      <c r="G1357">
        <v>11.461108558299699</v>
      </c>
      <c r="H1357">
        <v>11.665685294757299</v>
      </c>
      <c r="I1357">
        <v>16.546562666241599</v>
      </c>
      <c r="J1357">
        <v>-4.89452886246485</v>
      </c>
      <c r="K1357">
        <v>53.033296465140097</v>
      </c>
      <c r="L1357">
        <v>48.893133661082601</v>
      </c>
      <c r="M1357">
        <v>53.022375161748997</v>
      </c>
      <c r="N1357">
        <v>1.814129069916</v>
      </c>
      <c r="O1357">
        <v>8.3246255660048796</v>
      </c>
      <c r="P1357">
        <v>43.55</v>
      </c>
      <c r="Q1357">
        <v>5.5680727614021999E-2</v>
      </c>
    </row>
    <row r="1358" spans="1:17" hidden="1" x14ac:dyDescent="0.3">
      <c r="A1358" t="s">
        <v>2867</v>
      </c>
      <c r="B1358" t="s">
        <v>2868</v>
      </c>
      <c r="C1358" t="str">
        <f>IFERROR(VLOOKUP(Table1[[#This Row],[Ticker]],[1]!Table1[[Symbol]:[Industry]],2,FALSE),"-")</f>
        <v>-</v>
      </c>
      <c r="D1358" t="s">
        <v>62</v>
      </c>
      <c r="E1358">
        <v>1196.4884400000001</v>
      </c>
      <c r="F1358">
        <v>1997.7</v>
      </c>
      <c r="G1358">
        <v>87.596169001780595</v>
      </c>
      <c r="H1358">
        <v>-1.31608564726861</v>
      </c>
      <c r="I1358">
        <v>4.5189924223324001</v>
      </c>
      <c r="J1358">
        <v>0.66754774132407102</v>
      </c>
      <c r="K1358">
        <v>1938.5501442837699</v>
      </c>
      <c r="L1358">
        <v>1595.2606456255601</v>
      </c>
      <c r="M1358">
        <v>48.299972260820702</v>
      </c>
      <c r="N1358">
        <v>1.1761119493868599</v>
      </c>
      <c r="O1358">
        <v>17.5351654402562</v>
      </c>
      <c r="P1358">
        <v>163.72277227722699</v>
      </c>
    </row>
    <row r="1359" spans="1:17" hidden="1" x14ac:dyDescent="0.3">
      <c r="A1359" t="s">
        <v>2869</v>
      </c>
      <c r="B1359" t="s">
        <v>2870</v>
      </c>
      <c r="C1359" t="str">
        <f>IFERROR(VLOOKUP(Table1[[#This Row],[Ticker]],[1]!Table1[[Symbol]:[Industry]],2,FALSE),"-")</f>
        <v>-</v>
      </c>
      <c r="D1359" t="s">
        <v>243</v>
      </c>
      <c r="E1359">
        <v>1186.0614149999999</v>
      </c>
      <c r="F1359">
        <v>40.369999999999997</v>
      </c>
      <c r="G1359">
        <v>8.6372675316733591</v>
      </c>
      <c r="H1359">
        <v>-6.7034278256684301</v>
      </c>
      <c r="I1359">
        <v>-5.4207601523732896</v>
      </c>
      <c r="J1359">
        <v>-6.43743741453937</v>
      </c>
      <c r="K1359">
        <v>37.981462752357302</v>
      </c>
      <c r="L1359">
        <v>35.117004491712301</v>
      </c>
      <c r="M1359">
        <v>36.521078834710202</v>
      </c>
      <c r="N1359">
        <v>1.76735978514954</v>
      </c>
      <c r="O1359">
        <v>21.377260341837999</v>
      </c>
      <c r="P1359">
        <v>49.518518518518498</v>
      </c>
    </row>
    <row r="1360" spans="1:17" hidden="1" x14ac:dyDescent="0.3">
      <c r="A1360" t="s">
        <v>2871</v>
      </c>
      <c r="B1360" t="s">
        <v>2872</v>
      </c>
      <c r="C1360" t="str">
        <f>IFERROR(VLOOKUP(Table1[[#This Row],[Ticker]],[1]!Table1[[Symbol]:[Industry]],2,FALSE),"-")</f>
        <v>-</v>
      </c>
      <c r="D1360" t="s">
        <v>108</v>
      </c>
      <c r="E1360">
        <v>1184.6954995200001</v>
      </c>
      <c r="F1360">
        <v>397.9</v>
      </c>
      <c r="G1360">
        <v>129.829847358167</v>
      </c>
      <c r="H1360">
        <v>16.521052925135599</v>
      </c>
      <c r="I1360">
        <v>65.486531009214602</v>
      </c>
      <c r="J1360">
        <v>-0.18089506308550701</v>
      </c>
      <c r="K1360">
        <v>351.425046521046</v>
      </c>
      <c r="L1360">
        <v>277.15999710753999</v>
      </c>
      <c r="M1360">
        <v>57.164480885853898</v>
      </c>
      <c r="N1360">
        <v>1.7475633268342501</v>
      </c>
      <c r="O1360">
        <v>6.4086453882885097</v>
      </c>
      <c r="P1360">
        <v>192.35855988243901</v>
      </c>
      <c r="Q1360">
        <v>8.4931893604108993E-2</v>
      </c>
    </row>
    <row r="1361" spans="1:17" hidden="1" x14ac:dyDescent="0.3">
      <c r="A1361" t="s">
        <v>2873</v>
      </c>
      <c r="B1361" t="s">
        <v>2874</v>
      </c>
      <c r="C1361" t="str">
        <f>IFERROR(VLOOKUP(Table1[[#This Row],[Ticker]],[1]!Table1[[Symbol]:[Industry]],2,FALSE),"-")</f>
        <v>-</v>
      </c>
      <c r="D1361" t="s">
        <v>637</v>
      </c>
      <c r="E1361">
        <v>1183.7392159999999</v>
      </c>
      <c r="F1361">
        <v>933.8</v>
      </c>
      <c r="G1361">
        <v>-15.281670185850899</v>
      </c>
      <c r="H1361">
        <v>10.442145040895101</v>
      </c>
      <c r="I1361">
        <v>2.7231355137873399</v>
      </c>
      <c r="J1361">
        <v>7.0558496224976599</v>
      </c>
      <c r="K1361">
        <v>836.94976869745801</v>
      </c>
      <c r="L1361">
        <v>812.74861150302297</v>
      </c>
      <c r="M1361">
        <v>87.898065130385305</v>
      </c>
      <c r="N1361">
        <v>2.4369919697760198</v>
      </c>
      <c r="O1361">
        <v>3.5607196401799199</v>
      </c>
      <c r="P1361">
        <v>32.538499751614502</v>
      </c>
    </row>
    <row r="1362" spans="1:17" hidden="1" x14ac:dyDescent="0.3">
      <c r="A1362" t="s">
        <v>2875</v>
      </c>
      <c r="B1362" t="s">
        <v>2876</v>
      </c>
      <c r="C1362" t="str">
        <f>IFERROR(VLOOKUP(Table1[[#This Row],[Ticker]],[1]!Table1[[Symbol]:[Industry]],2,FALSE),"-")</f>
        <v>-</v>
      </c>
      <c r="D1362" t="s">
        <v>371</v>
      </c>
      <c r="E1362">
        <v>1183.183529037</v>
      </c>
      <c r="F1362">
        <v>172.29</v>
      </c>
      <c r="G1362">
        <v>-22.4563353423374</v>
      </c>
      <c r="H1362">
        <v>-2.5000536466477401</v>
      </c>
      <c r="I1362">
        <v>-6.4369022452281497</v>
      </c>
      <c r="J1362">
        <v>-3.4618940916912102</v>
      </c>
      <c r="K1362">
        <v>161.22727106179801</v>
      </c>
      <c r="L1362">
        <v>154.44727336396801</v>
      </c>
      <c r="M1362">
        <v>53.197758755787902</v>
      </c>
      <c r="N1362">
        <v>3.0191460342693701</v>
      </c>
      <c r="O1362">
        <v>5.6358465378141398</v>
      </c>
      <c r="P1362">
        <v>30.969213226909901</v>
      </c>
      <c r="Q1362">
        <v>-1.0151268212977E-2</v>
      </c>
    </row>
    <row r="1363" spans="1:17" hidden="1" x14ac:dyDescent="0.3">
      <c r="A1363" t="s">
        <v>2877</v>
      </c>
      <c r="B1363" t="s">
        <v>2878</v>
      </c>
      <c r="C1363" t="str">
        <f>IFERROR(VLOOKUP(Table1[[#This Row],[Ticker]],[1]!Table1[[Symbol]:[Industry]],2,FALSE),"-")</f>
        <v>-</v>
      </c>
      <c r="E1363">
        <v>1176.35882472</v>
      </c>
      <c r="F1363">
        <v>48.98</v>
      </c>
      <c r="G1363">
        <v>-70.309503488626106</v>
      </c>
      <c r="H1363">
        <v>-25.548809976742099</v>
      </c>
      <c r="I1363">
        <v>-63.260627634345198</v>
      </c>
      <c r="J1363">
        <v>-2.3175555247755799</v>
      </c>
      <c r="K1363">
        <v>57.361769016387001</v>
      </c>
      <c r="L1363">
        <v>65.694680924610395</v>
      </c>
      <c r="M1363">
        <v>38.024211739380704</v>
      </c>
      <c r="N1363">
        <v>1.04067047774252</v>
      </c>
      <c r="O1363">
        <v>124.581461821151</v>
      </c>
      <c r="P1363">
        <v>7.2711344721857198</v>
      </c>
      <c r="Q1363">
        <v>0.14480584591002099</v>
      </c>
    </row>
    <row r="1364" spans="1:17" hidden="1" x14ac:dyDescent="0.3">
      <c r="A1364" t="s">
        <v>2879</v>
      </c>
      <c r="B1364" t="s">
        <v>2880</v>
      </c>
      <c r="C1364" t="str">
        <f>IFERROR(VLOOKUP(Table1[[#This Row],[Ticker]],[1]!Table1[[Symbol]:[Industry]],2,FALSE),"-")</f>
        <v>-</v>
      </c>
      <c r="D1364" t="s">
        <v>253</v>
      </c>
      <c r="E1364">
        <v>1170.8710818750001</v>
      </c>
      <c r="F1364">
        <v>419.1</v>
      </c>
      <c r="G1364">
        <v>64.314686849684605</v>
      </c>
      <c r="H1364">
        <v>2.5078228844344399</v>
      </c>
      <c r="I1364">
        <v>29.6541118399822</v>
      </c>
      <c r="J1364">
        <v>-4.4055514648932297</v>
      </c>
      <c r="K1364">
        <v>398.703795315077</v>
      </c>
      <c r="L1364">
        <v>355.85212842924602</v>
      </c>
      <c r="M1364">
        <v>55.984721546784101</v>
      </c>
      <c r="N1364">
        <v>1.13978475262005</v>
      </c>
      <c r="O1364">
        <v>25.2684323550465</v>
      </c>
      <c r="P1364">
        <v>98.2966643009226</v>
      </c>
      <c r="Q1364">
        <v>9.8343916119718003E-2</v>
      </c>
    </row>
    <row r="1365" spans="1:17" hidden="1" x14ac:dyDescent="0.3">
      <c r="A1365" t="s">
        <v>2881</v>
      </c>
      <c r="B1365" t="s">
        <v>2882</v>
      </c>
      <c r="C1365" t="str">
        <f>IFERROR(VLOOKUP(Table1[[#This Row],[Ticker]],[1]!Table1[[Symbol]:[Industry]],2,FALSE),"-")</f>
        <v>-</v>
      </c>
      <c r="D1365" t="s">
        <v>700</v>
      </c>
      <c r="E1365">
        <v>1168.16985</v>
      </c>
      <c r="F1365">
        <v>122.59</v>
      </c>
      <c r="G1365">
        <v>175.17237904435399</v>
      </c>
      <c r="H1365">
        <v>18.171199271759701</v>
      </c>
      <c r="I1365">
        <v>126.129021778771</v>
      </c>
      <c r="J1365">
        <v>-4.8550473303485298</v>
      </c>
      <c r="K1365">
        <v>103.365003315343</v>
      </c>
      <c r="L1365">
        <v>76.003357374390902</v>
      </c>
      <c r="M1365">
        <v>60.263425281777501</v>
      </c>
      <c r="N1365">
        <v>0.903169220037076</v>
      </c>
      <c r="O1365">
        <v>11.3467656415694</v>
      </c>
      <c r="P1365">
        <v>206.09238451934999</v>
      </c>
      <c r="Q1365">
        <v>9.8183088922734002E-2</v>
      </c>
    </row>
    <row r="1366" spans="1:17" hidden="1" x14ac:dyDescent="0.3">
      <c r="A1366" t="s">
        <v>2883</v>
      </c>
      <c r="B1366" t="s">
        <v>2884</v>
      </c>
      <c r="C1366" t="str">
        <f>IFERROR(VLOOKUP(Table1[[#This Row],[Ticker]],[1]!Table1[[Symbol]:[Industry]],2,FALSE),"-")</f>
        <v>-</v>
      </c>
      <c r="D1366" t="s">
        <v>384</v>
      </c>
      <c r="E1366">
        <v>1165.6892375039999</v>
      </c>
      <c r="F1366">
        <v>61.95</v>
      </c>
      <c r="G1366">
        <v>394.18619859431402</v>
      </c>
      <c r="H1366">
        <v>12.990566935771399</v>
      </c>
      <c r="I1366">
        <v>78.999277736406299</v>
      </c>
      <c r="J1366">
        <v>3.74674796308171</v>
      </c>
      <c r="K1366">
        <v>42.870842743416503</v>
      </c>
      <c r="L1366">
        <v>29.8270806525193</v>
      </c>
      <c r="M1366">
        <v>68.133797332492193</v>
      </c>
      <c r="N1366">
        <v>1.1405534098832999</v>
      </c>
      <c r="O1366">
        <v>0</v>
      </c>
      <c r="P1366">
        <v>504.39024390243901</v>
      </c>
      <c r="Q1366">
        <v>0.118641310700232</v>
      </c>
    </row>
    <row r="1367" spans="1:17" hidden="1" x14ac:dyDescent="0.3">
      <c r="A1367" t="s">
        <v>2885</v>
      </c>
      <c r="B1367" t="s">
        <v>2886</v>
      </c>
      <c r="C1367" t="str">
        <f>IFERROR(VLOOKUP(Table1[[#This Row],[Ticker]],[1]!Table1[[Symbol]:[Industry]],2,FALSE),"-")</f>
        <v>-</v>
      </c>
      <c r="D1367" t="s">
        <v>62</v>
      </c>
      <c r="E1367">
        <v>1159.423074</v>
      </c>
      <c r="F1367">
        <v>1197.8</v>
      </c>
      <c r="G1367">
        <v>31.9637992227191</v>
      </c>
      <c r="H1367">
        <v>-7.0599641897787304</v>
      </c>
      <c r="I1367">
        <v>-28.433612740598601</v>
      </c>
      <c r="J1367">
        <v>0.64070828082487497</v>
      </c>
      <c r="K1367">
        <v>1231.17866275396</v>
      </c>
      <c r="L1367">
        <v>1195.69580811695</v>
      </c>
      <c r="M1367">
        <v>50.022395108061801</v>
      </c>
      <c r="N1367">
        <v>0.77341683434695097</v>
      </c>
      <c r="O1367">
        <v>33.160794790449103</v>
      </c>
      <c r="P1367">
        <v>64.532967032966994</v>
      </c>
      <c r="Q1367">
        <v>9.6912509516706005E-2</v>
      </c>
    </row>
    <row r="1368" spans="1:17" hidden="1" x14ac:dyDescent="0.3">
      <c r="A1368" t="s">
        <v>2887</v>
      </c>
      <c r="B1368" t="s">
        <v>2888</v>
      </c>
      <c r="C1368" t="str">
        <f>IFERROR(VLOOKUP(Table1[[#This Row],[Ticker]],[1]!Table1[[Symbol]:[Industry]],2,FALSE),"-")</f>
        <v>-</v>
      </c>
      <c r="D1368" t="s">
        <v>637</v>
      </c>
      <c r="E1368">
        <v>1153.871177125</v>
      </c>
      <c r="F1368">
        <v>20.75</v>
      </c>
      <c r="G1368">
        <v>-91.557368353875603</v>
      </c>
      <c r="H1368">
        <v>-9.4778895697879495</v>
      </c>
      <c r="I1368">
        <v>18.593331481403499</v>
      </c>
      <c r="J1368">
        <v>-3.5271984267230501</v>
      </c>
      <c r="K1368">
        <v>21.411967049074299</v>
      </c>
      <c r="L1368">
        <v>25.720091487294098</v>
      </c>
      <c r="M1368">
        <v>44.2594983592235</v>
      </c>
      <c r="N1368">
        <v>0.92913454384793603</v>
      </c>
      <c r="O1368">
        <v>186.987951807228</v>
      </c>
      <c r="P1368">
        <v>38.3333333333333</v>
      </c>
      <c r="Q1368">
        <v>0.21020456144277999</v>
      </c>
    </row>
    <row r="1369" spans="1:17" hidden="1" x14ac:dyDescent="0.3">
      <c r="A1369" t="s">
        <v>2889</v>
      </c>
      <c r="B1369" t="s">
        <v>2890</v>
      </c>
      <c r="C1369" t="str">
        <f>IFERROR(VLOOKUP(Table1[[#This Row],[Ticker]],[1]!Table1[[Symbol]:[Industry]],2,FALSE),"-")</f>
        <v>-</v>
      </c>
      <c r="D1369" t="s">
        <v>246</v>
      </c>
      <c r="E1369">
        <v>1150.6646487999999</v>
      </c>
      <c r="F1369">
        <v>981.05</v>
      </c>
      <c r="G1369">
        <v>17.506144583304199</v>
      </c>
      <c r="H1369">
        <v>-3.7517949558497898</v>
      </c>
      <c r="I1369">
        <v>-3.9300652226542701</v>
      </c>
      <c r="J1369">
        <v>0.81293326091367601</v>
      </c>
      <c r="K1369">
        <v>964.93285082250895</v>
      </c>
      <c r="L1369">
        <v>878.67035843083102</v>
      </c>
      <c r="M1369">
        <v>65.692999084782699</v>
      </c>
      <c r="N1369">
        <v>1.08574063470669</v>
      </c>
      <c r="O1369">
        <v>12.6395188828296</v>
      </c>
      <c r="P1369">
        <v>68.855421686746993</v>
      </c>
      <c r="Q1369">
        <v>3.9088625745302003E-2</v>
      </c>
    </row>
    <row r="1370" spans="1:17" hidden="1" x14ac:dyDescent="0.3">
      <c r="A1370" t="s">
        <v>2891</v>
      </c>
      <c r="B1370" t="s">
        <v>2892</v>
      </c>
      <c r="C1370" t="str">
        <f>IFERROR(VLOOKUP(Table1[[#This Row],[Ticker]],[1]!Table1[[Symbol]:[Industry]],2,FALSE),"-")</f>
        <v>-</v>
      </c>
      <c r="D1370" t="s">
        <v>62</v>
      </c>
      <c r="E1370">
        <v>1147.8153600000001</v>
      </c>
      <c r="F1370">
        <v>227.15</v>
      </c>
      <c r="G1370">
        <v>94.668522910902098</v>
      </c>
      <c r="H1370">
        <v>-6.5186443360467399</v>
      </c>
      <c r="I1370">
        <v>24.4756566561956</v>
      </c>
      <c r="J1370">
        <v>-1.17548089280023</v>
      </c>
      <c r="K1370">
        <v>229.62882732260201</v>
      </c>
      <c r="L1370">
        <v>197.40127050918801</v>
      </c>
      <c r="M1370">
        <v>47.852319105217802</v>
      </c>
      <c r="N1370">
        <v>0.69031604793151102</v>
      </c>
      <c r="O1370">
        <v>16.6629980189302</v>
      </c>
      <c r="P1370">
        <v>129.09732728189601</v>
      </c>
      <c r="Q1370">
        <v>3.3009456435841002E-2</v>
      </c>
    </row>
    <row r="1371" spans="1:17" hidden="1" x14ac:dyDescent="0.3">
      <c r="A1371" t="s">
        <v>2893</v>
      </c>
      <c r="B1371" t="s">
        <v>2894</v>
      </c>
      <c r="C1371" t="str">
        <f>IFERROR(VLOOKUP(Table1[[#This Row],[Ticker]],[1]!Table1[[Symbol]:[Industry]],2,FALSE),"-")</f>
        <v>-</v>
      </c>
      <c r="D1371" t="s">
        <v>209</v>
      </c>
      <c r="E1371">
        <v>1144.2237886299999</v>
      </c>
      <c r="F1371">
        <v>516.15</v>
      </c>
      <c r="G1371">
        <v>-0.34268879407627301</v>
      </c>
      <c r="H1371">
        <v>-1.70160352090921</v>
      </c>
      <c r="I1371">
        <v>2.8922330906606399</v>
      </c>
      <c r="J1371">
        <v>-1.7029364548464601</v>
      </c>
      <c r="K1371">
        <v>493.488491210267</v>
      </c>
      <c r="L1371">
        <v>474.38776150042298</v>
      </c>
      <c r="M1371">
        <v>63.4088242185206</v>
      </c>
      <c r="N1371">
        <v>1.0756639066554801</v>
      </c>
      <c r="O1371">
        <v>20.730407827181999</v>
      </c>
      <c r="P1371">
        <v>32.244427363566402</v>
      </c>
      <c r="Q1371">
        <v>4.0510420514231003E-2</v>
      </c>
    </row>
    <row r="1372" spans="1:17" hidden="1" x14ac:dyDescent="0.3">
      <c r="A1372" t="s">
        <v>2895</v>
      </c>
      <c r="B1372" t="s">
        <v>2896</v>
      </c>
      <c r="C1372" t="str">
        <f>IFERROR(VLOOKUP(Table1[[#This Row],[Ticker]],[1]!Table1[[Symbol]:[Industry]],2,FALSE),"-")</f>
        <v>-</v>
      </c>
      <c r="D1372" t="s">
        <v>59</v>
      </c>
      <c r="E1372">
        <v>1143.04</v>
      </c>
      <c r="F1372">
        <v>742.35</v>
      </c>
      <c r="G1372">
        <v>85.879919262449903</v>
      </c>
      <c r="H1372">
        <v>14.8802399569517</v>
      </c>
      <c r="I1372">
        <v>36.337815384479697</v>
      </c>
      <c r="J1372">
        <v>1.4114756289388899</v>
      </c>
      <c r="K1372">
        <v>671.697783737789</v>
      </c>
      <c r="L1372">
        <v>544.05943436885605</v>
      </c>
      <c r="M1372">
        <v>58.124676895946102</v>
      </c>
      <c r="N1372">
        <v>0.80480221117717698</v>
      </c>
      <c r="O1372">
        <v>8.4394153701084296</v>
      </c>
      <c r="P1372">
        <v>124.274924471299</v>
      </c>
      <c r="Q1372">
        <v>0.14158460100124801</v>
      </c>
    </row>
    <row r="1373" spans="1:17" hidden="1" x14ac:dyDescent="0.3">
      <c r="A1373" t="s">
        <v>2897</v>
      </c>
      <c r="B1373" t="s">
        <v>2898</v>
      </c>
      <c r="C1373" t="str">
        <f>IFERROR(VLOOKUP(Table1[[#This Row],[Ticker]],[1]!Table1[[Symbol]:[Industry]],2,FALSE),"-")</f>
        <v>-</v>
      </c>
      <c r="D1373" t="s">
        <v>2899</v>
      </c>
      <c r="E1373">
        <v>1137.3200999999999</v>
      </c>
      <c r="F1373">
        <v>549.4</v>
      </c>
      <c r="G1373">
        <v>247.339459898836</v>
      </c>
      <c r="H1373">
        <v>18.727471195332399</v>
      </c>
      <c r="I1373">
        <v>261.831683425954</v>
      </c>
      <c r="J1373">
        <v>-13.4934280234457</v>
      </c>
      <c r="K1373">
        <v>448.06157571981902</v>
      </c>
      <c r="M1373">
        <v>58.1208746887648</v>
      </c>
      <c r="N1373">
        <v>0.94552771947391701</v>
      </c>
      <c r="O1373">
        <v>21.933017837641</v>
      </c>
      <c r="P1373">
        <v>292.42857142857099</v>
      </c>
    </row>
    <row r="1374" spans="1:17" hidden="1" x14ac:dyDescent="0.3">
      <c r="A1374" t="s">
        <v>2900</v>
      </c>
      <c r="B1374" t="s">
        <v>2901</v>
      </c>
      <c r="C1374" t="str">
        <f>IFERROR(VLOOKUP(Table1[[#This Row],[Ticker]],[1]!Table1[[Symbol]:[Industry]],2,FALSE),"-")</f>
        <v>-</v>
      </c>
      <c r="D1374" t="s">
        <v>243</v>
      </c>
      <c r="E1374">
        <v>1136.7813950249999</v>
      </c>
      <c r="F1374">
        <v>403.9</v>
      </c>
      <c r="G1374">
        <v>-46.350505632515699</v>
      </c>
      <c r="H1374">
        <v>-5.5027161820511399</v>
      </c>
      <c r="I1374">
        <v>-29.749520251610399</v>
      </c>
      <c r="J1374">
        <v>-1.7471858233300499</v>
      </c>
      <c r="K1374">
        <v>413.83902814032098</v>
      </c>
      <c r="L1374">
        <v>445.964114291908</v>
      </c>
      <c r="M1374">
        <v>43.638214602107801</v>
      </c>
      <c r="N1374">
        <v>1.06538099048085</v>
      </c>
      <c r="O1374">
        <v>38.1034909631096</v>
      </c>
      <c r="P1374">
        <v>9.7256180385764495</v>
      </c>
      <c r="Q1374">
        <v>-0.14493583352276501</v>
      </c>
    </row>
    <row r="1375" spans="1:17" hidden="1" x14ac:dyDescent="0.3">
      <c r="A1375" t="s">
        <v>2902</v>
      </c>
      <c r="B1375" t="s">
        <v>2903</v>
      </c>
      <c r="C1375" t="str">
        <f>IFERROR(VLOOKUP(Table1[[#This Row],[Ticker]],[1]!Table1[[Symbol]:[Industry]],2,FALSE),"-")</f>
        <v>-</v>
      </c>
      <c r="D1375" t="s">
        <v>526</v>
      </c>
      <c r="E1375">
        <v>1135.477989625</v>
      </c>
      <c r="F1375">
        <v>53.48</v>
      </c>
      <c r="G1375">
        <v>1.84736377981282</v>
      </c>
      <c r="H1375">
        <v>-11.4311601486709</v>
      </c>
      <c r="I1375">
        <v>-31.367644497985701</v>
      </c>
      <c r="J1375">
        <v>-4.4190066921876898</v>
      </c>
      <c r="K1375">
        <v>56.254427759116297</v>
      </c>
      <c r="L1375">
        <v>54.754898985115801</v>
      </c>
      <c r="M1375">
        <v>40.6702790272915</v>
      </c>
      <c r="N1375">
        <v>0.58199771767850095</v>
      </c>
      <c r="O1375">
        <v>39.584891548242297</v>
      </c>
      <c r="P1375">
        <v>84.413793103448199</v>
      </c>
      <c r="Q1375">
        <v>2.5471046080291E-2</v>
      </c>
    </row>
    <row r="1376" spans="1:17" hidden="1" x14ac:dyDescent="0.3">
      <c r="A1376" t="s">
        <v>2904</v>
      </c>
      <c r="B1376" t="s">
        <v>2905</v>
      </c>
      <c r="C1376" t="str">
        <f>IFERROR(VLOOKUP(Table1[[#This Row],[Ticker]],[1]!Table1[[Symbol]:[Industry]],2,FALSE),"-")</f>
        <v>-</v>
      </c>
      <c r="D1376" t="s">
        <v>416</v>
      </c>
      <c r="E1376">
        <v>1135.3444883</v>
      </c>
      <c r="F1376">
        <v>216.32</v>
      </c>
      <c r="G1376">
        <v>1.48445458012558</v>
      </c>
      <c r="H1376">
        <v>-6.6249794715827301E-2</v>
      </c>
      <c r="I1376">
        <v>-25.571756896492101</v>
      </c>
      <c r="J1376">
        <v>4.5194047538463398</v>
      </c>
      <c r="K1376">
        <v>214.38016063523</v>
      </c>
      <c r="L1376">
        <v>215.30533150644001</v>
      </c>
      <c r="M1376">
        <v>66.912809278914196</v>
      </c>
      <c r="N1376">
        <v>2.3716225436870801</v>
      </c>
      <c r="O1376">
        <v>24.791974852071</v>
      </c>
      <c r="P1376">
        <v>32.874692874692798</v>
      </c>
      <c r="Q1376">
        <v>2.1904854316072E-2</v>
      </c>
    </row>
    <row r="1377" spans="1:17" hidden="1" x14ac:dyDescent="0.3">
      <c r="A1377" t="s">
        <v>2906</v>
      </c>
      <c r="B1377" t="s">
        <v>2907</v>
      </c>
      <c r="C1377" t="str">
        <f>IFERROR(VLOOKUP(Table1[[#This Row],[Ticker]],[1]!Table1[[Symbol]:[Industry]],2,FALSE),"-")</f>
        <v>-</v>
      </c>
      <c r="D1377" t="s">
        <v>2908</v>
      </c>
      <c r="E1377">
        <v>1133.28279378</v>
      </c>
      <c r="F1377">
        <v>172.18</v>
      </c>
      <c r="G1377">
        <v>-70.159243618445302</v>
      </c>
      <c r="H1377">
        <v>2.0829704615117701</v>
      </c>
      <c r="I1377">
        <v>-48.759253847542404</v>
      </c>
      <c r="J1377">
        <v>1.32477188778621</v>
      </c>
      <c r="K1377">
        <v>173.33639247303901</v>
      </c>
      <c r="M1377">
        <v>67.306984885281196</v>
      </c>
      <c r="N1377">
        <v>1.0610977309227501</v>
      </c>
      <c r="O1377">
        <v>88.639795562783107</v>
      </c>
      <c r="P1377">
        <v>18.581267217630799</v>
      </c>
    </row>
    <row r="1378" spans="1:17" hidden="1" x14ac:dyDescent="0.3">
      <c r="A1378" t="s">
        <v>2909</v>
      </c>
      <c r="B1378" t="s">
        <v>2910</v>
      </c>
      <c r="C1378" t="str">
        <f>IFERROR(VLOOKUP(Table1[[#This Row],[Ticker]],[1]!Table1[[Symbol]:[Industry]],2,FALSE),"-")</f>
        <v>-</v>
      </c>
      <c r="D1378" t="s">
        <v>986</v>
      </c>
      <c r="E1378">
        <v>1130.5714749000001</v>
      </c>
      <c r="F1378">
        <v>790.5</v>
      </c>
      <c r="G1378">
        <v>64.148764794712605</v>
      </c>
      <c r="H1378">
        <v>10.3413748968807</v>
      </c>
      <c r="I1378">
        <v>10.3356055236736</v>
      </c>
      <c r="J1378">
        <v>3.9901412510827701</v>
      </c>
      <c r="K1378">
        <v>715.70483763375796</v>
      </c>
      <c r="L1378">
        <v>638.37549627570797</v>
      </c>
      <c r="M1378">
        <v>72.865668193137793</v>
      </c>
      <c r="N1378">
        <v>1.01182675694521</v>
      </c>
      <c r="O1378">
        <v>9.5066413662238993</v>
      </c>
      <c r="P1378">
        <v>95.6683168316831</v>
      </c>
      <c r="Q1378">
        <v>8.0358495742458999E-2</v>
      </c>
    </row>
    <row r="1379" spans="1:17" hidden="1" x14ac:dyDescent="0.3">
      <c r="A1379" t="s">
        <v>2911</v>
      </c>
      <c r="B1379" t="s">
        <v>2912</v>
      </c>
      <c r="C1379" t="str">
        <f>IFERROR(VLOOKUP(Table1[[#This Row],[Ticker]],[1]!Table1[[Symbol]:[Industry]],2,FALSE),"-")</f>
        <v>-</v>
      </c>
      <c r="D1379" t="s">
        <v>637</v>
      </c>
      <c r="E1379">
        <v>1130.4669225350001</v>
      </c>
      <c r="F1379">
        <v>306.05</v>
      </c>
      <c r="G1379">
        <v>-9.7477754418950102</v>
      </c>
      <c r="H1379">
        <v>14.262650199258101</v>
      </c>
      <c r="I1379">
        <v>-3.5543520291192898</v>
      </c>
      <c r="J1379">
        <v>-1.1596411005895699</v>
      </c>
      <c r="K1379">
        <v>287.18957902740902</v>
      </c>
      <c r="L1379">
        <v>285.19310749136201</v>
      </c>
      <c r="M1379">
        <v>59.338338958079902</v>
      </c>
      <c r="N1379">
        <v>2.5708397843554298</v>
      </c>
      <c r="O1379">
        <v>17.4971409900343</v>
      </c>
      <c r="P1379">
        <v>36.022222222222197</v>
      </c>
      <c r="Q1379">
        <v>-4.9475640498050002E-3</v>
      </c>
    </row>
    <row r="1380" spans="1:17" hidden="1" x14ac:dyDescent="0.3">
      <c r="A1380" t="s">
        <v>2913</v>
      </c>
      <c r="B1380" t="s">
        <v>2914</v>
      </c>
      <c r="C1380" t="str">
        <f>IFERROR(VLOOKUP(Table1[[#This Row],[Ticker]],[1]!Table1[[Symbol]:[Industry]],2,FALSE),"-")</f>
        <v>-</v>
      </c>
      <c r="D1380" t="s">
        <v>246</v>
      </c>
      <c r="E1380">
        <v>1129.6427391</v>
      </c>
      <c r="F1380">
        <v>823.45</v>
      </c>
      <c r="G1380">
        <v>294.80000933600201</v>
      </c>
      <c r="H1380">
        <v>7.5973831638840696</v>
      </c>
      <c r="I1380">
        <v>108.263983618759</v>
      </c>
      <c r="J1380">
        <v>-15.101456604304801</v>
      </c>
      <c r="K1380">
        <v>744.27932450621597</v>
      </c>
      <c r="L1380">
        <v>483.51666145128002</v>
      </c>
      <c r="M1380">
        <v>30.4817451909704</v>
      </c>
      <c r="N1380">
        <v>1.87345761068451</v>
      </c>
      <c r="O1380">
        <v>37.227518367842599</v>
      </c>
      <c r="P1380">
        <v>353.691460055096</v>
      </c>
      <c r="Q1380">
        <v>0.215223054000417</v>
      </c>
    </row>
    <row r="1381" spans="1:17" hidden="1" x14ac:dyDescent="0.3">
      <c r="A1381" t="s">
        <v>2915</v>
      </c>
      <c r="B1381" t="s">
        <v>2916</v>
      </c>
      <c r="C1381" t="str">
        <f>IFERROR(VLOOKUP(Table1[[#This Row],[Ticker]],[1]!Table1[[Symbol]:[Industry]],2,FALSE),"-")</f>
        <v>-</v>
      </c>
      <c r="D1381" t="s">
        <v>304</v>
      </c>
      <c r="E1381">
        <v>1129.4594999999999</v>
      </c>
      <c r="F1381">
        <v>8632.9</v>
      </c>
      <c r="G1381">
        <v>32.838666209263899</v>
      </c>
      <c r="H1381">
        <v>-7.4697437372371898</v>
      </c>
      <c r="I1381">
        <v>-23.4121786384224</v>
      </c>
      <c r="J1381">
        <v>-1.63922007283942</v>
      </c>
      <c r="K1381">
        <v>8817.5456089880208</v>
      </c>
      <c r="L1381">
        <v>8074.7600378872203</v>
      </c>
      <c r="M1381">
        <v>42.835180595428596</v>
      </c>
      <c r="N1381">
        <v>0.58377108551665602</v>
      </c>
      <c r="O1381">
        <v>16.426693231706601</v>
      </c>
      <c r="P1381">
        <v>94.478486145528194</v>
      </c>
      <c r="Q1381">
        <v>0.18181062093935499</v>
      </c>
    </row>
    <row r="1382" spans="1:17" hidden="1" x14ac:dyDescent="0.3">
      <c r="A1382" t="s">
        <v>2917</v>
      </c>
      <c r="B1382" t="s">
        <v>2918</v>
      </c>
      <c r="C1382" t="str">
        <f>IFERROR(VLOOKUP(Table1[[#This Row],[Ticker]],[1]!Table1[[Symbol]:[Industry]],2,FALSE),"-")</f>
        <v>-</v>
      </c>
      <c r="D1382" t="s">
        <v>246</v>
      </c>
      <c r="E1382">
        <v>1127.2809798000001</v>
      </c>
      <c r="F1382">
        <v>167.85</v>
      </c>
      <c r="G1382">
        <v>168.07164751072199</v>
      </c>
      <c r="H1382">
        <v>109.5423052787</v>
      </c>
      <c r="I1382">
        <v>84.635854274622204</v>
      </c>
      <c r="J1382">
        <v>-5.3670860216056804</v>
      </c>
      <c r="K1382">
        <v>122.794994037574</v>
      </c>
      <c r="L1382">
        <v>90.318584172680403</v>
      </c>
      <c r="M1382">
        <v>71.239909635036895</v>
      </c>
      <c r="N1382">
        <v>0.50348119314327</v>
      </c>
      <c r="O1382">
        <v>10.0089365504915</v>
      </c>
      <c r="P1382">
        <v>215.211267605633</v>
      </c>
      <c r="Q1382">
        <v>0.121769294172732</v>
      </c>
    </row>
    <row r="1383" spans="1:17" hidden="1" x14ac:dyDescent="0.3">
      <c r="A1383" t="s">
        <v>2919</v>
      </c>
      <c r="B1383" t="s">
        <v>2920</v>
      </c>
      <c r="C1383" t="str">
        <f>IFERROR(VLOOKUP(Table1[[#This Row],[Ticker]],[1]!Table1[[Symbol]:[Industry]],2,FALSE),"-")</f>
        <v>-</v>
      </c>
      <c r="D1383" t="s">
        <v>548</v>
      </c>
      <c r="E1383">
        <v>1115.044141869</v>
      </c>
      <c r="F1383">
        <v>160.84</v>
      </c>
      <c r="G1383">
        <v>-21.036822156730999</v>
      </c>
      <c r="H1383">
        <v>-8.6413983634482197</v>
      </c>
      <c r="I1383">
        <v>-5.7447966710343703</v>
      </c>
      <c r="J1383">
        <v>2.2229349258861499</v>
      </c>
      <c r="K1383">
        <v>155.961422325635</v>
      </c>
      <c r="L1383">
        <v>162.08409090589601</v>
      </c>
      <c r="M1383">
        <v>57.915617337669502</v>
      </c>
      <c r="N1383">
        <v>0.958893932254967</v>
      </c>
      <c r="O1383">
        <v>34.947774185525901</v>
      </c>
      <c r="P1383">
        <v>26.695549428909001</v>
      </c>
      <c r="Q1383">
        <v>6.0904424018421999E-2</v>
      </c>
    </row>
    <row r="1384" spans="1:17" hidden="1" x14ac:dyDescent="0.3">
      <c r="A1384" t="s">
        <v>2921</v>
      </c>
      <c r="B1384" t="s">
        <v>2922</v>
      </c>
      <c r="C1384" t="str">
        <f>IFERROR(VLOOKUP(Table1[[#This Row],[Ticker]],[1]!Table1[[Symbol]:[Industry]],2,FALSE),"-")</f>
        <v>-</v>
      </c>
      <c r="D1384" t="s">
        <v>637</v>
      </c>
      <c r="E1384">
        <v>1114.106701965</v>
      </c>
      <c r="F1384">
        <v>2655.6</v>
      </c>
      <c r="G1384">
        <v>39.759895473891902</v>
      </c>
      <c r="H1384">
        <v>25.6837265318707</v>
      </c>
      <c r="I1384">
        <v>14.864264879588999</v>
      </c>
      <c r="J1384">
        <v>-0.35269869719970198</v>
      </c>
      <c r="K1384">
        <v>2136.2529304639502</v>
      </c>
      <c r="L1384">
        <v>1927.1296847969199</v>
      </c>
      <c r="M1384">
        <v>74.800937869723796</v>
      </c>
      <c r="N1384">
        <v>3.1465607940446598</v>
      </c>
      <c r="O1384">
        <v>9.5533965958728793</v>
      </c>
      <c r="P1384">
        <v>75.287128712871294</v>
      </c>
      <c r="Q1384">
        <v>6.4166894914847006E-2</v>
      </c>
    </row>
    <row r="1385" spans="1:17" hidden="1" x14ac:dyDescent="0.3">
      <c r="A1385" t="s">
        <v>2923</v>
      </c>
      <c r="B1385" t="s">
        <v>2924</v>
      </c>
      <c r="C1385" t="str">
        <f>IFERROR(VLOOKUP(Table1[[#This Row],[Ticker]],[1]!Table1[[Symbol]:[Industry]],2,FALSE),"-")</f>
        <v>-</v>
      </c>
      <c r="D1385" t="s">
        <v>413</v>
      </c>
      <c r="E1385">
        <v>1108.7549775</v>
      </c>
      <c r="F1385">
        <v>340.5</v>
      </c>
      <c r="G1385">
        <v>-9.4720916448584003</v>
      </c>
      <c r="H1385">
        <v>-5.0559641897787397</v>
      </c>
      <c r="I1385">
        <v>-31.078952638559901</v>
      </c>
      <c r="J1385">
        <v>4.2857844058343497</v>
      </c>
      <c r="K1385">
        <v>332.18403153036797</v>
      </c>
      <c r="L1385">
        <v>336.086218662683</v>
      </c>
      <c r="M1385">
        <v>53.078944029747902</v>
      </c>
      <c r="N1385">
        <v>1.51073626829367</v>
      </c>
      <c r="O1385">
        <v>48.825256975036702</v>
      </c>
      <c r="P1385">
        <v>36.719534230074203</v>
      </c>
      <c r="Q1385">
        <v>-4.1792945687350001E-3</v>
      </c>
    </row>
    <row r="1386" spans="1:17" hidden="1" x14ac:dyDescent="0.3">
      <c r="A1386" t="s">
        <v>2925</v>
      </c>
      <c r="B1386" t="s">
        <v>2926</v>
      </c>
      <c r="C1386" t="str">
        <f>IFERROR(VLOOKUP(Table1[[#This Row],[Ticker]],[1]!Table1[[Symbol]:[Industry]],2,FALSE),"-")</f>
        <v>-</v>
      </c>
      <c r="D1386" t="s">
        <v>78</v>
      </c>
      <c r="E1386">
        <v>1107.1630008299901</v>
      </c>
      <c r="F1386">
        <v>237.94</v>
      </c>
      <c r="G1386">
        <v>-6.8562491540159103</v>
      </c>
      <c r="H1386">
        <v>-0.20246864488497099</v>
      </c>
      <c r="I1386">
        <v>-5.3774648404705196</v>
      </c>
      <c r="J1386">
        <v>-5.1752932742652096</v>
      </c>
      <c r="K1386">
        <v>229.493385275408</v>
      </c>
      <c r="L1386">
        <v>218.00237790971599</v>
      </c>
      <c r="M1386">
        <v>52.318636463273997</v>
      </c>
      <c r="N1386">
        <v>1.3072426859405899</v>
      </c>
      <c r="O1386">
        <v>9.2712448516432708</v>
      </c>
      <c r="P1386">
        <v>32.188888888888798</v>
      </c>
      <c r="Q1386">
        <v>-4.2124343151149997E-2</v>
      </c>
    </row>
    <row r="1387" spans="1:17" hidden="1" x14ac:dyDescent="0.3">
      <c r="A1387" t="s">
        <v>2927</v>
      </c>
      <c r="B1387" t="s">
        <v>2928</v>
      </c>
      <c r="C1387" t="str">
        <f>IFERROR(VLOOKUP(Table1[[#This Row],[Ticker]],[1]!Table1[[Symbol]:[Industry]],2,FALSE),"-")</f>
        <v>-</v>
      </c>
      <c r="D1387" t="s">
        <v>2929</v>
      </c>
      <c r="E1387">
        <v>1104.209843055</v>
      </c>
      <c r="F1387">
        <v>31.16</v>
      </c>
      <c r="G1387">
        <v>-50.770968738638402</v>
      </c>
      <c r="H1387">
        <v>0.79687861958580797</v>
      </c>
      <c r="I1387">
        <v>-46.8576211058786</v>
      </c>
      <c r="J1387">
        <v>0.19450038450368601</v>
      </c>
      <c r="K1387">
        <v>31.268012842596299</v>
      </c>
      <c r="L1387">
        <v>34.317985405312697</v>
      </c>
      <c r="M1387">
        <v>57.598021072957501</v>
      </c>
      <c r="N1387">
        <v>0.89773016041937304</v>
      </c>
      <c r="O1387">
        <v>66.880616174582798</v>
      </c>
      <c r="P1387">
        <v>19.846153846153801</v>
      </c>
      <c r="Q1387">
        <v>0.15491190980031899</v>
      </c>
    </row>
    <row r="1388" spans="1:17" hidden="1" x14ac:dyDescent="0.3">
      <c r="A1388" t="s">
        <v>2930</v>
      </c>
      <c r="B1388" t="s">
        <v>2931</v>
      </c>
      <c r="C1388" t="str">
        <f>IFERROR(VLOOKUP(Table1[[#This Row],[Ticker]],[1]!Table1[[Symbol]:[Industry]],2,FALSE),"-")</f>
        <v>-</v>
      </c>
      <c r="E1388">
        <v>1098.7623599999999</v>
      </c>
      <c r="F1388">
        <v>442.2</v>
      </c>
      <c r="G1388">
        <v>169.58189904316799</v>
      </c>
      <c r="H1388">
        <v>2.63261208962945</v>
      </c>
      <c r="I1388">
        <v>36.903917266487603</v>
      </c>
      <c r="J1388">
        <v>6.4968934225182497</v>
      </c>
      <c r="K1388">
        <v>400.80674805129098</v>
      </c>
      <c r="L1388">
        <v>319.76092231323202</v>
      </c>
      <c r="M1388">
        <v>81.975835116600393</v>
      </c>
      <c r="N1388">
        <v>1.22492116406883</v>
      </c>
      <c r="O1388">
        <v>2.2161917684305701</v>
      </c>
      <c r="P1388">
        <v>210.75193253689301</v>
      </c>
    </row>
    <row r="1389" spans="1:17" hidden="1" x14ac:dyDescent="0.3">
      <c r="A1389" t="s">
        <v>2932</v>
      </c>
      <c r="B1389" t="s">
        <v>2933</v>
      </c>
      <c r="C1389" t="str">
        <f>IFERROR(VLOOKUP(Table1[[#This Row],[Ticker]],[1]!Table1[[Symbol]:[Industry]],2,FALSE),"-")</f>
        <v>-</v>
      </c>
      <c r="D1389" t="s">
        <v>130</v>
      </c>
      <c r="E1389">
        <v>1098.047335</v>
      </c>
      <c r="F1389">
        <v>27.65</v>
      </c>
      <c r="G1389">
        <v>189.597963300196</v>
      </c>
      <c r="H1389">
        <v>6.9330295209130703</v>
      </c>
      <c r="I1389">
        <v>3.3506665372140497E-2</v>
      </c>
      <c r="J1389">
        <v>1.0239148541280101</v>
      </c>
      <c r="K1389">
        <v>26.750444632597901</v>
      </c>
      <c r="L1389">
        <v>24.117664906764201</v>
      </c>
      <c r="M1389">
        <v>63.880444726744003</v>
      </c>
      <c r="N1389">
        <v>1.4653704285257201</v>
      </c>
      <c r="O1389">
        <v>20.7956600361663</v>
      </c>
      <c r="P1389">
        <v>227.218934911242</v>
      </c>
      <c r="Q1389">
        <v>7.8975410245624003E-2</v>
      </c>
    </row>
    <row r="1390" spans="1:17" hidden="1" x14ac:dyDescent="0.3">
      <c r="A1390" t="s">
        <v>2934</v>
      </c>
      <c r="B1390" t="s">
        <v>2935</v>
      </c>
      <c r="C1390" t="str">
        <f>IFERROR(VLOOKUP(Table1[[#This Row],[Ticker]],[1]!Table1[[Symbol]:[Industry]],2,FALSE),"-")</f>
        <v>-</v>
      </c>
      <c r="D1390" t="s">
        <v>553</v>
      </c>
      <c r="E1390">
        <v>1096.42170792</v>
      </c>
      <c r="F1390">
        <v>312.14999999999998</v>
      </c>
      <c r="G1390">
        <v>64.223917498669806</v>
      </c>
      <c r="H1390">
        <v>15.2801060794593</v>
      </c>
      <c r="I1390">
        <v>30.429448113225099</v>
      </c>
      <c r="J1390">
        <v>4.6221779700760202</v>
      </c>
      <c r="K1390">
        <v>278.50876242733801</v>
      </c>
      <c r="L1390">
        <v>243.76345090112099</v>
      </c>
      <c r="M1390">
        <v>65.825876390818095</v>
      </c>
      <c r="N1390">
        <v>1.87689539415912</v>
      </c>
      <c r="O1390">
        <v>8.0089700464520206</v>
      </c>
      <c r="P1390">
        <v>94.425412644036101</v>
      </c>
      <c r="Q1390">
        <v>1.1760532901032E-2</v>
      </c>
    </row>
    <row r="1391" spans="1:17" hidden="1" x14ac:dyDescent="0.3">
      <c r="A1391" t="s">
        <v>2936</v>
      </c>
      <c r="B1391" t="s">
        <v>2937</v>
      </c>
      <c r="C1391" t="str">
        <f>IFERROR(VLOOKUP(Table1[[#This Row],[Ticker]],[1]!Table1[[Symbol]:[Industry]],2,FALSE),"-")</f>
        <v>-</v>
      </c>
      <c r="D1391" t="s">
        <v>337</v>
      </c>
      <c r="E1391">
        <v>1092.417570783</v>
      </c>
      <c r="F1391">
        <v>20.65</v>
      </c>
      <c r="G1391">
        <v>82.1838218860551</v>
      </c>
      <c r="H1391">
        <v>-9.02825056391268</v>
      </c>
      <c r="I1391">
        <v>3.4533153189355699</v>
      </c>
      <c r="J1391">
        <v>-1.9975918088386599</v>
      </c>
      <c r="K1391">
        <v>21.3761401666141</v>
      </c>
      <c r="L1391">
        <v>18.983821441141501</v>
      </c>
      <c r="M1391">
        <v>34.033132683970599</v>
      </c>
      <c r="N1391">
        <v>0.92656255717050595</v>
      </c>
      <c r="O1391">
        <v>101.694915254237</v>
      </c>
      <c r="P1391">
        <v>134.65909090909</v>
      </c>
      <c r="Q1391">
        <v>8.6380057493189999E-2</v>
      </c>
    </row>
    <row r="1392" spans="1:17" hidden="1" x14ac:dyDescent="0.3">
      <c r="A1392" t="s">
        <v>2938</v>
      </c>
      <c r="B1392" t="s">
        <v>2939</v>
      </c>
      <c r="C1392" t="str">
        <f>IFERROR(VLOOKUP(Table1[[#This Row],[Ticker]],[1]!Table1[[Symbol]:[Industry]],2,FALSE),"-")</f>
        <v>-</v>
      </c>
      <c r="D1392" t="s">
        <v>299</v>
      </c>
      <c r="E1392">
        <v>1091.11436325</v>
      </c>
      <c r="F1392">
        <v>460.2</v>
      </c>
      <c r="G1392">
        <v>-35.273323828516297</v>
      </c>
      <c r="H1392">
        <v>-4.1772889616611302</v>
      </c>
      <c r="I1392">
        <v>-11.044059748026999</v>
      </c>
      <c r="J1392">
        <v>-5.5977190298422297</v>
      </c>
      <c r="K1392">
        <v>439.71534412991599</v>
      </c>
      <c r="L1392">
        <v>434.02860716134802</v>
      </c>
      <c r="M1392">
        <v>41.5403120793531</v>
      </c>
      <c r="N1392">
        <v>0.472477799514187</v>
      </c>
      <c r="O1392">
        <v>12.7770534550195</v>
      </c>
      <c r="P1392">
        <v>27.250103691414299</v>
      </c>
      <c r="Q1392">
        <v>-3.0669783408926E-2</v>
      </c>
    </row>
    <row r="1393" spans="1:17" hidden="1" x14ac:dyDescent="0.3">
      <c r="A1393" t="s">
        <v>2940</v>
      </c>
      <c r="B1393" t="s">
        <v>2941</v>
      </c>
      <c r="C1393" t="str">
        <f>IFERROR(VLOOKUP(Table1[[#This Row],[Ticker]],[1]!Table1[[Symbol]:[Industry]],2,FALSE),"-")</f>
        <v>-</v>
      </c>
      <c r="D1393" t="s">
        <v>62</v>
      </c>
      <c r="E1393">
        <v>1087.7909360000001</v>
      </c>
      <c r="F1393">
        <v>386.7</v>
      </c>
      <c r="G1393">
        <v>-0.829703528834148</v>
      </c>
      <c r="H1393">
        <v>21.2539220464013</v>
      </c>
      <c r="I1393">
        <v>-7.3962996591710199</v>
      </c>
      <c r="J1393">
        <v>19.846497713979499</v>
      </c>
      <c r="K1393">
        <v>332.10023500321898</v>
      </c>
      <c r="L1393">
        <v>338.50382664340799</v>
      </c>
      <c r="M1393">
        <v>79.254923605751401</v>
      </c>
      <c r="N1393">
        <v>3.8834709997232899</v>
      </c>
      <c r="O1393">
        <v>32.764416860615398</v>
      </c>
      <c r="P1393">
        <v>46.866691986327297</v>
      </c>
      <c r="Q1393">
        <v>-8.693261388279E-3</v>
      </c>
    </row>
    <row r="1394" spans="1:17" hidden="1" x14ac:dyDescent="0.3">
      <c r="A1394" t="s">
        <v>2942</v>
      </c>
      <c r="B1394" t="s">
        <v>2943</v>
      </c>
      <c r="C1394" t="str">
        <f>IFERROR(VLOOKUP(Table1[[#This Row],[Ticker]],[1]!Table1[[Symbol]:[Industry]],2,FALSE),"-")</f>
        <v>-</v>
      </c>
      <c r="D1394" t="s">
        <v>122</v>
      </c>
      <c r="E1394">
        <v>1087.3903964459901</v>
      </c>
      <c r="F1394">
        <v>149.99</v>
      </c>
      <c r="G1394">
        <v>-47.975892908953703</v>
      </c>
      <c r="H1394">
        <v>-7.01068315779243</v>
      </c>
      <c r="I1394">
        <v>-24.756995043689699</v>
      </c>
      <c r="J1394">
        <v>-2.43240441123903</v>
      </c>
      <c r="K1394">
        <v>149.83876025538601</v>
      </c>
      <c r="L1394">
        <v>154.146827699532</v>
      </c>
      <c r="M1394">
        <v>44.501127170362103</v>
      </c>
      <c r="N1394">
        <v>0.72342661341023795</v>
      </c>
      <c r="O1394">
        <v>48.143209547303101</v>
      </c>
      <c r="P1394">
        <v>18.756927949327</v>
      </c>
      <c r="Q1394">
        <v>5.3001449622181E-2</v>
      </c>
    </row>
    <row r="1395" spans="1:17" hidden="1" x14ac:dyDescent="0.3">
      <c r="A1395" t="s">
        <v>2944</v>
      </c>
      <c r="B1395" t="s">
        <v>2945</v>
      </c>
      <c r="C1395" t="str">
        <f>IFERROR(VLOOKUP(Table1[[#This Row],[Ticker]],[1]!Table1[[Symbol]:[Industry]],2,FALSE),"-")</f>
        <v>-</v>
      </c>
      <c r="D1395" t="s">
        <v>75</v>
      </c>
      <c r="E1395">
        <v>1086.96</v>
      </c>
      <c r="F1395">
        <v>184.42</v>
      </c>
      <c r="G1395">
        <v>106.74587733306601</v>
      </c>
      <c r="H1395">
        <v>21.904579646509699</v>
      </c>
      <c r="I1395">
        <v>8.1162200196356498</v>
      </c>
      <c r="J1395">
        <v>0.64254439346510595</v>
      </c>
      <c r="K1395">
        <v>154.92145465046499</v>
      </c>
      <c r="L1395">
        <v>139.02823298773899</v>
      </c>
      <c r="M1395">
        <v>68.903271186143797</v>
      </c>
      <c r="N1395">
        <v>3.0008091794883098</v>
      </c>
      <c r="O1395">
        <v>9.2614683873766399</v>
      </c>
      <c r="P1395">
        <v>138.422753716871</v>
      </c>
      <c r="Q1395">
        <v>3.6642036660141999E-2</v>
      </c>
    </row>
    <row r="1396" spans="1:17" hidden="1" x14ac:dyDescent="0.3">
      <c r="A1396" t="s">
        <v>2946</v>
      </c>
      <c r="B1396" t="s">
        <v>2947</v>
      </c>
      <c r="C1396" t="str">
        <f>IFERROR(VLOOKUP(Table1[[#This Row],[Ticker]],[1]!Table1[[Symbol]:[Industry]],2,FALSE),"-")</f>
        <v>-</v>
      </c>
      <c r="E1396">
        <v>1086.9375</v>
      </c>
      <c r="F1396">
        <v>13.18</v>
      </c>
      <c r="G1396">
        <v>2.8136495747063401</v>
      </c>
      <c r="H1396">
        <v>-3.1888992159176501</v>
      </c>
      <c r="I1396">
        <v>22.0332762582097</v>
      </c>
      <c r="J1396">
        <v>-7.0167329471854103</v>
      </c>
      <c r="K1396">
        <v>13.451429886012299</v>
      </c>
      <c r="L1396">
        <v>14.347981816105399</v>
      </c>
      <c r="M1396">
        <v>24.6414792944509</v>
      </c>
      <c r="N1396">
        <v>0.58009798777488097</v>
      </c>
      <c r="O1396">
        <v>21.092564491653999</v>
      </c>
      <c r="P1396">
        <v>80.547945205479394</v>
      </c>
    </row>
    <row r="1397" spans="1:17" hidden="1" x14ac:dyDescent="0.3">
      <c r="A1397" t="s">
        <v>2948</v>
      </c>
      <c r="B1397" t="s">
        <v>2949</v>
      </c>
      <c r="C1397" t="str">
        <f>IFERROR(VLOOKUP(Table1[[#This Row],[Ticker]],[1]!Table1[[Symbol]:[Industry]],2,FALSE),"-")</f>
        <v>-</v>
      </c>
      <c r="D1397" t="s">
        <v>246</v>
      </c>
      <c r="E1397">
        <v>1086.76</v>
      </c>
      <c r="F1397">
        <v>1364.9</v>
      </c>
      <c r="G1397">
        <v>94.3662609144302</v>
      </c>
      <c r="H1397">
        <v>-13.144597478006</v>
      </c>
      <c r="I1397">
        <v>116.277096465366</v>
      </c>
      <c r="J1397">
        <v>-8.0449682134336804</v>
      </c>
      <c r="K1397">
        <v>1347.7171635717</v>
      </c>
      <c r="L1397">
        <v>953.80752188902795</v>
      </c>
      <c r="M1397">
        <v>38.745903335534003</v>
      </c>
      <c r="N1397">
        <v>0.75470558895335105</v>
      </c>
      <c r="O1397">
        <v>20.1553227342662</v>
      </c>
      <c r="P1397">
        <v>228.89156626505999</v>
      </c>
      <c r="Q1397">
        <v>0.242552109961542</v>
      </c>
    </row>
    <row r="1398" spans="1:17" hidden="1" x14ac:dyDescent="0.3">
      <c r="A1398" t="s">
        <v>2950</v>
      </c>
      <c r="B1398" t="s">
        <v>2951</v>
      </c>
      <c r="C1398" t="str">
        <f>IFERROR(VLOOKUP(Table1[[#This Row],[Ticker]],[1]!Table1[[Symbol]:[Industry]],2,FALSE),"-")</f>
        <v>-</v>
      </c>
      <c r="D1398" t="s">
        <v>613</v>
      </c>
      <c r="E1398">
        <v>1086.319268</v>
      </c>
      <c r="F1398">
        <v>754.4</v>
      </c>
      <c r="G1398">
        <v>-20.573320981209001</v>
      </c>
      <c r="H1398">
        <v>0.81277219366352704</v>
      </c>
      <c r="I1398">
        <v>-6.0810974540901697</v>
      </c>
      <c r="J1398">
        <v>-7.0933813335803801</v>
      </c>
      <c r="K1398">
        <v>780.01554982858897</v>
      </c>
      <c r="M1398">
        <v>39.318365361884503</v>
      </c>
      <c r="N1398">
        <v>0.35474377982389799</v>
      </c>
      <c r="O1398">
        <v>35.465270413573698</v>
      </c>
      <c r="P1398">
        <v>20.136953579106599</v>
      </c>
    </row>
    <row r="1399" spans="1:17" hidden="1" x14ac:dyDescent="0.3">
      <c r="A1399" t="s">
        <v>2952</v>
      </c>
      <c r="B1399" t="s">
        <v>2953</v>
      </c>
      <c r="C1399" t="str">
        <f>IFERROR(VLOOKUP(Table1[[#This Row],[Ticker]],[1]!Table1[[Symbol]:[Industry]],2,FALSE),"-")</f>
        <v>-</v>
      </c>
      <c r="D1399" t="s">
        <v>140</v>
      </c>
      <c r="E1399">
        <v>1084.1117328</v>
      </c>
      <c r="F1399">
        <v>890.95</v>
      </c>
      <c r="G1399">
        <v>28.526286690811801</v>
      </c>
      <c r="H1399">
        <v>-3.0442387040907302</v>
      </c>
      <c r="I1399">
        <v>-21.6870283625579</v>
      </c>
      <c r="J1399">
        <v>3.0270362696711501</v>
      </c>
      <c r="K1399">
        <v>874.32852368367196</v>
      </c>
      <c r="L1399">
        <v>825.04449402538205</v>
      </c>
      <c r="M1399">
        <v>59.100041784637597</v>
      </c>
      <c r="N1399">
        <v>1.8967475465871499</v>
      </c>
      <c r="O1399">
        <v>26.269712105056399</v>
      </c>
      <c r="P1399">
        <v>69.704761904761895</v>
      </c>
      <c r="Q1399">
        <v>0.194098748291062</v>
      </c>
    </row>
    <row r="1400" spans="1:17" hidden="1" x14ac:dyDescent="0.3">
      <c r="A1400" t="s">
        <v>2954</v>
      </c>
      <c r="B1400" t="s">
        <v>2955</v>
      </c>
      <c r="C1400" t="str">
        <f>IFERROR(VLOOKUP(Table1[[#This Row],[Ticker]],[1]!Table1[[Symbol]:[Industry]],2,FALSE),"-")</f>
        <v>-</v>
      </c>
      <c r="D1400" t="s">
        <v>214</v>
      </c>
      <c r="E1400">
        <v>1083.9294941999999</v>
      </c>
      <c r="F1400">
        <v>70.55</v>
      </c>
      <c r="G1400">
        <v>22.5521150010205</v>
      </c>
      <c r="H1400">
        <v>3.0671127332981798</v>
      </c>
      <c r="I1400">
        <v>-17.503282997386801</v>
      </c>
      <c r="J1400">
        <v>6.27380992021543</v>
      </c>
      <c r="K1400">
        <v>68.017095636401606</v>
      </c>
      <c r="L1400">
        <v>68.150727107531793</v>
      </c>
      <c r="M1400">
        <v>66.441803268031194</v>
      </c>
      <c r="N1400">
        <v>1.06624756221089</v>
      </c>
      <c r="O1400">
        <v>83.841247342310396</v>
      </c>
      <c r="P1400">
        <v>63.499420625724198</v>
      </c>
      <c r="Q1400">
        <v>3.2556826024593997E-2</v>
      </c>
    </row>
    <row r="1401" spans="1:17" hidden="1" x14ac:dyDescent="0.3">
      <c r="A1401" t="s">
        <v>2956</v>
      </c>
      <c r="B1401" t="s">
        <v>2957</v>
      </c>
      <c r="C1401" t="str">
        <f>IFERROR(VLOOKUP(Table1[[#This Row],[Ticker]],[1]!Table1[[Symbol]:[Industry]],2,FALSE),"-")</f>
        <v>-</v>
      </c>
      <c r="D1401" t="s">
        <v>905</v>
      </c>
      <c r="E1401">
        <v>1080.331252875</v>
      </c>
      <c r="F1401">
        <v>749</v>
      </c>
      <c r="G1401">
        <v>27.871907687426098</v>
      </c>
      <c r="H1401">
        <v>-0.10635152096403901</v>
      </c>
      <c r="I1401">
        <v>-21.379807733632099</v>
      </c>
      <c r="J1401">
        <v>-3.6241125414429098</v>
      </c>
      <c r="K1401">
        <v>759.27064934984401</v>
      </c>
      <c r="L1401">
        <v>717.74656269895195</v>
      </c>
      <c r="M1401">
        <v>47.757550265934</v>
      </c>
      <c r="N1401">
        <v>3.6720820567635601</v>
      </c>
      <c r="O1401">
        <v>22.1628838451268</v>
      </c>
      <c r="P1401">
        <v>59.344750558451203</v>
      </c>
      <c r="Q1401">
        <v>0.109584080171632</v>
      </c>
    </row>
    <row r="1402" spans="1:17" hidden="1" x14ac:dyDescent="0.3">
      <c r="A1402" t="s">
        <v>2958</v>
      </c>
      <c r="B1402" t="s">
        <v>2959</v>
      </c>
      <c r="C1402" t="str">
        <f>IFERROR(VLOOKUP(Table1[[#This Row],[Ticker]],[1]!Table1[[Symbol]:[Industry]],2,FALSE),"-")</f>
        <v>-</v>
      </c>
      <c r="D1402" t="s">
        <v>46</v>
      </c>
      <c r="E1402">
        <v>1079.0490994740001</v>
      </c>
      <c r="F1402">
        <v>174.94</v>
      </c>
      <c r="G1402">
        <v>290.618225517121</v>
      </c>
      <c r="H1402">
        <v>13.8505821446663</v>
      </c>
      <c r="I1402">
        <v>43.5233276536148</v>
      </c>
      <c r="J1402">
        <v>-11.1959349514851</v>
      </c>
      <c r="K1402">
        <v>157.19466628698399</v>
      </c>
      <c r="L1402">
        <v>114.245899995435</v>
      </c>
      <c r="M1402">
        <v>53.669809753049002</v>
      </c>
      <c r="N1402">
        <v>1.3780854043856099</v>
      </c>
      <c r="O1402">
        <v>20.492740368126199</v>
      </c>
      <c r="P1402">
        <v>420.65476190476102</v>
      </c>
      <c r="Q1402">
        <v>0.190535169920967</v>
      </c>
    </row>
    <row r="1403" spans="1:17" hidden="1" x14ac:dyDescent="0.3">
      <c r="A1403" t="s">
        <v>2960</v>
      </c>
      <c r="B1403" t="s">
        <v>2961</v>
      </c>
      <c r="C1403" t="str">
        <f>IFERROR(VLOOKUP(Table1[[#This Row],[Ticker]],[1]!Table1[[Symbol]:[Industry]],2,FALSE),"-")</f>
        <v>-</v>
      </c>
      <c r="D1403" t="s">
        <v>98</v>
      </c>
      <c r="E1403">
        <v>1077.5257010190001</v>
      </c>
      <c r="F1403">
        <v>219.33</v>
      </c>
      <c r="G1403">
        <v>-24.0400877438869</v>
      </c>
      <c r="H1403">
        <v>-12.951580056167</v>
      </c>
      <c r="I1403">
        <v>-46.535744618288099</v>
      </c>
      <c r="J1403">
        <v>-3.9019825098234602</v>
      </c>
      <c r="K1403">
        <v>233.828338596935</v>
      </c>
      <c r="M1403">
        <v>30.757159007042102</v>
      </c>
      <c r="N1403">
        <v>0.97771123137152705</v>
      </c>
      <c r="O1403">
        <v>74.166780650161797</v>
      </c>
      <c r="P1403">
        <v>32.927272727272701</v>
      </c>
    </row>
    <row r="1404" spans="1:17" hidden="1" x14ac:dyDescent="0.3">
      <c r="A1404" t="s">
        <v>2962</v>
      </c>
      <c r="B1404" t="s">
        <v>2963</v>
      </c>
      <c r="C1404" t="str">
        <f>IFERROR(VLOOKUP(Table1[[#This Row],[Ticker]],[1]!Table1[[Symbol]:[Industry]],2,FALSE),"-")</f>
        <v>-</v>
      </c>
      <c r="D1404" t="s">
        <v>553</v>
      </c>
      <c r="E1404">
        <v>1072.202432</v>
      </c>
      <c r="F1404">
        <v>6279.4</v>
      </c>
      <c r="G1404">
        <v>134.26213930683801</v>
      </c>
      <c r="H1404">
        <v>15.663294664161899</v>
      </c>
      <c r="I1404">
        <v>30.2046814013272</v>
      </c>
      <c r="J1404">
        <v>-3.96969913919897</v>
      </c>
      <c r="K1404">
        <v>5710.7256200424899</v>
      </c>
      <c r="L1404">
        <v>4774.4092411093498</v>
      </c>
      <c r="M1404">
        <v>61.181494235493702</v>
      </c>
      <c r="N1404">
        <v>2.2274216190921798</v>
      </c>
      <c r="O1404">
        <v>11.072713953562401</v>
      </c>
      <c r="P1404">
        <v>171.71787105149201</v>
      </c>
      <c r="Q1404">
        <v>0.17257044667270899</v>
      </c>
    </row>
    <row r="1405" spans="1:17" hidden="1" x14ac:dyDescent="0.3">
      <c r="A1405" t="s">
        <v>2964</v>
      </c>
      <c r="B1405" t="s">
        <v>2965</v>
      </c>
      <c r="C1405" t="str">
        <f>IFERROR(VLOOKUP(Table1[[#This Row],[Ticker]],[1]!Table1[[Symbol]:[Industry]],2,FALSE),"-")</f>
        <v>-</v>
      </c>
      <c r="D1405" t="s">
        <v>62</v>
      </c>
      <c r="E1405">
        <v>1070.68548132</v>
      </c>
      <c r="F1405">
        <v>817.05</v>
      </c>
      <c r="G1405">
        <v>82.002503537411101</v>
      </c>
      <c r="H1405">
        <v>-10.351418735233199</v>
      </c>
      <c r="I1405">
        <v>9.5936443334497294</v>
      </c>
      <c r="J1405">
        <v>9.0711977364784493E-2</v>
      </c>
      <c r="K1405">
        <v>764.92112769639596</v>
      </c>
      <c r="L1405">
        <v>645.92244668096305</v>
      </c>
      <c r="M1405">
        <v>55.686277790408099</v>
      </c>
      <c r="N1405">
        <v>0.67526656667862395</v>
      </c>
      <c r="O1405">
        <v>14.4299614466679</v>
      </c>
      <c r="P1405">
        <v>115.013157894736</v>
      </c>
      <c r="Q1405">
        <v>8.4769785256144994E-2</v>
      </c>
    </row>
    <row r="1406" spans="1:17" hidden="1" x14ac:dyDescent="0.3">
      <c r="A1406" t="s">
        <v>2966</v>
      </c>
      <c r="B1406" t="s">
        <v>2967</v>
      </c>
      <c r="C1406" t="str">
        <f>IFERROR(VLOOKUP(Table1[[#This Row],[Ticker]],[1]!Table1[[Symbol]:[Industry]],2,FALSE),"-")</f>
        <v>-</v>
      </c>
      <c r="E1406">
        <v>1065.375</v>
      </c>
      <c r="F1406">
        <v>407.95</v>
      </c>
      <c r="G1406">
        <v>142.605546551103</v>
      </c>
      <c r="H1406">
        <v>-12.131847312325601</v>
      </c>
      <c r="I1406">
        <v>8.3584651292022496</v>
      </c>
      <c r="J1406">
        <v>1.5544893561689099</v>
      </c>
      <c r="K1406">
        <v>429.77317370850699</v>
      </c>
      <c r="L1406">
        <v>371.07597481722303</v>
      </c>
      <c r="M1406">
        <v>58.311686654781496</v>
      </c>
      <c r="N1406">
        <v>0.50561532095992401</v>
      </c>
      <c r="O1406">
        <v>131.42541978183601</v>
      </c>
      <c r="P1406">
        <v>212.96509397775199</v>
      </c>
    </row>
    <row r="1407" spans="1:17" hidden="1" x14ac:dyDescent="0.3">
      <c r="A1407" t="s">
        <v>2968</v>
      </c>
      <c r="B1407" t="s">
        <v>2969</v>
      </c>
      <c r="C1407" t="str">
        <f>IFERROR(VLOOKUP(Table1[[#This Row],[Ticker]],[1]!Table1[[Symbol]:[Industry]],2,FALSE),"-")</f>
        <v>-</v>
      </c>
      <c r="D1407" t="s">
        <v>24</v>
      </c>
      <c r="E1407">
        <v>1062.1447286319999</v>
      </c>
      <c r="F1407">
        <v>41.85</v>
      </c>
      <c r="G1407">
        <v>63.393881667543397</v>
      </c>
      <c r="H1407">
        <v>-6.2794936015434502</v>
      </c>
      <c r="I1407">
        <v>3.3794430256625798</v>
      </c>
      <c r="J1407">
        <v>-0.78625260863321</v>
      </c>
      <c r="K1407">
        <v>42.585705221248297</v>
      </c>
      <c r="L1407">
        <v>38.295881255250301</v>
      </c>
      <c r="M1407">
        <v>43.195450625377099</v>
      </c>
      <c r="N1407">
        <v>1.3089841481161</v>
      </c>
      <c r="O1407">
        <v>40.979689366786097</v>
      </c>
      <c r="P1407">
        <v>119.685039370078</v>
      </c>
      <c r="Q1407">
        <v>7.5310923470675001E-2</v>
      </c>
    </row>
    <row r="1408" spans="1:17" hidden="1" x14ac:dyDescent="0.3">
      <c r="A1408" t="s">
        <v>2970</v>
      </c>
      <c r="B1408" t="s">
        <v>2971</v>
      </c>
      <c r="C1408" t="str">
        <f>IFERROR(VLOOKUP(Table1[[#This Row],[Ticker]],[1]!Table1[[Symbol]:[Industry]],2,FALSE),"-")</f>
        <v>-</v>
      </c>
      <c r="D1408" t="s">
        <v>243</v>
      </c>
      <c r="E1408">
        <v>1060.8717619049901</v>
      </c>
      <c r="F1408">
        <v>612.4</v>
      </c>
      <c r="G1408">
        <v>-46.843738551053796</v>
      </c>
      <c r="H1408">
        <v>4.0341425969126297</v>
      </c>
      <c r="I1408">
        <v>-10.828687481506799</v>
      </c>
      <c r="J1408">
        <v>7.2977077030408202</v>
      </c>
      <c r="K1408">
        <v>555.00036889570902</v>
      </c>
      <c r="L1408">
        <v>556.52561095039198</v>
      </c>
      <c r="M1408">
        <v>72.227941174821893</v>
      </c>
      <c r="N1408">
        <v>2.61005922260791</v>
      </c>
      <c r="O1408">
        <v>32.919660352710601</v>
      </c>
      <c r="P1408">
        <v>38.866213151927397</v>
      </c>
      <c r="Q1408">
        <v>5.2080274159652003E-2</v>
      </c>
    </row>
    <row r="1409" spans="1:17" hidden="1" x14ac:dyDescent="0.3">
      <c r="A1409" t="s">
        <v>2972</v>
      </c>
      <c r="B1409" t="s">
        <v>2973</v>
      </c>
      <c r="C1409" t="str">
        <f>IFERROR(VLOOKUP(Table1[[#This Row],[Ticker]],[1]!Table1[[Symbol]:[Industry]],2,FALSE),"-")</f>
        <v>-</v>
      </c>
      <c r="D1409" t="s">
        <v>337</v>
      </c>
      <c r="E1409">
        <v>1060.5362296000001</v>
      </c>
      <c r="F1409">
        <v>723.1</v>
      </c>
      <c r="G1409">
        <v>466.24856570983502</v>
      </c>
      <c r="H1409">
        <v>14.6778181853315</v>
      </c>
      <c r="I1409">
        <v>111.960155867563</v>
      </c>
      <c r="J1409">
        <v>-3.61846499895156</v>
      </c>
      <c r="K1409">
        <v>646.83679033696706</v>
      </c>
      <c r="L1409">
        <v>421.65036136186899</v>
      </c>
      <c r="M1409">
        <v>48.812581144494402</v>
      </c>
      <c r="N1409">
        <v>1.22329961784355</v>
      </c>
      <c r="O1409">
        <v>12.916609044392199</v>
      </c>
      <c r="P1409">
        <v>517.50640478223704</v>
      </c>
      <c r="Q1409">
        <v>0.25093621580533798</v>
      </c>
    </row>
    <row r="1410" spans="1:17" hidden="1" x14ac:dyDescent="0.3">
      <c r="A1410" t="s">
        <v>2974</v>
      </c>
      <c r="B1410" t="s">
        <v>2975</v>
      </c>
      <c r="C1410" t="str">
        <f>IFERROR(VLOOKUP(Table1[[#This Row],[Ticker]],[1]!Table1[[Symbol]:[Industry]],2,FALSE),"-")</f>
        <v>-</v>
      </c>
      <c r="D1410" t="s">
        <v>243</v>
      </c>
      <c r="E1410">
        <v>1057.3584172860001</v>
      </c>
      <c r="F1410">
        <v>112.28</v>
      </c>
      <c r="G1410">
        <v>-22.870455325898401</v>
      </c>
      <c r="H1410">
        <v>-6.76775458279183</v>
      </c>
      <c r="I1410">
        <v>-2.2078102415658201</v>
      </c>
      <c r="J1410">
        <v>-8.7503370139179903</v>
      </c>
      <c r="K1410">
        <v>114.68475979357601</v>
      </c>
      <c r="L1410">
        <v>106.596479178957</v>
      </c>
      <c r="M1410">
        <v>33.720848701689597</v>
      </c>
      <c r="N1410">
        <v>0.81728005375194901</v>
      </c>
      <c r="O1410">
        <v>17.964018525115701</v>
      </c>
      <c r="P1410">
        <v>37.094017094017097</v>
      </c>
      <c r="Q1410">
        <v>-4.1687992605731999E-2</v>
      </c>
    </row>
    <row r="1411" spans="1:17" hidden="1" x14ac:dyDescent="0.3">
      <c r="A1411" t="s">
        <v>2976</v>
      </c>
      <c r="B1411" t="s">
        <v>2977</v>
      </c>
      <c r="C1411" t="str">
        <f>IFERROR(VLOOKUP(Table1[[#This Row],[Ticker]],[1]!Table1[[Symbol]:[Industry]],2,FALSE),"-")</f>
        <v>-</v>
      </c>
      <c r="D1411" t="s">
        <v>384</v>
      </c>
      <c r="E1411">
        <v>1055.0123745200001</v>
      </c>
      <c r="F1411">
        <v>161.69</v>
      </c>
      <c r="G1411">
        <v>32.3510315378008</v>
      </c>
      <c r="H1411">
        <v>0.27954069621474298</v>
      </c>
      <c r="I1411">
        <v>-54.986736249607603</v>
      </c>
      <c r="J1411">
        <v>-0.95379543923072596</v>
      </c>
      <c r="K1411">
        <v>171.93362954235201</v>
      </c>
      <c r="L1411">
        <v>171.88967526668799</v>
      </c>
      <c r="M1411">
        <v>44.421288548878898</v>
      </c>
      <c r="N1411">
        <v>0.83766172181871301</v>
      </c>
      <c r="O1411">
        <v>84.457913290865207</v>
      </c>
      <c r="P1411">
        <v>66.690721649484502</v>
      </c>
      <c r="Q1411">
        <v>1.119204569309E-2</v>
      </c>
    </row>
    <row r="1412" spans="1:17" hidden="1" x14ac:dyDescent="0.3">
      <c r="A1412" t="s">
        <v>2978</v>
      </c>
      <c r="B1412" t="s">
        <v>2979</v>
      </c>
      <c r="C1412" t="str">
        <f>IFERROR(VLOOKUP(Table1[[#This Row],[Ticker]],[1]!Table1[[Symbol]:[Industry]],2,FALSE),"-")</f>
        <v>-</v>
      </c>
      <c r="D1412" t="s">
        <v>114</v>
      </c>
      <c r="E1412">
        <v>1054.9615510799999</v>
      </c>
      <c r="F1412">
        <v>465.25</v>
      </c>
      <c r="G1412">
        <v>19.7880654211706</v>
      </c>
      <c r="H1412">
        <v>6.3106353124139796</v>
      </c>
      <c r="I1412">
        <v>-3.0539404539199002</v>
      </c>
      <c r="J1412">
        <v>-0.98543837025775005</v>
      </c>
      <c r="K1412">
        <v>449.23198490305998</v>
      </c>
      <c r="L1412">
        <v>416.67369985912501</v>
      </c>
      <c r="M1412">
        <v>55.416731600503503</v>
      </c>
      <c r="N1412">
        <v>0.52191724405935103</v>
      </c>
      <c r="O1412">
        <v>11.273508866200901</v>
      </c>
      <c r="P1412">
        <v>61.377037807839002</v>
      </c>
    </row>
    <row r="1413" spans="1:17" hidden="1" x14ac:dyDescent="0.3">
      <c r="A1413" t="s">
        <v>2980</v>
      </c>
      <c r="B1413" t="s">
        <v>2981</v>
      </c>
      <c r="C1413" t="str">
        <f>IFERROR(VLOOKUP(Table1[[#This Row],[Ticker]],[1]!Table1[[Symbol]:[Industry]],2,FALSE),"-")</f>
        <v>-</v>
      </c>
      <c r="D1413" t="s">
        <v>548</v>
      </c>
      <c r="E1413">
        <v>1053.2224427399999</v>
      </c>
      <c r="F1413">
        <v>450.3</v>
      </c>
      <c r="G1413">
        <v>9.0469029903755107</v>
      </c>
      <c r="H1413">
        <v>14.3474114480598</v>
      </c>
      <c r="I1413">
        <v>-36.368796564732797</v>
      </c>
      <c r="J1413">
        <v>-6.13365267791555</v>
      </c>
      <c r="K1413">
        <v>441.28948641713799</v>
      </c>
      <c r="L1413">
        <v>457.24931186413602</v>
      </c>
      <c r="M1413">
        <v>43.725777127635503</v>
      </c>
      <c r="N1413">
        <v>0.313510180963541</v>
      </c>
      <c r="O1413">
        <v>45.4363757495003</v>
      </c>
      <c r="P1413">
        <v>50.1</v>
      </c>
      <c r="Q1413">
        <v>-5.5111334671952998E-2</v>
      </c>
    </row>
    <row r="1414" spans="1:17" hidden="1" x14ac:dyDescent="0.3">
      <c r="A1414" t="s">
        <v>2982</v>
      </c>
      <c r="B1414" t="s">
        <v>2983</v>
      </c>
      <c r="C1414" t="str">
        <f>IFERROR(VLOOKUP(Table1[[#This Row],[Ticker]],[1]!Table1[[Symbol]:[Industry]],2,FALSE),"-")</f>
        <v>-</v>
      </c>
      <c r="D1414" t="s">
        <v>299</v>
      </c>
      <c r="E1414">
        <v>1050.625</v>
      </c>
      <c r="F1414">
        <v>510</v>
      </c>
      <c r="G1414">
        <v>22.720770317740399</v>
      </c>
      <c r="H1414">
        <v>-15.458797301775199</v>
      </c>
      <c r="I1414">
        <v>-32.717266588833603</v>
      </c>
      <c r="J1414">
        <v>-2.5100102300733398</v>
      </c>
      <c r="K1414">
        <v>529.12803599347399</v>
      </c>
      <c r="L1414">
        <v>523.80815791595899</v>
      </c>
      <c r="M1414">
        <v>49.455342932174702</v>
      </c>
      <c r="N1414">
        <v>0.59523927351907702</v>
      </c>
      <c r="O1414">
        <v>56.852941176470502</v>
      </c>
      <c r="P1414">
        <v>54.662623199393401</v>
      </c>
      <c r="Q1414">
        <v>0.11128683593975899</v>
      </c>
    </row>
    <row r="1415" spans="1:17" hidden="1" x14ac:dyDescent="0.3">
      <c r="A1415" t="s">
        <v>2984</v>
      </c>
      <c r="B1415" t="s">
        <v>2985</v>
      </c>
      <c r="C1415" t="str">
        <f>IFERROR(VLOOKUP(Table1[[#This Row],[Ticker]],[1]!Table1[[Symbol]:[Industry]],2,FALSE),"-")</f>
        <v>-</v>
      </c>
      <c r="D1415" t="s">
        <v>1357</v>
      </c>
      <c r="E1415">
        <v>1049.958197744</v>
      </c>
      <c r="F1415">
        <v>80.55</v>
      </c>
      <c r="G1415">
        <v>42.998594215022997</v>
      </c>
      <c r="H1415">
        <v>27.594155906298099</v>
      </c>
      <c r="I1415">
        <v>-2.31797643799066</v>
      </c>
      <c r="J1415">
        <v>-0.88300650062568697</v>
      </c>
      <c r="K1415">
        <v>70.9809602948188</v>
      </c>
      <c r="L1415">
        <v>65.934896169279398</v>
      </c>
      <c r="M1415">
        <v>65.841756473666194</v>
      </c>
      <c r="N1415">
        <v>1.67549679611366</v>
      </c>
      <c r="O1415">
        <v>6.8901303538174901</v>
      </c>
      <c r="P1415">
        <v>82.239819004524804</v>
      </c>
      <c r="Q1415">
        <v>-3.7305389566067999E-2</v>
      </c>
    </row>
    <row r="1416" spans="1:17" hidden="1" x14ac:dyDescent="0.3">
      <c r="A1416" t="s">
        <v>2986</v>
      </c>
      <c r="B1416" t="s">
        <v>2987</v>
      </c>
      <c r="C1416" t="str">
        <f>IFERROR(VLOOKUP(Table1[[#This Row],[Ticker]],[1]!Table1[[Symbol]:[Industry]],2,FALSE),"-")</f>
        <v>-</v>
      </c>
      <c r="D1416" t="s">
        <v>371</v>
      </c>
      <c r="E1416">
        <v>1047.05696085</v>
      </c>
      <c r="F1416">
        <v>687.9</v>
      </c>
      <c r="G1416">
        <v>-38.765881530684403</v>
      </c>
      <c r="H1416">
        <v>10.2851396840642</v>
      </c>
      <c r="I1416">
        <v>-10.9410769331424</v>
      </c>
      <c r="J1416">
        <v>-11.257249864659</v>
      </c>
      <c r="K1416">
        <v>633.69614983795805</v>
      </c>
      <c r="L1416">
        <v>647.22063910567294</v>
      </c>
      <c r="M1416">
        <v>48.810261897577703</v>
      </c>
      <c r="N1416">
        <v>1.8822257646965299</v>
      </c>
      <c r="O1416">
        <v>29.815380142462502</v>
      </c>
      <c r="P1416">
        <v>39.561777236761998</v>
      </c>
      <c r="Q1416">
        <v>-5.4924038901683001E-2</v>
      </c>
    </row>
    <row r="1417" spans="1:17" hidden="1" x14ac:dyDescent="0.3">
      <c r="A1417" t="s">
        <v>2988</v>
      </c>
      <c r="B1417" t="s">
        <v>2989</v>
      </c>
      <c r="C1417" t="str">
        <f>IFERROR(VLOOKUP(Table1[[#This Row],[Ticker]],[1]!Table1[[Symbol]:[Industry]],2,FALSE),"-")</f>
        <v>-</v>
      </c>
      <c r="D1417" t="s">
        <v>127</v>
      </c>
      <c r="E1417">
        <v>1044.8299887999999</v>
      </c>
      <c r="F1417">
        <v>206.82</v>
      </c>
      <c r="G1417">
        <v>7.1163622672720601</v>
      </c>
      <c r="H1417">
        <v>20.100183570616199</v>
      </c>
      <c r="I1417">
        <v>18.165658525428601</v>
      </c>
      <c r="J1417">
        <v>2.1729833291005498</v>
      </c>
      <c r="K1417">
        <v>183.057212058083</v>
      </c>
      <c r="L1417">
        <v>165.43902228214699</v>
      </c>
      <c r="M1417">
        <v>64.886463716371395</v>
      </c>
      <c r="N1417">
        <v>0.81250704790805695</v>
      </c>
      <c r="O1417">
        <v>7.2430132482351901</v>
      </c>
      <c r="P1417">
        <v>59.953596287703</v>
      </c>
    </row>
    <row r="1418" spans="1:17" hidden="1" x14ac:dyDescent="0.3">
      <c r="A1418" t="s">
        <v>2990</v>
      </c>
      <c r="B1418" t="s">
        <v>2991</v>
      </c>
      <c r="C1418" t="str">
        <f>IFERROR(VLOOKUP(Table1[[#This Row],[Ticker]],[1]!Table1[[Symbol]:[Industry]],2,FALSE),"-")</f>
        <v>-</v>
      </c>
      <c r="D1418" t="s">
        <v>243</v>
      </c>
      <c r="E1418">
        <v>1043.64571978</v>
      </c>
      <c r="F1418">
        <v>86.29</v>
      </c>
      <c r="G1418">
        <v>15.920245998530699</v>
      </c>
      <c r="H1418">
        <v>-7.6264828430999403</v>
      </c>
      <c r="I1418">
        <v>-32.562686735902901</v>
      </c>
      <c r="J1418">
        <v>-5.0850108536100702</v>
      </c>
      <c r="K1418">
        <v>87.513502272480395</v>
      </c>
      <c r="L1418">
        <v>86.491747070454906</v>
      </c>
      <c r="M1418">
        <v>29.5077381088343</v>
      </c>
      <c r="N1418">
        <v>1.00691063176313</v>
      </c>
      <c r="O1418">
        <v>35.589291922586597</v>
      </c>
      <c r="P1418">
        <v>56.890909090909098</v>
      </c>
      <c r="Q1418">
        <v>0.142050983728086</v>
      </c>
    </row>
    <row r="1419" spans="1:17" hidden="1" x14ac:dyDescent="0.3">
      <c r="A1419" t="s">
        <v>2992</v>
      </c>
      <c r="B1419" t="s">
        <v>2993</v>
      </c>
      <c r="C1419" t="str">
        <f>IFERROR(VLOOKUP(Table1[[#This Row],[Ticker]],[1]!Table1[[Symbol]:[Industry]],2,FALSE),"-")</f>
        <v>-</v>
      </c>
      <c r="D1419" t="s">
        <v>416</v>
      </c>
      <c r="E1419">
        <v>1041</v>
      </c>
      <c r="F1419">
        <v>39.29</v>
      </c>
      <c r="G1419">
        <v>-44.271859185010499</v>
      </c>
      <c r="H1419">
        <v>-3.2068300541755601</v>
      </c>
      <c r="I1419">
        <v>-18.915730332447801</v>
      </c>
      <c r="J1419">
        <v>-2.4621541284203698</v>
      </c>
      <c r="K1419">
        <v>35.247458196872998</v>
      </c>
      <c r="M1419">
        <v>43.660085564014501</v>
      </c>
      <c r="N1419">
        <v>2.0085655045999098</v>
      </c>
      <c r="O1419">
        <v>11.8605243064393</v>
      </c>
      <c r="P1419">
        <v>30.966666666666601</v>
      </c>
    </row>
    <row r="1420" spans="1:17" hidden="1" x14ac:dyDescent="0.3">
      <c r="A1420" t="s">
        <v>2994</v>
      </c>
      <c r="B1420" t="s">
        <v>2995</v>
      </c>
      <c r="C1420" t="str">
        <f>IFERROR(VLOOKUP(Table1[[#This Row],[Ticker]],[1]!Table1[[Symbol]:[Industry]],2,FALSE),"-")</f>
        <v>-</v>
      </c>
      <c r="D1420" t="s">
        <v>46</v>
      </c>
      <c r="E1420">
        <v>1038.5595440950001</v>
      </c>
      <c r="F1420">
        <v>491.6</v>
      </c>
      <c r="G1420">
        <v>-25.312174474839399</v>
      </c>
      <c r="H1420">
        <v>-7.1417925330921097</v>
      </c>
      <c r="I1420">
        <v>-43.967031056728402</v>
      </c>
      <c r="J1420">
        <v>4.9595453440813202</v>
      </c>
      <c r="K1420">
        <v>497.361841716627</v>
      </c>
      <c r="L1420">
        <v>559.898118453189</v>
      </c>
      <c r="M1420">
        <v>59.081131545655701</v>
      </c>
      <c r="N1420">
        <v>2.3336877911364402</v>
      </c>
      <c r="O1420">
        <v>75.620423108218006</v>
      </c>
      <c r="P1420">
        <v>18.743961352656999</v>
      </c>
      <c r="Q1420">
        <v>0.168672030581688</v>
      </c>
    </row>
    <row r="1421" spans="1:17" hidden="1" x14ac:dyDescent="0.3">
      <c r="A1421" t="s">
        <v>2996</v>
      </c>
      <c r="B1421" t="s">
        <v>2997</v>
      </c>
      <c r="C1421" t="str">
        <f>IFERROR(VLOOKUP(Table1[[#This Row],[Ticker]],[1]!Table1[[Symbol]:[Industry]],2,FALSE),"-")</f>
        <v>-</v>
      </c>
      <c r="D1421" t="s">
        <v>637</v>
      </c>
      <c r="E1421">
        <v>1035.3968784000001</v>
      </c>
      <c r="F1421">
        <v>62.71</v>
      </c>
      <c r="G1421">
        <v>3.9721836744169101</v>
      </c>
      <c r="H1421">
        <v>8.4701719697326592</v>
      </c>
      <c r="I1421">
        <v>-15.060392323263599</v>
      </c>
      <c r="J1421">
        <v>-0.41312017096997</v>
      </c>
      <c r="K1421">
        <v>59.362124643848901</v>
      </c>
      <c r="L1421">
        <v>58.128668235872503</v>
      </c>
      <c r="M1421">
        <v>58.093035721886103</v>
      </c>
      <c r="N1421">
        <v>1.29307605376321</v>
      </c>
      <c r="O1421">
        <v>17.1264551108276</v>
      </c>
      <c r="P1421">
        <v>40.921348314606703</v>
      </c>
      <c r="Q1421">
        <v>-3.6300253896923998E-2</v>
      </c>
    </row>
    <row r="1422" spans="1:17" hidden="1" x14ac:dyDescent="0.3">
      <c r="A1422" t="s">
        <v>2998</v>
      </c>
      <c r="B1422" t="s">
        <v>2999</v>
      </c>
      <c r="C1422" t="str">
        <f>IFERROR(VLOOKUP(Table1[[#This Row],[Ticker]],[1]!Table1[[Symbol]:[Industry]],2,FALSE),"-")</f>
        <v>-</v>
      </c>
      <c r="D1422" t="s">
        <v>637</v>
      </c>
      <c r="E1422">
        <v>1034.305878956</v>
      </c>
      <c r="F1422">
        <v>219.71</v>
      </c>
      <c r="G1422">
        <v>-14.647204553313101</v>
      </c>
      <c r="H1422">
        <v>15.3332901961861</v>
      </c>
      <c r="I1422">
        <v>-13.7592659312282</v>
      </c>
      <c r="J1422">
        <v>-4.4087735268693304</v>
      </c>
      <c r="K1422">
        <v>200.260625838126</v>
      </c>
      <c r="L1422">
        <v>196.8064611392</v>
      </c>
      <c r="M1422">
        <v>60.294646827147197</v>
      </c>
      <c r="N1422">
        <v>1.6675156636147099</v>
      </c>
      <c r="O1422">
        <v>10.4637931819216</v>
      </c>
      <c r="P1422">
        <v>38.138950015718301</v>
      </c>
      <c r="Q1422">
        <v>-1.2926391033598E-2</v>
      </c>
    </row>
    <row r="1423" spans="1:17" hidden="1" x14ac:dyDescent="0.3">
      <c r="A1423" t="s">
        <v>3000</v>
      </c>
      <c r="B1423" t="s">
        <v>3001</v>
      </c>
      <c r="C1423" t="str">
        <f>IFERROR(VLOOKUP(Table1[[#This Row],[Ticker]],[1]!Table1[[Symbol]:[Industry]],2,FALSE),"-")</f>
        <v>-</v>
      </c>
      <c r="D1423" t="s">
        <v>371</v>
      </c>
      <c r="E1423">
        <v>1030.952717184</v>
      </c>
      <c r="F1423">
        <v>304.7</v>
      </c>
      <c r="G1423">
        <v>54.107441973182297</v>
      </c>
      <c r="H1423">
        <v>8.9393271140816601</v>
      </c>
      <c r="I1423">
        <v>4.1884912662562099</v>
      </c>
      <c r="J1423">
        <v>-1.69774528671395</v>
      </c>
      <c r="K1423">
        <v>261.376768817867</v>
      </c>
      <c r="L1423">
        <v>239.20239133111099</v>
      </c>
      <c r="M1423">
        <v>74.045670509664802</v>
      </c>
      <c r="N1423">
        <v>3.4479144157127601</v>
      </c>
      <c r="O1423">
        <v>7.7978339350180503</v>
      </c>
      <c r="P1423">
        <v>83.942046483549603</v>
      </c>
    </row>
    <row r="1424" spans="1:17" hidden="1" x14ac:dyDescent="0.3">
      <c r="A1424" t="s">
        <v>3002</v>
      </c>
      <c r="B1424" t="s">
        <v>3003</v>
      </c>
      <c r="C1424" t="str">
        <f>IFERROR(VLOOKUP(Table1[[#This Row],[Ticker]],[1]!Table1[[Symbol]:[Industry]],2,FALSE),"-")</f>
        <v>-</v>
      </c>
      <c r="D1424" t="s">
        <v>62</v>
      </c>
      <c r="E1424">
        <v>1030.8626260000001</v>
      </c>
      <c r="F1424">
        <v>1586.25</v>
      </c>
      <c r="G1424">
        <v>247.757651942725</v>
      </c>
      <c r="H1424">
        <v>14.5458676863803</v>
      </c>
      <c r="I1424">
        <v>93.829486438210395</v>
      </c>
      <c r="J1424">
        <v>3.2704843961602199</v>
      </c>
      <c r="K1424">
        <v>1460.2354593631101</v>
      </c>
      <c r="L1424">
        <v>1115.3882776426799</v>
      </c>
      <c r="M1424">
        <v>70.321338677002501</v>
      </c>
      <c r="N1424">
        <v>0.28318037652608502</v>
      </c>
      <c r="O1424">
        <v>15.0323089046493</v>
      </c>
      <c r="P1424">
        <v>286.79590343818501</v>
      </c>
      <c r="Q1424">
        <v>0.121563395775952</v>
      </c>
    </row>
    <row r="1425" spans="1:17" hidden="1" x14ac:dyDescent="0.3">
      <c r="A1425" t="s">
        <v>3004</v>
      </c>
      <c r="B1425" t="s">
        <v>3005</v>
      </c>
      <c r="C1425" t="str">
        <f>IFERROR(VLOOKUP(Table1[[#This Row],[Ticker]],[1]!Table1[[Symbol]:[Industry]],2,FALSE),"-")</f>
        <v>-</v>
      </c>
      <c r="D1425" t="s">
        <v>127</v>
      </c>
      <c r="E1425">
        <v>1029.571914975</v>
      </c>
      <c r="F1425">
        <v>234.4</v>
      </c>
      <c r="G1425">
        <v>320.15921306205502</v>
      </c>
      <c r="H1425">
        <v>53.277369143554502</v>
      </c>
      <c r="I1425">
        <v>185.476636966873</v>
      </c>
      <c r="J1425">
        <v>-16.959884861986801</v>
      </c>
      <c r="K1425">
        <v>175.27099749780101</v>
      </c>
      <c r="L1425">
        <v>119.622937038709</v>
      </c>
      <c r="M1425">
        <v>55.731351587075103</v>
      </c>
      <c r="N1425">
        <v>2.57350613526495</v>
      </c>
      <c r="O1425">
        <v>14.505119453924801</v>
      </c>
      <c r="P1425">
        <v>377.39307535641501</v>
      </c>
      <c r="Q1425">
        <v>0.16268257652478099</v>
      </c>
    </row>
    <row r="1426" spans="1:17" x14ac:dyDescent="0.3">
      <c r="A1426" t="s">
        <v>3006</v>
      </c>
      <c r="B1426" t="s">
        <v>3007</v>
      </c>
      <c r="C1426" t="str">
        <f>IFERROR(VLOOKUP(Table1[[#This Row],[Ticker]],[1]!Table1[[Symbol]:[Industry]],2,FALSE),"-")</f>
        <v>-</v>
      </c>
      <c r="D1426" t="s">
        <v>127</v>
      </c>
      <c r="E1426">
        <v>1027.97827977</v>
      </c>
      <c r="F1426">
        <v>376.6</v>
      </c>
      <c r="G1426">
        <v>113.69231795895701</v>
      </c>
      <c r="H1426">
        <v>28.083580519622799</v>
      </c>
      <c r="I1426">
        <v>62.341198973064401</v>
      </c>
      <c r="J1426">
        <v>5.4386949661562198</v>
      </c>
      <c r="K1426">
        <v>303.397517878153</v>
      </c>
      <c r="L1426">
        <v>229.05933121845999</v>
      </c>
      <c r="M1426">
        <v>73.592339894960006</v>
      </c>
      <c r="N1426">
        <v>0.93111157125225197</v>
      </c>
      <c r="O1426">
        <v>8.2846521508231401</v>
      </c>
      <c r="P1426">
        <v>159.51831306205401</v>
      </c>
      <c r="Q1426">
        <v>0.23392725615777499</v>
      </c>
    </row>
    <row r="1427" spans="1:17" hidden="1" x14ac:dyDescent="0.3">
      <c r="A1427" t="s">
        <v>3008</v>
      </c>
      <c r="B1427" t="s">
        <v>3009</v>
      </c>
      <c r="C1427" t="str">
        <f>IFERROR(VLOOKUP(Table1[[#This Row],[Ticker]],[1]!Table1[[Symbol]:[Industry]],2,FALSE),"-")</f>
        <v>-</v>
      </c>
      <c r="D1427" t="s">
        <v>75</v>
      </c>
      <c r="E1427">
        <v>1022.370521124</v>
      </c>
      <c r="F1427">
        <v>176.08</v>
      </c>
      <c r="G1427">
        <v>-6.5789676286908199</v>
      </c>
      <c r="H1427">
        <v>18.317369143554501</v>
      </c>
      <c r="I1427">
        <v>0.24305306935368601</v>
      </c>
      <c r="J1427">
        <v>6.8305858412745799</v>
      </c>
      <c r="K1427">
        <v>165.488981203089</v>
      </c>
      <c r="L1427">
        <v>155.79537923785301</v>
      </c>
      <c r="M1427">
        <v>58.212645544023196</v>
      </c>
      <c r="N1427">
        <v>2.9155708232956599</v>
      </c>
      <c r="O1427">
        <v>24.835302135393</v>
      </c>
      <c r="P1427">
        <v>25.592011412268199</v>
      </c>
      <c r="Q1427">
        <v>7.9163400244659995E-3</v>
      </c>
    </row>
    <row r="1428" spans="1:17" hidden="1" x14ac:dyDescent="0.3">
      <c r="A1428" t="s">
        <v>3010</v>
      </c>
      <c r="B1428" t="s">
        <v>3011</v>
      </c>
      <c r="C1428" t="str">
        <f>IFERROR(VLOOKUP(Table1[[#This Row],[Ticker]],[1]!Table1[[Symbol]:[Industry]],2,FALSE),"-")</f>
        <v>-</v>
      </c>
      <c r="D1428" t="s">
        <v>246</v>
      </c>
      <c r="E1428">
        <v>1020.4516658700001</v>
      </c>
      <c r="F1428">
        <v>167.79</v>
      </c>
      <c r="G1428">
        <v>47.4736109685903</v>
      </c>
      <c r="H1428">
        <v>15.800190321607801</v>
      </c>
      <c r="I1428">
        <v>22.1077587122994</v>
      </c>
      <c r="J1428">
        <v>-3.2624374145393702</v>
      </c>
      <c r="K1428">
        <v>152.063031218535</v>
      </c>
      <c r="L1428">
        <v>131.54639546580299</v>
      </c>
      <c r="M1428">
        <v>66.521018001101794</v>
      </c>
      <c r="N1428">
        <v>2.2338504006903199</v>
      </c>
      <c r="O1428">
        <v>15.620716371655</v>
      </c>
      <c r="P1428">
        <v>79.646680942184105</v>
      </c>
      <c r="Q1428">
        <v>0.25869200112753599</v>
      </c>
    </row>
    <row r="1429" spans="1:17" hidden="1" x14ac:dyDescent="0.3">
      <c r="A1429" t="s">
        <v>3012</v>
      </c>
      <c r="B1429" t="s">
        <v>3013</v>
      </c>
      <c r="C1429" t="str">
        <f>IFERROR(VLOOKUP(Table1[[#This Row],[Ticker]],[1]!Table1[[Symbol]:[Industry]],2,FALSE),"-")</f>
        <v>-</v>
      </c>
      <c r="D1429" t="s">
        <v>630</v>
      </c>
      <c r="E1429">
        <v>1014.93392079599</v>
      </c>
      <c r="F1429">
        <v>42.88</v>
      </c>
      <c r="G1429">
        <v>84.310494012727204</v>
      </c>
      <c r="H1429">
        <v>42.743629581378997</v>
      </c>
      <c r="I1429">
        <v>24.433589053070602</v>
      </c>
      <c r="J1429">
        <v>2.4526926091012902</v>
      </c>
      <c r="K1429">
        <v>35.9559154332227</v>
      </c>
      <c r="L1429">
        <v>31.311506237692701</v>
      </c>
      <c r="M1429">
        <v>59.2782204063042</v>
      </c>
      <c r="N1429">
        <v>3.0081966727775802</v>
      </c>
      <c r="O1429">
        <v>22.901119402985</v>
      </c>
      <c r="P1429">
        <v>117.664974619289</v>
      </c>
      <c r="Q1429">
        <v>-9.8567440306619996E-3</v>
      </c>
    </row>
    <row r="1430" spans="1:17" hidden="1" x14ac:dyDescent="0.3">
      <c r="A1430" t="s">
        <v>3014</v>
      </c>
      <c r="B1430" t="s">
        <v>3015</v>
      </c>
      <c r="C1430" t="str">
        <f>IFERROR(VLOOKUP(Table1[[#This Row],[Ticker]],[1]!Table1[[Symbol]:[Industry]],2,FALSE),"-")</f>
        <v>-</v>
      </c>
      <c r="D1430" t="s">
        <v>613</v>
      </c>
      <c r="E1430">
        <v>1009.5097950000001</v>
      </c>
      <c r="F1430">
        <v>88.83</v>
      </c>
      <c r="G1430">
        <v>-37.881857327606099</v>
      </c>
      <c r="H1430">
        <v>-8.6416645893899293</v>
      </c>
      <c r="I1430">
        <v>-46.061036300927597</v>
      </c>
      <c r="J1430">
        <v>-3.2528797957518201</v>
      </c>
      <c r="K1430">
        <v>92.773753120586704</v>
      </c>
      <c r="L1430">
        <v>97.139177278566507</v>
      </c>
      <c r="M1430">
        <v>37.949997010617103</v>
      </c>
      <c r="N1430">
        <v>0.66763596815697701</v>
      </c>
      <c r="O1430">
        <v>63.908589440504301</v>
      </c>
      <c r="P1430">
        <v>6.5107913669064601</v>
      </c>
    </row>
    <row r="1431" spans="1:17" hidden="1" x14ac:dyDescent="0.3">
      <c r="A1431" t="s">
        <v>3016</v>
      </c>
      <c r="B1431" t="s">
        <v>3017</v>
      </c>
      <c r="C1431" t="str">
        <f>IFERROR(VLOOKUP(Table1[[#This Row],[Ticker]],[1]!Table1[[Symbol]:[Industry]],2,FALSE),"-")</f>
        <v>-</v>
      </c>
      <c r="D1431" t="s">
        <v>243</v>
      </c>
      <c r="E1431">
        <v>1007.32283652</v>
      </c>
      <c r="F1431">
        <v>78.239999999999995</v>
      </c>
      <c r="G1431">
        <v>-20.169857473734201</v>
      </c>
      <c r="H1431">
        <v>1.0102609757841701</v>
      </c>
      <c r="I1431">
        <v>-20.6145973033729</v>
      </c>
      <c r="J1431">
        <v>1.3413494017298999</v>
      </c>
      <c r="K1431">
        <v>77.355695427135402</v>
      </c>
      <c r="L1431">
        <v>78.128495633854499</v>
      </c>
      <c r="M1431">
        <v>58.764249779528001</v>
      </c>
      <c r="N1431">
        <v>1.01610455407642</v>
      </c>
      <c r="O1431">
        <v>29.026073619631902</v>
      </c>
      <c r="P1431">
        <v>18.905775075987801</v>
      </c>
      <c r="Q1431">
        <v>-8.1518151577826006E-2</v>
      </c>
    </row>
    <row r="1432" spans="1:17" hidden="1" x14ac:dyDescent="0.3">
      <c r="A1432" t="s">
        <v>3018</v>
      </c>
      <c r="B1432" t="s">
        <v>3019</v>
      </c>
      <c r="C1432" t="str">
        <f>IFERROR(VLOOKUP(Table1[[#This Row],[Ticker]],[1]!Table1[[Symbol]:[Industry]],2,FALSE),"-")</f>
        <v>-</v>
      </c>
      <c r="D1432" t="s">
        <v>246</v>
      </c>
      <c r="E1432">
        <v>1003.1022</v>
      </c>
      <c r="F1432">
        <v>883.7</v>
      </c>
      <c r="G1432">
        <v>84.002725204958395</v>
      </c>
      <c r="H1432">
        <v>-4.5212048314899702</v>
      </c>
      <c r="I1432">
        <v>11.684592421721</v>
      </c>
      <c r="J1432">
        <v>-3.9550223784940499</v>
      </c>
      <c r="K1432">
        <v>874.56493253332098</v>
      </c>
      <c r="L1432">
        <v>684.65371263173699</v>
      </c>
      <c r="M1432">
        <v>46.400204438878603</v>
      </c>
      <c r="N1432">
        <v>0.66776007497656897</v>
      </c>
      <c r="O1432">
        <v>25.721398664705202</v>
      </c>
      <c r="P1432">
        <v>145.472222222222</v>
      </c>
      <c r="Q1432">
        <v>0.15763327356588</v>
      </c>
    </row>
    <row r="1433" spans="1:17" hidden="1" x14ac:dyDescent="0.3">
      <c r="A1433" t="s">
        <v>3020</v>
      </c>
      <c r="B1433" t="s">
        <v>3021</v>
      </c>
      <c r="C1433" t="str">
        <f>IFERROR(VLOOKUP(Table1[[#This Row],[Ticker]],[1]!Table1[[Symbol]:[Industry]],2,FALSE),"-")</f>
        <v>-</v>
      </c>
      <c r="D1433" t="s">
        <v>46</v>
      </c>
      <c r="E1433">
        <v>1002.26895</v>
      </c>
      <c r="F1433">
        <v>399.1</v>
      </c>
      <c r="G1433">
        <v>677.58668207537698</v>
      </c>
      <c r="H1433">
        <v>-9.6447188366188801</v>
      </c>
      <c r="I1433">
        <v>-55.8564423861676</v>
      </c>
      <c r="J1433">
        <v>-17.1695620964732</v>
      </c>
      <c r="K1433">
        <v>442.20131517402501</v>
      </c>
      <c r="L1433">
        <v>392.56680581963798</v>
      </c>
      <c r="M1433">
        <v>49.0411015360378</v>
      </c>
      <c r="N1433">
        <v>2.2386363636363602</v>
      </c>
      <c r="O1433">
        <v>150.98972688549199</v>
      </c>
      <c r="P1433">
        <v>703.98871877518104</v>
      </c>
    </row>
    <row r="1434" spans="1:17" hidden="1" x14ac:dyDescent="0.3">
      <c r="A1434" t="s">
        <v>3022</v>
      </c>
      <c r="B1434" t="s">
        <v>3023</v>
      </c>
      <c r="C1434" t="str">
        <f>IFERROR(VLOOKUP(Table1[[#This Row],[Ticker]],[1]!Table1[[Symbol]:[Industry]],2,FALSE),"-")</f>
        <v>-</v>
      </c>
      <c r="D1434" t="s">
        <v>193</v>
      </c>
      <c r="E1434">
        <v>1000.7621659</v>
      </c>
      <c r="F1434">
        <v>2197.6999999999998</v>
      </c>
      <c r="G1434">
        <v>77.088704040937202</v>
      </c>
      <c r="H1434">
        <v>-9.5855096443241994</v>
      </c>
      <c r="I1434">
        <v>13.5117876262882</v>
      </c>
      <c r="J1434">
        <v>-6.8962414903348597</v>
      </c>
      <c r="K1434">
        <v>2184.9799225199099</v>
      </c>
      <c r="L1434">
        <v>1883.1440215842499</v>
      </c>
      <c r="M1434">
        <v>28.491904627212499</v>
      </c>
      <c r="N1434">
        <v>0.60927712883020102</v>
      </c>
      <c r="O1434">
        <v>14.183009509942201</v>
      </c>
      <c r="P1434">
        <v>105.392523364485</v>
      </c>
      <c r="Q1434">
        <v>0.23939519250001801</v>
      </c>
    </row>
    <row r="1435" spans="1:17" hidden="1" x14ac:dyDescent="0.3">
      <c r="A1435" t="s">
        <v>3024</v>
      </c>
      <c r="B1435" t="s">
        <v>3025</v>
      </c>
      <c r="C1435" t="str">
        <f>IFERROR(VLOOKUP(Table1[[#This Row],[Ticker]],[1]!Table1[[Symbol]:[Industry]],2,FALSE),"-")</f>
        <v>-</v>
      </c>
      <c r="D1435" t="s">
        <v>553</v>
      </c>
      <c r="E1435">
        <v>995.89338267099902</v>
      </c>
      <c r="F1435">
        <v>182.55</v>
      </c>
      <c r="G1435">
        <v>98.413234236157095</v>
      </c>
      <c r="H1435">
        <v>31.215391875701201</v>
      </c>
      <c r="I1435">
        <v>20.8538231909518</v>
      </c>
      <c r="J1435">
        <v>-1.4345924791496101</v>
      </c>
      <c r="K1435">
        <v>154.761145759123</v>
      </c>
      <c r="L1435">
        <v>132.38152147653199</v>
      </c>
      <c r="M1435">
        <v>83.2932281382908</v>
      </c>
      <c r="N1435">
        <v>3.6821301435905101</v>
      </c>
      <c r="O1435">
        <v>8.9016707751301105</v>
      </c>
      <c r="P1435">
        <v>146.356275303643</v>
      </c>
      <c r="Q1435">
        <v>4.1490509287560998E-2</v>
      </c>
    </row>
    <row r="1436" spans="1:17" hidden="1" x14ac:dyDescent="0.3">
      <c r="A1436" t="s">
        <v>3026</v>
      </c>
      <c r="B1436" t="s">
        <v>3027</v>
      </c>
      <c r="C1436" t="str">
        <f>IFERROR(VLOOKUP(Table1[[#This Row],[Ticker]],[1]!Table1[[Symbol]:[Industry]],2,FALSE),"-")</f>
        <v>-</v>
      </c>
      <c r="D1436" t="s">
        <v>387</v>
      </c>
      <c r="E1436">
        <v>988.15172192</v>
      </c>
      <c r="F1436">
        <v>200.53</v>
      </c>
      <c r="G1436">
        <v>37.5636215176945</v>
      </c>
      <c r="H1436">
        <v>17.078182151684601</v>
      </c>
      <c r="I1436">
        <v>59.850358133525297</v>
      </c>
      <c r="J1436">
        <v>3.24628623277603</v>
      </c>
      <c r="K1436">
        <v>164.11844080168501</v>
      </c>
      <c r="L1436">
        <v>135.295733483296</v>
      </c>
      <c r="M1436">
        <v>65.438653334775793</v>
      </c>
      <c r="N1436">
        <v>0.45248238943501901</v>
      </c>
      <c r="O1436">
        <v>7.2158779235027097</v>
      </c>
      <c r="P1436">
        <v>126.84389140271399</v>
      </c>
      <c r="Q1436">
        <v>5.6022432227117003E-2</v>
      </c>
    </row>
    <row r="1437" spans="1:17" hidden="1" x14ac:dyDescent="0.3">
      <c r="A1437" t="s">
        <v>3028</v>
      </c>
      <c r="B1437" t="s">
        <v>3029</v>
      </c>
      <c r="C1437" t="str">
        <f>IFERROR(VLOOKUP(Table1[[#This Row],[Ticker]],[1]!Table1[[Symbol]:[Industry]],2,FALSE),"-")</f>
        <v>-</v>
      </c>
      <c r="D1437" t="s">
        <v>140</v>
      </c>
      <c r="E1437">
        <v>986.69238499999994</v>
      </c>
      <c r="F1437">
        <v>978.95</v>
      </c>
      <c r="G1437">
        <v>0.82520353672912305</v>
      </c>
      <c r="H1437">
        <v>-5.9675773487165102</v>
      </c>
      <c r="I1437">
        <v>13.9596821664347</v>
      </c>
      <c r="J1437">
        <v>-3.04415921060132</v>
      </c>
      <c r="K1437">
        <v>1004.83956639545</v>
      </c>
      <c r="L1437">
        <v>878.25322136975899</v>
      </c>
      <c r="M1437">
        <v>40.136879863221502</v>
      </c>
      <c r="N1437">
        <v>0.25291745393336701</v>
      </c>
      <c r="O1437">
        <v>20.026559068389499</v>
      </c>
      <c r="P1437">
        <v>46.417888124439102</v>
      </c>
      <c r="Q1437">
        <v>1.7083821130512999E-2</v>
      </c>
    </row>
    <row r="1438" spans="1:17" hidden="1" x14ac:dyDescent="0.3">
      <c r="A1438" t="s">
        <v>3030</v>
      </c>
      <c r="B1438" t="s">
        <v>3031</v>
      </c>
      <c r="C1438" t="str">
        <f>IFERROR(VLOOKUP(Table1[[#This Row],[Ticker]],[1]!Table1[[Symbol]:[Industry]],2,FALSE),"-")</f>
        <v>-</v>
      </c>
      <c r="D1438" t="s">
        <v>243</v>
      </c>
      <c r="E1438">
        <v>986.27401964699902</v>
      </c>
      <c r="F1438">
        <v>244.16</v>
      </c>
      <c r="G1438">
        <v>5.7191754214086403</v>
      </c>
      <c r="H1438">
        <v>-0.62027954247583605</v>
      </c>
      <c r="I1438">
        <v>20.211398948527499</v>
      </c>
      <c r="J1438">
        <v>-2.25363115230844</v>
      </c>
      <c r="K1438">
        <v>237.26526624983001</v>
      </c>
      <c r="M1438">
        <v>55.765299603891002</v>
      </c>
      <c r="N1438">
        <v>0.92503383292911001</v>
      </c>
      <c r="O1438">
        <v>12.426277850589701</v>
      </c>
      <c r="P1438">
        <v>42.491975488765597</v>
      </c>
    </row>
    <row r="1439" spans="1:17" hidden="1" x14ac:dyDescent="0.3">
      <c r="A1439" t="s">
        <v>3032</v>
      </c>
      <c r="B1439" t="s">
        <v>3033</v>
      </c>
      <c r="C1439" t="str">
        <f>IFERROR(VLOOKUP(Table1[[#This Row],[Ticker]],[1]!Table1[[Symbol]:[Industry]],2,FALSE),"-")</f>
        <v>-</v>
      </c>
      <c r="D1439" t="s">
        <v>700</v>
      </c>
      <c r="E1439">
        <v>985.88919799999996</v>
      </c>
      <c r="F1439">
        <v>254.95</v>
      </c>
      <c r="G1439">
        <v>78.624099206911396</v>
      </c>
      <c r="H1439">
        <v>-7.0082928709768</v>
      </c>
      <c r="I1439">
        <v>-3.8114455661549602</v>
      </c>
      <c r="J1439">
        <v>-2.4913175717102898</v>
      </c>
      <c r="K1439">
        <v>260.743781182963</v>
      </c>
      <c r="L1439">
        <v>253.68343132522199</v>
      </c>
      <c r="M1439">
        <v>44.237895389279103</v>
      </c>
      <c r="N1439">
        <v>1.00017375089329</v>
      </c>
      <c r="O1439">
        <v>56.501274759756797</v>
      </c>
      <c r="P1439">
        <v>117.163543441226</v>
      </c>
    </row>
    <row r="1440" spans="1:17" hidden="1" x14ac:dyDescent="0.3">
      <c r="A1440" t="s">
        <v>3034</v>
      </c>
      <c r="B1440" t="s">
        <v>3035</v>
      </c>
      <c r="C1440" t="str">
        <f>IFERROR(VLOOKUP(Table1[[#This Row],[Ticker]],[1]!Table1[[Symbol]:[Industry]],2,FALSE),"-")</f>
        <v>-</v>
      </c>
      <c r="D1440" t="s">
        <v>98</v>
      </c>
      <c r="E1440">
        <v>982.20799577999901</v>
      </c>
      <c r="F1440">
        <v>148.52000000000001</v>
      </c>
      <c r="G1440">
        <v>44.802574251205201</v>
      </c>
      <c r="H1440">
        <v>30.853546428873099</v>
      </c>
      <c r="I1440">
        <v>-3.54060485455246</v>
      </c>
      <c r="J1440">
        <v>10.745138343036301</v>
      </c>
      <c r="K1440">
        <v>121.590931307315</v>
      </c>
      <c r="L1440">
        <v>115.33662781015801</v>
      </c>
      <c r="M1440">
        <v>77.993128121247196</v>
      </c>
      <c r="N1440">
        <v>3.3689662382050298</v>
      </c>
      <c r="O1440">
        <v>3.6224077565310999</v>
      </c>
      <c r="P1440">
        <v>77.655502392344502</v>
      </c>
      <c r="Q1440">
        <v>4.6522745197283999E-2</v>
      </c>
    </row>
    <row r="1441" spans="1:17" hidden="1" x14ac:dyDescent="0.3">
      <c r="A1441" t="s">
        <v>3036</v>
      </c>
      <c r="B1441" t="s">
        <v>3037</v>
      </c>
      <c r="C1441" t="str">
        <f>IFERROR(VLOOKUP(Table1[[#This Row],[Ticker]],[1]!Table1[[Symbol]:[Industry]],2,FALSE),"-")</f>
        <v>-</v>
      </c>
      <c r="D1441" t="s">
        <v>548</v>
      </c>
      <c r="E1441">
        <v>980.25</v>
      </c>
      <c r="F1441">
        <v>313.35000000000002</v>
      </c>
      <c r="G1441">
        <v>10.432024435567699</v>
      </c>
      <c r="H1441">
        <v>16.052264127493299</v>
      </c>
      <c r="I1441">
        <v>1.5816754184056401</v>
      </c>
      <c r="J1441">
        <v>1.6028508060120099</v>
      </c>
      <c r="K1441">
        <v>286.978694130137</v>
      </c>
      <c r="L1441">
        <v>249.070538844293</v>
      </c>
      <c r="M1441">
        <v>65.066589750754403</v>
      </c>
      <c r="N1441">
        <v>0.78666278719472105</v>
      </c>
      <c r="O1441">
        <v>11.5366203925322</v>
      </c>
      <c r="P1441">
        <v>69.469983775013503</v>
      </c>
      <c r="Q1441">
        <v>1.6059825794062999E-2</v>
      </c>
    </row>
    <row r="1442" spans="1:17" hidden="1" x14ac:dyDescent="0.3">
      <c r="A1442" t="s">
        <v>3038</v>
      </c>
      <c r="B1442" t="s">
        <v>3039</v>
      </c>
      <c r="C1442" t="str">
        <f>IFERROR(VLOOKUP(Table1[[#This Row],[Ticker]],[1]!Table1[[Symbol]:[Industry]],2,FALSE),"-")</f>
        <v>-</v>
      </c>
      <c r="D1442" t="s">
        <v>193</v>
      </c>
      <c r="E1442">
        <v>979.39044000000001</v>
      </c>
      <c r="F1442">
        <v>812.1</v>
      </c>
      <c r="G1442">
        <v>12.8827587722829</v>
      </c>
      <c r="H1442">
        <v>-2.9852954967696101</v>
      </c>
      <c r="I1442">
        <v>-5.5025804682820203</v>
      </c>
      <c r="J1442">
        <v>-2.4818447677495201</v>
      </c>
      <c r="K1442">
        <v>800.06080265661103</v>
      </c>
      <c r="L1442">
        <v>749.94194841741205</v>
      </c>
      <c r="M1442">
        <v>46.286890033456203</v>
      </c>
      <c r="N1442">
        <v>0.75242268002207002</v>
      </c>
      <c r="O1442">
        <v>15.1336042359315</v>
      </c>
      <c r="P1442">
        <v>40.696465696465701</v>
      </c>
      <c r="Q1442">
        <v>4.3987923515730998E-2</v>
      </c>
    </row>
    <row r="1443" spans="1:17" hidden="1" x14ac:dyDescent="0.3">
      <c r="A1443" t="s">
        <v>3040</v>
      </c>
      <c r="B1443" t="s">
        <v>3041</v>
      </c>
      <c r="C1443" t="str">
        <f>IFERROR(VLOOKUP(Table1[[#This Row],[Ticker]],[1]!Table1[[Symbol]:[Industry]],2,FALSE),"-")</f>
        <v>-</v>
      </c>
      <c r="D1443" t="s">
        <v>548</v>
      </c>
      <c r="E1443">
        <v>978.58917721499995</v>
      </c>
      <c r="F1443">
        <v>265.75</v>
      </c>
      <c r="G1443">
        <v>-27.334003149011199</v>
      </c>
      <c r="H1443">
        <v>1.8853111795019</v>
      </c>
      <c r="I1443">
        <v>-20.224458678980898</v>
      </c>
      <c r="J1443">
        <v>-0.65001470515208704</v>
      </c>
      <c r="K1443">
        <v>257.16303581437899</v>
      </c>
      <c r="L1443">
        <v>264.33837271224201</v>
      </c>
      <c r="M1443">
        <v>58.287063225422003</v>
      </c>
      <c r="N1443">
        <v>1.33548342448609</v>
      </c>
      <c r="O1443">
        <v>20.2069614299153</v>
      </c>
      <c r="P1443">
        <v>17.8492239467849</v>
      </c>
      <c r="Q1443">
        <v>-0.10953806902414601</v>
      </c>
    </row>
    <row r="1444" spans="1:17" hidden="1" x14ac:dyDescent="0.3">
      <c r="A1444" t="s">
        <v>3042</v>
      </c>
      <c r="B1444" t="s">
        <v>3043</v>
      </c>
      <c r="C1444" t="str">
        <f>IFERROR(VLOOKUP(Table1[[#This Row],[Ticker]],[1]!Table1[[Symbol]:[Industry]],2,FALSE),"-")</f>
        <v>-</v>
      </c>
      <c r="D1444" t="s">
        <v>21</v>
      </c>
      <c r="E1444">
        <v>976.370367526</v>
      </c>
      <c r="F1444">
        <v>93.11</v>
      </c>
      <c r="G1444">
        <v>-26.175987184195201</v>
      </c>
      <c r="H1444">
        <v>3.17796748364337</v>
      </c>
      <c r="I1444">
        <v>-33.269610469981799</v>
      </c>
      <c r="J1444">
        <v>-4.8076119525270498</v>
      </c>
      <c r="K1444">
        <v>91.009735145556604</v>
      </c>
      <c r="L1444">
        <v>91.060045793390501</v>
      </c>
      <c r="M1444">
        <v>53.715261298399099</v>
      </c>
      <c r="N1444">
        <v>1.3802743264460799</v>
      </c>
      <c r="O1444">
        <v>33.390613253141403</v>
      </c>
      <c r="P1444">
        <v>40.437405731523299</v>
      </c>
    </row>
    <row r="1445" spans="1:17" hidden="1" x14ac:dyDescent="0.3">
      <c r="A1445" t="s">
        <v>3044</v>
      </c>
      <c r="B1445" t="s">
        <v>3045</v>
      </c>
      <c r="C1445" t="str">
        <f>IFERROR(VLOOKUP(Table1[[#This Row],[Ticker]],[1]!Table1[[Symbol]:[Industry]],2,FALSE),"-")</f>
        <v>-</v>
      </c>
      <c r="D1445" t="s">
        <v>21</v>
      </c>
      <c r="E1445">
        <v>972.72983648799902</v>
      </c>
      <c r="F1445">
        <v>155.4</v>
      </c>
      <c r="G1445">
        <v>-7.7760825013301798</v>
      </c>
      <c r="H1445">
        <v>2.3301269373195801</v>
      </c>
      <c r="I1445">
        <v>-15.657103355403599</v>
      </c>
      <c r="J1445">
        <v>-0.93441193683236601</v>
      </c>
      <c r="K1445">
        <v>150.33187216318501</v>
      </c>
      <c r="L1445">
        <v>142.546755110421</v>
      </c>
      <c r="M1445">
        <v>53.718593064931703</v>
      </c>
      <c r="N1445">
        <v>1.6158730421951599</v>
      </c>
      <c r="O1445">
        <v>19.948519948519898</v>
      </c>
      <c r="P1445">
        <v>32.086697832554101</v>
      </c>
      <c r="Q1445">
        <v>6.9504604273391002E-2</v>
      </c>
    </row>
    <row r="1446" spans="1:17" hidden="1" x14ac:dyDescent="0.3">
      <c r="A1446" t="s">
        <v>3046</v>
      </c>
      <c r="B1446" t="s">
        <v>3047</v>
      </c>
      <c r="C1446" t="str">
        <f>IFERROR(VLOOKUP(Table1[[#This Row],[Ticker]],[1]!Table1[[Symbol]:[Industry]],2,FALSE),"-")</f>
        <v>-</v>
      </c>
      <c r="D1446" t="s">
        <v>75</v>
      </c>
      <c r="E1446">
        <v>969.16366324799901</v>
      </c>
      <c r="F1446">
        <v>30.38</v>
      </c>
      <c r="G1446">
        <v>78.001506620360203</v>
      </c>
      <c r="H1446">
        <v>-6.2757668039614203E-2</v>
      </c>
      <c r="I1446">
        <v>30.886120128083999</v>
      </c>
      <c r="J1446">
        <v>-3.5611795529041399</v>
      </c>
      <c r="K1446">
        <v>31.015829189568699</v>
      </c>
      <c r="L1446">
        <v>25.109414295965902</v>
      </c>
      <c r="M1446">
        <v>38.074669336189402</v>
      </c>
      <c r="N1446">
        <v>2.3001999496374799</v>
      </c>
      <c r="O1446">
        <v>29.328505595786702</v>
      </c>
      <c r="P1446">
        <v>121.437171930177</v>
      </c>
      <c r="Q1446">
        <v>6.6755029100801999E-2</v>
      </c>
    </row>
    <row r="1447" spans="1:17" hidden="1" x14ac:dyDescent="0.3">
      <c r="A1447" t="s">
        <v>3048</v>
      </c>
      <c r="B1447" t="s">
        <v>3049</v>
      </c>
      <c r="C1447" t="str">
        <f>IFERROR(VLOOKUP(Table1[[#This Row],[Ticker]],[1]!Table1[[Symbol]:[Industry]],2,FALSE),"-")</f>
        <v>-</v>
      </c>
      <c r="D1447" t="s">
        <v>243</v>
      </c>
      <c r="E1447">
        <v>968.25138200000004</v>
      </c>
      <c r="F1447">
        <v>113.4</v>
      </c>
      <c r="G1447">
        <v>51.591998773434597</v>
      </c>
      <c r="H1447">
        <v>-13.895964189778701</v>
      </c>
      <c r="I1447">
        <v>2.01423746022685</v>
      </c>
      <c r="J1447">
        <v>-0.63062722121774395</v>
      </c>
      <c r="K1447">
        <v>107.715623382747</v>
      </c>
      <c r="L1447">
        <v>93.107907869137193</v>
      </c>
      <c r="M1447">
        <v>46.644685753778298</v>
      </c>
      <c r="N1447">
        <v>0.58421127756832802</v>
      </c>
      <c r="O1447">
        <v>11.9047619047619</v>
      </c>
      <c r="P1447">
        <v>95.517241379310306</v>
      </c>
      <c r="Q1447">
        <v>-4.4431145126929E-2</v>
      </c>
    </row>
    <row r="1448" spans="1:17" hidden="1" x14ac:dyDescent="0.3">
      <c r="A1448" t="s">
        <v>3050</v>
      </c>
      <c r="B1448" t="s">
        <v>3051</v>
      </c>
      <c r="C1448" t="str">
        <f>IFERROR(VLOOKUP(Table1[[#This Row],[Ticker]],[1]!Table1[[Symbol]:[Industry]],2,FALSE),"-")</f>
        <v>-</v>
      </c>
      <c r="D1448" t="s">
        <v>193</v>
      </c>
      <c r="E1448">
        <v>968.03037700000004</v>
      </c>
      <c r="F1448">
        <v>1044.9000000000001</v>
      </c>
      <c r="G1448">
        <v>8.8600992225266406</v>
      </c>
      <c r="H1448">
        <v>-4.0237672200817602</v>
      </c>
      <c r="I1448">
        <v>-4.0101849198964201</v>
      </c>
      <c r="J1448">
        <v>-1.70022757238522</v>
      </c>
      <c r="K1448">
        <v>1047.94861839128</v>
      </c>
      <c r="L1448">
        <v>921.30522126779101</v>
      </c>
      <c r="M1448">
        <v>45.255018223784603</v>
      </c>
      <c r="N1448">
        <v>0.806763619945017</v>
      </c>
      <c r="O1448">
        <v>13.857785434012801</v>
      </c>
      <c r="P1448">
        <v>46.931027209449503</v>
      </c>
      <c r="Q1448">
        <v>5.4362290546188997E-2</v>
      </c>
    </row>
    <row r="1449" spans="1:17" hidden="1" x14ac:dyDescent="0.3">
      <c r="A1449" t="s">
        <v>3052</v>
      </c>
      <c r="B1449" t="s">
        <v>3053</v>
      </c>
      <c r="C1449" t="str">
        <f>IFERROR(VLOOKUP(Table1[[#This Row],[Ticker]],[1]!Table1[[Symbol]:[Industry]],2,FALSE),"-")</f>
        <v>-</v>
      </c>
      <c r="D1449" t="s">
        <v>344</v>
      </c>
      <c r="E1449">
        <v>967.84531976000005</v>
      </c>
      <c r="F1449">
        <v>5.23</v>
      </c>
      <c r="G1449">
        <v>45.073373136262099</v>
      </c>
      <c r="H1449">
        <v>-1.2711036320097999</v>
      </c>
      <c r="I1449">
        <v>-30.824541854854999</v>
      </c>
      <c r="J1449">
        <v>-5.6894447138094399</v>
      </c>
      <c r="K1449">
        <v>5.2744491766624897</v>
      </c>
      <c r="L1449">
        <v>5.2260544025105498</v>
      </c>
      <c r="M1449">
        <v>36.402690735644299</v>
      </c>
      <c r="N1449">
        <v>0.77954028921168295</v>
      </c>
      <c r="O1449">
        <v>52.963671128107002</v>
      </c>
      <c r="P1449">
        <v>74.3333333333333</v>
      </c>
      <c r="Q1449">
        <v>3.3891692568670001E-2</v>
      </c>
    </row>
    <row r="1450" spans="1:17" hidden="1" x14ac:dyDescent="0.3">
      <c r="A1450" t="s">
        <v>3054</v>
      </c>
      <c r="B1450" t="s">
        <v>3055</v>
      </c>
      <c r="C1450" t="str">
        <f>IFERROR(VLOOKUP(Table1[[#This Row],[Ticker]],[1]!Table1[[Symbol]:[Industry]],2,FALSE),"-")</f>
        <v>-</v>
      </c>
      <c r="D1450" t="s">
        <v>637</v>
      </c>
      <c r="E1450">
        <v>967.52499999999998</v>
      </c>
      <c r="F1450">
        <v>1671.25</v>
      </c>
      <c r="G1450">
        <v>-22.147646630872298</v>
      </c>
      <c r="H1450">
        <v>0.63839773523454701</v>
      </c>
      <c r="I1450">
        <v>-21.0390304741553</v>
      </c>
      <c r="J1450">
        <v>1.6618050097030499</v>
      </c>
      <c r="K1450">
        <v>1603.1710962714899</v>
      </c>
      <c r="L1450">
        <v>1601.2895085323701</v>
      </c>
      <c r="M1450">
        <v>72.581669373151996</v>
      </c>
      <c r="N1450">
        <v>1.78489711450737</v>
      </c>
      <c r="O1450">
        <v>12.789827973074001</v>
      </c>
      <c r="P1450">
        <v>20.6112654710785</v>
      </c>
      <c r="Q1450">
        <v>-3.0551367459570001E-3</v>
      </c>
    </row>
    <row r="1451" spans="1:17" hidden="1" x14ac:dyDescent="0.3">
      <c r="A1451" t="s">
        <v>3056</v>
      </c>
      <c r="B1451" t="s">
        <v>3057</v>
      </c>
      <c r="C1451" t="str">
        <f>IFERROR(VLOOKUP(Table1[[#This Row],[Ticker]],[1]!Table1[[Symbol]:[Industry]],2,FALSE),"-")</f>
        <v>-</v>
      </c>
      <c r="D1451" t="s">
        <v>108</v>
      </c>
      <c r="E1451">
        <v>967.18790311999999</v>
      </c>
      <c r="F1451">
        <v>3043.3</v>
      </c>
      <c r="G1451">
        <v>42.862959545920802</v>
      </c>
      <c r="H1451">
        <v>12.6830342927705</v>
      </c>
      <c r="I1451">
        <v>-16.992074381261499</v>
      </c>
      <c r="J1451">
        <v>2.7253918618860999</v>
      </c>
      <c r="K1451">
        <v>2858.87544154631</v>
      </c>
      <c r="L1451">
        <v>2668.5225566056902</v>
      </c>
      <c r="M1451">
        <v>59.991325646727397</v>
      </c>
      <c r="N1451">
        <v>1.0753552690147601</v>
      </c>
      <c r="O1451">
        <v>17.3397298984654</v>
      </c>
      <c r="P1451">
        <v>74.101830663615502</v>
      </c>
      <c r="Q1451">
        <v>0.13516800610590701</v>
      </c>
    </row>
    <row r="1452" spans="1:17" hidden="1" x14ac:dyDescent="0.3">
      <c r="A1452" t="s">
        <v>3058</v>
      </c>
      <c r="B1452" t="s">
        <v>3059</v>
      </c>
      <c r="C1452" t="str">
        <f>IFERROR(VLOOKUP(Table1[[#This Row],[Ticker]],[1]!Table1[[Symbol]:[Industry]],2,FALSE),"-")</f>
        <v>-</v>
      </c>
      <c r="D1452" t="s">
        <v>243</v>
      </c>
      <c r="E1452">
        <v>967.14127235000001</v>
      </c>
      <c r="F1452">
        <v>1713.55</v>
      </c>
      <c r="G1452">
        <v>-36.823386482855298</v>
      </c>
      <c r="H1452">
        <v>-7.8898586903399002</v>
      </c>
      <c r="I1452">
        <v>-16.124576022400799</v>
      </c>
      <c r="J1452">
        <v>-0.99004408716030301</v>
      </c>
      <c r="K1452">
        <v>1754.0475800034101</v>
      </c>
      <c r="L1452">
        <v>1803.7854867276201</v>
      </c>
      <c r="M1452">
        <v>43.451332408891901</v>
      </c>
      <c r="N1452">
        <v>0.81661428659895896</v>
      </c>
      <c r="O1452">
        <v>27.513057687257401</v>
      </c>
      <c r="P1452">
        <v>13.4801324503311</v>
      </c>
      <c r="Q1452">
        <v>-5.1148929824542E-2</v>
      </c>
    </row>
    <row r="1453" spans="1:17" hidden="1" x14ac:dyDescent="0.3">
      <c r="A1453" t="s">
        <v>3060</v>
      </c>
      <c r="B1453" t="s">
        <v>3061</v>
      </c>
      <c r="C1453" t="str">
        <f>IFERROR(VLOOKUP(Table1[[#This Row],[Ticker]],[1]!Table1[[Symbol]:[Industry]],2,FALSE),"-")</f>
        <v>-</v>
      </c>
      <c r="D1453" t="s">
        <v>304</v>
      </c>
      <c r="E1453">
        <v>966.46457659999999</v>
      </c>
      <c r="F1453">
        <v>355.95</v>
      </c>
      <c r="G1453">
        <v>-16.4221201232547</v>
      </c>
      <c r="H1453">
        <v>-9.2950946245613508</v>
      </c>
      <c r="I1453">
        <v>-13.9194484101243</v>
      </c>
      <c r="J1453">
        <v>-3.8294158219111201</v>
      </c>
      <c r="K1453">
        <v>364.023147757083</v>
      </c>
      <c r="L1453">
        <v>352.372919574207</v>
      </c>
      <c r="M1453">
        <v>37.850475206398201</v>
      </c>
      <c r="N1453">
        <v>1.2501964982653899</v>
      </c>
      <c r="O1453">
        <v>26.1413119820199</v>
      </c>
      <c r="P1453">
        <v>26.988940420977499</v>
      </c>
      <c r="Q1453">
        <v>0.12997138082939699</v>
      </c>
    </row>
    <row r="1454" spans="1:17" hidden="1" x14ac:dyDescent="0.3">
      <c r="A1454" t="s">
        <v>3062</v>
      </c>
      <c r="B1454" t="s">
        <v>3063</v>
      </c>
      <c r="C1454" t="str">
        <f>IFERROR(VLOOKUP(Table1[[#This Row],[Ticker]],[1]!Table1[[Symbol]:[Industry]],2,FALSE),"-")</f>
        <v>-</v>
      </c>
      <c r="D1454" t="s">
        <v>613</v>
      </c>
      <c r="E1454">
        <v>965.88123272199903</v>
      </c>
      <c r="F1454">
        <v>81.23</v>
      </c>
      <c r="G1454">
        <v>15.4844261822926</v>
      </c>
      <c r="H1454">
        <v>2.3474548437385501</v>
      </c>
      <c r="I1454">
        <v>-43.187308942566098</v>
      </c>
      <c r="J1454">
        <v>0.23756258546064099</v>
      </c>
      <c r="K1454">
        <v>78.814280930092295</v>
      </c>
      <c r="L1454">
        <v>78.803256195456598</v>
      </c>
      <c r="M1454">
        <v>46.774988232078101</v>
      </c>
      <c r="N1454">
        <v>1.20719379573759</v>
      </c>
      <c r="O1454">
        <v>56.038409454634902</v>
      </c>
      <c r="P1454">
        <v>50.009233610341603</v>
      </c>
      <c r="Q1454">
        <v>-8.0547391174631E-2</v>
      </c>
    </row>
    <row r="1455" spans="1:17" hidden="1" x14ac:dyDescent="0.3">
      <c r="A1455" t="s">
        <v>3064</v>
      </c>
      <c r="B1455" t="s">
        <v>3065</v>
      </c>
      <c r="C1455" t="str">
        <f>IFERROR(VLOOKUP(Table1[[#This Row],[Ticker]],[1]!Table1[[Symbol]:[Industry]],2,FALSE),"-")</f>
        <v>-</v>
      </c>
      <c r="D1455" t="s">
        <v>986</v>
      </c>
      <c r="E1455">
        <v>965.47472137</v>
      </c>
      <c r="F1455">
        <v>142.19999999999999</v>
      </c>
      <c r="G1455">
        <v>-41.099097287685801</v>
      </c>
      <c r="H1455">
        <v>0.83452656309733497</v>
      </c>
      <c r="I1455">
        <v>-18.387945366042</v>
      </c>
      <c r="J1455">
        <v>1.2650636377968301</v>
      </c>
      <c r="K1455">
        <v>138.00701232368601</v>
      </c>
      <c r="L1455">
        <v>142.734347757362</v>
      </c>
      <c r="M1455">
        <v>55.0533917047035</v>
      </c>
      <c r="N1455">
        <v>0.81659381454647995</v>
      </c>
      <c r="O1455">
        <v>32.559774964838198</v>
      </c>
      <c r="P1455">
        <v>26.512455516014199</v>
      </c>
    </row>
    <row r="1456" spans="1:17" hidden="1" x14ac:dyDescent="0.3">
      <c r="A1456" t="s">
        <v>3066</v>
      </c>
      <c r="B1456" t="s">
        <v>3067</v>
      </c>
      <c r="C1456" t="str">
        <f>IFERROR(VLOOKUP(Table1[[#This Row],[Ticker]],[1]!Table1[[Symbol]:[Industry]],2,FALSE),"-")</f>
        <v>-</v>
      </c>
      <c r="E1456">
        <v>963.35568000000001</v>
      </c>
      <c r="F1456">
        <v>1197.8499999999999</v>
      </c>
      <c r="G1456">
        <v>74.748257170893396</v>
      </c>
      <c r="H1456">
        <v>-5.9979572487772597</v>
      </c>
      <c r="I1456">
        <v>-10.0301618862716</v>
      </c>
      <c r="J1456">
        <v>-1.93308869236294</v>
      </c>
      <c r="K1456">
        <v>1219.72733827855</v>
      </c>
      <c r="L1456">
        <v>1122.76140628965</v>
      </c>
      <c r="M1456">
        <v>46.602477939150397</v>
      </c>
      <c r="N1456">
        <v>0.83798991046101201</v>
      </c>
      <c r="O1456">
        <v>35.225612555829201</v>
      </c>
      <c r="P1456">
        <v>109.04886561954601</v>
      </c>
      <c r="Q1456">
        <v>0.22669597898055699</v>
      </c>
    </row>
    <row r="1457" spans="1:17" hidden="1" x14ac:dyDescent="0.3">
      <c r="A1457" t="s">
        <v>3068</v>
      </c>
      <c r="B1457" t="s">
        <v>3069</v>
      </c>
      <c r="C1457" t="str">
        <f>IFERROR(VLOOKUP(Table1[[#This Row],[Ticker]],[1]!Table1[[Symbol]:[Industry]],2,FALSE),"-")</f>
        <v>-</v>
      </c>
      <c r="D1457" t="s">
        <v>726</v>
      </c>
      <c r="E1457">
        <v>961.09248678599999</v>
      </c>
      <c r="F1457">
        <v>226.42</v>
      </c>
      <c r="G1457">
        <v>-12.9651629523084</v>
      </c>
      <c r="H1457">
        <v>1.7498006934164401</v>
      </c>
      <c r="I1457">
        <v>-16.090938860369601</v>
      </c>
      <c r="J1457">
        <v>1.85306554939565</v>
      </c>
      <c r="K1457">
        <v>219.253139434876</v>
      </c>
      <c r="L1457">
        <v>222.30780978266</v>
      </c>
      <c r="M1457">
        <v>71.711679561610694</v>
      </c>
      <c r="N1457">
        <v>1.8134354936632</v>
      </c>
      <c r="O1457">
        <v>47.071813444042</v>
      </c>
      <c r="P1457">
        <v>35.176119402985002</v>
      </c>
    </row>
    <row r="1458" spans="1:17" hidden="1" x14ac:dyDescent="0.3">
      <c r="A1458" t="s">
        <v>3070</v>
      </c>
      <c r="B1458" t="s">
        <v>3071</v>
      </c>
      <c r="C1458" t="str">
        <f>IFERROR(VLOOKUP(Table1[[#This Row],[Ticker]],[1]!Table1[[Symbol]:[Industry]],2,FALSE),"-")</f>
        <v>-</v>
      </c>
      <c r="D1458" t="s">
        <v>290</v>
      </c>
      <c r="E1458">
        <v>960.97248000000002</v>
      </c>
      <c r="F1458">
        <v>594.29999999999995</v>
      </c>
      <c r="G1458">
        <v>28.444237401290799</v>
      </c>
      <c r="H1458">
        <v>-7.4868584987218298</v>
      </c>
      <c r="I1458">
        <v>-19.3613431890358</v>
      </c>
      <c r="J1458">
        <v>0.83763031319512804</v>
      </c>
      <c r="K1458">
        <v>577.68319945901601</v>
      </c>
      <c r="L1458">
        <v>530.058645308981</v>
      </c>
      <c r="M1458">
        <v>53.687457973223999</v>
      </c>
      <c r="N1458">
        <v>0.81251966027052502</v>
      </c>
      <c r="O1458">
        <v>22.833585731112201</v>
      </c>
      <c r="P1458">
        <v>66.447276291835806</v>
      </c>
    </row>
    <row r="1459" spans="1:17" hidden="1" x14ac:dyDescent="0.3">
      <c r="A1459" t="s">
        <v>3072</v>
      </c>
      <c r="B1459" t="s">
        <v>3073</v>
      </c>
      <c r="C1459" t="str">
        <f>IFERROR(VLOOKUP(Table1[[#This Row],[Ticker]],[1]!Table1[[Symbol]:[Industry]],2,FALSE),"-")</f>
        <v>-</v>
      </c>
      <c r="D1459" t="s">
        <v>637</v>
      </c>
      <c r="E1459">
        <v>960.88314300000002</v>
      </c>
      <c r="F1459">
        <v>1030.8499999999999</v>
      </c>
      <c r="G1459">
        <v>15.872478516537701</v>
      </c>
      <c r="H1459">
        <v>5.8818684693653998</v>
      </c>
      <c r="I1459">
        <v>2.2232692010975499</v>
      </c>
      <c r="J1459">
        <v>-5.3274557295576699</v>
      </c>
      <c r="K1459">
        <v>987.07971596101004</v>
      </c>
      <c r="L1459">
        <v>911.62316291908201</v>
      </c>
      <c r="M1459">
        <v>52.073070115412001</v>
      </c>
      <c r="N1459">
        <v>1.13411324750968</v>
      </c>
      <c r="O1459">
        <v>15.2447009749236</v>
      </c>
      <c r="P1459">
        <v>49.5068890500362</v>
      </c>
      <c r="Q1459">
        <v>-4.9551630446920004E-3</v>
      </c>
    </row>
    <row r="1460" spans="1:17" hidden="1" x14ac:dyDescent="0.3">
      <c r="A1460" t="s">
        <v>3074</v>
      </c>
      <c r="B1460" t="s">
        <v>3075</v>
      </c>
      <c r="C1460" t="str">
        <f>IFERROR(VLOOKUP(Table1[[#This Row],[Ticker]],[1]!Table1[[Symbol]:[Industry]],2,FALSE),"-")</f>
        <v>-</v>
      </c>
      <c r="D1460" t="s">
        <v>613</v>
      </c>
      <c r="E1460">
        <v>958.12080000000003</v>
      </c>
      <c r="F1460">
        <v>1421.85</v>
      </c>
      <c r="G1460">
        <v>9.3808024349909491</v>
      </c>
      <c r="H1460">
        <v>44.744035810221199</v>
      </c>
      <c r="I1460">
        <v>19.4753282059885</v>
      </c>
      <c r="J1460">
        <v>11.7288626330814</v>
      </c>
      <c r="K1460">
        <v>1130.07650038163</v>
      </c>
      <c r="L1460">
        <v>1038.22006442574</v>
      </c>
      <c r="M1460">
        <v>83.90545637804</v>
      </c>
      <c r="N1460">
        <v>3.61441350941538</v>
      </c>
      <c r="O1460">
        <v>10.349192952843101</v>
      </c>
      <c r="P1460">
        <v>77.731249999999903</v>
      </c>
      <c r="Q1460">
        <v>5.1757305035485E-2</v>
      </c>
    </row>
    <row r="1461" spans="1:17" hidden="1" x14ac:dyDescent="0.3">
      <c r="A1461" t="s">
        <v>3076</v>
      </c>
      <c r="B1461" t="s">
        <v>3077</v>
      </c>
      <c r="C1461" t="str">
        <f>IFERROR(VLOOKUP(Table1[[#This Row],[Ticker]],[1]!Table1[[Symbol]:[Industry]],2,FALSE),"-")</f>
        <v>-</v>
      </c>
      <c r="D1461" t="s">
        <v>78</v>
      </c>
      <c r="E1461">
        <v>956.06866939999998</v>
      </c>
      <c r="F1461">
        <v>112.12</v>
      </c>
      <c r="G1461">
        <v>5.0399328195400397</v>
      </c>
      <c r="H1461">
        <v>-9.4785261661111093</v>
      </c>
      <c r="I1461">
        <v>-5.3824972581952197</v>
      </c>
      <c r="J1461">
        <v>-6.5842094802470701</v>
      </c>
      <c r="K1461">
        <v>111.691504978279</v>
      </c>
      <c r="L1461">
        <v>106.36437512875101</v>
      </c>
      <c r="M1461">
        <v>30.2005104120257</v>
      </c>
      <c r="N1461">
        <v>1.0638650037233099</v>
      </c>
      <c r="O1461">
        <v>58.713877987870099</v>
      </c>
      <c r="P1461">
        <v>40.15</v>
      </c>
      <c r="Q1461">
        <v>-4.8141974335004001E-2</v>
      </c>
    </row>
    <row r="1462" spans="1:17" hidden="1" x14ac:dyDescent="0.3">
      <c r="A1462" t="s">
        <v>3078</v>
      </c>
      <c r="B1462" t="s">
        <v>3079</v>
      </c>
      <c r="C1462" t="str">
        <f>IFERROR(VLOOKUP(Table1[[#This Row],[Ticker]],[1]!Table1[[Symbol]:[Industry]],2,FALSE),"-")</f>
        <v>-</v>
      </c>
      <c r="D1462" t="s">
        <v>18</v>
      </c>
      <c r="E1462">
        <v>954.46731617999899</v>
      </c>
      <c r="F1462">
        <v>921.1</v>
      </c>
      <c r="G1462">
        <v>17.531083075178898</v>
      </c>
      <c r="H1462">
        <v>-11.3376257905892</v>
      </c>
      <c r="I1462">
        <v>-39.032212096649999</v>
      </c>
      <c r="J1462">
        <v>-3.8022696996546701</v>
      </c>
      <c r="K1462">
        <v>1012.56853103516</v>
      </c>
      <c r="L1462">
        <v>985.2598075848</v>
      </c>
      <c r="M1462">
        <v>41.203618912111899</v>
      </c>
      <c r="N1462">
        <v>0.77532977331399999</v>
      </c>
      <c r="O1462">
        <v>71.751167082835707</v>
      </c>
      <c r="P1462">
        <v>72.152135314456601</v>
      </c>
      <c r="Q1462">
        <v>0.21248086809997199</v>
      </c>
    </row>
    <row r="1463" spans="1:17" hidden="1" x14ac:dyDescent="0.3">
      <c r="A1463" t="s">
        <v>3080</v>
      </c>
      <c r="B1463" t="s">
        <v>3081</v>
      </c>
      <c r="C1463" t="str">
        <f>IFERROR(VLOOKUP(Table1[[#This Row],[Ticker]],[1]!Table1[[Symbol]:[Industry]],2,FALSE),"-")</f>
        <v>-</v>
      </c>
      <c r="D1463" t="s">
        <v>214</v>
      </c>
      <c r="E1463">
        <v>954.33313417999898</v>
      </c>
      <c r="F1463">
        <v>1902.15</v>
      </c>
      <c r="G1463">
        <v>-26.288878805066599</v>
      </c>
      <c r="H1463">
        <v>4.03439323482226</v>
      </c>
      <c r="I1463">
        <v>9.4936844019899596</v>
      </c>
      <c r="J1463">
        <v>-8.3333261263314409</v>
      </c>
      <c r="K1463">
        <v>1692.6355280483799</v>
      </c>
      <c r="L1463">
        <v>1592.99058115713</v>
      </c>
      <c r="M1463">
        <v>51.836692566650399</v>
      </c>
      <c r="N1463">
        <v>2.2513462783920999</v>
      </c>
      <c r="O1463">
        <v>22.858344504902298</v>
      </c>
      <c r="P1463">
        <v>47.088617383235302</v>
      </c>
      <c r="Q1463">
        <v>0.130351417187902</v>
      </c>
    </row>
    <row r="1464" spans="1:17" hidden="1" x14ac:dyDescent="0.3">
      <c r="A1464" t="s">
        <v>3082</v>
      </c>
      <c r="B1464" t="s">
        <v>3083</v>
      </c>
      <c r="C1464" t="str">
        <f>IFERROR(VLOOKUP(Table1[[#This Row],[Ticker]],[1]!Table1[[Symbol]:[Industry]],2,FALSE),"-")</f>
        <v>-</v>
      </c>
      <c r="D1464" t="s">
        <v>114</v>
      </c>
      <c r="E1464">
        <v>953.95021143999998</v>
      </c>
      <c r="F1464">
        <v>9670.35</v>
      </c>
      <c r="G1464">
        <v>265.94404302430598</v>
      </c>
      <c r="H1464">
        <v>27.262607238792601</v>
      </c>
      <c r="I1464">
        <v>201.44199007413101</v>
      </c>
      <c r="J1464">
        <v>3.0750065316489601</v>
      </c>
      <c r="K1464">
        <v>7266.8434448150201</v>
      </c>
      <c r="L1464">
        <v>5178.0505205884101</v>
      </c>
      <c r="M1464">
        <v>65.617615617150193</v>
      </c>
      <c r="N1464">
        <v>1.5920980000849201</v>
      </c>
      <c r="O1464">
        <v>8.6635954231232493</v>
      </c>
      <c r="P1464">
        <v>329.52607266589598</v>
      </c>
      <c r="Q1464">
        <v>9.6105473530045005E-2</v>
      </c>
    </row>
    <row r="1465" spans="1:17" hidden="1" x14ac:dyDescent="0.3">
      <c r="A1465" t="s">
        <v>3084</v>
      </c>
      <c r="B1465" t="s">
        <v>3085</v>
      </c>
      <c r="C1465" t="str">
        <f>IFERROR(VLOOKUP(Table1[[#This Row],[Ticker]],[1]!Table1[[Symbol]:[Industry]],2,FALSE),"-")</f>
        <v>-</v>
      </c>
      <c r="D1465" t="s">
        <v>98</v>
      </c>
      <c r="E1465">
        <v>953.78930879999996</v>
      </c>
      <c r="F1465">
        <v>99.46</v>
      </c>
      <c r="G1465">
        <v>-28.411888916552201</v>
      </c>
      <c r="H1465">
        <v>-9.9505425030317394</v>
      </c>
      <c r="I1465">
        <v>-24.625916726874902</v>
      </c>
      <c r="J1465">
        <v>-5.3696881698263699</v>
      </c>
      <c r="K1465">
        <v>105.162606277414</v>
      </c>
      <c r="L1465">
        <v>107.506768853312</v>
      </c>
      <c r="M1465">
        <v>31.249184241150399</v>
      </c>
      <c r="N1465">
        <v>1.3330776411016101</v>
      </c>
      <c r="O1465">
        <v>47.144580735974202</v>
      </c>
      <c r="P1465">
        <v>6.9462365591397699</v>
      </c>
      <c r="Q1465">
        <v>-3.2353362387784003E-2</v>
      </c>
    </row>
    <row r="1466" spans="1:17" hidden="1" x14ac:dyDescent="0.3">
      <c r="A1466" t="s">
        <v>3086</v>
      </c>
      <c r="B1466" t="s">
        <v>3087</v>
      </c>
      <c r="C1466" t="str">
        <f>IFERROR(VLOOKUP(Table1[[#This Row],[Ticker]],[1]!Table1[[Symbol]:[Industry]],2,FALSE),"-")</f>
        <v>-</v>
      </c>
      <c r="D1466" t="s">
        <v>282</v>
      </c>
      <c r="E1466">
        <v>953.19400800000005</v>
      </c>
      <c r="F1466">
        <v>206.5</v>
      </c>
      <c r="G1466">
        <v>15.668826733289</v>
      </c>
      <c r="H1466">
        <v>-0.461508337622689</v>
      </c>
      <c r="I1466">
        <v>-22.958703976044401</v>
      </c>
      <c r="J1466">
        <v>-8.10668479971444</v>
      </c>
      <c r="K1466">
        <v>204.334114990644</v>
      </c>
      <c r="L1466">
        <v>185.08968369377999</v>
      </c>
      <c r="M1466">
        <v>28.462849786213901</v>
      </c>
      <c r="N1466">
        <v>0.67746743030996404</v>
      </c>
      <c r="O1466">
        <v>23.9467312348668</v>
      </c>
      <c r="P1466">
        <v>75.744680851063805</v>
      </c>
      <c r="Q1466">
        <v>7.8410599492563002E-2</v>
      </c>
    </row>
    <row r="1467" spans="1:17" hidden="1" x14ac:dyDescent="0.3">
      <c r="A1467" t="s">
        <v>3088</v>
      </c>
      <c r="B1467" t="s">
        <v>3089</v>
      </c>
      <c r="C1467" t="str">
        <f>IFERROR(VLOOKUP(Table1[[#This Row],[Ticker]],[1]!Table1[[Symbol]:[Industry]],2,FALSE),"-")</f>
        <v>-</v>
      </c>
      <c r="D1467" t="s">
        <v>371</v>
      </c>
      <c r="E1467">
        <v>951.09974768400002</v>
      </c>
      <c r="F1467">
        <v>223.76</v>
      </c>
      <c r="G1467">
        <v>4.6176620255731198</v>
      </c>
      <c r="H1467">
        <v>12.995821151628601</v>
      </c>
      <c r="I1467">
        <v>-15.0020608989729</v>
      </c>
      <c r="J1467">
        <v>0.554766886535901</v>
      </c>
      <c r="K1467">
        <v>202.88070639880101</v>
      </c>
      <c r="L1467">
        <v>188.24222996252999</v>
      </c>
      <c r="M1467">
        <v>56.781591344282802</v>
      </c>
      <c r="N1467">
        <v>1.4461976089264501</v>
      </c>
      <c r="O1467">
        <v>15.3021094029317</v>
      </c>
      <c r="P1467">
        <v>65.380635624538002</v>
      </c>
      <c r="Q1467">
        <v>3.2638687507708999E-2</v>
      </c>
    </row>
    <row r="1468" spans="1:17" hidden="1" x14ac:dyDescent="0.3">
      <c r="A1468" t="s">
        <v>3090</v>
      </c>
      <c r="B1468" t="s">
        <v>3091</v>
      </c>
      <c r="C1468" t="str">
        <f>IFERROR(VLOOKUP(Table1[[#This Row],[Ticker]],[1]!Table1[[Symbol]:[Industry]],2,FALSE),"-")</f>
        <v>-</v>
      </c>
      <c r="D1468" t="s">
        <v>243</v>
      </c>
      <c r="E1468">
        <v>950.42820640000002</v>
      </c>
      <c r="F1468">
        <v>161.63999999999999</v>
      </c>
      <c r="G1468">
        <v>48.627741318604699</v>
      </c>
      <c r="H1468">
        <v>15.0615428755194</v>
      </c>
      <c r="I1468">
        <v>-2.21181520865332</v>
      </c>
      <c r="J1468">
        <v>2.1495034545825802</v>
      </c>
      <c r="K1468">
        <v>140.49164492519299</v>
      </c>
      <c r="L1468">
        <v>131.16974751959299</v>
      </c>
      <c r="M1468">
        <v>76.063482205437396</v>
      </c>
      <c r="N1468">
        <v>2.4285589296511598</v>
      </c>
      <c r="O1468">
        <v>5.1719871318980504</v>
      </c>
      <c r="P1468">
        <v>102.17636022514</v>
      </c>
      <c r="Q1468">
        <v>0.117468386435379</v>
      </c>
    </row>
    <row r="1469" spans="1:17" hidden="1" x14ac:dyDescent="0.3">
      <c r="A1469" t="s">
        <v>3092</v>
      </c>
      <c r="B1469" t="s">
        <v>3093</v>
      </c>
      <c r="C1469" t="str">
        <f>IFERROR(VLOOKUP(Table1[[#This Row],[Ticker]],[1]!Table1[[Symbol]:[Industry]],2,FALSE),"-")</f>
        <v>-</v>
      </c>
      <c r="E1469">
        <v>949.50078210000004</v>
      </c>
      <c r="F1469">
        <v>1100.3499999999999</v>
      </c>
      <c r="G1469">
        <v>136.48088897105799</v>
      </c>
      <c r="H1469">
        <v>-11.400937734752199</v>
      </c>
      <c r="I1469">
        <v>28.701010416862399</v>
      </c>
      <c r="J1469">
        <v>-8.1850315567987799</v>
      </c>
      <c r="K1469">
        <v>1016.09886565811</v>
      </c>
      <c r="L1469">
        <v>823.43969600006199</v>
      </c>
      <c r="M1469">
        <v>41.073684273563401</v>
      </c>
      <c r="N1469">
        <v>0.83506713278551903</v>
      </c>
      <c r="O1469">
        <v>15.767710274003701</v>
      </c>
      <c r="P1469">
        <v>164.28485649093301</v>
      </c>
      <c r="Q1469">
        <v>4.6667235839651003E-2</v>
      </c>
    </row>
    <row r="1470" spans="1:17" hidden="1" x14ac:dyDescent="0.3">
      <c r="A1470" t="s">
        <v>3094</v>
      </c>
      <c r="B1470" t="s">
        <v>3095</v>
      </c>
      <c r="C1470" t="str">
        <f>IFERROR(VLOOKUP(Table1[[#This Row],[Ticker]],[1]!Table1[[Symbol]:[Industry]],2,FALSE),"-")</f>
        <v>-</v>
      </c>
      <c r="D1470" t="s">
        <v>246</v>
      </c>
      <c r="E1470">
        <v>947.96366399999999</v>
      </c>
      <c r="F1470">
        <v>603.20000000000005</v>
      </c>
      <c r="G1470">
        <v>80.2440749822794</v>
      </c>
      <c r="H1470">
        <v>-0.10157320426632201</v>
      </c>
      <c r="I1470">
        <v>-1.2004436214318901</v>
      </c>
      <c r="J1470">
        <v>-5.8109811038597599</v>
      </c>
      <c r="K1470">
        <v>597.21835810222797</v>
      </c>
      <c r="L1470">
        <v>570.35559637299696</v>
      </c>
      <c r="M1470">
        <v>43.085562981456803</v>
      </c>
      <c r="N1470">
        <v>0.76038902204658199</v>
      </c>
      <c r="O1470">
        <v>40.964854111405799</v>
      </c>
      <c r="P1470">
        <v>115.428571428571</v>
      </c>
      <c r="Q1470">
        <v>4.2498342022040003E-2</v>
      </c>
    </row>
    <row r="1471" spans="1:17" hidden="1" x14ac:dyDescent="0.3">
      <c r="A1471" t="s">
        <v>3096</v>
      </c>
      <c r="B1471" t="s">
        <v>3097</v>
      </c>
      <c r="C1471" t="str">
        <f>IFERROR(VLOOKUP(Table1[[#This Row],[Ticker]],[1]!Table1[[Symbol]:[Industry]],2,FALSE),"-")</f>
        <v>-</v>
      </c>
      <c r="D1471" t="s">
        <v>548</v>
      </c>
      <c r="E1471">
        <v>945.29707475999999</v>
      </c>
      <c r="F1471">
        <v>131.55000000000001</v>
      </c>
      <c r="G1471">
        <v>-8.8417149839857601</v>
      </c>
      <c r="H1471">
        <v>3.81066990890226</v>
      </c>
      <c r="I1471">
        <v>-28.6503195017984</v>
      </c>
      <c r="J1471">
        <v>-3.45510898138311</v>
      </c>
      <c r="K1471">
        <v>130.155217256274</v>
      </c>
      <c r="L1471">
        <v>128.499989497602</v>
      </c>
      <c r="M1471">
        <v>51.854816131122398</v>
      </c>
      <c r="N1471">
        <v>1.38376870406551</v>
      </c>
      <c r="O1471">
        <v>40.326871911820497</v>
      </c>
      <c r="P1471">
        <v>29.990118577074998</v>
      </c>
      <c r="Q1471">
        <v>1.6579872800315001E-2</v>
      </c>
    </row>
    <row r="1472" spans="1:17" hidden="1" x14ac:dyDescent="0.3">
      <c r="A1472" t="s">
        <v>3098</v>
      </c>
      <c r="B1472" t="s">
        <v>3099</v>
      </c>
      <c r="C1472" t="str">
        <f>IFERROR(VLOOKUP(Table1[[#This Row],[Ticker]],[1]!Table1[[Symbol]:[Industry]],2,FALSE),"-")</f>
        <v>-</v>
      </c>
      <c r="D1472" t="s">
        <v>1411</v>
      </c>
      <c r="E1472">
        <v>945.28153589999999</v>
      </c>
      <c r="F1472">
        <v>348.5</v>
      </c>
      <c r="G1472">
        <v>-9.2591795569463198</v>
      </c>
      <c r="H1472">
        <v>2.8144061805916198</v>
      </c>
      <c r="I1472">
        <v>-19.665239324087398</v>
      </c>
      <c r="J1472">
        <v>-0.61917093889466701</v>
      </c>
      <c r="K1472">
        <v>333.85943553938199</v>
      </c>
      <c r="L1472">
        <v>330.28376428028997</v>
      </c>
      <c r="M1472">
        <v>52.725161437696201</v>
      </c>
      <c r="N1472">
        <v>1.42796290341684</v>
      </c>
      <c r="O1472">
        <v>16.757532281205101</v>
      </c>
      <c r="P1472">
        <v>33.524904214559299</v>
      </c>
      <c r="Q1472">
        <v>2.1075103930036001E-2</v>
      </c>
    </row>
    <row r="1473" spans="1:17" hidden="1" x14ac:dyDescent="0.3">
      <c r="A1473" t="s">
        <v>3100</v>
      </c>
      <c r="B1473" t="s">
        <v>3101</v>
      </c>
      <c r="C1473" t="str">
        <f>IFERROR(VLOOKUP(Table1[[#This Row],[Ticker]],[1]!Table1[[Symbol]:[Industry]],2,FALSE),"-")</f>
        <v>-</v>
      </c>
      <c r="D1473" t="s">
        <v>1545</v>
      </c>
      <c r="E1473">
        <v>942.71842241000002</v>
      </c>
      <c r="F1473">
        <v>370.35</v>
      </c>
      <c r="G1473">
        <v>236.330578383448</v>
      </c>
      <c r="H1473">
        <v>14.9017333476136</v>
      </c>
      <c r="I1473">
        <v>113.982227083491</v>
      </c>
      <c r="J1473">
        <v>-12.979131720785899</v>
      </c>
      <c r="K1473">
        <v>329.66858815659702</v>
      </c>
      <c r="L1473">
        <v>220.63351233236699</v>
      </c>
      <c r="M1473">
        <v>49.025811858102301</v>
      </c>
      <c r="N1473">
        <v>0.81316311887997506</v>
      </c>
      <c r="O1473">
        <v>24.746861077359199</v>
      </c>
      <c r="P1473">
        <v>289.84210526315701</v>
      </c>
    </row>
    <row r="1474" spans="1:17" hidden="1" x14ac:dyDescent="0.3">
      <c r="A1474" t="s">
        <v>3102</v>
      </c>
      <c r="B1474" t="s">
        <v>3103</v>
      </c>
      <c r="C1474" t="str">
        <f>IFERROR(VLOOKUP(Table1[[#This Row],[Ticker]],[1]!Table1[[Symbol]:[Industry]],2,FALSE),"-")</f>
        <v>-</v>
      </c>
      <c r="D1474" t="s">
        <v>214</v>
      </c>
      <c r="E1474">
        <v>942.04375000000005</v>
      </c>
      <c r="F1474">
        <v>780</v>
      </c>
      <c r="G1474">
        <v>254.08576817824499</v>
      </c>
      <c r="H1474">
        <v>45.399234660245199</v>
      </c>
      <c r="I1474">
        <v>64.182296546245297</v>
      </c>
      <c r="J1474">
        <v>3.7648595228774102</v>
      </c>
      <c r="K1474">
        <v>573.96748408241399</v>
      </c>
      <c r="L1474">
        <v>428.48861128923699</v>
      </c>
      <c r="M1474">
        <v>73.395619116843903</v>
      </c>
      <c r="N1474">
        <v>2.0971241967765701</v>
      </c>
      <c r="O1474">
        <v>11.9230769230769</v>
      </c>
      <c r="P1474">
        <v>343.18181818181802</v>
      </c>
    </row>
    <row r="1475" spans="1:17" hidden="1" x14ac:dyDescent="0.3">
      <c r="A1475" t="s">
        <v>3104</v>
      </c>
      <c r="B1475" t="s">
        <v>3105</v>
      </c>
      <c r="C1475" t="str">
        <f>IFERROR(VLOOKUP(Table1[[#This Row],[Ticker]],[1]!Table1[[Symbol]:[Industry]],2,FALSE),"-")</f>
        <v>-</v>
      </c>
      <c r="D1475" t="s">
        <v>416</v>
      </c>
      <c r="E1475">
        <v>941.620992</v>
      </c>
      <c r="F1475">
        <v>9.4499999999999993</v>
      </c>
      <c r="G1475">
        <v>279.17736244182697</v>
      </c>
      <c r="H1475">
        <v>2.1904126218154398</v>
      </c>
      <c r="I1475">
        <v>19.340186827315399</v>
      </c>
      <c r="J1475">
        <v>-9.1433897954917498</v>
      </c>
      <c r="K1475">
        <v>9.2486955061862997</v>
      </c>
      <c r="L1475">
        <v>7.9562222661976101</v>
      </c>
      <c r="M1475">
        <v>53.880469700614</v>
      </c>
      <c r="N1475">
        <v>2.1223491208459602</v>
      </c>
      <c r="O1475">
        <v>64.550264550264501</v>
      </c>
      <c r="P1475">
        <v>331.506849315068</v>
      </c>
      <c r="Q1475">
        <v>0.174448899785769</v>
      </c>
    </row>
    <row r="1476" spans="1:17" hidden="1" x14ac:dyDescent="0.3">
      <c r="A1476" t="s">
        <v>3106</v>
      </c>
      <c r="B1476" t="s">
        <v>3107</v>
      </c>
      <c r="C1476" t="str">
        <f>IFERROR(VLOOKUP(Table1[[#This Row],[Ticker]],[1]!Table1[[Symbol]:[Industry]],2,FALSE),"-")</f>
        <v>-</v>
      </c>
      <c r="D1476" t="s">
        <v>553</v>
      </c>
      <c r="E1476">
        <v>938.10924580100004</v>
      </c>
      <c r="F1476">
        <v>161.72999999999999</v>
      </c>
      <c r="G1476">
        <v>117.903099251858</v>
      </c>
      <c r="H1476">
        <v>-5.3502584840730396</v>
      </c>
      <c r="I1476">
        <v>3.61161539874402</v>
      </c>
      <c r="J1476">
        <v>-4.3010777399315803</v>
      </c>
      <c r="K1476">
        <v>149.311947409276</v>
      </c>
      <c r="L1476">
        <v>119.005605856524</v>
      </c>
      <c r="M1476">
        <v>55.108694388075399</v>
      </c>
      <c r="N1476">
        <v>0.91675037196192499</v>
      </c>
      <c r="O1476">
        <v>13.3988746676559</v>
      </c>
      <c r="P1476">
        <v>172.731871838111</v>
      </c>
      <c r="Q1476">
        <v>6.5226067317068995E-2</v>
      </c>
    </row>
    <row r="1477" spans="1:17" hidden="1" x14ac:dyDescent="0.3">
      <c r="A1477" t="s">
        <v>3108</v>
      </c>
      <c r="B1477" t="s">
        <v>3109</v>
      </c>
      <c r="C1477" t="str">
        <f>IFERROR(VLOOKUP(Table1[[#This Row],[Ticker]],[1]!Table1[[Symbol]:[Industry]],2,FALSE),"-")</f>
        <v>-</v>
      </c>
      <c r="D1477" t="s">
        <v>246</v>
      </c>
      <c r="E1477">
        <v>937.65437285999997</v>
      </c>
      <c r="F1477">
        <v>272.2</v>
      </c>
      <c r="G1477">
        <v>-14.2008825365718</v>
      </c>
      <c r="H1477">
        <v>8.5368751108041199</v>
      </c>
      <c r="I1477">
        <v>-19.340522235769001</v>
      </c>
      <c r="J1477">
        <v>-2.7911627287224801</v>
      </c>
      <c r="K1477">
        <v>262.35146185664598</v>
      </c>
      <c r="L1477">
        <v>251.65050171480999</v>
      </c>
      <c r="M1477">
        <v>54.483130512300299</v>
      </c>
      <c r="N1477">
        <v>1.3901889166918699</v>
      </c>
      <c r="O1477">
        <v>20.7016899338721</v>
      </c>
      <c r="P1477">
        <v>40.309278350515399</v>
      </c>
      <c r="Q1477">
        <v>0.146867363475436</v>
      </c>
    </row>
    <row r="1478" spans="1:17" hidden="1" x14ac:dyDescent="0.3">
      <c r="A1478" t="s">
        <v>3110</v>
      </c>
      <c r="B1478" t="s">
        <v>3111</v>
      </c>
      <c r="C1478" t="str">
        <f>IFERROR(VLOOKUP(Table1[[#This Row],[Ticker]],[1]!Table1[[Symbol]:[Industry]],2,FALSE),"-")</f>
        <v>-</v>
      </c>
      <c r="D1478" t="s">
        <v>225</v>
      </c>
      <c r="E1478">
        <v>937.44174999999996</v>
      </c>
      <c r="F1478">
        <v>364.85</v>
      </c>
      <c r="G1478">
        <v>4.22811009575687</v>
      </c>
      <c r="H1478">
        <v>60.965774940655997</v>
      </c>
      <c r="I1478">
        <v>18.720333622875799</v>
      </c>
      <c r="J1478">
        <v>-9.6396597030490891</v>
      </c>
      <c r="M1478">
        <v>62.000998751018699</v>
      </c>
      <c r="O1478">
        <v>16.4862272166643</v>
      </c>
      <c r="P1478">
        <v>92.0263157894736</v>
      </c>
    </row>
    <row r="1479" spans="1:17" hidden="1" x14ac:dyDescent="0.3">
      <c r="A1479" t="s">
        <v>3112</v>
      </c>
      <c r="B1479" t="s">
        <v>3113</v>
      </c>
      <c r="C1479" t="str">
        <f>IFERROR(VLOOKUP(Table1[[#This Row],[Ticker]],[1]!Table1[[Symbol]:[Industry]],2,FALSE),"-")</f>
        <v>-</v>
      </c>
      <c r="D1479" t="s">
        <v>986</v>
      </c>
      <c r="E1479">
        <v>937.125</v>
      </c>
      <c r="F1479">
        <v>82.76</v>
      </c>
      <c r="G1479">
        <v>-60.194036699803398</v>
      </c>
      <c r="H1479">
        <v>0.77556928754307797</v>
      </c>
      <c r="I1479">
        <v>-10.1765617897711</v>
      </c>
      <c r="J1479">
        <v>-0.85838368462811498</v>
      </c>
      <c r="K1479">
        <v>79.620701867465101</v>
      </c>
      <c r="L1479">
        <v>84.010486523632906</v>
      </c>
      <c r="M1479">
        <v>54.685702403217903</v>
      </c>
      <c r="N1479">
        <v>0.938748932502253</v>
      </c>
      <c r="O1479">
        <v>64.209763170613797</v>
      </c>
      <c r="P1479">
        <v>29.2115534738485</v>
      </c>
      <c r="Q1479">
        <v>7.5895419715653001E-2</v>
      </c>
    </row>
    <row r="1480" spans="1:17" hidden="1" x14ac:dyDescent="0.3">
      <c r="A1480" t="s">
        <v>3114</v>
      </c>
      <c r="B1480" t="s">
        <v>3115</v>
      </c>
      <c r="C1480" t="str">
        <f>IFERROR(VLOOKUP(Table1[[#This Row],[Ticker]],[1]!Table1[[Symbol]:[Industry]],2,FALSE),"-")</f>
        <v>-</v>
      </c>
      <c r="D1480" t="s">
        <v>243</v>
      </c>
      <c r="E1480">
        <v>936.3932112</v>
      </c>
      <c r="F1480">
        <v>87.04</v>
      </c>
      <c r="G1480">
        <v>-39.518427196908597</v>
      </c>
      <c r="H1480">
        <v>-9.9090653867319602</v>
      </c>
      <c r="I1480">
        <v>-32.746557147218397</v>
      </c>
      <c r="J1480">
        <v>-4.8852444320832298</v>
      </c>
      <c r="K1480">
        <v>89.721688375988407</v>
      </c>
      <c r="L1480">
        <v>96.666156633086999</v>
      </c>
      <c r="M1480">
        <v>39.746438895602701</v>
      </c>
      <c r="N1480">
        <v>0.89554065494399504</v>
      </c>
      <c r="O1480">
        <v>52.516084558823501</v>
      </c>
      <c r="P1480">
        <v>17.3203935840409</v>
      </c>
      <c r="Q1480">
        <v>7.0068195522004995E-2</v>
      </c>
    </row>
    <row r="1481" spans="1:17" hidden="1" x14ac:dyDescent="0.3">
      <c r="A1481" t="s">
        <v>3116</v>
      </c>
      <c r="B1481" t="s">
        <v>3117</v>
      </c>
      <c r="C1481" t="str">
        <f>IFERROR(VLOOKUP(Table1[[#This Row],[Ticker]],[1]!Table1[[Symbol]:[Industry]],2,FALSE),"-")</f>
        <v>-</v>
      </c>
      <c r="E1481">
        <v>935.40548362000004</v>
      </c>
      <c r="F1481">
        <v>334.35</v>
      </c>
      <c r="G1481">
        <v>-57.070776979741197</v>
      </c>
      <c r="H1481">
        <v>1.51452350035768</v>
      </c>
      <c r="I1481">
        <v>-32.5011918688013</v>
      </c>
      <c r="J1481">
        <v>1.89617285736396</v>
      </c>
      <c r="K1481">
        <v>335.25629779989401</v>
      </c>
      <c r="L1481">
        <v>408.49050089444899</v>
      </c>
      <c r="M1481">
        <v>53.537778718307997</v>
      </c>
      <c r="N1481">
        <v>1.0249322452204499</v>
      </c>
      <c r="O1481">
        <v>114.70016449828</v>
      </c>
      <c r="P1481">
        <v>24.710928757926101</v>
      </c>
      <c r="Q1481">
        <v>4.8691500819608997E-2</v>
      </c>
    </row>
    <row r="1482" spans="1:17" hidden="1" x14ac:dyDescent="0.3">
      <c r="A1482" t="s">
        <v>3118</v>
      </c>
      <c r="B1482" t="s">
        <v>3119</v>
      </c>
      <c r="C1482" t="str">
        <f>IFERROR(VLOOKUP(Table1[[#This Row],[Ticker]],[1]!Table1[[Symbol]:[Industry]],2,FALSE),"-")</f>
        <v>-</v>
      </c>
      <c r="D1482" t="s">
        <v>193</v>
      </c>
      <c r="E1482">
        <v>932.73619499999995</v>
      </c>
      <c r="F1482">
        <v>613.04999999999995</v>
      </c>
      <c r="G1482">
        <v>48.880307832004902</v>
      </c>
      <c r="H1482">
        <v>45.062885346708001</v>
      </c>
      <c r="I1482">
        <v>17.5075395822236</v>
      </c>
      <c r="J1482">
        <v>18.974030497110999</v>
      </c>
      <c r="K1482">
        <v>485.58081008396499</v>
      </c>
      <c r="L1482">
        <v>433.46575477551698</v>
      </c>
      <c r="M1482">
        <v>90.018670973011695</v>
      </c>
      <c r="N1482">
        <v>3.01002624254747</v>
      </c>
      <c r="O1482">
        <v>6.0272408449555597</v>
      </c>
      <c r="P1482">
        <v>80.255807115554205</v>
      </c>
      <c r="Q1482">
        <v>5.2802873420054998E-2</v>
      </c>
    </row>
    <row r="1483" spans="1:17" hidden="1" x14ac:dyDescent="0.3">
      <c r="A1483" t="s">
        <v>3120</v>
      </c>
      <c r="B1483" t="s">
        <v>3121</v>
      </c>
      <c r="C1483" t="str">
        <f>IFERROR(VLOOKUP(Table1[[#This Row],[Ticker]],[1]!Table1[[Symbol]:[Industry]],2,FALSE),"-")</f>
        <v>-</v>
      </c>
      <c r="E1483">
        <v>932.37701842000001</v>
      </c>
      <c r="F1483">
        <v>9.02</v>
      </c>
      <c r="G1483">
        <v>-2.5349672133986298</v>
      </c>
      <c r="H1483">
        <v>-14.9569542887886</v>
      </c>
      <c r="I1483">
        <v>-8.8240988869702495</v>
      </c>
      <c r="J1483">
        <v>-7.2372575584242602</v>
      </c>
      <c r="K1483">
        <v>9.3009242648435499</v>
      </c>
      <c r="L1483">
        <v>9.0297567073867508</v>
      </c>
      <c r="M1483">
        <v>45.092784332523699</v>
      </c>
      <c r="N1483">
        <v>2.5374322021565501</v>
      </c>
      <c r="O1483">
        <v>33.0376940133037</v>
      </c>
      <c r="P1483">
        <v>34.226190476190403</v>
      </c>
    </row>
    <row r="1484" spans="1:17" hidden="1" x14ac:dyDescent="0.3">
      <c r="A1484" t="s">
        <v>3122</v>
      </c>
      <c r="B1484" t="s">
        <v>3123</v>
      </c>
      <c r="C1484" t="str">
        <f>IFERROR(VLOOKUP(Table1[[#This Row],[Ticker]],[1]!Table1[[Symbol]:[Industry]],2,FALSE),"-")</f>
        <v>-</v>
      </c>
      <c r="D1484" t="s">
        <v>896</v>
      </c>
      <c r="E1484">
        <v>931.7026674</v>
      </c>
      <c r="F1484">
        <v>455.55</v>
      </c>
      <c r="G1484">
        <v>-46.382714725448899</v>
      </c>
      <c r="H1484">
        <v>-5.0074205004583501</v>
      </c>
      <c r="I1484">
        <v>-40.327475020578902</v>
      </c>
      <c r="J1484">
        <v>-3.15410210788533</v>
      </c>
      <c r="K1484">
        <v>422.56204091171702</v>
      </c>
      <c r="L1484">
        <v>474.282936790375</v>
      </c>
      <c r="M1484">
        <v>48.627644234513497</v>
      </c>
      <c r="N1484">
        <v>1.7225264410533101</v>
      </c>
      <c r="O1484">
        <v>62.441005378114298</v>
      </c>
      <c r="P1484">
        <v>36.269817529165401</v>
      </c>
      <c r="Q1484">
        <v>3.7212192111985003E-2</v>
      </c>
    </row>
    <row r="1485" spans="1:17" hidden="1" x14ac:dyDescent="0.3">
      <c r="A1485" t="s">
        <v>3124</v>
      </c>
      <c r="B1485" t="s">
        <v>3125</v>
      </c>
      <c r="C1485" t="str">
        <f>IFERROR(VLOOKUP(Table1[[#This Row],[Ticker]],[1]!Table1[[Symbol]:[Industry]],2,FALSE),"-")</f>
        <v>-</v>
      </c>
      <c r="D1485" t="s">
        <v>78</v>
      </c>
      <c r="E1485">
        <v>930.72833749999995</v>
      </c>
      <c r="F1485">
        <v>656.75</v>
      </c>
      <c r="G1485">
        <v>5.7408204430536802</v>
      </c>
      <c r="H1485">
        <v>-5.7409976968524496</v>
      </c>
      <c r="I1485">
        <v>-4.40449315304138</v>
      </c>
      <c r="J1485">
        <v>-2.1450621834857602</v>
      </c>
      <c r="K1485">
        <v>648.57270896599198</v>
      </c>
      <c r="L1485">
        <v>598.70355082819799</v>
      </c>
      <c r="M1485">
        <v>44.649014462277798</v>
      </c>
      <c r="N1485">
        <v>0.80027791107591195</v>
      </c>
      <c r="O1485">
        <v>11.9147316330414</v>
      </c>
      <c r="P1485">
        <v>39.853066439522998</v>
      </c>
      <c r="Q1485">
        <v>-6.1881076984965998E-2</v>
      </c>
    </row>
    <row r="1486" spans="1:17" hidden="1" x14ac:dyDescent="0.3">
      <c r="A1486" t="s">
        <v>3126</v>
      </c>
      <c r="B1486" t="s">
        <v>3127</v>
      </c>
      <c r="C1486" t="str">
        <f>IFERROR(VLOOKUP(Table1[[#This Row],[Ticker]],[1]!Table1[[Symbol]:[Industry]],2,FALSE),"-")</f>
        <v>-</v>
      </c>
      <c r="D1486" t="s">
        <v>21</v>
      </c>
      <c r="E1486">
        <v>925.58618999999999</v>
      </c>
      <c r="F1486">
        <v>740.75</v>
      </c>
      <c r="G1486">
        <v>69.330556773574799</v>
      </c>
      <c r="H1486">
        <v>-12.896873280687799</v>
      </c>
      <c r="I1486">
        <v>-5.13503839790976</v>
      </c>
      <c r="J1486">
        <v>-3.1822235107960499</v>
      </c>
      <c r="K1486">
        <v>743.647909916603</v>
      </c>
      <c r="L1486">
        <v>669.74215482679404</v>
      </c>
      <c r="M1486">
        <v>40.739969205625997</v>
      </c>
      <c r="N1486">
        <v>1.0498753403249299</v>
      </c>
      <c r="O1486">
        <v>11.6368545393182</v>
      </c>
      <c r="P1486">
        <v>105.53551609322901</v>
      </c>
      <c r="Q1486">
        <v>0.18195972632376201</v>
      </c>
    </row>
    <row r="1487" spans="1:17" hidden="1" x14ac:dyDescent="0.3">
      <c r="A1487" t="s">
        <v>3128</v>
      </c>
      <c r="B1487" t="s">
        <v>3129</v>
      </c>
      <c r="C1487" t="str">
        <f>IFERROR(VLOOKUP(Table1[[#This Row],[Ticker]],[1]!Table1[[Symbol]:[Industry]],2,FALSE),"-")</f>
        <v>-</v>
      </c>
      <c r="D1487" t="s">
        <v>166</v>
      </c>
      <c r="E1487">
        <v>924.35170883499995</v>
      </c>
      <c r="F1487">
        <v>99.27</v>
      </c>
      <c r="G1487">
        <v>-16.199994071029</v>
      </c>
      <c r="H1487">
        <v>-2.6539285663690699</v>
      </c>
      <c r="I1487">
        <v>-11.434104670660201</v>
      </c>
      <c r="J1487">
        <v>0.79201903039856203</v>
      </c>
      <c r="K1487">
        <v>99.507035553222195</v>
      </c>
      <c r="L1487">
        <v>99.417661069598495</v>
      </c>
      <c r="M1487">
        <v>60.484408582249202</v>
      </c>
      <c r="N1487">
        <v>1.3511830117119601</v>
      </c>
      <c r="O1487">
        <v>31.9633323259796</v>
      </c>
      <c r="P1487">
        <v>16.5004107499119</v>
      </c>
      <c r="Q1487">
        <v>5.6728570255350002E-3</v>
      </c>
    </row>
    <row r="1488" spans="1:17" hidden="1" x14ac:dyDescent="0.3">
      <c r="A1488" t="s">
        <v>3130</v>
      </c>
      <c r="B1488" t="s">
        <v>3131</v>
      </c>
      <c r="C1488" t="str">
        <f>IFERROR(VLOOKUP(Table1[[#This Row],[Ticker]],[1]!Table1[[Symbol]:[Industry]],2,FALSE),"-")</f>
        <v>-</v>
      </c>
      <c r="D1488" t="s">
        <v>553</v>
      </c>
      <c r="E1488">
        <v>923.92375884</v>
      </c>
      <c r="F1488">
        <v>164.75</v>
      </c>
      <c r="G1488">
        <v>97.930751971220502</v>
      </c>
      <c r="H1488">
        <v>15.6389575360708</v>
      </c>
      <c r="I1488">
        <v>-2.03985652046712</v>
      </c>
      <c r="J1488">
        <v>1.3370457895950001</v>
      </c>
      <c r="K1488">
        <v>143.14694813153901</v>
      </c>
      <c r="L1488">
        <v>121.170393330609</v>
      </c>
      <c r="M1488">
        <v>67.298390637997002</v>
      </c>
      <c r="N1488">
        <v>1.3997350018816901</v>
      </c>
      <c r="O1488">
        <v>2.5796661608497602</v>
      </c>
      <c r="P1488">
        <v>154.636785162287</v>
      </c>
      <c r="Q1488">
        <v>0.10819223265639</v>
      </c>
    </row>
    <row r="1489" spans="1:17" hidden="1" x14ac:dyDescent="0.3">
      <c r="A1489" t="s">
        <v>3132</v>
      </c>
      <c r="B1489" t="s">
        <v>3133</v>
      </c>
      <c r="C1489" t="str">
        <f>IFERROR(VLOOKUP(Table1[[#This Row],[Ticker]],[1]!Table1[[Symbol]:[Industry]],2,FALSE),"-")</f>
        <v>-</v>
      </c>
      <c r="D1489" t="s">
        <v>591</v>
      </c>
      <c r="E1489">
        <v>918.75473092000004</v>
      </c>
      <c r="F1489">
        <v>14.97</v>
      </c>
      <c r="G1489">
        <v>25.041262269268699</v>
      </c>
      <c r="H1489">
        <v>-6.9918787425157296</v>
      </c>
      <c r="I1489">
        <v>-23.067083202358099</v>
      </c>
      <c r="J1489">
        <v>-1.57270075012343</v>
      </c>
      <c r="K1489">
        <v>13.989684332762501</v>
      </c>
      <c r="L1489">
        <v>13.3822792228419</v>
      </c>
      <c r="M1489">
        <v>44.868262282091301</v>
      </c>
      <c r="N1489">
        <v>1.1341317224881</v>
      </c>
      <c r="O1489">
        <v>22.2444889779559</v>
      </c>
      <c r="P1489">
        <v>61.837837837837803</v>
      </c>
      <c r="Q1489">
        <v>2.1258258073826999E-2</v>
      </c>
    </row>
    <row r="1490" spans="1:17" hidden="1" x14ac:dyDescent="0.3">
      <c r="A1490" t="s">
        <v>3134</v>
      </c>
      <c r="B1490" t="s">
        <v>3135</v>
      </c>
      <c r="C1490" t="str">
        <f>IFERROR(VLOOKUP(Table1[[#This Row],[Ticker]],[1]!Table1[[Symbol]:[Industry]],2,FALSE),"-")</f>
        <v>-</v>
      </c>
      <c r="D1490" t="s">
        <v>476</v>
      </c>
      <c r="E1490">
        <v>916.74210656000002</v>
      </c>
      <c r="F1490">
        <v>627.54999999999995</v>
      </c>
      <c r="G1490">
        <v>-47.459964871386497</v>
      </c>
      <c r="H1490">
        <v>-12.128427957894599</v>
      </c>
      <c r="I1490">
        <v>-39.7651905365978</v>
      </c>
      <c r="J1490">
        <v>1.12045763590951</v>
      </c>
      <c r="K1490">
        <v>696.14846191255299</v>
      </c>
      <c r="L1490">
        <v>740.65318066605903</v>
      </c>
      <c r="M1490">
        <v>47.519600609654503</v>
      </c>
      <c r="N1490">
        <v>1.5579344724780599</v>
      </c>
      <c r="O1490">
        <v>56.162855549358603</v>
      </c>
      <c r="P1490">
        <v>2.35687489805902</v>
      </c>
      <c r="Q1490">
        <v>4.5780884992754997E-2</v>
      </c>
    </row>
    <row r="1491" spans="1:17" hidden="1" x14ac:dyDescent="0.3">
      <c r="A1491" t="s">
        <v>3136</v>
      </c>
      <c r="B1491" t="s">
        <v>3137</v>
      </c>
      <c r="C1491" t="str">
        <f>IFERROR(VLOOKUP(Table1[[#This Row],[Ticker]],[1]!Table1[[Symbol]:[Industry]],2,FALSE),"-")</f>
        <v>-</v>
      </c>
      <c r="D1491" t="s">
        <v>413</v>
      </c>
      <c r="E1491">
        <v>916.28495833500006</v>
      </c>
      <c r="F1491">
        <v>312.64999999999998</v>
      </c>
      <c r="G1491">
        <v>68.882160676836094</v>
      </c>
      <c r="H1491">
        <v>-11.352839189778701</v>
      </c>
      <c r="I1491">
        <v>8.2939546089378897</v>
      </c>
      <c r="J1491">
        <v>-3.7706858376349301</v>
      </c>
      <c r="K1491">
        <v>298.93876015409103</v>
      </c>
      <c r="L1491">
        <v>260.51426739555302</v>
      </c>
      <c r="M1491">
        <v>38.9224222032108</v>
      </c>
      <c r="N1491">
        <v>1.6300516504203999</v>
      </c>
      <c r="O1491">
        <v>6.5088757396449797</v>
      </c>
      <c r="P1491">
        <v>120.87601554221099</v>
      </c>
      <c r="Q1491">
        <v>0.12778608596468799</v>
      </c>
    </row>
    <row r="1492" spans="1:17" hidden="1" x14ac:dyDescent="0.3">
      <c r="A1492" t="s">
        <v>3138</v>
      </c>
      <c r="B1492" t="s">
        <v>3139</v>
      </c>
      <c r="C1492" t="str">
        <f>IFERROR(VLOOKUP(Table1[[#This Row],[Ticker]],[1]!Table1[[Symbol]:[Industry]],2,FALSE),"-")</f>
        <v>-</v>
      </c>
      <c r="D1492" t="s">
        <v>330</v>
      </c>
      <c r="E1492">
        <v>915.86950560000002</v>
      </c>
      <c r="F1492">
        <v>141.94</v>
      </c>
      <c r="G1492">
        <v>-20.254863502076802</v>
      </c>
      <c r="H1492">
        <v>-16.597365463664001</v>
      </c>
      <c r="I1492">
        <v>-43.751349787330398</v>
      </c>
      <c r="J1492">
        <v>-6.1897441901607397</v>
      </c>
      <c r="K1492">
        <v>153.54709343004399</v>
      </c>
      <c r="L1492">
        <v>158.895042811541</v>
      </c>
      <c r="M1492">
        <v>20.338745306125801</v>
      </c>
      <c r="N1492">
        <v>1.5369112097567299</v>
      </c>
      <c r="O1492">
        <v>53.445117655347303</v>
      </c>
      <c r="P1492">
        <v>8.0542021924482299</v>
      </c>
      <c r="Q1492">
        <v>0.200531126363967</v>
      </c>
    </row>
    <row r="1493" spans="1:17" hidden="1" x14ac:dyDescent="0.3">
      <c r="A1493" t="s">
        <v>3140</v>
      </c>
      <c r="B1493" t="s">
        <v>3141</v>
      </c>
      <c r="C1493" t="str">
        <f>IFERROR(VLOOKUP(Table1[[#This Row],[Ticker]],[1]!Table1[[Symbol]:[Industry]],2,FALSE),"-")</f>
        <v>-</v>
      </c>
      <c r="D1493" t="s">
        <v>21</v>
      </c>
      <c r="E1493">
        <v>915.58798265999997</v>
      </c>
      <c r="F1493">
        <v>1857.45</v>
      </c>
      <c r="G1493">
        <v>138.01765022728699</v>
      </c>
      <c r="H1493">
        <v>5.0025838195889296</v>
      </c>
      <c r="I1493">
        <v>5.3349398650304698</v>
      </c>
      <c r="J1493">
        <v>-3.6653299765228402</v>
      </c>
      <c r="K1493">
        <v>1841.6692265270699</v>
      </c>
      <c r="L1493">
        <v>1563.3953284983399</v>
      </c>
      <c r="M1493">
        <v>40.698526849088999</v>
      </c>
      <c r="N1493">
        <v>1.1366039478674199</v>
      </c>
      <c r="O1493">
        <v>24.364047484454399</v>
      </c>
      <c r="P1493">
        <v>198.67342016401301</v>
      </c>
      <c r="Q1493">
        <v>0.146073930379263</v>
      </c>
    </row>
    <row r="1494" spans="1:17" hidden="1" x14ac:dyDescent="0.3">
      <c r="A1494" t="s">
        <v>3142</v>
      </c>
      <c r="B1494" t="s">
        <v>3143</v>
      </c>
      <c r="C1494" t="str">
        <f>IFERROR(VLOOKUP(Table1[[#This Row],[Ticker]],[1]!Table1[[Symbol]:[Industry]],2,FALSE),"-")</f>
        <v>-</v>
      </c>
      <c r="E1494">
        <v>915.08799871999997</v>
      </c>
      <c r="F1494">
        <v>37.94</v>
      </c>
      <c r="G1494">
        <v>-67.092985582091998</v>
      </c>
      <c r="H1494">
        <v>-6.0263287321338499</v>
      </c>
      <c r="I1494">
        <v>-37.575957373311503</v>
      </c>
      <c r="J1494">
        <v>-4.3867355258206304</v>
      </c>
      <c r="K1494">
        <v>39.642202895108099</v>
      </c>
      <c r="L1494">
        <v>46.312169130404001</v>
      </c>
      <c r="M1494">
        <v>35.253142474527301</v>
      </c>
      <c r="N1494">
        <v>0.69978699338053296</v>
      </c>
      <c r="O1494">
        <v>87.137585661570895</v>
      </c>
      <c r="P1494">
        <v>14.9696969696969</v>
      </c>
      <c r="Q1494">
        <v>6.2002734761163997E-2</v>
      </c>
    </row>
    <row r="1495" spans="1:17" hidden="1" x14ac:dyDescent="0.3">
      <c r="A1495" t="s">
        <v>3144</v>
      </c>
      <c r="B1495" t="s">
        <v>3145</v>
      </c>
      <c r="C1495" t="str">
        <f>IFERROR(VLOOKUP(Table1[[#This Row],[Ticker]],[1]!Table1[[Symbol]:[Industry]],2,FALSE),"-")</f>
        <v>-</v>
      </c>
      <c r="E1495">
        <v>913.02372887000001</v>
      </c>
      <c r="F1495">
        <v>73.91</v>
      </c>
      <c r="G1495">
        <v>205.33045881186601</v>
      </c>
      <c r="H1495">
        <v>16.250158259200798</v>
      </c>
      <c r="I1495">
        <v>23.5309051707275</v>
      </c>
      <c r="J1495">
        <v>2.4463415825435599</v>
      </c>
      <c r="K1495">
        <v>65.414975273654903</v>
      </c>
      <c r="L1495">
        <v>53.867053804708199</v>
      </c>
      <c r="M1495">
        <v>70.690885156113495</v>
      </c>
      <c r="N1495">
        <v>1.6878741042491101</v>
      </c>
      <c r="O1495">
        <v>6.4808550940332799</v>
      </c>
      <c r="P1495">
        <v>270.47619047619003</v>
      </c>
      <c r="Q1495">
        <v>2.7825780477764999E-2</v>
      </c>
    </row>
    <row r="1496" spans="1:17" hidden="1" x14ac:dyDescent="0.3">
      <c r="A1496" t="s">
        <v>3146</v>
      </c>
      <c r="B1496" t="s">
        <v>3147</v>
      </c>
      <c r="C1496" t="str">
        <f>IFERROR(VLOOKUP(Table1[[#This Row],[Ticker]],[1]!Table1[[Symbol]:[Industry]],2,FALSE),"-")</f>
        <v>-</v>
      </c>
      <c r="D1496" t="s">
        <v>446</v>
      </c>
      <c r="E1496">
        <v>912.72271771499902</v>
      </c>
      <c r="F1496">
        <v>663.75</v>
      </c>
      <c r="G1496">
        <v>72.087795836081696</v>
      </c>
      <c r="H1496">
        <v>151.28232236314699</v>
      </c>
      <c r="I1496">
        <v>79.400173857146797</v>
      </c>
      <c r="J1496">
        <v>26.415136081410299</v>
      </c>
      <c r="K1496">
        <v>437.19915653553801</v>
      </c>
      <c r="L1496">
        <v>367.64588786397201</v>
      </c>
      <c r="M1496">
        <v>92.469916252724204</v>
      </c>
      <c r="N1496">
        <v>0.78374681070926699</v>
      </c>
      <c r="O1496">
        <v>5.3785310734463199</v>
      </c>
      <c r="P1496">
        <v>148.45592363840501</v>
      </c>
      <c r="Q1496">
        <v>2.1717157599903999E-2</v>
      </c>
    </row>
    <row r="1497" spans="1:17" hidden="1" x14ac:dyDescent="0.3">
      <c r="A1497" t="s">
        <v>3148</v>
      </c>
      <c r="B1497" t="s">
        <v>3149</v>
      </c>
      <c r="C1497" t="str">
        <f>IFERROR(VLOOKUP(Table1[[#This Row],[Ticker]],[1]!Table1[[Symbol]:[Industry]],2,FALSE),"-")</f>
        <v>-</v>
      </c>
      <c r="D1497" t="s">
        <v>163</v>
      </c>
      <c r="E1497">
        <v>912.33885556500002</v>
      </c>
      <c r="F1497">
        <v>1068.0999999999999</v>
      </c>
      <c r="G1497">
        <v>-59.429617274032204</v>
      </c>
      <c r="H1497">
        <v>-6.8105938194083704</v>
      </c>
      <c r="I1497">
        <v>-38.912273533537402</v>
      </c>
      <c r="J1497">
        <v>-4.73981298015023</v>
      </c>
      <c r="K1497">
        <v>1101.1347588968599</v>
      </c>
      <c r="L1497">
        <v>1172.9678553958099</v>
      </c>
      <c r="M1497">
        <v>40.080543524986297</v>
      </c>
      <c r="N1497">
        <v>0.77872436303253001</v>
      </c>
      <c r="O1497">
        <v>61.127235277595702</v>
      </c>
      <c r="P1497">
        <v>18.454031274259702</v>
      </c>
      <c r="Q1497">
        <v>9.9985434028281001E-2</v>
      </c>
    </row>
    <row r="1498" spans="1:17" hidden="1" x14ac:dyDescent="0.3">
      <c r="A1498" t="s">
        <v>3150</v>
      </c>
      <c r="B1498" t="s">
        <v>3151</v>
      </c>
      <c r="C1498" t="str">
        <f>IFERROR(VLOOKUP(Table1[[#This Row],[Ticker]],[1]!Table1[[Symbol]:[Industry]],2,FALSE),"-")</f>
        <v>-</v>
      </c>
      <c r="D1498" t="s">
        <v>253</v>
      </c>
      <c r="E1498">
        <v>910.49073033499997</v>
      </c>
      <c r="F1498">
        <v>849.45</v>
      </c>
      <c r="G1498">
        <v>26.969814884560499</v>
      </c>
      <c r="H1498">
        <v>6.3187161171266304</v>
      </c>
      <c r="I1498">
        <v>23.687600826836501</v>
      </c>
      <c r="J1498">
        <v>-3.3461855270610199</v>
      </c>
      <c r="K1498">
        <v>793.14600112010896</v>
      </c>
      <c r="L1498">
        <v>692.56886503073395</v>
      </c>
      <c r="M1498">
        <v>50.246172653593</v>
      </c>
      <c r="N1498">
        <v>1.1306873442827401</v>
      </c>
      <c r="O1498">
        <v>14.150332568132299</v>
      </c>
      <c r="P1498">
        <v>88.766666666666595</v>
      </c>
      <c r="Q1498">
        <v>0.21278631633648601</v>
      </c>
    </row>
    <row r="1499" spans="1:17" hidden="1" x14ac:dyDescent="0.3">
      <c r="A1499" t="s">
        <v>3152</v>
      </c>
      <c r="B1499" t="s">
        <v>3153</v>
      </c>
      <c r="C1499" t="str">
        <f>IFERROR(VLOOKUP(Table1[[#This Row],[Ticker]],[1]!Table1[[Symbol]:[Industry]],2,FALSE),"-")</f>
        <v>-</v>
      </c>
      <c r="D1499" t="s">
        <v>304</v>
      </c>
      <c r="E1499">
        <v>910.25099999999998</v>
      </c>
      <c r="F1499">
        <v>1659</v>
      </c>
      <c r="G1499">
        <v>146.28040905956499</v>
      </c>
      <c r="H1499">
        <v>-2.08406437304079</v>
      </c>
      <c r="I1499">
        <v>24.875444691024899</v>
      </c>
      <c r="J1499">
        <v>1.1203066168900699</v>
      </c>
      <c r="K1499">
        <v>1665.9733893529699</v>
      </c>
      <c r="L1499">
        <v>1367.9836998538501</v>
      </c>
      <c r="M1499">
        <v>57.228297439739002</v>
      </c>
      <c r="N1499">
        <v>0.40946605613928899</v>
      </c>
      <c r="O1499">
        <v>20.4942736588306</v>
      </c>
      <c r="P1499">
        <v>181.16261333785201</v>
      </c>
      <c r="Q1499">
        <v>0.157297136668056</v>
      </c>
    </row>
    <row r="1500" spans="1:17" hidden="1" x14ac:dyDescent="0.3">
      <c r="A1500" t="s">
        <v>3154</v>
      </c>
      <c r="B1500" t="s">
        <v>3155</v>
      </c>
      <c r="C1500" t="str">
        <f>IFERROR(VLOOKUP(Table1[[#This Row],[Ticker]],[1]!Table1[[Symbol]:[Industry]],2,FALSE),"-")</f>
        <v>-</v>
      </c>
      <c r="D1500" t="s">
        <v>476</v>
      </c>
      <c r="E1500">
        <v>909.81240192500002</v>
      </c>
      <c r="F1500">
        <v>605.29999999999995</v>
      </c>
      <c r="G1500">
        <v>-34.522862443580003</v>
      </c>
      <c r="H1500">
        <v>-2.4649864939880199</v>
      </c>
      <c r="I1500">
        <v>-23.699378896963101</v>
      </c>
      <c r="J1500">
        <v>1.32350334474306</v>
      </c>
      <c r="K1500">
        <v>589.52558090226</v>
      </c>
      <c r="L1500">
        <v>603.66177732466599</v>
      </c>
      <c r="M1500">
        <v>59.461920695151001</v>
      </c>
      <c r="N1500">
        <v>1.67451456737236</v>
      </c>
      <c r="O1500">
        <v>48.686601685114802</v>
      </c>
      <c r="P1500">
        <v>30.677892918825499</v>
      </c>
      <c r="Q1500">
        <v>0.10462156076966</v>
      </c>
    </row>
    <row r="1501" spans="1:17" hidden="1" x14ac:dyDescent="0.3">
      <c r="A1501" t="s">
        <v>3156</v>
      </c>
      <c r="B1501" t="s">
        <v>3157</v>
      </c>
      <c r="C1501" t="str">
        <f>IFERROR(VLOOKUP(Table1[[#This Row],[Ticker]],[1]!Table1[[Symbol]:[Industry]],2,FALSE),"-")</f>
        <v>-</v>
      </c>
      <c r="D1501" t="s">
        <v>891</v>
      </c>
      <c r="E1501">
        <v>905.39499999999998</v>
      </c>
      <c r="F1501">
        <v>1903.15</v>
      </c>
      <c r="G1501">
        <v>81.274741999454506</v>
      </c>
      <c r="H1501">
        <v>37.364441020062003</v>
      </c>
      <c r="I1501">
        <v>81.352436129168694</v>
      </c>
      <c r="J1501">
        <v>-12.1823294037382</v>
      </c>
      <c r="K1501">
        <v>1623.0069038916699</v>
      </c>
      <c r="L1501">
        <v>1165.03609321555</v>
      </c>
      <c r="M1501">
        <v>47.055086131650597</v>
      </c>
      <c r="N1501">
        <v>1.2518868118058599</v>
      </c>
      <c r="O1501">
        <v>21.3619525523474</v>
      </c>
      <c r="P1501">
        <v>181.03219137625501</v>
      </c>
      <c r="Q1501">
        <v>0.16503282868677099</v>
      </c>
    </row>
    <row r="1502" spans="1:17" hidden="1" x14ac:dyDescent="0.3">
      <c r="A1502" t="s">
        <v>3158</v>
      </c>
      <c r="B1502" t="s">
        <v>3159</v>
      </c>
      <c r="C1502" t="str">
        <f>IFERROR(VLOOKUP(Table1[[#This Row],[Ticker]],[1]!Table1[[Symbol]:[Industry]],2,FALSE),"-")</f>
        <v>-</v>
      </c>
      <c r="D1502" t="s">
        <v>637</v>
      </c>
      <c r="E1502">
        <v>905.17175090000001</v>
      </c>
      <c r="F1502">
        <v>817.9</v>
      </c>
      <c r="G1502">
        <v>-16.046508129338601</v>
      </c>
      <c r="H1502">
        <v>-5.3933339108462803</v>
      </c>
      <c r="I1502">
        <v>-17.272844702913002</v>
      </c>
      <c r="J1502">
        <v>-0.62321223294130601</v>
      </c>
      <c r="K1502">
        <v>838.95676422416602</v>
      </c>
      <c r="L1502">
        <v>828.653059412586</v>
      </c>
      <c r="M1502">
        <v>43.868115220736001</v>
      </c>
      <c r="N1502">
        <v>0.975683407501589</v>
      </c>
      <c r="O1502">
        <v>22.105391857195201</v>
      </c>
      <c r="P1502">
        <v>22.688067201679999</v>
      </c>
    </row>
    <row r="1503" spans="1:17" hidden="1" x14ac:dyDescent="0.3">
      <c r="A1503" t="s">
        <v>3160</v>
      </c>
      <c r="B1503" t="s">
        <v>3161</v>
      </c>
      <c r="C1503" t="str">
        <f>IFERROR(VLOOKUP(Table1[[#This Row],[Ticker]],[1]!Table1[[Symbol]:[Industry]],2,FALSE),"-")</f>
        <v>-</v>
      </c>
      <c r="D1503" t="s">
        <v>122</v>
      </c>
      <c r="E1503">
        <v>903.81723386499903</v>
      </c>
      <c r="F1503">
        <v>710.25</v>
      </c>
      <c r="G1503">
        <v>177.448230679875</v>
      </c>
      <c r="H1503">
        <v>65.244060005720897</v>
      </c>
      <c r="I1503">
        <v>110.355872948423</v>
      </c>
      <c r="J1503">
        <v>0.52551768691408596</v>
      </c>
      <c r="K1503">
        <v>515.776811918102</v>
      </c>
      <c r="L1503">
        <v>380.005096300822</v>
      </c>
      <c r="M1503">
        <v>72.517345282374706</v>
      </c>
      <c r="N1503">
        <v>0.974046193371637</v>
      </c>
      <c r="O1503">
        <v>5.1742344244984197</v>
      </c>
      <c r="P1503">
        <v>233.45070422535201</v>
      </c>
      <c r="Q1503">
        <v>0.21044803571190901</v>
      </c>
    </row>
    <row r="1504" spans="1:17" hidden="1" x14ac:dyDescent="0.3">
      <c r="A1504" t="s">
        <v>3162</v>
      </c>
      <c r="B1504" t="s">
        <v>3163</v>
      </c>
      <c r="C1504" t="str">
        <f>IFERROR(VLOOKUP(Table1[[#This Row],[Ticker]],[1]!Table1[[Symbol]:[Industry]],2,FALSE),"-")</f>
        <v>-</v>
      </c>
      <c r="D1504" t="s">
        <v>243</v>
      </c>
      <c r="E1504">
        <v>897.55542462400001</v>
      </c>
      <c r="F1504">
        <v>97.64</v>
      </c>
      <c r="G1504">
        <v>-7.6907904991955602</v>
      </c>
      <c r="H1504">
        <v>9.9146477728811693</v>
      </c>
      <c r="I1504">
        <v>-19.6224785791117</v>
      </c>
      <c r="J1504">
        <v>1.78690469072379</v>
      </c>
      <c r="K1504">
        <v>91.566562043097505</v>
      </c>
      <c r="L1504">
        <v>90.228834410362694</v>
      </c>
      <c r="M1504">
        <v>63.003723947990103</v>
      </c>
      <c r="N1504">
        <v>1.7393552981929501</v>
      </c>
      <c r="O1504">
        <v>16.755428103236301</v>
      </c>
      <c r="P1504">
        <v>29.153439153439098</v>
      </c>
      <c r="Q1504">
        <v>-5.6215694705082003E-2</v>
      </c>
    </row>
    <row r="1505" spans="1:17" hidden="1" x14ac:dyDescent="0.3">
      <c r="A1505" t="s">
        <v>3164</v>
      </c>
      <c r="B1505" t="s">
        <v>3165</v>
      </c>
      <c r="C1505" t="str">
        <f>IFERROR(VLOOKUP(Table1[[#This Row],[Ticker]],[1]!Table1[[Symbol]:[Industry]],2,FALSE),"-")</f>
        <v>-</v>
      </c>
      <c r="D1505" t="s">
        <v>387</v>
      </c>
      <c r="E1505">
        <v>892.74748474499995</v>
      </c>
      <c r="F1505">
        <v>72.569999999999993</v>
      </c>
      <c r="G1505">
        <v>405.63608646735099</v>
      </c>
      <c r="H1505">
        <v>-5.0158035472084501</v>
      </c>
      <c r="I1505">
        <v>384.12573023127902</v>
      </c>
      <c r="J1505">
        <v>-0.183702555858334</v>
      </c>
      <c r="K1505">
        <v>70.910261942313596</v>
      </c>
      <c r="L1505">
        <v>48.527248999582802</v>
      </c>
      <c r="M1505">
        <v>58.688030247555403</v>
      </c>
      <c r="N1505">
        <v>0.74264202477926999</v>
      </c>
      <c r="O1505">
        <v>28.799779523218898</v>
      </c>
      <c r="P1505">
        <v>702.76548672566298</v>
      </c>
      <c r="Q1505">
        <v>0.107124892351197</v>
      </c>
    </row>
    <row r="1506" spans="1:17" hidden="1" x14ac:dyDescent="0.3">
      <c r="A1506" t="s">
        <v>3166</v>
      </c>
      <c r="B1506" t="s">
        <v>3167</v>
      </c>
      <c r="C1506" t="str">
        <f>IFERROR(VLOOKUP(Table1[[#This Row],[Ticker]],[1]!Table1[[Symbol]:[Industry]],2,FALSE),"-")</f>
        <v>-</v>
      </c>
      <c r="D1506" t="s">
        <v>243</v>
      </c>
      <c r="E1506">
        <v>892.43039102</v>
      </c>
      <c r="F1506">
        <v>654.45000000000005</v>
      </c>
      <c r="G1506">
        <v>85.359814133395005</v>
      </c>
      <c r="H1506">
        <v>-13.1294936015434</v>
      </c>
      <c r="I1506">
        <v>51.49842652769</v>
      </c>
      <c r="J1506">
        <v>-0.85833001482704796</v>
      </c>
      <c r="K1506">
        <v>609.37244296566803</v>
      </c>
      <c r="L1506">
        <v>515.39010096926302</v>
      </c>
      <c r="M1506">
        <v>51.217123895354099</v>
      </c>
      <c r="N1506">
        <v>1.06360113568742</v>
      </c>
      <c r="O1506">
        <v>13.683245473298101</v>
      </c>
      <c r="P1506">
        <v>114.996714848883</v>
      </c>
      <c r="Q1506">
        <v>0.110633523604126</v>
      </c>
    </row>
    <row r="1507" spans="1:17" hidden="1" x14ac:dyDescent="0.3">
      <c r="A1507" t="s">
        <v>3168</v>
      </c>
      <c r="B1507" t="s">
        <v>3169</v>
      </c>
      <c r="C1507" t="str">
        <f>IFERROR(VLOOKUP(Table1[[#This Row],[Ticker]],[1]!Table1[[Symbol]:[Industry]],2,FALSE),"-")</f>
        <v>-</v>
      </c>
      <c r="D1507" t="s">
        <v>193</v>
      </c>
      <c r="E1507">
        <v>891.8</v>
      </c>
      <c r="F1507">
        <v>88.09</v>
      </c>
      <c r="G1507">
        <v>36.632698217929601</v>
      </c>
      <c r="H1507">
        <v>-1.3462304998147701</v>
      </c>
      <c r="I1507">
        <v>-27.9746059311409</v>
      </c>
      <c r="J1507">
        <v>-2.21011119064721</v>
      </c>
      <c r="K1507">
        <v>86.639180075559295</v>
      </c>
      <c r="L1507">
        <v>79.954925507546093</v>
      </c>
      <c r="M1507">
        <v>50.158043315195499</v>
      </c>
      <c r="N1507">
        <v>1.0339432658743299</v>
      </c>
      <c r="O1507">
        <v>30.5483028720626</v>
      </c>
      <c r="P1507">
        <v>74.435643564356397</v>
      </c>
      <c r="Q1507">
        <v>7.4093649120590003E-3</v>
      </c>
    </row>
    <row r="1508" spans="1:17" hidden="1" x14ac:dyDescent="0.3">
      <c r="A1508" t="s">
        <v>3170</v>
      </c>
      <c r="B1508" t="s">
        <v>3171</v>
      </c>
      <c r="C1508" t="str">
        <f>IFERROR(VLOOKUP(Table1[[#This Row],[Ticker]],[1]!Table1[[Symbol]:[Industry]],2,FALSE),"-")</f>
        <v>-</v>
      </c>
      <c r="D1508" t="s">
        <v>78</v>
      </c>
      <c r="E1508">
        <v>891.488938079999</v>
      </c>
      <c r="F1508">
        <v>96.72</v>
      </c>
      <c r="G1508">
        <v>-12.747512610496701</v>
      </c>
      <c r="H1508">
        <v>-15.962375390957799</v>
      </c>
      <c r="I1508">
        <v>-36.933068986637998</v>
      </c>
      <c r="J1508">
        <v>-2.6392762093045001</v>
      </c>
      <c r="K1508">
        <v>95.0557825904976</v>
      </c>
      <c r="L1508">
        <v>93.562455640256701</v>
      </c>
      <c r="M1508">
        <v>46.061634926821</v>
      </c>
      <c r="N1508">
        <v>0.62639678469281801</v>
      </c>
      <c r="O1508">
        <v>43.920595533498698</v>
      </c>
      <c r="P1508">
        <v>27.2631578947368</v>
      </c>
      <c r="Q1508">
        <v>-5.4818284307227003E-2</v>
      </c>
    </row>
    <row r="1509" spans="1:17" hidden="1" x14ac:dyDescent="0.3">
      <c r="A1509" t="s">
        <v>3172</v>
      </c>
      <c r="B1509" t="s">
        <v>3173</v>
      </c>
      <c r="C1509" t="str">
        <f>IFERROR(VLOOKUP(Table1[[#This Row],[Ticker]],[1]!Table1[[Symbol]:[Industry]],2,FALSE),"-")</f>
        <v>-</v>
      </c>
      <c r="D1509" t="s">
        <v>140</v>
      </c>
      <c r="E1509">
        <v>891.12778172999901</v>
      </c>
      <c r="F1509">
        <v>35.299999999999997</v>
      </c>
      <c r="G1509">
        <v>22.543110979521401</v>
      </c>
      <c r="H1509">
        <v>-4.03704133679474</v>
      </c>
      <c r="I1509">
        <v>0.15367889080751501</v>
      </c>
      <c r="J1509">
        <v>-6.7244970351355597</v>
      </c>
      <c r="K1509">
        <v>35.170621224023698</v>
      </c>
      <c r="L1509">
        <v>31.992663890262499</v>
      </c>
      <c r="M1509">
        <v>34.021424375453002</v>
      </c>
      <c r="N1509">
        <v>0.85020216660129599</v>
      </c>
      <c r="O1509">
        <v>39.943342776203899</v>
      </c>
      <c r="P1509">
        <v>56.194690265486699</v>
      </c>
      <c r="Q1509">
        <v>4.7752852817960004E-3</v>
      </c>
    </row>
    <row r="1510" spans="1:17" hidden="1" x14ac:dyDescent="0.3">
      <c r="A1510" t="s">
        <v>3174</v>
      </c>
      <c r="B1510" t="s">
        <v>3175</v>
      </c>
      <c r="C1510" t="str">
        <f>IFERROR(VLOOKUP(Table1[[#This Row],[Ticker]],[1]!Table1[[Symbol]:[Industry]],2,FALSE),"-")</f>
        <v>-</v>
      </c>
      <c r="D1510" t="s">
        <v>613</v>
      </c>
      <c r="E1510">
        <v>890.58418347600002</v>
      </c>
      <c r="F1510">
        <v>83.82</v>
      </c>
      <c r="G1510">
        <v>-32.063263486522601</v>
      </c>
      <c r="H1510">
        <v>-1.3789455562383699</v>
      </c>
      <c r="I1510">
        <v>-20.2531701983816</v>
      </c>
      <c r="J1510">
        <v>3.18575040461617</v>
      </c>
      <c r="K1510">
        <v>81.773611122081107</v>
      </c>
      <c r="L1510">
        <v>86.374352935163998</v>
      </c>
      <c r="M1510">
        <v>73.4316025105297</v>
      </c>
      <c r="N1510">
        <v>1.5365623741949801</v>
      </c>
      <c r="O1510">
        <v>36.363636363636303</v>
      </c>
      <c r="P1510">
        <v>17.890295358649698</v>
      </c>
    </row>
    <row r="1511" spans="1:17" hidden="1" x14ac:dyDescent="0.3">
      <c r="A1511" t="s">
        <v>3176</v>
      </c>
      <c r="B1511" t="s">
        <v>3177</v>
      </c>
      <c r="C1511" t="str">
        <f>IFERROR(VLOOKUP(Table1[[#This Row],[Ticker]],[1]!Table1[[Symbol]:[Industry]],2,FALSE),"-")</f>
        <v>-</v>
      </c>
      <c r="D1511" t="s">
        <v>130</v>
      </c>
      <c r="E1511">
        <v>889.25727498999902</v>
      </c>
      <c r="F1511">
        <v>670.25</v>
      </c>
      <c r="G1511">
        <v>698.52104022327296</v>
      </c>
      <c r="H1511">
        <v>-22.104231516511401</v>
      </c>
      <c r="I1511">
        <v>117.39227372433901</v>
      </c>
      <c r="J1511">
        <v>-13.711330199785101</v>
      </c>
      <c r="K1511">
        <v>730.61146861492603</v>
      </c>
      <c r="L1511">
        <v>513.05262804574204</v>
      </c>
      <c r="M1511">
        <v>22.9782990538158</v>
      </c>
      <c r="N1511">
        <v>0.73474213226825902</v>
      </c>
      <c r="O1511">
        <v>26.0723610593062</v>
      </c>
      <c r="P1511">
        <v>757.097186700767</v>
      </c>
      <c r="Q1511">
        <v>0.122927265823909</v>
      </c>
    </row>
    <row r="1512" spans="1:17" hidden="1" x14ac:dyDescent="0.3">
      <c r="A1512" t="s">
        <v>3178</v>
      </c>
      <c r="B1512" t="s">
        <v>3179</v>
      </c>
      <c r="C1512" t="str">
        <f>IFERROR(VLOOKUP(Table1[[#This Row],[Ticker]],[1]!Table1[[Symbol]:[Industry]],2,FALSE),"-")</f>
        <v>-</v>
      </c>
      <c r="D1512" t="s">
        <v>21</v>
      </c>
      <c r="E1512">
        <v>888.3972</v>
      </c>
      <c r="F1512">
        <v>469.85</v>
      </c>
      <c r="G1512">
        <v>15.356260316622899</v>
      </c>
      <c r="H1512">
        <v>-17.5710846885225</v>
      </c>
      <c r="I1512">
        <v>-28.2098042655855</v>
      </c>
      <c r="J1512">
        <v>-1.8460776039133699</v>
      </c>
      <c r="K1512">
        <v>482.34249050299201</v>
      </c>
      <c r="L1512">
        <v>446.88068542015702</v>
      </c>
      <c r="M1512">
        <v>41.068016315986597</v>
      </c>
      <c r="N1512">
        <v>0.66770154295163897</v>
      </c>
      <c r="O1512">
        <v>38.161115249547699</v>
      </c>
      <c r="P1512">
        <v>56.327171903881698</v>
      </c>
    </row>
    <row r="1513" spans="1:17" hidden="1" x14ac:dyDescent="0.3">
      <c r="A1513" t="s">
        <v>3180</v>
      </c>
      <c r="B1513" t="s">
        <v>3181</v>
      </c>
      <c r="C1513" t="str">
        <f>IFERROR(VLOOKUP(Table1[[#This Row],[Ticker]],[1]!Table1[[Symbol]:[Industry]],2,FALSE),"-")</f>
        <v>-</v>
      </c>
      <c r="D1513" t="s">
        <v>413</v>
      </c>
      <c r="E1513">
        <v>888.09424999999999</v>
      </c>
      <c r="F1513">
        <v>843.75</v>
      </c>
      <c r="G1513">
        <v>133.053682857392</v>
      </c>
      <c r="H1513">
        <v>-1.9701933654635999</v>
      </c>
      <c r="I1513">
        <v>76.848576089060401</v>
      </c>
      <c r="J1513">
        <v>4.0935193095768696</v>
      </c>
      <c r="K1513">
        <v>787.26936461085495</v>
      </c>
      <c r="L1513">
        <v>605.44415729750995</v>
      </c>
      <c r="M1513">
        <v>63.448939225668198</v>
      </c>
      <c r="N1513">
        <v>1.52792386918426</v>
      </c>
      <c r="O1513">
        <v>16.308148148148099</v>
      </c>
      <c r="P1513">
        <v>185.96847991865701</v>
      </c>
      <c r="Q1513">
        <v>0.12546161242988399</v>
      </c>
    </row>
    <row r="1514" spans="1:17" hidden="1" x14ac:dyDescent="0.3">
      <c r="A1514" t="s">
        <v>3182</v>
      </c>
      <c r="B1514" t="s">
        <v>3183</v>
      </c>
      <c r="C1514" t="str">
        <f>IFERROR(VLOOKUP(Table1[[#This Row],[Ticker]],[1]!Table1[[Symbol]:[Industry]],2,FALSE),"-")</f>
        <v>-</v>
      </c>
      <c r="D1514" t="s">
        <v>127</v>
      </c>
      <c r="E1514">
        <v>887.96069855999997</v>
      </c>
      <c r="F1514">
        <v>843.45</v>
      </c>
      <c r="G1514">
        <v>116.10802655494</v>
      </c>
      <c r="H1514">
        <v>15.9139191167686</v>
      </c>
      <c r="I1514">
        <v>23.7803412674699</v>
      </c>
      <c r="J1514">
        <v>-3.5040104482472199</v>
      </c>
      <c r="K1514">
        <v>753.26217044252803</v>
      </c>
      <c r="L1514">
        <v>630.14549934918</v>
      </c>
      <c r="M1514">
        <v>57.205680351621098</v>
      </c>
      <c r="N1514">
        <v>1.13264912161736</v>
      </c>
      <c r="O1514">
        <v>15.596656589009401</v>
      </c>
      <c r="P1514">
        <v>164.73634651600699</v>
      </c>
      <c r="Q1514">
        <v>0.171148897457545</v>
      </c>
    </row>
    <row r="1515" spans="1:17" hidden="1" x14ac:dyDescent="0.3">
      <c r="A1515" t="s">
        <v>3184</v>
      </c>
      <c r="B1515" t="s">
        <v>3185</v>
      </c>
      <c r="C1515" t="str">
        <f>IFERROR(VLOOKUP(Table1[[#This Row],[Ticker]],[1]!Table1[[Symbol]:[Industry]],2,FALSE),"-")</f>
        <v>-</v>
      </c>
      <c r="D1515" t="s">
        <v>62</v>
      </c>
      <c r="E1515">
        <v>883.13836517999903</v>
      </c>
      <c r="F1515">
        <v>360</v>
      </c>
      <c r="G1515">
        <v>-27.744870352858999</v>
      </c>
      <c r="H1515">
        <v>-5.1155234512438899</v>
      </c>
      <c r="I1515">
        <v>-19.8852732953839</v>
      </c>
      <c r="J1515">
        <v>-1.16309033040224</v>
      </c>
      <c r="K1515">
        <v>335.02880419647403</v>
      </c>
      <c r="L1515">
        <v>346.26126413436498</v>
      </c>
      <c r="M1515">
        <v>45.006875859802399</v>
      </c>
      <c r="N1515">
        <v>0.85986987501574297</v>
      </c>
      <c r="O1515">
        <v>43.0138888888888</v>
      </c>
      <c r="P1515">
        <v>31.578947368421002</v>
      </c>
      <c r="Q1515">
        <v>5.6911116154281002E-2</v>
      </c>
    </row>
    <row r="1516" spans="1:17" hidden="1" x14ac:dyDescent="0.3">
      <c r="A1516" t="s">
        <v>3186</v>
      </c>
      <c r="B1516" t="s">
        <v>3187</v>
      </c>
      <c r="C1516" t="str">
        <f>IFERROR(VLOOKUP(Table1[[#This Row],[Ticker]],[1]!Table1[[Symbol]:[Industry]],2,FALSE),"-")</f>
        <v>-</v>
      </c>
      <c r="D1516" t="s">
        <v>637</v>
      </c>
      <c r="E1516">
        <v>883.02149106800005</v>
      </c>
      <c r="F1516">
        <v>90.73</v>
      </c>
      <c r="G1516">
        <v>-15.552922466449701</v>
      </c>
      <c r="H1516">
        <v>5.0513063704119396</v>
      </c>
      <c r="I1516">
        <v>-1.33089787713303</v>
      </c>
      <c r="J1516">
        <v>-0.18540965188285999</v>
      </c>
      <c r="K1516">
        <v>86.534579745875007</v>
      </c>
      <c r="L1516">
        <v>80.850930313971105</v>
      </c>
      <c r="M1516">
        <v>57.067166294932797</v>
      </c>
      <c r="N1516">
        <v>1.07421238028764</v>
      </c>
      <c r="O1516">
        <v>8.2883280061721596</v>
      </c>
      <c r="P1516">
        <v>33.426470588235198</v>
      </c>
    </row>
    <row r="1517" spans="1:17" hidden="1" x14ac:dyDescent="0.3">
      <c r="A1517" t="s">
        <v>3188</v>
      </c>
      <c r="B1517" t="s">
        <v>3189</v>
      </c>
      <c r="C1517" t="str">
        <f>IFERROR(VLOOKUP(Table1[[#This Row],[Ticker]],[1]!Table1[[Symbol]:[Industry]],2,FALSE),"-")</f>
        <v>-</v>
      </c>
      <c r="D1517" t="s">
        <v>384</v>
      </c>
      <c r="E1517">
        <v>882.80261426499999</v>
      </c>
      <c r="F1517">
        <v>390.15</v>
      </c>
      <c r="G1517">
        <v>-18.655557826563999</v>
      </c>
      <c r="H1517">
        <v>17.3150600074515</v>
      </c>
      <c r="I1517">
        <v>23.9836037552151</v>
      </c>
      <c r="J1517">
        <v>17.923909448929201</v>
      </c>
      <c r="K1517">
        <v>326.08221043172802</v>
      </c>
      <c r="L1517">
        <v>306.77127008064502</v>
      </c>
      <c r="M1517">
        <v>79.289298398262304</v>
      </c>
      <c r="N1517">
        <v>3.0476806193767798</v>
      </c>
      <c r="O1517">
        <v>29.603998462129901</v>
      </c>
      <c r="P1517">
        <v>69.483058210251897</v>
      </c>
      <c r="Q1517">
        <v>6.4712466101303004E-2</v>
      </c>
    </row>
    <row r="1518" spans="1:17" hidden="1" x14ac:dyDescent="0.3">
      <c r="A1518" t="s">
        <v>3190</v>
      </c>
      <c r="B1518" t="s">
        <v>3191</v>
      </c>
      <c r="C1518" t="str">
        <f>IFERROR(VLOOKUP(Table1[[#This Row],[Ticker]],[1]!Table1[[Symbol]:[Industry]],2,FALSE),"-")</f>
        <v>-</v>
      </c>
      <c r="D1518" t="s">
        <v>21</v>
      </c>
      <c r="E1518">
        <v>882.35421362</v>
      </c>
      <c r="F1518">
        <v>355.45</v>
      </c>
      <c r="G1518">
        <v>134.65529762633199</v>
      </c>
      <c r="H1518">
        <v>14.3785444118223</v>
      </c>
      <c r="I1518">
        <v>29.450298181461399</v>
      </c>
      <c r="J1518">
        <v>0.86075099125774102</v>
      </c>
      <c r="K1518">
        <v>300.42951223687999</v>
      </c>
      <c r="L1518">
        <v>246.36080322438099</v>
      </c>
      <c r="M1518">
        <v>69.558955499732207</v>
      </c>
      <c r="N1518">
        <v>1.1657060209775501</v>
      </c>
      <c r="O1518">
        <v>2.7430018286678899</v>
      </c>
      <c r="P1518">
        <v>198.697478991596</v>
      </c>
      <c r="Q1518">
        <v>0.108087613316485</v>
      </c>
    </row>
    <row r="1519" spans="1:17" hidden="1" x14ac:dyDescent="0.3">
      <c r="A1519" t="s">
        <v>3192</v>
      </c>
      <c r="B1519" t="s">
        <v>3193</v>
      </c>
      <c r="C1519" t="str">
        <f>IFERROR(VLOOKUP(Table1[[#This Row],[Ticker]],[1]!Table1[[Symbol]:[Industry]],2,FALSE),"-")</f>
        <v>-</v>
      </c>
      <c r="D1519" t="s">
        <v>1402</v>
      </c>
      <c r="E1519">
        <v>876.38287872999899</v>
      </c>
      <c r="F1519">
        <v>569</v>
      </c>
      <c r="G1519">
        <v>52.669560467781103</v>
      </c>
      <c r="H1519">
        <v>-7.1131263177611901</v>
      </c>
      <c r="I1519">
        <v>21.6425867803726</v>
      </c>
      <c r="J1519">
        <v>-0.182350834452782</v>
      </c>
      <c r="K1519">
        <v>542.85164542548205</v>
      </c>
      <c r="L1519">
        <v>453.711774084902</v>
      </c>
      <c r="M1519">
        <v>54.767836857708502</v>
      </c>
      <c r="N1519">
        <v>0.46073955252942</v>
      </c>
      <c r="O1519">
        <v>11.072056239015801</v>
      </c>
      <c r="P1519">
        <v>90.811535881958406</v>
      </c>
      <c r="Q1519">
        <v>0.106783352586962</v>
      </c>
    </row>
    <row r="1520" spans="1:17" hidden="1" x14ac:dyDescent="0.3">
      <c r="A1520" t="s">
        <v>3194</v>
      </c>
      <c r="B1520" t="s">
        <v>3195</v>
      </c>
      <c r="C1520" t="str">
        <f>IFERROR(VLOOKUP(Table1[[#This Row],[Ticker]],[1]!Table1[[Symbol]:[Industry]],2,FALSE),"-")</f>
        <v>-</v>
      </c>
      <c r="D1520" t="s">
        <v>21</v>
      </c>
      <c r="E1520">
        <v>875.87337618499998</v>
      </c>
      <c r="F1520">
        <v>540.15</v>
      </c>
      <c r="G1520">
        <v>140.10222639398401</v>
      </c>
      <c r="H1520">
        <v>6.1577287562793401</v>
      </c>
      <c r="I1520">
        <v>12.391187862869399</v>
      </c>
      <c r="J1520">
        <v>-1.4387390636036701</v>
      </c>
      <c r="K1520">
        <v>525.92048289725699</v>
      </c>
      <c r="L1520">
        <v>456.316613687315</v>
      </c>
      <c r="M1520">
        <v>52.348844495148199</v>
      </c>
      <c r="N1520">
        <v>0.87818920826392599</v>
      </c>
      <c r="O1520">
        <v>29.4084976395445</v>
      </c>
      <c r="P1520">
        <v>196.37860082304499</v>
      </c>
      <c r="Q1520">
        <v>9.9308548321975998E-2</v>
      </c>
    </row>
    <row r="1521" spans="1:17" hidden="1" x14ac:dyDescent="0.3">
      <c r="A1521" t="s">
        <v>3196</v>
      </c>
      <c r="B1521" t="s">
        <v>3197</v>
      </c>
      <c r="C1521" t="str">
        <f>IFERROR(VLOOKUP(Table1[[#This Row],[Ticker]],[1]!Table1[[Symbol]:[Industry]],2,FALSE),"-")</f>
        <v>-</v>
      </c>
      <c r="D1521" t="s">
        <v>711</v>
      </c>
      <c r="E1521">
        <v>875.43042120999996</v>
      </c>
      <c r="F1521">
        <v>269.62</v>
      </c>
      <c r="G1521">
        <v>1.0477387669892499</v>
      </c>
      <c r="H1521">
        <v>-0.53301803623253097</v>
      </c>
      <c r="I1521">
        <v>0.36635906017963199</v>
      </c>
      <c r="J1521">
        <v>-0.37296806652602699</v>
      </c>
      <c r="K1521">
        <v>257.57827576510499</v>
      </c>
      <c r="L1521">
        <v>239.67677776258299</v>
      </c>
      <c r="M1521">
        <v>62.3816521735951</v>
      </c>
      <c r="N1521">
        <v>0.42140150105271201</v>
      </c>
      <c r="O1521">
        <v>1.1794377271715699</v>
      </c>
      <c r="P1521">
        <v>30.693165293262201</v>
      </c>
      <c r="Q1521">
        <v>1.7242551089885001E-2</v>
      </c>
    </row>
    <row r="1522" spans="1:17" hidden="1" x14ac:dyDescent="0.3">
      <c r="A1522" t="s">
        <v>3198</v>
      </c>
      <c r="B1522" t="s">
        <v>3199</v>
      </c>
      <c r="C1522" t="str">
        <f>IFERROR(VLOOKUP(Table1[[#This Row],[Ticker]],[1]!Table1[[Symbol]:[Industry]],2,FALSE),"-")</f>
        <v>-</v>
      </c>
      <c r="D1522" t="s">
        <v>548</v>
      </c>
      <c r="E1522">
        <v>867.15589999999997</v>
      </c>
      <c r="F1522">
        <v>78.37</v>
      </c>
      <c r="G1522">
        <v>12.5518640094164</v>
      </c>
      <c r="H1522">
        <v>-0.41651562138001202</v>
      </c>
      <c r="I1522">
        <v>-32.507584195987398</v>
      </c>
      <c r="J1522">
        <v>-1.0781338408558201</v>
      </c>
      <c r="K1522">
        <v>77.594956639681399</v>
      </c>
      <c r="L1522">
        <v>80.160234832017196</v>
      </c>
      <c r="M1522">
        <v>50.326834275525599</v>
      </c>
      <c r="N1522">
        <v>0.76884645054100598</v>
      </c>
      <c r="O1522">
        <v>51.142018629577599</v>
      </c>
      <c r="P1522">
        <v>53.6666666666666</v>
      </c>
      <c r="Q1522">
        <v>-6.8629838665830003E-3</v>
      </c>
    </row>
    <row r="1523" spans="1:17" hidden="1" x14ac:dyDescent="0.3">
      <c r="A1523" t="s">
        <v>3200</v>
      </c>
      <c r="B1523" t="s">
        <v>3201</v>
      </c>
      <c r="C1523" t="str">
        <f>IFERROR(VLOOKUP(Table1[[#This Row],[Ticker]],[1]!Table1[[Symbol]:[Industry]],2,FALSE),"-")</f>
        <v>-</v>
      </c>
      <c r="D1523" t="s">
        <v>246</v>
      </c>
      <c r="E1523">
        <v>866.404</v>
      </c>
      <c r="F1523">
        <v>1570.05</v>
      </c>
      <c r="G1523">
        <v>33.546007309976403</v>
      </c>
      <c r="H1523">
        <v>-3.1323171658319602</v>
      </c>
      <c r="I1523">
        <v>-15.109665202648401</v>
      </c>
      <c r="J1523">
        <v>-6.3664642601769401</v>
      </c>
      <c r="K1523">
        <v>1531.8573918402101</v>
      </c>
      <c r="L1523">
        <v>1460.87739475579</v>
      </c>
      <c r="M1523">
        <v>45.517413365329702</v>
      </c>
      <c r="N1523">
        <v>0.93735562147214202</v>
      </c>
      <c r="O1523">
        <v>13.661985287092699</v>
      </c>
      <c r="P1523">
        <v>62.969690678845701</v>
      </c>
      <c r="Q1523">
        <v>5.0433601210883E-2</v>
      </c>
    </row>
    <row r="1524" spans="1:17" hidden="1" x14ac:dyDescent="0.3">
      <c r="A1524" t="s">
        <v>3202</v>
      </c>
      <c r="B1524" t="s">
        <v>3203</v>
      </c>
      <c r="C1524" t="str">
        <f>IFERROR(VLOOKUP(Table1[[#This Row],[Ticker]],[1]!Table1[[Symbol]:[Industry]],2,FALSE),"-")</f>
        <v>-</v>
      </c>
      <c r="D1524" t="s">
        <v>21</v>
      </c>
      <c r="E1524">
        <v>866.04616324599897</v>
      </c>
      <c r="F1524">
        <v>81.75</v>
      </c>
      <c r="G1524">
        <v>150.71660736799299</v>
      </c>
      <c r="H1524">
        <v>26.7827454876406</v>
      </c>
      <c r="I1524">
        <v>4.8759011130297401</v>
      </c>
      <c r="J1524">
        <v>20.3338588817569</v>
      </c>
      <c r="K1524">
        <v>65.917195085127602</v>
      </c>
      <c r="L1524">
        <v>54.510057730377497</v>
      </c>
      <c r="M1524">
        <v>84.198334286500597</v>
      </c>
      <c r="N1524">
        <v>2.0443567983081801</v>
      </c>
      <c r="O1524">
        <v>3.11926605504586</v>
      </c>
      <c r="P1524">
        <v>184.34782608695599</v>
      </c>
    </row>
    <row r="1525" spans="1:17" hidden="1" x14ac:dyDescent="0.3">
      <c r="A1525" t="s">
        <v>3204</v>
      </c>
      <c r="B1525" t="s">
        <v>3205</v>
      </c>
      <c r="C1525" t="str">
        <f>IFERROR(VLOOKUP(Table1[[#This Row],[Ticker]],[1]!Table1[[Symbol]:[Industry]],2,FALSE),"-")</f>
        <v>-</v>
      </c>
      <c r="D1525" t="s">
        <v>700</v>
      </c>
      <c r="E1525">
        <v>861.8694663</v>
      </c>
      <c r="F1525">
        <v>139.51</v>
      </c>
      <c r="G1525">
        <v>-7.2645473744405198</v>
      </c>
      <c r="H1525">
        <v>17.754380637807401</v>
      </c>
      <c r="I1525">
        <v>5.5228467599753897</v>
      </c>
      <c r="J1525">
        <v>7.1209400939801197</v>
      </c>
      <c r="K1525">
        <v>122.766899281831</v>
      </c>
      <c r="L1525">
        <v>123.553871552072</v>
      </c>
      <c r="M1525">
        <v>70.000309761154298</v>
      </c>
      <c r="N1525">
        <v>3.3828020923880802</v>
      </c>
      <c r="O1525">
        <v>8.8810837932764706</v>
      </c>
      <c r="P1525">
        <v>38.746892093485798</v>
      </c>
      <c r="Q1525">
        <v>-4.2729660012681997E-2</v>
      </c>
    </row>
    <row r="1526" spans="1:17" hidden="1" x14ac:dyDescent="0.3">
      <c r="A1526" t="s">
        <v>3206</v>
      </c>
      <c r="B1526" t="s">
        <v>3207</v>
      </c>
      <c r="C1526" t="str">
        <f>IFERROR(VLOOKUP(Table1[[#This Row],[Ticker]],[1]!Table1[[Symbol]:[Industry]],2,FALSE),"-")</f>
        <v>-</v>
      </c>
      <c r="D1526" t="s">
        <v>553</v>
      </c>
      <c r="E1526">
        <v>861.67588512500004</v>
      </c>
      <c r="F1526">
        <v>256.42</v>
      </c>
      <c r="G1526">
        <v>66.394955781399503</v>
      </c>
      <c r="H1526">
        <v>18.924341839086399</v>
      </c>
      <c r="I1526">
        <v>29.212916601668802</v>
      </c>
      <c r="J1526">
        <v>13.8771519628317</v>
      </c>
      <c r="K1526">
        <v>209.739035411543</v>
      </c>
      <c r="L1526">
        <v>180.58319113380199</v>
      </c>
      <c r="M1526">
        <v>93.605863915437595</v>
      </c>
      <c r="N1526">
        <v>0.65121305967565202</v>
      </c>
      <c r="O1526">
        <v>1.7861321269791699</v>
      </c>
      <c r="P1526">
        <v>100.95611285266401</v>
      </c>
      <c r="Q1526">
        <v>0.100678949536976</v>
      </c>
    </row>
    <row r="1527" spans="1:17" hidden="1" x14ac:dyDescent="0.3">
      <c r="A1527" t="s">
        <v>3208</v>
      </c>
      <c r="B1527" t="s">
        <v>3209</v>
      </c>
      <c r="C1527" t="str">
        <f>IFERROR(VLOOKUP(Table1[[#This Row],[Ticker]],[1]!Table1[[Symbol]:[Industry]],2,FALSE),"-")</f>
        <v>-</v>
      </c>
      <c r="D1527" t="s">
        <v>938</v>
      </c>
      <c r="E1527">
        <v>860.7</v>
      </c>
      <c r="F1527">
        <v>207.55</v>
      </c>
      <c r="G1527">
        <v>-2.4545897006992301</v>
      </c>
      <c r="H1527">
        <v>38.055146921332302</v>
      </c>
      <c r="I1527">
        <v>-2.47137394252371</v>
      </c>
      <c r="J1527">
        <v>4.2340509972194402</v>
      </c>
      <c r="K1527">
        <v>171.85650092473301</v>
      </c>
      <c r="L1527">
        <v>177.92350407327501</v>
      </c>
      <c r="M1527">
        <v>52.946503234223698</v>
      </c>
      <c r="N1527">
        <v>1.9220015748049399</v>
      </c>
      <c r="O1527">
        <v>11.009395326427301</v>
      </c>
      <c r="P1527">
        <v>83.672566371681398</v>
      </c>
    </row>
    <row r="1528" spans="1:17" hidden="1" x14ac:dyDescent="0.3">
      <c r="A1528" t="s">
        <v>3210</v>
      </c>
      <c r="B1528" t="s">
        <v>3211</v>
      </c>
      <c r="C1528" t="str">
        <f>IFERROR(VLOOKUP(Table1[[#This Row],[Ticker]],[1]!Table1[[Symbol]:[Industry]],2,FALSE),"-")</f>
        <v>-</v>
      </c>
      <c r="D1528" t="s">
        <v>500</v>
      </c>
      <c r="E1528">
        <v>860.26672756999994</v>
      </c>
      <c r="F1528">
        <v>139.43</v>
      </c>
      <c r="G1528">
        <v>-14.9472005687083</v>
      </c>
      <c r="H1528">
        <v>-0.40653419201405799</v>
      </c>
      <c r="I1528">
        <v>-37.764639016874902</v>
      </c>
      <c r="J1528">
        <v>-2.4080956778446998</v>
      </c>
      <c r="K1528">
        <v>136.75126535122499</v>
      </c>
      <c r="L1528">
        <v>143.59733720758001</v>
      </c>
      <c r="M1528">
        <v>56.564906433080999</v>
      </c>
      <c r="N1528">
        <v>1.91045612266155</v>
      </c>
      <c r="O1528">
        <v>45.234167682708097</v>
      </c>
      <c r="P1528">
        <v>24.1032487761459</v>
      </c>
      <c r="Q1528">
        <v>-0.123685119497617</v>
      </c>
    </row>
    <row r="1529" spans="1:17" hidden="1" x14ac:dyDescent="0.3">
      <c r="A1529" t="s">
        <v>3212</v>
      </c>
      <c r="B1529" t="s">
        <v>3213</v>
      </c>
      <c r="C1529" t="str">
        <f>IFERROR(VLOOKUP(Table1[[#This Row],[Ticker]],[1]!Table1[[Symbol]:[Industry]],2,FALSE),"-")</f>
        <v>-</v>
      </c>
      <c r="D1529" t="s">
        <v>637</v>
      </c>
      <c r="E1529">
        <v>856.82428300000004</v>
      </c>
      <c r="F1529">
        <v>101.29</v>
      </c>
      <c r="G1529">
        <v>76.583935244084302</v>
      </c>
      <c r="H1529">
        <v>6.3434495546572496</v>
      </c>
      <c r="I1529">
        <v>50.544076161718003</v>
      </c>
      <c r="J1529">
        <v>-3.9605506220865299</v>
      </c>
      <c r="K1529">
        <v>91.007163047096</v>
      </c>
      <c r="L1529">
        <v>69.663989986378098</v>
      </c>
      <c r="M1529">
        <v>50.831495877125498</v>
      </c>
      <c r="N1529">
        <v>0.95132839549089898</v>
      </c>
      <c r="O1529">
        <v>11.5608648435185</v>
      </c>
      <c r="P1529">
        <v>128.90395480225899</v>
      </c>
      <c r="Q1529">
        <v>8.0228464040270994E-2</v>
      </c>
    </row>
    <row r="1530" spans="1:17" hidden="1" x14ac:dyDescent="0.3">
      <c r="A1530" t="s">
        <v>3214</v>
      </c>
      <c r="B1530" t="s">
        <v>3215</v>
      </c>
      <c r="C1530" t="str">
        <f>IFERROR(VLOOKUP(Table1[[#This Row],[Ticker]],[1]!Table1[[Symbol]:[Industry]],2,FALSE),"-")</f>
        <v>-</v>
      </c>
      <c r="D1530" t="s">
        <v>1545</v>
      </c>
      <c r="E1530">
        <v>855.78230970000004</v>
      </c>
      <c r="F1530">
        <v>240.82</v>
      </c>
      <c r="G1530">
        <v>-9.6974086406806101</v>
      </c>
      <c r="H1530">
        <v>0.77566335257567998</v>
      </c>
      <c r="I1530">
        <v>-30.880203482240301</v>
      </c>
      <c r="J1530">
        <v>2.9728880923976599</v>
      </c>
      <c r="K1530">
        <v>236.35316097186001</v>
      </c>
      <c r="L1530">
        <v>241.23600158558301</v>
      </c>
      <c r="M1530">
        <v>59.740041918846302</v>
      </c>
      <c r="N1530">
        <v>1.2311354224438</v>
      </c>
      <c r="O1530">
        <v>39.108047504360101</v>
      </c>
      <c r="P1530">
        <v>28.746324512162499</v>
      </c>
      <c r="Q1530">
        <v>4.1999047264800998E-2</v>
      </c>
    </row>
    <row r="1531" spans="1:17" hidden="1" x14ac:dyDescent="0.3">
      <c r="A1531" t="s">
        <v>3216</v>
      </c>
      <c r="B1531" t="s">
        <v>3217</v>
      </c>
      <c r="C1531" t="str">
        <f>IFERROR(VLOOKUP(Table1[[#This Row],[Ticker]],[1]!Table1[[Symbol]:[Industry]],2,FALSE),"-")</f>
        <v>-</v>
      </c>
      <c r="D1531" t="s">
        <v>548</v>
      </c>
      <c r="E1531">
        <v>848.78869711999903</v>
      </c>
      <c r="F1531">
        <v>632.5</v>
      </c>
      <c r="G1531">
        <v>23.568324888815301</v>
      </c>
      <c r="H1531">
        <v>18.251645461486198</v>
      </c>
      <c r="I1531">
        <v>-3.9654493191134201</v>
      </c>
      <c r="J1531">
        <v>-2.8717821217902402</v>
      </c>
      <c r="K1531">
        <v>591.27050429463804</v>
      </c>
      <c r="L1531">
        <v>514.33736421469803</v>
      </c>
      <c r="M1531">
        <v>49.172715500456498</v>
      </c>
      <c r="N1531">
        <v>0.54409489598317295</v>
      </c>
      <c r="O1531">
        <v>17.501976284584899</v>
      </c>
      <c r="P1531">
        <v>91.724765080327302</v>
      </c>
      <c r="Q1531">
        <v>9.2377137149369001E-2</v>
      </c>
    </row>
    <row r="1532" spans="1:17" hidden="1" x14ac:dyDescent="0.3">
      <c r="A1532" t="s">
        <v>3218</v>
      </c>
      <c r="B1532" t="s">
        <v>3219</v>
      </c>
      <c r="C1532" t="str">
        <f>IFERROR(VLOOKUP(Table1[[#This Row],[Ticker]],[1]!Table1[[Symbol]:[Industry]],2,FALSE),"-")</f>
        <v>-</v>
      </c>
      <c r="D1532" t="s">
        <v>413</v>
      </c>
      <c r="E1532">
        <v>847.30343400000004</v>
      </c>
      <c r="F1532">
        <v>109.5</v>
      </c>
      <c r="G1532">
        <v>-21.113575161341899</v>
      </c>
      <c r="H1532">
        <v>-5.0100715784891596</v>
      </c>
      <c r="I1532">
        <v>-27.4190724319437</v>
      </c>
      <c r="J1532">
        <v>7.6952740282466996</v>
      </c>
      <c r="K1532">
        <v>112.482716689786</v>
      </c>
      <c r="L1532">
        <v>120.284451810159</v>
      </c>
      <c r="M1532">
        <v>62.975569679661596</v>
      </c>
      <c r="N1532">
        <v>0.73843334756577605</v>
      </c>
      <c r="O1532">
        <v>50.410958904109499</v>
      </c>
      <c r="P1532">
        <v>12.250128139415599</v>
      </c>
      <c r="Q1532">
        <v>-3.3708288962751E-2</v>
      </c>
    </row>
    <row r="1533" spans="1:17" hidden="1" x14ac:dyDescent="0.3">
      <c r="A1533" t="s">
        <v>3220</v>
      </c>
      <c r="B1533" t="s">
        <v>3221</v>
      </c>
      <c r="C1533" t="str">
        <f>IFERROR(VLOOKUP(Table1[[#This Row],[Ticker]],[1]!Table1[[Symbol]:[Industry]],2,FALSE),"-")</f>
        <v>-</v>
      </c>
      <c r="E1533">
        <v>846.75337760000002</v>
      </c>
      <c r="F1533">
        <v>31</v>
      </c>
      <c r="G1533">
        <v>-55.626507930187799</v>
      </c>
      <c r="H1533">
        <v>-3.8764097992151698</v>
      </c>
      <c r="I1533">
        <v>-48.696110073173898</v>
      </c>
      <c r="J1533">
        <v>-5.7470527991547504</v>
      </c>
      <c r="K1533">
        <v>31.922252442048801</v>
      </c>
      <c r="L1533">
        <v>37.5289031518559</v>
      </c>
      <c r="M1533">
        <v>35.777538195870697</v>
      </c>
      <c r="N1533">
        <v>0.41217943181678901</v>
      </c>
      <c r="O1533">
        <v>90.322580645161295</v>
      </c>
      <c r="P1533">
        <v>18.865030674846601</v>
      </c>
      <c r="Q1533">
        <v>8.9447748532495E-2</v>
      </c>
    </row>
    <row r="1534" spans="1:17" hidden="1" x14ac:dyDescent="0.3">
      <c r="A1534" t="s">
        <v>3222</v>
      </c>
      <c r="B1534" t="s">
        <v>3223</v>
      </c>
      <c r="C1534" t="str">
        <f>IFERROR(VLOOKUP(Table1[[#This Row],[Ticker]],[1]!Table1[[Symbol]:[Industry]],2,FALSE),"-")</f>
        <v>-</v>
      </c>
      <c r="D1534" t="s">
        <v>246</v>
      </c>
      <c r="E1534">
        <v>843.12800000000004</v>
      </c>
      <c r="F1534">
        <v>1666.55</v>
      </c>
      <c r="G1534">
        <v>5.4123228084654604</v>
      </c>
      <c r="H1534">
        <v>3.9090895736621198</v>
      </c>
      <c r="I1534">
        <v>21.456864164063202</v>
      </c>
      <c r="J1534">
        <v>-8.0580348988160893</v>
      </c>
      <c r="K1534">
        <v>1489.57597905029</v>
      </c>
      <c r="L1534">
        <v>1289.8547780573699</v>
      </c>
      <c r="M1534">
        <v>52.414701960410902</v>
      </c>
      <c r="N1534">
        <v>1.409502835489</v>
      </c>
      <c r="O1534">
        <v>11.865830608142501</v>
      </c>
      <c r="P1534">
        <v>78.040702953901999</v>
      </c>
      <c r="Q1534">
        <v>9.7681275794880007E-3</v>
      </c>
    </row>
    <row r="1535" spans="1:17" hidden="1" x14ac:dyDescent="0.3">
      <c r="A1535" t="s">
        <v>3224</v>
      </c>
      <c r="B1535" t="s">
        <v>3225</v>
      </c>
      <c r="C1535" t="str">
        <f>IFERROR(VLOOKUP(Table1[[#This Row],[Ticker]],[1]!Table1[[Symbol]:[Industry]],2,FALSE),"-")</f>
        <v>-</v>
      </c>
      <c r="D1535" t="s">
        <v>214</v>
      </c>
      <c r="E1535">
        <v>842.60444475999998</v>
      </c>
      <c r="F1535">
        <v>366.85</v>
      </c>
      <c r="G1535">
        <v>-14.060894455124201</v>
      </c>
      <c r="H1535">
        <v>7.6537132295760903</v>
      </c>
      <c r="I1535">
        <v>0.43132907199468501</v>
      </c>
      <c r="J1535">
        <v>-11.856584997236499</v>
      </c>
      <c r="M1535">
        <v>51.505219016274999</v>
      </c>
      <c r="O1535">
        <v>8.1504702194357304</v>
      </c>
      <c r="P1535">
        <v>23.518518518518501</v>
      </c>
    </row>
    <row r="1536" spans="1:17" hidden="1" x14ac:dyDescent="0.3">
      <c r="A1536" t="s">
        <v>3226</v>
      </c>
      <c r="B1536" t="s">
        <v>3227</v>
      </c>
      <c r="C1536" t="str">
        <f>IFERROR(VLOOKUP(Table1[[#This Row],[Ticker]],[1]!Table1[[Symbol]:[Industry]],2,FALSE),"-")</f>
        <v>-</v>
      </c>
      <c r="D1536" t="s">
        <v>140</v>
      </c>
      <c r="E1536">
        <v>841.31531399999994</v>
      </c>
      <c r="F1536">
        <v>15.36</v>
      </c>
      <c r="G1536">
        <v>320.54267717022498</v>
      </c>
      <c r="H1536">
        <v>-13.298665964249199</v>
      </c>
      <c r="I1536">
        <v>6.54777037487331</v>
      </c>
      <c r="J1536">
        <v>-18.557309209411098</v>
      </c>
      <c r="K1536">
        <v>17.1966335941359</v>
      </c>
      <c r="L1536">
        <v>13.5150728545393</v>
      </c>
      <c r="M1536">
        <v>34.038739553918298</v>
      </c>
      <c r="N1536">
        <v>0.62403035888319103</v>
      </c>
      <c r="O1536">
        <v>42.5130208333333</v>
      </c>
      <c r="P1536">
        <v>398.16216216216202</v>
      </c>
    </row>
    <row r="1537" spans="1:17" hidden="1" x14ac:dyDescent="0.3">
      <c r="A1537" t="s">
        <v>3228</v>
      </c>
      <c r="B1537" t="s">
        <v>3229</v>
      </c>
      <c r="C1537" t="str">
        <f>IFERROR(VLOOKUP(Table1[[#This Row],[Ticker]],[1]!Table1[[Symbol]:[Industry]],2,FALSE),"-")</f>
        <v>-</v>
      </c>
      <c r="D1537" t="s">
        <v>637</v>
      </c>
      <c r="E1537">
        <v>836.02126023599999</v>
      </c>
      <c r="F1537">
        <v>41.43</v>
      </c>
      <c r="G1537">
        <v>173.81535460454401</v>
      </c>
      <c r="H1537">
        <v>11.419336210755199</v>
      </c>
      <c r="I1537">
        <v>81.237039974168596</v>
      </c>
      <c r="J1537">
        <v>-3.5699240455554202</v>
      </c>
      <c r="K1537">
        <v>35.6236213181812</v>
      </c>
      <c r="L1537">
        <v>24.621161231541102</v>
      </c>
      <c r="M1537">
        <v>50.446883671377797</v>
      </c>
      <c r="N1537">
        <v>1.2076044559486501</v>
      </c>
      <c r="O1537">
        <v>24.5474293989862</v>
      </c>
      <c r="P1537">
        <v>231.44</v>
      </c>
      <c r="Q1537">
        <v>7.0032558166519002E-2</v>
      </c>
    </row>
    <row r="1538" spans="1:17" hidden="1" x14ac:dyDescent="0.3">
      <c r="A1538" t="s">
        <v>3230</v>
      </c>
      <c r="B1538" t="s">
        <v>3231</v>
      </c>
      <c r="C1538" t="str">
        <f>IFERROR(VLOOKUP(Table1[[#This Row],[Ticker]],[1]!Table1[[Symbol]:[Industry]],2,FALSE),"-")</f>
        <v>-</v>
      </c>
      <c r="D1538" t="s">
        <v>700</v>
      </c>
      <c r="E1538">
        <v>835.12723700000004</v>
      </c>
      <c r="F1538">
        <v>486</v>
      </c>
      <c r="G1538">
        <v>37.206783364158802</v>
      </c>
      <c r="H1538">
        <v>7.0912189892865003</v>
      </c>
      <c r="I1538">
        <v>-9.2265256172228796</v>
      </c>
      <c r="J1538">
        <v>-2.5143645343711798</v>
      </c>
      <c r="K1538">
        <v>471.37063427983702</v>
      </c>
      <c r="L1538">
        <v>429.81878078999199</v>
      </c>
      <c r="M1538">
        <v>49.491727238499102</v>
      </c>
      <c r="N1538">
        <v>1.61671757243671</v>
      </c>
      <c r="O1538">
        <v>12.7572016460905</v>
      </c>
      <c r="P1538">
        <v>80.6691449814126</v>
      </c>
      <c r="Q1538">
        <v>5.7274091610793998E-2</v>
      </c>
    </row>
    <row r="1539" spans="1:17" hidden="1" x14ac:dyDescent="0.3">
      <c r="A1539" t="s">
        <v>3232</v>
      </c>
      <c r="B1539" t="s">
        <v>3233</v>
      </c>
      <c r="C1539" t="str">
        <f>IFERROR(VLOOKUP(Table1[[#This Row],[Ticker]],[1]!Table1[[Symbol]:[Industry]],2,FALSE),"-")</f>
        <v>-</v>
      </c>
      <c r="E1539">
        <v>833.88501496000003</v>
      </c>
      <c r="F1539">
        <v>314.89999999999998</v>
      </c>
      <c r="G1539">
        <v>40.211719913953097</v>
      </c>
      <c r="H1539">
        <v>2.6311106401532398</v>
      </c>
      <c r="I1539">
        <v>-7.1526608107417697</v>
      </c>
      <c r="J1539">
        <v>5.1415599094278601</v>
      </c>
      <c r="K1539">
        <v>283.89180018878</v>
      </c>
      <c r="L1539">
        <v>253.76705523437101</v>
      </c>
      <c r="M1539">
        <v>56.254480882593498</v>
      </c>
      <c r="N1539">
        <v>0.97736162142941796</v>
      </c>
      <c r="O1539">
        <v>13.1311527469037</v>
      </c>
      <c r="P1539">
        <v>77.508455467869197</v>
      </c>
    </row>
    <row r="1540" spans="1:17" hidden="1" x14ac:dyDescent="0.3">
      <c r="A1540" t="s">
        <v>3234</v>
      </c>
      <c r="B1540" t="s">
        <v>3235</v>
      </c>
      <c r="C1540" t="str">
        <f>IFERROR(VLOOKUP(Table1[[#This Row],[Ticker]],[1]!Table1[[Symbol]:[Industry]],2,FALSE),"-")</f>
        <v>-</v>
      </c>
      <c r="D1540" t="s">
        <v>246</v>
      </c>
      <c r="E1540">
        <v>832.995</v>
      </c>
      <c r="F1540">
        <v>1839.95</v>
      </c>
      <c r="G1540">
        <v>152.35365374025699</v>
      </c>
      <c r="H1540">
        <v>-6.3832563006529401</v>
      </c>
      <c r="I1540">
        <v>30.325035312163902</v>
      </c>
      <c r="J1540">
        <v>-3.79543898604277</v>
      </c>
      <c r="K1540">
        <v>1847.6261389333299</v>
      </c>
      <c r="L1540">
        <v>1466.4693872215601</v>
      </c>
      <c r="M1540">
        <v>39.285225226746697</v>
      </c>
      <c r="N1540">
        <v>0.21138133443454599</v>
      </c>
      <c r="O1540">
        <v>14.133536237397699</v>
      </c>
      <c r="P1540">
        <v>194.380224791008</v>
      </c>
      <c r="Q1540">
        <v>9.9197734103763993E-2</v>
      </c>
    </row>
    <row r="1541" spans="1:17" hidden="1" x14ac:dyDescent="0.3">
      <c r="A1541" t="s">
        <v>3236</v>
      </c>
      <c r="B1541" t="s">
        <v>3237</v>
      </c>
      <c r="C1541" t="str">
        <f>IFERROR(VLOOKUP(Table1[[#This Row],[Ticker]],[1]!Table1[[Symbol]:[Industry]],2,FALSE),"-")</f>
        <v>-</v>
      </c>
      <c r="D1541" t="s">
        <v>130</v>
      </c>
      <c r="E1541">
        <v>829.97252294999998</v>
      </c>
      <c r="F1541">
        <v>319.75</v>
      </c>
      <c r="G1541">
        <v>208.23951222745899</v>
      </c>
      <c r="H1541">
        <v>27.598710647145499</v>
      </c>
      <c r="I1541">
        <v>222.73173575457801</v>
      </c>
      <c r="J1541">
        <v>-12.9221232784137</v>
      </c>
      <c r="K1541">
        <v>276.481217455847</v>
      </c>
      <c r="M1541">
        <v>53.134957798364297</v>
      </c>
      <c r="N1541">
        <v>1.0679679144384999</v>
      </c>
      <c r="O1541">
        <v>23.189992181391698</v>
      </c>
      <c r="P1541">
        <v>255.08051082731799</v>
      </c>
    </row>
    <row r="1542" spans="1:17" hidden="1" x14ac:dyDescent="0.3">
      <c r="A1542" t="s">
        <v>3238</v>
      </c>
      <c r="B1542" t="s">
        <v>3239</v>
      </c>
      <c r="C1542" t="str">
        <f>IFERROR(VLOOKUP(Table1[[#This Row],[Ticker]],[1]!Table1[[Symbol]:[Industry]],2,FALSE),"-")</f>
        <v>-</v>
      </c>
      <c r="D1542" t="s">
        <v>246</v>
      </c>
      <c r="E1542">
        <v>828.74777985000003</v>
      </c>
      <c r="F1542">
        <v>437.45</v>
      </c>
      <c r="G1542">
        <v>104.869440963426</v>
      </c>
      <c r="H1542">
        <v>6.9425359976978198</v>
      </c>
      <c r="I1542">
        <v>3.6342967058151801</v>
      </c>
      <c r="J1542">
        <v>2.4748897744007201</v>
      </c>
      <c r="K1542">
        <v>422.55768452936502</v>
      </c>
      <c r="L1542">
        <v>353.17440731825701</v>
      </c>
      <c r="M1542">
        <v>67.463247202370795</v>
      </c>
      <c r="N1542">
        <v>0.85793723104023301</v>
      </c>
      <c r="O1542">
        <v>8.7552863184364007</v>
      </c>
      <c r="P1542">
        <v>149.82866933181</v>
      </c>
      <c r="Q1542">
        <v>0.175304245570574</v>
      </c>
    </row>
    <row r="1543" spans="1:17" hidden="1" x14ac:dyDescent="0.3">
      <c r="A1543" t="s">
        <v>3240</v>
      </c>
      <c r="B1543" t="s">
        <v>3241</v>
      </c>
      <c r="C1543" t="str">
        <f>IFERROR(VLOOKUP(Table1[[#This Row],[Ticker]],[1]!Table1[[Symbol]:[Industry]],2,FALSE),"-")</f>
        <v>-</v>
      </c>
      <c r="D1543" t="s">
        <v>253</v>
      </c>
      <c r="E1543">
        <v>825.86276009999995</v>
      </c>
      <c r="F1543">
        <v>1346.8</v>
      </c>
      <c r="G1543">
        <v>58.116390482002203</v>
      </c>
      <c r="H1543">
        <v>12.4092132650489</v>
      </c>
      <c r="I1543">
        <v>-5.3844631766392901</v>
      </c>
      <c r="J1543">
        <v>-2.7416378175765299</v>
      </c>
      <c r="K1543">
        <v>1248.50370644946</v>
      </c>
      <c r="L1543">
        <v>1133.0279517794299</v>
      </c>
      <c r="M1543">
        <v>57.910253240349199</v>
      </c>
      <c r="N1543">
        <v>1.95457117576855</v>
      </c>
      <c r="O1543">
        <v>21.101871101871101</v>
      </c>
      <c r="P1543">
        <v>98.350515463917503</v>
      </c>
      <c r="Q1543">
        <v>5.9711590723888E-2</v>
      </c>
    </row>
    <row r="1544" spans="1:17" hidden="1" x14ac:dyDescent="0.3">
      <c r="A1544" t="s">
        <v>3242</v>
      </c>
      <c r="B1544" t="s">
        <v>3243</v>
      </c>
      <c r="C1544" t="str">
        <f>IFERROR(VLOOKUP(Table1[[#This Row],[Ticker]],[1]!Table1[[Symbol]:[Industry]],2,FALSE),"-")</f>
        <v>-</v>
      </c>
      <c r="D1544" t="s">
        <v>1402</v>
      </c>
      <c r="E1544">
        <v>824.58525599999996</v>
      </c>
      <c r="F1544">
        <v>773.35</v>
      </c>
      <c r="G1544">
        <v>565.01503974185903</v>
      </c>
      <c r="H1544">
        <v>47.216763082948503</v>
      </c>
      <c r="I1544">
        <v>43.350174781541497</v>
      </c>
      <c r="J1544">
        <v>4.8891331670173299</v>
      </c>
      <c r="K1544">
        <v>614.55453896050994</v>
      </c>
      <c r="L1544">
        <v>404.02964312400502</v>
      </c>
      <c r="M1544">
        <v>89.083680365495894</v>
      </c>
      <c r="N1544">
        <v>2.2675246440306598</v>
      </c>
      <c r="O1544">
        <v>8.2950798474170799</v>
      </c>
      <c r="P1544">
        <v>591.41707644166297</v>
      </c>
    </row>
    <row r="1545" spans="1:17" hidden="1" x14ac:dyDescent="0.3">
      <c r="A1545" t="s">
        <v>3244</v>
      </c>
      <c r="B1545" t="s">
        <v>3245</v>
      </c>
      <c r="C1545" t="str">
        <f>IFERROR(VLOOKUP(Table1[[#This Row],[Ticker]],[1]!Table1[[Symbol]:[Industry]],2,FALSE),"-")</f>
        <v>-</v>
      </c>
      <c r="D1545" t="s">
        <v>481</v>
      </c>
      <c r="E1545">
        <v>824.44362000000001</v>
      </c>
      <c r="F1545">
        <v>26.27</v>
      </c>
      <c r="G1545">
        <v>66.2874498527637</v>
      </c>
      <c r="H1545">
        <v>-14.725529407170001</v>
      </c>
      <c r="I1545">
        <v>14.794366891624099</v>
      </c>
      <c r="J1545">
        <v>-7.1768518289537804</v>
      </c>
      <c r="K1545">
        <v>27.6748713302308</v>
      </c>
      <c r="L1545">
        <v>23.424055022695399</v>
      </c>
      <c r="M1545">
        <v>13.568536954952901</v>
      </c>
      <c r="N1545">
        <v>0.69182041355134005</v>
      </c>
      <c r="O1545">
        <v>28.854206318995001</v>
      </c>
      <c r="P1545">
        <v>105.234375</v>
      </c>
      <c r="Q1545">
        <v>0.15846725161934999</v>
      </c>
    </row>
    <row r="1546" spans="1:17" hidden="1" x14ac:dyDescent="0.3">
      <c r="A1546" t="s">
        <v>3246</v>
      </c>
      <c r="B1546" t="s">
        <v>3247</v>
      </c>
      <c r="C1546" t="str">
        <f>IFERROR(VLOOKUP(Table1[[#This Row],[Ticker]],[1]!Table1[[Symbol]:[Industry]],2,FALSE),"-")</f>
        <v>-</v>
      </c>
      <c r="D1546" t="s">
        <v>1474</v>
      </c>
      <c r="E1546">
        <v>822.71029439999995</v>
      </c>
      <c r="F1546">
        <v>683.85</v>
      </c>
      <c r="G1546">
        <v>16.379046920616201</v>
      </c>
      <c r="H1546">
        <v>12.126460156263301</v>
      </c>
      <c r="I1546">
        <v>-2.3096849572826601</v>
      </c>
      <c r="J1546">
        <v>9.7681221726239809</v>
      </c>
      <c r="K1546">
        <v>597.34401204466099</v>
      </c>
      <c r="L1546">
        <v>574.62692126397701</v>
      </c>
      <c r="M1546">
        <v>88.609612562393394</v>
      </c>
      <c r="N1546">
        <v>1.3096502863896</v>
      </c>
      <c r="O1546">
        <v>13.7676391021422</v>
      </c>
      <c r="P1546">
        <v>46.906552094521999</v>
      </c>
      <c r="Q1546">
        <v>-1.1574225689952001E-2</v>
      </c>
    </row>
    <row r="1547" spans="1:17" hidden="1" x14ac:dyDescent="0.3">
      <c r="A1547" t="s">
        <v>3248</v>
      </c>
      <c r="B1547" t="s">
        <v>3249</v>
      </c>
      <c r="C1547" t="str">
        <f>IFERROR(VLOOKUP(Table1[[#This Row],[Ticker]],[1]!Table1[[Symbol]:[Industry]],2,FALSE),"-")</f>
        <v>-</v>
      </c>
      <c r="D1547" t="s">
        <v>130</v>
      </c>
      <c r="E1547">
        <v>821.19899999999996</v>
      </c>
      <c r="F1547">
        <v>699.45</v>
      </c>
      <c r="G1547">
        <v>283.47197443409601</v>
      </c>
      <c r="H1547">
        <v>-15.5325689247566</v>
      </c>
      <c r="I1547">
        <v>71.408231644508504</v>
      </c>
      <c r="J1547">
        <v>-4.6132115736424097</v>
      </c>
      <c r="K1547">
        <v>715.10833294003203</v>
      </c>
      <c r="L1547">
        <v>524.00765588561603</v>
      </c>
      <c r="M1547">
        <v>45.092008611705502</v>
      </c>
      <c r="N1547">
        <v>0.716574125880312</v>
      </c>
      <c r="O1547">
        <v>35.9639716920437</v>
      </c>
      <c r="P1547">
        <v>326.493902439024</v>
      </c>
      <c r="Q1547">
        <v>0.20112918288872</v>
      </c>
    </row>
    <row r="1548" spans="1:17" hidden="1" x14ac:dyDescent="0.3">
      <c r="A1548" t="s">
        <v>3250</v>
      </c>
      <c r="B1548" t="s">
        <v>3251</v>
      </c>
      <c r="C1548" t="str">
        <f>IFERROR(VLOOKUP(Table1[[#This Row],[Ticker]],[1]!Table1[[Symbol]:[Industry]],2,FALSE),"-")</f>
        <v>-</v>
      </c>
      <c r="E1548">
        <v>820.92248549999999</v>
      </c>
      <c r="F1548">
        <v>2138.5</v>
      </c>
      <c r="G1548">
        <v>85.491670699188901</v>
      </c>
      <c r="H1548">
        <v>-16.977613674314799</v>
      </c>
      <c r="I1548">
        <v>73.885147730877506</v>
      </c>
      <c r="J1548">
        <v>-6.3016541847668996</v>
      </c>
      <c r="K1548">
        <v>2242.9930890206101</v>
      </c>
      <c r="L1548">
        <v>1783.9651216285299</v>
      </c>
      <c r="M1548">
        <v>34.114309875612697</v>
      </c>
      <c r="N1548">
        <v>0.44502933762713698</v>
      </c>
      <c r="O1548">
        <v>30.932896890343699</v>
      </c>
      <c r="P1548">
        <v>117.991845056065</v>
      </c>
      <c r="Q1548">
        <v>0.263179363555607</v>
      </c>
    </row>
    <row r="1549" spans="1:17" hidden="1" x14ac:dyDescent="0.3">
      <c r="A1549" t="s">
        <v>3252</v>
      </c>
      <c r="B1549" t="s">
        <v>3253</v>
      </c>
      <c r="C1549" t="str">
        <f>IFERROR(VLOOKUP(Table1[[#This Row],[Ticker]],[1]!Table1[[Symbol]:[Industry]],2,FALSE),"-")</f>
        <v>-</v>
      </c>
      <c r="E1549">
        <v>820.809168</v>
      </c>
      <c r="F1549">
        <v>435.2</v>
      </c>
      <c r="G1549">
        <v>33.157999963807796</v>
      </c>
      <c r="H1549">
        <v>5.5924823746146899</v>
      </c>
      <c r="I1549">
        <v>6.4153635537972402</v>
      </c>
      <c r="J1549">
        <v>-2.60369999459426</v>
      </c>
      <c r="K1549">
        <v>394.39360917149497</v>
      </c>
      <c r="L1549">
        <v>344.10384043860898</v>
      </c>
      <c r="M1549">
        <v>58.111841186964497</v>
      </c>
      <c r="N1549">
        <v>1.74290001823486</v>
      </c>
      <c r="O1549">
        <v>5.6985294117647101</v>
      </c>
      <c r="P1549">
        <v>92.481203007518701</v>
      </c>
    </row>
    <row r="1550" spans="1:17" hidden="1" x14ac:dyDescent="0.3">
      <c r="A1550" t="s">
        <v>3254</v>
      </c>
      <c r="B1550" t="s">
        <v>3255</v>
      </c>
      <c r="C1550" t="str">
        <f>IFERROR(VLOOKUP(Table1[[#This Row],[Ticker]],[1]!Table1[[Symbol]:[Industry]],2,FALSE),"-")</f>
        <v>-</v>
      </c>
      <c r="D1550" t="s">
        <v>526</v>
      </c>
      <c r="E1550">
        <v>819.58407527999998</v>
      </c>
      <c r="F1550">
        <v>175.24</v>
      </c>
      <c r="G1550">
        <v>-48.534896064389102</v>
      </c>
      <c r="H1550">
        <v>-6.2217898379429899</v>
      </c>
      <c r="I1550">
        <v>-27.211891471379499</v>
      </c>
      <c r="J1550">
        <v>-1.9282630627036199</v>
      </c>
      <c r="K1550">
        <v>177.456523634615</v>
      </c>
      <c r="L1550">
        <v>193.646611216655</v>
      </c>
      <c r="M1550">
        <v>36.814553861877599</v>
      </c>
      <c r="N1550">
        <v>1.2073100810735999</v>
      </c>
      <c r="O1550">
        <v>63.832458342844099</v>
      </c>
      <c r="P1550">
        <v>14.6858638743455</v>
      </c>
      <c r="Q1550">
        <v>7.9942018411599994E-2</v>
      </c>
    </row>
    <row r="1551" spans="1:17" hidden="1" x14ac:dyDescent="0.3">
      <c r="A1551" t="s">
        <v>3256</v>
      </c>
      <c r="B1551" t="s">
        <v>3257</v>
      </c>
      <c r="C1551" t="str">
        <f>IFERROR(VLOOKUP(Table1[[#This Row],[Ticker]],[1]!Table1[[Symbol]:[Industry]],2,FALSE),"-")</f>
        <v>-</v>
      </c>
      <c r="D1551" t="s">
        <v>3258</v>
      </c>
      <c r="E1551">
        <v>817.44650000000001</v>
      </c>
      <c r="F1551">
        <v>347.2</v>
      </c>
      <c r="G1551">
        <v>-16.1798144775812</v>
      </c>
      <c r="H1551">
        <v>5.2773691435545897</v>
      </c>
      <c r="I1551">
        <v>-1.6875909504623099</v>
      </c>
      <c r="J1551">
        <v>-9.9780161309408992</v>
      </c>
      <c r="M1551">
        <v>44.9595484624165</v>
      </c>
      <c r="O1551">
        <v>10.2534562211981</v>
      </c>
      <c r="P1551">
        <v>21.824561403508699</v>
      </c>
    </row>
    <row r="1552" spans="1:17" hidden="1" x14ac:dyDescent="0.3">
      <c r="A1552" t="s">
        <v>3259</v>
      </c>
      <c r="B1552" t="s">
        <v>3260</v>
      </c>
      <c r="C1552" t="str">
        <f>IFERROR(VLOOKUP(Table1[[#This Row],[Ticker]],[1]!Table1[[Symbol]:[Industry]],2,FALSE),"-")</f>
        <v>-</v>
      </c>
      <c r="D1552" t="s">
        <v>637</v>
      </c>
      <c r="E1552">
        <v>815.37970312499999</v>
      </c>
      <c r="F1552">
        <v>1393.05</v>
      </c>
      <c r="G1552">
        <v>-12.231647813191101</v>
      </c>
      <c r="H1552">
        <v>-14.4316743478802</v>
      </c>
      <c r="I1552">
        <v>-17.478549615200802</v>
      </c>
      <c r="J1552">
        <v>-0.35238022235203198</v>
      </c>
      <c r="K1552">
        <v>1426.6634429646101</v>
      </c>
      <c r="L1552">
        <v>1354.10878459218</v>
      </c>
      <c r="M1552">
        <v>36.570817914219397</v>
      </c>
      <c r="N1552">
        <v>0.63682156340471596</v>
      </c>
      <c r="O1552">
        <v>16.772549441872101</v>
      </c>
      <c r="P1552">
        <v>23.278761061946899</v>
      </c>
      <c r="Q1552">
        <v>-5.0855845132518E-2</v>
      </c>
    </row>
    <row r="1553" spans="1:17" hidden="1" x14ac:dyDescent="0.3">
      <c r="A1553" t="s">
        <v>3261</v>
      </c>
      <c r="B1553" t="s">
        <v>3262</v>
      </c>
      <c r="C1553" t="str">
        <f>IFERROR(VLOOKUP(Table1[[#This Row],[Ticker]],[1]!Table1[[Symbol]:[Industry]],2,FALSE),"-")</f>
        <v>-</v>
      </c>
      <c r="D1553" t="s">
        <v>548</v>
      </c>
      <c r="E1553">
        <v>813.98174400000005</v>
      </c>
      <c r="F1553">
        <v>315.55</v>
      </c>
      <c r="G1553">
        <v>37.477475115309403</v>
      </c>
      <c r="H1553">
        <v>13.692850976098001</v>
      </c>
      <c r="I1553">
        <v>-10.234285542589401</v>
      </c>
      <c r="J1553">
        <v>6.3877507483070097</v>
      </c>
      <c r="K1553">
        <v>273.53176572141598</v>
      </c>
      <c r="L1553">
        <v>263.39643961233298</v>
      </c>
      <c r="M1553">
        <v>79.210613005831206</v>
      </c>
      <c r="N1553">
        <v>2.7117152297806002</v>
      </c>
      <c r="O1553">
        <v>13.4527016320709</v>
      </c>
      <c r="P1553">
        <v>73.808868080418605</v>
      </c>
      <c r="Q1553">
        <v>-1.4792183047223E-2</v>
      </c>
    </row>
    <row r="1554" spans="1:17" hidden="1" x14ac:dyDescent="0.3">
      <c r="A1554" t="s">
        <v>3263</v>
      </c>
      <c r="B1554" t="s">
        <v>3264</v>
      </c>
      <c r="C1554" t="str">
        <f>IFERROR(VLOOKUP(Table1[[#This Row],[Ticker]],[1]!Table1[[Symbol]:[Industry]],2,FALSE),"-")</f>
        <v>-</v>
      </c>
      <c r="D1554" t="s">
        <v>938</v>
      </c>
      <c r="E1554">
        <v>813.72799999999995</v>
      </c>
      <c r="F1554">
        <v>2413.35</v>
      </c>
      <c r="G1554">
        <v>34.402201040068597</v>
      </c>
      <c r="H1554">
        <v>1.56458088359652</v>
      </c>
      <c r="I1554">
        <v>19.970839304159</v>
      </c>
      <c r="J1554">
        <v>-5.3526523450254201E-2</v>
      </c>
      <c r="K1554">
        <v>2297.5243340307302</v>
      </c>
      <c r="L1554">
        <v>1964.6825286881799</v>
      </c>
      <c r="M1554">
        <v>59.0013705029222</v>
      </c>
      <c r="N1554">
        <v>0.60048639987792296</v>
      </c>
      <c r="O1554">
        <v>8.8942755920193992</v>
      </c>
      <c r="P1554">
        <v>65.411240575736798</v>
      </c>
      <c r="Q1554">
        <v>-5.5988583040633998E-2</v>
      </c>
    </row>
    <row r="1555" spans="1:17" hidden="1" x14ac:dyDescent="0.3">
      <c r="A1555" t="s">
        <v>3265</v>
      </c>
      <c r="B1555" t="s">
        <v>3266</v>
      </c>
      <c r="C1555" t="str">
        <f>IFERROR(VLOOKUP(Table1[[#This Row],[Ticker]],[1]!Table1[[Symbol]:[Industry]],2,FALSE),"-")</f>
        <v>-</v>
      </c>
      <c r="D1555" t="s">
        <v>3267</v>
      </c>
      <c r="E1555">
        <v>810.46250805</v>
      </c>
      <c r="F1555">
        <v>308.39999999999998</v>
      </c>
      <c r="G1555">
        <v>173.30641811069199</v>
      </c>
      <c r="H1555">
        <v>24.446261629727498</v>
      </c>
      <c r="I1555">
        <v>83.4036763776637</v>
      </c>
      <c r="J1555">
        <v>-18.921005189475402</v>
      </c>
      <c r="K1555">
        <v>261.43751788979699</v>
      </c>
      <c r="M1555">
        <v>46.823910982892301</v>
      </c>
      <c r="N1555">
        <v>0.92287657139989399</v>
      </c>
      <c r="O1555">
        <v>36.1867704280155</v>
      </c>
      <c r="P1555">
        <v>224.63157894736801</v>
      </c>
    </row>
    <row r="1556" spans="1:17" hidden="1" x14ac:dyDescent="0.3">
      <c r="A1556" t="s">
        <v>3268</v>
      </c>
      <c r="B1556" t="s">
        <v>3269</v>
      </c>
      <c r="C1556" t="str">
        <f>IFERROR(VLOOKUP(Table1[[#This Row],[Ticker]],[1]!Table1[[Symbol]:[Industry]],2,FALSE),"-")</f>
        <v>-</v>
      </c>
      <c r="D1556" t="s">
        <v>46</v>
      </c>
      <c r="E1556">
        <v>804.201248448</v>
      </c>
      <c r="F1556">
        <v>72.900000000000006</v>
      </c>
      <c r="G1556">
        <v>236.284530464375</v>
      </c>
      <c r="H1556">
        <v>58.807429620253203</v>
      </c>
      <c r="I1556">
        <v>35.362914100042701</v>
      </c>
      <c r="J1556">
        <v>-3.27672312882508</v>
      </c>
      <c r="K1556">
        <v>58.975566936443499</v>
      </c>
      <c r="L1556">
        <v>47.425879400593999</v>
      </c>
      <c r="M1556">
        <v>68.751690365331996</v>
      </c>
      <c r="N1556">
        <v>1.78125719377127</v>
      </c>
      <c r="O1556">
        <v>16.721536351165899</v>
      </c>
      <c r="P1556">
        <v>266.33165829145702</v>
      </c>
      <c r="Q1556">
        <v>9.6426189800571993E-2</v>
      </c>
    </row>
    <row r="1557" spans="1:17" hidden="1" x14ac:dyDescent="0.3">
      <c r="A1557" t="s">
        <v>3270</v>
      </c>
      <c r="B1557" t="s">
        <v>3271</v>
      </c>
      <c r="C1557" t="str">
        <f>IFERROR(VLOOKUP(Table1[[#This Row],[Ticker]],[1]!Table1[[Symbol]:[Industry]],2,FALSE),"-")</f>
        <v>-</v>
      </c>
      <c r="D1557" t="s">
        <v>637</v>
      </c>
      <c r="E1557">
        <v>802.86095999999998</v>
      </c>
      <c r="F1557">
        <v>240.6</v>
      </c>
      <c r="G1557">
        <v>-15.3217042898311</v>
      </c>
      <c r="H1557">
        <v>10.650059906606799</v>
      </c>
      <c r="I1557">
        <v>-11.0293100280304</v>
      </c>
      <c r="J1557">
        <v>-0.20118087003674701</v>
      </c>
      <c r="K1557">
        <v>219.65431184110099</v>
      </c>
      <c r="L1557">
        <v>216.13593699959799</v>
      </c>
      <c r="M1557">
        <v>62.430264004761902</v>
      </c>
      <c r="N1557">
        <v>1.9034101991700501</v>
      </c>
      <c r="O1557">
        <v>12.884455527847001</v>
      </c>
      <c r="P1557">
        <v>35.932203389830498</v>
      </c>
      <c r="Q1557">
        <v>4.5061221037003003E-2</v>
      </c>
    </row>
    <row r="1558" spans="1:17" hidden="1" x14ac:dyDescent="0.3">
      <c r="A1558" t="s">
        <v>3272</v>
      </c>
      <c r="B1558" t="s">
        <v>3273</v>
      </c>
      <c r="C1558" t="str">
        <f>IFERROR(VLOOKUP(Table1[[#This Row],[Ticker]],[1]!Table1[[Symbol]:[Industry]],2,FALSE),"-")</f>
        <v>-</v>
      </c>
      <c r="D1558" t="s">
        <v>193</v>
      </c>
      <c r="E1558">
        <v>801.5876227</v>
      </c>
      <c r="F1558">
        <v>1049.4000000000001</v>
      </c>
      <c r="G1558">
        <v>-6.7713937449471002</v>
      </c>
      <c r="H1558">
        <v>5.8531267193121597</v>
      </c>
      <c r="I1558">
        <v>9.0863819155202492</v>
      </c>
      <c r="J1558">
        <v>1.8092737625130499</v>
      </c>
      <c r="K1558">
        <v>946.00243439673795</v>
      </c>
      <c r="L1558">
        <v>858.163786265515</v>
      </c>
      <c r="M1558">
        <v>69.640035282352798</v>
      </c>
      <c r="N1558">
        <v>0.60193237433639002</v>
      </c>
      <c r="O1558">
        <v>4.1976367448065499</v>
      </c>
      <c r="P1558">
        <v>63.216424294268599</v>
      </c>
      <c r="Q1558">
        <v>-4.3899441439661999E-2</v>
      </c>
    </row>
    <row r="1559" spans="1:17" hidden="1" x14ac:dyDescent="0.3">
      <c r="A1559" t="s">
        <v>3274</v>
      </c>
      <c r="B1559" t="s">
        <v>3275</v>
      </c>
      <c r="C1559" t="str">
        <f>IFERROR(VLOOKUP(Table1[[#This Row],[Ticker]],[1]!Table1[[Symbol]:[Industry]],2,FALSE),"-")</f>
        <v>-</v>
      </c>
      <c r="D1559" t="s">
        <v>140</v>
      </c>
      <c r="E1559">
        <v>800.91922069999998</v>
      </c>
      <c r="F1559">
        <v>383.05</v>
      </c>
      <c r="G1559">
        <v>94.950173644027799</v>
      </c>
      <c r="H1559">
        <v>4.4821453483307998</v>
      </c>
      <c r="I1559">
        <v>44.820956058084597</v>
      </c>
      <c r="J1559">
        <v>-2.4186192093782299</v>
      </c>
      <c r="K1559">
        <v>352.14950151019502</v>
      </c>
      <c r="L1559">
        <v>281.38065901945998</v>
      </c>
      <c r="M1559">
        <v>50.5533328425051</v>
      </c>
      <c r="N1559">
        <v>0.67011778182179604</v>
      </c>
      <c r="O1559">
        <v>9.2416133664012499</v>
      </c>
      <c r="P1559">
        <v>136.013555144793</v>
      </c>
      <c r="Q1559">
        <v>6.4015384151569002E-2</v>
      </c>
    </row>
    <row r="1560" spans="1:17" hidden="1" x14ac:dyDescent="0.3">
      <c r="A1560" t="s">
        <v>3276</v>
      </c>
      <c r="B1560" t="s">
        <v>3277</v>
      </c>
      <c r="C1560" t="str">
        <f>IFERROR(VLOOKUP(Table1[[#This Row],[Ticker]],[1]!Table1[[Symbol]:[Industry]],2,FALSE),"-")</f>
        <v>-</v>
      </c>
      <c r="D1560" t="s">
        <v>153</v>
      </c>
      <c r="E1560">
        <v>800.43709999999999</v>
      </c>
      <c r="F1560">
        <v>46.86</v>
      </c>
      <c r="G1560">
        <v>714.89060243843699</v>
      </c>
      <c r="H1560">
        <v>-43.436992276689097</v>
      </c>
      <c r="I1560">
        <v>274.08689193439898</v>
      </c>
      <c r="J1560">
        <v>-7.1809484809377597</v>
      </c>
      <c r="K1560">
        <v>58.699093788404902</v>
      </c>
      <c r="L1560">
        <v>37.119380986975401</v>
      </c>
      <c r="M1560">
        <v>14.1749713935515</v>
      </c>
      <c r="N1560">
        <v>2.2508432260273401</v>
      </c>
      <c r="O1560">
        <v>67.541613316261206</v>
      </c>
      <c r="P1560">
        <v>846.66666666666595</v>
      </c>
      <c r="Q1560">
        <v>0.16311783025298299</v>
      </c>
    </row>
    <row r="1561" spans="1:17" hidden="1" x14ac:dyDescent="0.3">
      <c r="A1561" t="s">
        <v>3278</v>
      </c>
      <c r="B1561" t="s">
        <v>3279</v>
      </c>
      <c r="C1561" t="str">
        <f>IFERROR(VLOOKUP(Table1[[#This Row],[Ticker]],[1]!Table1[[Symbol]:[Industry]],2,FALSE),"-")</f>
        <v>-</v>
      </c>
      <c r="D1561" t="s">
        <v>46</v>
      </c>
      <c r="E1561">
        <v>799.42805180000005</v>
      </c>
      <c r="F1561">
        <v>140</v>
      </c>
      <c r="G1561">
        <v>328.14341784565102</v>
      </c>
      <c r="H1561">
        <v>2.8832380322720099</v>
      </c>
      <c r="I1561">
        <v>55.855315646967902</v>
      </c>
      <c r="J1561">
        <v>-9.5153724523687302</v>
      </c>
      <c r="K1561">
        <v>133.59326375463999</v>
      </c>
      <c r="L1561">
        <v>104.635316545275</v>
      </c>
      <c r="M1561">
        <v>47.812746287075598</v>
      </c>
      <c r="N1561">
        <v>1.1107422673255301</v>
      </c>
      <c r="O1561">
        <v>14.9857142857142</v>
      </c>
      <c r="P1561">
        <v>369.01172529313197</v>
      </c>
      <c r="Q1561">
        <v>8.5187173179310002E-2</v>
      </c>
    </row>
    <row r="1562" spans="1:17" hidden="1" x14ac:dyDescent="0.3">
      <c r="A1562" t="s">
        <v>3280</v>
      </c>
      <c r="B1562" t="s">
        <v>3281</v>
      </c>
      <c r="C1562" t="str">
        <f>IFERROR(VLOOKUP(Table1[[#This Row],[Ticker]],[1]!Table1[[Symbol]:[Industry]],2,FALSE),"-")</f>
        <v>-</v>
      </c>
      <c r="D1562" t="s">
        <v>62</v>
      </c>
      <c r="E1562">
        <v>795.19096188000003</v>
      </c>
      <c r="F1562">
        <v>134.52000000000001</v>
      </c>
      <c r="G1562">
        <v>31.5779985321401</v>
      </c>
      <c r="H1562">
        <v>7.9889749114392403</v>
      </c>
      <c r="I1562">
        <v>14.340773406386299</v>
      </c>
      <c r="J1562">
        <v>4.0996476719496497</v>
      </c>
      <c r="K1562">
        <v>120.217298164429</v>
      </c>
      <c r="L1562">
        <v>106.764808984731</v>
      </c>
      <c r="M1562">
        <v>63.630616759918198</v>
      </c>
      <c r="N1562">
        <v>1.21907140437492</v>
      </c>
      <c r="O1562">
        <v>3.3303597977995798</v>
      </c>
      <c r="P1562">
        <v>64.349419670128299</v>
      </c>
      <c r="Q1562">
        <v>6.8424750993110002E-3</v>
      </c>
    </row>
    <row r="1563" spans="1:17" hidden="1" x14ac:dyDescent="0.3">
      <c r="A1563" t="s">
        <v>3282</v>
      </c>
      <c r="B1563" t="s">
        <v>3283</v>
      </c>
      <c r="C1563" t="str">
        <f>IFERROR(VLOOKUP(Table1[[#This Row],[Ticker]],[1]!Table1[[Symbol]:[Industry]],2,FALSE),"-")</f>
        <v>-</v>
      </c>
      <c r="D1563" t="s">
        <v>108</v>
      </c>
      <c r="E1563">
        <v>793.84532172000002</v>
      </c>
      <c r="F1563">
        <v>632.45000000000005</v>
      </c>
      <c r="G1563">
        <v>105.714216201599</v>
      </c>
      <c r="H1563">
        <v>-5.8298456891741299</v>
      </c>
      <c r="I1563">
        <v>82.051348887484494</v>
      </c>
      <c r="J1563">
        <v>-4.5983749145393498</v>
      </c>
      <c r="K1563">
        <v>620.19731770036799</v>
      </c>
      <c r="L1563">
        <v>485.39207865891598</v>
      </c>
      <c r="M1563">
        <v>24.722568405153499</v>
      </c>
      <c r="N1563">
        <v>0.24945252032218301</v>
      </c>
      <c r="O1563">
        <v>25.8992805755395</v>
      </c>
      <c r="P1563">
        <v>159.32013642257101</v>
      </c>
      <c r="Q1563">
        <v>0.13737853606017</v>
      </c>
    </row>
    <row r="1564" spans="1:17" hidden="1" x14ac:dyDescent="0.3">
      <c r="A1564" t="s">
        <v>3284</v>
      </c>
      <c r="B1564" t="s">
        <v>3285</v>
      </c>
      <c r="C1564" t="str">
        <f>IFERROR(VLOOKUP(Table1[[#This Row],[Ticker]],[1]!Table1[[Symbol]:[Industry]],2,FALSE),"-")</f>
        <v>-</v>
      </c>
      <c r="D1564" t="s">
        <v>548</v>
      </c>
      <c r="E1564">
        <v>793.52495508000004</v>
      </c>
      <c r="F1564">
        <v>246.21</v>
      </c>
      <c r="G1564">
        <v>5.0501789969397199</v>
      </c>
      <c r="H1564">
        <v>22.959341932670199</v>
      </c>
      <c r="I1564">
        <v>2.7397793767916001</v>
      </c>
      <c r="J1564">
        <v>13.703803461373001</v>
      </c>
      <c r="K1564">
        <v>205.76638325445199</v>
      </c>
      <c r="L1564">
        <v>194.910854265436</v>
      </c>
      <c r="M1564">
        <v>81.3609489690852</v>
      </c>
      <c r="N1564">
        <v>2.0817539095677202</v>
      </c>
      <c r="O1564">
        <v>5.6009097924536002</v>
      </c>
      <c r="P1564">
        <v>58.691588785046697</v>
      </c>
      <c r="Q1564">
        <v>2.0770510934896E-2</v>
      </c>
    </row>
    <row r="1565" spans="1:17" hidden="1" x14ac:dyDescent="0.3">
      <c r="A1565" t="s">
        <v>3286</v>
      </c>
      <c r="B1565" t="s">
        <v>3287</v>
      </c>
      <c r="C1565" t="str">
        <f>IFERROR(VLOOKUP(Table1[[#This Row],[Ticker]],[1]!Table1[[Symbol]:[Industry]],2,FALSE),"-")</f>
        <v>-</v>
      </c>
      <c r="D1565" t="s">
        <v>637</v>
      </c>
      <c r="E1565">
        <v>790.45329000000004</v>
      </c>
      <c r="F1565">
        <v>905.25</v>
      </c>
      <c r="G1565">
        <v>16.160928609874901</v>
      </c>
      <c r="H1565">
        <v>36.4872021240297</v>
      </c>
      <c r="I1565">
        <v>21.215186827315399</v>
      </c>
      <c r="J1565">
        <v>22.041834984943499</v>
      </c>
      <c r="K1565">
        <v>703.98497329926204</v>
      </c>
      <c r="L1565">
        <v>661.41339228878496</v>
      </c>
      <c r="M1565">
        <v>83.640546972554304</v>
      </c>
      <c r="N1565">
        <v>2.2238129649309202</v>
      </c>
      <c r="O1565">
        <v>7.3736536868268496</v>
      </c>
      <c r="P1565">
        <v>84.556574923547402</v>
      </c>
      <c r="Q1565">
        <v>-3.6144387585323998E-2</v>
      </c>
    </row>
    <row r="1566" spans="1:17" hidden="1" x14ac:dyDescent="0.3">
      <c r="A1566" t="s">
        <v>3288</v>
      </c>
      <c r="B1566" t="s">
        <v>3289</v>
      </c>
      <c r="C1566" t="str">
        <f>IFERROR(VLOOKUP(Table1[[#This Row],[Ticker]],[1]!Table1[[Symbol]:[Industry]],2,FALSE),"-")</f>
        <v>-</v>
      </c>
      <c r="D1566" t="s">
        <v>246</v>
      </c>
      <c r="E1566">
        <v>788.49739232000002</v>
      </c>
      <c r="F1566">
        <v>167.84</v>
      </c>
      <c r="G1566">
        <v>3.3544379812943399</v>
      </c>
      <c r="H1566">
        <v>22.357828913669501</v>
      </c>
      <c r="I1566">
        <v>29.667580332165699</v>
      </c>
      <c r="J1566">
        <v>-4.4871961046560198</v>
      </c>
      <c r="K1566">
        <v>143.719152613614</v>
      </c>
      <c r="L1566">
        <v>128.533927091305</v>
      </c>
      <c r="M1566">
        <v>54.014046307765</v>
      </c>
      <c r="N1566">
        <v>1.38957932396843</v>
      </c>
      <c r="O1566">
        <v>4.9153956148713096</v>
      </c>
      <c r="P1566">
        <v>56.713352007469602</v>
      </c>
    </row>
    <row r="1567" spans="1:17" hidden="1" x14ac:dyDescent="0.3">
      <c r="A1567" t="s">
        <v>3290</v>
      </c>
      <c r="B1567" t="s">
        <v>3291</v>
      </c>
      <c r="C1567" t="str">
        <f>IFERROR(VLOOKUP(Table1[[#This Row],[Ticker]],[1]!Table1[[Symbol]:[Industry]],2,FALSE),"-")</f>
        <v>-</v>
      </c>
      <c r="D1567" t="s">
        <v>253</v>
      </c>
      <c r="E1567">
        <v>788.23034755000003</v>
      </c>
      <c r="F1567">
        <v>422.55</v>
      </c>
      <c r="G1567">
        <v>139.35268028132799</v>
      </c>
      <c r="H1567">
        <v>-3.04609112912993</v>
      </c>
      <c r="I1567">
        <v>27.753052469358099</v>
      </c>
      <c r="J1567">
        <v>-6.4049683995361004</v>
      </c>
      <c r="K1567">
        <v>405.14854948782698</v>
      </c>
      <c r="L1567">
        <v>322.44586611685298</v>
      </c>
      <c r="M1567">
        <v>34.4462894646012</v>
      </c>
      <c r="N1567">
        <v>0.40609584186715297</v>
      </c>
      <c r="O1567">
        <v>12.8742160691042</v>
      </c>
      <c r="P1567">
        <v>185.506756756756</v>
      </c>
      <c r="Q1567">
        <v>0.12748668645029701</v>
      </c>
    </row>
    <row r="1568" spans="1:17" hidden="1" x14ac:dyDescent="0.3">
      <c r="A1568" t="s">
        <v>3292</v>
      </c>
      <c r="B1568" t="s">
        <v>3293</v>
      </c>
      <c r="C1568" t="str">
        <f>IFERROR(VLOOKUP(Table1[[#This Row],[Ticker]],[1]!Table1[[Symbol]:[Industry]],2,FALSE),"-")</f>
        <v>-</v>
      </c>
      <c r="D1568" t="s">
        <v>173</v>
      </c>
      <c r="E1568">
        <v>787.36745011200003</v>
      </c>
      <c r="F1568">
        <v>141.66</v>
      </c>
      <c r="G1568">
        <v>-40.521466830145897</v>
      </c>
      <c r="H1568">
        <v>-3.9025456239087899</v>
      </c>
      <c r="I1568">
        <v>-12.8815013935863</v>
      </c>
      <c r="J1568">
        <v>2.7942562829994002</v>
      </c>
      <c r="K1568">
        <v>142.23203431662799</v>
      </c>
      <c r="L1568">
        <v>136.168038405831</v>
      </c>
      <c r="M1568">
        <v>65.680413818811203</v>
      </c>
      <c r="N1568">
        <v>0.772888426177473</v>
      </c>
      <c r="O1568">
        <v>31.212057037978202</v>
      </c>
      <c r="P1568">
        <v>119.798293250581</v>
      </c>
      <c r="Q1568">
        <v>8.9035567278750005E-2</v>
      </c>
    </row>
    <row r="1569" spans="1:17" hidden="1" x14ac:dyDescent="0.3">
      <c r="A1569" t="s">
        <v>3294</v>
      </c>
      <c r="B1569" t="s">
        <v>3295</v>
      </c>
      <c r="C1569" t="str">
        <f>IFERROR(VLOOKUP(Table1[[#This Row],[Ticker]],[1]!Table1[[Symbol]:[Industry]],2,FALSE),"-")</f>
        <v>-</v>
      </c>
      <c r="D1569" t="s">
        <v>344</v>
      </c>
      <c r="E1569">
        <v>784.16415900000004</v>
      </c>
      <c r="F1569">
        <v>102.5</v>
      </c>
      <c r="G1569">
        <v>108.42041461749299</v>
      </c>
      <c r="H1569">
        <v>7.8990919899965402</v>
      </c>
      <c r="I1569">
        <v>57.092660034240403</v>
      </c>
      <c r="J1569">
        <v>1.8191952385218499</v>
      </c>
      <c r="K1569">
        <v>89.342491342480599</v>
      </c>
      <c r="L1569">
        <v>70.996590118958494</v>
      </c>
      <c r="M1569">
        <v>66.844378839429098</v>
      </c>
      <c r="N1569">
        <v>0.86787347277907001</v>
      </c>
      <c r="O1569">
        <v>5.7756097560975599</v>
      </c>
      <c r="P1569">
        <v>165.544041450777</v>
      </c>
      <c r="Q1569">
        <v>0.11197113154732299</v>
      </c>
    </row>
    <row r="1570" spans="1:17" hidden="1" x14ac:dyDescent="0.3">
      <c r="A1570" t="s">
        <v>3296</v>
      </c>
      <c r="B1570" t="s">
        <v>3297</v>
      </c>
      <c r="C1570" t="str">
        <f>IFERROR(VLOOKUP(Table1[[#This Row],[Ticker]],[1]!Table1[[Symbol]:[Industry]],2,FALSE),"-")</f>
        <v>-</v>
      </c>
      <c r="E1570">
        <v>782.59559999999999</v>
      </c>
      <c r="F1570">
        <v>668.8</v>
      </c>
      <c r="G1570">
        <v>-9.5096133842393602</v>
      </c>
      <c r="H1570">
        <v>46.483838250662799</v>
      </c>
      <c r="I1570">
        <v>38.517537254665797</v>
      </c>
      <c r="J1570">
        <v>3.2579837724421301</v>
      </c>
      <c r="K1570">
        <v>493.146918959358</v>
      </c>
      <c r="L1570">
        <v>435.92665112305701</v>
      </c>
      <c r="M1570">
        <v>81.973671695291799</v>
      </c>
      <c r="N1570">
        <v>2.1256431205423101</v>
      </c>
      <c r="O1570">
        <v>0.17942583732057901</v>
      </c>
      <c r="P1570">
        <v>101.44578313253</v>
      </c>
      <c r="Q1570">
        <v>0.118635119825884</v>
      </c>
    </row>
    <row r="1571" spans="1:17" hidden="1" x14ac:dyDescent="0.3">
      <c r="A1571" t="s">
        <v>3298</v>
      </c>
      <c r="B1571" t="s">
        <v>3299</v>
      </c>
      <c r="C1571" t="str">
        <f>IFERROR(VLOOKUP(Table1[[#This Row],[Ticker]],[1]!Table1[[Symbol]:[Industry]],2,FALSE),"-")</f>
        <v>-</v>
      </c>
      <c r="D1571" t="s">
        <v>46</v>
      </c>
      <c r="E1571">
        <v>782.59500000000003</v>
      </c>
      <c r="F1571">
        <v>49.57</v>
      </c>
      <c r="G1571">
        <v>167.78193956132401</v>
      </c>
      <c r="H1571">
        <v>20.5410507355943</v>
      </c>
      <c r="I1571">
        <v>41.557679087377302</v>
      </c>
      <c r="J1571">
        <v>-0.28482547424085503</v>
      </c>
      <c r="K1571">
        <v>45.091290951233603</v>
      </c>
      <c r="L1571">
        <v>34.119832481765599</v>
      </c>
      <c r="M1571">
        <v>49.388141286480497</v>
      </c>
      <c r="N1571">
        <v>0.76771449099533096</v>
      </c>
      <c r="O1571">
        <v>23.0583013919709</v>
      </c>
      <c r="Q1571">
        <v>9.9011671839359994E-2</v>
      </c>
    </row>
    <row r="1572" spans="1:17" hidden="1" x14ac:dyDescent="0.3">
      <c r="A1572" t="s">
        <v>3300</v>
      </c>
      <c r="B1572" t="s">
        <v>3301</v>
      </c>
      <c r="C1572" t="str">
        <f>IFERROR(VLOOKUP(Table1[[#This Row],[Ticker]],[1]!Table1[[Symbol]:[Industry]],2,FALSE),"-")</f>
        <v>-</v>
      </c>
      <c r="D1572" t="s">
        <v>548</v>
      </c>
      <c r="E1572">
        <v>782.1817575</v>
      </c>
      <c r="F1572">
        <v>1011.45</v>
      </c>
      <c r="G1572">
        <v>-21.588565197212699</v>
      </c>
      <c r="H1572">
        <v>1.4255172917027401</v>
      </c>
      <c r="I1572">
        <v>-10.0261566629892</v>
      </c>
      <c r="J1572">
        <v>-1.3465495640720699</v>
      </c>
      <c r="K1572">
        <v>940.55645564488805</v>
      </c>
      <c r="L1572">
        <v>855.07501872085595</v>
      </c>
      <c r="M1572">
        <v>67.6082969429672</v>
      </c>
      <c r="N1572">
        <v>1.7465152421249099</v>
      </c>
      <c r="O1572">
        <v>10.0400415245439</v>
      </c>
      <c r="P1572">
        <v>38.554794520547901</v>
      </c>
      <c r="Q1572">
        <v>0.108174407648968</v>
      </c>
    </row>
    <row r="1573" spans="1:17" hidden="1" x14ac:dyDescent="0.3">
      <c r="A1573" t="s">
        <v>3302</v>
      </c>
      <c r="B1573" t="s">
        <v>3303</v>
      </c>
      <c r="C1573" t="str">
        <f>IFERROR(VLOOKUP(Table1[[#This Row],[Ticker]],[1]!Table1[[Symbol]:[Industry]],2,FALSE),"-")</f>
        <v>-</v>
      </c>
      <c r="D1573" t="s">
        <v>246</v>
      </c>
      <c r="E1573">
        <v>781.98445714499996</v>
      </c>
      <c r="F1573">
        <v>414.15</v>
      </c>
      <c r="G1573">
        <v>73.237212939446096</v>
      </c>
      <c r="H1573">
        <v>20.964986166984499</v>
      </c>
      <c r="I1573">
        <v>87.296536033664594</v>
      </c>
      <c r="J1573">
        <v>-10.1401666721812</v>
      </c>
      <c r="K1573">
        <v>378.04462094323702</v>
      </c>
      <c r="M1573">
        <v>46.180592911418699</v>
      </c>
      <c r="N1573">
        <v>0.70318391286133197</v>
      </c>
      <c r="O1573">
        <v>18.314620306652099</v>
      </c>
      <c r="P1573">
        <v>112.384615384615</v>
      </c>
    </row>
    <row r="1574" spans="1:17" hidden="1" x14ac:dyDescent="0.3">
      <c r="A1574" t="s">
        <v>3304</v>
      </c>
      <c r="B1574" t="s">
        <v>3305</v>
      </c>
      <c r="C1574" t="str">
        <f>IFERROR(VLOOKUP(Table1[[#This Row],[Ticker]],[1]!Table1[[Symbol]:[Industry]],2,FALSE),"-")</f>
        <v>-</v>
      </c>
      <c r="D1574" t="s">
        <v>384</v>
      </c>
      <c r="E1574">
        <v>781.41602965000004</v>
      </c>
      <c r="F1574">
        <v>324.60000000000002</v>
      </c>
      <c r="G1574">
        <v>43.4566760160521</v>
      </c>
      <c r="H1574">
        <v>17.5438822003902</v>
      </c>
      <c r="I1574">
        <v>-2.02491134465473</v>
      </c>
      <c r="J1574">
        <v>1.6433364427180499</v>
      </c>
      <c r="K1574">
        <v>280.88963687290101</v>
      </c>
      <c r="L1574">
        <v>252.743620662425</v>
      </c>
      <c r="M1574">
        <v>64.304534087165806</v>
      </c>
      <c r="N1574">
        <v>1.1767452019597699</v>
      </c>
      <c r="O1574">
        <v>5.0523721503388597</v>
      </c>
      <c r="P1574">
        <v>75.222672064777299</v>
      </c>
      <c r="Q1574">
        <v>0.101300334735988</v>
      </c>
    </row>
    <row r="1575" spans="1:17" hidden="1" x14ac:dyDescent="0.3">
      <c r="A1575" t="s">
        <v>3306</v>
      </c>
      <c r="B1575" t="s">
        <v>3307</v>
      </c>
      <c r="C1575" t="str">
        <f>IFERROR(VLOOKUP(Table1[[#This Row],[Ticker]],[1]!Table1[[Symbol]:[Industry]],2,FALSE),"-")</f>
        <v>-</v>
      </c>
      <c r="D1575" t="s">
        <v>548</v>
      </c>
      <c r="E1575">
        <v>781.06672176999996</v>
      </c>
      <c r="F1575">
        <v>218.36</v>
      </c>
      <c r="G1575">
        <v>106.639585498702</v>
      </c>
      <c r="H1575">
        <v>16.351451343349801</v>
      </c>
      <c r="I1575">
        <v>10.661054074017599</v>
      </c>
      <c r="J1575">
        <v>-3.2514241986803301</v>
      </c>
      <c r="K1575">
        <v>195.501395668703</v>
      </c>
      <c r="L1575">
        <v>164.061552641974</v>
      </c>
      <c r="M1575">
        <v>55.734528851571703</v>
      </c>
      <c r="N1575">
        <v>0.82830879059339202</v>
      </c>
      <c r="O1575">
        <v>8.0784026378457607</v>
      </c>
      <c r="P1575">
        <v>137.34782608695599</v>
      </c>
      <c r="Q1575">
        <v>0.113769905535772</v>
      </c>
    </row>
    <row r="1576" spans="1:17" hidden="1" x14ac:dyDescent="0.3">
      <c r="A1576" t="s">
        <v>3308</v>
      </c>
      <c r="B1576" t="s">
        <v>3309</v>
      </c>
      <c r="C1576" t="str">
        <f>IFERROR(VLOOKUP(Table1[[#This Row],[Ticker]],[1]!Table1[[Symbol]:[Industry]],2,FALSE),"-")</f>
        <v>-</v>
      </c>
      <c r="D1576" t="s">
        <v>130</v>
      </c>
      <c r="E1576">
        <v>780.89648744399994</v>
      </c>
      <c r="F1576">
        <v>233.07</v>
      </c>
      <c r="G1576">
        <v>-33.913941461708198</v>
      </c>
      <c r="H1576">
        <v>-6.4059641897787403</v>
      </c>
      <c r="I1576">
        <v>-19.421717934589299</v>
      </c>
      <c r="J1576">
        <v>-13.0735485256504</v>
      </c>
      <c r="M1576">
        <v>27.562604440554999</v>
      </c>
      <c r="O1576">
        <v>17.132192045308202</v>
      </c>
      <c r="P1576">
        <v>3.10550763105506</v>
      </c>
    </row>
    <row r="1577" spans="1:17" hidden="1" x14ac:dyDescent="0.3">
      <c r="A1577" t="s">
        <v>3310</v>
      </c>
      <c r="B1577" t="s">
        <v>3311</v>
      </c>
      <c r="C1577" t="str">
        <f>IFERROR(VLOOKUP(Table1[[#This Row],[Ticker]],[1]!Table1[[Symbol]:[Industry]],2,FALSE),"-")</f>
        <v>-</v>
      </c>
      <c r="D1577" t="s">
        <v>371</v>
      </c>
      <c r="E1577">
        <v>774.16779440000005</v>
      </c>
      <c r="F1577">
        <v>79.58</v>
      </c>
      <c r="G1577">
        <v>-3.5933947244948201</v>
      </c>
      <c r="H1577">
        <v>16.0853319097811</v>
      </c>
      <c r="I1577">
        <v>-4.51440156674661</v>
      </c>
      <c r="J1577">
        <v>3.8235164638673398</v>
      </c>
      <c r="K1577">
        <v>72.943765159754605</v>
      </c>
      <c r="L1577">
        <v>71.947670336575896</v>
      </c>
      <c r="M1577">
        <v>63.267579170740802</v>
      </c>
      <c r="N1577">
        <v>1.9097611821317599</v>
      </c>
      <c r="O1577">
        <v>20.947474239758701</v>
      </c>
      <c r="P1577">
        <v>34.198988195615499</v>
      </c>
      <c r="Q1577">
        <v>1.8586686728389999E-2</v>
      </c>
    </row>
    <row r="1578" spans="1:17" hidden="1" x14ac:dyDescent="0.3">
      <c r="A1578" t="s">
        <v>3312</v>
      </c>
      <c r="B1578" t="s">
        <v>3313</v>
      </c>
      <c r="C1578" t="str">
        <f>IFERROR(VLOOKUP(Table1[[#This Row],[Ticker]],[1]!Table1[[Symbol]:[Industry]],2,FALSE),"-")</f>
        <v>-</v>
      </c>
      <c r="D1578" t="s">
        <v>166</v>
      </c>
      <c r="E1578">
        <v>768.39933572999996</v>
      </c>
      <c r="F1578">
        <v>318.2</v>
      </c>
      <c r="G1578">
        <v>-22.5847446932781</v>
      </c>
      <c r="H1578">
        <v>-10.2996978511657</v>
      </c>
      <c r="I1578">
        <v>-14.077376585443901</v>
      </c>
      <c r="J1578">
        <v>-4.3908390410642202</v>
      </c>
      <c r="K1578">
        <v>316.007268426054</v>
      </c>
      <c r="L1578">
        <v>312.86787314069602</v>
      </c>
      <c r="M1578">
        <v>36.625044308379998</v>
      </c>
      <c r="N1578">
        <v>0.55950146069940698</v>
      </c>
      <c r="O1578">
        <v>19.421747328723999</v>
      </c>
      <c r="P1578">
        <v>29.7451580020387</v>
      </c>
      <c r="Q1578">
        <v>-1.2226872746821001E-2</v>
      </c>
    </row>
    <row r="1579" spans="1:17" hidden="1" x14ac:dyDescent="0.3">
      <c r="A1579" t="s">
        <v>3314</v>
      </c>
      <c r="B1579" t="s">
        <v>3315</v>
      </c>
      <c r="C1579" t="str">
        <f>IFERROR(VLOOKUP(Table1[[#This Row],[Ticker]],[1]!Table1[[Symbol]:[Industry]],2,FALSE),"-")</f>
        <v>-</v>
      </c>
      <c r="D1579" t="s">
        <v>46</v>
      </c>
      <c r="E1579">
        <v>766.81292870000004</v>
      </c>
      <c r="F1579">
        <v>268.60000000000002</v>
      </c>
      <c r="G1579">
        <v>-12.1193632217276</v>
      </c>
      <c r="H1579">
        <v>-4.6370063474116199</v>
      </c>
      <c r="I1579">
        <v>-15.064671654746901</v>
      </c>
      <c r="J1579">
        <v>1.7776695373322799</v>
      </c>
      <c r="K1579">
        <v>251.616002569475</v>
      </c>
      <c r="L1579">
        <v>249.34237800048999</v>
      </c>
      <c r="M1579">
        <v>53.081433380428201</v>
      </c>
      <c r="N1579">
        <v>1.0132947797521801</v>
      </c>
      <c r="O1579">
        <v>48.380491437081098</v>
      </c>
      <c r="P1579">
        <v>49.2222222222222</v>
      </c>
      <c r="Q1579">
        <v>8.4794328524266993E-2</v>
      </c>
    </row>
    <row r="1580" spans="1:17" hidden="1" x14ac:dyDescent="0.3">
      <c r="A1580" t="s">
        <v>3316</v>
      </c>
      <c r="B1580" t="s">
        <v>3317</v>
      </c>
      <c r="C1580" t="str">
        <f>IFERROR(VLOOKUP(Table1[[#This Row],[Ticker]],[1]!Table1[[Symbol]:[Industry]],2,FALSE),"-")</f>
        <v>-</v>
      </c>
      <c r="D1580" t="s">
        <v>193</v>
      </c>
      <c r="E1580">
        <v>766.06679999999994</v>
      </c>
      <c r="F1580">
        <v>135.83000000000001</v>
      </c>
      <c r="G1580">
        <v>-30.8076311053978</v>
      </c>
      <c r="H1580">
        <v>5.36406812039895</v>
      </c>
      <c r="I1580">
        <v>-15.610628486403</v>
      </c>
      <c r="J1580">
        <v>1.10045379261413</v>
      </c>
      <c r="K1580">
        <v>131.121644099706</v>
      </c>
      <c r="L1580">
        <v>130.16937536212299</v>
      </c>
      <c r="M1580">
        <v>50.813567322555897</v>
      </c>
      <c r="N1580">
        <v>0.93527006289019599</v>
      </c>
      <c r="O1580">
        <v>22.5060737686814</v>
      </c>
      <c r="P1580">
        <v>25.652173913043399</v>
      </c>
      <c r="Q1580">
        <v>4.1399351601228998E-2</v>
      </c>
    </row>
    <row r="1581" spans="1:17" hidden="1" x14ac:dyDescent="0.3">
      <c r="A1581" t="s">
        <v>3318</v>
      </c>
      <c r="B1581" t="s">
        <v>3319</v>
      </c>
      <c r="C1581" t="str">
        <f>IFERROR(VLOOKUP(Table1[[#This Row],[Ticker]],[1]!Table1[[Symbol]:[Industry]],2,FALSE),"-")</f>
        <v>-</v>
      </c>
      <c r="D1581" t="s">
        <v>173</v>
      </c>
      <c r="E1581">
        <v>764.74566436499902</v>
      </c>
      <c r="F1581">
        <v>303.75</v>
      </c>
      <c r="G1581">
        <v>21.497742224293798</v>
      </c>
      <c r="H1581">
        <v>3.2354027166960799</v>
      </c>
      <c r="I1581">
        <v>30.0626102907415</v>
      </c>
      <c r="J1581">
        <v>6.5637657940167804</v>
      </c>
      <c r="K1581">
        <v>279.72954409612203</v>
      </c>
      <c r="L1581">
        <v>250.552421198682</v>
      </c>
      <c r="M1581">
        <v>73.898659178019003</v>
      </c>
      <c r="N1581">
        <v>2.40384285899921</v>
      </c>
      <c r="O1581">
        <v>6.4032921810699603</v>
      </c>
      <c r="P1581">
        <v>66.347207009857598</v>
      </c>
      <c r="Q1581">
        <v>6.5978903506758002E-2</v>
      </c>
    </row>
    <row r="1582" spans="1:17" hidden="1" x14ac:dyDescent="0.3">
      <c r="A1582" t="s">
        <v>3320</v>
      </c>
      <c r="B1582" t="s">
        <v>3321</v>
      </c>
      <c r="C1582" t="str">
        <f>IFERROR(VLOOKUP(Table1[[#This Row],[Ticker]],[1]!Table1[[Symbol]:[Industry]],2,FALSE),"-")</f>
        <v>-</v>
      </c>
      <c r="D1582" t="s">
        <v>214</v>
      </c>
      <c r="E1582">
        <v>763.90528670000003</v>
      </c>
      <c r="F1582">
        <v>30.84</v>
      </c>
      <c r="G1582">
        <v>64.557715622177895</v>
      </c>
      <c r="H1582">
        <v>-10.5528585997166</v>
      </c>
      <c r="I1582">
        <v>-44.367106208164103</v>
      </c>
      <c r="J1582">
        <v>0.333908100410793</v>
      </c>
      <c r="K1582">
        <v>32.359254522432401</v>
      </c>
      <c r="L1582">
        <v>31.8207628963636</v>
      </c>
      <c r="M1582">
        <v>31.775671459739801</v>
      </c>
      <c r="N1582">
        <v>1.04128518230613</v>
      </c>
      <c r="O1582">
        <v>134.695201037613</v>
      </c>
      <c r="P1582">
        <v>128.95322939866301</v>
      </c>
      <c r="Q1582">
        <v>0.140341067848406</v>
      </c>
    </row>
    <row r="1583" spans="1:17" hidden="1" x14ac:dyDescent="0.3">
      <c r="A1583" t="s">
        <v>3322</v>
      </c>
      <c r="B1583" t="s">
        <v>3323</v>
      </c>
      <c r="C1583" t="str">
        <f>IFERROR(VLOOKUP(Table1[[#This Row],[Ticker]],[1]!Table1[[Symbol]:[Industry]],2,FALSE),"-")</f>
        <v>-</v>
      </c>
      <c r="D1583" t="s">
        <v>304</v>
      </c>
      <c r="E1583">
        <v>762.37895054499995</v>
      </c>
      <c r="F1583">
        <v>120.71</v>
      </c>
      <c r="G1583">
        <v>4903.1812966335201</v>
      </c>
      <c r="H1583">
        <v>10.688594253024901</v>
      </c>
      <c r="I1583">
        <v>178.607635684114</v>
      </c>
      <c r="J1583">
        <v>-0.76243741453936598</v>
      </c>
      <c r="K1583">
        <v>49.611468804184902</v>
      </c>
      <c r="L1583">
        <v>17.6619252901646</v>
      </c>
      <c r="M1583">
        <v>99.819446836674302</v>
      </c>
      <c r="N1583">
        <v>0.30747294816203702</v>
      </c>
      <c r="O1583">
        <v>0</v>
      </c>
      <c r="P1583">
        <v>5935.5</v>
      </c>
      <c r="Q1583">
        <v>0.12098681277965</v>
      </c>
    </row>
    <row r="1584" spans="1:17" hidden="1" x14ac:dyDescent="0.3">
      <c r="A1584" t="s">
        <v>3324</v>
      </c>
      <c r="B1584" t="s">
        <v>3325</v>
      </c>
      <c r="C1584" t="str">
        <f>IFERROR(VLOOKUP(Table1[[#This Row],[Ticker]],[1]!Table1[[Symbol]:[Industry]],2,FALSE),"-")</f>
        <v>-</v>
      </c>
      <c r="D1584" t="s">
        <v>1402</v>
      </c>
      <c r="E1584">
        <v>760.85531349999997</v>
      </c>
      <c r="F1584">
        <v>140</v>
      </c>
      <c r="G1584">
        <v>50.009253622777102</v>
      </c>
      <c r="H1584">
        <v>1.37260723879269</v>
      </c>
      <c r="I1584">
        <v>-13.1095308861637</v>
      </c>
      <c r="J1584">
        <v>-0.93874206898224399</v>
      </c>
      <c r="K1584">
        <v>143.51067760993101</v>
      </c>
      <c r="L1584">
        <v>136.56725031101701</v>
      </c>
      <c r="M1584">
        <v>48.513852929985902</v>
      </c>
      <c r="N1584">
        <v>1.6986584335160699</v>
      </c>
      <c r="O1584">
        <v>34.928571428571402</v>
      </c>
      <c r="P1584">
        <v>86.418109187749593</v>
      </c>
      <c r="Q1584">
        <v>0.119701453660467</v>
      </c>
    </row>
    <row r="1585" spans="1:17" hidden="1" x14ac:dyDescent="0.3">
      <c r="A1585" t="s">
        <v>3326</v>
      </c>
      <c r="B1585" t="s">
        <v>3327</v>
      </c>
      <c r="C1585" t="str">
        <f>IFERROR(VLOOKUP(Table1[[#This Row],[Ticker]],[1]!Table1[[Symbol]:[Industry]],2,FALSE),"-")</f>
        <v>-</v>
      </c>
      <c r="D1585" t="s">
        <v>89</v>
      </c>
      <c r="E1585">
        <v>755.38077952799995</v>
      </c>
      <c r="F1585">
        <v>82</v>
      </c>
      <c r="G1585">
        <v>6.4990978220765898</v>
      </c>
      <c r="H1585">
        <v>-9.6923278261423693</v>
      </c>
      <c r="I1585">
        <v>-33.7028508455505</v>
      </c>
      <c r="J1585">
        <v>-4.5790563257141503</v>
      </c>
      <c r="K1585">
        <v>89.911826177309806</v>
      </c>
      <c r="L1585">
        <v>90.705481570093596</v>
      </c>
      <c r="M1585">
        <v>36.444397023075403</v>
      </c>
      <c r="N1585">
        <v>1.2255203908241199</v>
      </c>
      <c r="O1585">
        <v>69.878048780487802</v>
      </c>
      <c r="P1585">
        <v>41.623488773747802</v>
      </c>
      <c r="Q1585">
        <v>-2.1861972521794001E-2</v>
      </c>
    </row>
    <row r="1586" spans="1:17" hidden="1" x14ac:dyDescent="0.3">
      <c r="A1586" t="s">
        <v>3328</v>
      </c>
      <c r="B1586" t="s">
        <v>3329</v>
      </c>
      <c r="C1586" t="str">
        <f>IFERROR(VLOOKUP(Table1[[#This Row],[Ticker]],[1]!Table1[[Symbol]:[Industry]],2,FALSE),"-")</f>
        <v>-</v>
      </c>
      <c r="D1586" t="s">
        <v>299</v>
      </c>
      <c r="E1586">
        <v>754.65661362000003</v>
      </c>
      <c r="F1586">
        <v>507.75</v>
      </c>
      <c r="G1586">
        <v>138.32684755462799</v>
      </c>
      <c r="H1586">
        <v>52.988480254665603</v>
      </c>
      <c r="I1586">
        <v>49.280663017791603</v>
      </c>
      <c r="J1586">
        <v>35.9016671204337</v>
      </c>
      <c r="K1586">
        <v>354.47432794289602</v>
      </c>
      <c r="L1586">
        <v>286.12205027084099</v>
      </c>
      <c r="M1586">
        <v>93.128768752259404</v>
      </c>
      <c r="N1586">
        <v>2.8055856325281798</v>
      </c>
      <c r="O1586">
        <v>10.083702609551899</v>
      </c>
      <c r="P1586">
        <v>237.936772046589</v>
      </c>
      <c r="Q1586">
        <v>0.14124345619438</v>
      </c>
    </row>
    <row r="1587" spans="1:17" hidden="1" x14ac:dyDescent="0.3">
      <c r="A1587" t="s">
        <v>3330</v>
      </c>
      <c r="B1587" t="s">
        <v>3331</v>
      </c>
      <c r="C1587" t="str">
        <f>IFERROR(VLOOKUP(Table1[[#This Row],[Ticker]],[1]!Table1[[Symbol]:[Industry]],2,FALSE),"-")</f>
        <v>-</v>
      </c>
      <c r="D1587" t="s">
        <v>548</v>
      </c>
      <c r="E1587">
        <v>754.57211765</v>
      </c>
      <c r="F1587">
        <v>412.35</v>
      </c>
      <c r="G1587">
        <v>-45.6045447824918</v>
      </c>
      <c r="H1587">
        <v>5.9652148200688302</v>
      </c>
      <c r="I1587">
        <v>-21.719524458773702</v>
      </c>
      <c r="J1587">
        <v>-2.72789304288957</v>
      </c>
      <c r="K1587">
        <v>392.59606579820303</v>
      </c>
      <c r="L1587">
        <v>404.27539410344002</v>
      </c>
      <c r="M1587">
        <v>48.7625704442585</v>
      </c>
      <c r="N1587">
        <v>1.04362816597074</v>
      </c>
      <c r="O1587">
        <v>26.591487813750401</v>
      </c>
      <c r="P1587">
        <v>32.418111753371797</v>
      </c>
      <c r="Q1587">
        <v>8.1407533126515996E-2</v>
      </c>
    </row>
    <row r="1588" spans="1:17" hidden="1" x14ac:dyDescent="0.3">
      <c r="A1588" t="s">
        <v>3332</v>
      </c>
      <c r="B1588" t="s">
        <v>3333</v>
      </c>
      <c r="C1588" t="str">
        <f>IFERROR(VLOOKUP(Table1[[#This Row],[Ticker]],[1]!Table1[[Symbol]:[Industry]],2,FALSE),"-")</f>
        <v>-</v>
      </c>
      <c r="D1588" t="s">
        <v>637</v>
      </c>
      <c r="E1588">
        <v>748.48303403099999</v>
      </c>
      <c r="F1588">
        <v>292.52999999999997</v>
      </c>
      <c r="G1588">
        <v>-7.2694771396324303</v>
      </c>
      <c r="H1588">
        <v>47.065369076924497</v>
      </c>
      <c r="I1588">
        <v>18.0169023503001</v>
      </c>
      <c r="J1588">
        <v>1.0469271339556201</v>
      </c>
      <c r="K1588">
        <v>241.768554269443</v>
      </c>
      <c r="L1588">
        <v>225.321397235153</v>
      </c>
      <c r="M1588">
        <v>62.382528168976499</v>
      </c>
      <c r="N1588">
        <v>3.6159045601543198</v>
      </c>
      <c r="O1588">
        <v>14.480566095785001</v>
      </c>
      <c r="P1588">
        <v>74.853556485355597</v>
      </c>
      <c r="Q1588">
        <v>3.2991311797755003E-2</v>
      </c>
    </row>
    <row r="1589" spans="1:17" hidden="1" x14ac:dyDescent="0.3">
      <c r="A1589" t="s">
        <v>3334</v>
      </c>
      <c r="B1589" t="s">
        <v>3335</v>
      </c>
      <c r="C1589" t="str">
        <f>IFERROR(VLOOKUP(Table1[[#This Row],[Ticker]],[1]!Table1[[Symbol]:[Industry]],2,FALSE),"-")</f>
        <v>-</v>
      </c>
      <c r="D1589" t="s">
        <v>630</v>
      </c>
      <c r="E1589">
        <v>745.92</v>
      </c>
      <c r="F1589">
        <v>246.4</v>
      </c>
      <c r="G1589">
        <v>19.742684533885701</v>
      </c>
      <c r="H1589">
        <v>-7.81320929126883</v>
      </c>
      <c r="I1589">
        <v>-23.308590590879401</v>
      </c>
      <c r="J1589">
        <v>-1.91926508299495</v>
      </c>
      <c r="K1589">
        <v>248.172299035572</v>
      </c>
      <c r="L1589">
        <v>253.318570203262</v>
      </c>
      <c r="M1589">
        <v>53.147060305358004</v>
      </c>
      <c r="N1589">
        <v>0.79302506411741802</v>
      </c>
      <c r="O1589">
        <v>74.391233766233697</v>
      </c>
      <c r="P1589">
        <v>48.210526315789402</v>
      </c>
      <c r="Q1589">
        <v>7.0377516466654993E-2</v>
      </c>
    </row>
    <row r="1590" spans="1:17" hidden="1" x14ac:dyDescent="0.3">
      <c r="A1590" t="s">
        <v>3336</v>
      </c>
      <c r="B1590" t="s">
        <v>3337</v>
      </c>
      <c r="C1590" t="str">
        <f>IFERROR(VLOOKUP(Table1[[#This Row],[Ticker]],[1]!Table1[[Symbol]:[Industry]],2,FALSE),"-")</f>
        <v>-</v>
      </c>
      <c r="D1590" t="s">
        <v>214</v>
      </c>
      <c r="E1590">
        <v>745.81649800000002</v>
      </c>
      <c r="F1590">
        <v>165.65</v>
      </c>
      <c r="G1590">
        <v>180.24365008286901</v>
      </c>
      <c r="H1590">
        <v>22.114453816652102</v>
      </c>
      <c r="I1590">
        <v>53.740186827315398</v>
      </c>
      <c r="J1590">
        <v>-9.3173507093370596</v>
      </c>
      <c r="K1590">
        <v>131.484037880073</v>
      </c>
      <c r="L1590">
        <v>105.77971154108199</v>
      </c>
      <c r="M1590">
        <v>67.629108155110103</v>
      </c>
      <c r="N1590">
        <v>2.2047741324872101</v>
      </c>
      <c r="O1590">
        <v>6.2481134923030499</v>
      </c>
      <c r="P1590">
        <v>216.427889207258</v>
      </c>
      <c r="Q1590">
        <v>8.7025923804336006E-2</v>
      </c>
    </row>
    <row r="1591" spans="1:17" hidden="1" x14ac:dyDescent="0.3">
      <c r="A1591" t="s">
        <v>3338</v>
      </c>
      <c r="B1591" t="s">
        <v>3339</v>
      </c>
      <c r="C1591" t="str">
        <f>IFERROR(VLOOKUP(Table1[[#This Row],[Ticker]],[1]!Table1[[Symbol]:[Industry]],2,FALSE),"-")</f>
        <v>-</v>
      </c>
      <c r="D1591" t="s">
        <v>67</v>
      </c>
      <c r="E1591">
        <v>744.76064640000004</v>
      </c>
      <c r="F1591">
        <v>828.1</v>
      </c>
      <c r="G1591">
        <v>37.506396557554503</v>
      </c>
      <c r="H1591">
        <v>-5.8973533770325801</v>
      </c>
      <c r="I1591">
        <v>21.859672329294298</v>
      </c>
      <c r="J1591">
        <v>-1.4259955207086501</v>
      </c>
      <c r="K1591">
        <v>805.75000778957894</v>
      </c>
      <c r="L1591">
        <v>680.59389156321402</v>
      </c>
      <c r="M1591">
        <v>52.212839945713597</v>
      </c>
      <c r="N1591">
        <v>0.38381987553330899</v>
      </c>
      <c r="O1591">
        <v>27.858954232580601</v>
      </c>
      <c r="P1591">
        <v>70.742268041237097</v>
      </c>
      <c r="Q1591">
        <v>5.0889182188199003E-2</v>
      </c>
    </row>
    <row r="1592" spans="1:17" hidden="1" x14ac:dyDescent="0.3">
      <c r="A1592" t="s">
        <v>3340</v>
      </c>
      <c r="B1592" t="s">
        <v>3341</v>
      </c>
      <c r="C1592" t="str">
        <f>IFERROR(VLOOKUP(Table1[[#This Row],[Ticker]],[1]!Table1[[Symbol]:[Industry]],2,FALSE),"-")</f>
        <v>-</v>
      </c>
      <c r="D1592" t="s">
        <v>543</v>
      </c>
      <c r="E1592">
        <v>742.51800000000003</v>
      </c>
      <c r="F1592">
        <v>432.65</v>
      </c>
      <c r="G1592">
        <v>57.15757297351</v>
      </c>
      <c r="H1592">
        <v>8.7763242114751705</v>
      </c>
      <c r="I1592">
        <v>34.900502402476597</v>
      </c>
      <c r="J1592">
        <v>4.2375625854606298</v>
      </c>
      <c r="K1592">
        <v>367.17057524533902</v>
      </c>
      <c r="L1592">
        <v>316.45775277493601</v>
      </c>
      <c r="M1592">
        <v>68.223726251600198</v>
      </c>
      <c r="N1592">
        <v>1.7321262595042899</v>
      </c>
      <c r="O1592">
        <v>3.77903617242576</v>
      </c>
      <c r="P1592">
        <v>92.331629250944601</v>
      </c>
      <c r="Q1592">
        <v>7.3703262988412996E-2</v>
      </c>
    </row>
    <row r="1593" spans="1:17" hidden="1" x14ac:dyDescent="0.3">
      <c r="A1593" t="s">
        <v>3342</v>
      </c>
      <c r="B1593" t="s">
        <v>3343</v>
      </c>
      <c r="C1593" t="str">
        <f>IFERROR(VLOOKUP(Table1[[#This Row],[Ticker]],[1]!Table1[[Symbol]:[Industry]],2,FALSE),"-")</f>
        <v>-</v>
      </c>
      <c r="D1593" t="s">
        <v>299</v>
      </c>
      <c r="E1593">
        <v>740.68265528999996</v>
      </c>
      <c r="F1593">
        <v>463.95</v>
      </c>
      <c r="G1593">
        <v>19.746963142691399</v>
      </c>
      <c r="H1593">
        <v>23.082626706133102</v>
      </c>
      <c r="I1593">
        <v>-39.406296998282201</v>
      </c>
      <c r="J1593">
        <v>3.9402396761974101</v>
      </c>
      <c r="K1593">
        <v>444.19763473427798</v>
      </c>
      <c r="L1593">
        <v>493.814167225311</v>
      </c>
      <c r="M1593">
        <v>65.374541683183494</v>
      </c>
      <c r="N1593">
        <v>1.75452598390977</v>
      </c>
      <c r="O1593">
        <v>55.404677228149502</v>
      </c>
      <c r="P1593">
        <v>53.118811881188101</v>
      </c>
      <c r="Q1593">
        <v>0.14790109500923501</v>
      </c>
    </row>
    <row r="1594" spans="1:17" hidden="1" x14ac:dyDescent="0.3">
      <c r="A1594" t="s">
        <v>3344</v>
      </c>
      <c r="B1594" t="s">
        <v>3345</v>
      </c>
      <c r="C1594" t="str">
        <f>IFERROR(VLOOKUP(Table1[[#This Row],[Ticker]],[1]!Table1[[Symbol]:[Industry]],2,FALSE),"-")</f>
        <v>-</v>
      </c>
      <c r="D1594" t="s">
        <v>299</v>
      </c>
      <c r="E1594">
        <v>739.51290642200001</v>
      </c>
      <c r="F1594">
        <v>72.760000000000005</v>
      </c>
      <c r="G1594">
        <v>-33.714138610631402</v>
      </c>
      <c r="H1594">
        <v>-12.315854958394601</v>
      </c>
      <c r="I1594">
        <v>-50.405163975727604</v>
      </c>
      <c r="J1594">
        <v>-6.3368304702832896</v>
      </c>
      <c r="K1594">
        <v>73.533997834748504</v>
      </c>
      <c r="L1594">
        <v>84.582404933714102</v>
      </c>
      <c r="M1594">
        <v>33.389160028207598</v>
      </c>
      <c r="N1594">
        <v>1.24867097217836</v>
      </c>
      <c r="O1594">
        <v>76.470588235294102</v>
      </c>
      <c r="P1594">
        <v>22.183039462636401</v>
      </c>
      <c r="Q1594">
        <v>-6.6383827616235E-2</v>
      </c>
    </row>
    <row r="1595" spans="1:17" hidden="1" x14ac:dyDescent="0.3">
      <c r="A1595" t="s">
        <v>3346</v>
      </c>
      <c r="B1595" t="s">
        <v>3347</v>
      </c>
      <c r="C1595" t="str">
        <f>IFERROR(VLOOKUP(Table1[[#This Row],[Ticker]],[1]!Table1[[Symbol]:[Industry]],2,FALSE),"-")</f>
        <v>-</v>
      </c>
      <c r="D1595" t="s">
        <v>62</v>
      </c>
      <c r="E1595">
        <v>739.47698033999995</v>
      </c>
      <c r="F1595">
        <v>1289.8</v>
      </c>
      <c r="G1595">
        <v>67.5236887550153</v>
      </c>
      <c r="H1595">
        <v>2.02668043832043</v>
      </c>
      <c r="I1595">
        <v>5.6493173017264198</v>
      </c>
      <c r="J1595">
        <v>-2.4506653442787298</v>
      </c>
      <c r="K1595">
        <v>1247.6461601138401</v>
      </c>
      <c r="L1595">
        <v>1102.25359827489</v>
      </c>
      <c r="M1595">
        <v>45.149497699972898</v>
      </c>
      <c r="N1595">
        <v>1.6904324565898901</v>
      </c>
      <c r="O1595">
        <v>24.662738409055599</v>
      </c>
      <c r="P1595">
        <v>98.278247501921598</v>
      </c>
      <c r="Q1595">
        <v>8.2589526430595001E-2</v>
      </c>
    </row>
    <row r="1596" spans="1:17" hidden="1" x14ac:dyDescent="0.3">
      <c r="A1596" t="s">
        <v>3348</v>
      </c>
      <c r="B1596" t="s">
        <v>3349</v>
      </c>
      <c r="C1596" t="str">
        <f>IFERROR(VLOOKUP(Table1[[#This Row],[Ticker]],[1]!Table1[[Symbol]:[Industry]],2,FALSE),"-")</f>
        <v>-</v>
      </c>
      <c r="D1596" t="s">
        <v>548</v>
      </c>
      <c r="E1596">
        <v>735.86591799999997</v>
      </c>
      <c r="F1596">
        <v>806.95</v>
      </c>
      <c r="G1596">
        <v>-22.5808723382724</v>
      </c>
      <c r="H1596">
        <v>-7.6400988051633503</v>
      </c>
      <c r="I1596">
        <v>-39.654261596753301</v>
      </c>
      <c r="J1596">
        <v>-4.84527765122575</v>
      </c>
      <c r="K1596">
        <v>841.78426159688195</v>
      </c>
      <c r="L1596">
        <v>861.778971870232</v>
      </c>
      <c r="M1596">
        <v>37.082944002292898</v>
      </c>
      <c r="N1596">
        <v>0.98723202313574698</v>
      </c>
      <c r="O1596">
        <v>46.725323749922502</v>
      </c>
      <c r="P1596">
        <v>15.724939050623799</v>
      </c>
      <c r="Q1596">
        <v>0.104134599413629</v>
      </c>
    </row>
    <row r="1597" spans="1:17" hidden="1" x14ac:dyDescent="0.3">
      <c r="A1597" t="s">
        <v>3350</v>
      </c>
      <c r="B1597" t="s">
        <v>3351</v>
      </c>
      <c r="C1597" t="str">
        <f>IFERROR(VLOOKUP(Table1[[#This Row],[Ticker]],[1]!Table1[[Symbol]:[Industry]],2,FALSE),"-")</f>
        <v>-</v>
      </c>
      <c r="D1597" t="s">
        <v>548</v>
      </c>
      <c r="E1597">
        <v>734.31332850000001</v>
      </c>
      <c r="F1597">
        <v>166.25</v>
      </c>
      <c r="G1597">
        <v>-20.8464811442479</v>
      </c>
      <c r="H1597">
        <v>-2.76389220534293</v>
      </c>
      <c r="I1597">
        <v>-11.395907489492201</v>
      </c>
      <c r="J1597">
        <v>-2.5429394577384299</v>
      </c>
      <c r="K1597">
        <v>167.69777427258299</v>
      </c>
      <c r="L1597">
        <v>164.184366530517</v>
      </c>
      <c r="M1597">
        <v>43.040484144076501</v>
      </c>
      <c r="N1597">
        <v>0.75959853072120198</v>
      </c>
      <c r="O1597">
        <v>23.218045112781901</v>
      </c>
      <c r="P1597">
        <v>18.75</v>
      </c>
      <c r="Q1597">
        <v>-9.6070310143389001E-2</v>
      </c>
    </row>
    <row r="1598" spans="1:17" hidden="1" x14ac:dyDescent="0.3">
      <c r="A1598" t="s">
        <v>3352</v>
      </c>
      <c r="B1598" t="s">
        <v>3353</v>
      </c>
      <c r="C1598" t="str">
        <f>IFERROR(VLOOKUP(Table1[[#This Row],[Ticker]],[1]!Table1[[Symbol]:[Industry]],2,FALSE),"-")</f>
        <v>-</v>
      </c>
      <c r="D1598" t="s">
        <v>413</v>
      </c>
      <c r="E1598">
        <v>733.68290160000004</v>
      </c>
      <c r="F1598">
        <v>69.12</v>
      </c>
      <c r="G1598">
        <v>50.601804529389902</v>
      </c>
      <c r="H1598">
        <v>-2.5392344836396599</v>
      </c>
      <c r="I1598">
        <v>-17.1599845229244</v>
      </c>
      <c r="J1598">
        <v>-3.1585592981958799</v>
      </c>
      <c r="K1598">
        <v>68.101407018009994</v>
      </c>
      <c r="L1598">
        <v>64.828127875863203</v>
      </c>
      <c r="M1598">
        <v>48.320087062179198</v>
      </c>
      <c r="N1598">
        <v>0.79088030523869002</v>
      </c>
      <c r="O1598">
        <v>22.034143518518501</v>
      </c>
      <c r="P1598">
        <v>83.829787234042499</v>
      </c>
      <c r="Q1598">
        <v>6.0535763488011998E-2</v>
      </c>
    </row>
    <row r="1599" spans="1:17" hidden="1" x14ac:dyDescent="0.3">
      <c r="A1599" t="s">
        <v>3354</v>
      </c>
      <c r="B1599" t="s">
        <v>3355</v>
      </c>
      <c r="C1599" t="str">
        <f>IFERROR(VLOOKUP(Table1[[#This Row],[Ticker]],[1]!Table1[[Symbol]:[Industry]],2,FALSE),"-")</f>
        <v>-</v>
      </c>
      <c r="D1599" t="s">
        <v>416</v>
      </c>
      <c r="E1599">
        <v>731.3125</v>
      </c>
      <c r="F1599">
        <v>228.77</v>
      </c>
      <c r="G1599">
        <v>-19.3751361150081</v>
      </c>
      <c r="H1599">
        <v>-6.2716670179762897</v>
      </c>
      <c r="I1599">
        <v>-26.1639361112152</v>
      </c>
      <c r="J1599">
        <v>2.3300735986764902</v>
      </c>
      <c r="K1599">
        <v>224.16442959073399</v>
      </c>
      <c r="L1599">
        <v>223.51941456439101</v>
      </c>
      <c r="M1599">
        <v>63.6797671242619</v>
      </c>
      <c r="N1599">
        <v>0.80268142922770203</v>
      </c>
      <c r="O1599">
        <v>24.928967959085501</v>
      </c>
      <c r="P1599">
        <v>21.4922995220393</v>
      </c>
      <c r="Q1599">
        <v>-9.5913317154695005E-2</v>
      </c>
    </row>
    <row r="1600" spans="1:17" hidden="1" x14ac:dyDescent="0.3">
      <c r="A1600" t="s">
        <v>3356</v>
      </c>
      <c r="B1600" t="s">
        <v>3357</v>
      </c>
      <c r="C1600" t="str">
        <f>IFERROR(VLOOKUP(Table1[[#This Row],[Ticker]],[1]!Table1[[Symbol]:[Industry]],2,FALSE),"-")</f>
        <v>-</v>
      </c>
      <c r="D1600" t="s">
        <v>62</v>
      </c>
      <c r="E1600">
        <v>729.05698319999999</v>
      </c>
      <c r="F1600">
        <v>333.9</v>
      </c>
      <c r="G1600">
        <v>9.2745175464378899</v>
      </c>
      <c r="H1600">
        <v>-2.9542279729039298</v>
      </c>
      <c r="I1600">
        <v>-30.579889899027201</v>
      </c>
      <c r="J1600">
        <v>5.16266923738036</v>
      </c>
      <c r="K1600">
        <v>333.10416784076398</v>
      </c>
      <c r="L1600">
        <v>344.57283701299701</v>
      </c>
      <c r="M1600">
        <v>59.628537893462102</v>
      </c>
      <c r="N1600">
        <v>2.1653431301913</v>
      </c>
      <c r="O1600">
        <v>43.456124588199998</v>
      </c>
      <c r="P1600">
        <v>41.513032422123302</v>
      </c>
      <c r="Q1600">
        <v>5.2104181113840999E-2</v>
      </c>
    </row>
    <row r="1601" spans="1:17" hidden="1" x14ac:dyDescent="0.3">
      <c r="A1601" t="s">
        <v>3358</v>
      </c>
      <c r="B1601" t="s">
        <v>3359</v>
      </c>
      <c r="C1601" t="str">
        <f>IFERROR(VLOOKUP(Table1[[#This Row],[Ticker]],[1]!Table1[[Symbol]:[Industry]],2,FALSE),"-")</f>
        <v>-</v>
      </c>
      <c r="D1601" t="s">
        <v>637</v>
      </c>
      <c r="E1601">
        <v>728.95222857600004</v>
      </c>
      <c r="F1601">
        <v>49.45</v>
      </c>
      <c r="G1601">
        <v>132.931296633529</v>
      </c>
      <c r="H1601">
        <v>8.0507233521581796</v>
      </c>
      <c r="I1601">
        <v>60.090186827315399</v>
      </c>
      <c r="J1601">
        <v>7.5941085464634099</v>
      </c>
      <c r="K1601">
        <v>44.457678845741803</v>
      </c>
      <c r="L1601">
        <v>35.873174357851099</v>
      </c>
      <c r="M1601">
        <v>68.106825596865207</v>
      </c>
      <c r="N1601">
        <v>0.792702170673656</v>
      </c>
      <c r="O1601">
        <v>16.359959555106101</v>
      </c>
      <c r="P1601">
        <v>167.29729729729701</v>
      </c>
      <c r="Q1601">
        <v>7.2849295783723997E-2</v>
      </c>
    </row>
    <row r="1602" spans="1:17" hidden="1" x14ac:dyDescent="0.3">
      <c r="A1602" t="s">
        <v>3360</v>
      </c>
      <c r="B1602" t="s">
        <v>3361</v>
      </c>
      <c r="C1602" t="str">
        <f>IFERROR(VLOOKUP(Table1[[#This Row],[Ticker]],[1]!Table1[[Symbol]:[Industry]],2,FALSE),"-")</f>
        <v>-</v>
      </c>
      <c r="D1602" t="s">
        <v>259</v>
      </c>
      <c r="E1602">
        <v>727.35</v>
      </c>
      <c r="F1602">
        <v>243.55</v>
      </c>
      <c r="G1602">
        <v>128.69715317864799</v>
      </c>
      <c r="H1602">
        <v>5.8029898514256901</v>
      </c>
      <c r="I1602">
        <v>-4.6660164744983996</v>
      </c>
      <c r="J1602">
        <v>0.20200160295101299</v>
      </c>
      <c r="K1602">
        <v>216.65758270135501</v>
      </c>
      <c r="M1602">
        <v>63.863660776516497</v>
      </c>
      <c r="N1602">
        <v>1.32110341906437</v>
      </c>
      <c r="O1602">
        <v>18.0635416621666</v>
      </c>
      <c r="P1602">
        <v>211.45831322369099</v>
      </c>
    </row>
    <row r="1603" spans="1:17" hidden="1" x14ac:dyDescent="0.3">
      <c r="A1603" t="s">
        <v>3362</v>
      </c>
      <c r="B1603" t="s">
        <v>3363</v>
      </c>
      <c r="C1603" t="str">
        <f>IFERROR(VLOOKUP(Table1[[#This Row],[Ticker]],[1]!Table1[[Symbol]:[Industry]],2,FALSE),"-")</f>
        <v>-</v>
      </c>
      <c r="E1603">
        <v>724.95360000000005</v>
      </c>
      <c r="F1603">
        <v>17.010000000000002</v>
      </c>
      <c r="G1603">
        <v>-79.955519969139701</v>
      </c>
      <c r="H1603">
        <v>-10.919838535328401</v>
      </c>
      <c r="I1603">
        <v>-49.965166413762397</v>
      </c>
      <c r="J1603">
        <v>-9.8625385267739496</v>
      </c>
      <c r="K1603">
        <v>19.743536879389598</v>
      </c>
      <c r="L1603">
        <v>23.485945239051599</v>
      </c>
      <c r="M1603">
        <v>47.545057867645603</v>
      </c>
      <c r="N1603">
        <v>2.62118691738891</v>
      </c>
      <c r="O1603">
        <v>164.05055849500201</v>
      </c>
      <c r="P1603">
        <v>16.307692307692299</v>
      </c>
      <c r="Q1603">
        <v>0.18759747458510201</v>
      </c>
    </row>
    <row r="1604" spans="1:17" hidden="1" x14ac:dyDescent="0.3">
      <c r="A1604" t="s">
        <v>3364</v>
      </c>
      <c r="B1604" t="s">
        <v>3365</v>
      </c>
      <c r="C1604" t="str">
        <f>IFERROR(VLOOKUP(Table1[[#This Row],[Ticker]],[1]!Table1[[Symbol]:[Industry]],2,FALSE),"-")</f>
        <v>-</v>
      </c>
      <c r="D1604" t="s">
        <v>1545</v>
      </c>
      <c r="E1604">
        <v>722.35064299499902</v>
      </c>
      <c r="F1604">
        <v>421</v>
      </c>
      <c r="G1604">
        <v>65.879306072518901</v>
      </c>
      <c r="H1604">
        <v>2.3128838361812298</v>
      </c>
      <c r="I1604">
        <v>66.896727494123695</v>
      </c>
      <c r="J1604">
        <v>1.54366925899837</v>
      </c>
      <c r="K1604">
        <v>380.70834179093799</v>
      </c>
      <c r="L1604">
        <v>302.15868534277899</v>
      </c>
      <c r="M1604">
        <v>53.946743550733103</v>
      </c>
      <c r="N1604">
        <v>1.8868179396693301</v>
      </c>
      <c r="O1604">
        <v>10.4513064133016</v>
      </c>
      <c r="P1604">
        <v>140.84668192219601</v>
      </c>
      <c r="Q1604">
        <v>8.6799656668247002E-2</v>
      </c>
    </row>
    <row r="1605" spans="1:17" hidden="1" x14ac:dyDescent="0.3">
      <c r="A1605" t="s">
        <v>3366</v>
      </c>
      <c r="B1605" t="s">
        <v>3367</v>
      </c>
      <c r="C1605" t="str">
        <f>IFERROR(VLOOKUP(Table1[[#This Row],[Ticker]],[1]!Table1[[Symbol]:[Industry]],2,FALSE),"-")</f>
        <v>-</v>
      </c>
      <c r="D1605" t="s">
        <v>1440</v>
      </c>
      <c r="E1605">
        <v>720.95984954699998</v>
      </c>
      <c r="F1605">
        <v>97.19</v>
      </c>
      <c r="G1605">
        <v>30.356027816325501</v>
      </c>
      <c r="H1605">
        <v>-11.1551599002345</v>
      </c>
      <c r="I1605">
        <v>-16.7654176758661</v>
      </c>
      <c r="J1605">
        <v>-5.7149475909301497</v>
      </c>
      <c r="K1605">
        <v>101.07736432061699</v>
      </c>
      <c r="L1605">
        <v>94.438291912143896</v>
      </c>
      <c r="M1605">
        <v>38.274229186404902</v>
      </c>
      <c r="N1605">
        <v>0.89413251908886104</v>
      </c>
      <c r="O1605">
        <v>31.6493466406008</v>
      </c>
      <c r="P1605">
        <v>62.797319932998299</v>
      </c>
      <c r="Q1605">
        <v>-2.0013038129288001E-2</v>
      </c>
    </row>
    <row r="1606" spans="1:17" hidden="1" x14ac:dyDescent="0.3">
      <c r="A1606" t="s">
        <v>3368</v>
      </c>
      <c r="B1606" t="s">
        <v>3369</v>
      </c>
      <c r="C1606" t="str">
        <f>IFERROR(VLOOKUP(Table1[[#This Row],[Ticker]],[1]!Table1[[Symbol]:[Industry]],2,FALSE),"-")</f>
        <v>-</v>
      </c>
      <c r="D1606" t="s">
        <v>591</v>
      </c>
      <c r="E1606">
        <v>720.56941734399902</v>
      </c>
      <c r="F1606">
        <v>295.45</v>
      </c>
      <c r="G1606">
        <v>21758.783148485301</v>
      </c>
      <c r="H1606">
        <v>46.433550243898097</v>
      </c>
      <c r="I1606">
        <v>8577.7960691802491</v>
      </c>
      <c r="J1606">
        <v>9.6325108349094908</v>
      </c>
      <c r="K1606">
        <v>195.413520361846</v>
      </c>
      <c r="L1606">
        <v>86.389828967159502</v>
      </c>
      <c r="M1606">
        <v>99.9385858912039</v>
      </c>
      <c r="N1606">
        <v>0.78964383256228698</v>
      </c>
      <c r="O1606">
        <v>0</v>
      </c>
      <c r="P1606">
        <v>23536</v>
      </c>
      <c r="Q1606">
        <v>0.224095227303829</v>
      </c>
    </row>
    <row r="1607" spans="1:17" hidden="1" x14ac:dyDescent="0.3">
      <c r="A1607" t="s">
        <v>3370</v>
      </c>
      <c r="B1607" t="s">
        <v>3371</v>
      </c>
      <c r="C1607" t="str">
        <f>IFERROR(VLOOKUP(Table1[[#This Row],[Ticker]],[1]!Table1[[Symbol]:[Industry]],2,FALSE),"-")</f>
        <v>-</v>
      </c>
      <c r="D1607" t="s">
        <v>413</v>
      </c>
      <c r="E1607">
        <v>718.01740068000004</v>
      </c>
      <c r="F1607">
        <v>58.91</v>
      </c>
      <c r="G1607">
        <v>-51.822976059216003</v>
      </c>
      <c r="H1607">
        <v>-12.1167195263961</v>
      </c>
      <c r="I1607">
        <v>-19.225735136183602</v>
      </c>
      <c r="J1607">
        <v>-3.8446291953612701</v>
      </c>
      <c r="K1607">
        <v>59.297250001452198</v>
      </c>
      <c r="L1607">
        <v>63.458634174768399</v>
      </c>
      <c r="M1607">
        <v>39.725865560088799</v>
      </c>
      <c r="N1607">
        <v>0.66036326521143995</v>
      </c>
      <c r="O1607">
        <v>66.355457477507997</v>
      </c>
      <c r="P1607">
        <v>26.416309012875502</v>
      </c>
      <c r="Q1607">
        <v>2.4420898825763E-2</v>
      </c>
    </row>
    <row r="1608" spans="1:17" hidden="1" x14ac:dyDescent="0.3">
      <c r="A1608" t="s">
        <v>3372</v>
      </c>
      <c r="B1608" t="s">
        <v>3373</v>
      </c>
      <c r="C1608" t="str">
        <f>IFERROR(VLOOKUP(Table1[[#This Row],[Ticker]],[1]!Table1[[Symbol]:[Industry]],2,FALSE),"-")</f>
        <v>-</v>
      </c>
      <c r="D1608" t="s">
        <v>304</v>
      </c>
      <c r="E1608">
        <v>717.678</v>
      </c>
      <c r="F1608">
        <v>150</v>
      </c>
      <c r="G1608">
        <v>-11.061782951245201</v>
      </c>
      <c r="H1608">
        <v>-0.700741324858695</v>
      </c>
      <c r="I1608">
        <v>-14.696592174628799</v>
      </c>
      <c r="J1608">
        <v>3.1332265421001999</v>
      </c>
      <c r="K1608">
        <v>147.475890229605</v>
      </c>
      <c r="L1608">
        <v>143.922901290569</v>
      </c>
      <c r="M1608">
        <v>59.417633613181501</v>
      </c>
      <c r="N1608">
        <v>1.02896525965846</v>
      </c>
      <c r="O1608">
        <v>17.3333333333333</v>
      </c>
      <c r="P1608">
        <v>29.0322580645161</v>
      </c>
      <c r="Q1608">
        <v>0.109669233575988</v>
      </c>
    </row>
    <row r="1609" spans="1:17" hidden="1" x14ac:dyDescent="0.3">
      <c r="A1609" t="s">
        <v>3374</v>
      </c>
      <c r="B1609" t="s">
        <v>3375</v>
      </c>
      <c r="C1609" t="str">
        <f>IFERROR(VLOOKUP(Table1[[#This Row],[Ticker]],[1]!Table1[[Symbol]:[Industry]],2,FALSE),"-")</f>
        <v>-</v>
      </c>
      <c r="D1609" t="s">
        <v>371</v>
      </c>
      <c r="E1609">
        <v>717.07993859700002</v>
      </c>
      <c r="F1609">
        <v>11.94</v>
      </c>
      <c r="G1609">
        <v>-0.85229847990818497</v>
      </c>
      <c r="H1609">
        <v>-4.7212361563059204</v>
      </c>
      <c r="I1609">
        <v>-22.471610925493501</v>
      </c>
      <c r="J1609">
        <v>-3.7559649226299698</v>
      </c>
      <c r="K1609">
        <v>11.7719295485164</v>
      </c>
      <c r="L1609">
        <v>11.1081756516833</v>
      </c>
      <c r="M1609">
        <v>39.741678533112797</v>
      </c>
      <c r="N1609">
        <v>1.1123388818053399</v>
      </c>
      <c r="O1609">
        <v>32.7470686767169</v>
      </c>
      <c r="P1609">
        <v>51.139240506329003</v>
      </c>
      <c r="Q1609">
        <v>-2.3935667455138001E-2</v>
      </c>
    </row>
    <row r="1610" spans="1:17" hidden="1" x14ac:dyDescent="0.3">
      <c r="A1610" t="s">
        <v>3376</v>
      </c>
      <c r="B1610" t="s">
        <v>3377</v>
      </c>
      <c r="C1610" t="str">
        <f>IFERROR(VLOOKUP(Table1[[#This Row],[Ticker]],[1]!Table1[[Symbol]:[Industry]],2,FALSE),"-")</f>
        <v>-</v>
      </c>
      <c r="D1610" t="s">
        <v>813</v>
      </c>
      <c r="E1610">
        <v>716.73629370000003</v>
      </c>
      <c r="F1610">
        <v>297.64999999999998</v>
      </c>
      <c r="G1610">
        <v>18.970368672601801</v>
      </c>
      <c r="H1610">
        <v>9.1940358102212603</v>
      </c>
      <c r="I1610">
        <v>33.462592199720802</v>
      </c>
      <c r="J1610">
        <v>-1.41461132758284</v>
      </c>
      <c r="K1610">
        <v>264.38664178845403</v>
      </c>
      <c r="M1610">
        <v>58.922400335573698</v>
      </c>
      <c r="N1610">
        <v>0.50708165074362199</v>
      </c>
      <c r="O1610">
        <v>7.3744330589618796</v>
      </c>
      <c r="P1610">
        <v>91.599613775345901</v>
      </c>
    </row>
    <row r="1611" spans="1:17" hidden="1" x14ac:dyDescent="0.3">
      <c r="A1611" t="s">
        <v>3378</v>
      </c>
      <c r="B1611" t="s">
        <v>3379</v>
      </c>
      <c r="C1611" t="str">
        <f>IFERROR(VLOOKUP(Table1[[#This Row],[Ticker]],[1]!Table1[[Symbol]:[Industry]],2,FALSE),"-")</f>
        <v>-</v>
      </c>
      <c r="D1611" t="s">
        <v>173</v>
      </c>
      <c r="E1611">
        <v>713.02120893199901</v>
      </c>
      <c r="F1611">
        <v>41.81</v>
      </c>
      <c r="G1611">
        <v>-1.40951054135802</v>
      </c>
      <c r="H1611">
        <v>-16.940868276517602</v>
      </c>
      <c r="I1611">
        <v>-33.023020719854301</v>
      </c>
      <c r="J1611">
        <v>-2.9383633404652998</v>
      </c>
      <c r="K1611">
        <v>46.504708117156603</v>
      </c>
      <c r="L1611">
        <v>46.111794591172099</v>
      </c>
      <c r="M1611">
        <v>40.393358753760701</v>
      </c>
      <c r="N1611">
        <v>0.54160684779476398</v>
      </c>
      <c r="O1611">
        <v>49.9641234154508</v>
      </c>
      <c r="P1611">
        <v>30.6154326772883</v>
      </c>
      <c r="Q1611">
        <v>0.15096510869133001</v>
      </c>
    </row>
    <row r="1612" spans="1:17" hidden="1" x14ac:dyDescent="0.3">
      <c r="A1612" t="s">
        <v>3380</v>
      </c>
      <c r="B1612" t="s">
        <v>3381</v>
      </c>
      <c r="C1612" t="str">
        <f>IFERROR(VLOOKUP(Table1[[#This Row],[Ticker]],[1]!Table1[[Symbol]:[Industry]],2,FALSE),"-")</f>
        <v>-</v>
      </c>
      <c r="E1612">
        <v>704.37821080000003</v>
      </c>
      <c r="F1612">
        <v>703.5</v>
      </c>
      <c r="G1612">
        <v>113.65938626556</v>
      </c>
      <c r="H1612">
        <v>-20.531414780207498</v>
      </c>
      <c r="I1612">
        <v>47.109174169087602</v>
      </c>
      <c r="J1612">
        <v>-1.16190479137025</v>
      </c>
      <c r="K1612">
        <v>695.21377058676205</v>
      </c>
      <c r="L1612">
        <v>517.865025962093</v>
      </c>
      <c r="M1612">
        <v>44.177690720053697</v>
      </c>
      <c r="N1612">
        <v>0.42570143413276301</v>
      </c>
      <c r="O1612">
        <v>27.931769722814501</v>
      </c>
      <c r="P1612">
        <v>153.87946589678799</v>
      </c>
    </row>
    <row r="1613" spans="1:17" hidden="1" x14ac:dyDescent="0.3">
      <c r="A1613" t="s">
        <v>3382</v>
      </c>
      <c r="B1613" t="s">
        <v>3383</v>
      </c>
      <c r="C1613" t="str">
        <f>IFERROR(VLOOKUP(Table1[[#This Row],[Ticker]],[1]!Table1[[Symbol]:[Industry]],2,FALSE),"-")</f>
        <v>-</v>
      </c>
      <c r="D1613" t="s">
        <v>98</v>
      </c>
      <c r="E1613">
        <v>702.1</v>
      </c>
      <c r="F1613">
        <v>58.75</v>
      </c>
      <c r="G1613">
        <v>34.777661516931701</v>
      </c>
      <c r="H1613">
        <v>-7.4349633694342003</v>
      </c>
      <c r="I1613">
        <v>-2.40375539076468</v>
      </c>
      <c r="J1613">
        <v>-5.4862164377579399</v>
      </c>
      <c r="K1613">
        <v>60.800467507780702</v>
      </c>
      <c r="L1613">
        <v>55.5530593851961</v>
      </c>
      <c r="M1613">
        <v>44.6685713890881</v>
      </c>
      <c r="N1613">
        <v>1.47354543088031</v>
      </c>
      <c r="O1613">
        <v>30.212765957446798</v>
      </c>
      <c r="P1613">
        <v>89.516129032257993</v>
      </c>
    </row>
    <row r="1614" spans="1:17" hidden="1" x14ac:dyDescent="0.3">
      <c r="A1614" t="s">
        <v>3384</v>
      </c>
      <c r="B1614" t="s">
        <v>3385</v>
      </c>
      <c r="C1614" t="str">
        <f>IFERROR(VLOOKUP(Table1[[#This Row],[Ticker]],[1]!Table1[[Symbol]:[Industry]],2,FALSE),"-")</f>
        <v>-</v>
      </c>
      <c r="E1614">
        <v>699.745</v>
      </c>
      <c r="F1614">
        <v>71.19</v>
      </c>
      <c r="G1614">
        <v>982.47646797309301</v>
      </c>
      <c r="H1614">
        <v>15.185207214183301</v>
      </c>
      <c r="I1614">
        <v>76.822954589775705</v>
      </c>
      <c r="J1614">
        <v>-5.0017020598953801</v>
      </c>
      <c r="K1614">
        <v>58.589947187407098</v>
      </c>
      <c r="L1614">
        <v>41.460922460003097</v>
      </c>
      <c r="M1614">
        <v>65.475356706674205</v>
      </c>
      <c r="N1614">
        <v>2.40107442580454</v>
      </c>
      <c r="O1614">
        <v>5.3518752633797</v>
      </c>
      <c r="P1614">
        <v>1215.8964879852099</v>
      </c>
      <c r="Q1614">
        <v>0.217731453576433</v>
      </c>
    </row>
    <row r="1615" spans="1:17" hidden="1" x14ac:dyDescent="0.3">
      <c r="A1615" t="s">
        <v>3386</v>
      </c>
      <c r="B1615" t="s">
        <v>3387</v>
      </c>
      <c r="C1615" t="str">
        <f>IFERROR(VLOOKUP(Table1[[#This Row],[Ticker]],[1]!Table1[[Symbol]:[Industry]],2,FALSE),"-")</f>
        <v>-</v>
      </c>
      <c r="D1615" t="s">
        <v>637</v>
      </c>
      <c r="E1615">
        <v>697.56176000000005</v>
      </c>
      <c r="F1615">
        <v>440.75</v>
      </c>
      <c r="G1615">
        <v>285.51385115066302</v>
      </c>
      <c r="H1615">
        <v>37.792236123210301</v>
      </c>
      <c r="I1615">
        <v>264.79958853671701</v>
      </c>
      <c r="J1615">
        <v>-1.54504611019154</v>
      </c>
      <c r="K1615">
        <v>335.05766948374099</v>
      </c>
      <c r="L1615">
        <v>191.70111812468301</v>
      </c>
      <c r="M1615">
        <v>55.6742724105737</v>
      </c>
      <c r="N1615">
        <v>9.1710013003901095E-2</v>
      </c>
      <c r="O1615">
        <v>17.980714690867799</v>
      </c>
      <c r="P1615">
        <v>418.529411764705</v>
      </c>
    </row>
    <row r="1616" spans="1:17" hidden="1" x14ac:dyDescent="0.3">
      <c r="A1616" t="s">
        <v>3388</v>
      </c>
      <c r="B1616" t="s">
        <v>3389</v>
      </c>
      <c r="C1616" t="str">
        <f>IFERROR(VLOOKUP(Table1[[#This Row],[Ticker]],[1]!Table1[[Symbol]:[Industry]],2,FALSE),"-")</f>
        <v>-</v>
      </c>
      <c r="D1616" t="s">
        <v>3258</v>
      </c>
      <c r="E1616">
        <v>696.98987557999999</v>
      </c>
      <c r="F1616">
        <v>763.9</v>
      </c>
      <c r="G1616">
        <v>17.634920026886402</v>
      </c>
      <c r="H1616">
        <v>-10.2526283670254</v>
      </c>
      <c r="I1616">
        <v>15.619402186246999</v>
      </c>
      <c r="J1616">
        <v>-7.6910132072930804</v>
      </c>
      <c r="K1616">
        <v>810.77577122548405</v>
      </c>
      <c r="L1616">
        <v>735.95304572097598</v>
      </c>
      <c r="M1616">
        <v>28.762699928750799</v>
      </c>
      <c r="N1616">
        <v>0.72095732674633894</v>
      </c>
      <c r="O1616">
        <v>32.085351485796501</v>
      </c>
      <c r="P1616">
        <v>55.185373285931902</v>
      </c>
      <c r="Q1616">
        <v>5.5597075320288999E-2</v>
      </c>
    </row>
    <row r="1617" spans="1:17" hidden="1" x14ac:dyDescent="0.3">
      <c r="A1617" t="s">
        <v>3390</v>
      </c>
      <c r="B1617" t="s">
        <v>3391</v>
      </c>
      <c r="C1617" t="str">
        <f>IFERROR(VLOOKUP(Table1[[#This Row],[Ticker]],[1]!Table1[[Symbol]:[Industry]],2,FALSE),"-")</f>
        <v>-</v>
      </c>
      <c r="D1617" t="s">
        <v>98</v>
      </c>
      <c r="E1617">
        <v>696.28658399999995</v>
      </c>
      <c r="F1617">
        <v>334.35</v>
      </c>
      <c r="G1617">
        <v>955.63679825165298</v>
      </c>
      <c r="H1617">
        <v>-3.6577878979854201</v>
      </c>
      <c r="I1617">
        <v>65.464192132355194</v>
      </c>
      <c r="J1617">
        <v>-1.2991100442352299</v>
      </c>
      <c r="K1617">
        <v>325.96797015101401</v>
      </c>
      <c r="L1617">
        <v>225.52722388582001</v>
      </c>
      <c r="M1617">
        <v>41.795790987225701</v>
      </c>
      <c r="N1617">
        <v>0.54456876978995905</v>
      </c>
      <c r="O1617">
        <v>18.633168835052999</v>
      </c>
      <c r="P1617">
        <v>982.03883495145601</v>
      </c>
    </row>
    <row r="1618" spans="1:17" hidden="1" x14ac:dyDescent="0.3">
      <c r="A1618" t="s">
        <v>3392</v>
      </c>
      <c r="B1618" t="s">
        <v>3393</v>
      </c>
      <c r="C1618" t="str">
        <f>IFERROR(VLOOKUP(Table1[[#This Row],[Ticker]],[1]!Table1[[Symbol]:[Industry]],2,FALSE),"-")</f>
        <v>-</v>
      </c>
      <c r="D1618" t="s">
        <v>1175</v>
      </c>
      <c r="E1618">
        <v>695.37190183199903</v>
      </c>
      <c r="F1618">
        <v>69.44</v>
      </c>
      <c r="G1618">
        <v>33.967478311743797</v>
      </c>
      <c r="H1618">
        <v>-3.4839635965709799</v>
      </c>
      <c r="I1618">
        <v>-37.122521842582202</v>
      </c>
      <c r="J1618">
        <v>-4.82463099907502</v>
      </c>
      <c r="K1618">
        <v>71.398651428370698</v>
      </c>
      <c r="L1618">
        <v>75.121132968981797</v>
      </c>
      <c r="M1618">
        <v>45.2438878430073</v>
      </c>
      <c r="N1618">
        <v>1.83139626785938</v>
      </c>
      <c r="O1618">
        <v>106.941244239631</v>
      </c>
      <c r="P1618">
        <v>63.196239717978798</v>
      </c>
      <c r="Q1618">
        <v>-6.8931995645379997E-3</v>
      </c>
    </row>
    <row r="1619" spans="1:17" hidden="1" x14ac:dyDescent="0.3">
      <c r="A1619" t="s">
        <v>3394</v>
      </c>
      <c r="B1619" t="s">
        <v>3395</v>
      </c>
      <c r="C1619" t="str">
        <f>IFERROR(VLOOKUP(Table1[[#This Row],[Ticker]],[1]!Table1[[Symbol]:[Industry]],2,FALSE),"-")</f>
        <v>-</v>
      </c>
      <c r="D1619" t="s">
        <v>543</v>
      </c>
      <c r="E1619">
        <v>695.11346023999999</v>
      </c>
      <c r="F1619">
        <v>293.8</v>
      </c>
      <c r="G1619">
        <v>16.845159789713801</v>
      </c>
      <c r="H1619">
        <v>3.7899113529130202</v>
      </c>
      <c r="I1619">
        <v>-31.9315907689823</v>
      </c>
      <c r="J1619">
        <v>1.2379016259759801</v>
      </c>
      <c r="K1619">
        <v>292.15418837580802</v>
      </c>
      <c r="L1619">
        <v>289.95890356776198</v>
      </c>
      <c r="M1619">
        <v>63.0567390637326</v>
      </c>
      <c r="N1619">
        <v>1.0569414790115299</v>
      </c>
      <c r="O1619">
        <v>47.6174268209666</v>
      </c>
      <c r="P1619">
        <v>46.169154228855703</v>
      </c>
      <c r="Q1619">
        <v>3.0946979426917001E-2</v>
      </c>
    </row>
    <row r="1620" spans="1:17" hidden="1" x14ac:dyDescent="0.3">
      <c r="A1620" t="s">
        <v>3396</v>
      </c>
      <c r="B1620" t="s">
        <v>3397</v>
      </c>
      <c r="C1620" t="str">
        <f>IFERROR(VLOOKUP(Table1[[#This Row],[Ticker]],[1]!Table1[[Symbol]:[Industry]],2,FALSE),"-")</f>
        <v>-</v>
      </c>
      <c r="D1620" t="s">
        <v>130</v>
      </c>
      <c r="E1620">
        <v>693.47992269600002</v>
      </c>
      <c r="F1620">
        <v>210.35</v>
      </c>
      <c r="G1620">
        <v>186.85187245879601</v>
      </c>
      <c r="H1620">
        <v>-21.7458866703988</v>
      </c>
      <c r="I1620">
        <v>-14.3222464828214</v>
      </c>
      <c r="J1620">
        <v>-9.3024995395553205</v>
      </c>
      <c r="K1620">
        <v>231.04100969903999</v>
      </c>
      <c r="L1620">
        <v>199.16015757043999</v>
      </c>
      <c r="M1620">
        <v>25.674083103517798</v>
      </c>
      <c r="N1620">
        <v>1.1658074396875799</v>
      </c>
      <c r="O1620">
        <v>49.465177085809302</v>
      </c>
      <c r="P1620">
        <v>239.27419354838699</v>
      </c>
      <c r="Q1620">
        <v>0.13478067986890399</v>
      </c>
    </row>
    <row r="1621" spans="1:17" hidden="1" x14ac:dyDescent="0.3">
      <c r="A1621" t="s">
        <v>3398</v>
      </c>
      <c r="B1621" t="s">
        <v>3399</v>
      </c>
      <c r="C1621" t="str">
        <f>IFERROR(VLOOKUP(Table1[[#This Row],[Ticker]],[1]!Table1[[Symbol]:[Industry]],2,FALSE),"-")</f>
        <v>-</v>
      </c>
      <c r="D1621" t="s">
        <v>75</v>
      </c>
      <c r="E1621">
        <v>693.39989519999995</v>
      </c>
      <c r="F1621">
        <v>107.75</v>
      </c>
      <c r="G1621">
        <v>-35.2429842463347</v>
      </c>
      <c r="H1621">
        <v>-4.6855938194083597</v>
      </c>
      <c r="I1621">
        <v>-12.141294654166</v>
      </c>
      <c r="J1621">
        <v>-3.1047797568817002</v>
      </c>
      <c r="K1621">
        <v>110.34476153006599</v>
      </c>
      <c r="L1621">
        <v>112.019930818343</v>
      </c>
      <c r="M1621">
        <v>48.628371321152599</v>
      </c>
      <c r="N1621">
        <v>1.59936752963836</v>
      </c>
      <c r="O1621">
        <v>30.2088167053364</v>
      </c>
      <c r="P1621">
        <v>22.512791358726499</v>
      </c>
      <c r="Q1621">
        <v>0.174895947750181</v>
      </c>
    </row>
    <row r="1622" spans="1:17" hidden="1" x14ac:dyDescent="0.3">
      <c r="A1622" t="s">
        <v>3400</v>
      </c>
      <c r="B1622" t="s">
        <v>3401</v>
      </c>
      <c r="C1622" t="str">
        <f>IFERROR(VLOOKUP(Table1[[#This Row],[Ticker]],[1]!Table1[[Symbol]:[Industry]],2,FALSE),"-")</f>
        <v>-</v>
      </c>
      <c r="D1622" t="s">
        <v>330</v>
      </c>
      <c r="E1622">
        <v>691.488628368999</v>
      </c>
      <c r="F1622">
        <v>137.01</v>
      </c>
      <c r="G1622">
        <v>103.673530050826</v>
      </c>
      <c r="H1622">
        <v>29.731625309027901</v>
      </c>
      <c r="I1622">
        <v>35.889539578124499</v>
      </c>
      <c r="J1622">
        <v>4.6110979239187104</v>
      </c>
      <c r="K1622">
        <v>116.41152808758</v>
      </c>
      <c r="L1622">
        <v>98.180582394706207</v>
      </c>
      <c r="M1622">
        <v>70.755340056237003</v>
      </c>
      <c r="N1622">
        <v>0.94458336718840097</v>
      </c>
      <c r="O1622">
        <v>6.9265017152032797</v>
      </c>
      <c r="P1622">
        <v>135.210300429184</v>
      </c>
      <c r="Q1622">
        <v>0.10148728682482</v>
      </c>
    </row>
    <row r="1623" spans="1:17" hidden="1" x14ac:dyDescent="0.3">
      <c r="A1623" t="s">
        <v>3402</v>
      </c>
      <c r="B1623" t="s">
        <v>3403</v>
      </c>
      <c r="C1623" t="str">
        <f>IFERROR(VLOOKUP(Table1[[#This Row],[Ticker]],[1]!Table1[[Symbol]:[Industry]],2,FALSE),"-")</f>
        <v>-</v>
      </c>
      <c r="D1623" t="s">
        <v>130</v>
      </c>
      <c r="E1623">
        <v>691.08729573999994</v>
      </c>
      <c r="F1623">
        <v>446.75</v>
      </c>
      <c r="G1623">
        <v>-35.536859876271002</v>
      </c>
      <c r="H1623">
        <v>-8.1215147931051792</v>
      </c>
      <c r="I1623">
        <v>-34.031315831099903</v>
      </c>
      <c r="J1623">
        <v>-4.14308537206455</v>
      </c>
      <c r="K1623">
        <v>466.00462942434302</v>
      </c>
      <c r="L1623">
        <v>491.89017323124</v>
      </c>
      <c r="M1623">
        <v>35.137379401348802</v>
      </c>
      <c r="N1623">
        <v>0.61433553904676397</v>
      </c>
      <c r="O1623">
        <v>52.534974818130898</v>
      </c>
      <c r="P1623">
        <v>7.3789208027881203</v>
      </c>
      <c r="Q1623">
        <v>8.5232253126458005E-2</v>
      </c>
    </row>
    <row r="1624" spans="1:17" hidden="1" x14ac:dyDescent="0.3">
      <c r="A1624" t="s">
        <v>3404</v>
      </c>
      <c r="B1624" t="s">
        <v>3405</v>
      </c>
      <c r="C1624" t="str">
        <f>IFERROR(VLOOKUP(Table1[[#This Row],[Ticker]],[1]!Table1[[Symbol]:[Industry]],2,FALSE),"-")</f>
        <v>-</v>
      </c>
      <c r="E1624">
        <v>691.06704999999999</v>
      </c>
      <c r="F1624">
        <v>470</v>
      </c>
      <c r="G1624">
        <v>41.605112540589701</v>
      </c>
      <c r="H1624">
        <v>-3.9921344025446901</v>
      </c>
      <c r="I1624">
        <v>-18.0787091599075</v>
      </c>
      <c r="J1624">
        <v>0.73328908118712899</v>
      </c>
      <c r="K1624">
        <v>466.65798748609097</v>
      </c>
      <c r="L1624">
        <v>439.609152636658</v>
      </c>
      <c r="M1624">
        <v>60.3900153229905</v>
      </c>
      <c r="N1624">
        <v>0.45241192693968801</v>
      </c>
      <c r="O1624">
        <v>21.702127659574401</v>
      </c>
      <c r="P1624">
        <v>77.358490566037702</v>
      </c>
    </row>
    <row r="1625" spans="1:17" hidden="1" x14ac:dyDescent="0.3">
      <c r="A1625" t="s">
        <v>3406</v>
      </c>
      <c r="B1625" t="s">
        <v>3407</v>
      </c>
      <c r="C1625" t="str">
        <f>IFERROR(VLOOKUP(Table1[[#This Row],[Ticker]],[1]!Table1[[Symbol]:[Industry]],2,FALSE),"-")</f>
        <v>-</v>
      </c>
      <c r="D1625" t="s">
        <v>193</v>
      </c>
      <c r="E1625">
        <v>689.90236730000004</v>
      </c>
      <c r="F1625">
        <v>195.6</v>
      </c>
      <c r="G1625">
        <v>270.99739442575498</v>
      </c>
      <c r="H1625">
        <v>5.4900593948632999</v>
      </c>
      <c r="I1625">
        <v>6.6356413727700003</v>
      </c>
      <c r="J1625">
        <v>-8.6767763344648792</v>
      </c>
      <c r="K1625">
        <v>193.42278647060999</v>
      </c>
      <c r="L1625">
        <v>159.73344144159699</v>
      </c>
      <c r="M1625">
        <v>42.909770915198898</v>
      </c>
      <c r="N1625">
        <v>1.1063450292456301</v>
      </c>
      <c r="O1625">
        <v>12.474437627811801</v>
      </c>
      <c r="Q1625">
        <v>0.12859722435107601</v>
      </c>
    </row>
    <row r="1626" spans="1:17" hidden="1" x14ac:dyDescent="0.3">
      <c r="A1626" t="s">
        <v>3408</v>
      </c>
      <c r="B1626" t="s">
        <v>3409</v>
      </c>
      <c r="C1626" t="str">
        <f>IFERROR(VLOOKUP(Table1[[#This Row],[Ticker]],[1]!Table1[[Symbol]:[Industry]],2,FALSE),"-")</f>
        <v>-</v>
      </c>
      <c r="D1626" t="s">
        <v>553</v>
      </c>
      <c r="E1626">
        <v>688.94100000000003</v>
      </c>
      <c r="F1626">
        <v>1049.95</v>
      </c>
      <c r="G1626">
        <v>77.669877780274305</v>
      </c>
      <c r="H1626">
        <v>-6.0001661256299501</v>
      </c>
      <c r="I1626">
        <v>21.1721311837385</v>
      </c>
      <c r="J1626">
        <v>-4.2883154182362304</v>
      </c>
      <c r="K1626">
        <v>1028.9794843833299</v>
      </c>
      <c r="L1626">
        <v>886.85937804700995</v>
      </c>
      <c r="M1626">
        <v>39.384773590551099</v>
      </c>
      <c r="N1626">
        <v>1.3848405562956301</v>
      </c>
      <c r="O1626">
        <v>12.3863041097195</v>
      </c>
      <c r="P1626">
        <v>109.989999999999</v>
      </c>
      <c r="Q1626">
        <v>6.4635037946984997E-2</v>
      </c>
    </row>
    <row r="1627" spans="1:17" hidden="1" x14ac:dyDescent="0.3">
      <c r="A1627" t="s">
        <v>3410</v>
      </c>
      <c r="B1627" t="s">
        <v>3411</v>
      </c>
      <c r="C1627" t="str">
        <f>IFERROR(VLOOKUP(Table1[[#This Row],[Ticker]],[1]!Table1[[Symbol]:[Industry]],2,FALSE),"-")</f>
        <v>-</v>
      </c>
      <c r="D1627" t="s">
        <v>304</v>
      </c>
      <c r="E1627">
        <v>688.01854667500004</v>
      </c>
      <c r="F1627">
        <v>394.75</v>
      </c>
      <c r="G1627">
        <v>-11.6773912484025</v>
      </c>
      <c r="H1627">
        <v>23.7145276134999</v>
      </c>
      <c r="I1627">
        <v>29.552290392984599</v>
      </c>
      <c r="J1627">
        <v>2.0516987111150802</v>
      </c>
      <c r="K1627">
        <v>339.95321387346303</v>
      </c>
      <c r="L1627">
        <v>318.15336527207199</v>
      </c>
      <c r="M1627">
        <v>66.886103632367707</v>
      </c>
      <c r="N1627">
        <v>1.46533617102521</v>
      </c>
      <c r="O1627">
        <v>13.7257195767044</v>
      </c>
      <c r="P1627">
        <v>59.817813765182102</v>
      </c>
      <c r="Q1627">
        <v>4.1365838628970003E-2</v>
      </c>
    </row>
    <row r="1628" spans="1:17" hidden="1" x14ac:dyDescent="0.3">
      <c r="A1628" t="s">
        <v>3412</v>
      </c>
      <c r="B1628" t="s">
        <v>3413</v>
      </c>
      <c r="C1628" t="str">
        <f>IFERROR(VLOOKUP(Table1[[#This Row],[Ticker]],[1]!Table1[[Symbol]:[Industry]],2,FALSE),"-")</f>
        <v>-</v>
      </c>
      <c r="D1628" t="s">
        <v>140</v>
      </c>
      <c r="E1628">
        <v>687.72612152099998</v>
      </c>
      <c r="F1628">
        <v>25.31</v>
      </c>
      <c r="G1628">
        <v>113.503176570338</v>
      </c>
      <c r="H1628">
        <v>-9.6785716292875907</v>
      </c>
      <c r="I1628">
        <v>49.8154264439288</v>
      </c>
      <c r="J1628">
        <v>-0.87590186234572498</v>
      </c>
      <c r="K1628">
        <v>27.149201906766798</v>
      </c>
      <c r="L1628">
        <v>23.6044051917088</v>
      </c>
      <c r="M1628">
        <v>53.903725040077802</v>
      </c>
      <c r="N1628">
        <v>1.2421206430374201</v>
      </c>
      <c r="O1628">
        <v>71.671276175424694</v>
      </c>
      <c r="P1628">
        <v>170.695187165775</v>
      </c>
      <c r="Q1628">
        <v>0.11890768720093001</v>
      </c>
    </row>
    <row r="1629" spans="1:17" hidden="1" x14ac:dyDescent="0.3">
      <c r="A1629" t="s">
        <v>3414</v>
      </c>
      <c r="B1629" t="s">
        <v>3415</v>
      </c>
      <c r="C1629" t="str">
        <f>IFERROR(VLOOKUP(Table1[[#This Row],[Ticker]],[1]!Table1[[Symbol]:[Industry]],2,FALSE),"-")</f>
        <v>-</v>
      </c>
      <c r="D1629" t="s">
        <v>938</v>
      </c>
      <c r="E1629">
        <v>684.00927000000001</v>
      </c>
      <c r="F1629">
        <v>456.2</v>
      </c>
      <c r="G1629">
        <v>-17.8476048140211</v>
      </c>
      <c r="H1629">
        <v>-4.9799103001655203</v>
      </c>
      <c r="I1629">
        <v>-34.594331433848801</v>
      </c>
      <c r="J1629">
        <v>-3.28122247115911</v>
      </c>
      <c r="K1629">
        <v>461.23169997838698</v>
      </c>
      <c r="L1629">
        <v>459.37680421128903</v>
      </c>
      <c r="M1629">
        <v>27.7449860613611</v>
      </c>
      <c r="N1629">
        <v>0.83724046756023596</v>
      </c>
      <c r="O1629">
        <v>31.060938185006499</v>
      </c>
      <c r="P1629">
        <v>18.186528497409299</v>
      </c>
      <c r="Q1629">
        <v>6.5553681229453001E-2</v>
      </c>
    </row>
    <row r="1630" spans="1:17" hidden="1" x14ac:dyDescent="0.3">
      <c r="A1630" t="s">
        <v>3416</v>
      </c>
      <c r="B1630" t="s">
        <v>3417</v>
      </c>
      <c r="C1630" t="str">
        <f>IFERROR(VLOOKUP(Table1[[#This Row],[Ticker]],[1]!Table1[[Symbol]:[Industry]],2,FALSE),"-")</f>
        <v>-</v>
      </c>
      <c r="E1630">
        <v>682.33657260999996</v>
      </c>
      <c r="F1630">
        <v>716.65</v>
      </c>
      <c r="G1630">
        <v>265.20998515811999</v>
      </c>
      <c r="H1630">
        <v>31.232497348682799</v>
      </c>
      <c r="I1630">
        <v>16.856694778083501</v>
      </c>
      <c r="J1630">
        <v>8.1008498358446595</v>
      </c>
      <c r="K1630">
        <v>579.98146674782299</v>
      </c>
      <c r="L1630">
        <v>480.127112027088</v>
      </c>
      <c r="M1630">
        <v>70.056357923348898</v>
      </c>
      <c r="N1630">
        <v>1.8960305013249601</v>
      </c>
      <c r="O1630">
        <v>8.0025116863182895</v>
      </c>
      <c r="P1630">
        <v>380.97315436241598</v>
      </c>
    </row>
    <row r="1631" spans="1:17" hidden="1" x14ac:dyDescent="0.3">
      <c r="A1631" t="s">
        <v>3418</v>
      </c>
      <c r="B1631" t="s">
        <v>3419</v>
      </c>
      <c r="C1631" t="str">
        <f>IFERROR(VLOOKUP(Table1[[#This Row],[Ticker]],[1]!Table1[[Symbol]:[Industry]],2,FALSE),"-")</f>
        <v>-</v>
      </c>
      <c r="D1631" t="s">
        <v>108</v>
      </c>
      <c r="E1631">
        <v>680.59500000000003</v>
      </c>
      <c r="F1631">
        <v>133.6</v>
      </c>
      <c r="G1631">
        <v>-30.212245182909101</v>
      </c>
      <c r="H1631">
        <v>-2.7954277913113099</v>
      </c>
      <c r="I1631">
        <v>-23.6375964564638</v>
      </c>
      <c r="J1631">
        <v>-1.9105855626875199</v>
      </c>
      <c r="K1631">
        <v>132.913520614882</v>
      </c>
      <c r="L1631">
        <v>137.95807767173099</v>
      </c>
      <c r="M1631">
        <v>45.446541346249802</v>
      </c>
      <c r="N1631">
        <v>0.94576258101778499</v>
      </c>
      <c r="O1631">
        <v>29.640718562874198</v>
      </c>
      <c r="P1631">
        <v>13.2203389830508</v>
      </c>
      <c r="Q1631">
        <v>-9.2987035983831998E-2</v>
      </c>
    </row>
    <row r="1632" spans="1:17" hidden="1" x14ac:dyDescent="0.3">
      <c r="A1632" t="s">
        <v>3420</v>
      </c>
      <c r="B1632" t="s">
        <v>3421</v>
      </c>
      <c r="C1632" t="str">
        <f>IFERROR(VLOOKUP(Table1[[#This Row],[Ticker]],[1]!Table1[[Symbol]:[Industry]],2,FALSE),"-")</f>
        <v>-</v>
      </c>
      <c r="D1632" t="s">
        <v>299</v>
      </c>
      <c r="E1632">
        <v>680.4021338</v>
      </c>
      <c r="F1632">
        <v>3.99</v>
      </c>
      <c r="G1632">
        <v>59.179358649033702</v>
      </c>
      <c r="H1632">
        <v>-1.9471558996232901</v>
      </c>
      <c r="I1632">
        <v>-29.6417719355711</v>
      </c>
      <c r="J1632">
        <v>-5.7743705887637198</v>
      </c>
      <c r="K1632">
        <v>4.0157319103706897</v>
      </c>
      <c r="L1632">
        <v>3.86774723868675</v>
      </c>
      <c r="M1632">
        <v>42.4145367500929</v>
      </c>
      <c r="N1632">
        <v>1.0729847940671799</v>
      </c>
      <c r="O1632">
        <v>66.6666666666666</v>
      </c>
      <c r="P1632">
        <v>89.999999999999901</v>
      </c>
      <c r="Q1632">
        <v>6.2389520348623002E-2</v>
      </c>
    </row>
    <row r="1633" spans="1:17" hidden="1" x14ac:dyDescent="0.3">
      <c r="A1633" t="s">
        <v>3422</v>
      </c>
      <c r="B1633" t="s">
        <v>3423</v>
      </c>
      <c r="C1633" t="str">
        <f>IFERROR(VLOOKUP(Table1[[#This Row],[Ticker]],[1]!Table1[[Symbol]:[Industry]],2,FALSE),"-")</f>
        <v>-</v>
      </c>
      <c r="D1633" t="s">
        <v>1402</v>
      </c>
      <c r="E1633">
        <v>679.91977336000002</v>
      </c>
      <c r="F1633">
        <v>1133.45</v>
      </c>
      <c r="G1633">
        <v>10.1519476420063</v>
      </c>
      <c r="H1633">
        <v>8.4911299985980104</v>
      </c>
      <c r="I1633">
        <v>-10.699883714697201</v>
      </c>
      <c r="J1633">
        <v>3.8728349769657102</v>
      </c>
      <c r="K1633">
        <v>1047.4451431784701</v>
      </c>
      <c r="L1633">
        <v>994.37451698976895</v>
      </c>
      <c r="M1633">
        <v>73.859873932289105</v>
      </c>
      <c r="N1633">
        <v>1.4370003440825501</v>
      </c>
      <c r="O1633">
        <v>10.0180863734615</v>
      </c>
      <c r="P1633">
        <v>46.251612903225798</v>
      </c>
      <c r="Q1633">
        <v>-3.094064992019E-3</v>
      </c>
    </row>
    <row r="1634" spans="1:17" hidden="1" x14ac:dyDescent="0.3">
      <c r="A1634" t="s">
        <v>3424</v>
      </c>
      <c r="B1634" t="s">
        <v>3425</v>
      </c>
      <c r="C1634" t="str">
        <f>IFERROR(VLOOKUP(Table1[[#This Row],[Ticker]],[1]!Table1[[Symbol]:[Industry]],2,FALSE),"-")</f>
        <v>-</v>
      </c>
      <c r="D1634" t="s">
        <v>548</v>
      </c>
      <c r="E1634">
        <v>677.414407192</v>
      </c>
      <c r="F1634">
        <v>3.78</v>
      </c>
      <c r="G1634">
        <v>-4.4665528288357299</v>
      </c>
      <c r="H1634">
        <v>-3.7332128670274098</v>
      </c>
      <c r="I1634">
        <v>-20.825475823286901</v>
      </c>
      <c r="J1634">
        <v>-6.1945361799714496</v>
      </c>
      <c r="K1634">
        <v>3.87260073760062</v>
      </c>
      <c r="L1634">
        <v>3.8293192043467301</v>
      </c>
      <c r="M1634">
        <v>42.669231746076797</v>
      </c>
      <c r="N1634">
        <v>1.2931858778734699</v>
      </c>
      <c r="O1634">
        <v>49.470899470899397</v>
      </c>
      <c r="P1634">
        <v>35</v>
      </c>
      <c r="Q1634">
        <v>7.4057526822810998E-2</v>
      </c>
    </row>
    <row r="1635" spans="1:17" hidden="1" x14ac:dyDescent="0.3">
      <c r="A1635" t="s">
        <v>3426</v>
      </c>
      <c r="B1635" t="s">
        <v>3427</v>
      </c>
      <c r="C1635" t="str">
        <f>IFERROR(VLOOKUP(Table1[[#This Row],[Ticker]],[1]!Table1[[Symbol]:[Industry]],2,FALSE),"-")</f>
        <v>-</v>
      </c>
      <c r="D1635" t="s">
        <v>711</v>
      </c>
      <c r="E1635">
        <v>676.62342616799901</v>
      </c>
      <c r="F1635">
        <v>890.83</v>
      </c>
      <c r="G1635">
        <v>-1.85397658096389</v>
      </c>
      <c r="H1635">
        <v>-0.56208630140543203</v>
      </c>
      <c r="I1635">
        <v>0.36034196865666002</v>
      </c>
      <c r="J1635">
        <v>-0.25249987904816701</v>
      </c>
      <c r="K1635">
        <v>845.84776216915202</v>
      </c>
      <c r="L1635">
        <v>792.64295202819198</v>
      </c>
      <c r="M1635">
        <v>64.306050640641899</v>
      </c>
      <c r="N1635">
        <v>1.3870766105402901</v>
      </c>
      <c r="O1635">
        <v>1.9083326785129799E-2</v>
      </c>
      <c r="P1635">
        <v>31.976770026222599</v>
      </c>
      <c r="Q1635">
        <v>2.0547319375944E-2</v>
      </c>
    </row>
    <row r="1636" spans="1:17" hidden="1" x14ac:dyDescent="0.3">
      <c r="A1636" t="s">
        <v>3428</v>
      </c>
      <c r="B1636" t="s">
        <v>3429</v>
      </c>
      <c r="C1636" t="str">
        <f>IFERROR(VLOOKUP(Table1[[#This Row],[Ticker]],[1]!Table1[[Symbol]:[Industry]],2,FALSE),"-")</f>
        <v>-</v>
      </c>
      <c r="D1636" t="s">
        <v>905</v>
      </c>
      <c r="E1636">
        <v>676.54028545000006</v>
      </c>
      <c r="F1636">
        <v>357.5</v>
      </c>
      <c r="G1636">
        <v>-38.983036822067703</v>
      </c>
      <c r="H1636">
        <v>7.5993153133268398</v>
      </c>
      <c r="I1636">
        <v>-14.9212076382298</v>
      </c>
      <c r="J1636">
        <v>-1.1058440079459599</v>
      </c>
      <c r="K1636">
        <v>333.372072687897</v>
      </c>
      <c r="L1636">
        <v>330.461796109278</v>
      </c>
      <c r="M1636">
        <v>61.963899677543502</v>
      </c>
      <c r="N1636">
        <v>0.71707960122626102</v>
      </c>
      <c r="O1636">
        <v>17.7482517482517</v>
      </c>
      <c r="P1636">
        <v>50.210084033613398</v>
      </c>
      <c r="Q1636">
        <v>5.1314539930702001E-2</v>
      </c>
    </row>
    <row r="1637" spans="1:17" hidden="1" x14ac:dyDescent="0.3">
      <c r="A1637" t="s">
        <v>3430</v>
      </c>
      <c r="B1637" t="s">
        <v>3431</v>
      </c>
      <c r="C1637" t="str">
        <f>IFERROR(VLOOKUP(Table1[[#This Row],[Ticker]],[1]!Table1[[Symbol]:[Industry]],2,FALSE),"-")</f>
        <v>-</v>
      </c>
      <c r="D1637" t="s">
        <v>140</v>
      </c>
      <c r="E1637">
        <v>676.32358504000001</v>
      </c>
      <c r="F1637">
        <v>48.17</v>
      </c>
      <c r="G1637">
        <v>230.41277811501101</v>
      </c>
      <c r="H1637">
        <v>13.4131716126903</v>
      </c>
      <c r="I1637">
        <v>156.446732788318</v>
      </c>
      <c r="J1637">
        <v>-5.3178382500277399</v>
      </c>
      <c r="K1637">
        <v>41.979401062476299</v>
      </c>
      <c r="L1637">
        <v>29.6806428411277</v>
      </c>
      <c r="M1637">
        <v>57.493651571844602</v>
      </c>
      <c r="N1637">
        <v>2.9388669391179501</v>
      </c>
      <c r="O1637">
        <v>10.047747560722399</v>
      </c>
      <c r="P1637">
        <v>274.86381322957197</v>
      </c>
      <c r="Q1637">
        <v>3.3063860684820999E-2</v>
      </c>
    </row>
    <row r="1638" spans="1:17" hidden="1" x14ac:dyDescent="0.3">
      <c r="A1638" t="s">
        <v>3432</v>
      </c>
      <c r="B1638" t="s">
        <v>3433</v>
      </c>
      <c r="C1638" t="str">
        <f>IFERROR(VLOOKUP(Table1[[#This Row],[Ticker]],[1]!Table1[[Symbol]:[Industry]],2,FALSE),"-")</f>
        <v>-</v>
      </c>
      <c r="D1638" t="s">
        <v>62</v>
      </c>
      <c r="E1638">
        <v>671.88586611999995</v>
      </c>
      <c r="F1638">
        <v>29.7</v>
      </c>
      <c r="G1638">
        <v>14.5861985943141</v>
      </c>
      <c r="H1638">
        <v>-14.8693296322832</v>
      </c>
      <c r="I1638">
        <v>-25.320891889885701</v>
      </c>
      <c r="J1638">
        <v>-4.2729044032672201</v>
      </c>
      <c r="K1638">
        <v>32.236736206594998</v>
      </c>
      <c r="L1638">
        <v>31.2218868457024</v>
      </c>
      <c r="M1638">
        <v>29.201009133800301</v>
      </c>
      <c r="N1638">
        <v>1.7639978688776401</v>
      </c>
      <c r="O1638">
        <v>53.872053872053897</v>
      </c>
      <c r="P1638">
        <v>44.174757281553298</v>
      </c>
      <c r="Q1638">
        <v>-4.0399774959150002E-2</v>
      </c>
    </row>
    <row r="1639" spans="1:17" hidden="1" x14ac:dyDescent="0.3">
      <c r="A1639" t="s">
        <v>3434</v>
      </c>
      <c r="B1639" t="s">
        <v>3435</v>
      </c>
      <c r="C1639" t="str">
        <f>IFERROR(VLOOKUP(Table1[[#This Row],[Ticker]],[1]!Table1[[Symbol]:[Industry]],2,FALSE),"-")</f>
        <v>-</v>
      </c>
      <c r="E1639">
        <v>670.50248999999997</v>
      </c>
      <c r="F1639">
        <v>1225</v>
      </c>
      <c r="G1639">
        <v>7.5875722692968797</v>
      </c>
      <c r="H1639">
        <v>28.931977240023102</v>
      </c>
      <c r="I1639">
        <v>22.079795796415802</v>
      </c>
      <c r="J1639">
        <v>20.775142667756501</v>
      </c>
      <c r="O1639">
        <v>0</v>
      </c>
      <c r="P1639">
        <v>40.683318977892597</v>
      </c>
    </row>
    <row r="1640" spans="1:17" hidden="1" x14ac:dyDescent="0.3">
      <c r="A1640" t="s">
        <v>3436</v>
      </c>
      <c r="B1640" t="s">
        <v>3437</v>
      </c>
      <c r="C1640" t="str">
        <f>IFERROR(VLOOKUP(Table1[[#This Row],[Ticker]],[1]!Table1[[Symbol]:[Industry]],2,FALSE),"-")</f>
        <v>-</v>
      </c>
      <c r="D1640" t="s">
        <v>344</v>
      </c>
      <c r="E1640">
        <v>669.96156240000005</v>
      </c>
      <c r="F1640">
        <v>176.05</v>
      </c>
      <c r="G1640">
        <v>-27.3026840400792</v>
      </c>
      <c r="H1640">
        <v>13.210269576455</v>
      </c>
      <c r="I1640">
        <v>-18.465014871198299</v>
      </c>
      <c r="J1640">
        <v>-6.6384064067874302</v>
      </c>
      <c r="K1640">
        <v>166.33091615753901</v>
      </c>
      <c r="L1640">
        <v>176.291445197445</v>
      </c>
      <c r="M1640">
        <v>60.292989766289402</v>
      </c>
      <c r="N1640">
        <v>2.1644584031473002</v>
      </c>
      <c r="O1640">
        <v>35.955694404998503</v>
      </c>
      <c r="P1640">
        <v>30.9895833333333</v>
      </c>
    </row>
    <row r="1641" spans="1:17" hidden="1" x14ac:dyDescent="0.3">
      <c r="A1641" t="s">
        <v>3438</v>
      </c>
      <c r="B1641" t="s">
        <v>3439</v>
      </c>
      <c r="C1641" t="str">
        <f>IFERROR(VLOOKUP(Table1[[#This Row],[Ticker]],[1]!Table1[[Symbol]:[Industry]],2,FALSE),"-")</f>
        <v>-</v>
      </c>
      <c r="D1641" t="s">
        <v>56</v>
      </c>
      <c r="E1641">
        <v>669.37901194400001</v>
      </c>
      <c r="F1641">
        <v>31.65</v>
      </c>
      <c r="G1641">
        <v>93.389629966863197</v>
      </c>
      <c r="H1641">
        <v>-24.331253570754999</v>
      </c>
      <c r="I1641">
        <v>75.924014720490504</v>
      </c>
      <c r="J1641">
        <v>-1.1351082219927899</v>
      </c>
      <c r="K1641">
        <v>32.981579256623597</v>
      </c>
      <c r="L1641">
        <v>25.276915773890401</v>
      </c>
      <c r="M1641">
        <v>39.786669309021001</v>
      </c>
      <c r="N1641">
        <v>0.25072720814742999</v>
      </c>
      <c r="O1641">
        <v>53.554502369668199</v>
      </c>
      <c r="P1641">
        <v>150.197628458498</v>
      </c>
      <c r="Q1641">
        <v>0.102881443927587</v>
      </c>
    </row>
    <row r="1642" spans="1:17" hidden="1" x14ac:dyDescent="0.3">
      <c r="A1642" t="s">
        <v>3440</v>
      </c>
      <c r="B1642" t="s">
        <v>3441</v>
      </c>
      <c r="C1642" t="str">
        <f>IFERROR(VLOOKUP(Table1[[#This Row],[Ticker]],[1]!Table1[[Symbol]:[Industry]],2,FALSE),"-")</f>
        <v>-</v>
      </c>
      <c r="D1642" t="s">
        <v>89</v>
      </c>
      <c r="E1642">
        <v>665.00487999999996</v>
      </c>
      <c r="F1642">
        <v>593.29999999999995</v>
      </c>
      <c r="G1642">
        <v>48.741874739310902</v>
      </c>
      <c r="H1642">
        <v>-17.915091318954801</v>
      </c>
      <c r="I1642">
        <v>-35.483173986802697</v>
      </c>
      <c r="J1642">
        <v>-3.5673950140175199</v>
      </c>
      <c r="K1642">
        <v>663.76157310774602</v>
      </c>
      <c r="L1642">
        <v>643.99592885085599</v>
      </c>
      <c r="M1642">
        <v>34.561524252658202</v>
      </c>
      <c r="N1642">
        <v>1.96797525068205</v>
      </c>
      <c r="O1642">
        <v>62.834990729816298</v>
      </c>
      <c r="P1642">
        <v>81.298701298701204</v>
      </c>
      <c r="Q1642">
        <v>0.22253964448908001</v>
      </c>
    </row>
    <row r="1643" spans="1:17" hidden="1" x14ac:dyDescent="0.3">
      <c r="A1643" t="s">
        <v>3442</v>
      </c>
      <c r="B1643" t="s">
        <v>3443</v>
      </c>
      <c r="C1643" t="str">
        <f>IFERROR(VLOOKUP(Table1[[#This Row],[Ticker]],[1]!Table1[[Symbol]:[Industry]],2,FALSE),"-")</f>
        <v>-</v>
      </c>
      <c r="D1643" t="s">
        <v>214</v>
      </c>
      <c r="E1643">
        <v>664.21531049999999</v>
      </c>
      <c r="F1643">
        <v>614</v>
      </c>
      <c r="G1643">
        <v>64.954637260809207</v>
      </c>
      <c r="H1643">
        <v>41.888163518317</v>
      </c>
      <c r="I1643">
        <v>-5.68143947026239</v>
      </c>
      <c r="J1643">
        <v>-5.0194953640193001</v>
      </c>
      <c r="K1643">
        <v>570.94676613445995</v>
      </c>
      <c r="L1643">
        <v>501.44329061340397</v>
      </c>
      <c r="M1643">
        <v>50.890854475666899</v>
      </c>
      <c r="N1643">
        <v>0.98967950010078598</v>
      </c>
      <c r="O1643">
        <v>23.5830618892508</v>
      </c>
      <c r="P1643">
        <v>102.151009657594</v>
      </c>
      <c r="Q1643">
        <v>0.23530243852590799</v>
      </c>
    </row>
    <row r="1644" spans="1:17" hidden="1" x14ac:dyDescent="0.3">
      <c r="A1644" t="s">
        <v>3444</v>
      </c>
      <c r="B1644" t="s">
        <v>3445</v>
      </c>
      <c r="C1644" t="str">
        <f>IFERROR(VLOOKUP(Table1[[#This Row],[Ticker]],[1]!Table1[[Symbol]:[Industry]],2,FALSE),"-")</f>
        <v>-</v>
      </c>
      <c r="D1644" t="s">
        <v>384</v>
      </c>
      <c r="E1644">
        <v>662.24111925</v>
      </c>
      <c r="F1644">
        <v>449</v>
      </c>
      <c r="G1644">
        <v>117.951704796795</v>
      </c>
      <c r="H1644">
        <v>-2.3492656796001801</v>
      </c>
      <c r="I1644">
        <v>95.480487058262298</v>
      </c>
      <c r="J1644">
        <v>-5.8989920363881003</v>
      </c>
      <c r="K1644">
        <v>429.036202855081</v>
      </c>
      <c r="M1644">
        <v>44.204637662207602</v>
      </c>
      <c r="N1644">
        <v>0.75009482867619104</v>
      </c>
      <c r="O1644">
        <v>13.7639198218262</v>
      </c>
      <c r="P1644">
        <v>184.89847715735999</v>
      </c>
    </row>
    <row r="1645" spans="1:17" hidden="1" x14ac:dyDescent="0.3">
      <c r="A1645" t="s">
        <v>3446</v>
      </c>
      <c r="B1645" t="s">
        <v>3447</v>
      </c>
      <c r="C1645" t="str">
        <f>IFERROR(VLOOKUP(Table1[[#This Row],[Ticker]],[1]!Table1[[Symbol]:[Industry]],2,FALSE),"-")</f>
        <v>-</v>
      </c>
      <c r="D1645" t="s">
        <v>62</v>
      </c>
      <c r="E1645">
        <v>661.74350000000004</v>
      </c>
      <c r="F1645">
        <v>150.78</v>
      </c>
      <c r="G1645">
        <v>-36.410989251280597</v>
      </c>
      <c r="H1645">
        <v>-3.0124131010015098</v>
      </c>
      <c r="I1645">
        <v>-25.6265513701094</v>
      </c>
      <c r="J1645">
        <v>8.8847908072028901</v>
      </c>
      <c r="K1645">
        <v>145.995478099455</v>
      </c>
      <c r="M1645">
        <v>77.466571893080896</v>
      </c>
      <c r="N1645">
        <v>1.1476980735748501</v>
      </c>
      <c r="O1645">
        <v>42.558694787107001</v>
      </c>
      <c r="P1645">
        <v>16.612529002320102</v>
      </c>
    </row>
    <row r="1646" spans="1:17" hidden="1" x14ac:dyDescent="0.3">
      <c r="A1646" t="s">
        <v>3448</v>
      </c>
      <c r="B1646" t="s">
        <v>3449</v>
      </c>
      <c r="C1646" t="str">
        <f>IFERROR(VLOOKUP(Table1[[#This Row],[Ticker]],[1]!Table1[[Symbol]:[Industry]],2,FALSE),"-")</f>
        <v>-</v>
      </c>
      <c r="D1646" t="s">
        <v>46</v>
      </c>
      <c r="E1646">
        <v>660.01831336400005</v>
      </c>
      <c r="F1646">
        <v>163.22</v>
      </c>
      <c r="G1646">
        <v>143.60623459879</v>
      </c>
      <c r="H1646">
        <v>37.709731337508899</v>
      </c>
      <c r="I1646">
        <v>7.05520140457494</v>
      </c>
      <c r="J1646">
        <v>23.017269430486898</v>
      </c>
      <c r="K1646">
        <v>133.71119769319401</v>
      </c>
      <c r="L1646">
        <v>112.187213548079</v>
      </c>
      <c r="M1646">
        <v>79.533340042403097</v>
      </c>
      <c r="N1646">
        <v>3.6308689961960399</v>
      </c>
      <c r="O1646">
        <v>13.282685945349799</v>
      </c>
      <c r="P1646">
        <v>188.374558303886</v>
      </c>
      <c r="Q1646">
        <v>8.7102921554749996E-2</v>
      </c>
    </row>
    <row r="1647" spans="1:17" hidden="1" x14ac:dyDescent="0.3">
      <c r="A1647" t="s">
        <v>3450</v>
      </c>
      <c r="B1647" t="s">
        <v>3451</v>
      </c>
      <c r="C1647" t="str">
        <f>IFERROR(VLOOKUP(Table1[[#This Row],[Ticker]],[1]!Table1[[Symbol]:[Industry]],2,FALSE),"-")</f>
        <v>-</v>
      </c>
      <c r="D1647" t="s">
        <v>1227</v>
      </c>
      <c r="E1647">
        <v>659.77259149999998</v>
      </c>
      <c r="F1647">
        <v>2119.9</v>
      </c>
      <c r="G1647">
        <v>145.48458636034701</v>
      </c>
      <c r="H1647">
        <v>66.657774628143798</v>
      </c>
      <c r="I1647">
        <v>85.400313409593906</v>
      </c>
      <c r="J1647">
        <v>31.161332093263699</v>
      </c>
      <c r="K1647">
        <v>1499.6210164875299</v>
      </c>
      <c r="L1647">
        <v>1193.0525679986899</v>
      </c>
      <c r="M1647">
        <v>75.384136172218803</v>
      </c>
      <c r="N1647">
        <v>2.5710334341587999</v>
      </c>
      <c r="O1647">
        <v>12.646822963347301</v>
      </c>
      <c r="P1647">
        <v>221.221304644291</v>
      </c>
      <c r="Q1647">
        <v>0.11647224148761801</v>
      </c>
    </row>
    <row r="1648" spans="1:17" hidden="1" x14ac:dyDescent="0.3">
      <c r="A1648" t="s">
        <v>3452</v>
      </c>
      <c r="B1648" t="s">
        <v>3453</v>
      </c>
      <c r="C1648" t="str">
        <f>IFERROR(VLOOKUP(Table1[[#This Row],[Ticker]],[1]!Table1[[Symbol]:[Industry]],2,FALSE),"-")</f>
        <v>-</v>
      </c>
      <c r="D1648" t="s">
        <v>299</v>
      </c>
      <c r="E1648">
        <v>658.64710716000002</v>
      </c>
      <c r="F1648">
        <v>243.39</v>
      </c>
      <c r="G1648">
        <v>472.34335075407</v>
      </c>
      <c r="H1648">
        <v>30.650376188419202</v>
      </c>
      <c r="I1648">
        <v>268.38706182731499</v>
      </c>
      <c r="J1648">
        <v>-12.7212003011373</v>
      </c>
      <c r="K1648">
        <v>229.597362823476</v>
      </c>
      <c r="L1648">
        <v>161.63370543337001</v>
      </c>
      <c r="M1648">
        <v>51.362865198654603</v>
      </c>
      <c r="N1648">
        <v>1.7902802059110601</v>
      </c>
      <c r="O1648">
        <v>25.31328320802</v>
      </c>
      <c r="P1648">
        <v>529.72833117723098</v>
      </c>
      <c r="Q1648">
        <v>0.15189515457814701</v>
      </c>
    </row>
    <row r="1649" spans="1:17" hidden="1" x14ac:dyDescent="0.3">
      <c r="A1649" t="s">
        <v>3454</v>
      </c>
      <c r="B1649" t="s">
        <v>3455</v>
      </c>
      <c r="C1649" t="str">
        <f>IFERROR(VLOOKUP(Table1[[#This Row],[Ticker]],[1]!Table1[[Symbol]:[Industry]],2,FALSE),"-")</f>
        <v>-</v>
      </c>
      <c r="D1649" t="s">
        <v>637</v>
      </c>
      <c r="E1649">
        <v>657.904</v>
      </c>
      <c r="F1649">
        <v>121.98</v>
      </c>
      <c r="G1649">
        <v>-4.3610161895483301</v>
      </c>
      <c r="H1649">
        <v>-3.0154770537193798</v>
      </c>
      <c r="I1649">
        <v>3.5468834671640099</v>
      </c>
      <c r="J1649">
        <v>-4.6226197853600297</v>
      </c>
      <c r="K1649">
        <v>119.83376020476101</v>
      </c>
      <c r="L1649">
        <v>107.29924100843</v>
      </c>
      <c r="M1649">
        <v>41.783181778689901</v>
      </c>
      <c r="N1649">
        <v>0.64486526299320901</v>
      </c>
      <c r="O1649">
        <v>19.855714051483801</v>
      </c>
      <c r="P1649">
        <v>39.725085910652901</v>
      </c>
      <c r="Q1649">
        <v>7.6303861658627001E-2</v>
      </c>
    </row>
    <row r="1650" spans="1:17" hidden="1" x14ac:dyDescent="0.3">
      <c r="A1650" t="s">
        <v>3456</v>
      </c>
      <c r="B1650" t="s">
        <v>3457</v>
      </c>
      <c r="C1650" t="str">
        <f>IFERROR(VLOOKUP(Table1[[#This Row],[Ticker]],[1]!Table1[[Symbol]:[Industry]],2,FALSE),"-")</f>
        <v>-</v>
      </c>
      <c r="D1650" t="s">
        <v>543</v>
      </c>
      <c r="E1650">
        <v>657.09489761999998</v>
      </c>
      <c r="F1650">
        <v>352.7</v>
      </c>
      <c r="G1650">
        <v>32.257432485981496</v>
      </c>
      <c r="H1650">
        <v>0.63940004863186195</v>
      </c>
      <c r="I1650">
        <v>-12.459651041005401</v>
      </c>
      <c r="J1650">
        <v>-1.3300685927201601</v>
      </c>
      <c r="K1650">
        <v>347.47395739159202</v>
      </c>
      <c r="L1650">
        <v>334.74891431091697</v>
      </c>
      <c r="M1650">
        <v>53.801282025496803</v>
      </c>
      <c r="N1650">
        <v>0.93671837710982297</v>
      </c>
      <c r="O1650">
        <v>20.4564785937057</v>
      </c>
      <c r="P1650">
        <v>63.324843713822602</v>
      </c>
      <c r="Q1650">
        <v>1.5087258402639999E-3</v>
      </c>
    </row>
    <row r="1651" spans="1:17" hidden="1" x14ac:dyDescent="0.3">
      <c r="A1651" t="s">
        <v>3458</v>
      </c>
      <c r="B1651" t="s">
        <v>3459</v>
      </c>
      <c r="C1651" t="str">
        <f>IFERROR(VLOOKUP(Table1[[#This Row],[Ticker]],[1]!Table1[[Symbol]:[Industry]],2,FALSE),"-")</f>
        <v>-</v>
      </c>
      <c r="D1651" t="s">
        <v>163</v>
      </c>
      <c r="E1651">
        <v>656.94382114500002</v>
      </c>
      <c r="F1651">
        <v>90.45</v>
      </c>
      <c r="G1651">
        <v>-1.92955963558326</v>
      </c>
      <c r="H1651">
        <v>0.13141903914751299</v>
      </c>
      <c r="I1651">
        <v>9.9357189332876406</v>
      </c>
      <c r="J1651">
        <v>7.7769139122920903</v>
      </c>
      <c r="K1651">
        <v>86.109401110663995</v>
      </c>
      <c r="L1651">
        <v>78.634086394867893</v>
      </c>
      <c r="M1651">
        <v>68.560190202836594</v>
      </c>
      <c r="N1651">
        <v>1.7370519509992599</v>
      </c>
      <c r="O1651">
        <v>17.744610281923698</v>
      </c>
      <c r="P1651">
        <v>57.669959325973203</v>
      </c>
      <c r="Q1651">
        <v>0.121464106369004</v>
      </c>
    </row>
    <row r="1652" spans="1:17" hidden="1" x14ac:dyDescent="0.3">
      <c r="A1652" t="s">
        <v>3460</v>
      </c>
      <c r="B1652" t="s">
        <v>3461</v>
      </c>
      <c r="C1652" t="str">
        <f>IFERROR(VLOOKUP(Table1[[#This Row],[Ticker]],[1]!Table1[[Symbol]:[Industry]],2,FALSE),"-")</f>
        <v>-</v>
      </c>
      <c r="D1652" t="s">
        <v>416</v>
      </c>
      <c r="E1652">
        <v>654.95875000000001</v>
      </c>
      <c r="F1652">
        <v>248</v>
      </c>
      <c r="G1652">
        <v>-14.159447878803199</v>
      </c>
      <c r="H1652">
        <v>-4.7454552777697003</v>
      </c>
      <c r="I1652">
        <v>-48.628363823360701</v>
      </c>
      <c r="J1652">
        <v>-5.0893604914624397</v>
      </c>
      <c r="K1652">
        <v>260.45738746789402</v>
      </c>
      <c r="L1652">
        <v>286.27373197810499</v>
      </c>
      <c r="M1652">
        <v>32.265018954381297</v>
      </c>
      <c r="N1652">
        <v>0.46978004605809898</v>
      </c>
      <c r="O1652">
        <v>125.96774193548301</v>
      </c>
      <c r="P1652">
        <v>15.3488372093023</v>
      </c>
      <c r="Q1652">
        <v>8.5226395289201007E-2</v>
      </c>
    </row>
    <row r="1653" spans="1:17" hidden="1" x14ac:dyDescent="0.3">
      <c r="A1653" t="s">
        <v>3462</v>
      </c>
      <c r="B1653" t="s">
        <v>3463</v>
      </c>
      <c r="C1653" t="str">
        <f>IFERROR(VLOOKUP(Table1[[#This Row],[Ticker]],[1]!Table1[[Symbol]:[Industry]],2,FALSE),"-")</f>
        <v>-</v>
      </c>
      <c r="D1653" t="s">
        <v>246</v>
      </c>
      <c r="E1653">
        <v>654.32157391999999</v>
      </c>
      <c r="F1653">
        <v>3102.6</v>
      </c>
      <c r="G1653">
        <v>7.8403875426207703</v>
      </c>
      <c r="H1653">
        <v>-12.806920916302101</v>
      </c>
      <c r="I1653">
        <v>11.593958497000701</v>
      </c>
      <c r="J1653">
        <v>-1.9075478246340001</v>
      </c>
      <c r="K1653">
        <v>3156.55539933103</v>
      </c>
      <c r="L1653">
        <v>2779.03734412312</v>
      </c>
      <c r="M1653">
        <v>32.289996328275002</v>
      </c>
      <c r="N1653">
        <v>0.403489004435656</v>
      </c>
      <c r="O1653">
        <v>40.9140720685876</v>
      </c>
      <c r="P1653">
        <v>49.450867052023099</v>
      </c>
      <c r="Q1653">
        <v>1.911282668364E-3</v>
      </c>
    </row>
    <row r="1654" spans="1:17" hidden="1" x14ac:dyDescent="0.3">
      <c r="A1654" t="s">
        <v>3464</v>
      </c>
      <c r="B1654" t="s">
        <v>3465</v>
      </c>
      <c r="C1654" t="str">
        <f>IFERROR(VLOOKUP(Table1[[#This Row],[Ticker]],[1]!Table1[[Symbol]:[Industry]],2,FALSE),"-")</f>
        <v>-</v>
      </c>
      <c r="D1654" t="s">
        <v>304</v>
      </c>
      <c r="E1654">
        <v>653.44775649999997</v>
      </c>
      <c r="F1654">
        <v>70.06</v>
      </c>
      <c r="G1654">
        <v>26.818302283247299</v>
      </c>
      <c r="H1654">
        <v>-6.8754086342231799</v>
      </c>
      <c r="I1654">
        <v>9.9336650881850304</v>
      </c>
      <c r="J1654">
        <v>-1.1710032077205501</v>
      </c>
      <c r="K1654">
        <v>72.6697437834992</v>
      </c>
      <c r="L1654">
        <v>67.297776160877604</v>
      </c>
      <c r="M1654">
        <v>47.367674773198402</v>
      </c>
      <c r="N1654">
        <v>0.67424833083067004</v>
      </c>
      <c r="O1654">
        <v>30.816443048815302</v>
      </c>
      <c r="P1654">
        <v>78.269720101781104</v>
      </c>
      <c r="Q1654">
        <v>5.7507717263029001E-2</v>
      </c>
    </row>
    <row r="1655" spans="1:17" hidden="1" x14ac:dyDescent="0.3">
      <c r="A1655" t="s">
        <v>3466</v>
      </c>
      <c r="B1655" t="s">
        <v>3467</v>
      </c>
      <c r="C1655" t="str">
        <f>IFERROR(VLOOKUP(Table1[[#This Row],[Ticker]],[1]!Table1[[Symbol]:[Industry]],2,FALSE),"-")</f>
        <v>-</v>
      </c>
      <c r="D1655" t="s">
        <v>21</v>
      </c>
      <c r="E1655">
        <v>652.68137475200001</v>
      </c>
      <c r="F1655">
        <v>38.28</v>
      </c>
      <c r="G1655">
        <v>-13.314887512211101</v>
      </c>
      <c r="H1655">
        <v>-2.91026882554032</v>
      </c>
      <c r="I1655">
        <v>-42.3098131726845</v>
      </c>
      <c r="J1655">
        <v>-3.8049317570085601</v>
      </c>
      <c r="K1655">
        <v>38.232136982169401</v>
      </c>
      <c r="L1655">
        <v>40.963205132836599</v>
      </c>
      <c r="M1655">
        <v>53.219487604715198</v>
      </c>
      <c r="N1655">
        <v>1.58682453156004</v>
      </c>
      <c r="O1655">
        <v>66.927899686520306</v>
      </c>
      <c r="P1655">
        <v>26.545454545454501</v>
      </c>
      <c r="Q1655">
        <v>2.535616113572E-2</v>
      </c>
    </row>
    <row r="1656" spans="1:17" hidden="1" x14ac:dyDescent="0.3">
      <c r="A1656" t="s">
        <v>3468</v>
      </c>
      <c r="B1656" t="s">
        <v>3469</v>
      </c>
      <c r="C1656" t="str">
        <f>IFERROR(VLOOKUP(Table1[[#This Row],[Ticker]],[1]!Table1[[Symbol]:[Industry]],2,FALSE),"-")</f>
        <v>-</v>
      </c>
      <c r="D1656" t="s">
        <v>1634</v>
      </c>
      <c r="E1656">
        <v>651.53970000000004</v>
      </c>
      <c r="F1656">
        <v>62.4</v>
      </c>
      <c r="G1656">
        <v>-2.22293222219152</v>
      </c>
      <c r="H1656">
        <v>-3.4219772616741602</v>
      </c>
      <c r="I1656">
        <v>5.1633575590227796</v>
      </c>
      <c r="J1656">
        <v>-0.35888616353048802</v>
      </c>
      <c r="K1656">
        <v>61.121811297603699</v>
      </c>
      <c r="L1656">
        <v>56.8923673325259</v>
      </c>
      <c r="M1656">
        <v>63.305866194264297</v>
      </c>
      <c r="N1656">
        <v>0.37496422671099799</v>
      </c>
      <c r="O1656">
        <v>3.44551282051281</v>
      </c>
      <c r="P1656">
        <v>29.595015576323899</v>
      </c>
      <c r="Q1656">
        <v>-3.0371808196612001E-2</v>
      </c>
    </row>
    <row r="1657" spans="1:17" hidden="1" x14ac:dyDescent="0.3">
      <c r="A1657" t="s">
        <v>3470</v>
      </c>
      <c r="B1657" t="s">
        <v>3471</v>
      </c>
      <c r="C1657" t="str">
        <f>IFERROR(VLOOKUP(Table1[[#This Row],[Ticker]],[1]!Table1[[Symbol]:[Industry]],2,FALSE),"-")</f>
        <v>-</v>
      </c>
      <c r="D1657" t="s">
        <v>763</v>
      </c>
      <c r="E1657">
        <v>650.28914250000003</v>
      </c>
      <c r="F1657">
        <v>114.45</v>
      </c>
      <c r="G1657">
        <v>-15.640399227626901</v>
      </c>
      <c r="H1657">
        <v>-3.42524805517994</v>
      </c>
      <c r="I1657">
        <v>18.043632949717999</v>
      </c>
      <c r="J1657">
        <v>-2.6776676585230401</v>
      </c>
      <c r="K1657">
        <v>119.08407194405601</v>
      </c>
      <c r="L1657">
        <v>109.27258247394499</v>
      </c>
      <c r="M1657">
        <v>47.783424818847401</v>
      </c>
      <c r="N1657">
        <v>0.32721887982937298</v>
      </c>
      <c r="O1657">
        <v>32.328527741371701</v>
      </c>
      <c r="P1657">
        <v>43.080385048130999</v>
      </c>
      <c r="Q1657">
        <v>-2.3411143404389999E-2</v>
      </c>
    </row>
    <row r="1658" spans="1:17" hidden="1" x14ac:dyDescent="0.3">
      <c r="A1658" t="s">
        <v>3472</v>
      </c>
      <c r="B1658" t="s">
        <v>3473</v>
      </c>
      <c r="C1658" t="str">
        <f>IFERROR(VLOOKUP(Table1[[#This Row],[Ticker]],[1]!Table1[[Symbol]:[Industry]],2,FALSE),"-")</f>
        <v>-</v>
      </c>
      <c r="E1658">
        <v>649.64520000000005</v>
      </c>
      <c r="F1658">
        <v>1070.6500000000001</v>
      </c>
      <c r="G1658">
        <v>261.51462996686303</v>
      </c>
      <c r="H1658">
        <v>37.838772652326497</v>
      </c>
      <c r="I1658">
        <v>5.4216936766305404</v>
      </c>
      <c r="J1658">
        <v>-13.255890538909799</v>
      </c>
      <c r="K1658">
        <v>952.75299535345903</v>
      </c>
      <c r="L1658">
        <v>737.41293052008405</v>
      </c>
      <c r="M1658">
        <v>39.859783618253097</v>
      </c>
      <c r="N1658">
        <v>0.921185645172936</v>
      </c>
      <c r="O1658">
        <v>23.476392845467601</v>
      </c>
      <c r="P1658">
        <v>329.979919678714</v>
      </c>
    </row>
    <row r="1659" spans="1:17" hidden="1" x14ac:dyDescent="0.3">
      <c r="A1659" t="s">
        <v>3474</v>
      </c>
      <c r="B1659" t="s">
        <v>3475</v>
      </c>
      <c r="C1659" t="str">
        <f>IFERROR(VLOOKUP(Table1[[#This Row],[Ticker]],[1]!Table1[[Symbol]:[Industry]],2,FALSE),"-")</f>
        <v>-</v>
      </c>
      <c r="E1659">
        <v>649.33749999999998</v>
      </c>
      <c r="F1659">
        <v>703.75</v>
      </c>
      <c r="G1659">
        <v>59.149696562964401</v>
      </c>
      <c r="H1659">
        <v>16.554205301746599</v>
      </c>
      <c r="I1659">
        <v>14.641166866876601</v>
      </c>
      <c r="J1659">
        <v>3.22306983183744</v>
      </c>
      <c r="K1659">
        <v>650.208207048389</v>
      </c>
      <c r="L1659">
        <v>597.93294609670897</v>
      </c>
      <c r="M1659">
        <v>71.802719179690001</v>
      </c>
      <c r="N1659">
        <v>1.0804908707416301</v>
      </c>
      <c r="O1659">
        <v>23.481349911190001</v>
      </c>
      <c r="P1659">
        <v>102.576280944156</v>
      </c>
    </row>
    <row r="1660" spans="1:17" hidden="1" x14ac:dyDescent="0.3">
      <c r="A1660" t="s">
        <v>3476</v>
      </c>
      <c r="B1660" t="s">
        <v>3477</v>
      </c>
      <c r="C1660" t="str">
        <f>IFERROR(VLOOKUP(Table1[[#This Row],[Ticker]],[1]!Table1[[Symbol]:[Industry]],2,FALSE),"-")</f>
        <v>-</v>
      </c>
      <c r="E1660">
        <v>648.83630000000005</v>
      </c>
      <c r="F1660">
        <v>1163</v>
      </c>
      <c r="G1660">
        <v>-25.924920784710402</v>
      </c>
      <c r="H1660">
        <v>17.982396751808</v>
      </c>
      <c r="I1660">
        <v>-1.8345682718279701</v>
      </c>
      <c r="J1660">
        <v>8.0044219303546598</v>
      </c>
      <c r="K1660">
        <v>980.76250841953095</v>
      </c>
      <c r="L1660">
        <v>997.85016324687604</v>
      </c>
      <c r="M1660">
        <v>69.834475300281298</v>
      </c>
      <c r="N1660">
        <v>2.0879717802642701</v>
      </c>
      <c r="O1660">
        <v>58.366763165595998</v>
      </c>
      <c r="P1660">
        <v>45.1935081148564</v>
      </c>
      <c r="Q1660">
        <v>-6.8472934467437005E-2</v>
      </c>
    </row>
    <row r="1661" spans="1:17" hidden="1" x14ac:dyDescent="0.3">
      <c r="A1661" t="s">
        <v>3478</v>
      </c>
      <c r="B1661" t="s">
        <v>3479</v>
      </c>
      <c r="C1661" t="str">
        <f>IFERROR(VLOOKUP(Table1[[#This Row],[Ticker]],[1]!Table1[[Symbol]:[Industry]],2,FALSE),"-")</f>
        <v>-</v>
      </c>
      <c r="D1661" t="s">
        <v>253</v>
      </c>
      <c r="E1661">
        <v>648.66086015600001</v>
      </c>
      <c r="F1661">
        <v>198.29</v>
      </c>
      <c r="G1661">
        <v>21.135165681148901</v>
      </c>
      <c r="H1661">
        <v>-6.5821947438347896</v>
      </c>
      <c r="I1661">
        <v>-49.040440946939398</v>
      </c>
      <c r="J1661">
        <v>1.61511360586879</v>
      </c>
      <c r="K1661">
        <v>209.55646528026099</v>
      </c>
      <c r="L1661">
        <v>217.60802593508399</v>
      </c>
      <c r="M1661">
        <v>63.565722680972499</v>
      </c>
      <c r="N1661">
        <v>0.75525325723299996</v>
      </c>
      <c r="O1661">
        <v>74.971002067678597</v>
      </c>
      <c r="P1661">
        <v>58.631999999999998</v>
      </c>
      <c r="Q1661">
        <v>3.5151458428437997E-2</v>
      </c>
    </row>
    <row r="1662" spans="1:17" hidden="1" x14ac:dyDescent="0.3">
      <c r="A1662" t="s">
        <v>3480</v>
      </c>
      <c r="B1662" t="s">
        <v>3481</v>
      </c>
      <c r="C1662" t="str">
        <f>IFERROR(VLOOKUP(Table1[[#This Row],[Ticker]],[1]!Table1[[Symbol]:[Industry]],2,FALSE),"-")</f>
        <v>-</v>
      </c>
      <c r="D1662" t="s">
        <v>2852</v>
      </c>
      <c r="E1662">
        <v>646.08552438000004</v>
      </c>
      <c r="F1662">
        <v>15.78</v>
      </c>
      <c r="G1662">
        <v>-11.553892717801199</v>
      </c>
      <c r="H1662">
        <v>-89.272712958251603</v>
      </c>
      <c r="I1662">
        <v>-35.307871425111699</v>
      </c>
      <c r="J1662">
        <v>-1.4443964969944101</v>
      </c>
      <c r="K1662">
        <v>19.997405499082401</v>
      </c>
      <c r="L1662">
        <v>18.9723441191448</v>
      </c>
      <c r="M1662">
        <v>47.444251500083901</v>
      </c>
      <c r="N1662">
        <v>0.83830752203180603</v>
      </c>
      <c r="O1662">
        <v>558.42839036755299</v>
      </c>
      <c r="P1662">
        <v>37.816593886462798</v>
      </c>
      <c r="Q1662">
        <v>-7.9290260681850994E-2</v>
      </c>
    </row>
    <row r="1663" spans="1:17" hidden="1" x14ac:dyDescent="0.3">
      <c r="A1663" t="s">
        <v>3482</v>
      </c>
      <c r="B1663" t="s">
        <v>3483</v>
      </c>
      <c r="C1663" t="str">
        <f>IFERROR(VLOOKUP(Table1[[#This Row],[Ticker]],[1]!Table1[[Symbol]:[Industry]],2,FALSE),"-")</f>
        <v>-</v>
      </c>
      <c r="D1663" t="s">
        <v>246</v>
      </c>
      <c r="E1663">
        <v>645.28560000000004</v>
      </c>
      <c r="F1663">
        <v>1557.35</v>
      </c>
      <c r="G1663">
        <v>54.622024674135801</v>
      </c>
      <c r="H1663">
        <v>10.870214894295</v>
      </c>
      <c r="I1663">
        <v>-10.108924167585799</v>
      </c>
      <c r="J1663">
        <v>14.323276871174899</v>
      </c>
      <c r="K1663">
        <v>1413.57998088113</v>
      </c>
      <c r="L1663">
        <v>1310.49494500946</v>
      </c>
      <c r="M1663">
        <v>82.160713377745793</v>
      </c>
      <c r="N1663">
        <v>2.52516319254886</v>
      </c>
      <c r="O1663">
        <v>6.6523260667158999</v>
      </c>
      <c r="P1663">
        <v>84.301775147928893</v>
      </c>
      <c r="Q1663">
        <v>9.1311806344249E-2</v>
      </c>
    </row>
    <row r="1664" spans="1:17" hidden="1" x14ac:dyDescent="0.3">
      <c r="A1664" t="s">
        <v>3484</v>
      </c>
      <c r="B1664" t="s">
        <v>3485</v>
      </c>
      <c r="C1664" t="str">
        <f>IFERROR(VLOOKUP(Table1[[#This Row],[Ticker]],[1]!Table1[[Symbol]:[Industry]],2,FALSE),"-")</f>
        <v>-</v>
      </c>
      <c r="D1664" t="s">
        <v>413</v>
      </c>
      <c r="E1664">
        <v>645.11032169999999</v>
      </c>
      <c r="F1664">
        <v>69.37</v>
      </c>
      <c r="G1664">
        <v>-21.216289921941399</v>
      </c>
      <c r="H1664">
        <v>-8.9539089098354303</v>
      </c>
      <c r="I1664">
        <v>-28.119500332969601</v>
      </c>
      <c r="J1664">
        <v>-1.7120356614349099</v>
      </c>
      <c r="K1664">
        <v>70.302791985212394</v>
      </c>
      <c r="L1664">
        <v>70.892594513381894</v>
      </c>
      <c r="M1664">
        <v>47.186836424326202</v>
      </c>
      <c r="N1664">
        <v>0.86084892147173397</v>
      </c>
      <c r="O1664">
        <v>41.257027533515902</v>
      </c>
      <c r="P1664">
        <v>23.654188948306501</v>
      </c>
      <c r="Q1664">
        <v>-1.0072917598865999E-2</v>
      </c>
    </row>
    <row r="1665" spans="1:17" hidden="1" x14ac:dyDescent="0.3">
      <c r="A1665" t="s">
        <v>3486</v>
      </c>
      <c r="B1665" t="s">
        <v>3487</v>
      </c>
      <c r="C1665" t="str">
        <f>IFERROR(VLOOKUP(Table1[[#This Row],[Ticker]],[1]!Table1[[Symbol]:[Industry]],2,FALSE),"-")</f>
        <v>-</v>
      </c>
      <c r="D1665" t="s">
        <v>384</v>
      </c>
      <c r="E1665">
        <v>644.02978659999997</v>
      </c>
      <c r="F1665">
        <v>489.55</v>
      </c>
      <c r="G1665">
        <v>58.020641770718299</v>
      </c>
      <c r="H1665">
        <v>-14.373271882086399</v>
      </c>
      <c r="I1665">
        <v>1.7012334738691901</v>
      </c>
      <c r="J1665">
        <v>-3.1936395664119002</v>
      </c>
      <c r="K1665">
        <v>501.80213838245999</v>
      </c>
      <c r="L1665">
        <v>443.68037817458298</v>
      </c>
      <c r="M1665">
        <v>44.4733964535097</v>
      </c>
      <c r="N1665">
        <v>0.95111634919487098</v>
      </c>
      <c r="O1665">
        <v>36.533551220508599</v>
      </c>
      <c r="P1665">
        <v>105.56372034432</v>
      </c>
      <c r="Q1665">
        <v>0.219146497722186</v>
      </c>
    </row>
    <row r="1666" spans="1:17" hidden="1" x14ac:dyDescent="0.3">
      <c r="A1666" t="s">
        <v>3488</v>
      </c>
      <c r="B1666" t="s">
        <v>3489</v>
      </c>
      <c r="C1666" t="str">
        <f>IFERROR(VLOOKUP(Table1[[#This Row],[Ticker]],[1]!Table1[[Symbol]:[Industry]],2,FALSE),"-")</f>
        <v>-</v>
      </c>
      <c r="D1666" t="s">
        <v>553</v>
      </c>
      <c r="E1666">
        <v>643.18701320000002</v>
      </c>
      <c r="F1666">
        <v>23.36</v>
      </c>
      <c r="G1666">
        <v>61.228485388549899</v>
      </c>
      <c r="H1666">
        <v>7.1483877496725201</v>
      </c>
      <c r="I1666">
        <v>-12.9267623252269</v>
      </c>
      <c r="J1666">
        <v>-1.30751078980143</v>
      </c>
      <c r="K1666">
        <v>21.0283738778257</v>
      </c>
      <c r="L1666">
        <v>17.694477148432501</v>
      </c>
      <c r="M1666">
        <v>57.457565625547801</v>
      </c>
      <c r="N1666">
        <v>3.1650838705605802</v>
      </c>
      <c r="O1666">
        <v>13.013698630136901</v>
      </c>
      <c r="P1666">
        <v>142.07253886010301</v>
      </c>
      <c r="Q1666">
        <v>2.9265716728549998E-3</v>
      </c>
    </row>
    <row r="1667" spans="1:17" hidden="1" x14ac:dyDescent="0.3">
      <c r="A1667" t="s">
        <v>3490</v>
      </c>
      <c r="B1667" t="s">
        <v>3491</v>
      </c>
      <c r="C1667" t="str">
        <f>IFERROR(VLOOKUP(Table1[[#This Row],[Ticker]],[1]!Table1[[Symbol]:[Industry]],2,FALSE),"-")</f>
        <v>-</v>
      </c>
      <c r="D1667" t="s">
        <v>21</v>
      </c>
      <c r="E1667">
        <v>642.45187799999997</v>
      </c>
      <c r="F1667">
        <v>596.79999999999995</v>
      </c>
      <c r="G1667">
        <v>69.591395155697299</v>
      </c>
      <c r="H1667">
        <v>12.2705334841982</v>
      </c>
      <c r="I1667">
        <v>84.083618682816194</v>
      </c>
      <c r="J1667">
        <v>21.111329843843201</v>
      </c>
      <c r="K1667">
        <v>528.03332626319695</v>
      </c>
      <c r="M1667">
        <v>67.148846552495002</v>
      </c>
      <c r="N1667">
        <v>0.56613457801106204</v>
      </c>
      <c r="O1667">
        <v>27.3458445040214</v>
      </c>
      <c r="P1667">
        <v>128.57142857142799</v>
      </c>
    </row>
    <row r="1668" spans="1:17" hidden="1" x14ac:dyDescent="0.3">
      <c r="A1668" t="s">
        <v>3492</v>
      </c>
      <c r="B1668" t="s">
        <v>3493</v>
      </c>
      <c r="C1668" t="str">
        <f>IFERROR(VLOOKUP(Table1[[#This Row],[Ticker]],[1]!Table1[[Symbol]:[Industry]],2,FALSE),"-")</f>
        <v>-</v>
      </c>
      <c r="D1668" t="s">
        <v>637</v>
      </c>
      <c r="E1668">
        <v>641.82000000000005</v>
      </c>
      <c r="F1668">
        <v>501.2</v>
      </c>
      <c r="G1668">
        <v>154.46095013124099</v>
      </c>
      <c r="H1668">
        <v>30.007167123352499</v>
      </c>
      <c r="I1668">
        <v>45.206174288130498</v>
      </c>
      <c r="J1668">
        <v>2.0933318162298602</v>
      </c>
      <c r="K1668">
        <v>442.570725048886</v>
      </c>
      <c r="L1668">
        <v>343.465455561429</v>
      </c>
      <c r="M1668">
        <v>63.713992406874802</v>
      </c>
      <c r="N1668">
        <v>0.74066775334984802</v>
      </c>
      <c r="O1668">
        <v>11.4325618515562</v>
      </c>
      <c r="P1668">
        <v>237.62209498147499</v>
      </c>
      <c r="Q1668">
        <v>5.5534915371398E-2</v>
      </c>
    </row>
    <row r="1669" spans="1:17" hidden="1" x14ac:dyDescent="0.3">
      <c r="A1669" t="s">
        <v>3494</v>
      </c>
      <c r="B1669" t="s">
        <v>3495</v>
      </c>
      <c r="C1669" t="str">
        <f>IFERROR(VLOOKUP(Table1[[#This Row],[Ticker]],[1]!Table1[[Symbol]:[Industry]],2,FALSE),"-")</f>
        <v>-</v>
      </c>
      <c r="D1669" t="s">
        <v>163</v>
      </c>
      <c r="E1669">
        <v>640.33320255000001</v>
      </c>
      <c r="F1669">
        <v>97.94</v>
      </c>
      <c r="G1669">
        <v>-61.108703366470102</v>
      </c>
      <c r="H1669">
        <v>-7.4240697053662696</v>
      </c>
      <c r="I1669">
        <v>-39.815591604778703</v>
      </c>
      <c r="J1669">
        <v>-1.0583557818863101</v>
      </c>
      <c r="K1669">
        <v>102.296269009342</v>
      </c>
      <c r="L1669">
        <v>115.26641822273901</v>
      </c>
      <c r="M1669">
        <v>43.188164068718102</v>
      </c>
      <c r="N1669">
        <v>1.0409831977019799</v>
      </c>
      <c r="O1669">
        <v>59.230140902593398</v>
      </c>
      <c r="P1669">
        <v>7.5082327113062499</v>
      </c>
      <c r="Q1669">
        <v>2.1232067991357E-2</v>
      </c>
    </row>
    <row r="1670" spans="1:17" hidden="1" x14ac:dyDescent="0.3">
      <c r="A1670" t="s">
        <v>3496</v>
      </c>
      <c r="B1670" t="s">
        <v>3497</v>
      </c>
      <c r="C1670" t="str">
        <f>IFERROR(VLOOKUP(Table1[[#This Row],[Ticker]],[1]!Table1[[Symbol]:[Industry]],2,FALSE),"-")</f>
        <v>-</v>
      </c>
      <c r="D1670" t="s">
        <v>543</v>
      </c>
      <c r="E1670">
        <v>640.15120079999997</v>
      </c>
      <c r="F1670">
        <v>46.46</v>
      </c>
      <c r="G1670">
        <v>-31.484003912918201</v>
      </c>
      <c r="H1670">
        <v>-0.16465984195264399</v>
      </c>
      <c r="I1670">
        <v>-30.827788739874698</v>
      </c>
      <c r="J1670">
        <v>0.37293376449994098</v>
      </c>
      <c r="K1670">
        <v>45.208769936687602</v>
      </c>
      <c r="L1670">
        <v>46.534250611451398</v>
      </c>
      <c r="M1670">
        <v>57.7203462180942</v>
      </c>
      <c r="N1670">
        <v>2.51563365330014</v>
      </c>
      <c r="O1670">
        <v>36.891950064571603</v>
      </c>
      <c r="P1670">
        <v>17.471554993678801</v>
      </c>
      <c r="Q1670">
        <v>0.134044540896051</v>
      </c>
    </row>
    <row r="1671" spans="1:17" hidden="1" x14ac:dyDescent="0.3">
      <c r="A1671" t="s">
        <v>3498</v>
      </c>
      <c r="B1671" t="s">
        <v>3499</v>
      </c>
      <c r="C1671" t="str">
        <f>IFERROR(VLOOKUP(Table1[[#This Row],[Ticker]],[1]!Table1[[Symbol]:[Industry]],2,FALSE),"-")</f>
        <v>-</v>
      </c>
      <c r="D1671" t="s">
        <v>193</v>
      </c>
      <c r="E1671">
        <v>639.16009499999996</v>
      </c>
      <c r="F1671">
        <v>158.54</v>
      </c>
      <c r="G1671">
        <v>-18.092988919389999</v>
      </c>
      <c r="H1671">
        <v>-5.2994098826626201</v>
      </c>
      <c r="I1671">
        <v>-16.057334333506699</v>
      </c>
      <c r="J1671">
        <v>-0.44858392134998698</v>
      </c>
      <c r="K1671">
        <v>160.42700567934099</v>
      </c>
      <c r="L1671">
        <v>155.725207751732</v>
      </c>
      <c r="M1671">
        <v>50.661617898203403</v>
      </c>
      <c r="N1671">
        <v>0.91577761534101398</v>
      </c>
      <c r="O1671">
        <v>33.657121231235003</v>
      </c>
      <c r="P1671">
        <v>25.427215189873401</v>
      </c>
      <c r="Q1671">
        <v>-3.1104681673625002E-2</v>
      </c>
    </row>
    <row r="1672" spans="1:17" hidden="1" x14ac:dyDescent="0.3">
      <c r="A1672" t="s">
        <v>3500</v>
      </c>
      <c r="B1672" t="s">
        <v>2523</v>
      </c>
      <c r="C1672" t="str">
        <f>IFERROR(VLOOKUP(Table1[[#This Row],[Ticker]],[1]!Table1[[Symbol]:[Industry]],2,FALSE),"-")</f>
        <v>-</v>
      </c>
      <c r="D1672" t="s">
        <v>259</v>
      </c>
      <c r="E1672">
        <v>638.81507999999997</v>
      </c>
      <c r="F1672">
        <v>1545.6</v>
      </c>
      <c r="G1672">
        <v>594.49348568825599</v>
      </c>
      <c r="H1672">
        <v>55.110291670256998</v>
      </c>
      <c r="I1672">
        <v>93.567453511707797</v>
      </c>
      <c r="J1672">
        <v>-1.7779690752323101</v>
      </c>
      <c r="K1672">
        <v>1332.72029026519</v>
      </c>
      <c r="L1672">
        <v>870.72817770732695</v>
      </c>
      <c r="M1672">
        <v>53.107315348690697</v>
      </c>
      <c r="N1672">
        <v>0.86648403143248498</v>
      </c>
      <c r="O1672">
        <v>22.156444099378799</v>
      </c>
      <c r="P1672">
        <v>672.8</v>
      </c>
    </row>
    <row r="1673" spans="1:17" hidden="1" x14ac:dyDescent="0.3">
      <c r="A1673" t="s">
        <v>3501</v>
      </c>
      <c r="B1673" t="s">
        <v>3502</v>
      </c>
      <c r="C1673" t="str">
        <f>IFERROR(VLOOKUP(Table1[[#This Row],[Ticker]],[1]!Table1[[Symbol]:[Industry]],2,FALSE),"-")</f>
        <v>-</v>
      </c>
      <c r="D1673" t="s">
        <v>360</v>
      </c>
      <c r="E1673">
        <v>634.73792616000003</v>
      </c>
      <c r="F1673">
        <v>20.420000000000002</v>
      </c>
      <c r="G1673">
        <v>43.058544213059598</v>
      </c>
      <c r="H1673">
        <v>3.7691010843727</v>
      </c>
      <c r="I1673">
        <v>-12.056512439188101</v>
      </c>
      <c r="J1673">
        <v>-6.0782029756479599</v>
      </c>
      <c r="K1673">
        <v>20.530664147513502</v>
      </c>
      <c r="L1673">
        <v>18.7260945087191</v>
      </c>
      <c r="M1673">
        <v>56.532785151152602</v>
      </c>
      <c r="N1673">
        <v>2.2161658132283</v>
      </c>
      <c r="O1673">
        <v>40.793339862879499</v>
      </c>
      <c r="P1673">
        <v>109.435897435897</v>
      </c>
      <c r="Q1673">
        <v>7.2388056107247994E-2</v>
      </c>
    </row>
    <row r="1674" spans="1:17" hidden="1" x14ac:dyDescent="0.3">
      <c r="A1674" t="s">
        <v>3503</v>
      </c>
      <c r="B1674" t="s">
        <v>3504</v>
      </c>
      <c r="C1674" t="str">
        <f>IFERROR(VLOOKUP(Table1[[#This Row],[Ticker]],[1]!Table1[[Symbol]:[Industry]],2,FALSE),"-")</f>
        <v>-</v>
      </c>
      <c r="D1674" t="s">
        <v>413</v>
      </c>
      <c r="E1674">
        <v>634.63903470000002</v>
      </c>
      <c r="F1674">
        <v>584.54999999999995</v>
      </c>
      <c r="G1674">
        <v>58.289906428158602</v>
      </c>
      <c r="H1674">
        <v>21.438227996071301</v>
      </c>
      <c r="I1674">
        <v>24.221998657776499</v>
      </c>
      <c r="J1674">
        <v>-4.3597334068136098</v>
      </c>
      <c r="K1674">
        <v>530.84962550114699</v>
      </c>
      <c r="L1674">
        <v>460.27464217179102</v>
      </c>
      <c r="M1674">
        <v>65.298673888207404</v>
      </c>
      <c r="N1674">
        <v>1.8707921683651001</v>
      </c>
      <c r="O1674">
        <v>7.76665811307846</v>
      </c>
      <c r="P1674">
        <v>94.138160079707703</v>
      </c>
      <c r="Q1674">
        <v>5.0317963605520002E-2</v>
      </c>
    </row>
    <row r="1675" spans="1:17" hidden="1" x14ac:dyDescent="0.3">
      <c r="A1675" t="s">
        <v>3505</v>
      </c>
      <c r="B1675" t="s">
        <v>3506</v>
      </c>
      <c r="C1675" t="str">
        <f>IFERROR(VLOOKUP(Table1[[#This Row],[Ticker]],[1]!Table1[[Symbol]:[Industry]],2,FALSE),"-")</f>
        <v>-</v>
      </c>
      <c r="D1675" t="s">
        <v>130</v>
      </c>
      <c r="E1675">
        <v>633.89029000000005</v>
      </c>
      <c r="F1675">
        <v>550</v>
      </c>
      <c r="G1675">
        <v>-16.4020366998034</v>
      </c>
      <c r="H1675">
        <v>-13.389297523112001</v>
      </c>
      <c r="I1675">
        <v>-11.909813172684499</v>
      </c>
      <c r="J1675">
        <v>-0.76243741453936598</v>
      </c>
      <c r="K1675">
        <v>553.95631444421895</v>
      </c>
      <c r="L1675">
        <v>523.30901540451498</v>
      </c>
      <c r="M1675">
        <v>60.720766881890903</v>
      </c>
      <c r="N1675">
        <v>4.6072374227713997</v>
      </c>
      <c r="O1675">
        <v>12.363636363636299</v>
      </c>
      <c r="P1675">
        <v>23.595505617977501</v>
      </c>
    </row>
    <row r="1676" spans="1:17" hidden="1" x14ac:dyDescent="0.3">
      <c r="A1676" t="s">
        <v>3507</v>
      </c>
      <c r="B1676" t="s">
        <v>3508</v>
      </c>
      <c r="C1676" t="str">
        <f>IFERROR(VLOOKUP(Table1[[#This Row],[Ticker]],[1]!Table1[[Symbol]:[Industry]],2,FALSE),"-")</f>
        <v>-</v>
      </c>
      <c r="D1676" t="s">
        <v>548</v>
      </c>
      <c r="E1676">
        <v>632.85476421499902</v>
      </c>
      <c r="F1676">
        <v>706.1</v>
      </c>
      <c r="G1676">
        <v>-12.137128535712501</v>
      </c>
      <c r="H1676">
        <v>-7.0584072819673105E-2</v>
      </c>
      <c r="I1676">
        <v>-14.3821888632922</v>
      </c>
      <c r="J1676">
        <v>0.26457440313087299</v>
      </c>
      <c r="K1676">
        <v>683.30857713971704</v>
      </c>
      <c r="L1676">
        <v>662.23881702052995</v>
      </c>
      <c r="M1676">
        <v>60.1364966047324</v>
      </c>
      <c r="N1676">
        <v>0.60943749341981601</v>
      </c>
      <c r="O1676">
        <v>14.7146296558561</v>
      </c>
      <c r="P1676">
        <v>28.815105354373799</v>
      </c>
      <c r="Q1676">
        <v>-8.9115019907001006E-2</v>
      </c>
    </row>
    <row r="1677" spans="1:17" hidden="1" x14ac:dyDescent="0.3">
      <c r="A1677" t="s">
        <v>3509</v>
      </c>
      <c r="B1677" t="s">
        <v>3510</v>
      </c>
      <c r="C1677" t="str">
        <f>IFERROR(VLOOKUP(Table1[[#This Row],[Ticker]],[1]!Table1[[Symbol]:[Industry]],2,FALSE),"-")</f>
        <v>-</v>
      </c>
      <c r="E1677">
        <v>632.53872000000001</v>
      </c>
      <c r="F1677">
        <v>308.55</v>
      </c>
      <c r="G1677">
        <v>79.820393456592697</v>
      </c>
      <c r="H1677">
        <v>91.786141073379099</v>
      </c>
      <c r="I1677">
        <v>94.312616983711607</v>
      </c>
      <c r="J1677">
        <v>32.586742523658799</v>
      </c>
      <c r="M1677">
        <v>100</v>
      </c>
      <c r="O1677">
        <v>0</v>
      </c>
      <c r="P1677">
        <v>116.526315789473</v>
      </c>
    </row>
    <row r="1678" spans="1:17" hidden="1" x14ac:dyDescent="0.3">
      <c r="A1678" t="s">
        <v>3511</v>
      </c>
      <c r="B1678" t="s">
        <v>3512</v>
      </c>
      <c r="C1678" t="str">
        <f>IFERROR(VLOOKUP(Table1[[#This Row],[Ticker]],[1]!Table1[[Symbol]:[Industry]],2,FALSE),"-")</f>
        <v>-</v>
      </c>
      <c r="D1678" t="s">
        <v>140</v>
      </c>
      <c r="E1678">
        <v>632.45043108000004</v>
      </c>
      <c r="F1678">
        <v>333.15</v>
      </c>
      <c r="G1678">
        <v>118.123778020079</v>
      </c>
      <c r="H1678">
        <v>-13.1529637787635</v>
      </c>
      <c r="I1678">
        <v>-25.646219179934601</v>
      </c>
      <c r="J1678">
        <v>-3.9239792075233502</v>
      </c>
      <c r="K1678">
        <v>354.08047367442498</v>
      </c>
      <c r="L1678">
        <v>306.04523507126203</v>
      </c>
      <c r="M1678">
        <v>33.8428658934371</v>
      </c>
      <c r="N1678">
        <v>0.85301354030684395</v>
      </c>
      <c r="O1678">
        <v>36.2749512231727</v>
      </c>
      <c r="P1678">
        <v>202.863636363636</v>
      </c>
      <c r="Q1678">
        <v>0.226643171411886</v>
      </c>
    </row>
    <row r="1679" spans="1:17" hidden="1" x14ac:dyDescent="0.3">
      <c r="A1679" t="s">
        <v>3513</v>
      </c>
      <c r="B1679" t="s">
        <v>3514</v>
      </c>
      <c r="C1679" t="str">
        <f>IFERROR(VLOOKUP(Table1[[#This Row],[Ticker]],[1]!Table1[[Symbol]:[Industry]],2,FALSE),"-")</f>
        <v>-</v>
      </c>
      <c r="D1679" t="s">
        <v>62</v>
      </c>
      <c r="E1679">
        <v>630.23784999999998</v>
      </c>
      <c r="F1679">
        <v>297.64999999999998</v>
      </c>
      <c r="G1679">
        <v>-31.909973207739899</v>
      </c>
      <c r="H1679">
        <v>-4.8566286416059699</v>
      </c>
      <c r="I1679">
        <v>-19.2416936210033</v>
      </c>
      <c r="J1679">
        <v>3.5974241771561402</v>
      </c>
      <c r="K1679">
        <v>284.63544498303702</v>
      </c>
      <c r="M1679">
        <v>63.730659886464103</v>
      </c>
      <c r="N1679">
        <v>1.0523986293546499</v>
      </c>
      <c r="O1679">
        <v>22.291281706702499</v>
      </c>
      <c r="P1679">
        <v>32.879464285714199</v>
      </c>
    </row>
    <row r="1680" spans="1:17" hidden="1" x14ac:dyDescent="0.3">
      <c r="A1680" t="s">
        <v>3515</v>
      </c>
      <c r="B1680" t="s">
        <v>3516</v>
      </c>
      <c r="C1680" t="str">
        <f>IFERROR(VLOOKUP(Table1[[#This Row],[Ticker]],[1]!Table1[[Symbol]:[Industry]],2,FALSE),"-")</f>
        <v>-</v>
      </c>
      <c r="D1680" t="s">
        <v>246</v>
      </c>
      <c r="E1680">
        <v>626.10509366999997</v>
      </c>
      <c r="F1680">
        <v>1587.55</v>
      </c>
      <c r="G1680">
        <v>245.59843151979101</v>
      </c>
      <c r="H1680">
        <v>-2.4946738671980899</v>
      </c>
      <c r="I1680">
        <v>17.416894497064099</v>
      </c>
      <c r="J1680">
        <v>1.2329430551128899</v>
      </c>
      <c r="K1680">
        <v>1475.5630664631501</v>
      </c>
      <c r="L1680">
        <v>1173.77743724027</v>
      </c>
      <c r="M1680">
        <v>53.452928106390097</v>
      </c>
      <c r="N1680">
        <v>0.58842563581754104</v>
      </c>
      <c r="O1680">
        <v>5.1305470693836499</v>
      </c>
      <c r="P1680">
        <v>276.64294187425799</v>
      </c>
      <c r="Q1680">
        <v>0.17030310496199899</v>
      </c>
    </row>
    <row r="1681" spans="1:17" hidden="1" x14ac:dyDescent="0.3">
      <c r="A1681" t="s">
        <v>3517</v>
      </c>
      <c r="B1681" t="s">
        <v>3518</v>
      </c>
      <c r="C1681" t="str">
        <f>IFERROR(VLOOKUP(Table1[[#This Row],[Ticker]],[1]!Table1[[Symbol]:[Industry]],2,FALSE),"-")</f>
        <v>-</v>
      </c>
      <c r="D1681" t="s">
        <v>163</v>
      </c>
      <c r="E1681">
        <v>624.15770640000005</v>
      </c>
      <c r="F1681">
        <v>52.55</v>
      </c>
      <c r="G1681">
        <v>10.446921633529801</v>
      </c>
      <c r="H1681">
        <v>-0.52781351857055503</v>
      </c>
      <c r="I1681">
        <v>-19.6358886775133</v>
      </c>
      <c r="J1681">
        <v>-8.4261542286986497</v>
      </c>
      <c r="K1681">
        <v>50.753979271953</v>
      </c>
      <c r="L1681">
        <v>48.606920763895403</v>
      </c>
      <c r="M1681">
        <v>49.129946882031199</v>
      </c>
      <c r="N1681">
        <v>1.73278274120263</v>
      </c>
      <c r="O1681">
        <v>37.6784015223596</v>
      </c>
      <c r="P1681">
        <v>71.732026143790804</v>
      </c>
      <c r="Q1681">
        <v>3.4403754747046003E-2</v>
      </c>
    </row>
    <row r="1682" spans="1:17" hidden="1" x14ac:dyDescent="0.3">
      <c r="A1682" t="s">
        <v>3519</v>
      </c>
      <c r="B1682" t="s">
        <v>3520</v>
      </c>
      <c r="C1682" t="str">
        <f>IFERROR(VLOOKUP(Table1[[#This Row],[Ticker]],[1]!Table1[[Symbol]:[Industry]],2,FALSE),"-")</f>
        <v>-</v>
      </c>
      <c r="D1682" t="s">
        <v>122</v>
      </c>
      <c r="E1682">
        <v>623.85749999999996</v>
      </c>
      <c r="F1682">
        <v>610.4</v>
      </c>
      <c r="G1682">
        <v>23.2975341156471</v>
      </c>
      <c r="H1682">
        <v>-6.3107423184142801</v>
      </c>
      <c r="I1682">
        <v>65.997502478729004</v>
      </c>
      <c r="J1682">
        <v>1.07148151596023</v>
      </c>
      <c r="K1682">
        <v>527.25461585827804</v>
      </c>
      <c r="L1682">
        <v>455.373301493111</v>
      </c>
      <c r="M1682">
        <v>63.720929559376501</v>
      </c>
      <c r="N1682">
        <v>0.59782050656792995</v>
      </c>
      <c r="O1682">
        <v>2.6785714285714399</v>
      </c>
      <c r="P1682">
        <v>91.798900235663695</v>
      </c>
    </row>
    <row r="1683" spans="1:17" hidden="1" x14ac:dyDescent="0.3">
      <c r="A1683" t="s">
        <v>3521</v>
      </c>
      <c r="B1683" t="s">
        <v>3522</v>
      </c>
      <c r="C1683" t="str">
        <f>IFERROR(VLOOKUP(Table1[[#This Row],[Ticker]],[1]!Table1[[Symbol]:[Industry]],2,FALSE),"-")</f>
        <v>-</v>
      </c>
      <c r="D1683" t="s">
        <v>46</v>
      </c>
      <c r="E1683">
        <v>623.02499999999998</v>
      </c>
      <c r="F1683">
        <v>169.05</v>
      </c>
      <c r="G1683">
        <v>75.189475236535998</v>
      </c>
      <c r="H1683">
        <v>-17.9591899962303</v>
      </c>
      <c r="I1683">
        <v>-8.9874387434607801</v>
      </c>
      <c r="J1683">
        <v>1.0168146964377001</v>
      </c>
      <c r="K1683">
        <v>168.99500754981699</v>
      </c>
      <c r="L1683">
        <v>141.27304324052</v>
      </c>
      <c r="M1683">
        <v>45.5985339172029</v>
      </c>
      <c r="N1683">
        <v>0.78876324355786798</v>
      </c>
      <c r="O1683">
        <v>29.0150842945873</v>
      </c>
      <c r="P1683">
        <v>104.90909090909</v>
      </c>
      <c r="Q1683">
        <v>9.0822706416349999E-2</v>
      </c>
    </row>
    <row r="1684" spans="1:17" hidden="1" x14ac:dyDescent="0.3">
      <c r="A1684" t="s">
        <v>3523</v>
      </c>
      <c r="B1684" t="s">
        <v>3524</v>
      </c>
      <c r="C1684" t="str">
        <f>IFERROR(VLOOKUP(Table1[[#This Row],[Ticker]],[1]!Table1[[Symbol]:[Industry]],2,FALSE),"-")</f>
        <v>-</v>
      </c>
      <c r="D1684" t="s">
        <v>613</v>
      </c>
      <c r="E1684">
        <v>621.45969630000002</v>
      </c>
      <c r="F1684">
        <v>438.25</v>
      </c>
      <c r="G1684">
        <v>380.245362144127</v>
      </c>
      <c r="H1684">
        <v>0.87531971618871396</v>
      </c>
      <c r="I1684">
        <v>138.30428902543099</v>
      </c>
      <c r="J1684">
        <v>-14.225112222496801</v>
      </c>
      <c r="K1684">
        <v>411.032696233997</v>
      </c>
      <c r="L1684">
        <v>273.63267937205501</v>
      </c>
      <c r="M1684">
        <v>43.778871128255702</v>
      </c>
      <c r="N1684">
        <v>0.78931756466886005</v>
      </c>
      <c r="O1684">
        <v>15.8471192241871</v>
      </c>
      <c r="P1684">
        <v>451.60478288231502</v>
      </c>
      <c r="Q1684">
        <v>0.19503425666312099</v>
      </c>
    </row>
    <row r="1685" spans="1:17" hidden="1" x14ac:dyDescent="0.3">
      <c r="A1685" t="s">
        <v>3525</v>
      </c>
      <c r="B1685" t="s">
        <v>3526</v>
      </c>
      <c r="C1685" t="str">
        <f>IFERROR(VLOOKUP(Table1[[#This Row],[Ticker]],[1]!Table1[[Symbol]:[Industry]],2,FALSE),"-")</f>
        <v>-</v>
      </c>
      <c r="D1685" t="s">
        <v>938</v>
      </c>
      <c r="E1685">
        <v>621.19903505000002</v>
      </c>
      <c r="F1685">
        <v>326.39999999999998</v>
      </c>
      <c r="G1685">
        <v>30.5965202987535</v>
      </c>
      <c r="H1685">
        <v>37.130236973978498</v>
      </c>
      <c r="I1685">
        <v>45.088743825872399</v>
      </c>
      <c r="J1685">
        <v>-7.8004808928002296</v>
      </c>
      <c r="M1685">
        <v>54.466480051361899</v>
      </c>
      <c r="O1685">
        <v>22.334558823529399</v>
      </c>
      <c r="P1685">
        <v>64.848484848484802</v>
      </c>
    </row>
    <row r="1686" spans="1:17" hidden="1" x14ac:dyDescent="0.3">
      <c r="A1686" t="s">
        <v>3527</v>
      </c>
      <c r="B1686" t="s">
        <v>3528</v>
      </c>
      <c r="C1686" t="str">
        <f>IFERROR(VLOOKUP(Table1[[#This Row],[Ticker]],[1]!Table1[[Symbol]:[Industry]],2,FALSE),"-")</f>
        <v>-</v>
      </c>
      <c r="D1686" t="s">
        <v>243</v>
      </c>
      <c r="E1686">
        <v>620.68993</v>
      </c>
      <c r="F1686">
        <v>133.6</v>
      </c>
      <c r="G1686">
        <v>-19.576639874406599</v>
      </c>
      <c r="H1686">
        <v>11.2591455820679</v>
      </c>
      <c r="I1686">
        <v>-5.1579154499518198</v>
      </c>
      <c r="J1686">
        <v>5.0323942221090201</v>
      </c>
      <c r="K1686">
        <v>124.26083052524299</v>
      </c>
      <c r="L1686">
        <v>124.149954431555</v>
      </c>
      <c r="M1686">
        <v>62.810278199400301</v>
      </c>
      <c r="N1686">
        <v>2.0765004829745699</v>
      </c>
      <c r="O1686">
        <v>14.446107784431099</v>
      </c>
      <c r="P1686">
        <v>33.599999999999902</v>
      </c>
      <c r="Q1686">
        <v>3.3331082189649003E-2</v>
      </c>
    </row>
    <row r="1687" spans="1:17" hidden="1" x14ac:dyDescent="0.3">
      <c r="A1687" t="s">
        <v>3529</v>
      </c>
      <c r="B1687" t="s">
        <v>3530</v>
      </c>
      <c r="C1687" t="str">
        <f>IFERROR(VLOOKUP(Table1[[#This Row],[Ticker]],[1]!Table1[[Symbol]:[Industry]],2,FALSE),"-")</f>
        <v>-</v>
      </c>
      <c r="D1687" t="s">
        <v>384</v>
      </c>
      <c r="E1687">
        <v>617.98275852500001</v>
      </c>
      <c r="F1687">
        <v>39.06</v>
      </c>
      <c r="G1687">
        <v>40.521040223273403</v>
      </c>
      <c r="H1687">
        <v>-1.0582449255514799E-2</v>
      </c>
      <c r="I1687">
        <v>-9.9254789690291698</v>
      </c>
      <c r="J1687">
        <v>2.1671989966560399</v>
      </c>
      <c r="K1687">
        <v>38.449223225301701</v>
      </c>
      <c r="L1687">
        <v>35.771039129962404</v>
      </c>
      <c r="M1687">
        <v>54.852330633231801</v>
      </c>
      <c r="N1687">
        <v>0.424036838015314</v>
      </c>
      <c r="O1687">
        <v>26.216077828981</v>
      </c>
      <c r="P1687">
        <v>82.097902097902093</v>
      </c>
      <c r="Q1687">
        <v>1.8127712102143999E-2</v>
      </c>
    </row>
    <row r="1688" spans="1:17" hidden="1" x14ac:dyDescent="0.3">
      <c r="A1688" t="s">
        <v>3531</v>
      </c>
      <c r="B1688" t="s">
        <v>3532</v>
      </c>
      <c r="C1688" t="str">
        <f>IFERROR(VLOOKUP(Table1[[#This Row],[Ticker]],[1]!Table1[[Symbol]:[Industry]],2,FALSE),"-")</f>
        <v>-</v>
      </c>
      <c r="D1688" t="s">
        <v>986</v>
      </c>
      <c r="E1688">
        <v>617.94852249999997</v>
      </c>
      <c r="F1688">
        <v>51.12</v>
      </c>
      <c r="G1688">
        <v>80.561526053232896</v>
      </c>
      <c r="H1688">
        <v>29.5119370447891</v>
      </c>
      <c r="I1688">
        <v>31.0831938203224</v>
      </c>
      <c r="J1688">
        <v>22.206876664883001</v>
      </c>
      <c r="K1688">
        <v>42.315482462470598</v>
      </c>
      <c r="L1688">
        <v>37.771211933572197</v>
      </c>
      <c r="M1688">
        <v>81.359341249317296</v>
      </c>
      <c r="N1688">
        <v>2.0842115846420701</v>
      </c>
      <c r="O1688">
        <v>6.61189358372458</v>
      </c>
      <c r="P1688">
        <v>110.80412371134</v>
      </c>
      <c r="Q1688">
        <v>6.0230746897254002E-2</v>
      </c>
    </row>
    <row r="1689" spans="1:17" hidden="1" x14ac:dyDescent="0.3">
      <c r="A1689" t="s">
        <v>3533</v>
      </c>
      <c r="B1689" t="s">
        <v>3534</v>
      </c>
      <c r="C1689" t="str">
        <f>IFERROR(VLOOKUP(Table1[[#This Row],[Ticker]],[1]!Table1[[Symbol]:[Industry]],2,FALSE),"-")</f>
        <v>-</v>
      </c>
      <c r="D1689" t="s">
        <v>400</v>
      </c>
      <c r="E1689">
        <v>617.67108199999996</v>
      </c>
      <c r="F1689">
        <v>44.21</v>
      </c>
      <c r="G1689">
        <v>-9.4443647421314907</v>
      </c>
      <c r="H1689">
        <v>4.8615858691140597</v>
      </c>
      <c r="I1689">
        <v>-16.4238520495743</v>
      </c>
      <c r="J1689">
        <v>0.124049071947112</v>
      </c>
      <c r="K1689">
        <v>44.0128969313986</v>
      </c>
      <c r="L1689">
        <v>42.124745804810303</v>
      </c>
      <c r="M1689">
        <v>65.228996875841204</v>
      </c>
      <c r="N1689">
        <v>1.4581958232843399</v>
      </c>
      <c r="O1689">
        <v>22.370504410766799</v>
      </c>
      <c r="P1689">
        <v>37.725856697819303</v>
      </c>
      <c r="Q1689">
        <v>4.2183120616505997E-2</v>
      </c>
    </row>
    <row r="1690" spans="1:17" hidden="1" x14ac:dyDescent="0.3">
      <c r="A1690" t="s">
        <v>3535</v>
      </c>
      <c r="B1690" t="s">
        <v>3536</v>
      </c>
      <c r="C1690" t="str">
        <f>IFERROR(VLOOKUP(Table1[[#This Row],[Ticker]],[1]!Table1[[Symbol]:[Industry]],2,FALSE),"-")</f>
        <v>-</v>
      </c>
      <c r="D1690" t="s">
        <v>1440</v>
      </c>
      <c r="E1690">
        <v>616.63302186199996</v>
      </c>
      <c r="F1690">
        <v>26.43</v>
      </c>
      <c r="G1690">
        <v>5.4184121780020096</v>
      </c>
      <c r="H1690">
        <v>-4.26201333911711</v>
      </c>
      <c r="I1690">
        <v>-30.3357390986104</v>
      </c>
      <c r="J1690">
        <v>-5.5481517002536496</v>
      </c>
      <c r="K1690">
        <v>27.034137648138898</v>
      </c>
      <c r="L1690">
        <v>26.6546806864506</v>
      </c>
      <c r="M1690">
        <v>40.4005455580618</v>
      </c>
      <c r="N1690">
        <v>0.97889846108277401</v>
      </c>
      <c r="O1690">
        <v>39.614074914869398</v>
      </c>
      <c r="P1690">
        <v>33.484848484848399</v>
      </c>
      <c r="Q1690">
        <v>-1.6982117778832E-2</v>
      </c>
    </row>
    <row r="1691" spans="1:17" hidden="1" x14ac:dyDescent="0.3">
      <c r="A1691" t="s">
        <v>3537</v>
      </c>
      <c r="B1691" t="s">
        <v>3538</v>
      </c>
      <c r="C1691" t="str">
        <f>IFERROR(VLOOKUP(Table1[[#This Row],[Ticker]],[1]!Table1[[Symbol]:[Industry]],2,FALSE),"-")</f>
        <v>-</v>
      </c>
      <c r="D1691" t="s">
        <v>637</v>
      </c>
      <c r="E1691">
        <v>615.06584473599901</v>
      </c>
      <c r="F1691">
        <v>116.83</v>
      </c>
      <c r="G1691">
        <v>25.819461671532</v>
      </c>
      <c r="H1691">
        <v>24.834757901500399</v>
      </c>
      <c r="I1691">
        <v>29.960253615414999</v>
      </c>
      <c r="J1691">
        <v>2.7553221483021502</v>
      </c>
      <c r="K1691">
        <v>100.116115276217</v>
      </c>
      <c r="L1691">
        <v>87.089329456297307</v>
      </c>
      <c r="M1691">
        <v>76.918439518180307</v>
      </c>
      <c r="N1691">
        <v>2.2552294025709498</v>
      </c>
      <c r="O1691">
        <v>7.2412907643584603</v>
      </c>
      <c r="P1691">
        <v>85.003958828186796</v>
      </c>
      <c r="Q1691">
        <v>2.4606241841885999E-2</v>
      </c>
    </row>
    <row r="1692" spans="1:17" hidden="1" x14ac:dyDescent="0.3">
      <c r="A1692" t="s">
        <v>3539</v>
      </c>
      <c r="B1692" t="s">
        <v>3540</v>
      </c>
      <c r="C1692" t="str">
        <f>IFERROR(VLOOKUP(Table1[[#This Row],[Ticker]],[1]!Table1[[Symbol]:[Industry]],2,FALSE),"-")</f>
        <v>-</v>
      </c>
      <c r="D1692" t="s">
        <v>253</v>
      </c>
      <c r="E1692">
        <v>614.85209062499996</v>
      </c>
      <c r="F1692">
        <v>448.75</v>
      </c>
      <c r="G1692">
        <v>174.671428580303</v>
      </c>
      <c r="H1692">
        <v>62.771358602901998</v>
      </c>
      <c r="I1692">
        <v>12.054275225105499</v>
      </c>
      <c r="J1692">
        <v>22.889395046193599</v>
      </c>
      <c r="K1692">
        <v>332.81608474822099</v>
      </c>
      <c r="L1692">
        <v>275.47071802770199</v>
      </c>
      <c r="M1692">
        <v>88.923085517653504</v>
      </c>
      <c r="N1692">
        <v>3.1688168414383102</v>
      </c>
      <c r="O1692">
        <v>10.6852367688022</v>
      </c>
      <c r="P1692">
        <v>229.963235294117</v>
      </c>
      <c r="Q1692">
        <v>0.113888799887023</v>
      </c>
    </row>
    <row r="1693" spans="1:17" hidden="1" x14ac:dyDescent="0.3">
      <c r="A1693" t="s">
        <v>3541</v>
      </c>
      <c r="B1693" t="s">
        <v>3542</v>
      </c>
      <c r="C1693" t="str">
        <f>IFERROR(VLOOKUP(Table1[[#This Row],[Ticker]],[1]!Table1[[Symbol]:[Industry]],2,FALSE),"-")</f>
        <v>-</v>
      </c>
      <c r="D1693" t="s">
        <v>299</v>
      </c>
      <c r="E1693">
        <v>613.48381029999996</v>
      </c>
      <c r="F1693">
        <v>550.29999999999995</v>
      </c>
      <c r="G1693">
        <v>-22.9253207892462</v>
      </c>
      <c r="H1693">
        <v>-16.858712775065701</v>
      </c>
      <c r="I1693">
        <v>-7.2277357688609598</v>
      </c>
      <c r="J1693">
        <v>-3.2646715521622398</v>
      </c>
      <c r="K1693">
        <v>551.93923029511996</v>
      </c>
      <c r="L1693">
        <v>524.33266672132504</v>
      </c>
      <c r="M1693">
        <v>42.617851420098603</v>
      </c>
      <c r="N1693">
        <v>0.94946367734494297</v>
      </c>
      <c r="O1693">
        <v>54.676946135810901</v>
      </c>
      <c r="P1693">
        <v>34.383394383394297</v>
      </c>
      <c r="Q1693">
        <v>0.124720037740344</v>
      </c>
    </row>
    <row r="1694" spans="1:17" hidden="1" x14ac:dyDescent="0.3">
      <c r="A1694" t="s">
        <v>3543</v>
      </c>
      <c r="B1694" t="s">
        <v>3544</v>
      </c>
      <c r="C1694" t="str">
        <f>IFERROR(VLOOKUP(Table1[[#This Row],[Ticker]],[1]!Table1[[Symbol]:[Industry]],2,FALSE),"-")</f>
        <v>-</v>
      </c>
      <c r="D1694" t="s">
        <v>371</v>
      </c>
      <c r="E1694">
        <v>611.95468877400003</v>
      </c>
      <c r="F1694">
        <v>67.55</v>
      </c>
      <c r="G1694">
        <v>-8.6877509855177397</v>
      </c>
      <c r="H1694">
        <v>-3.5932776226145502</v>
      </c>
      <c r="I1694">
        <v>5.0598837970124197</v>
      </c>
      <c r="J1694">
        <v>5.5892521974756502</v>
      </c>
      <c r="K1694">
        <v>60.585049052345802</v>
      </c>
      <c r="M1694">
        <v>59.8644638123493</v>
      </c>
      <c r="N1694">
        <v>1.8423333696112201</v>
      </c>
      <c r="O1694">
        <v>14.285714285714301</v>
      </c>
      <c r="P1694">
        <v>50.1111111111111</v>
      </c>
    </row>
    <row r="1695" spans="1:17" hidden="1" x14ac:dyDescent="0.3">
      <c r="A1695" t="s">
        <v>3545</v>
      </c>
      <c r="B1695" t="s">
        <v>3546</v>
      </c>
      <c r="C1695" t="str">
        <f>IFERROR(VLOOKUP(Table1[[#This Row],[Ticker]],[1]!Table1[[Symbol]:[Industry]],2,FALSE),"-")</f>
        <v>-</v>
      </c>
      <c r="D1695" t="s">
        <v>214</v>
      </c>
      <c r="E1695">
        <v>611.6</v>
      </c>
      <c r="F1695">
        <v>583.79999999999995</v>
      </c>
      <c r="G1695">
        <v>82.135202092838</v>
      </c>
      <c r="H1695">
        <v>-11.2321369876187</v>
      </c>
      <c r="I1695">
        <v>74.3399874334727</v>
      </c>
      <c r="J1695">
        <v>-2.4944982134082099</v>
      </c>
      <c r="K1695">
        <v>531.13172202796795</v>
      </c>
      <c r="L1695">
        <v>389.844060539422</v>
      </c>
      <c r="M1695">
        <v>39.048149782446103</v>
      </c>
      <c r="N1695">
        <v>0.264810548488702</v>
      </c>
      <c r="O1695">
        <v>6.7060637204522102</v>
      </c>
      <c r="P1695">
        <v>156.89768976897599</v>
      </c>
      <c r="Q1695">
        <v>0.237417691974528</v>
      </c>
    </row>
    <row r="1696" spans="1:17" hidden="1" x14ac:dyDescent="0.3">
      <c r="A1696" t="s">
        <v>3547</v>
      </c>
      <c r="B1696" t="s">
        <v>3548</v>
      </c>
      <c r="C1696" t="str">
        <f>IFERROR(VLOOKUP(Table1[[#This Row],[Ticker]],[1]!Table1[[Symbol]:[Industry]],2,FALSE),"-")</f>
        <v>-</v>
      </c>
      <c r="E1696">
        <v>610.32388500000002</v>
      </c>
      <c r="F1696">
        <v>516.45000000000005</v>
      </c>
      <c r="G1696">
        <v>50.722023909214698</v>
      </c>
      <c r="H1696">
        <v>-5.4693426189407104</v>
      </c>
      <c r="I1696">
        <v>16.512417338318802</v>
      </c>
      <c r="J1696">
        <v>1.2587367914279</v>
      </c>
      <c r="K1696">
        <v>517.00520070528103</v>
      </c>
      <c r="L1696">
        <v>402.05201660954998</v>
      </c>
      <c r="M1696">
        <v>52.208498942060203</v>
      </c>
      <c r="N1696">
        <v>0.56972870061875303</v>
      </c>
      <c r="O1696">
        <v>19.469454932713699</v>
      </c>
      <c r="P1696">
        <v>178.71019967620001</v>
      </c>
      <c r="Q1696">
        <v>0.204062588013012</v>
      </c>
    </row>
    <row r="1697" spans="1:17" hidden="1" x14ac:dyDescent="0.3">
      <c r="A1697" t="s">
        <v>3549</v>
      </c>
      <c r="B1697" t="s">
        <v>3550</v>
      </c>
      <c r="C1697" t="str">
        <f>IFERROR(VLOOKUP(Table1[[#This Row],[Ticker]],[1]!Table1[[Symbol]:[Industry]],2,FALSE),"-")</f>
        <v>-</v>
      </c>
      <c r="D1697" t="s">
        <v>243</v>
      </c>
      <c r="E1697">
        <v>608.49058000000002</v>
      </c>
      <c r="F1697">
        <v>187.43</v>
      </c>
      <c r="G1697">
        <v>21.939870700275598</v>
      </c>
      <c r="H1697">
        <v>11.5256527791729</v>
      </c>
      <c r="I1697">
        <v>-23.122508577705801</v>
      </c>
      <c r="J1697">
        <v>-7.1691501489914797</v>
      </c>
      <c r="K1697">
        <v>178.19087976461799</v>
      </c>
      <c r="L1697">
        <v>171.99006569375501</v>
      </c>
      <c r="M1697">
        <v>50.708555753432599</v>
      </c>
      <c r="N1697">
        <v>3.1871425489982101</v>
      </c>
      <c r="O1697">
        <v>26.980739476071001</v>
      </c>
      <c r="P1697">
        <v>52.506102522375897</v>
      </c>
      <c r="Q1697">
        <v>1.8541351283146001E-2</v>
      </c>
    </row>
    <row r="1698" spans="1:17" hidden="1" x14ac:dyDescent="0.3">
      <c r="A1698" t="s">
        <v>3551</v>
      </c>
      <c r="B1698" t="s">
        <v>3552</v>
      </c>
      <c r="C1698" t="str">
        <f>IFERROR(VLOOKUP(Table1[[#This Row],[Ticker]],[1]!Table1[[Symbol]:[Industry]],2,FALSE),"-")</f>
        <v>-</v>
      </c>
      <c r="D1698" t="s">
        <v>330</v>
      </c>
      <c r="E1698">
        <v>607.43658660000006</v>
      </c>
      <c r="F1698">
        <v>290.35000000000002</v>
      </c>
      <c r="G1698">
        <v>174.16732147824999</v>
      </c>
      <c r="H1698">
        <v>14.8859324692791</v>
      </c>
      <c r="I1698">
        <v>-19.220268080904798</v>
      </c>
      <c r="J1698">
        <v>-7.6117524830325101</v>
      </c>
      <c r="K1698">
        <v>273.645023839793</v>
      </c>
      <c r="M1698">
        <v>45.250345420984701</v>
      </c>
      <c r="N1698">
        <v>0.79889500666915303</v>
      </c>
      <c r="O1698">
        <v>22.266230411572199</v>
      </c>
      <c r="P1698">
        <v>229.38173567782101</v>
      </c>
    </row>
    <row r="1699" spans="1:17" hidden="1" x14ac:dyDescent="0.3">
      <c r="A1699" t="s">
        <v>3553</v>
      </c>
      <c r="B1699" t="s">
        <v>3554</v>
      </c>
      <c r="C1699" t="str">
        <f>IFERROR(VLOOKUP(Table1[[#This Row],[Ticker]],[1]!Table1[[Symbol]:[Industry]],2,FALSE),"-")</f>
        <v>-</v>
      </c>
      <c r="D1699" t="s">
        <v>637</v>
      </c>
      <c r="E1699">
        <v>605.52125120000005</v>
      </c>
      <c r="F1699">
        <v>68.87</v>
      </c>
      <c r="G1699">
        <v>119.474435988522</v>
      </c>
      <c r="H1699">
        <v>5.2538210913227097</v>
      </c>
      <c r="I1699">
        <v>46.557743200992398</v>
      </c>
      <c r="J1699">
        <v>2.7760241239221601</v>
      </c>
      <c r="K1699">
        <v>64.017289419972698</v>
      </c>
      <c r="L1699">
        <v>53.629476132366399</v>
      </c>
      <c r="M1699">
        <v>60.055218172469303</v>
      </c>
      <c r="N1699">
        <v>0.65029536498034402</v>
      </c>
      <c r="O1699">
        <v>10.3237984608683</v>
      </c>
      <c r="P1699">
        <v>158.32708177044199</v>
      </c>
      <c r="Q1699">
        <v>0.116989942948643</v>
      </c>
    </row>
    <row r="1700" spans="1:17" hidden="1" x14ac:dyDescent="0.3">
      <c r="A1700" t="s">
        <v>3555</v>
      </c>
      <c r="B1700" t="s">
        <v>3556</v>
      </c>
      <c r="C1700" t="str">
        <f>IFERROR(VLOOKUP(Table1[[#This Row],[Ticker]],[1]!Table1[[Symbol]:[Industry]],2,FALSE),"-")</f>
        <v>-</v>
      </c>
      <c r="E1700">
        <v>605.19622389599999</v>
      </c>
      <c r="F1700">
        <v>42.32</v>
      </c>
      <c r="G1700">
        <v>267.15035015698498</v>
      </c>
      <c r="H1700">
        <v>-4.4646519314207698</v>
      </c>
      <c r="I1700">
        <v>-7.6305523923970497</v>
      </c>
      <c r="J1700">
        <v>-4.0848417861240698</v>
      </c>
      <c r="K1700">
        <v>46.205028120641302</v>
      </c>
      <c r="L1700">
        <v>39.433274594609998</v>
      </c>
      <c r="M1700">
        <v>35.028723705884303</v>
      </c>
      <c r="N1700">
        <v>0.91273223331381004</v>
      </c>
      <c r="O1700">
        <v>34.451795841209801</v>
      </c>
      <c r="P1700">
        <v>293.55238685678802</v>
      </c>
      <c r="Q1700">
        <v>0.29449403308508498</v>
      </c>
    </row>
    <row r="1701" spans="1:17" hidden="1" x14ac:dyDescent="0.3">
      <c r="A1701" t="s">
        <v>3557</v>
      </c>
      <c r="B1701" t="s">
        <v>3558</v>
      </c>
      <c r="C1701" t="str">
        <f>IFERROR(VLOOKUP(Table1[[#This Row],[Ticker]],[1]!Table1[[Symbol]:[Industry]],2,FALSE),"-")</f>
        <v>-</v>
      </c>
      <c r="D1701" t="s">
        <v>193</v>
      </c>
      <c r="E1701">
        <v>602.96249999999998</v>
      </c>
      <c r="F1701">
        <v>228.7</v>
      </c>
      <c r="G1701">
        <v>50.187110587018203</v>
      </c>
      <c r="H1701">
        <v>34.409731013621297</v>
      </c>
      <c r="I1701">
        <v>45.868731152944903</v>
      </c>
      <c r="J1701">
        <v>-5.2332213613058398</v>
      </c>
      <c r="K1701">
        <v>190.735344237834</v>
      </c>
      <c r="L1701">
        <v>158.074544999789</v>
      </c>
      <c r="M1701">
        <v>57.694139151439302</v>
      </c>
      <c r="N1701">
        <v>2.2448854277413499</v>
      </c>
      <c r="O1701">
        <v>15.303891560996901</v>
      </c>
      <c r="P1701">
        <v>85.934959349593399</v>
      </c>
      <c r="Q1701">
        <v>6.5095190146170004E-2</v>
      </c>
    </row>
    <row r="1702" spans="1:17" hidden="1" x14ac:dyDescent="0.3">
      <c r="A1702" t="s">
        <v>3559</v>
      </c>
      <c r="B1702" t="s">
        <v>3560</v>
      </c>
      <c r="C1702" t="str">
        <f>IFERROR(VLOOKUP(Table1[[#This Row],[Ticker]],[1]!Table1[[Symbol]:[Industry]],2,FALSE),"-")</f>
        <v>-</v>
      </c>
      <c r="D1702" t="s">
        <v>938</v>
      </c>
      <c r="E1702">
        <v>600.47381819999998</v>
      </c>
      <c r="F1702">
        <v>249.75</v>
      </c>
      <c r="G1702">
        <v>76.317119144352304</v>
      </c>
      <c r="H1702">
        <v>85.8389774444625</v>
      </c>
      <c r="I1702">
        <v>60.331566137660197</v>
      </c>
      <c r="J1702">
        <v>-14.0839921848573</v>
      </c>
      <c r="K1702">
        <v>178.85477082552001</v>
      </c>
      <c r="L1702">
        <v>148.169963025702</v>
      </c>
      <c r="M1702">
        <v>57.467120308476197</v>
      </c>
      <c r="N1702">
        <v>2.95913704468561</v>
      </c>
      <c r="O1702">
        <v>18.8388388388388</v>
      </c>
      <c r="P1702">
        <v>122.991071428571</v>
      </c>
      <c r="Q1702">
        <v>5.0436620157943E-2</v>
      </c>
    </row>
    <row r="1703" spans="1:17" hidden="1" x14ac:dyDescent="0.3">
      <c r="A1703" t="s">
        <v>3561</v>
      </c>
      <c r="B1703" t="s">
        <v>3562</v>
      </c>
      <c r="C1703" t="str">
        <f>IFERROR(VLOOKUP(Table1[[#This Row],[Ticker]],[1]!Table1[[Symbol]:[Industry]],2,FALSE),"-")</f>
        <v>-</v>
      </c>
      <c r="D1703" t="s">
        <v>46</v>
      </c>
      <c r="E1703">
        <v>599.98377898000001</v>
      </c>
      <c r="F1703">
        <v>235.65</v>
      </c>
      <c r="G1703">
        <v>181.03436251741701</v>
      </c>
      <c r="H1703">
        <v>26.7118458366064</v>
      </c>
      <c r="I1703">
        <v>-57.618832870875899</v>
      </c>
      <c r="J1703">
        <v>1.78376381749348</v>
      </c>
      <c r="K1703">
        <v>224.62005604863501</v>
      </c>
      <c r="M1703">
        <v>61.941690054516101</v>
      </c>
      <c r="N1703">
        <v>1.6781702751098799</v>
      </c>
      <c r="O1703">
        <v>97.517504774029206</v>
      </c>
      <c r="P1703">
        <v>222.808219178082</v>
      </c>
    </row>
    <row r="1704" spans="1:17" hidden="1" x14ac:dyDescent="0.3">
      <c r="A1704" t="s">
        <v>3563</v>
      </c>
      <c r="B1704" t="s">
        <v>3564</v>
      </c>
      <c r="C1704" t="str">
        <f>IFERROR(VLOOKUP(Table1[[#This Row],[Ticker]],[1]!Table1[[Symbol]:[Industry]],2,FALSE),"-")</f>
        <v>-</v>
      </c>
      <c r="D1704" t="s">
        <v>711</v>
      </c>
      <c r="E1704">
        <v>599.22049201000004</v>
      </c>
      <c r="F1704">
        <v>78.239999999999995</v>
      </c>
      <c r="G1704">
        <v>41.099568952091197</v>
      </c>
      <c r="H1704">
        <v>0.64990240545298295</v>
      </c>
      <c r="I1704">
        <v>23.1031290188598</v>
      </c>
      <c r="J1704">
        <v>0.67715127440665401</v>
      </c>
      <c r="K1704">
        <v>73.491380903680096</v>
      </c>
      <c r="L1704">
        <v>62.921167256474497</v>
      </c>
      <c r="M1704">
        <v>47.3837917882664</v>
      </c>
      <c r="N1704">
        <v>1.150416803992</v>
      </c>
      <c r="O1704">
        <v>1.86605316973416</v>
      </c>
      <c r="P1704">
        <v>74.448160535116997</v>
      </c>
      <c r="Q1704">
        <v>1.14306047313E-3</v>
      </c>
    </row>
    <row r="1705" spans="1:17" hidden="1" x14ac:dyDescent="0.3">
      <c r="A1705" t="s">
        <v>3565</v>
      </c>
      <c r="B1705" t="s">
        <v>3566</v>
      </c>
      <c r="C1705" t="str">
        <f>IFERROR(VLOOKUP(Table1[[#This Row],[Ticker]],[1]!Table1[[Symbol]:[Industry]],2,FALSE),"-")</f>
        <v>-</v>
      </c>
      <c r="D1705" t="s">
        <v>337</v>
      </c>
      <c r="E1705">
        <v>599.12488251000002</v>
      </c>
      <c r="F1705">
        <v>549.1</v>
      </c>
      <c r="G1705">
        <v>10.1900031011915</v>
      </c>
      <c r="H1705">
        <v>23.172905705757799</v>
      </c>
      <c r="I1705">
        <v>-42.262426059543998</v>
      </c>
      <c r="J1705">
        <v>-0.37210284204865601</v>
      </c>
      <c r="K1705">
        <v>507.62229356772298</v>
      </c>
      <c r="L1705">
        <v>530.34542051846802</v>
      </c>
      <c r="M1705">
        <v>65.468770925898099</v>
      </c>
      <c r="N1705">
        <v>0.94216963370019402</v>
      </c>
      <c r="O1705">
        <v>55.845929703150603</v>
      </c>
      <c r="P1705">
        <v>48.205128205128197</v>
      </c>
      <c r="Q1705">
        <v>0.26954909593139897</v>
      </c>
    </row>
    <row r="1706" spans="1:17" hidden="1" x14ac:dyDescent="0.3">
      <c r="A1706" t="s">
        <v>3567</v>
      </c>
      <c r="B1706" t="s">
        <v>3568</v>
      </c>
      <c r="C1706" t="str">
        <f>IFERROR(VLOOKUP(Table1[[#This Row],[Ticker]],[1]!Table1[[Symbol]:[Industry]],2,FALSE),"-")</f>
        <v>-</v>
      </c>
      <c r="D1706" t="s">
        <v>416</v>
      </c>
      <c r="E1706">
        <v>598.63685696000005</v>
      </c>
      <c r="F1706">
        <v>118.63</v>
      </c>
      <c r="G1706">
        <v>75.178252170204999</v>
      </c>
      <c r="H1706">
        <v>6.8481287202147101</v>
      </c>
      <c r="I1706">
        <v>-6.8810393789705104</v>
      </c>
      <c r="J1706">
        <v>7.8754967553096904</v>
      </c>
      <c r="K1706">
        <v>109.954904380909</v>
      </c>
      <c r="L1706">
        <v>97.347798019420694</v>
      </c>
      <c r="M1706">
        <v>59.100725247360899</v>
      </c>
      <c r="N1706">
        <v>2.6660926828922502</v>
      </c>
      <c r="O1706">
        <v>15.4766922363651</v>
      </c>
      <c r="P1706">
        <v>104.887737478411</v>
      </c>
    </row>
    <row r="1707" spans="1:17" hidden="1" x14ac:dyDescent="0.3">
      <c r="A1707" t="s">
        <v>3569</v>
      </c>
      <c r="B1707" t="s">
        <v>3570</v>
      </c>
      <c r="C1707" t="str">
        <f>IFERROR(VLOOKUP(Table1[[#This Row],[Ticker]],[1]!Table1[[Symbol]:[Industry]],2,FALSE),"-")</f>
        <v>-</v>
      </c>
      <c r="D1707" t="s">
        <v>140</v>
      </c>
      <c r="E1707">
        <v>598.28439663199902</v>
      </c>
      <c r="F1707">
        <v>44.1</v>
      </c>
      <c r="G1707">
        <v>20.597963300196501</v>
      </c>
      <c r="H1707">
        <v>-11.006586683975801</v>
      </c>
      <c r="I1707">
        <v>5.2216609309011197</v>
      </c>
      <c r="J1707">
        <v>-4.5197252573378996</v>
      </c>
      <c r="K1707">
        <v>44.838979885593098</v>
      </c>
      <c r="L1707">
        <v>41.334516729036501</v>
      </c>
      <c r="M1707">
        <v>44.871817860065498</v>
      </c>
      <c r="N1707">
        <v>0.69971510591049202</v>
      </c>
      <c r="O1707">
        <v>33.7868480725623</v>
      </c>
      <c r="P1707">
        <v>69.289827255278297</v>
      </c>
      <c r="Q1707">
        <v>7.5166860543499997E-2</v>
      </c>
    </row>
    <row r="1708" spans="1:17" hidden="1" x14ac:dyDescent="0.3">
      <c r="A1708" t="s">
        <v>3571</v>
      </c>
      <c r="B1708" t="s">
        <v>3572</v>
      </c>
      <c r="C1708" t="str">
        <f>IFERROR(VLOOKUP(Table1[[#This Row],[Ticker]],[1]!Table1[[Symbol]:[Industry]],2,FALSE),"-")</f>
        <v>-</v>
      </c>
      <c r="D1708" t="s">
        <v>62</v>
      </c>
      <c r="E1708">
        <v>596.88689699999998</v>
      </c>
      <c r="F1708">
        <v>486.85</v>
      </c>
      <c r="G1708">
        <v>-60.950659913466701</v>
      </c>
      <c r="H1708">
        <v>-7.7505439389755404</v>
      </c>
      <c r="I1708">
        <v>-24.629425937116199</v>
      </c>
      <c r="J1708">
        <v>-8.7134178066962296</v>
      </c>
      <c r="K1708">
        <v>481.51046985186599</v>
      </c>
      <c r="L1708">
        <v>536.87614590426404</v>
      </c>
      <c r="M1708">
        <v>44.885179979431499</v>
      </c>
      <c r="N1708">
        <v>1.4339100678966801</v>
      </c>
      <c r="O1708">
        <v>73.564753004005297</v>
      </c>
      <c r="P1708">
        <v>36.967224644816397</v>
      </c>
      <c r="Q1708">
        <v>-1.6085404850118001E-2</v>
      </c>
    </row>
    <row r="1709" spans="1:17" hidden="1" x14ac:dyDescent="0.3">
      <c r="A1709" t="s">
        <v>3573</v>
      </c>
      <c r="B1709" t="s">
        <v>3574</v>
      </c>
      <c r="C1709" t="str">
        <f>IFERROR(VLOOKUP(Table1[[#This Row],[Ticker]],[1]!Table1[[Symbol]:[Industry]],2,FALSE),"-")</f>
        <v>-</v>
      </c>
      <c r="D1709" t="s">
        <v>700</v>
      </c>
      <c r="E1709">
        <v>596.01792892000003</v>
      </c>
      <c r="F1709">
        <v>25.14</v>
      </c>
      <c r="G1709">
        <v>24.1368854558851</v>
      </c>
      <c r="H1709">
        <v>7.1958517908508002</v>
      </c>
      <c r="I1709">
        <v>10.7243331687788</v>
      </c>
      <c r="J1709">
        <v>5.8122752291387902</v>
      </c>
      <c r="K1709">
        <v>21.380320477646201</v>
      </c>
      <c r="L1709">
        <v>20.449922215127199</v>
      </c>
      <c r="M1709">
        <v>70.914942388593303</v>
      </c>
      <c r="N1709">
        <v>2.5466688016043202</v>
      </c>
      <c r="O1709">
        <v>13.365155131264901</v>
      </c>
      <c r="P1709">
        <v>63.7785016286645</v>
      </c>
      <c r="Q1709">
        <v>5.3803196951430002E-2</v>
      </c>
    </row>
    <row r="1710" spans="1:17" hidden="1" x14ac:dyDescent="0.3">
      <c r="A1710" t="s">
        <v>3575</v>
      </c>
      <c r="B1710" t="s">
        <v>3576</v>
      </c>
      <c r="C1710" t="str">
        <f>IFERROR(VLOOKUP(Table1[[#This Row],[Ticker]],[1]!Table1[[Symbol]:[Industry]],2,FALSE),"-")</f>
        <v>-</v>
      </c>
      <c r="D1710" t="s">
        <v>193</v>
      </c>
      <c r="E1710">
        <v>595.53576120000002</v>
      </c>
      <c r="F1710">
        <v>766.55</v>
      </c>
      <c r="G1710">
        <v>-5.5931859894901201</v>
      </c>
      <c r="H1710">
        <v>-1.87035303188851</v>
      </c>
      <c r="I1710">
        <v>-12.2495918825592</v>
      </c>
      <c r="J1710">
        <v>1.0670674632677399</v>
      </c>
      <c r="K1710">
        <v>693.254666678474</v>
      </c>
      <c r="L1710">
        <v>542.79544946107296</v>
      </c>
      <c r="M1710">
        <v>72.794479082948499</v>
      </c>
      <c r="N1710">
        <v>1</v>
      </c>
      <c r="Q1710">
        <v>-5.0546889445763001E-2</v>
      </c>
    </row>
    <row r="1711" spans="1:17" hidden="1" x14ac:dyDescent="0.3">
      <c r="A1711" t="s">
        <v>3577</v>
      </c>
      <c r="B1711" t="s">
        <v>3578</v>
      </c>
      <c r="C1711" t="str">
        <f>IFERROR(VLOOKUP(Table1[[#This Row],[Ticker]],[1]!Table1[[Symbol]:[Industry]],2,FALSE),"-")</f>
        <v>-</v>
      </c>
      <c r="D1711" t="s">
        <v>243</v>
      </c>
      <c r="E1711">
        <v>594.76875210000003</v>
      </c>
      <c r="F1711">
        <v>605.79999999999995</v>
      </c>
      <c r="G1711">
        <v>-24.4155047132714</v>
      </c>
      <c r="H1711">
        <v>20.318960825218198</v>
      </c>
      <c r="I1711">
        <v>2.9011410583398098</v>
      </c>
      <c r="J1711">
        <v>1.22194775136825</v>
      </c>
      <c r="K1711">
        <v>556.73676522554399</v>
      </c>
      <c r="L1711">
        <v>534.20643011409004</v>
      </c>
      <c r="M1711">
        <v>67.714912680402307</v>
      </c>
      <c r="N1711">
        <v>3.43960305725088</v>
      </c>
      <c r="O1711">
        <v>14.4602178936942</v>
      </c>
      <c r="P1711">
        <v>35.799148173055301</v>
      </c>
    </row>
    <row r="1712" spans="1:17" hidden="1" x14ac:dyDescent="0.3">
      <c r="A1712" t="s">
        <v>3579</v>
      </c>
      <c r="B1712" t="s">
        <v>3580</v>
      </c>
      <c r="C1712" t="str">
        <f>IFERROR(VLOOKUP(Table1[[#This Row],[Ticker]],[1]!Table1[[Symbol]:[Industry]],2,FALSE),"-")</f>
        <v>-</v>
      </c>
      <c r="D1712" t="s">
        <v>481</v>
      </c>
      <c r="E1712">
        <v>593.80470398499995</v>
      </c>
      <c r="F1712">
        <v>495.1</v>
      </c>
      <c r="G1712">
        <v>116.950138281764</v>
      </c>
      <c r="H1712">
        <v>8.2067279387727297</v>
      </c>
      <c r="I1712">
        <v>48.1354430096332</v>
      </c>
      <c r="J1712">
        <v>0.581592591711945</v>
      </c>
      <c r="K1712">
        <v>440.92346337765002</v>
      </c>
      <c r="L1712">
        <v>358.78956899743901</v>
      </c>
      <c r="M1712">
        <v>64.404764733546997</v>
      </c>
      <c r="N1712">
        <v>0.95898015757717603</v>
      </c>
      <c r="O1712">
        <v>3.1407796404766501</v>
      </c>
      <c r="P1712">
        <v>167.62162162162099</v>
      </c>
      <c r="Q1712">
        <v>5.8271567533324999E-2</v>
      </c>
    </row>
    <row r="1713" spans="1:17" hidden="1" x14ac:dyDescent="0.3">
      <c r="A1713" t="s">
        <v>3581</v>
      </c>
      <c r="B1713" t="s">
        <v>3582</v>
      </c>
      <c r="C1713" t="str">
        <f>IFERROR(VLOOKUP(Table1[[#This Row],[Ticker]],[1]!Table1[[Symbol]:[Industry]],2,FALSE),"-")</f>
        <v>-</v>
      </c>
      <c r="D1713" t="s">
        <v>46</v>
      </c>
      <c r="E1713">
        <v>591.82027200000005</v>
      </c>
      <c r="F1713">
        <v>469.3</v>
      </c>
      <c r="G1713">
        <v>231.159868062101</v>
      </c>
      <c r="H1713">
        <v>24.483331203175101</v>
      </c>
      <c r="I1713">
        <v>245.65209158921999</v>
      </c>
      <c r="J1713">
        <v>-11.416643022016</v>
      </c>
      <c r="K1713">
        <v>361.94692566359203</v>
      </c>
      <c r="M1713">
        <v>47.865255073883503</v>
      </c>
      <c r="O1713">
        <v>29.9595141700404</v>
      </c>
      <c r="P1713">
        <v>281.54471544715398</v>
      </c>
    </row>
    <row r="1714" spans="1:17" hidden="1" x14ac:dyDescent="0.3">
      <c r="A1714" t="s">
        <v>3583</v>
      </c>
      <c r="B1714" t="s">
        <v>3584</v>
      </c>
      <c r="C1714" t="str">
        <f>IFERROR(VLOOKUP(Table1[[#This Row],[Ticker]],[1]!Table1[[Symbol]:[Industry]],2,FALSE),"-")</f>
        <v>-</v>
      </c>
      <c r="D1714" t="s">
        <v>193</v>
      </c>
      <c r="E1714">
        <v>591.37783999999999</v>
      </c>
      <c r="F1714">
        <v>485.05</v>
      </c>
      <c r="G1714">
        <v>33.153884352828101</v>
      </c>
      <c r="H1714">
        <v>-20.621181581083</v>
      </c>
      <c r="I1714">
        <v>-24.7646460868059</v>
      </c>
      <c r="J1714">
        <v>-3.4678482361826499</v>
      </c>
      <c r="K1714">
        <v>521.22771594823701</v>
      </c>
      <c r="L1714">
        <v>473.27614454289602</v>
      </c>
      <c r="M1714">
        <v>35.882797688851703</v>
      </c>
      <c r="N1714">
        <v>1.77584327873305</v>
      </c>
      <c r="O1714">
        <v>32.120399958767102</v>
      </c>
      <c r="P1714">
        <v>79.914688427299694</v>
      </c>
      <c r="Q1714">
        <v>0.14929365213566501</v>
      </c>
    </row>
    <row r="1715" spans="1:17" hidden="1" x14ac:dyDescent="0.3">
      <c r="A1715" t="s">
        <v>3585</v>
      </c>
      <c r="B1715" t="s">
        <v>3586</v>
      </c>
      <c r="C1715" t="str">
        <f>IFERROR(VLOOKUP(Table1[[#This Row],[Ticker]],[1]!Table1[[Symbol]:[Industry]],2,FALSE),"-")</f>
        <v>-</v>
      </c>
      <c r="D1715" t="s">
        <v>1742</v>
      </c>
      <c r="E1715">
        <v>590.6952</v>
      </c>
      <c r="F1715">
        <v>442.95</v>
      </c>
      <c r="G1715">
        <v>-30.938674630837902</v>
      </c>
      <c r="H1715">
        <v>5.6733217972391996</v>
      </c>
      <c r="I1715">
        <v>-16.3125324993274</v>
      </c>
      <c r="J1715">
        <v>-6.1972200232350101</v>
      </c>
      <c r="K1715">
        <v>421.78354142314402</v>
      </c>
      <c r="L1715">
        <v>427.22191803722899</v>
      </c>
      <c r="M1715">
        <v>56.352413184640703</v>
      </c>
      <c r="N1715">
        <v>2.4423930824959101</v>
      </c>
      <c r="O1715">
        <v>33.976746811152502</v>
      </c>
      <c r="P1715">
        <v>40.999522521088601</v>
      </c>
    </row>
    <row r="1716" spans="1:17" hidden="1" x14ac:dyDescent="0.3">
      <c r="A1716" t="s">
        <v>3587</v>
      </c>
      <c r="B1716" t="s">
        <v>3588</v>
      </c>
      <c r="C1716" t="str">
        <f>IFERROR(VLOOKUP(Table1[[#This Row],[Ticker]],[1]!Table1[[Symbol]:[Industry]],2,FALSE),"-")</f>
        <v>-</v>
      </c>
      <c r="D1716" t="s">
        <v>1811</v>
      </c>
      <c r="E1716">
        <v>590.27200000000005</v>
      </c>
      <c r="F1716">
        <v>187.23</v>
      </c>
      <c r="G1716">
        <v>26.251856492206301</v>
      </c>
      <c r="H1716">
        <v>-2.8620583726042201</v>
      </c>
      <c r="I1716">
        <v>-20.040333290446998</v>
      </c>
      <c r="J1716">
        <v>8.1920811914854301</v>
      </c>
      <c r="K1716">
        <v>176.05725403439899</v>
      </c>
      <c r="L1716">
        <v>170.43173785942099</v>
      </c>
      <c r="M1716">
        <v>77.883653596027997</v>
      </c>
      <c r="N1716">
        <v>1.38380888839692</v>
      </c>
      <c r="O1716">
        <v>26.582278481012601</v>
      </c>
      <c r="P1716">
        <v>62.5260416666666</v>
      </c>
      <c r="Q1716">
        <v>0.101180079939363</v>
      </c>
    </row>
    <row r="1717" spans="1:17" hidden="1" x14ac:dyDescent="0.3">
      <c r="A1717" t="s">
        <v>3589</v>
      </c>
      <c r="B1717" t="s">
        <v>3590</v>
      </c>
      <c r="C1717" t="str">
        <f>IFERROR(VLOOKUP(Table1[[#This Row],[Ticker]],[1]!Table1[[Symbol]:[Industry]],2,FALSE),"-")</f>
        <v>-</v>
      </c>
      <c r="D1717" t="s">
        <v>637</v>
      </c>
      <c r="E1717">
        <v>590.10182529799999</v>
      </c>
      <c r="F1717">
        <v>135.97999999999999</v>
      </c>
      <c r="G1717">
        <v>-15.938998519462199</v>
      </c>
      <c r="H1717">
        <v>0.24858476935774701</v>
      </c>
      <c r="I1717">
        <v>-10.4700518895812</v>
      </c>
      <c r="J1717">
        <v>-0.74779183750362399</v>
      </c>
      <c r="K1717">
        <v>130.519209546421</v>
      </c>
      <c r="L1717">
        <v>127.9467733253</v>
      </c>
      <c r="M1717">
        <v>50.695109701553697</v>
      </c>
      <c r="N1717">
        <v>2.1625836407280699</v>
      </c>
      <c r="O1717">
        <v>19.061626709810199</v>
      </c>
      <c r="P1717">
        <v>28.768939393939299</v>
      </c>
      <c r="Q1717">
        <v>1.1278495024084E-2</v>
      </c>
    </row>
    <row r="1718" spans="1:17" hidden="1" x14ac:dyDescent="0.3">
      <c r="A1718" t="s">
        <v>3591</v>
      </c>
      <c r="B1718" t="s">
        <v>3592</v>
      </c>
      <c r="C1718" t="str">
        <f>IFERROR(VLOOKUP(Table1[[#This Row],[Ticker]],[1]!Table1[[Symbol]:[Industry]],2,FALSE),"-")</f>
        <v>-</v>
      </c>
      <c r="E1718">
        <v>588.02118905500004</v>
      </c>
      <c r="F1718">
        <v>198.3</v>
      </c>
      <c r="G1718">
        <v>15.3927434217553</v>
      </c>
      <c r="H1718">
        <v>20.036173402358799</v>
      </c>
      <c r="I1718">
        <v>6.6906652962149904</v>
      </c>
      <c r="J1718">
        <v>5.9164520563878202</v>
      </c>
      <c r="K1718">
        <v>173.74076007625601</v>
      </c>
      <c r="L1718">
        <v>166.775819866445</v>
      </c>
      <c r="M1718">
        <v>75.677213162220895</v>
      </c>
      <c r="N1718">
        <v>2.8708961119907399</v>
      </c>
      <c r="O1718">
        <v>10.463943519919299</v>
      </c>
      <c r="P1718">
        <v>45.808823529411697</v>
      </c>
      <c r="Q1718">
        <v>-6.1724704655126E-2</v>
      </c>
    </row>
    <row r="1719" spans="1:17" hidden="1" x14ac:dyDescent="0.3">
      <c r="A1719" t="s">
        <v>3593</v>
      </c>
      <c r="B1719" t="s">
        <v>3594</v>
      </c>
      <c r="C1719" t="str">
        <f>IFERROR(VLOOKUP(Table1[[#This Row],[Ticker]],[1]!Table1[[Symbol]:[Industry]],2,FALSE),"-")</f>
        <v>-</v>
      </c>
      <c r="D1719" t="s">
        <v>637</v>
      </c>
      <c r="E1719">
        <v>586.26880000000006</v>
      </c>
      <c r="F1719">
        <v>790.35</v>
      </c>
      <c r="G1719">
        <v>163.10345780569099</v>
      </c>
      <c r="H1719">
        <v>42.444035810221202</v>
      </c>
      <c r="I1719">
        <v>177.59568133280899</v>
      </c>
      <c r="J1719">
        <v>23.448088901250099</v>
      </c>
      <c r="K1719">
        <v>580.08476305261399</v>
      </c>
      <c r="M1719">
        <v>83.916119636570997</v>
      </c>
      <c r="N1719">
        <v>0.84326245803436195</v>
      </c>
      <c r="O1719">
        <v>5.6493958372872699</v>
      </c>
      <c r="P1719">
        <v>203.980769230769</v>
      </c>
    </row>
    <row r="1720" spans="1:17" hidden="1" x14ac:dyDescent="0.3">
      <c r="A1720" t="s">
        <v>3595</v>
      </c>
      <c r="B1720" t="s">
        <v>3596</v>
      </c>
      <c r="C1720" t="str">
        <f>IFERROR(VLOOKUP(Table1[[#This Row],[Ticker]],[1]!Table1[[Symbol]:[Industry]],2,FALSE),"-")</f>
        <v>-</v>
      </c>
      <c r="D1720" t="s">
        <v>637</v>
      </c>
      <c r="E1720">
        <v>586.12174224799901</v>
      </c>
      <c r="F1720">
        <v>168.78</v>
      </c>
      <c r="G1720">
        <v>-22.919510642170099</v>
      </c>
      <c r="H1720">
        <v>11.104144358389499</v>
      </c>
      <c r="I1720">
        <v>-9.2143461815071692</v>
      </c>
      <c r="J1720">
        <v>7.4676510810358598</v>
      </c>
      <c r="K1720">
        <v>154.24344268905401</v>
      </c>
      <c r="L1720">
        <v>150.817701784701</v>
      </c>
      <c r="M1720">
        <v>69.439630107439996</v>
      </c>
      <c r="N1720">
        <v>2.18369664628481</v>
      </c>
      <c r="O1720">
        <v>6.6477070742978901</v>
      </c>
      <c r="P1720">
        <v>26.854565952649299</v>
      </c>
      <c r="Q1720">
        <v>4.5460540360298E-2</v>
      </c>
    </row>
    <row r="1721" spans="1:17" hidden="1" x14ac:dyDescent="0.3">
      <c r="A1721" t="s">
        <v>3597</v>
      </c>
      <c r="B1721" t="s">
        <v>3598</v>
      </c>
      <c r="C1721" t="str">
        <f>IFERROR(VLOOKUP(Table1[[#This Row],[Ticker]],[1]!Table1[[Symbol]:[Industry]],2,FALSE),"-")</f>
        <v>-</v>
      </c>
      <c r="D1721" t="s">
        <v>78</v>
      </c>
      <c r="E1721">
        <v>582.94219157999999</v>
      </c>
      <c r="F1721">
        <v>197.15</v>
      </c>
      <c r="G1721">
        <v>-17.539529797539501</v>
      </c>
      <c r="H1721">
        <v>-3.33889601960959</v>
      </c>
      <c r="I1721">
        <v>-19.437955761802701</v>
      </c>
      <c r="J1721">
        <v>-2.9700952275783501</v>
      </c>
      <c r="K1721">
        <v>192.07698522339399</v>
      </c>
      <c r="L1721">
        <v>194.564650803511</v>
      </c>
      <c r="M1721">
        <v>49.178475926373302</v>
      </c>
      <c r="N1721">
        <v>1.34964438865756</v>
      </c>
      <c r="O1721">
        <v>17.6515343646969</v>
      </c>
      <c r="P1721">
        <v>27.770576798444502</v>
      </c>
      <c r="Q1721">
        <v>-0.112084437907618</v>
      </c>
    </row>
    <row r="1722" spans="1:17" hidden="1" x14ac:dyDescent="0.3">
      <c r="A1722" t="s">
        <v>3599</v>
      </c>
      <c r="B1722" t="s">
        <v>3600</v>
      </c>
      <c r="C1722" t="str">
        <f>IFERROR(VLOOKUP(Table1[[#This Row],[Ticker]],[1]!Table1[[Symbol]:[Industry]],2,FALSE),"-")</f>
        <v>-</v>
      </c>
      <c r="D1722" t="s">
        <v>548</v>
      </c>
      <c r="E1722">
        <v>582.31017599999996</v>
      </c>
      <c r="F1722">
        <v>153.5</v>
      </c>
      <c r="G1722">
        <v>-30.055062057573899</v>
      </c>
      <c r="H1722">
        <v>0.27289487062394202</v>
      </c>
      <c r="I1722">
        <v>-15.562838530455</v>
      </c>
      <c r="J1722">
        <v>1.1466534945515401</v>
      </c>
      <c r="M1722">
        <v>50.357473022152803</v>
      </c>
      <c r="O1722">
        <v>13.250814332247501</v>
      </c>
      <c r="P1722">
        <v>6.7603282793156296</v>
      </c>
    </row>
    <row r="1723" spans="1:17" hidden="1" x14ac:dyDescent="0.3">
      <c r="A1723" t="s">
        <v>3601</v>
      </c>
      <c r="B1723" t="s">
        <v>3602</v>
      </c>
      <c r="C1723" t="str">
        <f>IFERROR(VLOOKUP(Table1[[#This Row],[Ticker]],[1]!Table1[[Symbol]:[Industry]],2,FALSE),"-")</f>
        <v>-</v>
      </c>
      <c r="D1723" t="s">
        <v>726</v>
      </c>
      <c r="E1723">
        <v>582.25060952000001</v>
      </c>
      <c r="F1723">
        <v>393.7</v>
      </c>
      <c r="G1723">
        <v>-54.5655254325833</v>
      </c>
      <c r="H1723">
        <v>4.5607414016486496</v>
      </c>
      <c r="I1723">
        <v>-14.5195843538842</v>
      </c>
      <c r="J1723">
        <v>-7.9725781285758801</v>
      </c>
      <c r="K1723">
        <v>384.61814288782699</v>
      </c>
      <c r="L1723">
        <v>399.75140302562801</v>
      </c>
      <c r="M1723">
        <v>46.271463684187701</v>
      </c>
      <c r="N1723">
        <v>1.32746799522264</v>
      </c>
      <c r="O1723">
        <v>40.462280924561803</v>
      </c>
      <c r="P1723">
        <v>30.364238410595998</v>
      </c>
      <c r="Q1723">
        <v>9.07379637833E-4</v>
      </c>
    </row>
    <row r="1724" spans="1:17" hidden="1" x14ac:dyDescent="0.3">
      <c r="A1724" t="s">
        <v>3603</v>
      </c>
      <c r="B1724" t="s">
        <v>3604</v>
      </c>
      <c r="C1724" t="str">
        <f>IFERROR(VLOOKUP(Table1[[#This Row],[Ticker]],[1]!Table1[[Symbol]:[Industry]],2,FALSE),"-")</f>
        <v>-</v>
      </c>
      <c r="D1724" t="s">
        <v>127</v>
      </c>
      <c r="E1724">
        <v>581.61340800000005</v>
      </c>
      <c r="F1724">
        <v>386</v>
      </c>
      <c r="G1724">
        <v>1.4760484418231601</v>
      </c>
      <c r="H1724">
        <v>14.563083429268801</v>
      </c>
      <c r="I1724">
        <v>94.617741669476999</v>
      </c>
      <c r="J1724">
        <v>2.7540461019441498</v>
      </c>
      <c r="K1724">
        <v>304.31664208704802</v>
      </c>
      <c r="L1724">
        <v>237.23569494910501</v>
      </c>
      <c r="M1724">
        <v>64.163358573727805</v>
      </c>
      <c r="N1724">
        <v>1.3716065154902499</v>
      </c>
      <c r="O1724">
        <v>3.8082901554404098</v>
      </c>
      <c r="P1724">
        <v>193.53612167300301</v>
      </c>
    </row>
    <row r="1725" spans="1:17" hidden="1" x14ac:dyDescent="0.3">
      <c r="A1725" t="s">
        <v>3605</v>
      </c>
      <c r="B1725" t="s">
        <v>3606</v>
      </c>
      <c r="C1725" t="str">
        <f>IFERROR(VLOOKUP(Table1[[#This Row],[Ticker]],[1]!Table1[[Symbol]:[Industry]],2,FALSE),"-")</f>
        <v>-</v>
      </c>
      <c r="D1725" t="s">
        <v>304</v>
      </c>
      <c r="E1725">
        <v>577.44389999999999</v>
      </c>
      <c r="F1725">
        <v>111.98</v>
      </c>
      <c r="G1725">
        <v>65.016766718999904</v>
      </c>
      <c r="H1725">
        <v>-12.810062550434401</v>
      </c>
      <c r="I1725">
        <v>-19.650286911098501</v>
      </c>
      <c r="J1725">
        <v>-5.38955605860715</v>
      </c>
      <c r="K1725">
        <v>117.031944077086</v>
      </c>
      <c r="L1725">
        <v>109.30083549619</v>
      </c>
      <c r="M1725">
        <v>30.295547247743102</v>
      </c>
      <c r="N1725">
        <v>0.85414263035398297</v>
      </c>
      <c r="O1725">
        <v>56.0993034470441</v>
      </c>
      <c r="P1725">
        <v>99.964285714285694</v>
      </c>
      <c r="Q1725">
        <v>0.117058043461772</v>
      </c>
    </row>
    <row r="1726" spans="1:17" hidden="1" x14ac:dyDescent="0.3">
      <c r="A1726" t="s">
        <v>3607</v>
      </c>
      <c r="B1726" t="s">
        <v>3608</v>
      </c>
      <c r="C1726" t="str">
        <f>IFERROR(VLOOKUP(Table1[[#This Row],[Ticker]],[1]!Table1[[Symbol]:[Industry]],2,FALSE),"-")</f>
        <v>-</v>
      </c>
      <c r="D1726" t="s">
        <v>46</v>
      </c>
      <c r="E1726">
        <v>577.26400000000001</v>
      </c>
      <c r="F1726">
        <v>251.6</v>
      </c>
      <c r="G1726">
        <v>193.09002679226001</v>
      </c>
      <c r="H1726">
        <v>22.6566823554944</v>
      </c>
      <c r="I1726">
        <v>207.58225031937801</v>
      </c>
      <c r="J1726">
        <v>0.20384142592602</v>
      </c>
      <c r="M1726">
        <v>73.196798177692799</v>
      </c>
      <c r="O1726">
        <v>12.480127186009501</v>
      </c>
      <c r="P1726">
        <v>235.46666666666599</v>
      </c>
    </row>
    <row r="1727" spans="1:17" hidden="1" x14ac:dyDescent="0.3">
      <c r="A1727" t="s">
        <v>3609</v>
      </c>
      <c r="B1727" t="s">
        <v>3610</v>
      </c>
      <c r="C1727" t="str">
        <f>IFERROR(VLOOKUP(Table1[[#This Row],[Ticker]],[1]!Table1[[Symbol]:[Industry]],2,FALSE),"-")</f>
        <v>-</v>
      </c>
      <c r="D1727" t="s">
        <v>46</v>
      </c>
      <c r="E1727">
        <v>576.224605</v>
      </c>
      <c r="F1727">
        <v>560.5</v>
      </c>
      <c r="G1727">
        <v>891.76326756904302</v>
      </c>
      <c r="H1727">
        <v>-1.5159805281648699</v>
      </c>
      <c r="I1727">
        <v>-10.0007222635936</v>
      </c>
      <c r="J1727">
        <v>-2.9322487352940798</v>
      </c>
      <c r="K1727">
        <v>551.03985914810596</v>
      </c>
      <c r="L1727">
        <v>456.96473679610301</v>
      </c>
      <c r="M1727">
        <v>48.9033310351277</v>
      </c>
      <c r="N1727">
        <v>0.97294323784686798</v>
      </c>
      <c r="O1727">
        <v>32.738626226583399</v>
      </c>
      <c r="P1727">
        <v>1009.90099009901</v>
      </c>
    </row>
    <row r="1728" spans="1:17" hidden="1" x14ac:dyDescent="0.3">
      <c r="A1728" t="s">
        <v>3611</v>
      </c>
      <c r="B1728" t="s">
        <v>3612</v>
      </c>
      <c r="C1728" t="str">
        <f>IFERROR(VLOOKUP(Table1[[#This Row],[Ticker]],[1]!Table1[[Symbol]:[Industry]],2,FALSE),"-")</f>
        <v>-</v>
      </c>
      <c r="E1728">
        <v>574.52670000000001</v>
      </c>
      <c r="F1728">
        <v>133.75</v>
      </c>
      <c r="G1728">
        <v>-4.08836500341571</v>
      </c>
      <c r="H1728">
        <v>-6.9747833779706099</v>
      </c>
      <c r="I1728">
        <v>-10.966416946269399</v>
      </c>
      <c r="J1728">
        <v>-3.7551381444663599</v>
      </c>
      <c r="K1728">
        <v>122.783352601234</v>
      </c>
      <c r="L1728">
        <v>115.373811643244</v>
      </c>
      <c r="M1728">
        <v>62.3313539800981</v>
      </c>
      <c r="N1728">
        <v>1.5427269708878999</v>
      </c>
      <c r="O1728">
        <v>18.878504672897201</v>
      </c>
      <c r="P1728">
        <v>60.564225690276103</v>
      </c>
      <c r="Q1728">
        <v>0.119097654294788</v>
      </c>
    </row>
    <row r="1729" spans="1:17" hidden="1" x14ac:dyDescent="0.3">
      <c r="A1729" t="s">
        <v>3613</v>
      </c>
      <c r="B1729" t="s">
        <v>3614</v>
      </c>
      <c r="C1729" t="str">
        <f>IFERROR(VLOOKUP(Table1[[#This Row],[Ticker]],[1]!Table1[[Symbol]:[Industry]],2,FALSE),"-")</f>
        <v>-</v>
      </c>
      <c r="D1729" t="s">
        <v>46</v>
      </c>
      <c r="E1729">
        <v>573.47040000000004</v>
      </c>
      <c r="F1729">
        <v>308.39999999999998</v>
      </c>
      <c r="G1729">
        <v>132.86656355240299</v>
      </c>
      <c r="H1729">
        <v>0.62736914355459605</v>
      </c>
      <c r="I1729">
        <v>147.35878707952199</v>
      </c>
      <c r="J1729">
        <v>-4.9769389251133802</v>
      </c>
      <c r="K1729">
        <v>317.79574187585803</v>
      </c>
      <c r="M1729">
        <v>35.389618395486401</v>
      </c>
      <c r="N1729">
        <v>1.18110309662977</v>
      </c>
      <c r="O1729">
        <v>61.089494163424099</v>
      </c>
      <c r="P1729">
        <v>221.25</v>
      </c>
    </row>
    <row r="1730" spans="1:17" hidden="1" x14ac:dyDescent="0.3">
      <c r="A1730" t="s">
        <v>3615</v>
      </c>
      <c r="B1730" t="s">
        <v>3616</v>
      </c>
      <c r="C1730" t="str">
        <f>IFERROR(VLOOKUP(Table1[[#This Row],[Ticker]],[1]!Table1[[Symbol]:[Industry]],2,FALSE),"-")</f>
        <v>-</v>
      </c>
      <c r="D1730" t="s">
        <v>62</v>
      </c>
      <c r="E1730">
        <v>573.37828724999997</v>
      </c>
      <c r="F1730">
        <v>181.2</v>
      </c>
      <c r="G1730">
        <v>89.696943632121901</v>
      </c>
      <c r="H1730">
        <v>-8.8191220845155804</v>
      </c>
      <c r="I1730">
        <v>15.7110389525894</v>
      </c>
      <c r="J1730">
        <v>-3.91392046538683</v>
      </c>
      <c r="K1730">
        <v>175.568083390731</v>
      </c>
      <c r="L1730">
        <v>145.86737654314899</v>
      </c>
      <c r="M1730">
        <v>55.357912815970103</v>
      </c>
      <c r="N1730">
        <v>0.54533203013499598</v>
      </c>
      <c r="O1730">
        <v>20.679688474799502</v>
      </c>
      <c r="P1730">
        <v>121.378671328671</v>
      </c>
      <c r="Q1730">
        <v>0.121337134685049</v>
      </c>
    </row>
    <row r="1731" spans="1:17" hidden="1" x14ac:dyDescent="0.3">
      <c r="A1731" t="s">
        <v>3617</v>
      </c>
      <c r="B1731" t="s">
        <v>3618</v>
      </c>
      <c r="C1731" t="str">
        <f>IFERROR(VLOOKUP(Table1[[#This Row],[Ticker]],[1]!Table1[[Symbol]:[Industry]],2,FALSE),"-")</f>
        <v>-</v>
      </c>
      <c r="E1731">
        <v>573.29999999999995</v>
      </c>
      <c r="F1731">
        <v>154.35</v>
      </c>
      <c r="G1731">
        <v>268.354996548278</v>
      </c>
      <c r="H1731">
        <v>-11.7226308564454</v>
      </c>
      <c r="I1731">
        <v>56.300736086251803</v>
      </c>
      <c r="J1731">
        <v>-1.4045462350868401</v>
      </c>
      <c r="K1731">
        <v>182.08647732770399</v>
      </c>
      <c r="L1731">
        <v>148.122714480008</v>
      </c>
      <c r="M1731">
        <v>47.425228235391998</v>
      </c>
      <c r="N1731">
        <v>0.65737989223081095</v>
      </c>
      <c r="O1731">
        <v>167.76805960479399</v>
      </c>
      <c r="P1731">
        <v>313.69606003752301</v>
      </c>
      <c r="Q1731">
        <v>0.213067224905475</v>
      </c>
    </row>
    <row r="1732" spans="1:17" hidden="1" x14ac:dyDescent="0.3">
      <c r="A1732" t="s">
        <v>3619</v>
      </c>
      <c r="B1732" t="s">
        <v>3620</v>
      </c>
      <c r="C1732" t="str">
        <f>IFERROR(VLOOKUP(Table1[[#This Row],[Ticker]],[1]!Table1[[Symbol]:[Industry]],2,FALSE),"-")</f>
        <v>-</v>
      </c>
      <c r="D1732" t="s">
        <v>62</v>
      </c>
      <c r="E1732">
        <v>572.26032304799901</v>
      </c>
      <c r="F1732">
        <v>183.49</v>
      </c>
      <c r="G1732">
        <v>217.534233215847</v>
      </c>
      <c r="H1732">
        <v>10.6255079754426</v>
      </c>
      <c r="I1732">
        <v>24.4126236772411</v>
      </c>
      <c r="J1732">
        <v>2.92192924223902</v>
      </c>
      <c r="K1732">
        <v>156.61578721305801</v>
      </c>
      <c r="L1732">
        <v>131.526359538892</v>
      </c>
      <c r="M1732">
        <v>78.364304486429603</v>
      </c>
      <c r="N1732">
        <v>1.7181203568351999</v>
      </c>
      <c r="O1732">
        <v>0</v>
      </c>
      <c r="P1732">
        <v>293.755364806866</v>
      </c>
      <c r="Q1732">
        <v>6.0920544909909002E-2</v>
      </c>
    </row>
    <row r="1733" spans="1:17" hidden="1" x14ac:dyDescent="0.3">
      <c r="A1733" t="s">
        <v>3621</v>
      </c>
      <c r="B1733" t="s">
        <v>3622</v>
      </c>
      <c r="C1733" t="str">
        <f>IFERROR(VLOOKUP(Table1[[#This Row],[Ticker]],[1]!Table1[[Symbol]:[Industry]],2,FALSE),"-")</f>
        <v>-</v>
      </c>
      <c r="D1733" t="s">
        <v>304</v>
      </c>
      <c r="E1733">
        <v>569.89576199999999</v>
      </c>
      <c r="F1733">
        <v>458.75</v>
      </c>
      <c r="G1733">
        <v>-17.045660060947601</v>
      </c>
      <c r="H1733">
        <v>-6.1473693739533601</v>
      </c>
      <c r="I1733">
        <v>-13.3704511277914</v>
      </c>
      <c r="J1733">
        <v>-6.1972200232350101</v>
      </c>
      <c r="K1733">
        <v>446.00534379816099</v>
      </c>
      <c r="L1733">
        <v>446.92401930105399</v>
      </c>
      <c r="M1733">
        <v>36.688041240504504</v>
      </c>
      <c r="N1733">
        <v>1.6277891364374</v>
      </c>
      <c r="O1733">
        <v>18.583106267029901</v>
      </c>
      <c r="P1733">
        <v>16.998214741137399</v>
      </c>
      <c r="Q1733">
        <v>-4.6807564467828001E-2</v>
      </c>
    </row>
    <row r="1734" spans="1:17" hidden="1" x14ac:dyDescent="0.3">
      <c r="A1734" t="s">
        <v>3623</v>
      </c>
      <c r="B1734" t="s">
        <v>3624</v>
      </c>
      <c r="C1734" t="str">
        <f>IFERROR(VLOOKUP(Table1[[#This Row],[Ticker]],[1]!Table1[[Symbol]:[Industry]],2,FALSE),"-")</f>
        <v>-</v>
      </c>
      <c r="D1734" t="s">
        <v>246</v>
      </c>
      <c r="E1734">
        <v>565.13157825999997</v>
      </c>
      <c r="F1734">
        <v>502.1</v>
      </c>
      <c r="G1734">
        <v>158.72005302194501</v>
      </c>
      <c r="H1734">
        <v>-23.104351286552902</v>
      </c>
      <c r="I1734">
        <v>74.709774264594699</v>
      </c>
      <c r="J1734">
        <v>-4.18384018967717</v>
      </c>
      <c r="K1734">
        <v>549.28702849903095</v>
      </c>
      <c r="L1734">
        <v>425.82944076129701</v>
      </c>
      <c r="M1734">
        <v>13.9048898866236</v>
      </c>
      <c r="N1734">
        <v>0.47079626437814598</v>
      </c>
      <c r="O1734">
        <v>33.240390360485897</v>
      </c>
      <c r="P1734">
        <v>188.48032174662401</v>
      </c>
      <c r="Q1734">
        <v>0.10591033810638199</v>
      </c>
    </row>
    <row r="1735" spans="1:17" hidden="1" x14ac:dyDescent="0.3">
      <c r="A1735" t="s">
        <v>3625</v>
      </c>
      <c r="B1735" t="s">
        <v>3626</v>
      </c>
      <c r="C1735" t="str">
        <f>IFERROR(VLOOKUP(Table1[[#This Row],[Ticker]],[1]!Table1[[Symbol]:[Industry]],2,FALSE),"-")</f>
        <v>-</v>
      </c>
      <c r="D1735" t="s">
        <v>130</v>
      </c>
      <c r="E1735">
        <v>564.53399999999999</v>
      </c>
      <c r="F1735">
        <v>3015.85</v>
      </c>
      <c r="G1735">
        <v>161.93392582230501</v>
      </c>
      <c r="H1735">
        <v>16.694648098582402</v>
      </c>
      <c r="I1735">
        <v>-22.687441384450199</v>
      </c>
      <c r="J1735">
        <v>-6.1134307920228004</v>
      </c>
      <c r="K1735">
        <v>2682.9348524308898</v>
      </c>
      <c r="L1735">
        <v>2579.7368660863499</v>
      </c>
      <c r="M1735">
        <v>58.521582971296297</v>
      </c>
      <c r="N1735">
        <v>0.96363156047681398</v>
      </c>
      <c r="O1735">
        <v>32.596117180894197</v>
      </c>
      <c r="P1735">
        <v>193.37062256809301</v>
      </c>
      <c r="Q1735">
        <v>0.120048987719515</v>
      </c>
    </row>
    <row r="1736" spans="1:17" hidden="1" x14ac:dyDescent="0.3">
      <c r="A1736" t="s">
        <v>3627</v>
      </c>
      <c r="B1736" t="s">
        <v>3628</v>
      </c>
      <c r="C1736" t="str">
        <f>IFERROR(VLOOKUP(Table1[[#This Row],[Ticker]],[1]!Table1[[Symbol]:[Industry]],2,FALSE),"-")</f>
        <v>-</v>
      </c>
      <c r="D1736" t="s">
        <v>49</v>
      </c>
      <c r="E1736">
        <v>562.51977325200005</v>
      </c>
      <c r="F1736">
        <v>49.42</v>
      </c>
      <c r="G1736">
        <v>-18.615777157818702</v>
      </c>
      <c r="H1736">
        <v>-16.518705680119101</v>
      </c>
      <c r="I1736">
        <v>-52.367644497985701</v>
      </c>
      <c r="J1736">
        <v>7.5785552769934594E-2</v>
      </c>
      <c r="K1736">
        <v>55.129548840902203</v>
      </c>
      <c r="L1736">
        <v>62.995700100848197</v>
      </c>
      <c r="M1736">
        <v>40.973987482604699</v>
      </c>
      <c r="N1736">
        <v>1.9841679522167801</v>
      </c>
      <c r="O1736">
        <v>76.244435451234295</v>
      </c>
      <c r="P1736">
        <v>23.395755305867599</v>
      </c>
      <c r="Q1736">
        <v>-6.5250160073799995E-2</v>
      </c>
    </row>
    <row r="1737" spans="1:17" hidden="1" x14ac:dyDescent="0.3">
      <c r="A1737" t="s">
        <v>3629</v>
      </c>
      <c r="B1737" t="s">
        <v>3630</v>
      </c>
      <c r="C1737" t="str">
        <f>IFERROR(VLOOKUP(Table1[[#This Row],[Ticker]],[1]!Table1[[Symbol]:[Industry]],2,FALSE),"-")</f>
        <v>-</v>
      </c>
      <c r="D1737" t="s">
        <v>1224</v>
      </c>
      <c r="E1737">
        <v>561.68422975999999</v>
      </c>
      <c r="F1737">
        <v>336.3</v>
      </c>
      <c r="G1737">
        <v>892.68887239110495</v>
      </c>
      <c r="H1737">
        <v>54.297269641066997</v>
      </c>
      <c r="I1737">
        <v>163.745924532233</v>
      </c>
      <c r="J1737">
        <v>20.747426014899101</v>
      </c>
      <c r="K1737">
        <v>239.07792642298099</v>
      </c>
      <c r="L1737">
        <v>167.341285511454</v>
      </c>
      <c r="M1737">
        <v>87.730872588561496</v>
      </c>
      <c r="N1737">
        <v>1.05895751389313</v>
      </c>
      <c r="O1737">
        <v>0</v>
      </c>
      <c r="P1737">
        <v>1105.37634408602</v>
      </c>
      <c r="Q1737">
        <v>0.148155033716074</v>
      </c>
    </row>
    <row r="1738" spans="1:17" hidden="1" x14ac:dyDescent="0.3">
      <c r="A1738" t="s">
        <v>3631</v>
      </c>
      <c r="B1738" t="s">
        <v>3632</v>
      </c>
      <c r="C1738" t="str">
        <f>IFERROR(VLOOKUP(Table1[[#This Row],[Ticker]],[1]!Table1[[Symbol]:[Industry]],2,FALSE),"-")</f>
        <v>-</v>
      </c>
      <c r="D1738" t="s">
        <v>193</v>
      </c>
      <c r="E1738">
        <v>560.01900000000001</v>
      </c>
      <c r="F1738">
        <v>176.95</v>
      </c>
      <c r="G1738">
        <v>4.9639618154155398</v>
      </c>
      <c r="H1738">
        <v>13.6461988717853</v>
      </c>
      <c r="I1738">
        <v>-17.937428679853902</v>
      </c>
      <c r="J1738">
        <v>13.564485662383699</v>
      </c>
      <c r="K1738">
        <v>157.94204639434199</v>
      </c>
      <c r="L1738">
        <v>150.253148862459</v>
      </c>
      <c r="M1738">
        <v>83.008459170981894</v>
      </c>
      <c r="N1738">
        <v>2.3058798852120601</v>
      </c>
      <c r="O1738">
        <v>15.399830460582001</v>
      </c>
      <c r="P1738">
        <v>52.543103448275801</v>
      </c>
      <c r="Q1738">
        <v>6.1591681654171997E-2</v>
      </c>
    </row>
    <row r="1739" spans="1:17" hidden="1" x14ac:dyDescent="0.3">
      <c r="A1739" t="s">
        <v>3633</v>
      </c>
      <c r="B1739" t="s">
        <v>3634</v>
      </c>
      <c r="C1739" t="str">
        <f>IFERROR(VLOOKUP(Table1[[#This Row],[Ticker]],[1]!Table1[[Symbol]:[Industry]],2,FALSE),"-")</f>
        <v>-</v>
      </c>
      <c r="D1739" t="s">
        <v>246</v>
      </c>
      <c r="E1739">
        <v>559.61865</v>
      </c>
      <c r="F1739">
        <v>382.2</v>
      </c>
      <c r="G1739">
        <v>54.349914115992199</v>
      </c>
      <c r="H1739">
        <v>12.4140046668132</v>
      </c>
      <c r="I1739">
        <v>3.4887375519531401</v>
      </c>
      <c r="J1739">
        <v>-1.7251780997106501</v>
      </c>
      <c r="K1739">
        <v>357.201567968917</v>
      </c>
      <c r="L1739">
        <v>317.10224272297</v>
      </c>
      <c r="M1739">
        <v>62.814727261052703</v>
      </c>
      <c r="N1739">
        <v>2.4683686194216001</v>
      </c>
      <c r="O1739">
        <v>14.3118785975928</v>
      </c>
      <c r="P1739">
        <v>106.594594594594</v>
      </c>
      <c r="Q1739">
        <v>6.0322542574187003E-2</v>
      </c>
    </row>
    <row r="1740" spans="1:17" hidden="1" x14ac:dyDescent="0.3">
      <c r="A1740" t="s">
        <v>3635</v>
      </c>
      <c r="B1740" t="s">
        <v>3636</v>
      </c>
      <c r="C1740" t="str">
        <f>IFERROR(VLOOKUP(Table1[[#This Row],[Ticker]],[1]!Table1[[Symbol]:[Industry]],2,FALSE),"-")</f>
        <v>-</v>
      </c>
      <c r="D1740" t="s">
        <v>108</v>
      </c>
      <c r="E1740">
        <v>558.64441999999997</v>
      </c>
      <c r="F1740">
        <v>1900</v>
      </c>
      <c r="G1740">
        <v>55.094834867278699</v>
      </c>
      <c r="H1740">
        <v>9.1902669660001504</v>
      </c>
      <c r="I1740">
        <v>20.1722167195643</v>
      </c>
      <c r="J1740">
        <v>11.647945774583</v>
      </c>
      <c r="K1740">
        <v>1664.58935781432</v>
      </c>
      <c r="L1740">
        <v>1455.55689810017</v>
      </c>
      <c r="M1740">
        <v>74.445549363696699</v>
      </c>
      <c r="N1740">
        <v>1.69548437980008</v>
      </c>
      <c r="O1740">
        <v>13.105263157894701</v>
      </c>
      <c r="P1740">
        <v>93.877551020408106</v>
      </c>
      <c r="Q1740">
        <v>9.0702003304793999E-2</v>
      </c>
    </row>
    <row r="1741" spans="1:17" hidden="1" x14ac:dyDescent="0.3">
      <c r="A1741" t="s">
        <v>3637</v>
      </c>
      <c r="B1741" t="s">
        <v>3638</v>
      </c>
      <c r="C1741" t="str">
        <f>IFERROR(VLOOKUP(Table1[[#This Row],[Ticker]],[1]!Table1[[Symbol]:[Industry]],2,FALSE),"-")</f>
        <v>-</v>
      </c>
      <c r="D1741" t="s">
        <v>62</v>
      </c>
      <c r="E1741">
        <v>555.51476270399996</v>
      </c>
      <c r="F1741">
        <v>70.58</v>
      </c>
      <c r="G1741">
        <v>111.161073364148</v>
      </c>
      <c r="H1741">
        <v>54.648816598941202</v>
      </c>
      <c r="I1741">
        <v>51.017241305616402</v>
      </c>
      <c r="J1741">
        <v>35.037487651028201</v>
      </c>
      <c r="K1741">
        <v>51.104741056156797</v>
      </c>
      <c r="L1741">
        <v>45.965488811728299</v>
      </c>
      <c r="M1741">
        <v>87.533546617632695</v>
      </c>
      <c r="N1741">
        <v>3.4740254430604698</v>
      </c>
      <c r="O1741">
        <v>10.0878435817512</v>
      </c>
      <c r="P1741">
        <v>170.940499040307</v>
      </c>
      <c r="Q1741">
        <v>6.8906465026081998E-2</v>
      </c>
    </row>
    <row r="1742" spans="1:17" hidden="1" x14ac:dyDescent="0.3">
      <c r="A1742" t="s">
        <v>3639</v>
      </c>
      <c r="B1742" t="s">
        <v>3640</v>
      </c>
      <c r="C1742" t="str">
        <f>IFERROR(VLOOKUP(Table1[[#This Row],[Ticker]],[1]!Table1[[Symbol]:[Industry]],2,FALSE),"-")</f>
        <v>-</v>
      </c>
      <c r="D1742" t="s">
        <v>140</v>
      </c>
      <c r="E1742">
        <v>555.29117292000001</v>
      </c>
      <c r="F1742">
        <v>12.43</v>
      </c>
      <c r="G1742">
        <v>38.233724889600502</v>
      </c>
      <c r="H1742">
        <v>-17.055964189778699</v>
      </c>
      <c r="I1742">
        <v>-5.6704969333682902</v>
      </c>
      <c r="J1742">
        <v>2.7452000942463001E-2</v>
      </c>
      <c r="K1742">
        <v>13.2226656896988</v>
      </c>
      <c r="L1742">
        <v>12.5246138168642</v>
      </c>
      <c r="M1742">
        <v>46.044534731382299</v>
      </c>
      <c r="N1742">
        <v>1.3017776346257399</v>
      </c>
      <c r="O1742">
        <v>38.777152051488301</v>
      </c>
      <c r="P1742">
        <v>75.070422535211193</v>
      </c>
      <c r="Q1742">
        <v>-6.7285656558379999E-3</v>
      </c>
    </row>
    <row r="1743" spans="1:17" hidden="1" x14ac:dyDescent="0.3">
      <c r="A1743" t="s">
        <v>3641</v>
      </c>
      <c r="B1743" t="s">
        <v>3642</v>
      </c>
      <c r="C1743" t="str">
        <f>IFERROR(VLOOKUP(Table1[[#This Row],[Ticker]],[1]!Table1[[Symbol]:[Industry]],2,FALSE),"-")</f>
        <v>-</v>
      </c>
      <c r="D1743" t="s">
        <v>548</v>
      </c>
      <c r="E1743">
        <v>554.77424910100001</v>
      </c>
      <c r="F1743">
        <v>128.37</v>
      </c>
      <c r="G1743">
        <v>-4.6088678193480499</v>
      </c>
      <c r="H1743">
        <v>4.3160747455300603</v>
      </c>
      <c r="I1743">
        <v>-20.020049393156899</v>
      </c>
      <c r="J1743">
        <v>-0.77031267048518903</v>
      </c>
      <c r="K1743">
        <v>122.940286038709</v>
      </c>
      <c r="L1743">
        <v>123.590393633123</v>
      </c>
      <c r="M1743">
        <v>47.715059233232402</v>
      </c>
      <c r="N1743">
        <v>1.2818579344880801</v>
      </c>
      <c r="O1743">
        <v>22.302718703746901</v>
      </c>
      <c r="P1743">
        <v>28.37</v>
      </c>
      <c r="Q1743">
        <v>-3.0312472589654998E-2</v>
      </c>
    </row>
    <row r="1744" spans="1:17" hidden="1" x14ac:dyDescent="0.3">
      <c r="A1744" t="s">
        <v>3643</v>
      </c>
      <c r="B1744" t="s">
        <v>3644</v>
      </c>
      <c r="C1744" t="str">
        <f>IFERROR(VLOOKUP(Table1[[#This Row],[Ticker]],[1]!Table1[[Symbol]:[Industry]],2,FALSE),"-")</f>
        <v>-</v>
      </c>
      <c r="D1744" t="s">
        <v>304</v>
      </c>
      <c r="E1744">
        <v>551.68122754499996</v>
      </c>
      <c r="F1744">
        <v>206.95</v>
      </c>
      <c r="G1744">
        <v>-42.802763825636603</v>
      </c>
      <c r="H1744">
        <v>-10.5423278261423</v>
      </c>
      <c r="I1744">
        <v>-42.926479839351202</v>
      </c>
      <c r="J1744">
        <v>-7.9365445573965001</v>
      </c>
      <c r="K1744">
        <v>238.39962898147601</v>
      </c>
      <c r="L1744">
        <v>246.04196498387799</v>
      </c>
      <c r="M1744">
        <v>20.433202035166602</v>
      </c>
      <c r="N1744">
        <v>0.71153084928195198</v>
      </c>
      <c r="O1744">
        <v>79.753563662720396</v>
      </c>
      <c r="P1744">
        <v>10.846277450455201</v>
      </c>
      <c r="Q1744">
        <v>0.12680507721406101</v>
      </c>
    </row>
    <row r="1745" spans="1:17" hidden="1" x14ac:dyDescent="0.3">
      <c r="A1745" t="s">
        <v>3645</v>
      </c>
      <c r="B1745" t="s">
        <v>3646</v>
      </c>
      <c r="C1745" t="str">
        <f>IFERROR(VLOOKUP(Table1[[#This Row],[Ticker]],[1]!Table1[[Symbol]:[Industry]],2,FALSE),"-")</f>
        <v>-</v>
      </c>
      <c r="D1745" t="s">
        <v>637</v>
      </c>
      <c r="E1745">
        <v>551.23523090399999</v>
      </c>
      <c r="F1745">
        <v>21.09</v>
      </c>
      <c r="G1745">
        <v>-18.662573098270901</v>
      </c>
      <c r="H1745">
        <v>-6.7768944223368797</v>
      </c>
      <c r="I1745">
        <v>-45.274742082637097</v>
      </c>
      <c r="J1745">
        <v>-2.4833676470975101</v>
      </c>
      <c r="K1745">
        <v>21.757699728416299</v>
      </c>
      <c r="L1745">
        <v>23.2043539817425</v>
      </c>
      <c r="M1745">
        <v>35.982249770910798</v>
      </c>
      <c r="N1745">
        <v>0.65033441758499999</v>
      </c>
      <c r="O1745">
        <v>67.852062588904602</v>
      </c>
      <c r="P1745">
        <v>10.7086614173228</v>
      </c>
      <c r="Q1745">
        <v>4.4150943313245997E-2</v>
      </c>
    </row>
    <row r="1746" spans="1:17" hidden="1" x14ac:dyDescent="0.3">
      <c r="A1746" t="s">
        <v>3647</v>
      </c>
      <c r="B1746" t="s">
        <v>3648</v>
      </c>
      <c r="C1746" t="str">
        <f>IFERROR(VLOOKUP(Table1[[#This Row],[Ticker]],[1]!Table1[[Symbol]:[Industry]],2,FALSE),"-")</f>
        <v>-</v>
      </c>
      <c r="D1746" t="s">
        <v>21</v>
      </c>
      <c r="E1746">
        <v>548.95446979999997</v>
      </c>
      <c r="F1746">
        <v>374.3</v>
      </c>
      <c r="G1746">
        <v>45.610830947255302</v>
      </c>
      <c r="H1746">
        <v>6.0881665680221504</v>
      </c>
      <c r="I1746">
        <v>14.628388314806999</v>
      </c>
      <c r="J1746">
        <v>-1.8206384727404199</v>
      </c>
      <c r="K1746">
        <v>349.74787214326801</v>
      </c>
      <c r="L1746">
        <v>304.170121024163</v>
      </c>
      <c r="M1746">
        <v>60.347553909879103</v>
      </c>
      <c r="N1746">
        <v>0.40946253542063399</v>
      </c>
      <c r="O1746">
        <v>13.5452845311247</v>
      </c>
      <c r="P1746">
        <v>100.535762121617</v>
      </c>
    </row>
    <row r="1747" spans="1:17" hidden="1" x14ac:dyDescent="0.3">
      <c r="A1747" t="s">
        <v>3649</v>
      </c>
      <c r="B1747" t="s">
        <v>3650</v>
      </c>
      <c r="C1747" t="str">
        <f>IFERROR(VLOOKUP(Table1[[#This Row],[Ticker]],[1]!Table1[[Symbol]:[Industry]],2,FALSE),"-")</f>
        <v>-</v>
      </c>
      <c r="D1747" t="s">
        <v>282</v>
      </c>
      <c r="E1747">
        <v>544.18231354499903</v>
      </c>
      <c r="F1747">
        <v>563.85</v>
      </c>
      <c r="G1747">
        <v>-25.035744564971999</v>
      </c>
      <c r="H1747">
        <v>20.3626050644069</v>
      </c>
      <c r="I1747">
        <v>-2.3392729472667302</v>
      </c>
      <c r="J1747">
        <v>-6.04979373637845</v>
      </c>
      <c r="K1747">
        <v>486.15341020448398</v>
      </c>
      <c r="L1747">
        <v>479.51708649462603</v>
      </c>
      <c r="M1747">
        <v>69.316455391157206</v>
      </c>
      <c r="N1747">
        <v>4.5158377987965403</v>
      </c>
      <c r="O1747">
        <v>15.9350891194466</v>
      </c>
      <c r="P1747">
        <v>45.322164948453597</v>
      </c>
      <c r="Q1747">
        <v>-3.2115352841337999E-2</v>
      </c>
    </row>
    <row r="1748" spans="1:17" hidden="1" x14ac:dyDescent="0.3">
      <c r="A1748" t="s">
        <v>3651</v>
      </c>
      <c r="B1748" t="s">
        <v>3652</v>
      </c>
      <c r="C1748" t="str">
        <f>IFERROR(VLOOKUP(Table1[[#This Row],[Ticker]],[1]!Table1[[Symbol]:[Industry]],2,FALSE),"-")</f>
        <v>-</v>
      </c>
      <c r="D1748" t="s">
        <v>21</v>
      </c>
      <c r="E1748">
        <v>542.537961344</v>
      </c>
      <c r="F1748">
        <v>17.190000000000001</v>
      </c>
      <c r="G1748">
        <v>-0.92758414505891895</v>
      </c>
      <c r="H1748">
        <v>-10.288856656713699</v>
      </c>
      <c r="I1748">
        <v>-35.168741744113099</v>
      </c>
      <c r="J1748">
        <v>-2.3743777130468202</v>
      </c>
      <c r="K1748">
        <v>17.3225408239445</v>
      </c>
      <c r="L1748">
        <v>17.703475693557099</v>
      </c>
      <c r="M1748">
        <v>25.9132274917255</v>
      </c>
      <c r="N1748">
        <v>1.0475812496309</v>
      </c>
      <c r="O1748">
        <v>53.577661431064499</v>
      </c>
      <c r="P1748">
        <v>26.863468634686299</v>
      </c>
      <c r="Q1748">
        <v>-7.6636800381779998E-3</v>
      </c>
    </row>
    <row r="1749" spans="1:17" hidden="1" x14ac:dyDescent="0.3">
      <c r="A1749" t="s">
        <v>3653</v>
      </c>
      <c r="B1749" t="s">
        <v>3654</v>
      </c>
      <c r="C1749" t="str">
        <f>IFERROR(VLOOKUP(Table1[[#This Row],[Ticker]],[1]!Table1[[Symbol]:[Industry]],2,FALSE),"-")</f>
        <v>-</v>
      </c>
      <c r="D1749" t="s">
        <v>62</v>
      </c>
      <c r="E1749">
        <v>541.81332711000005</v>
      </c>
      <c r="F1749">
        <v>338.35</v>
      </c>
      <c r="G1749">
        <v>54.873077149647301</v>
      </c>
      <c r="H1749">
        <v>-5.9677288956611001</v>
      </c>
      <c r="I1749">
        <v>-28.510749825383499</v>
      </c>
      <c r="J1749">
        <v>-4.43649030946432</v>
      </c>
      <c r="K1749">
        <v>341.81279162628402</v>
      </c>
      <c r="L1749">
        <v>329.35748239131698</v>
      </c>
      <c r="M1749">
        <v>44.434213280158701</v>
      </c>
      <c r="N1749">
        <v>1.2298502857636799</v>
      </c>
      <c r="O1749">
        <v>38.909413329392599</v>
      </c>
      <c r="Q1749">
        <v>6.0937089533181998E-2</v>
      </c>
    </row>
    <row r="1750" spans="1:17" hidden="1" x14ac:dyDescent="0.3">
      <c r="A1750" t="s">
        <v>3655</v>
      </c>
      <c r="B1750" t="s">
        <v>3656</v>
      </c>
      <c r="C1750" t="str">
        <f>IFERROR(VLOOKUP(Table1[[#This Row],[Ticker]],[1]!Table1[[Symbol]:[Industry]],2,FALSE),"-")</f>
        <v>-</v>
      </c>
      <c r="D1750" t="s">
        <v>413</v>
      </c>
      <c r="E1750">
        <v>540.90269298999999</v>
      </c>
      <c r="F1750">
        <v>2299.4499999999998</v>
      </c>
      <c r="G1750">
        <v>29.842442473941102</v>
      </c>
      <c r="H1750">
        <v>18.753961298763301</v>
      </c>
      <c r="I1750">
        <v>9.5261140539532505</v>
      </c>
      <c r="J1750">
        <v>-13.773362166114801</v>
      </c>
      <c r="K1750">
        <v>2016.26987430892</v>
      </c>
      <c r="L1750">
        <v>1857.8651578062199</v>
      </c>
      <c r="M1750">
        <v>48.675755239204697</v>
      </c>
      <c r="N1750">
        <v>2.6259771869679098</v>
      </c>
      <c r="O1750">
        <v>20.854987062123499</v>
      </c>
      <c r="P1750">
        <v>58.032370021648703</v>
      </c>
      <c r="Q1750">
        <v>-5.0457655306540998E-2</v>
      </c>
    </row>
    <row r="1751" spans="1:17" hidden="1" x14ac:dyDescent="0.3">
      <c r="A1751" t="s">
        <v>3657</v>
      </c>
      <c r="B1751" t="s">
        <v>3658</v>
      </c>
      <c r="C1751" t="str">
        <f>IFERROR(VLOOKUP(Table1[[#This Row],[Ticker]],[1]!Table1[[Symbol]:[Industry]],2,FALSE),"-")</f>
        <v>-</v>
      </c>
      <c r="E1751">
        <v>538.28108399999996</v>
      </c>
      <c r="F1751">
        <v>34.5</v>
      </c>
      <c r="G1751">
        <v>813.39638334922904</v>
      </c>
      <c r="H1751">
        <v>-2.83123876032227</v>
      </c>
      <c r="I1751">
        <v>111.24671981567199</v>
      </c>
      <c r="J1751">
        <v>-23.528394861347799</v>
      </c>
      <c r="K1751">
        <v>36.219482005016097</v>
      </c>
      <c r="L1751">
        <v>24.354976645850499</v>
      </c>
      <c r="M1751">
        <v>32.529183193217499</v>
      </c>
      <c r="N1751">
        <v>2.7142297322369102</v>
      </c>
      <c r="O1751">
        <v>40.7246376811594</v>
      </c>
      <c r="P1751">
        <v>839.79842004903298</v>
      </c>
      <c r="Q1751">
        <v>0.207563236782696</v>
      </c>
    </row>
    <row r="1752" spans="1:17" hidden="1" x14ac:dyDescent="0.3">
      <c r="A1752" t="s">
        <v>3659</v>
      </c>
      <c r="B1752" t="s">
        <v>3660</v>
      </c>
      <c r="C1752" t="str">
        <f>IFERROR(VLOOKUP(Table1[[#This Row],[Ticker]],[1]!Table1[[Symbol]:[Industry]],2,FALSE),"-")</f>
        <v>-</v>
      </c>
      <c r="E1752">
        <v>536.92662128999996</v>
      </c>
      <c r="F1752">
        <v>39.840000000000003</v>
      </c>
      <c r="G1752">
        <v>-27.223545288302301</v>
      </c>
      <c r="H1752">
        <v>-12.1856790011862</v>
      </c>
      <c r="I1752">
        <v>-27.7704256330858</v>
      </c>
      <c r="J1752">
        <v>-2.2746325364905799</v>
      </c>
      <c r="K1752">
        <v>41.090104467260304</v>
      </c>
      <c r="L1752">
        <v>41.763239987932799</v>
      </c>
      <c r="M1752">
        <v>36.614361287732599</v>
      </c>
      <c r="N1752">
        <v>0.58028645496542097</v>
      </c>
      <c r="O1752">
        <v>30.722891566265002</v>
      </c>
      <c r="P1752">
        <v>20.727272727272702</v>
      </c>
      <c r="Q1752">
        <v>2.4667611730050001E-3</v>
      </c>
    </row>
    <row r="1753" spans="1:17" hidden="1" x14ac:dyDescent="0.3">
      <c r="A1753" t="s">
        <v>3661</v>
      </c>
      <c r="B1753" t="s">
        <v>3662</v>
      </c>
      <c r="C1753" t="str">
        <f>IFERROR(VLOOKUP(Table1[[#This Row],[Ticker]],[1]!Table1[[Symbol]:[Industry]],2,FALSE),"-")</f>
        <v>-</v>
      </c>
      <c r="D1753" t="s">
        <v>330</v>
      </c>
      <c r="E1753">
        <v>536.907724186</v>
      </c>
      <c r="F1753">
        <v>87.74</v>
      </c>
      <c r="G1753">
        <v>-16.078888202381101</v>
      </c>
      <c r="H1753">
        <v>-7.5128847011739603</v>
      </c>
      <c r="I1753">
        <v>-36.982400704708397</v>
      </c>
      <c r="J1753">
        <v>-4.0259434784864503</v>
      </c>
      <c r="K1753">
        <v>87.827096467528605</v>
      </c>
      <c r="L1753">
        <v>91.495619135814195</v>
      </c>
      <c r="M1753">
        <v>43.059329474336998</v>
      </c>
      <c r="N1753">
        <v>1.3485208520079801</v>
      </c>
      <c r="O1753">
        <v>53.179849555504902</v>
      </c>
      <c r="P1753">
        <v>21.7765440666203</v>
      </c>
      <c r="Q1753">
        <v>1.7822323812259001E-2</v>
      </c>
    </row>
    <row r="1754" spans="1:17" hidden="1" x14ac:dyDescent="0.3">
      <c r="A1754" t="s">
        <v>3663</v>
      </c>
      <c r="B1754" t="s">
        <v>3664</v>
      </c>
      <c r="C1754" t="str">
        <f>IFERROR(VLOOKUP(Table1[[#This Row],[Ticker]],[1]!Table1[[Symbol]:[Industry]],2,FALSE),"-")</f>
        <v>-</v>
      </c>
      <c r="D1754" t="s">
        <v>62</v>
      </c>
      <c r="E1754">
        <v>536.76356702399903</v>
      </c>
      <c r="F1754">
        <v>108.96</v>
      </c>
      <c r="G1754">
        <v>-20.615628932813099</v>
      </c>
      <c r="H1754">
        <v>1.9994293962270799</v>
      </c>
      <c r="I1754">
        <v>-16.955564806671401</v>
      </c>
      <c r="J1754">
        <v>-2.4052945573965099</v>
      </c>
      <c r="K1754">
        <v>107.727978729349</v>
      </c>
      <c r="L1754">
        <v>107.76216579728801</v>
      </c>
      <c r="M1754">
        <v>54.529615159304697</v>
      </c>
      <c r="N1754">
        <v>0.55201340158886303</v>
      </c>
      <c r="O1754">
        <v>40.143171806167402</v>
      </c>
      <c r="P1754">
        <v>21.743016759776499</v>
      </c>
    </row>
    <row r="1755" spans="1:17" hidden="1" x14ac:dyDescent="0.3">
      <c r="A1755" t="s">
        <v>3665</v>
      </c>
      <c r="B1755" t="s">
        <v>3666</v>
      </c>
      <c r="C1755" t="str">
        <f>IFERROR(VLOOKUP(Table1[[#This Row],[Ticker]],[1]!Table1[[Symbol]:[Industry]],2,FALSE),"-")</f>
        <v>-</v>
      </c>
      <c r="D1755" t="s">
        <v>548</v>
      </c>
      <c r="E1755">
        <v>535.78062124500002</v>
      </c>
      <c r="F1755">
        <v>704.95</v>
      </c>
      <c r="G1755">
        <v>53.776877038215702</v>
      </c>
      <c r="H1755">
        <v>22.435170561994301</v>
      </c>
      <c r="I1755">
        <v>62.453283537678999</v>
      </c>
      <c r="J1755">
        <v>6.01659436449241</v>
      </c>
      <c r="K1755">
        <v>609.83981719480403</v>
      </c>
      <c r="L1755">
        <v>521.16952694553095</v>
      </c>
      <c r="M1755">
        <v>86.486300530643803</v>
      </c>
      <c r="N1755">
        <v>1.44764205745943</v>
      </c>
      <c r="O1755">
        <v>9.2276047946662807</v>
      </c>
      <c r="P1755">
        <v>115.81203122608299</v>
      </c>
      <c r="Q1755">
        <v>4.3737450970301003E-2</v>
      </c>
    </row>
    <row r="1756" spans="1:17" hidden="1" x14ac:dyDescent="0.3">
      <c r="A1756" t="s">
        <v>3667</v>
      </c>
      <c r="B1756" t="s">
        <v>3668</v>
      </c>
      <c r="C1756" t="str">
        <f>IFERROR(VLOOKUP(Table1[[#This Row],[Ticker]],[1]!Table1[[Symbol]:[Industry]],2,FALSE),"-")</f>
        <v>-</v>
      </c>
      <c r="D1756" t="s">
        <v>130</v>
      </c>
      <c r="E1756">
        <v>535.43466620799995</v>
      </c>
      <c r="F1756">
        <v>52.42</v>
      </c>
      <c r="G1756">
        <v>80.730236341785002</v>
      </c>
      <c r="H1756">
        <v>25.090377273635799</v>
      </c>
      <c r="I1756">
        <v>56.643241489694802</v>
      </c>
      <c r="J1756">
        <v>-2.5116548698882899</v>
      </c>
      <c r="K1756">
        <v>47.118118531120899</v>
      </c>
      <c r="L1756">
        <v>39.143146665770601</v>
      </c>
      <c r="M1756">
        <v>57.789205797526002</v>
      </c>
      <c r="N1756">
        <v>1.53194857792943</v>
      </c>
      <c r="O1756">
        <v>10.644792064097601</v>
      </c>
      <c r="P1756">
        <v>127.39399197484001</v>
      </c>
      <c r="Q1756">
        <v>0.14190104239416701</v>
      </c>
    </row>
    <row r="1757" spans="1:17" hidden="1" x14ac:dyDescent="0.3">
      <c r="A1757" t="s">
        <v>3669</v>
      </c>
      <c r="B1757" t="s">
        <v>3670</v>
      </c>
      <c r="C1757" t="str">
        <f>IFERROR(VLOOKUP(Table1[[#This Row],[Ticker]],[1]!Table1[[Symbol]:[Industry]],2,FALSE),"-")</f>
        <v>-</v>
      </c>
      <c r="D1757" t="s">
        <v>130</v>
      </c>
      <c r="E1757">
        <v>535.22280000000001</v>
      </c>
      <c r="F1757">
        <v>20.11</v>
      </c>
      <c r="G1757">
        <v>255.43340633817101</v>
      </c>
      <c r="H1757">
        <v>-2.8179173942548199</v>
      </c>
      <c r="I1757">
        <v>52.926252401085897</v>
      </c>
      <c r="J1757">
        <v>-8.9396873003319595</v>
      </c>
      <c r="K1757">
        <v>20.0228039801422</v>
      </c>
      <c r="L1757">
        <v>15.7203472383825</v>
      </c>
      <c r="M1757">
        <v>49.107643406404797</v>
      </c>
      <c r="N1757">
        <v>1.13575678866665</v>
      </c>
      <c r="O1757">
        <v>21.829935355544499</v>
      </c>
      <c r="P1757">
        <v>302.2</v>
      </c>
      <c r="Q1757">
        <v>0.15593109690418799</v>
      </c>
    </row>
    <row r="1758" spans="1:17" hidden="1" x14ac:dyDescent="0.3">
      <c r="A1758" t="s">
        <v>3671</v>
      </c>
      <c r="B1758" t="s">
        <v>3672</v>
      </c>
      <c r="C1758" t="str">
        <f>IFERROR(VLOOKUP(Table1[[#This Row],[Ticker]],[1]!Table1[[Symbol]:[Industry]],2,FALSE),"-")</f>
        <v>-</v>
      </c>
      <c r="D1758" t="s">
        <v>214</v>
      </c>
      <c r="E1758">
        <v>533.47919999999999</v>
      </c>
      <c r="F1758">
        <v>865</v>
      </c>
      <c r="G1758">
        <v>462.43390611844001</v>
      </c>
      <c r="H1758">
        <v>14.3387324643931</v>
      </c>
      <c r="I1758">
        <v>220.27144642792899</v>
      </c>
      <c r="J1758">
        <v>-18.857675509777401</v>
      </c>
      <c r="K1758">
        <v>743.10176038511395</v>
      </c>
      <c r="L1758">
        <v>436.35239070135202</v>
      </c>
      <c r="M1758">
        <v>42.766011780331297</v>
      </c>
      <c r="N1758">
        <v>0.87444749731214899</v>
      </c>
      <c r="O1758">
        <v>26.8381502890173</v>
      </c>
      <c r="P1758">
        <v>561.56787762906299</v>
      </c>
    </row>
    <row r="1759" spans="1:17" hidden="1" x14ac:dyDescent="0.3">
      <c r="A1759" t="s">
        <v>3673</v>
      </c>
      <c r="B1759" t="s">
        <v>3674</v>
      </c>
      <c r="C1759" t="str">
        <f>IFERROR(VLOOKUP(Table1[[#This Row],[Ticker]],[1]!Table1[[Symbol]:[Industry]],2,FALSE),"-")</f>
        <v>-</v>
      </c>
      <c r="D1759" t="s">
        <v>122</v>
      </c>
      <c r="E1759">
        <v>532.27340000000004</v>
      </c>
      <c r="F1759">
        <v>306.25</v>
      </c>
      <c r="G1759">
        <v>-24.657850653291799</v>
      </c>
      <c r="H1759">
        <v>-2.7413046795472802</v>
      </c>
      <c r="I1759">
        <v>-16.6828231229333</v>
      </c>
      <c r="J1759">
        <v>-7.56152068421087</v>
      </c>
      <c r="K1759">
        <v>328.640924542709</v>
      </c>
      <c r="L1759">
        <v>323.19518198229002</v>
      </c>
      <c r="M1759">
        <v>26.391373476002801</v>
      </c>
      <c r="N1759">
        <v>1.15797317436661</v>
      </c>
      <c r="O1759">
        <v>39.428571428571402</v>
      </c>
      <c r="P1759">
        <v>21.696801112656399</v>
      </c>
    </row>
    <row r="1760" spans="1:17" hidden="1" x14ac:dyDescent="0.3">
      <c r="A1760" t="s">
        <v>3675</v>
      </c>
      <c r="B1760" t="s">
        <v>3676</v>
      </c>
      <c r="C1760" t="str">
        <f>IFERROR(VLOOKUP(Table1[[#This Row],[Ticker]],[1]!Table1[[Symbol]:[Industry]],2,FALSE),"-")</f>
        <v>-</v>
      </c>
      <c r="D1760" t="s">
        <v>726</v>
      </c>
      <c r="E1760">
        <v>531.46883118000005</v>
      </c>
      <c r="F1760">
        <v>72.44</v>
      </c>
      <c r="G1760">
        <v>207.42284809282299</v>
      </c>
      <c r="H1760">
        <v>-3.7131305367231202</v>
      </c>
      <c r="I1760">
        <v>88.200684064884499</v>
      </c>
      <c r="J1760">
        <v>-4.8848123173135498</v>
      </c>
      <c r="K1760">
        <v>74.456893464301103</v>
      </c>
      <c r="L1760">
        <v>55.598690120685703</v>
      </c>
      <c r="M1760">
        <v>30.842224018313601</v>
      </c>
      <c r="N1760">
        <v>0.91961942185958101</v>
      </c>
      <c r="O1760">
        <v>22.722252898950799</v>
      </c>
      <c r="P1760">
        <v>326.11764705882302</v>
      </c>
      <c r="Q1760">
        <v>8.506519307622E-2</v>
      </c>
    </row>
    <row r="1761" spans="1:17" hidden="1" x14ac:dyDescent="0.3">
      <c r="A1761" t="s">
        <v>3677</v>
      </c>
      <c r="B1761" t="s">
        <v>3678</v>
      </c>
      <c r="C1761" t="str">
        <f>IFERROR(VLOOKUP(Table1[[#This Row],[Ticker]],[1]!Table1[[Symbol]:[Industry]],2,FALSE),"-")</f>
        <v>-</v>
      </c>
      <c r="D1761" t="s">
        <v>548</v>
      </c>
      <c r="E1761">
        <v>531.13402571999995</v>
      </c>
      <c r="F1761">
        <v>435.95</v>
      </c>
      <c r="G1761">
        <v>66.070369481211998</v>
      </c>
      <c r="H1761">
        <v>15.502918045750199</v>
      </c>
      <c r="I1761">
        <v>24.027199611849198</v>
      </c>
      <c r="J1761">
        <v>-3.31164683693369</v>
      </c>
      <c r="K1761">
        <v>406.58554742756701</v>
      </c>
      <c r="L1761">
        <v>338.33096336491298</v>
      </c>
      <c r="M1761">
        <v>55.3245129762674</v>
      </c>
      <c r="N1761">
        <v>1.03794552873318</v>
      </c>
      <c r="O1761">
        <v>13.7745154260809</v>
      </c>
      <c r="P1761">
        <v>99.656514769864899</v>
      </c>
      <c r="Q1761">
        <v>-4.7433292480780001E-3</v>
      </c>
    </row>
    <row r="1762" spans="1:17" hidden="1" x14ac:dyDescent="0.3">
      <c r="A1762" t="s">
        <v>3679</v>
      </c>
      <c r="B1762" t="s">
        <v>3680</v>
      </c>
      <c r="C1762" t="str">
        <f>IFERROR(VLOOKUP(Table1[[#This Row],[Ticker]],[1]!Table1[[Symbol]:[Industry]],2,FALSE),"-")</f>
        <v>-</v>
      </c>
      <c r="D1762" t="s">
        <v>21</v>
      </c>
      <c r="E1762">
        <v>530.74548005700001</v>
      </c>
      <c r="F1762">
        <v>176.45</v>
      </c>
      <c r="G1762">
        <v>10.9665892246807</v>
      </c>
      <c r="H1762">
        <v>5.0085935894336497</v>
      </c>
      <c r="I1762">
        <v>-26.729991787214999</v>
      </c>
      <c r="J1762">
        <v>-5.9878529462531702</v>
      </c>
      <c r="K1762">
        <v>164.03749389946799</v>
      </c>
      <c r="L1762">
        <v>159.16934635075401</v>
      </c>
      <c r="M1762">
        <v>45.505335842069996</v>
      </c>
      <c r="N1762">
        <v>1.1245760117505901</v>
      </c>
      <c r="O1762">
        <v>22.074241994899399</v>
      </c>
      <c r="P1762">
        <v>48.152812762384499</v>
      </c>
      <c r="Q1762">
        <v>-2.8916079349039E-2</v>
      </c>
    </row>
    <row r="1763" spans="1:17" hidden="1" x14ac:dyDescent="0.3">
      <c r="A1763" t="s">
        <v>3681</v>
      </c>
      <c r="B1763" t="s">
        <v>3682</v>
      </c>
      <c r="C1763" t="str">
        <f>IFERROR(VLOOKUP(Table1[[#This Row],[Ticker]],[1]!Table1[[Symbol]:[Industry]],2,FALSE),"-")</f>
        <v>-</v>
      </c>
      <c r="D1763" t="s">
        <v>246</v>
      </c>
      <c r="E1763">
        <v>530.25</v>
      </c>
      <c r="F1763">
        <v>151.85</v>
      </c>
      <c r="G1763">
        <v>0.40380881167878602</v>
      </c>
      <c r="H1763">
        <v>0.88809175427720299</v>
      </c>
      <c r="I1763">
        <v>-12.4664601929857</v>
      </c>
      <c r="J1763">
        <v>6.0028902810208802</v>
      </c>
      <c r="K1763">
        <v>141.96003076422701</v>
      </c>
      <c r="L1763">
        <v>136.00828206669499</v>
      </c>
      <c r="M1763">
        <v>68.244671478776695</v>
      </c>
      <c r="N1763">
        <v>1.1667275857759001</v>
      </c>
      <c r="O1763">
        <v>11.755021402700001</v>
      </c>
      <c r="P1763">
        <v>48.074110190151103</v>
      </c>
      <c r="Q1763">
        <v>6.5032862775415007E-2</v>
      </c>
    </row>
    <row r="1764" spans="1:17" hidden="1" x14ac:dyDescent="0.3">
      <c r="A1764" t="s">
        <v>3683</v>
      </c>
      <c r="B1764" t="s">
        <v>3684</v>
      </c>
      <c r="C1764" t="str">
        <f>IFERROR(VLOOKUP(Table1[[#This Row],[Ticker]],[1]!Table1[[Symbol]:[Industry]],2,FALSE),"-")</f>
        <v>-</v>
      </c>
      <c r="D1764" t="s">
        <v>3685</v>
      </c>
      <c r="E1764">
        <v>529.08000000000004</v>
      </c>
      <c r="F1764">
        <v>131.5</v>
      </c>
      <c r="G1764">
        <v>-1.16394146170822</v>
      </c>
      <c r="H1764">
        <v>-3.3098103436248798</v>
      </c>
      <c r="I1764">
        <v>-55.265402231482703</v>
      </c>
      <c r="J1764">
        <v>-1.75794639657528</v>
      </c>
      <c r="K1764">
        <v>135.17433123664401</v>
      </c>
      <c r="M1764">
        <v>48.382639307362901</v>
      </c>
      <c r="N1764">
        <v>0.50141380943029501</v>
      </c>
      <c r="O1764">
        <v>94.182509505703393</v>
      </c>
      <c r="P1764">
        <v>36.9791666666666</v>
      </c>
    </row>
    <row r="1765" spans="1:17" hidden="1" x14ac:dyDescent="0.3">
      <c r="A1765" t="s">
        <v>3686</v>
      </c>
      <c r="B1765" t="s">
        <v>3687</v>
      </c>
      <c r="C1765" t="str">
        <f>IFERROR(VLOOKUP(Table1[[#This Row],[Ticker]],[1]!Table1[[Symbol]:[Industry]],2,FALSE),"-")</f>
        <v>-</v>
      </c>
      <c r="D1765" t="s">
        <v>253</v>
      </c>
      <c r="E1765">
        <v>529.01141553000002</v>
      </c>
      <c r="F1765">
        <v>314.14999999999998</v>
      </c>
      <c r="G1765">
        <v>-22.8247205112113</v>
      </c>
      <c r="H1765">
        <v>6.53004782011174</v>
      </c>
      <c r="I1765">
        <v>-11.413971841910399</v>
      </c>
      <c r="J1765">
        <v>-0.79408298415962697</v>
      </c>
      <c r="K1765">
        <v>303.11740230913898</v>
      </c>
      <c r="L1765">
        <v>299.864432142368</v>
      </c>
      <c r="M1765">
        <v>51.028728609300899</v>
      </c>
      <c r="N1765">
        <v>2.1232553593059902</v>
      </c>
      <c r="O1765">
        <v>14.212955594461199</v>
      </c>
      <c r="P1765">
        <v>19.222011385199199</v>
      </c>
      <c r="Q1765">
        <v>2.8896397929295999E-2</v>
      </c>
    </row>
    <row r="1766" spans="1:17" hidden="1" x14ac:dyDescent="0.3">
      <c r="A1766" t="s">
        <v>3688</v>
      </c>
      <c r="B1766" t="s">
        <v>3689</v>
      </c>
      <c r="C1766" t="str">
        <f>IFERROR(VLOOKUP(Table1[[#This Row],[Ticker]],[1]!Table1[[Symbol]:[Industry]],2,FALSE),"-")</f>
        <v>-</v>
      </c>
      <c r="D1766" t="s">
        <v>62</v>
      </c>
      <c r="E1766">
        <v>528.39703564000001</v>
      </c>
      <c r="F1766">
        <v>388.7</v>
      </c>
      <c r="G1766">
        <v>11.974609793610499</v>
      </c>
      <c r="H1766">
        <v>16.8373444750377</v>
      </c>
      <c r="I1766">
        <v>-17.0586662717572</v>
      </c>
      <c r="J1766">
        <v>6.0898399202356002</v>
      </c>
      <c r="K1766">
        <v>349.07975256884998</v>
      </c>
      <c r="L1766">
        <v>325.54724192560099</v>
      </c>
      <c r="M1766">
        <v>77.096535284403998</v>
      </c>
      <c r="N1766">
        <v>1.18601083729384</v>
      </c>
      <c r="O1766">
        <v>10.625160792384801</v>
      </c>
      <c r="P1766">
        <v>75.090090090090001</v>
      </c>
      <c r="Q1766">
        <v>-2.2657148552632001E-2</v>
      </c>
    </row>
    <row r="1767" spans="1:17" hidden="1" x14ac:dyDescent="0.3">
      <c r="A1767" t="s">
        <v>3690</v>
      </c>
      <c r="B1767" t="s">
        <v>3691</v>
      </c>
      <c r="C1767" t="str">
        <f>IFERROR(VLOOKUP(Table1[[#This Row],[Ticker]],[1]!Table1[[Symbol]:[Industry]],2,FALSE),"-")</f>
        <v>-</v>
      </c>
      <c r="D1767" t="s">
        <v>21</v>
      </c>
      <c r="E1767">
        <v>525.91398907500002</v>
      </c>
      <c r="F1767">
        <v>134.16999999999999</v>
      </c>
      <c r="G1767">
        <v>48.9835842152292</v>
      </c>
      <c r="H1767">
        <v>48.323585203635403</v>
      </c>
      <c r="I1767">
        <v>14.605981263901899</v>
      </c>
      <c r="J1767">
        <v>8.0936511463462395</v>
      </c>
      <c r="K1767">
        <v>110.56477659004</v>
      </c>
      <c r="L1767">
        <v>87.937779314310802</v>
      </c>
      <c r="M1767">
        <v>91.300251732191199</v>
      </c>
      <c r="N1767">
        <v>0.90535943692378396</v>
      </c>
      <c r="O1767">
        <v>2.78005515390924</v>
      </c>
      <c r="P1767">
        <v>134.97373029772299</v>
      </c>
      <c r="Q1767">
        <v>5.7945093103415002E-2</v>
      </c>
    </row>
    <row r="1768" spans="1:17" hidden="1" x14ac:dyDescent="0.3">
      <c r="A1768" t="s">
        <v>3692</v>
      </c>
      <c r="B1768" t="s">
        <v>3693</v>
      </c>
      <c r="C1768" t="str">
        <f>IFERROR(VLOOKUP(Table1[[#This Row],[Ticker]],[1]!Table1[[Symbol]:[Industry]],2,FALSE),"-")</f>
        <v>-</v>
      </c>
      <c r="D1768" t="s">
        <v>214</v>
      </c>
      <c r="E1768">
        <v>524.47148000000004</v>
      </c>
      <c r="F1768">
        <v>300.35000000000002</v>
      </c>
      <c r="G1768">
        <v>69.520990045141104</v>
      </c>
      <c r="H1768">
        <v>34.155172701172503</v>
      </c>
      <c r="I1768">
        <v>8.2301868273154692</v>
      </c>
      <c r="J1768">
        <v>-11.2101986085692</v>
      </c>
      <c r="K1768">
        <v>266.71381950301299</v>
      </c>
      <c r="M1768">
        <v>48.1818094339353</v>
      </c>
      <c r="N1768">
        <v>1.1713286713286699</v>
      </c>
      <c r="O1768">
        <v>22.856667221574799</v>
      </c>
      <c r="P1768">
        <v>105.71917808219099</v>
      </c>
    </row>
    <row r="1769" spans="1:17" hidden="1" x14ac:dyDescent="0.3">
      <c r="A1769" t="s">
        <v>3694</v>
      </c>
      <c r="B1769" t="s">
        <v>3695</v>
      </c>
      <c r="C1769" t="str">
        <f>IFERROR(VLOOKUP(Table1[[#This Row],[Ticker]],[1]!Table1[[Symbol]:[Industry]],2,FALSE),"-")</f>
        <v>-</v>
      </c>
      <c r="D1769" t="s">
        <v>143</v>
      </c>
      <c r="E1769">
        <v>523.19402081999999</v>
      </c>
      <c r="F1769">
        <v>63.86</v>
      </c>
      <c r="G1769">
        <v>-53.4608602292152</v>
      </c>
      <c r="H1769">
        <v>-18.590609646775199</v>
      </c>
      <c r="I1769">
        <v>-40.875330414063797</v>
      </c>
      <c r="J1769">
        <v>-5.5992326667648902</v>
      </c>
      <c r="K1769">
        <v>72.817413659646903</v>
      </c>
      <c r="L1769">
        <v>76.804685769845804</v>
      </c>
      <c r="M1769">
        <v>28.8604790309255</v>
      </c>
      <c r="N1769">
        <v>2.54950577051771</v>
      </c>
      <c r="O1769">
        <v>73.661133730034393</v>
      </c>
      <c r="P1769">
        <v>1.5262321144674</v>
      </c>
      <c r="Q1769">
        <v>6.2393710216495001E-2</v>
      </c>
    </row>
    <row r="1770" spans="1:17" hidden="1" x14ac:dyDescent="0.3">
      <c r="A1770" t="s">
        <v>3696</v>
      </c>
      <c r="B1770" t="s">
        <v>3697</v>
      </c>
      <c r="C1770" t="str">
        <f>IFERROR(VLOOKUP(Table1[[#This Row],[Ticker]],[1]!Table1[[Symbol]:[Industry]],2,FALSE),"-")</f>
        <v>-</v>
      </c>
      <c r="D1770" t="s">
        <v>46</v>
      </c>
      <c r="E1770">
        <v>522.94779840000001</v>
      </c>
      <c r="F1770">
        <v>32</v>
      </c>
      <c r="G1770">
        <v>172.66338386094401</v>
      </c>
      <c r="H1770">
        <v>9.9195167608059407</v>
      </c>
      <c r="I1770">
        <v>32.886566917813099</v>
      </c>
      <c r="J1770">
        <v>-0.499279519802518</v>
      </c>
      <c r="K1770">
        <v>28.986782977597301</v>
      </c>
      <c r="L1770">
        <v>25.200506180310501</v>
      </c>
      <c r="M1770">
        <v>58.630568714737997</v>
      </c>
      <c r="N1770">
        <v>0.80193692590697596</v>
      </c>
      <c r="O1770">
        <v>25.937499999999901</v>
      </c>
      <c r="P1770">
        <v>220</v>
      </c>
      <c r="Q1770">
        <v>-6.3018168273227995E-2</v>
      </c>
    </row>
    <row r="1771" spans="1:17" hidden="1" x14ac:dyDescent="0.3">
      <c r="A1771" t="s">
        <v>3698</v>
      </c>
      <c r="B1771" t="s">
        <v>3699</v>
      </c>
      <c r="C1771" t="str">
        <f>IFERROR(VLOOKUP(Table1[[#This Row],[Ticker]],[1]!Table1[[Symbol]:[Industry]],2,FALSE),"-")</f>
        <v>-</v>
      </c>
      <c r="D1771" t="s">
        <v>413</v>
      </c>
      <c r="E1771">
        <v>519.35495638500004</v>
      </c>
      <c r="F1771">
        <v>189.8</v>
      </c>
      <c r="G1771">
        <v>9.2662978248570091</v>
      </c>
      <c r="H1771">
        <v>6.0000451451104002</v>
      </c>
      <c r="I1771">
        <v>7.7246022070822402</v>
      </c>
      <c r="J1771">
        <v>0.56841166717476599</v>
      </c>
      <c r="K1771">
        <v>178.66890466107901</v>
      </c>
      <c r="L1771">
        <v>167.52165687232201</v>
      </c>
      <c r="M1771">
        <v>59.402219251484297</v>
      </c>
      <c r="N1771">
        <v>1.0763438291860501</v>
      </c>
      <c r="O1771">
        <v>8.0084299262381293</v>
      </c>
      <c r="P1771">
        <v>42.706766917293201</v>
      </c>
      <c r="Q1771">
        <v>-8.8925787293449993E-3</v>
      </c>
    </row>
    <row r="1772" spans="1:17" hidden="1" x14ac:dyDescent="0.3">
      <c r="A1772" t="s">
        <v>3700</v>
      </c>
      <c r="B1772" t="s">
        <v>3701</v>
      </c>
      <c r="C1772" t="str">
        <f>IFERROR(VLOOKUP(Table1[[#This Row],[Ticker]],[1]!Table1[[Symbol]:[Industry]],2,FALSE),"-")</f>
        <v>-</v>
      </c>
      <c r="D1772" t="s">
        <v>1018</v>
      </c>
      <c r="E1772">
        <v>518.97889999999995</v>
      </c>
      <c r="F1772">
        <v>59.36</v>
      </c>
      <c r="G1772">
        <v>67.902382285466501</v>
      </c>
      <c r="H1772">
        <v>6.9440358102212496</v>
      </c>
      <c r="I1772">
        <v>-17.312203610931501</v>
      </c>
      <c r="J1772">
        <v>4.1138876737998498</v>
      </c>
      <c r="K1772">
        <v>55.340769379116502</v>
      </c>
      <c r="L1772">
        <v>54.637917857376699</v>
      </c>
      <c r="M1772">
        <v>79.0516524071936</v>
      </c>
      <c r="N1772">
        <v>1.58336116241045</v>
      </c>
      <c r="O1772">
        <v>65.936657681940702</v>
      </c>
      <c r="P1772">
        <v>99.865319865319805</v>
      </c>
      <c r="Q1772">
        <v>4.9035399901824997E-2</v>
      </c>
    </row>
    <row r="1773" spans="1:17" hidden="1" x14ac:dyDescent="0.3">
      <c r="A1773" t="s">
        <v>3702</v>
      </c>
      <c r="B1773" t="s">
        <v>3703</v>
      </c>
      <c r="C1773" t="str">
        <f>IFERROR(VLOOKUP(Table1[[#This Row],[Ticker]],[1]!Table1[[Symbol]:[Industry]],2,FALSE),"-")</f>
        <v>-</v>
      </c>
      <c r="D1773" t="s">
        <v>62</v>
      </c>
      <c r="E1773">
        <v>518.13544712999999</v>
      </c>
      <c r="F1773">
        <v>497.05</v>
      </c>
      <c r="G1773">
        <v>11.342178348000299</v>
      </c>
      <c r="H1773">
        <v>-13.7587706620339</v>
      </c>
      <c r="I1773">
        <v>-6.7363049204627803</v>
      </c>
      <c r="J1773">
        <v>-1.7832501003669099</v>
      </c>
      <c r="K1773">
        <v>509.07049897436502</v>
      </c>
      <c r="L1773">
        <v>458.48247010036499</v>
      </c>
      <c r="M1773">
        <v>43.913581786200098</v>
      </c>
      <c r="N1773">
        <v>0.96223517452702501</v>
      </c>
      <c r="O1773">
        <v>18.700331958555399</v>
      </c>
      <c r="P1773">
        <v>61.013929381276299</v>
      </c>
      <c r="Q1773">
        <v>8.5729699898463005E-2</v>
      </c>
    </row>
    <row r="1774" spans="1:17" hidden="1" x14ac:dyDescent="0.3">
      <c r="A1774" t="s">
        <v>3704</v>
      </c>
      <c r="B1774" t="s">
        <v>3705</v>
      </c>
      <c r="C1774" t="str">
        <f>IFERROR(VLOOKUP(Table1[[#This Row],[Ticker]],[1]!Table1[[Symbol]:[Industry]],2,FALSE),"-")</f>
        <v>-</v>
      </c>
      <c r="D1774" t="s">
        <v>75</v>
      </c>
      <c r="E1774">
        <v>517.67168228999901</v>
      </c>
      <c r="F1774">
        <v>170.47</v>
      </c>
      <c r="G1774">
        <v>38.542327112484799</v>
      </c>
      <c r="H1774">
        <v>26.353126719312101</v>
      </c>
      <c r="I1774">
        <v>-7.99637214860652</v>
      </c>
      <c r="J1774">
        <v>-10.886789746145499</v>
      </c>
      <c r="K1774">
        <v>142.45054607109799</v>
      </c>
      <c r="L1774">
        <v>133.33101900377</v>
      </c>
      <c r="M1774">
        <v>66.097669059719905</v>
      </c>
      <c r="N1774">
        <v>4.2372959274052002</v>
      </c>
      <c r="O1774">
        <v>14.3309673256291</v>
      </c>
      <c r="P1774">
        <v>68.615232443125606</v>
      </c>
      <c r="Q1774">
        <v>3.4608186118986001E-2</v>
      </c>
    </row>
    <row r="1775" spans="1:17" hidden="1" x14ac:dyDescent="0.3">
      <c r="A1775" t="s">
        <v>3706</v>
      </c>
      <c r="B1775" t="s">
        <v>3707</v>
      </c>
      <c r="C1775" t="str">
        <f>IFERROR(VLOOKUP(Table1[[#This Row],[Ticker]],[1]!Table1[[Symbol]:[Industry]],2,FALSE),"-")</f>
        <v>-</v>
      </c>
      <c r="D1775" t="s">
        <v>49</v>
      </c>
      <c r="E1775">
        <v>517.38750000000005</v>
      </c>
      <c r="F1775">
        <v>357.45</v>
      </c>
      <c r="G1775">
        <v>36.631030574996899</v>
      </c>
      <c r="H1775">
        <v>12.812574419027801</v>
      </c>
      <c r="I1775">
        <v>17.906783885604799</v>
      </c>
      <c r="J1775">
        <v>-5.7765798676121296</v>
      </c>
      <c r="K1775">
        <v>322.01589690704998</v>
      </c>
      <c r="L1775">
        <v>281.61497466257799</v>
      </c>
      <c r="M1775">
        <v>76.798572332425394</v>
      </c>
      <c r="N1775">
        <v>3.18789235978524</v>
      </c>
      <c r="O1775">
        <v>16.0022380752552</v>
      </c>
      <c r="P1775">
        <v>66.024152345564303</v>
      </c>
    </row>
    <row r="1776" spans="1:17" hidden="1" x14ac:dyDescent="0.3">
      <c r="A1776" t="s">
        <v>3708</v>
      </c>
      <c r="B1776" t="s">
        <v>3709</v>
      </c>
      <c r="C1776" t="str">
        <f>IFERROR(VLOOKUP(Table1[[#This Row],[Ticker]],[1]!Table1[[Symbol]:[Industry]],2,FALSE),"-")</f>
        <v>-</v>
      </c>
      <c r="D1776" t="s">
        <v>1175</v>
      </c>
      <c r="E1776">
        <v>516.73340949199996</v>
      </c>
      <c r="F1776">
        <v>133.75</v>
      </c>
      <c r="G1776">
        <v>42.901760768550901</v>
      </c>
      <c r="H1776">
        <v>0.53595946350620904</v>
      </c>
      <c r="I1776">
        <v>-14.813624424953099</v>
      </c>
      <c r="J1776">
        <v>-0.79977034965473404</v>
      </c>
      <c r="K1776">
        <v>131.29903894504301</v>
      </c>
      <c r="L1776">
        <v>125.32546240294199</v>
      </c>
      <c r="M1776">
        <v>53.014995910656801</v>
      </c>
      <c r="N1776">
        <v>0.87344879577378198</v>
      </c>
      <c r="O1776">
        <v>29.981308411214901</v>
      </c>
      <c r="P1776">
        <v>70.4907584448693</v>
      </c>
      <c r="Q1776">
        <v>4.39614413884E-4</v>
      </c>
    </row>
    <row r="1777" spans="1:17" hidden="1" x14ac:dyDescent="0.3">
      <c r="A1777" t="s">
        <v>3710</v>
      </c>
      <c r="B1777" t="s">
        <v>3711</v>
      </c>
      <c r="C1777" t="str">
        <f>IFERROR(VLOOKUP(Table1[[#This Row],[Ticker]],[1]!Table1[[Symbol]:[Industry]],2,FALSE),"-")</f>
        <v>-</v>
      </c>
      <c r="D1777" t="s">
        <v>304</v>
      </c>
      <c r="E1777">
        <v>516.40472750000004</v>
      </c>
      <c r="F1777">
        <v>632.54999999999995</v>
      </c>
      <c r="G1777">
        <v>80.313649574706304</v>
      </c>
      <c r="H1777">
        <v>0.16475579718983099</v>
      </c>
      <c r="I1777">
        <v>-12.460084377778401</v>
      </c>
      <c r="J1777">
        <v>3.12144807918853</v>
      </c>
      <c r="K1777">
        <v>616.31969049533097</v>
      </c>
      <c r="L1777">
        <v>547.91961016794903</v>
      </c>
      <c r="M1777">
        <v>71.848272646034303</v>
      </c>
      <c r="N1777">
        <v>0.81345037272430198</v>
      </c>
      <c r="O1777">
        <v>23.468500513793298</v>
      </c>
      <c r="P1777">
        <v>117.970365265334</v>
      </c>
      <c r="Q1777">
        <v>0.17898790945357401</v>
      </c>
    </row>
    <row r="1778" spans="1:17" hidden="1" x14ac:dyDescent="0.3">
      <c r="A1778" t="s">
        <v>3712</v>
      </c>
      <c r="B1778" t="s">
        <v>3713</v>
      </c>
      <c r="C1778" t="str">
        <f>IFERROR(VLOOKUP(Table1[[#This Row],[Ticker]],[1]!Table1[[Symbol]:[Industry]],2,FALSE),"-")</f>
        <v>-</v>
      </c>
      <c r="D1778" t="s">
        <v>21</v>
      </c>
      <c r="E1778">
        <v>514.546035975</v>
      </c>
      <c r="F1778">
        <v>70.900000000000006</v>
      </c>
      <c r="G1778">
        <v>112.467826313895</v>
      </c>
      <c r="H1778">
        <v>-3.86635153926373</v>
      </c>
      <c r="I1778">
        <v>-4.1590532942650702</v>
      </c>
      <c r="J1778">
        <v>-2.9912010814863801</v>
      </c>
      <c r="K1778">
        <v>69.682136450132901</v>
      </c>
      <c r="L1778">
        <v>64.616710107430507</v>
      </c>
      <c r="M1778">
        <v>52.686448583959702</v>
      </c>
      <c r="N1778">
        <v>1.4988939928838301</v>
      </c>
      <c r="O1778">
        <v>51.269393511988703</v>
      </c>
      <c r="P1778">
        <v>146.180555555555</v>
      </c>
      <c r="Q1778">
        <v>0.11705427914548</v>
      </c>
    </row>
    <row r="1779" spans="1:17" hidden="1" x14ac:dyDescent="0.3">
      <c r="A1779" t="s">
        <v>3714</v>
      </c>
      <c r="B1779" t="s">
        <v>3715</v>
      </c>
      <c r="C1779" t="str">
        <f>IFERROR(VLOOKUP(Table1[[#This Row],[Ticker]],[1]!Table1[[Symbol]:[Industry]],2,FALSE),"-")</f>
        <v>-</v>
      </c>
      <c r="D1779" t="s">
        <v>246</v>
      </c>
      <c r="E1779">
        <v>514.44734300000005</v>
      </c>
      <c r="F1779">
        <v>80.86</v>
      </c>
      <c r="G1779">
        <v>-20.147108973127999</v>
      </c>
      <c r="H1779">
        <v>-4.2737441748793099</v>
      </c>
      <c r="I1779">
        <v>-27.1953029579124</v>
      </c>
      <c r="J1779">
        <v>-3.1436761397347999</v>
      </c>
      <c r="K1779">
        <v>83.047406696986499</v>
      </c>
      <c r="L1779">
        <v>83.461815328137504</v>
      </c>
      <c r="M1779">
        <v>40.237825769105797</v>
      </c>
      <c r="N1779">
        <v>0.69066423433998103</v>
      </c>
      <c r="O1779">
        <v>54.2790007420232</v>
      </c>
      <c r="P1779">
        <v>16.3453237410071</v>
      </c>
      <c r="Q1779">
        <v>7.1334423008860004E-3</v>
      </c>
    </row>
    <row r="1780" spans="1:17" hidden="1" x14ac:dyDescent="0.3">
      <c r="A1780" t="s">
        <v>3716</v>
      </c>
      <c r="B1780" t="s">
        <v>3717</v>
      </c>
      <c r="C1780" t="str">
        <f>IFERROR(VLOOKUP(Table1[[#This Row],[Ticker]],[1]!Table1[[Symbol]:[Industry]],2,FALSE),"-")</f>
        <v>-</v>
      </c>
      <c r="D1780" t="s">
        <v>193</v>
      </c>
      <c r="E1780">
        <v>512.91109089600002</v>
      </c>
      <c r="F1780">
        <v>128.13</v>
      </c>
      <c r="G1780">
        <v>53.555828468735797</v>
      </c>
      <c r="H1780">
        <v>-1.3370861563718801</v>
      </c>
      <c r="I1780">
        <v>-16.075856553387599</v>
      </c>
      <c r="J1780">
        <v>-6.7338659859679399</v>
      </c>
      <c r="K1780">
        <v>125.602800280243</v>
      </c>
      <c r="L1780">
        <v>118.463915682912</v>
      </c>
      <c r="M1780">
        <v>52.534966237514404</v>
      </c>
      <c r="N1780">
        <v>1.9891062031256299</v>
      </c>
      <c r="O1780">
        <v>29.0095996253804</v>
      </c>
      <c r="P1780">
        <v>85.426917510853798</v>
      </c>
      <c r="Q1780">
        <v>8.6408740423619998E-2</v>
      </c>
    </row>
    <row r="1781" spans="1:17" hidden="1" x14ac:dyDescent="0.3">
      <c r="A1781" t="s">
        <v>3718</v>
      </c>
      <c r="B1781" t="s">
        <v>3719</v>
      </c>
      <c r="C1781" t="str">
        <f>IFERROR(VLOOKUP(Table1[[#This Row],[Ticker]],[1]!Table1[[Symbol]:[Industry]],2,FALSE),"-")</f>
        <v>-</v>
      </c>
      <c r="D1781" t="s">
        <v>21</v>
      </c>
      <c r="E1781">
        <v>512.851383672</v>
      </c>
      <c r="F1781">
        <v>11.88</v>
      </c>
      <c r="G1781">
        <v>-82.3857343656056</v>
      </c>
      <c r="H1781">
        <v>5.1258539920394304</v>
      </c>
      <c r="I1781">
        <v>-65.952366364173898</v>
      </c>
      <c r="J1781">
        <v>7.0667440801225396</v>
      </c>
      <c r="K1781">
        <v>12.487723038709801</v>
      </c>
      <c r="L1781">
        <v>17.873655206348499</v>
      </c>
      <c r="M1781">
        <v>60.079693596789298</v>
      </c>
      <c r="N1781">
        <v>1.15844330658079</v>
      </c>
      <c r="O1781">
        <v>146.46464646464599</v>
      </c>
      <c r="P1781">
        <v>24.397905759162299</v>
      </c>
      <c r="Q1781">
        <v>0.14492341039065601</v>
      </c>
    </row>
    <row r="1782" spans="1:17" hidden="1" x14ac:dyDescent="0.3">
      <c r="A1782" t="s">
        <v>3720</v>
      </c>
      <c r="B1782" t="s">
        <v>3721</v>
      </c>
      <c r="C1782" t="str">
        <f>IFERROR(VLOOKUP(Table1[[#This Row],[Ticker]],[1]!Table1[[Symbol]:[Industry]],2,FALSE),"-")</f>
        <v>-</v>
      </c>
      <c r="D1782" t="s">
        <v>1402</v>
      </c>
      <c r="E1782">
        <v>512.26821900000004</v>
      </c>
      <c r="F1782">
        <v>246.36</v>
      </c>
      <c r="G1782">
        <v>-21.074973852432699</v>
      </c>
      <c r="H1782">
        <v>-4.5933736829404399</v>
      </c>
      <c r="I1782">
        <v>-21.502473723143201</v>
      </c>
      <c r="J1782">
        <v>0.76195282936307196</v>
      </c>
      <c r="K1782">
        <v>251.841765381382</v>
      </c>
      <c r="L1782">
        <v>255.90092770479501</v>
      </c>
      <c r="M1782">
        <v>53.816855286651602</v>
      </c>
      <c r="N1782">
        <v>0.89982292253951102</v>
      </c>
      <c r="O1782">
        <v>27.577528819613502</v>
      </c>
      <c r="P1782">
        <v>9.0088495575221206</v>
      </c>
      <c r="Q1782">
        <v>0.10224175766440501</v>
      </c>
    </row>
    <row r="1783" spans="1:17" hidden="1" x14ac:dyDescent="0.3">
      <c r="A1783" t="s">
        <v>3722</v>
      </c>
      <c r="B1783" t="s">
        <v>3723</v>
      </c>
      <c r="C1783" t="str">
        <f>IFERROR(VLOOKUP(Table1[[#This Row],[Ticker]],[1]!Table1[[Symbol]:[Industry]],2,FALSE),"-")</f>
        <v>-</v>
      </c>
      <c r="D1783" t="s">
        <v>140</v>
      </c>
      <c r="E1783">
        <v>510.48040320000001</v>
      </c>
      <c r="F1783">
        <v>13.6</v>
      </c>
      <c r="G1783">
        <v>102.169391871625</v>
      </c>
      <c r="H1783">
        <v>6.9578646779827098</v>
      </c>
      <c r="I1783">
        <v>32.771037891145198</v>
      </c>
      <c r="J1783">
        <v>1.0443182806688001</v>
      </c>
      <c r="K1783">
        <v>11.8880230683048</v>
      </c>
      <c r="L1783">
        <v>10.2601840445144</v>
      </c>
      <c r="M1783">
        <v>64.722910098296495</v>
      </c>
      <c r="N1783">
        <v>1.67723345012242</v>
      </c>
      <c r="O1783">
        <v>6.6176470588235201</v>
      </c>
      <c r="P1783">
        <v>177.551020408163</v>
      </c>
      <c r="Q1783">
        <v>5.8703349951811999E-2</v>
      </c>
    </row>
    <row r="1784" spans="1:17" hidden="1" x14ac:dyDescent="0.3">
      <c r="A1784" t="s">
        <v>3724</v>
      </c>
      <c r="B1784" t="s">
        <v>3725</v>
      </c>
      <c r="C1784" t="str">
        <f>IFERROR(VLOOKUP(Table1[[#This Row],[Ticker]],[1]!Table1[[Symbol]:[Industry]],2,FALSE),"-")</f>
        <v>-</v>
      </c>
      <c r="D1784" t="s">
        <v>246</v>
      </c>
      <c r="E1784">
        <v>509.25499476499903</v>
      </c>
      <c r="F1784">
        <v>1549</v>
      </c>
      <c r="G1784">
        <v>-9.9358712862696308</v>
      </c>
      <c r="H1784">
        <v>6.1530858423388901</v>
      </c>
      <c r="I1784">
        <v>0.22280590940608699</v>
      </c>
      <c r="J1784">
        <v>-10.3300520401922</v>
      </c>
      <c r="K1784">
        <v>1546.5626509326601</v>
      </c>
      <c r="L1784">
        <v>1482.2719378186</v>
      </c>
      <c r="M1784">
        <v>44.7162616537776</v>
      </c>
      <c r="N1784">
        <v>1.6137744394123399</v>
      </c>
      <c r="O1784">
        <v>24.919302775984502</v>
      </c>
      <c r="P1784">
        <v>24.019215372297801</v>
      </c>
      <c r="Q1784">
        <v>0.18738012734843501</v>
      </c>
    </row>
    <row r="1785" spans="1:17" hidden="1" x14ac:dyDescent="0.3">
      <c r="A1785" t="s">
        <v>3726</v>
      </c>
      <c r="B1785" t="s">
        <v>3727</v>
      </c>
      <c r="C1785" t="str">
        <f>IFERROR(VLOOKUP(Table1[[#This Row],[Ticker]],[1]!Table1[[Symbol]:[Industry]],2,FALSE),"-")</f>
        <v>-</v>
      </c>
      <c r="D1785" t="s">
        <v>413</v>
      </c>
      <c r="E1785">
        <v>508.88667101999999</v>
      </c>
      <c r="F1785">
        <v>306.05</v>
      </c>
      <c r="G1785">
        <v>-48.790096401295997</v>
      </c>
      <c r="H1785">
        <v>-2.91569418648601</v>
      </c>
      <c r="I1785">
        <v>-34.925786006290302</v>
      </c>
      <c r="J1785">
        <v>-1.8150689934867299</v>
      </c>
      <c r="K1785">
        <v>305.53818801413502</v>
      </c>
      <c r="L1785">
        <v>325.29247936996097</v>
      </c>
      <c r="M1785">
        <v>48.8911868295435</v>
      </c>
      <c r="N1785">
        <v>0.98091307409975004</v>
      </c>
      <c r="O1785">
        <v>50.302238196373096</v>
      </c>
      <c r="P1785">
        <v>16.812977099236601</v>
      </c>
      <c r="Q1785">
        <v>-4.9936757292062997E-2</v>
      </c>
    </row>
    <row r="1786" spans="1:17" hidden="1" x14ac:dyDescent="0.3">
      <c r="A1786" t="s">
        <v>3728</v>
      </c>
      <c r="B1786" t="s">
        <v>3729</v>
      </c>
      <c r="C1786" t="str">
        <f>IFERROR(VLOOKUP(Table1[[#This Row],[Ticker]],[1]!Table1[[Symbol]:[Industry]],2,FALSE),"-")</f>
        <v>-</v>
      </c>
      <c r="E1786">
        <v>508.58865730399998</v>
      </c>
      <c r="F1786">
        <v>25.74</v>
      </c>
      <c r="G1786">
        <v>56.931296633529797</v>
      </c>
      <c r="H1786">
        <v>-7.5804555236144502</v>
      </c>
      <c r="I1786">
        <v>6.4350144135223504</v>
      </c>
      <c r="J1786">
        <v>0.37126078718073702</v>
      </c>
      <c r="K1786">
        <v>26.342174339671502</v>
      </c>
      <c r="L1786">
        <v>24.172084152495199</v>
      </c>
      <c r="M1786">
        <v>47.390521005327201</v>
      </c>
      <c r="N1786">
        <v>0.80676616138541901</v>
      </c>
      <c r="O1786">
        <v>25.291375291375299</v>
      </c>
      <c r="P1786">
        <v>105.099601593625</v>
      </c>
      <c r="Q1786">
        <v>0.16166672799991699</v>
      </c>
    </row>
    <row r="1787" spans="1:17" hidden="1" x14ac:dyDescent="0.3">
      <c r="A1787" t="s">
        <v>3730</v>
      </c>
      <c r="B1787" t="s">
        <v>3731</v>
      </c>
      <c r="C1787" t="str">
        <f>IFERROR(VLOOKUP(Table1[[#This Row],[Ticker]],[1]!Table1[[Symbol]:[Industry]],2,FALSE),"-")</f>
        <v>-</v>
      </c>
      <c r="D1787" t="s">
        <v>122</v>
      </c>
      <c r="E1787">
        <v>508.32921479999999</v>
      </c>
      <c r="F1787">
        <v>228</v>
      </c>
      <c r="G1787">
        <v>-44.973465271232001</v>
      </c>
      <c r="H1787">
        <v>-5.4926454124861603</v>
      </c>
      <c r="I1787">
        <v>-25.0857461505977</v>
      </c>
      <c r="J1787">
        <v>-3.92659116268121</v>
      </c>
      <c r="K1787">
        <v>239.97000405115199</v>
      </c>
      <c r="L1787">
        <v>255.33996666637</v>
      </c>
      <c r="M1787">
        <v>53.008674847637401</v>
      </c>
      <c r="N1787">
        <v>1.2907268170426001</v>
      </c>
      <c r="O1787">
        <v>35.855263157894697</v>
      </c>
      <c r="P1787">
        <v>6.0465116279069697</v>
      </c>
      <c r="Q1787">
        <v>0.16873846260096101</v>
      </c>
    </row>
    <row r="1788" spans="1:17" hidden="1" x14ac:dyDescent="0.3">
      <c r="A1788" t="s">
        <v>3732</v>
      </c>
      <c r="B1788" t="s">
        <v>3733</v>
      </c>
      <c r="C1788" t="str">
        <f>IFERROR(VLOOKUP(Table1[[#This Row],[Ticker]],[1]!Table1[[Symbol]:[Industry]],2,FALSE),"-")</f>
        <v>-</v>
      </c>
      <c r="D1788" t="s">
        <v>637</v>
      </c>
      <c r="E1788">
        <v>508.26155399999999</v>
      </c>
      <c r="F1788">
        <v>292.95</v>
      </c>
      <c r="G1788">
        <v>189.276842610541</v>
      </c>
      <c r="H1788">
        <v>25.929951303178999</v>
      </c>
      <c r="I1788">
        <v>174.034549931268</v>
      </c>
      <c r="J1788">
        <v>-11.4824374145393</v>
      </c>
      <c r="K1788">
        <v>241.76497926494599</v>
      </c>
      <c r="L1788">
        <v>171.18519352418301</v>
      </c>
      <c r="M1788">
        <v>52.412834295353697</v>
      </c>
      <c r="N1788">
        <v>2.2721145008097299</v>
      </c>
      <c r="O1788">
        <v>8.0389144905274001</v>
      </c>
      <c r="P1788">
        <v>248.33531510106999</v>
      </c>
      <c r="Q1788">
        <v>0.21754719531029301</v>
      </c>
    </row>
    <row r="1789" spans="1:17" hidden="1" x14ac:dyDescent="0.3">
      <c r="A1789" t="s">
        <v>3734</v>
      </c>
      <c r="B1789" t="s">
        <v>3735</v>
      </c>
      <c r="C1789" t="str">
        <f>IFERROR(VLOOKUP(Table1[[#This Row],[Ticker]],[1]!Table1[[Symbol]:[Industry]],2,FALSE),"-")</f>
        <v>-</v>
      </c>
      <c r="D1789" t="s">
        <v>75</v>
      </c>
      <c r="E1789">
        <v>508.21114607999999</v>
      </c>
      <c r="F1789">
        <v>677.45</v>
      </c>
      <c r="G1789">
        <v>67.542996223185298</v>
      </c>
      <c r="H1789">
        <v>18.0528441003766</v>
      </c>
      <c r="I1789">
        <v>-8.4270361162421494</v>
      </c>
      <c r="J1789">
        <v>13.4408790959148</v>
      </c>
      <c r="K1789">
        <v>592.13193135891004</v>
      </c>
      <c r="L1789">
        <v>532.56437881053</v>
      </c>
      <c r="M1789">
        <v>92.031714012914094</v>
      </c>
      <c r="N1789">
        <v>2.5976694079793301</v>
      </c>
      <c r="O1789">
        <v>8.4950918887002498</v>
      </c>
      <c r="P1789">
        <v>100.964105606644</v>
      </c>
      <c r="Q1789">
        <v>5.8227320142462999E-2</v>
      </c>
    </row>
    <row r="1790" spans="1:17" hidden="1" x14ac:dyDescent="0.3">
      <c r="A1790" t="s">
        <v>3736</v>
      </c>
      <c r="B1790" t="s">
        <v>3737</v>
      </c>
      <c r="C1790" t="str">
        <f>IFERROR(VLOOKUP(Table1[[#This Row],[Ticker]],[1]!Table1[[Symbol]:[Industry]],2,FALSE),"-")</f>
        <v>-</v>
      </c>
      <c r="D1790" t="s">
        <v>630</v>
      </c>
      <c r="E1790">
        <v>507.64739300000002</v>
      </c>
      <c r="F1790">
        <v>652.20000000000005</v>
      </c>
      <c r="G1790">
        <v>266.13482757946201</v>
      </c>
      <c r="H1790">
        <v>-2.19661333970146</v>
      </c>
      <c r="I1790">
        <v>106.035048982703</v>
      </c>
      <c r="J1790">
        <v>-4.7653223766742299</v>
      </c>
      <c r="K1790">
        <v>600.33292731309496</v>
      </c>
      <c r="L1790">
        <v>444.91937377929901</v>
      </c>
      <c r="M1790">
        <v>51.713407928419699</v>
      </c>
      <c r="N1790">
        <v>0.45652845885000898</v>
      </c>
      <c r="O1790">
        <v>8.4176632934682392</v>
      </c>
      <c r="P1790">
        <v>307.625</v>
      </c>
      <c r="Q1790">
        <v>0.17132652862618</v>
      </c>
    </row>
    <row r="1791" spans="1:17" hidden="1" x14ac:dyDescent="0.3">
      <c r="A1791" t="s">
        <v>3738</v>
      </c>
      <c r="B1791" t="s">
        <v>3739</v>
      </c>
      <c r="C1791" t="str">
        <f>IFERROR(VLOOKUP(Table1[[#This Row],[Ticker]],[1]!Table1[[Symbol]:[Industry]],2,FALSE),"-")</f>
        <v>-</v>
      </c>
      <c r="D1791" t="s">
        <v>243</v>
      </c>
      <c r="E1791">
        <v>505.08343115999998</v>
      </c>
      <c r="F1791">
        <v>94.39</v>
      </c>
      <c r="G1791">
        <v>-43.857218160231902</v>
      </c>
      <c r="H1791">
        <v>-8.3353164164993796</v>
      </c>
      <c r="I1791">
        <v>-5.9726639022019201</v>
      </c>
      <c r="J1791">
        <v>-2.2469734970135899</v>
      </c>
      <c r="K1791">
        <v>98.242410730296797</v>
      </c>
      <c r="L1791">
        <v>101.156251182951</v>
      </c>
      <c r="M1791">
        <v>41.2031338286017</v>
      </c>
      <c r="N1791">
        <v>0.70123468770543396</v>
      </c>
      <c r="O1791">
        <v>40.322068015679598</v>
      </c>
      <c r="P1791">
        <v>22.600337706195599</v>
      </c>
      <c r="Q1791">
        <v>0.16617238350942701</v>
      </c>
    </row>
    <row r="1792" spans="1:17" hidden="1" x14ac:dyDescent="0.3">
      <c r="A1792" t="s">
        <v>3740</v>
      </c>
      <c r="B1792" t="s">
        <v>3741</v>
      </c>
      <c r="C1792" t="str">
        <f>IFERROR(VLOOKUP(Table1[[#This Row],[Ticker]],[1]!Table1[[Symbol]:[Industry]],2,FALSE),"-")</f>
        <v>-</v>
      </c>
      <c r="D1792" t="s">
        <v>243</v>
      </c>
      <c r="E1792">
        <v>504.87917920000001</v>
      </c>
      <c r="F1792">
        <v>29.02</v>
      </c>
      <c r="G1792">
        <v>35.131058257482202</v>
      </c>
      <c r="H1792">
        <v>39.677148705828202</v>
      </c>
      <c r="I1792">
        <v>26.4385316848496</v>
      </c>
      <c r="J1792">
        <v>8.6661340140320604</v>
      </c>
      <c r="K1792">
        <v>22.8294927973878</v>
      </c>
      <c r="L1792">
        <v>20.867288411515499</v>
      </c>
      <c r="M1792">
        <v>83.595522160059105</v>
      </c>
      <c r="N1792">
        <v>3.0408627297140098</v>
      </c>
      <c r="O1792">
        <v>10.268780151619501</v>
      </c>
      <c r="P1792">
        <v>132.40334610455301</v>
      </c>
      <c r="Q1792">
        <v>8.5558754588214006E-2</v>
      </c>
    </row>
    <row r="1793" spans="1:17" hidden="1" x14ac:dyDescent="0.3">
      <c r="A1793" t="s">
        <v>3742</v>
      </c>
      <c r="B1793" t="s">
        <v>3743</v>
      </c>
      <c r="C1793" t="str">
        <f>IFERROR(VLOOKUP(Table1[[#This Row],[Ticker]],[1]!Table1[[Symbol]:[Industry]],2,FALSE),"-")</f>
        <v>-</v>
      </c>
      <c r="D1793" t="s">
        <v>986</v>
      </c>
      <c r="E1793">
        <v>503.13368059999999</v>
      </c>
      <c r="F1793">
        <v>59.44</v>
      </c>
      <c r="G1793">
        <v>20.7266761714836</v>
      </c>
      <c r="H1793">
        <v>-9.2995357310313</v>
      </c>
      <c r="I1793">
        <v>-4.8107140735854399</v>
      </c>
      <c r="J1793">
        <v>2.11891851766402</v>
      </c>
      <c r="K1793">
        <v>58.836821586116201</v>
      </c>
      <c r="L1793">
        <v>55.674675737926997</v>
      </c>
      <c r="M1793">
        <v>61.6495557245076</v>
      </c>
      <c r="N1793">
        <v>1.1061210981496501</v>
      </c>
      <c r="O1793">
        <v>20.6258411843876</v>
      </c>
      <c r="P1793">
        <v>48.229426433915101</v>
      </c>
      <c r="Q1793">
        <v>3.5759217679424998E-2</v>
      </c>
    </row>
    <row r="1794" spans="1:17" hidden="1" x14ac:dyDescent="0.3">
      <c r="A1794" t="s">
        <v>3744</v>
      </c>
      <c r="B1794" t="s">
        <v>3745</v>
      </c>
      <c r="C1794" t="str">
        <f>IFERROR(VLOOKUP(Table1[[#This Row],[Ticker]],[1]!Table1[[Symbol]:[Industry]],2,FALSE),"-")</f>
        <v>-</v>
      </c>
      <c r="D1794" t="s">
        <v>21</v>
      </c>
      <c r="E1794">
        <v>502.13404800000001</v>
      </c>
      <c r="F1794">
        <v>71.650000000000006</v>
      </c>
      <c r="G1794">
        <v>21.7539540229461</v>
      </c>
      <c r="H1794">
        <v>-11.0970952951772</v>
      </c>
      <c r="I1794">
        <v>16.610366199512701</v>
      </c>
      <c r="J1794">
        <v>3.6661340140320502</v>
      </c>
      <c r="K1794">
        <v>75.090394181683806</v>
      </c>
      <c r="L1794">
        <v>66.140582802921003</v>
      </c>
      <c r="M1794">
        <v>41.342642491177301</v>
      </c>
      <c r="N1794">
        <v>2.1648747958628198</v>
      </c>
      <c r="O1794">
        <v>26.238660153523998</v>
      </c>
      <c r="P1794">
        <v>93.387314439945996</v>
      </c>
      <c r="Q1794">
        <v>0.218197198881914</v>
      </c>
    </row>
    <row r="1795" spans="1:17" hidden="1" x14ac:dyDescent="0.3">
      <c r="A1795" t="s">
        <v>3746</v>
      </c>
      <c r="B1795" t="s">
        <v>3747</v>
      </c>
      <c r="C1795" t="str">
        <f>IFERROR(VLOOKUP(Table1[[#This Row],[Ticker]],[1]!Table1[[Symbol]:[Industry]],2,FALSE),"-")</f>
        <v>-</v>
      </c>
      <c r="D1795" t="s">
        <v>46</v>
      </c>
      <c r="E1795">
        <v>502.01190400000002</v>
      </c>
      <c r="F1795">
        <v>419.6</v>
      </c>
      <c r="G1795">
        <v>-12.846916021395099</v>
      </c>
      <c r="H1795">
        <v>22.944035810221202</v>
      </c>
      <c r="I1795">
        <v>-2.4251425921235401</v>
      </c>
      <c r="J1795">
        <v>-5.6575423096442696</v>
      </c>
      <c r="M1795">
        <v>46.359579239348498</v>
      </c>
      <c r="O1795">
        <v>41.086749285033299</v>
      </c>
      <c r="P1795">
        <v>37.573770491803202</v>
      </c>
    </row>
    <row r="1796" spans="1:17" hidden="1" x14ac:dyDescent="0.3">
      <c r="A1796" t="s">
        <v>3748</v>
      </c>
      <c r="B1796" t="s">
        <v>3749</v>
      </c>
      <c r="C1796" t="str">
        <f>IFERROR(VLOOKUP(Table1[[#This Row],[Ticker]],[1]!Table1[[Symbol]:[Industry]],2,FALSE),"-")</f>
        <v>-</v>
      </c>
      <c r="D1796" t="s">
        <v>1440</v>
      </c>
      <c r="E1796">
        <v>501.63048750000002</v>
      </c>
      <c r="F1796">
        <v>49.25</v>
      </c>
      <c r="G1796">
        <v>146.073758597568</v>
      </c>
      <c r="H1796">
        <v>53.6168347589729</v>
      </c>
      <c r="I1796">
        <v>273.608777825358</v>
      </c>
      <c r="J1796">
        <v>7.4243696187230199</v>
      </c>
      <c r="K1796">
        <v>35.7390838559485</v>
      </c>
      <c r="L1796">
        <v>24.205369619636599</v>
      </c>
      <c r="M1796">
        <v>97.118397557337502</v>
      </c>
      <c r="N1796">
        <v>2.1429818942914398</v>
      </c>
      <c r="O1796">
        <v>0</v>
      </c>
      <c r="P1796">
        <v>418.42105263157799</v>
      </c>
    </row>
    <row r="1797" spans="1:17" hidden="1" x14ac:dyDescent="0.3">
      <c r="A1797" t="s">
        <v>3750</v>
      </c>
      <c r="B1797" t="s">
        <v>3751</v>
      </c>
      <c r="C1797" t="str">
        <f>IFERROR(VLOOKUP(Table1[[#This Row],[Ticker]],[1]!Table1[[Symbol]:[Industry]],2,FALSE),"-")</f>
        <v>-</v>
      </c>
      <c r="D1797" t="s">
        <v>1545</v>
      </c>
      <c r="E1797">
        <v>499.39005892699998</v>
      </c>
      <c r="F1797">
        <v>94.62</v>
      </c>
      <c r="G1797">
        <v>11.7293501615104</v>
      </c>
      <c r="H1797">
        <v>1.00915848850606</v>
      </c>
      <c r="I1797">
        <v>-18.040765553636898</v>
      </c>
      <c r="J1797">
        <v>11.1538461567163</v>
      </c>
      <c r="K1797">
        <v>85.526415656844193</v>
      </c>
      <c r="L1797">
        <v>83.947359592178501</v>
      </c>
      <c r="M1797">
        <v>60.975813375902199</v>
      </c>
      <c r="N1797">
        <v>2.2042185800069798</v>
      </c>
      <c r="O1797">
        <v>20.481927710843301</v>
      </c>
      <c r="P1797">
        <v>48.3072100313479</v>
      </c>
      <c r="Q1797">
        <v>8.3252887754015001E-2</v>
      </c>
    </row>
    <row r="1798" spans="1:17" hidden="1" x14ac:dyDescent="0.3">
      <c r="A1798" t="s">
        <v>3752</v>
      </c>
      <c r="B1798" t="s">
        <v>3753</v>
      </c>
      <c r="C1798" t="str">
        <f>IFERROR(VLOOKUP(Table1[[#This Row],[Ticker]],[1]!Table1[[Symbol]:[Industry]],2,FALSE),"-")</f>
        <v>-</v>
      </c>
      <c r="D1798" t="s">
        <v>130</v>
      </c>
      <c r="E1798">
        <v>499.03073999999998</v>
      </c>
      <c r="F1798">
        <v>95.22</v>
      </c>
      <c r="G1798">
        <v>59.320608121729499</v>
      </c>
      <c r="H1798">
        <v>-0.35201682135769702</v>
      </c>
      <c r="I1798">
        <v>-9.0248861062339696</v>
      </c>
      <c r="J1798">
        <v>3.3706051154497101</v>
      </c>
      <c r="K1798">
        <v>94.376986503999603</v>
      </c>
      <c r="L1798">
        <v>87.699889006166103</v>
      </c>
      <c r="M1798">
        <v>61.769168657271003</v>
      </c>
      <c r="N1798">
        <v>1.02068326272995</v>
      </c>
      <c r="O1798">
        <v>32.850241545893702</v>
      </c>
      <c r="P1798">
        <v>555.15343332874602</v>
      </c>
      <c r="Q1798">
        <v>0.13125954772312601</v>
      </c>
    </row>
    <row r="1799" spans="1:17" hidden="1" x14ac:dyDescent="0.3">
      <c r="A1799" t="s">
        <v>3754</v>
      </c>
      <c r="B1799" t="s">
        <v>3755</v>
      </c>
      <c r="C1799" t="str">
        <f>IFERROR(VLOOKUP(Table1[[#This Row],[Ticker]],[1]!Table1[[Symbol]:[Industry]],2,FALSE),"-")</f>
        <v>-</v>
      </c>
      <c r="D1799" t="s">
        <v>591</v>
      </c>
      <c r="E1799">
        <v>497.589402239999</v>
      </c>
      <c r="F1799">
        <v>91.05</v>
      </c>
      <c r="G1799">
        <v>70.250231118770998</v>
      </c>
      <c r="H1799">
        <v>-25.2142315783668</v>
      </c>
      <c r="I1799">
        <v>23.7831823563765</v>
      </c>
      <c r="J1799">
        <v>0.66613401403205497</v>
      </c>
      <c r="K1799">
        <v>103.873282318508</v>
      </c>
      <c r="L1799">
        <v>80.0863376157819</v>
      </c>
      <c r="M1799">
        <v>35.721998860299301</v>
      </c>
      <c r="N1799">
        <v>1.90113433769977</v>
      </c>
      <c r="O1799">
        <v>54.091158704008798</v>
      </c>
      <c r="P1799">
        <v>113.48182883939</v>
      </c>
      <c r="Q1799">
        <v>5.2277628320962999E-2</v>
      </c>
    </row>
    <row r="1800" spans="1:17" hidden="1" x14ac:dyDescent="0.3">
      <c r="A1800" t="s">
        <v>3756</v>
      </c>
      <c r="B1800" t="s">
        <v>3757</v>
      </c>
      <c r="C1800" t="str">
        <f>IFERROR(VLOOKUP(Table1[[#This Row],[Ticker]],[1]!Table1[[Symbol]:[Industry]],2,FALSE),"-")</f>
        <v>-</v>
      </c>
      <c r="D1800" t="s">
        <v>173</v>
      </c>
      <c r="E1800">
        <v>497.47250000000003</v>
      </c>
      <c r="F1800">
        <v>204.75</v>
      </c>
      <c r="G1800">
        <v>51.332338300196497</v>
      </c>
      <c r="H1800">
        <v>-6.79804016364759</v>
      </c>
      <c r="I1800">
        <v>-2.4178345630588698</v>
      </c>
      <c r="J1800">
        <v>-0.73780687266743905</v>
      </c>
      <c r="K1800">
        <v>194.30689895085001</v>
      </c>
      <c r="L1800">
        <v>175.30084344811999</v>
      </c>
      <c r="M1800">
        <v>50.832497253257799</v>
      </c>
      <c r="N1800">
        <v>0.95968019849748398</v>
      </c>
      <c r="O1800">
        <v>12.332112332112301</v>
      </c>
      <c r="P1800">
        <v>81.194690265486699</v>
      </c>
      <c r="Q1800">
        <v>0.10401620008359</v>
      </c>
    </row>
    <row r="1801" spans="1:17" hidden="1" x14ac:dyDescent="0.3">
      <c r="A1801" t="s">
        <v>3758</v>
      </c>
      <c r="B1801" t="s">
        <v>3759</v>
      </c>
      <c r="C1801" t="str">
        <f>IFERROR(VLOOKUP(Table1[[#This Row],[Ticker]],[1]!Table1[[Symbol]:[Industry]],2,FALSE),"-")</f>
        <v>-</v>
      </c>
      <c r="D1801" t="s">
        <v>371</v>
      </c>
      <c r="E1801">
        <v>496.31782199999998</v>
      </c>
      <c r="F1801">
        <v>601.1</v>
      </c>
      <c r="G1801">
        <v>111.18689610652</v>
      </c>
      <c r="H1801">
        <v>10.2223467507203</v>
      </c>
      <c r="I1801">
        <v>8.6840277341265804</v>
      </c>
      <c r="J1801">
        <v>-0.662437414539363</v>
      </c>
      <c r="K1801">
        <v>563.86798983493497</v>
      </c>
      <c r="L1801">
        <v>484.85579867743297</v>
      </c>
      <c r="M1801">
        <v>56.933828871674201</v>
      </c>
      <c r="N1801">
        <v>0.81905878569472301</v>
      </c>
      <c r="O1801">
        <v>7.3032773249043403</v>
      </c>
      <c r="P1801">
        <v>140.19980019979999</v>
      </c>
      <c r="Q1801">
        <v>4.1837394473408999E-2</v>
      </c>
    </row>
    <row r="1802" spans="1:17" hidden="1" x14ac:dyDescent="0.3">
      <c r="A1802" t="s">
        <v>3760</v>
      </c>
      <c r="B1802" t="s">
        <v>3761</v>
      </c>
      <c r="C1802" t="str">
        <f>IFERROR(VLOOKUP(Table1[[#This Row],[Ticker]],[1]!Table1[[Symbol]:[Industry]],2,FALSE),"-")</f>
        <v>-</v>
      </c>
      <c r="D1802" t="s">
        <v>29</v>
      </c>
      <c r="E1802">
        <v>493.96572900000001</v>
      </c>
      <c r="F1802">
        <v>1.8</v>
      </c>
      <c r="G1802">
        <v>2.1693918716251099</v>
      </c>
      <c r="H1802">
        <v>-7.2298772332569996</v>
      </c>
      <c r="I1802">
        <v>-17.172971067421301</v>
      </c>
      <c r="J1802">
        <v>-0.76243741453936598</v>
      </c>
      <c r="K1802">
        <v>1.7411717895268899</v>
      </c>
      <c r="L1802">
        <v>1.73416002528478</v>
      </c>
      <c r="M1802">
        <v>23.5104084817429</v>
      </c>
      <c r="N1802">
        <v>0.87162714733160496</v>
      </c>
      <c r="O1802">
        <v>27.7777777777777</v>
      </c>
      <c r="P1802">
        <v>50</v>
      </c>
      <c r="Q1802">
        <v>-5.0057355211842E-2</v>
      </c>
    </row>
    <row r="1803" spans="1:17" hidden="1" x14ac:dyDescent="0.3">
      <c r="A1803" t="s">
        <v>3762</v>
      </c>
      <c r="B1803" t="s">
        <v>3763</v>
      </c>
      <c r="C1803" t="str">
        <f>IFERROR(VLOOKUP(Table1[[#This Row],[Ticker]],[1]!Table1[[Symbol]:[Industry]],2,FALSE),"-")</f>
        <v>-</v>
      </c>
      <c r="D1803" t="s">
        <v>986</v>
      </c>
      <c r="E1803">
        <v>493.22349939999998</v>
      </c>
      <c r="F1803">
        <v>40.18</v>
      </c>
      <c r="G1803">
        <v>33.997164897002897</v>
      </c>
      <c r="H1803">
        <v>6.35343178337562</v>
      </c>
      <c r="I1803">
        <v>27.846708566445798</v>
      </c>
      <c r="J1803">
        <v>7.6209525044995496</v>
      </c>
      <c r="K1803">
        <v>37.386061178225297</v>
      </c>
      <c r="L1803">
        <v>33.360935014335602</v>
      </c>
      <c r="M1803">
        <v>63.802617864244503</v>
      </c>
      <c r="N1803">
        <v>1.24492268288463</v>
      </c>
      <c r="O1803">
        <v>16.351418616226901</v>
      </c>
      <c r="P1803">
        <v>68.117154811715494</v>
      </c>
      <c r="Q1803">
        <v>6.5993863990975996E-2</v>
      </c>
    </row>
    <row r="1804" spans="1:17" hidden="1" x14ac:dyDescent="0.3">
      <c r="A1804" t="s">
        <v>3764</v>
      </c>
      <c r="B1804" t="s">
        <v>3765</v>
      </c>
      <c r="C1804" t="str">
        <f>IFERROR(VLOOKUP(Table1[[#This Row],[Ticker]],[1]!Table1[[Symbol]:[Industry]],2,FALSE),"-")</f>
        <v>-</v>
      </c>
      <c r="D1804" t="s">
        <v>637</v>
      </c>
      <c r="E1804">
        <v>492.71901861999999</v>
      </c>
      <c r="F1804">
        <v>256.89</v>
      </c>
      <c r="G1804">
        <v>37.378645480623703</v>
      </c>
      <c r="H1804">
        <v>24.232410638686201</v>
      </c>
      <c r="I1804">
        <v>26.799690067056201</v>
      </c>
      <c r="J1804">
        <v>-6.2036876833758399</v>
      </c>
      <c r="K1804">
        <v>225.82573191578001</v>
      </c>
      <c r="L1804">
        <v>198.23542294018901</v>
      </c>
      <c r="M1804">
        <v>60.297660476769302</v>
      </c>
      <c r="N1804">
        <v>2.2555054790628501</v>
      </c>
      <c r="O1804">
        <v>15.9251041301724</v>
      </c>
      <c r="P1804">
        <v>84.746494066882306</v>
      </c>
      <c r="Q1804">
        <v>4.8222690780004997E-2</v>
      </c>
    </row>
    <row r="1805" spans="1:17" hidden="1" x14ac:dyDescent="0.3">
      <c r="A1805" t="s">
        <v>3766</v>
      </c>
      <c r="B1805" t="s">
        <v>3767</v>
      </c>
      <c r="C1805" t="str">
        <f>IFERROR(VLOOKUP(Table1[[#This Row],[Ticker]],[1]!Table1[[Symbol]:[Industry]],2,FALSE),"-")</f>
        <v>-</v>
      </c>
      <c r="D1805" t="s">
        <v>1811</v>
      </c>
      <c r="E1805">
        <v>490.68594916799998</v>
      </c>
      <c r="F1805">
        <v>242.57</v>
      </c>
      <c r="G1805">
        <v>-17.869598221056201</v>
      </c>
      <c r="H1805">
        <v>-0.96879419968441705</v>
      </c>
      <c r="I1805">
        <v>-29.346845167238602</v>
      </c>
      <c r="J1805">
        <v>2.9673363954953902</v>
      </c>
      <c r="K1805">
        <v>238.907811945764</v>
      </c>
      <c r="L1805">
        <v>248.38728135971999</v>
      </c>
      <c r="M1805">
        <v>65.256915691726704</v>
      </c>
      <c r="N1805">
        <v>1.03836223272935</v>
      </c>
      <c r="O1805">
        <v>31.508430556128101</v>
      </c>
      <c r="P1805">
        <v>24.394871794871701</v>
      </c>
      <c r="Q1805">
        <v>-4.2917761332748001E-2</v>
      </c>
    </row>
    <row r="1806" spans="1:17" hidden="1" x14ac:dyDescent="0.3">
      <c r="A1806" t="s">
        <v>3768</v>
      </c>
      <c r="B1806" t="s">
        <v>3769</v>
      </c>
      <c r="C1806" t="str">
        <f>IFERROR(VLOOKUP(Table1[[#This Row],[Ticker]],[1]!Table1[[Symbol]:[Industry]],2,FALSE),"-")</f>
        <v>-</v>
      </c>
      <c r="D1806" t="s">
        <v>193</v>
      </c>
      <c r="E1806">
        <v>489.49999910999998</v>
      </c>
      <c r="F1806">
        <v>39.24</v>
      </c>
      <c r="G1806">
        <v>18.931296633529801</v>
      </c>
      <c r="H1806">
        <v>-7.8708149541563204</v>
      </c>
      <c r="I1806">
        <v>-17.0125943093229</v>
      </c>
      <c r="J1806">
        <v>-4.6962344881781304</v>
      </c>
      <c r="K1806">
        <v>39.867384204244402</v>
      </c>
      <c r="L1806">
        <v>37.752916446809799</v>
      </c>
      <c r="M1806">
        <v>45.365225859806799</v>
      </c>
      <c r="N1806">
        <v>0.68483555681967301</v>
      </c>
      <c r="O1806">
        <v>26.783893985728799</v>
      </c>
      <c r="P1806">
        <v>55.405940594059402</v>
      </c>
      <c r="Q1806">
        <v>4.8143648547624998E-2</v>
      </c>
    </row>
    <row r="1807" spans="1:17" hidden="1" x14ac:dyDescent="0.3">
      <c r="A1807" t="s">
        <v>3770</v>
      </c>
      <c r="B1807" t="s">
        <v>3771</v>
      </c>
      <c r="C1807" t="str">
        <f>IFERROR(VLOOKUP(Table1[[#This Row],[Ticker]],[1]!Table1[[Symbol]:[Industry]],2,FALSE),"-")</f>
        <v>-</v>
      </c>
      <c r="D1807" t="s">
        <v>986</v>
      </c>
      <c r="E1807">
        <v>489.24998419999997</v>
      </c>
      <c r="F1807">
        <v>586.25</v>
      </c>
      <c r="G1807">
        <v>28.220144494974299</v>
      </c>
      <c r="H1807">
        <v>16.0336293407596</v>
      </c>
      <c r="I1807">
        <v>29.799154678415299</v>
      </c>
      <c r="J1807">
        <v>5.6722801312892797</v>
      </c>
      <c r="K1807">
        <v>476.03239794147999</v>
      </c>
      <c r="L1807">
        <v>435.84844053953401</v>
      </c>
      <c r="M1807">
        <v>77.698435715732302</v>
      </c>
      <c r="N1807">
        <v>1.9717550421943799</v>
      </c>
      <c r="O1807">
        <v>2.1577825159914501</v>
      </c>
      <c r="P1807">
        <v>61.390227116311003</v>
      </c>
      <c r="Q1807">
        <v>5.1325491825616999E-2</v>
      </c>
    </row>
    <row r="1808" spans="1:17" hidden="1" x14ac:dyDescent="0.3">
      <c r="A1808" t="s">
        <v>3772</v>
      </c>
      <c r="B1808" t="s">
        <v>3773</v>
      </c>
      <c r="C1808" t="str">
        <f>IFERROR(VLOOKUP(Table1[[#This Row],[Ticker]],[1]!Table1[[Symbol]:[Industry]],2,FALSE),"-")</f>
        <v>-</v>
      </c>
      <c r="D1808" t="s">
        <v>330</v>
      </c>
      <c r="E1808">
        <v>489.15764704200001</v>
      </c>
      <c r="F1808">
        <v>20.72</v>
      </c>
      <c r="G1808">
        <v>-31.424458224467099</v>
      </c>
      <c r="H1808">
        <v>-11.7930844011393</v>
      </c>
      <c r="I1808">
        <v>16.3874004496064</v>
      </c>
      <c r="J1808">
        <v>2.8579148359498601</v>
      </c>
      <c r="K1808">
        <v>21.310632813550001</v>
      </c>
      <c r="L1808">
        <v>20.665030848066699</v>
      </c>
      <c r="M1808">
        <v>56.9195618899222</v>
      </c>
      <c r="N1808">
        <v>0.66751232712498698</v>
      </c>
      <c r="O1808">
        <v>46.959459459459403</v>
      </c>
      <c r="P1808">
        <v>33.677419354838698</v>
      </c>
      <c r="Q1808">
        <v>7.9603129232270007E-3</v>
      </c>
    </row>
    <row r="1809" spans="1:17" hidden="1" x14ac:dyDescent="0.3">
      <c r="A1809" t="s">
        <v>3774</v>
      </c>
      <c r="B1809" t="s">
        <v>3775</v>
      </c>
      <c r="C1809" t="str">
        <f>IFERROR(VLOOKUP(Table1[[#This Row],[Ticker]],[1]!Table1[[Symbol]:[Industry]],2,FALSE),"-")</f>
        <v>-</v>
      </c>
      <c r="D1809" t="s">
        <v>98</v>
      </c>
      <c r="E1809">
        <v>488.31391500000001</v>
      </c>
      <c r="F1809">
        <v>1023</v>
      </c>
      <c r="G1809">
        <v>16.604882989858901</v>
      </c>
      <c r="H1809">
        <v>15.305481593353701</v>
      </c>
      <c r="I1809">
        <v>12.8843313835826</v>
      </c>
      <c r="J1809">
        <v>-0.46123259526225802</v>
      </c>
      <c r="K1809">
        <v>957.11601810679599</v>
      </c>
      <c r="L1809">
        <v>838.99282586865399</v>
      </c>
      <c r="M1809">
        <v>56.896694089121702</v>
      </c>
      <c r="N1809">
        <v>3.8505850585058501</v>
      </c>
      <c r="O1809">
        <v>7.42913000977516</v>
      </c>
      <c r="P1809">
        <v>52.686567164179003</v>
      </c>
      <c r="Q1809">
        <v>0.14865624088753901</v>
      </c>
    </row>
    <row r="1810" spans="1:17" hidden="1" x14ac:dyDescent="0.3">
      <c r="A1810" t="s">
        <v>3776</v>
      </c>
      <c r="B1810" t="s">
        <v>3777</v>
      </c>
      <c r="C1810" t="str">
        <f>IFERROR(VLOOKUP(Table1[[#This Row],[Ticker]],[1]!Table1[[Symbol]:[Industry]],2,FALSE),"-")</f>
        <v>-</v>
      </c>
      <c r="D1810" t="s">
        <v>299</v>
      </c>
      <c r="E1810">
        <v>488.17834800000003</v>
      </c>
      <c r="F1810">
        <v>204.8</v>
      </c>
      <c r="G1810">
        <v>9.7681760661539805</v>
      </c>
      <c r="H1810">
        <v>-1.5300827194111399</v>
      </c>
      <c r="I1810">
        <v>24.260399593272901</v>
      </c>
      <c r="J1810">
        <v>-4.4833676470975004</v>
      </c>
      <c r="K1810">
        <v>222.52535876093501</v>
      </c>
      <c r="M1810">
        <v>40.417403360505901</v>
      </c>
      <c r="N1810">
        <v>0.31852121783741599</v>
      </c>
      <c r="O1810">
        <v>54.296875</v>
      </c>
      <c r="P1810">
        <v>50.367107195301003</v>
      </c>
    </row>
    <row r="1811" spans="1:17" hidden="1" x14ac:dyDescent="0.3">
      <c r="A1811" t="s">
        <v>3778</v>
      </c>
      <c r="B1811" t="s">
        <v>3779</v>
      </c>
      <c r="C1811" t="str">
        <f>IFERROR(VLOOKUP(Table1[[#This Row],[Ticker]],[1]!Table1[[Symbol]:[Industry]],2,FALSE),"-")</f>
        <v>-</v>
      </c>
      <c r="D1811" t="s">
        <v>21</v>
      </c>
      <c r="E1811">
        <v>485.61794659999998</v>
      </c>
      <c r="F1811">
        <v>284.10000000000002</v>
      </c>
      <c r="G1811">
        <v>131.870690572923</v>
      </c>
      <c r="H1811">
        <v>-12.2343579353366</v>
      </c>
      <c r="I1811">
        <v>-9.9722458960429705</v>
      </c>
      <c r="J1811">
        <v>-3.29975084737519</v>
      </c>
      <c r="K1811">
        <v>260.739558172692</v>
      </c>
      <c r="L1811">
        <v>238.357902246576</v>
      </c>
      <c r="M1811">
        <v>50.223997133933302</v>
      </c>
      <c r="N1811">
        <v>1.1688567086797099</v>
      </c>
      <c r="O1811">
        <v>18.0570221752903</v>
      </c>
      <c r="P1811">
        <v>168.018867924528</v>
      </c>
    </row>
    <row r="1812" spans="1:17" hidden="1" x14ac:dyDescent="0.3">
      <c r="A1812" t="s">
        <v>3780</v>
      </c>
      <c r="B1812" t="s">
        <v>3781</v>
      </c>
      <c r="C1812" t="str">
        <f>IFERROR(VLOOKUP(Table1[[#This Row],[Ticker]],[1]!Table1[[Symbol]:[Industry]],2,FALSE),"-")</f>
        <v>-</v>
      </c>
      <c r="D1812" t="s">
        <v>637</v>
      </c>
      <c r="E1812">
        <v>485.47738958599899</v>
      </c>
      <c r="F1812">
        <v>58.81</v>
      </c>
      <c r="G1812">
        <v>-18.096327675862302</v>
      </c>
      <c r="H1812">
        <v>3.6929106977099999</v>
      </c>
      <c r="I1812">
        <v>-25.993085634335301</v>
      </c>
      <c r="J1812">
        <v>-3.32695354357163</v>
      </c>
      <c r="K1812">
        <v>56.963217814480302</v>
      </c>
      <c r="L1812">
        <v>57.328809752780302</v>
      </c>
      <c r="M1812">
        <v>63.436559232870898</v>
      </c>
      <c r="N1812">
        <v>2.1675892582011098</v>
      </c>
      <c r="O1812">
        <v>27.359292637306499</v>
      </c>
      <c r="P1812">
        <v>17.855711422845701</v>
      </c>
      <c r="Q1812">
        <v>-2.7567724316077E-2</v>
      </c>
    </row>
    <row r="1813" spans="1:17" hidden="1" x14ac:dyDescent="0.3">
      <c r="A1813" t="s">
        <v>3782</v>
      </c>
      <c r="B1813" t="s">
        <v>3783</v>
      </c>
      <c r="C1813" t="str">
        <f>IFERROR(VLOOKUP(Table1[[#This Row],[Ticker]],[1]!Table1[[Symbol]:[Industry]],2,FALSE),"-")</f>
        <v>-</v>
      </c>
      <c r="D1813" t="s">
        <v>140</v>
      </c>
      <c r="E1813">
        <v>485.31550474199997</v>
      </c>
      <c r="F1813">
        <v>143.34</v>
      </c>
      <c r="G1813">
        <v>30.2537010051145</v>
      </c>
      <c r="H1813">
        <v>4.7347334846398601</v>
      </c>
      <c r="I1813">
        <v>-11.951654176868599</v>
      </c>
      <c r="J1813">
        <v>5.89469038122839</v>
      </c>
      <c r="K1813">
        <v>130.13531042136501</v>
      </c>
      <c r="L1813">
        <v>124.63699798431</v>
      </c>
      <c r="M1813">
        <v>71.1106539208904</v>
      </c>
      <c r="N1813">
        <v>1.18990577559584</v>
      </c>
      <c r="O1813">
        <v>28.994000279056699</v>
      </c>
      <c r="Q1813">
        <v>8.6956724325109994E-2</v>
      </c>
    </row>
    <row r="1814" spans="1:17" hidden="1" x14ac:dyDescent="0.3">
      <c r="A1814" t="s">
        <v>3784</v>
      </c>
      <c r="B1814" t="s">
        <v>3785</v>
      </c>
      <c r="C1814" t="str">
        <f>IFERROR(VLOOKUP(Table1[[#This Row],[Ticker]],[1]!Table1[[Symbol]:[Industry]],2,FALSE),"-")</f>
        <v>-</v>
      </c>
      <c r="D1814" t="s">
        <v>1091</v>
      </c>
      <c r="E1814">
        <v>484.68532881499902</v>
      </c>
      <c r="F1814">
        <v>227.68</v>
      </c>
      <c r="G1814">
        <v>74.373977409543897</v>
      </c>
      <c r="H1814">
        <v>9.6540011052138297</v>
      </c>
      <c r="I1814">
        <v>37.339613244883402</v>
      </c>
      <c r="J1814">
        <v>8.3743550382908207</v>
      </c>
      <c r="K1814">
        <v>208.448912575333</v>
      </c>
      <c r="L1814">
        <v>176.46701944463399</v>
      </c>
      <c r="M1814">
        <v>64.806168315389698</v>
      </c>
      <c r="N1814">
        <v>2.1719345721702101</v>
      </c>
      <c r="O1814">
        <v>11.5161630358397</v>
      </c>
      <c r="P1814">
        <v>132.326530612244</v>
      </c>
      <c r="Q1814">
        <v>9.9350333360053E-2</v>
      </c>
    </row>
    <row r="1815" spans="1:17" hidden="1" x14ac:dyDescent="0.3">
      <c r="A1815" t="s">
        <v>3786</v>
      </c>
      <c r="B1815" t="s">
        <v>3787</v>
      </c>
      <c r="C1815" t="str">
        <f>IFERROR(VLOOKUP(Table1[[#This Row],[Ticker]],[1]!Table1[[Symbol]:[Industry]],2,FALSE),"-")</f>
        <v>-</v>
      </c>
      <c r="E1815">
        <v>483.29912812499998</v>
      </c>
      <c r="F1815">
        <v>462.35</v>
      </c>
      <c r="G1815">
        <v>188.979955114657</v>
      </c>
      <c r="H1815">
        <v>36.198004064189497</v>
      </c>
      <c r="I1815">
        <v>94.358310851406401</v>
      </c>
      <c r="J1815">
        <v>-4.8680408628152296</v>
      </c>
      <c r="K1815">
        <v>367.20483572407301</v>
      </c>
      <c r="L1815">
        <v>268.62941602611897</v>
      </c>
      <c r="M1815">
        <v>64.938756241189395</v>
      </c>
      <c r="N1815">
        <v>0.54259304884600801</v>
      </c>
      <c r="O1815">
        <v>1.22201795176812</v>
      </c>
      <c r="P1815">
        <v>225.483984512495</v>
      </c>
      <c r="Q1815">
        <v>0.347590022285855</v>
      </c>
    </row>
    <row r="1816" spans="1:17" hidden="1" x14ac:dyDescent="0.3">
      <c r="A1816" t="s">
        <v>3788</v>
      </c>
      <c r="B1816" t="s">
        <v>3789</v>
      </c>
      <c r="C1816" t="str">
        <f>IFERROR(VLOOKUP(Table1[[#This Row],[Ticker]],[1]!Table1[[Symbol]:[Industry]],2,FALSE),"-")</f>
        <v>-</v>
      </c>
      <c r="D1816" t="s">
        <v>711</v>
      </c>
      <c r="E1816">
        <v>481.92970355999898</v>
      </c>
      <c r="F1816">
        <v>28.06</v>
      </c>
      <c r="G1816">
        <v>1.49222036491849</v>
      </c>
      <c r="H1816">
        <v>7.6111281919370499E-2</v>
      </c>
      <c r="I1816">
        <v>1.0076918574965299</v>
      </c>
      <c r="J1816">
        <v>-1.1913151843749601</v>
      </c>
      <c r="K1816">
        <v>26.7556262348429</v>
      </c>
      <c r="L1816">
        <v>24.889027491382599</v>
      </c>
      <c r="M1816">
        <v>56.344784633490001</v>
      </c>
      <c r="N1816">
        <v>1.2615591993345201</v>
      </c>
      <c r="O1816">
        <v>6.9493941553813299</v>
      </c>
      <c r="P1816">
        <v>40.299999999999997</v>
      </c>
      <c r="Q1816">
        <v>3.3094991646369998E-3</v>
      </c>
    </row>
    <row r="1817" spans="1:17" hidden="1" x14ac:dyDescent="0.3">
      <c r="A1817" t="s">
        <v>3790</v>
      </c>
      <c r="B1817" t="s">
        <v>3791</v>
      </c>
      <c r="C1817" t="str">
        <f>IFERROR(VLOOKUP(Table1[[#This Row],[Ticker]],[1]!Table1[[Symbol]:[Industry]],2,FALSE),"-")</f>
        <v>-</v>
      </c>
      <c r="D1817" t="s">
        <v>148</v>
      </c>
      <c r="E1817">
        <v>481.75552152</v>
      </c>
      <c r="F1817">
        <v>191.75</v>
      </c>
      <c r="G1817">
        <v>84.196535513266198</v>
      </c>
      <c r="H1817">
        <v>-8.2070262875738806E-2</v>
      </c>
      <c r="I1817">
        <v>79.266657415550696</v>
      </c>
      <c r="J1817">
        <v>21.048787075256499</v>
      </c>
      <c r="K1817">
        <v>173.46192449509201</v>
      </c>
      <c r="L1817">
        <v>144.87866903630999</v>
      </c>
      <c r="M1817">
        <v>76.451647099485996</v>
      </c>
      <c r="N1817">
        <v>2.0053673264005298</v>
      </c>
      <c r="O1817">
        <v>9.3872229465449699</v>
      </c>
      <c r="P1817">
        <v>143.95674300254399</v>
      </c>
    </row>
    <row r="1818" spans="1:17" hidden="1" x14ac:dyDescent="0.3">
      <c r="A1818" t="s">
        <v>3792</v>
      </c>
      <c r="B1818" t="s">
        <v>3793</v>
      </c>
      <c r="C1818" t="str">
        <f>IFERROR(VLOOKUP(Table1[[#This Row],[Ticker]],[1]!Table1[[Symbol]:[Industry]],2,FALSE),"-")</f>
        <v>-</v>
      </c>
      <c r="D1818" t="s">
        <v>637</v>
      </c>
      <c r="E1818">
        <v>481.26150000000001</v>
      </c>
      <c r="F1818">
        <v>435.35</v>
      </c>
      <c r="G1818">
        <v>118.865568933999</v>
      </c>
      <c r="H1818">
        <v>37.597097034710998</v>
      </c>
      <c r="I1818">
        <v>87.517580322505495</v>
      </c>
      <c r="J1818">
        <v>23.173732798226499</v>
      </c>
      <c r="K1818">
        <v>332.16039886227298</v>
      </c>
      <c r="L1818">
        <v>262.26777069982597</v>
      </c>
      <c r="M1818">
        <v>82.054216879146594</v>
      </c>
      <c r="N1818">
        <v>2.1437697968386802</v>
      </c>
      <c r="O1818">
        <v>2.4463075686229399</v>
      </c>
      <c r="P1818">
        <v>197.77701778385699</v>
      </c>
      <c r="Q1818">
        <v>0.100439190493211</v>
      </c>
    </row>
    <row r="1819" spans="1:17" hidden="1" x14ac:dyDescent="0.3">
      <c r="A1819" t="s">
        <v>3794</v>
      </c>
      <c r="B1819" t="s">
        <v>3795</v>
      </c>
      <c r="C1819" t="str">
        <f>IFERROR(VLOOKUP(Table1[[#This Row],[Ticker]],[1]!Table1[[Symbol]:[Industry]],2,FALSE),"-")</f>
        <v>-</v>
      </c>
      <c r="D1819" t="s">
        <v>878</v>
      </c>
      <c r="E1819">
        <v>481.21350000000001</v>
      </c>
      <c r="F1819">
        <v>1599.1</v>
      </c>
      <c r="G1819">
        <v>-17.5827103983403</v>
      </c>
      <c r="H1819">
        <v>0.25022926881555202</v>
      </c>
      <c r="I1819">
        <v>-8.3243880714699596</v>
      </c>
      <c r="J1819">
        <v>5.4678188157168597</v>
      </c>
      <c r="K1819">
        <v>1468.1013236441399</v>
      </c>
      <c r="L1819">
        <v>1451.8111754384799</v>
      </c>
      <c r="M1819">
        <v>64.794654447846796</v>
      </c>
      <c r="N1819">
        <v>0.92770074088906695</v>
      </c>
      <c r="O1819">
        <v>12.563316865736899</v>
      </c>
      <c r="P1819">
        <v>23.913211933359101</v>
      </c>
      <c r="Q1819">
        <v>0.15279488502945601</v>
      </c>
    </row>
    <row r="1820" spans="1:17" hidden="1" x14ac:dyDescent="0.3">
      <c r="A1820" t="s">
        <v>3796</v>
      </c>
      <c r="B1820" t="s">
        <v>3797</v>
      </c>
      <c r="C1820" t="str">
        <f>IFERROR(VLOOKUP(Table1[[#This Row],[Ticker]],[1]!Table1[[Symbol]:[Industry]],2,FALSE),"-")</f>
        <v>-</v>
      </c>
      <c r="D1820" t="s">
        <v>637</v>
      </c>
      <c r="E1820">
        <v>480.62155291800002</v>
      </c>
      <c r="F1820">
        <v>177.32</v>
      </c>
      <c r="G1820">
        <v>-30.501549950209</v>
      </c>
      <c r="H1820">
        <v>-4.2566303013524296</v>
      </c>
      <c r="I1820">
        <v>-20.5313024795642</v>
      </c>
      <c r="J1820">
        <v>-0.186419690917105</v>
      </c>
      <c r="K1820">
        <v>174.92077088546799</v>
      </c>
      <c r="L1820">
        <v>172.75450183206499</v>
      </c>
      <c r="M1820">
        <v>59.290429271519301</v>
      </c>
      <c r="N1820">
        <v>0.75109216432813197</v>
      </c>
      <c r="O1820">
        <v>29.370629370629299</v>
      </c>
      <c r="P1820">
        <v>30.766961651917399</v>
      </c>
      <c r="Q1820">
        <v>8.0455924632885006E-2</v>
      </c>
    </row>
    <row r="1821" spans="1:17" hidden="1" x14ac:dyDescent="0.3">
      <c r="A1821" t="s">
        <v>3798</v>
      </c>
      <c r="B1821" t="s">
        <v>3799</v>
      </c>
      <c r="C1821" t="str">
        <f>IFERROR(VLOOKUP(Table1[[#This Row],[Ticker]],[1]!Table1[[Symbol]:[Industry]],2,FALSE),"-")</f>
        <v>-</v>
      </c>
      <c r="D1821" t="s">
        <v>130</v>
      </c>
      <c r="E1821">
        <v>479.08612239499899</v>
      </c>
      <c r="F1821">
        <v>250.25</v>
      </c>
      <c r="G1821">
        <v>-70.323605327254398</v>
      </c>
      <c r="H1821">
        <v>-4.1976807566450001</v>
      </c>
      <c r="I1821">
        <v>-55.831381800135503</v>
      </c>
      <c r="J1821">
        <v>-2.1095674418724402</v>
      </c>
      <c r="K1821">
        <v>263.71725271580198</v>
      </c>
      <c r="M1821">
        <v>36.398451070063501</v>
      </c>
      <c r="N1821">
        <v>0.43543242952376199</v>
      </c>
      <c r="O1821">
        <v>78.321678321678306</v>
      </c>
      <c r="P1821">
        <v>12.8777627424447</v>
      </c>
    </row>
    <row r="1822" spans="1:17" hidden="1" x14ac:dyDescent="0.3">
      <c r="A1822" t="s">
        <v>3800</v>
      </c>
      <c r="B1822" t="s">
        <v>3801</v>
      </c>
      <c r="C1822" t="str">
        <f>IFERROR(VLOOKUP(Table1[[#This Row],[Ticker]],[1]!Table1[[Symbol]:[Industry]],2,FALSE),"-")</f>
        <v>-</v>
      </c>
      <c r="D1822" t="s">
        <v>986</v>
      </c>
      <c r="E1822">
        <v>478.82953222399999</v>
      </c>
      <c r="F1822">
        <v>121.48</v>
      </c>
      <c r="G1822">
        <v>-3.7569079769362101</v>
      </c>
      <c r="H1822">
        <v>9.5279541852095502</v>
      </c>
      <c r="I1822">
        <v>14.500176421488201</v>
      </c>
      <c r="J1822">
        <v>-2.0446954790554899</v>
      </c>
      <c r="K1822">
        <v>111.881298442778</v>
      </c>
      <c r="L1822">
        <v>102.074546701025</v>
      </c>
      <c r="M1822">
        <v>53.722181721251602</v>
      </c>
      <c r="N1822">
        <v>1.19596628469737</v>
      </c>
      <c r="O1822">
        <v>12.034902864669</v>
      </c>
      <c r="P1822">
        <v>45.659472422062301</v>
      </c>
      <c r="Q1822">
        <v>9.6241374648139994E-3</v>
      </c>
    </row>
    <row r="1823" spans="1:17" hidden="1" x14ac:dyDescent="0.3">
      <c r="A1823" t="s">
        <v>3802</v>
      </c>
      <c r="B1823" t="s">
        <v>3803</v>
      </c>
      <c r="C1823" t="str">
        <f>IFERROR(VLOOKUP(Table1[[#This Row],[Ticker]],[1]!Table1[[Symbol]:[Industry]],2,FALSE),"-")</f>
        <v>-</v>
      </c>
      <c r="D1823" t="s">
        <v>548</v>
      </c>
      <c r="E1823">
        <v>477.2777691</v>
      </c>
      <c r="F1823">
        <v>389.45</v>
      </c>
      <c r="G1823">
        <v>-40.145115326602998</v>
      </c>
      <c r="H1823">
        <v>11.420626446475699</v>
      </c>
      <c r="I1823">
        <v>-25.652891799483999</v>
      </c>
      <c r="J1823">
        <v>-9.4555323445475992</v>
      </c>
      <c r="M1823">
        <v>32.893004952294</v>
      </c>
      <c r="O1823">
        <v>40.428809860058998</v>
      </c>
      <c r="P1823">
        <v>43.974121996303097</v>
      </c>
    </row>
    <row r="1824" spans="1:17" hidden="1" x14ac:dyDescent="0.3">
      <c r="A1824" t="s">
        <v>3804</v>
      </c>
      <c r="B1824" t="s">
        <v>3805</v>
      </c>
      <c r="C1824" t="str">
        <f>IFERROR(VLOOKUP(Table1[[#This Row],[Ticker]],[1]!Table1[[Symbol]:[Industry]],2,FALSE),"-")</f>
        <v>-</v>
      </c>
      <c r="D1824" t="s">
        <v>299</v>
      </c>
      <c r="E1824">
        <v>476.64569936499998</v>
      </c>
      <c r="F1824">
        <v>314.14999999999998</v>
      </c>
      <c r="G1824">
        <v>90.477493849040101</v>
      </c>
      <c r="H1824">
        <v>25.679002402648798</v>
      </c>
      <c r="I1824">
        <v>-0.152431457992275</v>
      </c>
      <c r="J1824">
        <v>-9.3035139017914794</v>
      </c>
      <c r="K1824">
        <v>280.35225934592597</v>
      </c>
      <c r="L1824">
        <v>251.19744649171901</v>
      </c>
      <c r="M1824">
        <v>52.8087128357894</v>
      </c>
      <c r="N1824">
        <v>2.6196312173575902</v>
      </c>
      <c r="O1824">
        <v>17.093745026261299</v>
      </c>
      <c r="P1824">
        <v>133.395245170876</v>
      </c>
      <c r="Q1824">
        <v>8.1771819873902002E-2</v>
      </c>
    </row>
    <row r="1825" spans="1:17" hidden="1" x14ac:dyDescent="0.3">
      <c r="A1825" t="s">
        <v>3806</v>
      </c>
      <c r="B1825" t="s">
        <v>3807</v>
      </c>
      <c r="C1825" t="str">
        <f>IFERROR(VLOOKUP(Table1[[#This Row],[Ticker]],[1]!Table1[[Symbol]:[Industry]],2,FALSE),"-")</f>
        <v>-</v>
      </c>
      <c r="D1825" t="s">
        <v>193</v>
      </c>
      <c r="E1825">
        <v>476.35411199999999</v>
      </c>
      <c r="F1825">
        <v>207</v>
      </c>
      <c r="G1825">
        <v>-20.329784586044799</v>
      </c>
      <c r="H1825">
        <v>13.340126640919699</v>
      </c>
      <c r="I1825">
        <v>-5.8375610589258899</v>
      </c>
      <c r="J1825">
        <v>-11.1410274928683</v>
      </c>
      <c r="K1825">
        <v>197.31418176955</v>
      </c>
      <c r="M1825">
        <v>44.657010168064602</v>
      </c>
      <c r="N1825">
        <v>0.73877810659070098</v>
      </c>
      <c r="O1825">
        <v>26.400966183574798</v>
      </c>
      <c r="P1825">
        <v>57.894736842105203</v>
      </c>
    </row>
    <row r="1826" spans="1:17" hidden="1" x14ac:dyDescent="0.3">
      <c r="A1826" t="s">
        <v>3808</v>
      </c>
      <c r="B1826" t="s">
        <v>3809</v>
      </c>
      <c r="C1826" t="str">
        <f>IFERROR(VLOOKUP(Table1[[#This Row],[Ticker]],[1]!Table1[[Symbol]:[Industry]],2,FALSE),"-")</f>
        <v>-</v>
      </c>
      <c r="D1826" t="s">
        <v>21</v>
      </c>
      <c r="E1826">
        <v>475.67631783000002</v>
      </c>
      <c r="F1826">
        <v>134.16999999999999</v>
      </c>
      <c r="G1826">
        <v>-6.9805858764834801</v>
      </c>
      <c r="H1826">
        <v>8.7628194262742305</v>
      </c>
      <c r="I1826">
        <v>-33.125315227881202</v>
      </c>
      <c r="J1826">
        <v>-6.6145934720342199</v>
      </c>
      <c r="K1826">
        <v>132.91884722300699</v>
      </c>
      <c r="L1826">
        <v>124.49840670569</v>
      </c>
      <c r="M1826">
        <v>45.959332180724601</v>
      </c>
      <c r="N1826">
        <v>1.30815256901388</v>
      </c>
      <c r="O1826">
        <v>29.462622046657199</v>
      </c>
      <c r="P1826">
        <v>70.158528852251095</v>
      </c>
      <c r="Q1826">
        <v>0.17048540330341799</v>
      </c>
    </row>
    <row r="1827" spans="1:17" hidden="1" x14ac:dyDescent="0.3">
      <c r="A1827" t="s">
        <v>3810</v>
      </c>
      <c r="B1827" t="s">
        <v>3811</v>
      </c>
      <c r="C1827" t="str">
        <f>IFERROR(VLOOKUP(Table1[[#This Row],[Ticker]],[1]!Table1[[Symbol]:[Industry]],2,FALSE),"-")</f>
        <v>-</v>
      </c>
      <c r="D1827" t="s">
        <v>344</v>
      </c>
      <c r="E1827">
        <v>474.91959445999998</v>
      </c>
      <c r="F1827">
        <v>131.80000000000001</v>
      </c>
      <c r="G1827">
        <v>-28.591276031899898</v>
      </c>
      <c r="H1827">
        <v>-7.6837014160560999</v>
      </c>
      <c r="I1827">
        <v>14.3353975552848</v>
      </c>
      <c r="J1827">
        <v>-0.57467924705908102</v>
      </c>
      <c r="K1827">
        <v>136.71082037029501</v>
      </c>
      <c r="L1827">
        <v>124.73628864240899</v>
      </c>
      <c r="M1827">
        <v>43.990820423275899</v>
      </c>
      <c r="N1827">
        <v>0.48255221158765099</v>
      </c>
      <c r="O1827">
        <v>30.538694992412701</v>
      </c>
      <c r="P1827">
        <v>33.1313131313131</v>
      </c>
      <c r="Q1827">
        <v>0.15163061279769299</v>
      </c>
    </row>
    <row r="1828" spans="1:17" hidden="1" x14ac:dyDescent="0.3">
      <c r="A1828" t="s">
        <v>3812</v>
      </c>
      <c r="B1828" t="s">
        <v>3813</v>
      </c>
      <c r="C1828" t="str">
        <f>IFERROR(VLOOKUP(Table1[[#This Row],[Ticker]],[1]!Table1[[Symbol]:[Industry]],2,FALSE),"-")</f>
        <v>-</v>
      </c>
      <c r="D1828" t="s">
        <v>938</v>
      </c>
      <c r="E1828">
        <v>474.87195200000002</v>
      </c>
      <c r="F1828">
        <v>250.16</v>
      </c>
      <c r="G1828">
        <v>-9.4170179732116992</v>
      </c>
      <c r="H1828">
        <v>16.2273440663004</v>
      </c>
      <c r="I1828">
        <v>4.0660792705236197</v>
      </c>
      <c r="J1828">
        <v>-4.2464080595760496</v>
      </c>
      <c r="K1828">
        <v>216.216728843428</v>
      </c>
      <c r="L1828">
        <v>203.26876336865999</v>
      </c>
      <c r="M1828">
        <v>65.730262830452503</v>
      </c>
      <c r="N1828">
        <v>3.26597945430805</v>
      </c>
      <c r="O1828">
        <v>5.6563799168532096</v>
      </c>
      <c r="P1828">
        <v>49.661980257253902</v>
      </c>
      <c r="Q1828">
        <v>-7.7568658897855997E-2</v>
      </c>
    </row>
    <row r="1829" spans="1:17" hidden="1" x14ac:dyDescent="0.3">
      <c r="A1829" t="s">
        <v>3814</v>
      </c>
      <c r="B1829" t="s">
        <v>3815</v>
      </c>
      <c r="C1829" t="str">
        <f>IFERROR(VLOOKUP(Table1[[#This Row],[Ticker]],[1]!Table1[[Symbol]:[Industry]],2,FALSE),"-")</f>
        <v>-</v>
      </c>
      <c r="D1829" t="s">
        <v>253</v>
      </c>
      <c r="E1829">
        <v>474.22007159999998</v>
      </c>
      <c r="F1829">
        <v>202.06</v>
      </c>
      <c r="G1829">
        <v>69.8679972972825</v>
      </c>
      <c r="H1829">
        <v>20.134512000697399</v>
      </c>
      <c r="I1829">
        <v>-19.897062717311101</v>
      </c>
      <c r="J1829">
        <v>4.5344485371978802</v>
      </c>
      <c r="K1829">
        <v>179.11843496512299</v>
      </c>
      <c r="L1829">
        <v>174.130078722359</v>
      </c>
      <c r="M1829">
        <v>80.532214555108993</v>
      </c>
      <c r="N1829">
        <v>1.44528315084679</v>
      </c>
      <c r="O1829">
        <v>38.572701177867899</v>
      </c>
      <c r="P1829">
        <v>106.183673469387</v>
      </c>
      <c r="Q1829">
        <v>9.1391009410700996E-2</v>
      </c>
    </row>
    <row r="1830" spans="1:17" hidden="1" x14ac:dyDescent="0.3">
      <c r="A1830" t="s">
        <v>3816</v>
      </c>
      <c r="B1830" t="s">
        <v>3817</v>
      </c>
      <c r="C1830" t="str">
        <f>IFERROR(VLOOKUP(Table1[[#This Row],[Ticker]],[1]!Table1[[Symbol]:[Industry]],2,FALSE),"-")</f>
        <v>-</v>
      </c>
      <c r="D1830" t="s">
        <v>1545</v>
      </c>
      <c r="E1830">
        <v>474.18956226</v>
      </c>
      <c r="F1830">
        <v>295.75</v>
      </c>
      <c r="G1830">
        <v>-25.977588482485899</v>
      </c>
      <c r="H1830">
        <v>-0.47701682135768397</v>
      </c>
      <c r="I1830">
        <v>-11.485364955367</v>
      </c>
      <c r="J1830">
        <v>-10.7171201939955</v>
      </c>
      <c r="K1830">
        <v>299.82984423232199</v>
      </c>
      <c r="M1830">
        <v>39.733111977896797</v>
      </c>
      <c r="N1830">
        <v>0.626274944567627</v>
      </c>
      <c r="O1830">
        <v>23.076923076922998</v>
      </c>
      <c r="P1830">
        <v>57.733333333333299</v>
      </c>
    </row>
    <row r="1831" spans="1:17" hidden="1" x14ac:dyDescent="0.3">
      <c r="A1831" t="s">
        <v>3818</v>
      </c>
      <c r="B1831" t="s">
        <v>3819</v>
      </c>
      <c r="C1831" t="str">
        <f>IFERROR(VLOOKUP(Table1[[#This Row],[Ticker]],[1]!Table1[[Symbol]:[Industry]],2,FALSE),"-")</f>
        <v>-</v>
      </c>
      <c r="D1831" t="s">
        <v>49</v>
      </c>
      <c r="E1831">
        <v>473.18035564799902</v>
      </c>
      <c r="F1831">
        <v>108.34</v>
      </c>
      <c r="G1831">
        <v>-45.157192305352702</v>
      </c>
      <c r="H1831">
        <v>-17.748877575605501</v>
      </c>
      <c r="I1831">
        <v>-30.664968778233799</v>
      </c>
      <c r="J1831">
        <v>-0.14537752343229501</v>
      </c>
      <c r="M1831">
        <v>25.507960873480101</v>
      </c>
      <c r="O1831">
        <v>23.6846963263799</v>
      </c>
      <c r="P1831">
        <v>3.8236703402012502</v>
      </c>
    </row>
    <row r="1832" spans="1:17" hidden="1" x14ac:dyDescent="0.3">
      <c r="A1832" t="s">
        <v>3820</v>
      </c>
      <c r="B1832" t="s">
        <v>3821</v>
      </c>
      <c r="C1832" t="str">
        <f>IFERROR(VLOOKUP(Table1[[#This Row],[Ticker]],[1]!Table1[[Symbol]:[Industry]],2,FALSE),"-")</f>
        <v>-</v>
      </c>
      <c r="D1832" t="s">
        <v>246</v>
      </c>
      <c r="E1832">
        <v>470.54574415000002</v>
      </c>
      <c r="F1832">
        <v>16.16</v>
      </c>
      <c r="G1832">
        <v>11.4231232149086</v>
      </c>
      <c r="H1832">
        <v>23.5948294610149</v>
      </c>
      <c r="I1832">
        <v>-9.8896111524825194</v>
      </c>
      <c r="J1832">
        <v>19.311636659534699</v>
      </c>
      <c r="K1832">
        <v>14.128659304278401</v>
      </c>
      <c r="L1832">
        <v>13.868243084103099</v>
      </c>
      <c r="M1832">
        <v>69.523106062693003</v>
      </c>
      <c r="N1832">
        <v>1.9853880238009001</v>
      </c>
      <c r="O1832">
        <v>33.0445544554455</v>
      </c>
      <c r="P1832">
        <v>66.597938144329802</v>
      </c>
      <c r="Q1832">
        <v>0.14495837287789401</v>
      </c>
    </row>
    <row r="1833" spans="1:17" hidden="1" x14ac:dyDescent="0.3">
      <c r="A1833" t="s">
        <v>3822</v>
      </c>
      <c r="B1833" t="s">
        <v>3823</v>
      </c>
      <c r="C1833" t="str">
        <f>IFERROR(VLOOKUP(Table1[[#This Row],[Ticker]],[1]!Table1[[Symbol]:[Industry]],2,FALSE),"-")</f>
        <v>-</v>
      </c>
      <c r="D1833" t="s">
        <v>548</v>
      </c>
      <c r="E1833">
        <v>470.23899170999999</v>
      </c>
      <c r="F1833">
        <v>508</v>
      </c>
      <c r="G1833">
        <v>-16.801173700882199</v>
      </c>
      <c r="H1833">
        <v>4.4449442210366703</v>
      </c>
      <c r="I1833">
        <v>-10.8655565839227</v>
      </c>
      <c r="J1833">
        <v>-2.5924652003015698</v>
      </c>
      <c r="K1833">
        <v>498.10198276398</v>
      </c>
      <c r="L1833">
        <v>469.063624138877</v>
      </c>
      <c r="M1833">
        <v>39.8284131110426</v>
      </c>
      <c r="N1833">
        <v>1.0599644642607</v>
      </c>
      <c r="O1833">
        <v>13.9763779527559</v>
      </c>
      <c r="P1833">
        <v>23.751522533495699</v>
      </c>
      <c r="Q1833">
        <v>-3.7155669400565E-2</v>
      </c>
    </row>
    <row r="1834" spans="1:17" hidden="1" x14ac:dyDescent="0.3">
      <c r="A1834" t="s">
        <v>3824</v>
      </c>
      <c r="B1834" t="s">
        <v>3825</v>
      </c>
      <c r="C1834" t="str">
        <f>IFERROR(VLOOKUP(Table1[[#This Row],[Ticker]],[1]!Table1[[Symbol]:[Industry]],2,FALSE),"-")</f>
        <v>-</v>
      </c>
      <c r="D1834" t="s">
        <v>214</v>
      </c>
      <c r="E1834">
        <v>469.04329999999999</v>
      </c>
      <c r="F1834">
        <v>1507.55</v>
      </c>
      <c r="G1834">
        <v>501.74379663352897</v>
      </c>
      <c r="H1834">
        <v>46.499271438621697</v>
      </c>
      <c r="I1834">
        <v>309.193538782622</v>
      </c>
      <c r="J1834">
        <v>7.47630297359684</v>
      </c>
      <c r="K1834">
        <v>1028.7507526233601</v>
      </c>
      <c r="L1834">
        <v>589.81711449148702</v>
      </c>
      <c r="M1834">
        <v>99.468324460027503</v>
      </c>
      <c r="N1834">
        <v>0.366720427441102</v>
      </c>
      <c r="O1834">
        <v>0</v>
      </c>
      <c r="P1834">
        <v>624.78365384615302</v>
      </c>
      <c r="Q1834">
        <v>0.242187098612582</v>
      </c>
    </row>
    <row r="1835" spans="1:17" hidden="1" x14ac:dyDescent="0.3">
      <c r="A1835" t="s">
        <v>3826</v>
      </c>
      <c r="B1835" t="s">
        <v>3827</v>
      </c>
      <c r="C1835" t="str">
        <f>IFERROR(VLOOKUP(Table1[[#This Row],[Ticker]],[1]!Table1[[Symbol]:[Industry]],2,FALSE),"-")</f>
        <v>-</v>
      </c>
      <c r="D1835" t="s">
        <v>46</v>
      </c>
      <c r="E1835">
        <v>468.70411760000002</v>
      </c>
      <c r="F1835">
        <v>208.55</v>
      </c>
      <c r="G1835">
        <v>-34.123275637856501</v>
      </c>
      <c r="H1835">
        <v>12.1509897375837</v>
      </c>
      <c r="I1835">
        <v>-19.631052110737599</v>
      </c>
      <c r="J1835">
        <v>15.4377901167461</v>
      </c>
      <c r="K1835">
        <v>186.14215791326799</v>
      </c>
      <c r="M1835">
        <v>82.583690945878502</v>
      </c>
      <c r="N1835">
        <v>1.8115085018762001</v>
      </c>
      <c r="O1835">
        <v>13.785662910572899</v>
      </c>
      <c r="P1835">
        <v>45.992299614980702</v>
      </c>
    </row>
    <row r="1836" spans="1:17" hidden="1" x14ac:dyDescent="0.3">
      <c r="A1836" t="s">
        <v>3828</v>
      </c>
      <c r="B1836" t="s">
        <v>3829</v>
      </c>
      <c r="C1836" t="str">
        <f>IFERROR(VLOOKUP(Table1[[#This Row],[Ticker]],[1]!Table1[[Symbol]:[Industry]],2,FALSE),"-")</f>
        <v>-</v>
      </c>
      <c r="D1836" t="s">
        <v>413</v>
      </c>
      <c r="E1836">
        <v>467.41557435299899</v>
      </c>
      <c r="F1836">
        <v>24.32</v>
      </c>
      <c r="G1836">
        <v>-39.264809899373503</v>
      </c>
      <c r="H1836">
        <v>-12.8954240547449</v>
      </c>
      <c r="I1836">
        <v>-21.66862578864</v>
      </c>
      <c r="J1836">
        <v>-2.4824374145393602</v>
      </c>
      <c r="K1836">
        <v>25.461050254268301</v>
      </c>
      <c r="L1836">
        <v>25.571301139788702</v>
      </c>
      <c r="M1836">
        <v>44.3979496157665</v>
      </c>
      <c r="N1836">
        <v>1.2985400711372499</v>
      </c>
      <c r="O1836">
        <v>49.917763157894697</v>
      </c>
      <c r="P1836">
        <v>8.9117778772951297</v>
      </c>
      <c r="Q1836">
        <v>0.114413695459604</v>
      </c>
    </row>
    <row r="1837" spans="1:17" hidden="1" x14ac:dyDescent="0.3">
      <c r="A1837" t="s">
        <v>3830</v>
      </c>
      <c r="B1837" t="s">
        <v>3831</v>
      </c>
      <c r="C1837" t="str">
        <f>IFERROR(VLOOKUP(Table1[[#This Row],[Ticker]],[1]!Table1[[Symbol]:[Industry]],2,FALSE),"-")</f>
        <v>-</v>
      </c>
      <c r="D1837" t="s">
        <v>21</v>
      </c>
      <c r="E1837">
        <v>466.48783722799999</v>
      </c>
      <c r="F1837">
        <v>241.29</v>
      </c>
      <c r="G1837">
        <v>183.14254315907999</v>
      </c>
      <c r="H1837">
        <v>9.6773691435545892</v>
      </c>
      <c r="I1837">
        <v>65.770599198449403</v>
      </c>
      <c r="J1837">
        <v>3.6626481833456102</v>
      </c>
      <c r="K1837">
        <v>206.985864002341</v>
      </c>
      <c r="L1837">
        <v>157.095456219607</v>
      </c>
      <c r="M1837">
        <v>67.924781784528307</v>
      </c>
      <c r="N1837">
        <v>0.53163702578609695</v>
      </c>
      <c r="O1837">
        <v>10.0335695635956</v>
      </c>
      <c r="P1837">
        <v>220.22561380225599</v>
      </c>
      <c r="Q1837">
        <v>5.5645505979808003E-2</v>
      </c>
    </row>
    <row r="1838" spans="1:17" hidden="1" x14ac:dyDescent="0.3">
      <c r="A1838" t="s">
        <v>3832</v>
      </c>
      <c r="B1838" t="s">
        <v>3833</v>
      </c>
      <c r="C1838" t="str">
        <f>IFERROR(VLOOKUP(Table1[[#This Row],[Ticker]],[1]!Table1[[Symbol]:[Industry]],2,FALSE),"-")</f>
        <v>-</v>
      </c>
      <c r="D1838" t="s">
        <v>299</v>
      </c>
      <c r="E1838">
        <v>465.27068630000002</v>
      </c>
      <c r="F1838">
        <v>373.95</v>
      </c>
      <c r="G1838">
        <v>130.608272578547</v>
      </c>
      <c r="H1838">
        <v>20.924598114976501</v>
      </c>
      <c r="I1838">
        <v>23.923822860733502</v>
      </c>
      <c r="J1838">
        <v>-2.6939218591551701E-2</v>
      </c>
      <c r="K1838">
        <v>341.88035213783098</v>
      </c>
      <c r="L1838">
        <v>286.22091462099598</v>
      </c>
      <c r="M1838">
        <v>54.684624241131203</v>
      </c>
      <c r="N1838">
        <v>0.73773539215406903</v>
      </c>
      <c r="O1838">
        <v>5.88313945714666</v>
      </c>
      <c r="P1838">
        <v>170.880115900036</v>
      </c>
      <c r="Q1838">
        <v>0.105721457177561</v>
      </c>
    </row>
    <row r="1839" spans="1:17" hidden="1" x14ac:dyDescent="0.3">
      <c r="A1839" t="s">
        <v>3834</v>
      </c>
      <c r="B1839" t="s">
        <v>3835</v>
      </c>
      <c r="C1839" t="str">
        <f>IFERROR(VLOOKUP(Table1[[#This Row],[Ticker]],[1]!Table1[[Symbol]:[Industry]],2,FALSE),"-")</f>
        <v>-</v>
      </c>
      <c r="D1839" t="s">
        <v>637</v>
      </c>
      <c r="E1839">
        <v>465.19375000000002</v>
      </c>
      <c r="F1839">
        <v>125.2</v>
      </c>
      <c r="G1839">
        <v>-37.069179047288301</v>
      </c>
      <c r="H1839">
        <v>-7.2555568578031799</v>
      </c>
      <c r="I1839">
        <v>-11.909813172684499</v>
      </c>
      <c r="J1839">
        <v>1.5383721295594801</v>
      </c>
      <c r="K1839">
        <v>117.793621070958</v>
      </c>
      <c r="L1839">
        <v>121.037659282146</v>
      </c>
      <c r="M1839">
        <v>57.082954538061102</v>
      </c>
      <c r="N1839">
        <v>3.61735767903382</v>
      </c>
      <c r="O1839">
        <v>23.4824281150159</v>
      </c>
      <c r="P1839">
        <v>23.654320987654302</v>
      </c>
      <c r="Q1839">
        <v>0.12985059646418301</v>
      </c>
    </row>
    <row r="1840" spans="1:17" hidden="1" x14ac:dyDescent="0.3">
      <c r="A1840" t="s">
        <v>3836</v>
      </c>
      <c r="B1840" t="s">
        <v>3837</v>
      </c>
      <c r="C1840" t="str">
        <f>IFERROR(VLOOKUP(Table1[[#This Row],[Ticker]],[1]!Table1[[Symbol]:[Industry]],2,FALSE),"-")</f>
        <v>-</v>
      </c>
      <c r="D1840" t="s">
        <v>246</v>
      </c>
      <c r="E1840">
        <v>464.17186627500001</v>
      </c>
      <c r="F1840">
        <v>932.7</v>
      </c>
      <c r="G1840">
        <v>90.479721235320298</v>
      </c>
      <c r="H1840">
        <v>-2.7993937460045002</v>
      </c>
      <c r="I1840">
        <v>30.585030613122498</v>
      </c>
      <c r="J1840">
        <v>-4.0922067745515696</v>
      </c>
      <c r="K1840">
        <v>945.06729287977305</v>
      </c>
      <c r="L1840">
        <v>759.55374981595696</v>
      </c>
      <c r="M1840">
        <v>39.8614423776271</v>
      </c>
      <c r="N1840">
        <v>0.59161546813822297</v>
      </c>
      <c r="O1840">
        <v>22.311568564382899</v>
      </c>
      <c r="P1840">
        <v>155.42927564014701</v>
      </c>
      <c r="Q1840">
        <v>0.134394929737987</v>
      </c>
    </row>
    <row r="1841" spans="1:17" hidden="1" x14ac:dyDescent="0.3">
      <c r="A1841" t="s">
        <v>3838</v>
      </c>
      <c r="B1841" t="s">
        <v>3839</v>
      </c>
      <c r="C1841" t="str">
        <f>IFERROR(VLOOKUP(Table1[[#This Row],[Ticker]],[1]!Table1[[Symbol]:[Industry]],2,FALSE),"-")</f>
        <v>-</v>
      </c>
      <c r="D1841" t="s">
        <v>413</v>
      </c>
      <c r="E1841">
        <v>462.43843014599997</v>
      </c>
      <c r="F1841">
        <v>4.2300000000000004</v>
      </c>
      <c r="G1841">
        <v>8.4745318523983109</v>
      </c>
      <c r="H1841">
        <v>-18.646227881462298</v>
      </c>
      <c r="I1841">
        <v>-25.484050799428999</v>
      </c>
      <c r="J1841">
        <v>-3.5021634419366201</v>
      </c>
      <c r="K1841">
        <v>4.4111657603111603</v>
      </c>
      <c r="L1841">
        <v>4.3081416389599498</v>
      </c>
      <c r="M1841">
        <v>40.524111011253503</v>
      </c>
      <c r="N1841">
        <v>1.0926229841203099</v>
      </c>
      <c r="O1841">
        <v>64.775413711583894</v>
      </c>
      <c r="P1841">
        <v>57.2765640361363</v>
      </c>
      <c r="Q1841">
        <v>6.3425955292984004E-2</v>
      </c>
    </row>
    <row r="1842" spans="1:17" hidden="1" x14ac:dyDescent="0.3">
      <c r="A1842" t="s">
        <v>3840</v>
      </c>
      <c r="B1842" t="s">
        <v>3841</v>
      </c>
      <c r="C1842" t="str">
        <f>IFERROR(VLOOKUP(Table1[[#This Row],[Ticker]],[1]!Table1[[Symbol]:[Industry]],2,FALSE),"-")</f>
        <v>-</v>
      </c>
      <c r="E1842">
        <v>462.18438574999999</v>
      </c>
      <c r="F1842">
        <v>236.1</v>
      </c>
      <c r="G1842">
        <v>219.53202923426201</v>
      </c>
      <c r="H1842">
        <v>-16.1977689779923</v>
      </c>
      <c r="I1842">
        <v>-12.9679587986667</v>
      </c>
      <c r="J1842">
        <v>-5.0283104304123798</v>
      </c>
      <c r="K1842">
        <v>261.69147826583901</v>
      </c>
      <c r="L1842">
        <v>235.916973661561</v>
      </c>
      <c r="M1842">
        <v>47.360664564502798</v>
      </c>
      <c r="N1842">
        <v>1.3416013938068201</v>
      </c>
      <c r="O1842">
        <v>54.7649301143583</v>
      </c>
      <c r="P1842">
        <v>249.777777777777</v>
      </c>
    </row>
    <row r="1843" spans="1:17" hidden="1" x14ac:dyDescent="0.3">
      <c r="A1843" t="s">
        <v>3842</v>
      </c>
      <c r="B1843" t="s">
        <v>3843</v>
      </c>
      <c r="C1843" t="str">
        <f>IFERROR(VLOOKUP(Table1[[#This Row],[Ticker]],[1]!Table1[[Symbol]:[Industry]],2,FALSE),"-")</f>
        <v>-</v>
      </c>
      <c r="D1843" t="s">
        <v>160</v>
      </c>
      <c r="E1843">
        <v>461.20537497999999</v>
      </c>
      <c r="F1843">
        <v>41.62</v>
      </c>
      <c r="G1843">
        <v>-31.595658567685</v>
      </c>
      <c r="H1843">
        <v>-13.408108659304601</v>
      </c>
      <c r="I1843">
        <v>-39.211123216352597</v>
      </c>
      <c r="J1843">
        <v>-4.5539066088521603</v>
      </c>
      <c r="K1843">
        <v>44.178711302861799</v>
      </c>
      <c r="L1843">
        <v>50.838955677531999</v>
      </c>
      <c r="M1843">
        <v>10.1693939779146</v>
      </c>
      <c r="N1843">
        <v>1.12238629847324</v>
      </c>
      <c r="O1843">
        <v>80.201826045170606</v>
      </c>
      <c r="P1843">
        <v>16.419580419580399</v>
      </c>
      <c r="Q1843">
        <v>-6.4723126304090994E-2</v>
      </c>
    </row>
    <row r="1844" spans="1:17" hidden="1" x14ac:dyDescent="0.3">
      <c r="A1844" t="s">
        <v>3844</v>
      </c>
      <c r="B1844" t="s">
        <v>3845</v>
      </c>
      <c r="C1844" t="str">
        <f>IFERROR(VLOOKUP(Table1[[#This Row],[Ticker]],[1]!Table1[[Symbol]:[Industry]],2,FALSE),"-")</f>
        <v>-</v>
      </c>
      <c r="D1844" t="s">
        <v>130</v>
      </c>
      <c r="E1844">
        <v>459.60236250000003</v>
      </c>
      <c r="F1844">
        <v>165.65</v>
      </c>
      <c r="G1844">
        <v>711.90767989938604</v>
      </c>
      <c r="H1844">
        <v>-14.104955544245501</v>
      </c>
      <c r="I1844">
        <v>121.465785587529</v>
      </c>
      <c r="J1844">
        <v>-0.73074169346170503</v>
      </c>
      <c r="K1844">
        <v>161.836799313233</v>
      </c>
      <c r="L1844">
        <v>113.83736492900501</v>
      </c>
      <c r="M1844">
        <v>41.962013406190003</v>
      </c>
      <c r="N1844">
        <v>1.0701914285648799</v>
      </c>
      <c r="O1844">
        <v>28.433444008451499</v>
      </c>
      <c r="P1844">
        <v>820.27777777777703</v>
      </c>
      <c r="Q1844">
        <v>0.16458982613154399</v>
      </c>
    </row>
    <row r="1845" spans="1:17" hidden="1" x14ac:dyDescent="0.3">
      <c r="A1845" t="s">
        <v>3846</v>
      </c>
      <c r="B1845" t="s">
        <v>3847</v>
      </c>
      <c r="C1845" t="str">
        <f>IFERROR(VLOOKUP(Table1[[#This Row],[Ticker]],[1]!Table1[[Symbol]:[Industry]],2,FALSE),"-")</f>
        <v>-</v>
      </c>
      <c r="D1845" t="s">
        <v>243</v>
      </c>
      <c r="E1845">
        <v>457.356680689999</v>
      </c>
      <c r="F1845">
        <v>371.75</v>
      </c>
      <c r="G1845">
        <v>-4.89525454585673</v>
      </c>
      <c r="H1845">
        <v>-5.87365855975193</v>
      </c>
      <c r="I1845">
        <v>-20.3344960153991</v>
      </c>
      <c r="J1845">
        <v>-5.1681221690613297</v>
      </c>
      <c r="K1845">
        <v>373.40983895326701</v>
      </c>
      <c r="L1845">
        <v>358.93984774591598</v>
      </c>
      <c r="M1845">
        <v>44.0812101225386</v>
      </c>
      <c r="N1845">
        <v>0.71306741231802095</v>
      </c>
      <c r="O1845">
        <v>31.486213853395999</v>
      </c>
      <c r="P1845">
        <v>46.070726915520602</v>
      </c>
      <c r="Q1845">
        <v>-2.4252400942327001E-2</v>
      </c>
    </row>
    <row r="1846" spans="1:17" hidden="1" x14ac:dyDescent="0.3">
      <c r="A1846" t="s">
        <v>3848</v>
      </c>
      <c r="B1846" t="s">
        <v>3849</v>
      </c>
      <c r="C1846" t="str">
        <f>IFERROR(VLOOKUP(Table1[[#This Row],[Ticker]],[1]!Table1[[Symbol]:[Industry]],2,FALSE),"-")</f>
        <v>-</v>
      </c>
      <c r="E1846">
        <v>456.76227888599999</v>
      </c>
      <c r="F1846">
        <v>34.08</v>
      </c>
      <c r="G1846">
        <v>625.26188678398205</v>
      </c>
      <c r="H1846">
        <v>34.368316160659298</v>
      </c>
      <c r="I1846">
        <v>451.39597195128198</v>
      </c>
      <c r="J1846">
        <v>7.4279154504654903</v>
      </c>
      <c r="K1846">
        <v>24.953287320013398</v>
      </c>
      <c r="L1846">
        <v>14.476120659056299</v>
      </c>
      <c r="M1846">
        <v>90.551799047093297</v>
      </c>
      <c r="N1846">
        <v>1.1227300031565599</v>
      </c>
      <c r="O1846">
        <v>0</v>
      </c>
      <c r="P1846">
        <v>1213.63067196514</v>
      </c>
      <c r="Q1846">
        <v>0.16491069595787999</v>
      </c>
    </row>
    <row r="1847" spans="1:17" hidden="1" x14ac:dyDescent="0.3">
      <c r="A1847" t="s">
        <v>3850</v>
      </c>
      <c r="B1847" t="s">
        <v>3851</v>
      </c>
      <c r="C1847" t="str">
        <f>IFERROR(VLOOKUP(Table1[[#This Row],[Ticker]],[1]!Table1[[Symbol]:[Industry]],2,FALSE),"-")</f>
        <v>-</v>
      </c>
      <c r="D1847" t="s">
        <v>193</v>
      </c>
      <c r="E1847">
        <v>454.35899999999998</v>
      </c>
      <c r="F1847">
        <v>87.9</v>
      </c>
      <c r="G1847">
        <v>31.4927001423018</v>
      </c>
      <c r="H1847">
        <v>-5.5140647484379501</v>
      </c>
      <c r="I1847">
        <v>-12.1481516132701</v>
      </c>
      <c r="J1847">
        <v>-2.0039849148164799</v>
      </c>
      <c r="K1847">
        <v>90.978705443166604</v>
      </c>
      <c r="L1847">
        <v>86.175353889868404</v>
      </c>
      <c r="M1847">
        <v>40.413638854766297</v>
      </c>
      <c r="N1847">
        <v>0.99554857790777596</v>
      </c>
      <c r="O1847">
        <v>43.230944254835002</v>
      </c>
      <c r="P1847">
        <v>79.387755102040799</v>
      </c>
      <c r="Q1847">
        <v>0.102925902541739</v>
      </c>
    </row>
    <row r="1848" spans="1:17" hidden="1" x14ac:dyDescent="0.3">
      <c r="A1848" t="s">
        <v>3852</v>
      </c>
      <c r="B1848" t="s">
        <v>3853</v>
      </c>
      <c r="C1848" t="str">
        <f>IFERROR(VLOOKUP(Table1[[#This Row],[Ticker]],[1]!Table1[[Symbol]:[Industry]],2,FALSE),"-")</f>
        <v>-</v>
      </c>
      <c r="D1848" t="s">
        <v>75</v>
      </c>
      <c r="E1848">
        <v>453.56657899999999</v>
      </c>
      <c r="F1848">
        <v>132.94999999999999</v>
      </c>
      <c r="G1848">
        <v>272.00971037840998</v>
      </c>
      <c r="H1848">
        <v>7.42183332354276</v>
      </c>
      <c r="I1848">
        <v>216.03789279672799</v>
      </c>
      <c r="J1848">
        <v>9.3679973680693305</v>
      </c>
      <c r="K1848">
        <v>110.561998031881</v>
      </c>
      <c r="L1848">
        <v>70.579497689499803</v>
      </c>
      <c r="M1848">
        <v>76.547905518136503</v>
      </c>
      <c r="N1848">
        <v>0.84683041207802101</v>
      </c>
      <c r="O1848">
        <v>1.1658518239939999</v>
      </c>
      <c r="P1848">
        <v>298.41174707821301</v>
      </c>
      <c r="Q1848">
        <v>0.11898035568295499</v>
      </c>
    </row>
    <row r="1849" spans="1:17" hidden="1" x14ac:dyDescent="0.3">
      <c r="A1849" t="s">
        <v>3854</v>
      </c>
      <c r="B1849" t="s">
        <v>3855</v>
      </c>
      <c r="C1849" t="str">
        <f>IFERROR(VLOOKUP(Table1[[#This Row],[Ticker]],[1]!Table1[[Symbol]:[Industry]],2,FALSE),"-")</f>
        <v>-</v>
      </c>
      <c r="D1849" t="s">
        <v>163</v>
      </c>
      <c r="E1849">
        <v>453.04120499999999</v>
      </c>
      <c r="F1849">
        <v>58.8</v>
      </c>
      <c r="G1849">
        <v>211.528997782955</v>
      </c>
      <c r="H1849">
        <v>-22.869334663316302</v>
      </c>
      <c r="I1849">
        <v>77.157710943070995</v>
      </c>
      <c r="J1849">
        <v>-2.8205287008464199</v>
      </c>
      <c r="K1849">
        <v>58.826102997612502</v>
      </c>
      <c r="L1849">
        <v>42.644338653917501</v>
      </c>
      <c r="M1849">
        <v>41.366760056561802</v>
      </c>
      <c r="N1849">
        <v>0.140131297587515</v>
      </c>
      <c r="O1849">
        <v>23.928571428571399</v>
      </c>
      <c r="P1849">
        <v>281.81818181818102</v>
      </c>
      <c r="Q1849">
        <v>0.114581548868461</v>
      </c>
    </row>
    <row r="1850" spans="1:17" hidden="1" x14ac:dyDescent="0.3">
      <c r="A1850" t="s">
        <v>3856</v>
      </c>
      <c r="B1850" t="s">
        <v>3857</v>
      </c>
      <c r="C1850" t="str">
        <f>IFERROR(VLOOKUP(Table1[[#This Row],[Ticker]],[1]!Table1[[Symbol]:[Industry]],2,FALSE),"-")</f>
        <v>-</v>
      </c>
      <c r="D1850" t="s">
        <v>938</v>
      </c>
      <c r="E1850">
        <v>452.89563870000001</v>
      </c>
      <c r="F1850">
        <v>231.85</v>
      </c>
      <c r="G1850">
        <v>44.515766470119097</v>
      </c>
      <c r="H1850">
        <v>38.117898120606299</v>
      </c>
      <c r="I1850">
        <v>23.200909438038</v>
      </c>
      <c r="J1850">
        <v>10.474587199031999</v>
      </c>
      <c r="K1850">
        <v>197.34867627672699</v>
      </c>
      <c r="L1850">
        <v>174.142122117101</v>
      </c>
      <c r="M1850">
        <v>71.716597335559797</v>
      </c>
      <c r="N1850">
        <v>2.8943609675348498</v>
      </c>
      <c r="O1850">
        <v>11.464308820357999</v>
      </c>
      <c r="P1850">
        <v>79.519938056523401</v>
      </c>
      <c r="Q1850">
        <v>-7.374861006919E-3</v>
      </c>
    </row>
    <row r="1851" spans="1:17" hidden="1" x14ac:dyDescent="0.3">
      <c r="A1851" t="s">
        <v>3858</v>
      </c>
      <c r="B1851" t="s">
        <v>3859</v>
      </c>
      <c r="C1851" t="str">
        <f>IFERROR(VLOOKUP(Table1[[#This Row],[Ticker]],[1]!Table1[[Symbol]:[Industry]],2,FALSE),"-")</f>
        <v>-</v>
      </c>
      <c r="E1851">
        <v>452.75268640000002</v>
      </c>
      <c r="F1851">
        <v>228.4</v>
      </c>
      <c r="G1851">
        <v>75.990519791113698</v>
      </c>
      <c r="H1851">
        <v>61.751497971432002</v>
      </c>
      <c r="I1851">
        <v>58.4743718329103</v>
      </c>
      <c r="J1851">
        <v>-8.8857410205882204</v>
      </c>
      <c r="K1851">
        <v>183.171894762997</v>
      </c>
      <c r="L1851">
        <v>152.99494531281101</v>
      </c>
      <c r="M1851">
        <v>61.489823856011299</v>
      </c>
      <c r="N1851">
        <v>2.5247535650843198</v>
      </c>
      <c r="O1851">
        <v>21.278458844132999</v>
      </c>
      <c r="P1851">
        <v>106.696832579185</v>
      </c>
      <c r="Q1851">
        <v>0.116399239425826</v>
      </c>
    </row>
    <row r="1852" spans="1:17" hidden="1" x14ac:dyDescent="0.3">
      <c r="A1852" t="s">
        <v>3860</v>
      </c>
      <c r="B1852" t="s">
        <v>3861</v>
      </c>
      <c r="C1852" t="str">
        <f>IFERROR(VLOOKUP(Table1[[#This Row],[Ticker]],[1]!Table1[[Symbol]:[Industry]],2,FALSE),"-")</f>
        <v>-</v>
      </c>
      <c r="D1852" t="s">
        <v>243</v>
      </c>
      <c r="E1852">
        <v>452.48265680200001</v>
      </c>
      <c r="F1852">
        <v>83.1</v>
      </c>
      <c r="G1852">
        <v>-14.259469956342301</v>
      </c>
      <c r="H1852">
        <v>1.8414717076571501</v>
      </c>
      <c r="I1852">
        <v>-12.3888550888522</v>
      </c>
      <c r="J1852">
        <v>-4.2578077849097404</v>
      </c>
      <c r="K1852">
        <v>79.807266497436999</v>
      </c>
      <c r="L1852">
        <v>78.369236637920395</v>
      </c>
      <c r="M1852">
        <v>47.905428044636103</v>
      </c>
      <c r="N1852">
        <v>1.7641190778718401</v>
      </c>
      <c r="O1852">
        <v>17.569193742478902</v>
      </c>
      <c r="P1852">
        <v>25.909090909090899</v>
      </c>
      <c r="Q1852">
        <v>-5.9670035994466998E-2</v>
      </c>
    </row>
    <row r="1853" spans="1:17" hidden="1" x14ac:dyDescent="0.3">
      <c r="A1853" t="s">
        <v>3862</v>
      </c>
      <c r="B1853" t="s">
        <v>3863</v>
      </c>
      <c r="C1853" t="str">
        <f>IFERROR(VLOOKUP(Table1[[#This Row],[Ticker]],[1]!Table1[[Symbol]:[Industry]],2,FALSE),"-")</f>
        <v>-</v>
      </c>
      <c r="D1853" t="s">
        <v>548</v>
      </c>
      <c r="E1853">
        <v>448.96215000000001</v>
      </c>
      <c r="F1853">
        <v>421.65</v>
      </c>
      <c r="G1853">
        <v>7.2429712241267996</v>
      </c>
      <c r="H1853">
        <v>1.3032164059231399</v>
      </c>
      <c r="I1853">
        <v>-0.19965288655392699</v>
      </c>
      <c r="J1853">
        <v>-5.12451222525244</v>
      </c>
      <c r="K1853">
        <v>409.64138033994902</v>
      </c>
      <c r="L1853">
        <v>370.591416695281</v>
      </c>
      <c r="M1853">
        <v>38.4851449057427</v>
      </c>
      <c r="N1853">
        <v>0.49449564078214198</v>
      </c>
      <c r="O1853">
        <v>12.925412071623301</v>
      </c>
      <c r="P1853">
        <v>37.7266046055855</v>
      </c>
      <c r="Q1853">
        <v>8.8872121437529993E-3</v>
      </c>
    </row>
    <row r="1854" spans="1:17" hidden="1" x14ac:dyDescent="0.3">
      <c r="A1854" t="s">
        <v>3864</v>
      </c>
      <c r="B1854" t="s">
        <v>3865</v>
      </c>
      <c r="C1854" t="str">
        <f>IFERROR(VLOOKUP(Table1[[#This Row],[Ticker]],[1]!Table1[[Symbol]:[Industry]],2,FALSE),"-")</f>
        <v>-</v>
      </c>
      <c r="D1854" t="s">
        <v>21</v>
      </c>
      <c r="E1854">
        <v>448.68200000000002</v>
      </c>
      <c r="F1854">
        <v>362.39</v>
      </c>
      <c r="G1854">
        <v>108.916145118378</v>
      </c>
      <c r="H1854">
        <v>50.412504278689703</v>
      </c>
      <c r="I1854">
        <v>61.981741529810598</v>
      </c>
      <c r="J1854">
        <v>21.359139260855098</v>
      </c>
      <c r="K1854">
        <v>248.64194025382099</v>
      </c>
      <c r="L1854">
        <v>209.774565818204</v>
      </c>
      <c r="M1854">
        <v>92.052082372880704</v>
      </c>
      <c r="N1854">
        <v>1.1431852488412799</v>
      </c>
      <c r="O1854">
        <v>0</v>
      </c>
      <c r="Q1854">
        <v>0.18245941983516401</v>
      </c>
    </row>
    <row r="1855" spans="1:17" hidden="1" x14ac:dyDescent="0.3">
      <c r="A1855" t="s">
        <v>3866</v>
      </c>
      <c r="B1855" t="s">
        <v>3867</v>
      </c>
      <c r="C1855" t="str">
        <f>IFERROR(VLOOKUP(Table1[[#This Row],[Ticker]],[1]!Table1[[Symbol]:[Industry]],2,FALSE),"-")</f>
        <v>-</v>
      </c>
      <c r="D1855" t="s">
        <v>140</v>
      </c>
      <c r="E1855">
        <v>448.65247601999999</v>
      </c>
      <c r="F1855">
        <v>32.700000000000003</v>
      </c>
      <c r="G1855">
        <v>1.5823077228971301</v>
      </c>
      <c r="H1855">
        <v>-10.975964189778701</v>
      </c>
      <c r="I1855">
        <v>-32.637085899957199</v>
      </c>
      <c r="J1855">
        <v>-2.8929300909707898</v>
      </c>
      <c r="K1855">
        <v>31.220602128622598</v>
      </c>
      <c r="L1855">
        <v>31.965629515536101</v>
      </c>
      <c r="M1855">
        <v>36.4847738274931</v>
      </c>
      <c r="N1855">
        <v>1.36858815643196</v>
      </c>
      <c r="O1855">
        <v>37.003058103975498</v>
      </c>
      <c r="P1855">
        <v>32.657200811358997</v>
      </c>
      <c r="Q1855">
        <v>-1.7842531817591999E-2</v>
      </c>
    </row>
    <row r="1856" spans="1:17" hidden="1" x14ac:dyDescent="0.3">
      <c r="A1856" t="s">
        <v>3868</v>
      </c>
      <c r="B1856" t="s">
        <v>3869</v>
      </c>
      <c r="C1856" t="str">
        <f>IFERROR(VLOOKUP(Table1[[#This Row],[Ticker]],[1]!Table1[[Symbol]:[Industry]],2,FALSE),"-")</f>
        <v>-</v>
      </c>
      <c r="E1856">
        <v>446.97322800000001</v>
      </c>
      <c r="F1856">
        <v>227.5</v>
      </c>
      <c r="G1856">
        <v>1.9839678148692199</v>
      </c>
      <c r="H1856">
        <v>-12.9857462721031</v>
      </c>
      <c r="I1856">
        <v>-8.8053490892945501</v>
      </c>
      <c r="J1856">
        <v>-7.2583390538836197</v>
      </c>
      <c r="K1856">
        <v>242.84669895213301</v>
      </c>
      <c r="L1856">
        <v>224.73486154991599</v>
      </c>
      <c r="M1856">
        <v>37.660495387901697</v>
      </c>
      <c r="N1856">
        <v>1.39422120549035</v>
      </c>
      <c r="O1856">
        <v>30.9670329670329</v>
      </c>
      <c r="P1856">
        <v>42.410015649452198</v>
      </c>
      <c r="Q1856">
        <v>0.16976439183363401</v>
      </c>
    </row>
    <row r="1857" spans="1:17" hidden="1" x14ac:dyDescent="0.3">
      <c r="A1857" t="s">
        <v>3870</v>
      </c>
      <c r="B1857" t="s">
        <v>3871</v>
      </c>
      <c r="C1857" t="str">
        <f>IFERROR(VLOOKUP(Table1[[#This Row],[Ticker]],[1]!Table1[[Symbol]:[Industry]],2,FALSE),"-")</f>
        <v>-</v>
      </c>
      <c r="D1857" t="s">
        <v>243</v>
      </c>
      <c r="E1857">
        <v>446.91471898499998</v>
      </c>
      <c r="F1857">
        <v>369.8</v>
      </c>
      <c r="G1857">
        <v>8.3156317883568303</v>
      </c>
      <c r="H1857">
        <v>33.478711425433701</v>
      </c>
      <c r="I1857">
        <v>16.895481149851101</v>
      </c>
      <c r="J1857">
        <v>18.324101046999001</v>
      </c>
      <c r="K1857">
        <v>298.76687200617198</v>
      </c>
      <c r="L1857">
        <v>296.09098980597003</v>
      </c>
      <c r="M1857">
        <v>78.8979703601821</v>
      </c>
      <c r="N1857">
        <v>3.2701824847404302</v>
      </c>
      <c r="O1857">
        <v>13.223363980529999</v>
      </c>
      <c r="P1857">
        <v>57.361702127659498</v>
      </c>
      <c r="Q1857">
        <v>-3.8764243372159002E-2</v>
      </c>
    </row>
    <row r="1858" spans="1:17" hidden="1" x14ac:dyDescent="0.3">
      <c r="A1858" t="s">
        <v>3872</v>
      </c>
      <c r="B1858" t="s">
        <v>3873</v>
      </c>
      <c r="C1858" t="str">
        <f>IFERROR(VLOOKUP(Table1[[#This Row],[Ticker]],[1]!Table1[[Symbol]:[Industry]],2,FALSE),"-")</f>
        <v>-</v>
      </c>
      <c r="E1858">
        <v>446.25599999999997</v>
      </c>
      <c r="F1858">
        <v>526.79999999999995</v>
      </c>
      <c r="G1858">
        <v>412.083090561772</v>
      </c>
      <c r="H1858">
        <v>9.2139473146460293</v>
      </c>
      <c r="I1858">
        <v>62.469531415200201</v>
      </c>
      <c r="J1858">
        <v>-2.9960168201800901</v>
      </c>
      <c r="K1858">
        <v>456.64031372540597</v>
      </c>
      <c r="L1858">
        <v>350.25671306319998</v>
      </c>
      <c r="M1858">
        <v>66.313388057744604</v>
      </c>
      <c r="N1858">
        <v>0.762822744893076</v>
      </c>
      <c r="O1858">
        <v>2.2873955960516401</v>
      </c>
      <c r="P1858">
        <v>540.87591240875895</v>
      </c>
      <c r="Q1858">
        <v>0.179057242186071</v>
      </c>
    </row>
    <row r="1859" spans="1:17" hidden="1" x14ac:dyDescent="0.3">
      <c r="A1859" t="s">
        <v>3874</v>
      </c>
      <c r="B1859" t="s">
        <v>3875</v>
      </c>
      <c r="C1859" t="str">
        <f>IFERROR(VLOOKUP(Table1[[#This Row],[Ticker]],[1]!Table1[[Symbol]:[Industry]],2,FALSE),"-")</f>
        <v>-</v>
      </c>
      <c r="D1859" t="s">
        <v>193</v>
      </c>
      <c r="E1859">
        <v>444.964459584</v>
      </c>
      <c r="F1859">
        <v>27.21</v>
      </c>
      <c r="G1859">
        <v>33.656786829608301</v>
      </c>
      <c r="H1859">
        <v>-7.39805077601011</v>
      </c>
      <c r="I1859">
        <v>-31.406854592802802</v>
      </c>
      <c r="J1859">
        <v>-1.6983625405292899</v>
      </c>
      <c r="K1859">
        <v>28.288986409115399</v>
      </c>
      <c r="L1859">
        <v>28.802578041335199</v>
      </c>
      <c r="M1859">
        <v>47.762120216332001</v>
      </c>
      <c r="N1859">
        <v>1.37337566223021</v>
      </c>
      <c r="O1859">
        <v>96.6188901139287</v>
      </c>
      <c r="P1859">
        <v>68.482972136222898</v>
      </c>
      <c r="Q1859">
        <v>4.0731388843952998E-2</v>
      </c>
    </row>
    <row r="1860" spans="1:17" hidden="1" x14ac:dyDescent="0.3">
      <c r="A1860" t="s">
        <v>3876</v>
      </c>
      <c r="B1860" t="s">
        <v>3877</v>
      </c>
      <c r="C1860" t="str">
        <f>IFERROR(VLOOKUP(Table1[[#This Row],[Ticker]],[1]!Table1[[Symbol]:[Industry]],2,FALSE),"-")</f>
        <v>-</v>
      </c>
      <c r="D1860" t="s">
        <v>214</v>
      </c>
      <c r="E1860">
        <v>444.8895</v>
      </c>
      <c r="F1860">
        <v>137.97</v>
      </c>
      <c r="G1860">
        <v>56.0330930407154</v>
      </c>
      <c r="H1860">
        <v>3.94387680242987</v>
      </c>
      <c r="I1860">
        <v>-5.4925358876864703</v>
      </c>
      <c r="J1860">
        <v>3.10119894909699</v>
      </c>
      <c r="K1860">
        <v>129.824045167322</v>
      </c>
      <c r="L1860">
        <v>119.06706339271599</v>
      </c>
      <c r="M1860">
        <v>62.085383778848701</v>
      </c>
      <c r="N1860">
        <v>1.0085256313692099</v>
      </c>
      <c r="O1860">
        <v>15.025005435964299</v>
      </c>
      <c r="P1860">
        <v>96.398576512455506</v>
      </c>
      <c r="Q1860">
        <v>3.4874005189498E-2</v>
      </c>
    </row>
    <row r="1861" spans="1:17" hidden="1" x14ac:dyDescent="0.3">
      <c r="A1861" t="s">
        <v>3878</v>
      </c>
      <c r="B1861" t="s">
        <v>3879</v>
      </c>
      <c r="C1861" t="str">
        <f>IFERROR(VLOOKUP(Table1[[#This Row],[Ticker]],[1]!Table1[[Symbol]:[Industry]],2,FALSE),"-")</f>
        <v>-</v>
      </c>
      <c r="D1861" t="s">
        <v>476</v>
      </c>
      <c r="E1861">
        <v>441.51947999999999</v>
      </c>
      <c r="F1861">
        <v>175.2</v>
      </c>
      <c r="G1861">
        <v>-26.997781380654502</v>
      </c>
      <c r="H1861">
        <v>-5.0009284165261096</v>
      </c>
      <c r="I1861">
        <v>-12.505557853535599</v>
      </c>
      <c r="J1861">
        <v>-9.8624374145393592</v>
      </c>
      <c r="K1861">
        <v>198.75413738310101</v>
      </c>
      <c r="M1861">
        <v>48.949891342757802</v>
      </c>
      <c r="N1861">
        <v>0.43697607317092702</v>
      </c>
      <c r="O1861">
        <v>89.326484018264793</v>
      </c>
      <c r="P1861">
        <v>17.940087512621901</v>
      </c>
    </row>
    <row r="1862" spans="1:17" hidden="1" x14ac:dyDescent="0.3">
      <c r="A1862" t="s">
        <v>3880</v>
      </c>
      <c r="B1862" t="s">
        <v>3881</v>
      </c>
      <c r="C1862" t="str">
        <f>IFERROR(VLOOKUP(Table1[[#This Row],[Ticker]],[1]!Table1[[Symbol]:[Industry]],2,FALSE),"-")</f>
        <v>-</v>
      </c>
      <c r="D1862" t="s">
        <v>130</v>
      </c>
      <c r="E1862">
        <v>439.45291300000002</v>
      </c>
      <c r="F1862">
        <v>237.85</v>
      </c>
      <c r="G1862">
        <v>48.351702811323797</v>
      </c>
      <c r="H1862">
        <v>-1.1705723946843101</v>
      </c>
      <c r="I1862">
        <v>4.1428826067738598</v>
      </c>
      <c r="J1862">
        <v>-0.84594472142871402</v>
      </c>
      <c r="K1862">
        <v>242.46853037697201</v>
      </c>
      <c r="L1862">
        <v>216.814361028951</v>
      </c>
      <c r="M1862">
        <v>52.826500214263802</v>
      </c>
      <c r="N1862">
        <v>0.491224259564216</v>
      </c>
      <c r="O1862">
        <v>34.097120033634603</v>
      </c>
      <c r="P1862">
        <v>85.530421216848595</v>
      </c>
      <c r="Q1862">
        <v>0.104282811107442</v>
      </c>
    </row>
    <row r="1863" spans="1:17" hidden="1" x14ac:dyDescent="0.3">
      <c r="A1863" t="s">
        <v>3882</v>
      </c>
      <c r="B1863" t="s">
        <v>3883</v>
      </c>
      <c r="C1863" t="str">
        <f>IFERROR(VLOOKUP(Table1[[#This Row],[Ticker]],[1]!Table1[[Symbol]:[Industry]],2,FALSE),"-")</f>
        <v>-</v>
      </c>
      <c r="D1863" t="s">
        <v>256</v>
      </c>
      <c r="E1863">
        <v>439.23599999999999</v>
      </c>
      <c r="F1863">
        <v>202.1</v>
      </c>
      <c r="G1863">
        <v>-15.082840885977999</v>
      </c>
      <c r="H1863">
        <v>9.1856088439291206</v>
      </c>
      <c r="I1863">
        <v>-19.415533996483099</v>
      </c>
      <c r="J1863">
        <v>0.40671681431635098</v>
      </c>
      <c r="K1863">
        <v>189.062914089336</v>
      </c>
      <c r="L1863">
        <v>187.13372102475299</v>
      </c>
      <c r="M1863">
        <v>56.638705942955298</v>
      </c>
      <c r="N1863">
        <v>1.71097649550463</v>
      </c>
      <c r="O1863">
        <v>11.331024245423</v>
      </c>
      <c r="P1863">
        <v>27.1069182389937</v>
      </c>
      <c r="Q1863">
        <v>-9.6806025506324E-2</v>
      </c>
    </row>
    <row r="1864" spans="1:17" hidden="1" x14ac:dyDescent="0.3">
      <c r="A1864" t="s">
        <v>3884</v>
      </c>
      <c r="B1864" t="s">
        <v>3885</v>
      </c>
      <c r="C1864" t="str">
        <f>IFERROR(VLOOKUP(Table1[[#This Row],[Ticker]],[1]!Table1[[Symbol]:[Industry]],2,FALSE),"-")</f>
        <v>-</v>
      </c>
      <c r="D1864" t="s">
        <v>413</v>
      </c>
      <c r="E1864">
        <v>439.04</v>
      </c>
      <c r="F1864">
        <v>635.1</v>
      </c>
      <c r="G1864">
        <v>343.86823357046597</v>
      </c>
      <c r="H1864">
        <v>0.44445633166786003</v>
      </c>
      <c r="I1864">
        <v>13.6288308281061</v>
      </c>
      <c r="J1864">
        <v>-3.9723139577492299</v>
      </c>
      <c r="K1864">
        <v>605.09586602740103</v>
      </c>
      <c r="L1864">
        <v>498.23923416318098</v>
      </c>
      <c r="M1864">
        <v>53.627336972447999</v>
      </c>
      <c r="N1864">
        <v>2.2256962730543401</v>
      </c>
      <c r="O1864">
        <v>3.2750747913714302</v>
      </c>
      <c r="P1864">
        <v>389.102810935695</v>
      </c>
      <c r="Q1864">
        <v>0.16033656801843199</v>
      </c>
    </row>
    <row r="1865" spans="1:17" hidden="1" x14ac:dyDescent="0.3">
      <c r="A1865" t="s">
        <v>3886</v>
      </c>
      <c r="B1865" t="s">
        <v>3887</v>
      </c>
      <c r="C1865" t="str">
        <f>IFERROR(VLOOKUP(Table1[[#This Row],[Ticker]],[1]!Table1[[Symbol]:[Industry]],2,FALSE),"-")</f>
        <v>-</v>
      </c>
      <c r="D1865" t="s">
        <v>700</v>
      </c>
      <c r="E1865">
        <v>438.9294625</v>
      </c>
      <c r="F1865">
        <v>309.14999999999998</v>
      </c>
      <c r="G1865">
        <v>27.136577653312902</v>
      </c>
      <c r="H1865">
        <v>24.800886525967599</v>
      </c>
      <c r="I1865">
        <v>6.0863700334223196</v>
      </c>
      <c r="J1865">
        <v>13.9413198108941</v>
      </c>
      <c r="K1865">
        <v>267.87182260706697</v>
      </c>
      <c r="L1865">
        <v>247.36692877658001</v>
      </c>
      <c r="M1865">
        <v>66.026095893773103</v>
      </c>
      <c r="N1865">
        <v>2.7972250130067899</v>
      </c>
      <c r="O1865">
        <v>12.2432476144266</v>
      </c>
      <c r="P1865">
        <v>61.773940345368899</v>
      </c>
      <c r="Q1865">
        <v>9.1095987437486994E-2</v>
      </c>
    </row>
    <row r="1866" spans="1:17" hidden="1" x14ac:dyDescent="0.3">
      <c r="A1866" t="s">
        <v>3888</v>
      </c>
      <c r="B1866" t="s">
        <v>3889</v>
      </c>
      <c r="C1866" t="str">
        <f>IFERROR(VLOOKUP(Table1[[#This Row],[Ticker]],[1]!Table1[[Symbol]:[Industry]],2,FALSE),"-")</f>
        <v>-</v>
      </c>
      <c r="D1866" t="s">
        <v>153</v>
      </c>
      <c r="E1866">
        <v>438.92561699999999</v>
      </c>
      <c r="F1866">
        <v>3098</v>
      </c>
      <c r="G1866">
        <v>-7.2481905459573097</v>
      </c>
      <c r="H1866">
        <v>13.201660161495299</v>
      </c>
      <c r="I1866">
        <v>15.9271101581729</v>
      </c>
      <c r="J1866">
        <v>13.161613218372</v>
      </c>
      <c r="K1866">
        <v>2647.5156127115702</v>
      </c>
      <c r="L1866">
        <v>2437.1945038283602</v>
      </c>
      <c r="M1866">
        <v>62.678552011807398</v>
      </c>
      <c r="N1866">
        <v>2.4067050042823901</v>
      </c>
      <c r="O1866">
        <v>6.4880568108456904</v>
      </c>
      <c r="P1866">
        <v>59.026744006981097</v>
      </c>
      <c r="Q1866">
        <v>-5.0720204539895002E-2</v>
      </c>
    </row>
    <row r="1867" spans="1:17" hidden="1" x14ac:dyDescent="0.3">
      <c r="A1867" t="s">
        <v>3890</v>
      </c>
      <c r="B1867" t="s">
        <v>3891</v>
      </c>
      <c r="C1867" t="str">
        <f>IFERROR(VLOOKUP(Table1[[#This Row],[Ticker]],[1]!Table1[[Symbol]:[Industry]],2,FALSE),"-")</f>
        <v>-</v>
      </c>
      <c r="D1867" t="s">
        <v>459</v>
      </c>
      <c r="E1867">
        <v>437.25</v>
      </c>
      <c r="F1867">
        <v>580.54999999999995</v>
      </c>
      <c r="G1867">
        <v>7.3190274485323599</v>
      </c>
      <c r="H1867">
        <v>-2.9901378592465302</v>
      </c>
      <c r="I1867">
        <v>-31.2330483033126</v>
      </c>
      <c r="J1867">
        <v>-1.6212079272508599</v>
      </c>
      <c r="K1867">
        <v>592.81725305207101</v>
      </c>
      <c r="L1867">
        <v>592.20081489157201</v>
      </c>
      <c r="M1867">
        <v>47.325014837520001</v>
      </c>
      <c r="N1867">
        <v>0.72942597600251102</v>
      </c>
      <c r="O1867">
        <v>47.756437860649299</v>
      </c>
      <c r="Q1867">
        <v>-5.286111225025E-3</v>
      </c>
    </row>
    <row r="1868" spans="1:17" hidden="1" x14ac:dyDescent="0.3">
      <c r="A1868" t="s">
        <v>3892</v>
      </c>
      <c r="B1868" t="s">
        <v>3893</v>
      </c>
      <c r="C1868" t="str">
        <f>IFERROR(VLOOKUP(Table1[[#This Row],[Ticker]],[1]!Table1[[Symbol]:[Industry]],2,FALSE),"-")</f>
        <v>-</v>
      </c>
      <c r="D1868" t="s">
        <v>40</v>
      </c>
      <c r="E1868">
        <v>436.93300799999997</v>
      </c>
      <c r="F1868">
        <v>11.64</v>
      </c>
      <c r="G1868">
        <v>-72.962599864544401</v>
      </c>
      <c r="H1868">
        <v>-5.5687847025992401</v>
      </c>
      <c r="I1868">
        <v>-47.1832144701822</v>
      </c>
      <c r="J1868">
        <v>-5.5087549268143201</v>
      </c>
      <c r="K1868">
        <v>12.2286135101625</v>
      </c>
      <c r="L1868">
        <v>15.9261286772718</v>
      </c>
      <c r="M1868">
        <v>42.081984343793202</v>
      </c>
      <c r="N1868">
        <v>1.6579707545706499</v>
      </c>
      <c r="O1868">
        <v>186.51202749140799</v>
      </c>
      <c r="P1868">
        <v>23.174603174603099</v>
      </c>
      <c r="Q1868">
        <v>0.19585718706132499</v>
      </c>
    </row>
    <row r="1869" spans="1:17" hidden="1" x14ac:dyDescent="0.3">
      <c r="A1869" t="s">
        <v>3894</v>
      </c>
      <c r="B1869" t="s">
        <v>3895</v>
      </c>
      <c r="C1869" t="str">
        <f>IFERROR(VLOOKUP(Table1[[#This Row],[Ticker]],[1]!Table1[[Symbol]:[Industry]],2,FALSE),"-")</f>
        <v>-</v>
      </c>
      <c r="D1869" t="s">
        <v>1621</v>
      </c>
      <c r="E1869">
        <v>436.834878857999</v>
      </c>
      <c r="F1869">
        <v>151.94999999999999</v>
      </c>
      <c r="G1869">
        <v>8.3054101087071608</v>
      </c>
      <c r="H1869">
        <v>-5.2155760138226599</v>
      </c>
      <c r="I1869">
        <v>-5.1658721821681999</v>
      </c>
      <c r="J1869">
        <v>-4.1958077986322397</v>
      </c>
      <c r="K1869">
        <v>150.05775049233</v>
      </c>
      <c r="L1869">
        <v>134.427975876819</v>
      </c>
      <c r="M1869">
        <v>43.3914309248688</v>
      </c>
      <c r="N1869">
        <v>0.27381661820571801</v>
      </c>
      <c r="O1869">
        <v>18.2296808160579</v>
      </c>
      <c r="P1869">
        <v>45.337159253945401</v>
      </c>
      <c r="Q1869">
        <v>-4.7873692312761E-2</v>
      </c>
    </row>
    <row r="1870" spans="1:17" hidden="1" x14ac:dyDescent="0.3">
      <c r="A1870" t="s">
        <v>3896</v>
      </c>
      <c r="B1870" t="s">
        <v>3897</v>
      </c>
      <c r="C1870" t="str">
        <f>IFERROR(VLOOKUP(Table1[[#This Row],[Ticker]],[1]!Table1[[Symbol]:[Industry]],2,FALSE),"-")</f>
        <v>-</v>
      </c>
      <c r="D1870" t="s">
        <v>214</v>
      </c>
      <c r="E1870">
        <v>436.00429295999999</v>
      </c>
      <c r="F1870">
        <v>198.5</v>
      </c>
      <c r="G1870">
        <v>137.73635318708901</v>
      </c>
      <c r="H1870">
        <v>-2.9481733680071298</v>
      </c>
      <c r="I1870">
        <v>-10.8920014678499</v>
      </c>
      <c r="J1870">
        <v>-6.4781309351109302</v>
      </c>
      <c r="K1870">
        <v>171.06866999091301</v>
      </c>
      <c r="L1870">
        <v>143.58228581149899</v>
      </c>
      <c r="M1870">
        <v>58.413137872728399</v>
      </c>
      <c r="N1870">
        <v>1.1874826188141201</v>
      </c>
      <c r="O1870">
        <v>10.6801007556675</v>
      </c>
      <c r="P1870">
        <v>184.996410624551</v>
      </c>
      <c r="Q1870">
        <v>0.13305221978055501</v>
      </c>
    </row>
    <row r="1871" spans="1:17" hidden="1" x14ac:dyDescent="0.3">
      <c r="A1871" t="s">
        <v>3898</v>
      </c>
      <c r="B1871" t="s">
        <v>3899</v>
      </c>
      <c r="C1871" t="str">
        <f>IFERROR(VLOOKUP(Table1[[#This Row],[Ticker]],[1]!Table1[[Symbol]:[Industry]],2,FALSE),"-")</f>
        <v>-</v>
      </c>
      <c r="D1871" t="s">
        <v>243</v>
      </c>
      <c r="E1871">
        <v>434.45114999999998</v>
      </c>
      <c r="F1871">
        <v>173.7</v>
      </c>
      <c r="G1871">
        <v>88.440263856782806</v>
      </c>
      <c r="H1871">
        <v>-0.453076103136137</v>
      </c>
      <c r="I1871">
        <v>-39.549888157062703</v>
      </c>
      <c r="J1871">
        <v>-6.7894644415663903</v>
      </c>
      <c r="K1871">
        <v>178.26080586287301</v>
      </c>
      <c r="M1871">
        <v>43.162809074329303</v>
      </c>
      <c r="N1871">
        <v>0.64255723041778601</v>
      </c>
      <c r="O1871">
        <v>39.953943580886502</v>
      </c>
      <c r="P1871">
        <v>130.21868787276301</v>
      </c>
    </row>
    <row r="1872" spans="1:17" hidden="1" x14ac:dyDescent="0.3">
      <c r="A1872" t="s">
        <v>3900</v>
      </c>
      <c r="B1872" t="s">
        <v>3901</v>
      </c>
      <c r="C1872" t="str">
        <f>IFERROR(VLOOKUP(Table1[[#This Row],[Ticker]],[1]!Table1[[Symbol]:[Industry]],2,FALSE),"-")</f>
        <v>-</v>
      </c>
      <c r="D1872" t="s">
        <v>46</v>
      </c>
      <c r="E1872">
        <v>433.95958400000001</v>
      </c>
      <c r="F1872">
        <v>225</v>
      </c>
      <c r="G1872">
        <v>17.782519532173399</v>
      </c>
      <c r="H1872">
        <v>19.944035810221202</v>
      </c>
      <c r="I1872">
        <v>-14.083726216162701</v>
      </c>
      <c r="J1872">
        <v>-2.4508323707265798</v>
      </c>
      <c r="K1872">
        <v>206.877542714854</v>
      </c>
      <c r="L1872">
        <v>191.99458732876701</v>
      </c>
      <c r="M1872">
        <v>55.714482214436302</v>
      </c>
      <c r="N1872">
        <v>1.0316492877074399</v>
      </c>
      <c r="O1872">
        <v>28.2222222222222</v>
      </c>
      <c r="P1872">
        <v>59.517901453385299</v>
      </c>
      <c r="Q1872">
        <v>0.14205216092732501</v>
      </c>
    </row>
    <row r="1873" spans="1:17" hidden="1" x14ac:dyDescent="0.3">
      <c r="A1873" t="s">
        <v>3902</v>
      </c>
      <c r="B1873" t="s">
        <v>3903</v>
      </c>
      <c r="C1873" t="str">
        <f>IFERROR(VLOOKUP(Table1[[#This Row],[Ticker]],[1]!Table1[[Symbol]:[Industry]],2,FALSE),"-")</f>
        <v>-</v>
      </c>
      <c r="E1873">
        <v>430.93563273000001</v>
      </c>
      <c r="F1873">
        <v>254.85</v>
      </c>
      <c r="G1873">
        <v>429.63432693656</v>
      </c>
      <c r="H1873">
        <v>22.3523796787421</v>
      </c>
      <c r="I1873">
        <v>3.0774029500406801</v>
      </c>
      <c r="J1873">
        <v>-2.4404861950271699</v>
      </c>
      <c r="K1873">
        <v>228.60623012542601</v>
      </c>
      <c r="L1873">
        <v>181.938102637871</v>
      </c>
      <c r="M1873">
        <v>54.403890034225803</v>
      </c>
      <c r="N1873">
        <v>1.1283155746996101</v>
      </c>
      <c r="O1873">
        <v>23.209731214439799</v>
      </c>
      <c r="P1873">
        <v>456.03636363636298</v>
      </c>
    </row>
    <row r="1874" spans="1:17" hidden="1" x14ac:dyDescent="0.3">
      <c r="A1874" t="s">
        <v>3904</v>
      </c>
      <c r="B1874" t="s">
        <v>3905</v>
      </c>
      <c r="C1874" t="str">
        <f>IFERROR(VLOOKUP(Table1[[#This Row],[Ticker]],[1]!Table1[[Symbol]:[Industry]],2,FALSE),"-")</f>
        <v>-</v>
      </c>
      <c r="E1874">
        <v>430.63456908799998</v>
      </c>
      <c r="F1874">
        <v>91.8</v>
      </c>
      <c r="G1874">
        <v>-68.319151536880298</v>
      </c>
      <c r="H1874">
        <v>-6.6607030158422704</v>
      </c>
      <c r="I1874">
        <v>-47.826043539176602</v>
      </c>
      <c r="J1874">
        <v>-3.5709480528372302</v>
      </c>
      <c r="K1874">
        <v>96.961586612085597</v>
      </c>
      <c r="L1874">
        <v>119.767741465143</v>
      </c>
      <c r="M1874">
        <v>41.667916313686803</v>
      </c>
      <c r="N1874">
        <v>0.61455588476224698</v>
      </c>
      <c r="O1874">
        <v>92.810457516339795</v>
      </c>
      <c r="P1874">
        <v>14.749999999999901</v>
      </c>
      <c r="Q1874">
        <v>-3.1235978455474E-2</v>
      </c>
    </row>
    <row r="1875" spans="1:17" hidden="1" x14ac:dyDescent="0.3">
      <c r="A1875" t="s">
        <v>3906</v>
      </c>
      <c r="B1875" t="s">
        <v>3907</v>
      </c>
      <c r="C1875" t="str">
        <f>IFERROR(VLOOKUP(Table1[[#This Row],[Ticker]],[1]!Table1[[Symbol]:[Industry]],2,FALSE),"-")</f>
        <v>-</v>
      </c>
      <c r="D1875" t="s">
        <v>193</v>
      </c>
      <c r="E1875">
        <v>430.37633</v>
      </c>
      <c r="F1875">
        <v>192.8</v>
      </c>
      <c r="G1875">
        <v>28.831457664125601</v>
      </c>
      <c r="H1875">
        <v>1.2967192713384501</v>
      </c>
      <c r="I1875">
        <v>26.3972169564402</v>
      </c>
      <c r="J1875">
        <v>-6.4905927543451902</v>
      </c>
      <c r="K1875">
        <v>187.59142600062901</v>
      </c>
      <c r="L1875">
        <v>162.27928168199699</v>
      </c>
      <c r="M1875">
        <v>40.157634054654899</v>
      </c>
      <c r="N1875">
        <v>0.93053665131539498</v>
      </c>
      <c r="O1875">
        <v>22.354771784232302</v>
      </c>
      <c r="P1875">
        <v>67.506516072980006</v>
      </c>
      <c r="Q1875">
        <v>9.1216052197765005E-2</v>
      </c>
    </row>
    <row r="1876" spans="1:17" hidden="1" x14ac:dyDescent="0.3">
      <c r="A1876" t="s">
        <v>3908</v>
      </c>
      <c r="B1876" t="s">
        <v>3909</v>
      </c>
      <c r="C1876" t="str">
        <f>IFERROR(VLOOKUP(Table1[[#This Row],[Ticker]],[1]!Table1[[Symbol]:[Industry]],2,FALSE),"-")</f>
        <v>-</v>
      </c>
      <c r="D1876" t="s">
        <v>246</v>
      </c>
      <c r="E1876">
        <v>430.17340560299999</v>
      </c>
      <c r="F1876">
        <v>68.44</v>
      </c>
      <c r="G1876">
        <v>29.391270834910799</v>
      </c>
      <c r="H1876">
        <v>11.354750095935501</v>
      </c>
      <c r="I1876">
        <v>18.6759529024919</v>
      </c>
      <c r="J1876">
        <v>6.9896287011630998</v>
      </c>
      <c r="K1876">
        <v>60.204502893279098</v>
      </c>
      <c r="L1876">
        <v>56.441902609559797</v>
      </c>
      <c r="M1876">
        <v>74.422434283011299</v>
      </c>
      <c r="N1876">
        <v>1.6641189802286001</v>
      </c>
      <c r="O1876">
        <v>12.054354178842701</v>
      </c>
      <c r="P1876">
        <v>77.720072708387406</v>
      </c>
      <c r="Q1876">
        <v>0.115965795262832</v>
      </c>
    </row>
    <row r="1877" spans="1:17" hidden="1" x14ac:dyDescent="0.3">
      <c r="A1877" t="s">
        <v>3910</v>
      </c>
      <c r="B1877" t="s">
        <v>3911</v>
      </c>
      <c r="C1877" t="str">
        <f>IFERROR(VLOOKUP(Table1[[#This Row],[Ticker]],[1]!Table1[[Symbol]:[Industry]],2,FALSE),"-")</f>
        <v>-</v>
      </c>
      <c r="D1877" t="s">
        <v>553</v>
      </c>
      <c r="E1877">
        <v>430.111483139999</v>
      </c>
      <c r="F1877">
        <v>250.7</v>
      </c>
      <c r="G1877">
        <v>144.918309620542</v>
      </c>
      <c r="H1877">
        <v>-6.4994285041331796</v>
      </c>
      <c r="I1877">
        <v>45.812741089662097</v>
      </c>
      <c r="J1877">
        <v>-4.2946195181500402</v>
      </c>
      <c r="K1877">
        <v>224.03772433031901</v>
      </c>
      <c r="L1877">
        <v>182.479232991495</v>
      </c>
      <c r="M1877">
        <v>53.557449619704698</v>
      </c>
      <c r="N1877">
        <v>0.79850041598399302</v>
      </c>
      <c r="O1877">
        <v>15.117670522536899</v>
      </c>
      <c r="P1877">
        <v>187.43407475349599</v>
      </c>
      <c r="Q1877">
        <v>0.102196044867514</v>
      </c>
    </row>
    <row r="1878" spans="1:17" hidden="1" x14ac:dyDescent="0.3">
      <c r="A1878" t="s">
        <v>3912</v>
      </c>
      <c r="B1878" t="s">
        <v>3913</v>
      </c>
      <c r="C1878" t="str">
        <f>IFERROR(VLOOKUP(Table1[[#This Row],[Ticker]],[1]!Table1[[Symbol]:[Industry]],2,FALSE),"-")</f>
        <v>-</v>
      </c>
      <c r="D1878" t="s">
        <v>62</v>
      </c>
      <c r="E1878">
        <v>430.03979873999998</v>
      </c>
      <c r="F1878">
        <v>339.55</v>
      </c>
      <c r="G1878">
        <v>195.29384203065601</v>
      </c>
      <c r="H1878">
        <v>18.185415120565999</v>
      </c>
      <c r="I1878">
        <v>-3.79008701442948</v>
      </c>
      <c r="J1878">
        <v>-10.7372484976627</v>
      </c>
      <c r="K1878">
        <v>321.32742624882599</v>
      </c>
      <c r="L1878">
        <v>265.74146586022499</v>
      </c>
      <c r="M1878">
        <v>49.803865071856102</v>
      </c>
      <c r="N1878">
        <v>2.4417696570018901</v>
      </c>
      <c r="O1878">
        <v>22.8096009424237</v>
      </c>
      <c r="P1878">
        <v>224.77283596365299</v>
      </c>
      <c r="Q1878">
        <v>0.139317919660157</v>
      </c>
    </row>
    <row r="1879" spans="1:17" hidden="1" x14ac:dyDescent="0.3">
      <c r="A1879" t="s">
        <v>3914</v>
      </c>
      <c r="B1879" t="s">
        <v>3915</v>
      </c>
      <c r="C1879" t="str">
        <f>IFERROR(VLOOKUP(Table1[[#This Row],[Ticker]],[1]!Table1[[Symbol]:[Industry]],2,FALSE),"-")</f>
        <v>-</v>
      </c>
      <c r="D1879" t="s">
        <v>337</v>
      </c>
      <c r="E1879">
        <v>429.78636</v>
      </c>
      <c r="F1879">
        <v>440.4</v>
      </c>
      <c r="G1879">
        <v>-14.5544176521844</v>
      </c>
      <c r="H1879">
        <v>-7.1892975231120699</v>
      </c>
      <c r="I1879">
        <v>-6.2194125065495598E-2</v>
      </c>
      <c r="J1879">
        <v>-9.9208532561235199</v>
      </c>
      <c r="O1879">
        <v>0</v>
      </c>
      <c r="P1879">
        <v>25.8465495070724</v>
      </c>
    </row>
    <row r="1880" spans="1:17" hidden="1" x14ac:dyDescent="0.3">
      <c r="A1880" t="s">
        <v>3916</v>
      </c>
      <c r="B1880" t="s">
        <v>3917</v>
      </c>
      <c r="C1880" t="str">
        <f>IFERROR(VLOOKUP(Table1[[#This Row],[Ticker]],[1]!Table1[[Symbol]:[Industry]],2,FALSE),"-")</f>
        <v>-</v>
      </c>
      <c r="D1880" t="s">
        <v>46</v>
      </c>
      <c r="E1880">
        <v>425.63159999999999</v>
      </c>
      <c r="F1880">
        <v>376.15</v>
      </c>
      <c r="G1880">
        <v>30.719934895852301</v>
      </c>
      <c r="H1880">
        <v>52.3619523079918</v>
      </c>
      <c r="I1880">
        <v>54.307597344328201</v>
      </c>
      <c r="J1880">
        <v>9.45941398042279E-2</v>
      </c>
      <c r="K1880">
        <v>294.90921451940898</v>
      </c>
      <c r="M1880">
        <v>71.915163793578301</v>
      </c>
      <c r="N1880">
        <v>1.56313235791928</v>
      </c>
      <c r="O1880">
        <v>12.853914661704099</v>
      </c>
      <c r="P1880">
        <v>119.457409568261</v>
      </c>
    </row>
    <row r="1881" spans="1:17" hidden="1" x14ac:dyDescent="0.3">
      <c r="A1881" t="s">
        <v>3918</v>
      </c>
      <c r="B1881" t="s">
        <v>3919</v>
      </c>
      <c r="C1881" t="str">
        <f>IFERROR(VLOOKUP(Table1[[#This Row],[Ticker]],[1]!Table1[[Symbol]:[Industry]],2,FALSE),"-")</f>
        <v>-</v>
      </c>
      <c r="D1881" t="s">
        <v>905</v>
      </c>
      <c r="E1881">
        <v>425.30458248000002</v>
      </c>
      <c r="F1881">
        <v>130.15</v>
      </c>
      <c r="G1881">
        <v>57.425646916015701</v>
      </c>
      <c r="H1881">
        <v>28.631440969553498</v>
      </c>
      <c r="I1881">
        <v>-9.9113805708036509</v>
      </c>
      <c r="J1881">
        <v>6.6765869757045397</v>
      </c>
      <c r="K1881">
        <v>107.372996844307</v>
      </c>
      <c r="M1881">
        <v>64.896027841478997</v>
      </c>
      <c r="N1881">
        <v>2.4932706259068298</v>
      </c>
      <c r="O1881">
        <v>34.460238186707599</v>
      </c>
      <c r="P1881">
        <v>93.387815750371402</v>
      </c>
    </row>
    <row r="1882" spans="1:17" hidden="1" x14ac:dyDescent="0.3">
      <c r="A1882" t="s">
        <v>3920</v>
      </c>
      <c r="B1882" t="s">
        <v>3921</v>
      </c>
      <c r="C1882" t="str">
        <f>IFERROR(VLOOKUP(Table1[[#This Row],[Ticker]],[1]!Table1[[Symbol]:[Industry]],2,FALSE),"-")</f>
        <v>-</v>
      </c>
      <c r="D1882" t="s">
        <v>163</v>
      </c>
      <c r="E1882">
        <v>425.00267155</v>
      </c>
      <c r="F1882">
        <v>184.9</v>
      </c>
      <c r="G1882">
        <v>50.029261010120202</v>
      </c>
      <c r="H1882">
        <v>-0.69110688703670797</v>
      </c>
      <c r="I1882">
        <v>-10.5391991375968</v>
      </c>
      <c r="J1882">
        <v>1.4853696030044801</v>
      </c>
      <c r="K1882">
        <v>180.860599787984</v>
      </c>
      <c r="L1882">
        <v>161.23547423422099</v>
      </c>
      <c r="M1882">
        <v>60.019299625494099</v>
      </c>
      <c r="N1882">
        <v>1.9195597120580601</v>
      </c>
      <c r="O1882">
        <v>13.0340724716062</v>
      </c>
      <c r="P1882">
        <v>92.6041666666666</v>
      </c>
    </row>
    <row r="1883" spans="1:17" hidden="1" x14ac:dyDescent="0.3">
      <c r="A1883" t="s">
        <v>3922</v>
      </c>
      <c r="B1883" t="s">
        <v>3923</v>
      </c>
      <c r="C1883" t="str">
        <f>IFERROR(VLOOKUP(Table1[[#This Row],[Ticker]],[1]!Table1[[Symbol]:[Industry]],2,FALSE),"-")</f>
        <v>-</v>
      </c>
      <c r="D1883" t="s">
        <v>304</v>
      </c>
      <c r="E1883">
        <v>423.70059312000001</v>
      </c>
      <c r="F1883">
        <v>24.83</v>
      </c>
      <c r="G1883">
        <v>236.07971512501399</v>
      </c>
      <c r="H1883">
        <v>33.776387176048701</v>
      </c>
      <c r="I1883">
        <v>48.8021609373478</v>
      </c>
      <c r="J1883">
        <v>-14.991424840085299</v>
      </c>
      <c r="K1883">
        <v>19.467303132873699</v>
      </c>
      <c r="L1883">
        <v>14.984238587569999</v>
      </c>
      <c r="M1883">
        <v>63.009961597850001</v>
      </c>
      <c r="N1883">
        <v>3.5741700644944698</v>
      </c>
      <c r="O1883">
        <v>23.439387837293602</v>
      </c>
      <c r="P1883">
        <v>291.02362204724398</v>
      </c>
      <c r="Q1883">
        <v>0.101145438766696</v>
      </c>
    </row>
    <row r="1884" spans="1:17" hidden="1" x14ac:dyDescent="0.3">
      <c r="A1884" t="s">
        <v>3924</v>
      </c>
      <c r="B1884" t="s">
        <v>3925</v>
      </c>
      <c r="C1884" t="str">
        <f>IFERROR(VLOOKUP(Table1[[#This Row],[Ticker]],[1]!Table1[[Symbol]:[Industry]],2,FALSE),"-")</f>
        <v>-</v>
      </c>
      <c r="D1884" t="s">
        <v>246</v>
      </c>
      <c r="E1884">
        <v>423.21241914000001</v>
      </c>
      <c r="F1884">
        <v>128.1</v>
      </c>
      <c r="G1884">
        <v>33.803065851472098</v>
      </c>
      <c r="H1884">
        <v>0.68771347845956898</v>
      </c>
      <c r="I1884">
        <v>6.3508958376551901</v>
      </c>
      <c r="J1884">
        <v>-2.08243741453937</v>
      </c>
      <c r="K1884">
        <v>125.878816109913</v>
      </c>
      <c r="L1884">
        <v>113.339301530086</v>
      </c>
      <c r="M1884">
        <v>49.085373514249802</v>
      </c>
      <c r="N1884">
        <v>1.53808732707994</v>
      </c>
      <c r="O1884">
        <v>26.971116315378602</v>
      </c>
      <c r="P1884">
        <v>96.925441967717106</v>
      </c>
      <c r="Q1884">
        <v>0.12926179749568301</v>
      </c>
    </row>
    <row r="1885" spans="1:17" hidden="1" x14ac:dyDescent="0.3">
      <c r="A1885" t="s">
        <v>3926</v>
      </c>
      <c r="B1885" t="s">
        <v>3927</v>
      </c>
      <c r="C1885" t="str">
        <f>IFERROR(VLOOKUP(Table1[[#This Row],[Ticker]],[1]!Table1[[Symbol]:[Industry]],2,FALSE),"-")</f>
        <v>-</v>
      </c>
      <c r="D1885" t="s">
        <v>700</v>
      </c>
      <c r="E1885">
        <v>422.69452255499999</v>
      </c>
      <c r="F1885">
        <v>143.22999999999999</v>
      </c>
      <c r="G1885">
        <v>1.48189187162509</v>
      </c>
      <c r="H1885">
        <v>5.6876435981640103</v>
      </c>
      <c r="I1885">
        <v>-5.2605205442407703</v>
      </c>
      <c r="J1885">
        <v>-1.65117079452537</v>
      </c>
      <c r="K1885">
        <v>133.98748910440401</v>
      </c>
      <c r="L1885">
        <v>129.73900535859701</v>
      </c>
      <c r="M1885">
        <v>55.729636017683198</v>
      </c>
      <c r="N1885">
        <v>1.8090135525482001</v>
      </c>
      <c r="O1885">
        <v>14.6407875445088</v>
      </c>
      <c r="P1885">
        <v>33.175267317526703</v>
      </c>
      <c r="Q1885">
        <v>3.5484306266633001E-2</v>
      </c>
    </row>
    <row r="1886" spans="1:17" hidden="1" x14ac:dyDescent="0.3">
      <c r="A1886" t="s">
        <v>3928</v>
      </c>
      <c r="B1886" t="s">
        <v>3929</v>
      </c>
      <c r="C1886" t="str">
        <f>IFERROR(VLOOKUP(Table1[[#This Row],[Ticker]],[1]!Table1[[Symbol]:[Industry]],2,FALSE),"-")</f>
        <v>-</v>
      </c>
      <c r="D1886" t="s">
        <v>21</v>
      </c>
      <c r="E1886">
        <v>422.45655528999998</v>
      </c>
      <c r="F1886">
        <v>424.15</v>
      </c>
      <c r="G1886">
        <v>-9.5563066722552605</v>
      </c>
      <c r="H1886">
        <v>-0.96632124219706494</v>
      </c>
      <c r="I1886">
        <v>-24.609205989397498</v>
      </c>
      <c r="J1886">
        <v>-2.1892959277288102</v>
      </c>
      <c r="K1886">
        <v>407.64379454435698</v>
      </c>
      <c r="L1886">
        <v>407.467108872258</v>
      </c>
      <c r="M1886">
        <v>45.102178524990499</v>
      </c>
      <c r="N1886">
        <v>0.92224883013671699</v>
      </c>
      <c r="O1886">
        <v>34.386419898620701</v>
      </c>
      <c r="P1886">
        <v>27.124231979619299</v>
      </c>
      <c r="Q1886">
        <v>0.152373121653335</v>
      </c>
    </row>
    <row r="1887" spans="1:17" hidden="1" x14ac:dyDescent="0.3">
      <c r="A1887" t="s">
        <v>3930</v>
      </c>
      <c r="B1887" t="s">
        <v>3931</v>
      </c>
      <c r="C1887" t="str">
        <f>IFERROR(VLOOKUP(Table1[[#This Row],[Ticker]],[1]!Table1[[Symbol]:[Industry]],2,FALSE),"-")</f>
        <v>-</v>
      </c>
      <c r="D1887" t="s">
        <v>3932</v>
      </c>
      <c r="E1887">
        <v>422.15460630000001</v>
      </c>
      <c r="F1887">
        <v>789.65</v>
      </c>
      <c r="G1887">
        <v>39.143036675458497</v>
      </c>
      <c r="H1887">
        <v>6.96313540094431</v>
      </c>
      <c r="I1887">
        <v>44.317311171958799</v>
      </c>
      <c r="J1887">
        <v>1.87506258546063</v>
      </c>
      <c r="K1887">
        <v>758.164644181325</v>
      </c>
      <c r="L1887">
        <v>607.73767591522801</v>
      </c>
      <c r="M1887">
        <v>46.966156055938598</v>
      </c>
      <c r="N1887">
        <v>0.69718362962727098</v>
      </c>
      <c r="O1887">
        <v>12.0749699233837</v>
      </c>
      <c r="P1887">
        <v>78.734721593481197</v>
      </c>
      <c r="Q1887">
        <v>0.19567532776382501</v>
      </c>
    </row>
    <row r="1888" spans="1:17" hidden="1" x14ac:dyDescent="0.3">
      <c r="A1888" t="s">
        <v>3933</v>
      </c>
      <c r="B1888" t="s">
        <v>3934</v>
      </c>
      <c r="C1888" t="str">
        <f>IFERROR(VLOOKUP(Table1[[#This Row],[Ticker]],[1]!Table1[[Symbol]:[Industry]],2,FALSE),"-")</f>
        <v>-</v>
      </c>
      <c r="D1888" t="s">
        <v>21</v>
      </c>
      <c r="E1888">
        <v>421.57986878399998</v>
      </c>
      <c r="F1888">
        <v>134.06</v>
      </c>
      <c r="G1888">
        <v>-2.21491303143848</v>
      </c>
      <c r="H1888">
        <v>6.4223816259164597</v>
      </c>
      <c r="I1888">
        <v>-24.288898140004701</v>
      </c>
      <c r="J1888">
        <v>-3.50391468726664</v>
      </c>
      <c r="K1888">
        <v>127.99169567577199</v>
      </c>
      <c r="L1888">
        <v>123.396722025675</v>
      </c>
      <c r="M1888">
        <v>47.944775798278101</v>
      </c>
      <c r="N1888">
        <v>0.65873246816903597</v>
      </c>
      <c r="O1888">
        <v>25.3170222288527</v>
      </c>
      <c r="P1888">
        <v>45.559174809989102</v>
      </c>
      <c r="Q1888">
        <v>-1.8060630907000001E-2</v>
      </c>
    </row>
    <row r="1889" spans="1:17" hidden="1" x14ac:dyDescent="0.3">
      <c r="A1889" t="s">
        <v>3935</v>
      </c>
      <c r="B1889" t="s">
        <v>3936</v>
      </c>
      <c r="C1889" t="str">
        <f>IFERROR(VLOOKUP(Table1[[#This Row],[Ticker]],[1]!Table1[[Symbol]:[Industry]],2,FALSE),"-")</f>
        <v>-</v>
      </c>
      <c r="D1889" t="s">
        <v>938</v>
      </c>
      <c r="E1889">
        <v>421.09199999999998</v>
      </c>
      <c r="F1889">
        <v>204</v>
      </c>
      <c r="G1889">
        <v>-1.17183412153459</v>
      </c>
      <c r="H1889">
        <v>-6.9251230682834102</v>
      </c>
      <c r="I1889">
        <v>-28.814090158427899</v>
      </c>
      <c r="J1889">
        <v>-3.0880188098882</v>
      </c>
      <c r="K1889">
        <v>217.18355235029901</v>
      </c>
      <c r="L1889">
        <v>210.72416505431499</v>
      </c>
      <c r="M1889">
        <v>34.792279408859798</v>
      </c>
      <c r="N1889">
        <v>2.0846824408468199</v>
      </c>
      <c r="O1889">
        <v>48.995098039215598</v>
      </c>
      <c r="P1889">
        <v>48.363636363636303</v>
      </c>
      <c r="Q1889">
        <v>0.124154540654394</v>
      </c>
    </row>
    <row r="1890" spans="1:17" hidden="1" x14ac:dyDescent="0.3">
      <c r="A1890" t="s">
        <v>3937</v>
      </c>
      <c r="B1890" t="s">
        <v>3938</v>
      </c>
      <c r="C1890" t="str">
        <f>IFERROR(VLOOKUP(Table1[[#This Row],[Ticker]],[1]!Table1[[Symbol]:[Industry]],2,FALSE),"-")</f>
        <v>-</v>
      </c>
      <c r="D1890" t="s">
        <v>986</v>
      </c>
      <c r="E1890">
        <v>420.16477638999999</v>
      </c>
      <c r="F1890">
        <v>44.81</v>
      </c>
      <c r="G1890">
        <v>43.9781914370786</v>
      </c>
      <c r="H1890">
        <v>5.1249767028629902</v>
      </c>
      <c r="I1890">
        <v>31.253126124440001</v>
      </c>
      <c r="J1890">
        <v>5.9431700620961498</v>
      </c>
      <c r="K1890">
        <v>40.929644415890301</v>
      </c>
      <c r="L1890">
        <v>35.672193623447903</v>
      </c>
      <c r="M1890">
        <v>66.422464843146201</v>
      </c>
      <c r="N1890">
        <v>0.15358789920913099</v>
      </c>
      <c r="O1890">
        <v>12.474893996875601</v>
      </c>
      <c r="P1890">
        <v>75.381604696673193</v>
      </c>
      <c r="Q1890">
        <v>2.7814066737983999E-2</v>
      </c>
    </row>
    <row r="1891" spans="1:17" hidden="1" x14ac:dyDescent="0.3">
      <c r="A1891" t="s">
        <v>3939</v>
      </c>
      <c r="B1891" t="s">
        <v>3940</v>
      </c>
      <c r="C1891" t="str">
        <f>IFERROR(VLOOKUP(Table1[[#This Row],[Ticker]],[1]!Table1[[Symbol]:[Industry]],2,FALSE),"-")</f>
        <v>-</v>
      </c>
      <c r="D1891" t="s">
        <v>637</v>
      </c>
      <c r="E1891">
        <v>419.96521046999999</v>
      </c>
      <c r="F1891">
        <v>208.3</v>
      </c>
      <c r="G1891">
        <v>-0.27427405977923702</v>
      </c>
      <c r="H1891">
        <v>6.0349449011303502</v>
      </c>
      <c r="I1891">
        <v>-6.99921130917408</v>
      </c>
      <c r="J1891">
        <v>11.6915503155219</v>
      </c>
      <c r="K1891">
        <v>172.009655084146</v>
      </c>
      <c r="L1891">
        <v>179.89961986044699</v>
      </c>
      <c r="M1891">
        <v>81.775566014845495</v>
      </c>
      <c r="N1891">
        <v>2.8139901091251098</v>
      </c>
      <c r="O1891">
        <v>19.683149303888602</v>
      </c>
      <c r="P1891">
        <v>38.866666666666603</v>
      </c>
      <c r="Q1891">
        <v>0.29002855695972901</v>
      </c>
    </row>
    <row r="1892" spans="1:17" hidden="1" x14ac:dyDescent="0.3">
      <c r="A1892" t="s">
        <v>3941</v>
      </c>
      <c r="B1892" t="s">
        <v>3942</v>
      </c>
      <c r="C1892" t="str">
        <f>IFERROR(VLOOKUP(Table1[[#This Row],[Ticker]],[1]!Table1[[Symbol]:[Industry]],2,FALSE),"-")</f>
        <v>-</v>
      </c>
      <c r="D1892" t="s">
        <v>344</v>
      </c>
      <c r="E1892">
        <v>419.35647170999999</v>
      </c>
      <c r="F1892">
        <v>29.84</v>
      </c>
      <c r="G1892">
        <v>56.105608560135302</v>
      </c>
      <c r="H1892">
        <v>28.646163469795699</v>
      </c>
      <c r="I1892">
        <v>-13.427964987866</v>
      </c>
      <c r="J1892">
        <v>15.607932955831</v>
      </c>
      <c r="K1892">
        <v>26.857307607738299</v>
      </c>
      <c r="L1892">
        <v>25.2877731606978</v>
      </c>
      <c r="M1892">
        <v>78.582592728412095</v>
      </c>
      <c r="N1892">
        <v>2.3280206356439099</v>
      </c>
      <c r="O1892">
        <v>18.800268096514699</v>
      </c>
      <c r="P1892">
        <v>91.897106109324696</v>
      </c>
      <c r="Q1892">
        <v>8.9990602081014004E-2</v>
      </c>
    </row>
    <row r="1893" spans="1:17" hidden="1" x14ac:dyDescent="0.3">
      <c r="A1893" t="s">
        <v>3943</v>
      </c>
      <c r="B1893" t="s">
        <v>3944</v>
      </c>
      <c r="C1893" t="str">
        <f>IFERROR(VLOOKUP(Table1[[#This Row],[Ticker]],[1]!Table1[[Symbol]:[Industry]],2,FALSE),"-")</f>
        <v>-</v>
      </c>
      <c r="D1893" t="s">
        <v>46</v>
      </c>
      <c r="E1893">
        <v>419.21963636599997</v>
      </c>
      <c r="F1893">
        <v>74.790000000000006</v>
      </c>
      <c r="G1893">
        <v>124.571117662612</v>
      </c>
      <c r="H1893">
        <v>23.9120194614474</v>
      </c>
      <c r="I1893">
        <v>36.042709082508303</v>
      </c>
      <c r="J1893">
        <v>-4.3525074336354699</v>
      </c>
      <c r="K1893">
        <v>65.996952193250095</v>
      </c>
      <c r="L1893">
        <v>51.7551840989643</v>
      </c>
      <c r="M1893">
        <v>51.072778979798997</v>
      </c>
      <c r="N1893">
        <v>0.47531936878293402</v>
      </c>
      <c r="O1893">
        <v>18.331327717609302</v>
      </c>
      <c r="P1893">
        <v>157.896551724137</v>
      </c>
    </row>
    <row r="1894" spans="1:17" hidden="1" x14ac:dyDescent="0.3">
      <c r="A1894" t="s">
        <v>3945</v>
      </c>
      <c r="B1894" t="s">
        <v>3946</v>
      </c>
      <c r="C1894" t="str">
        <f>IFERROR(VLOOKUP(Table1[[#This Row],[Ticker]],[1]!Table1[[Symbol]:[Industry]],2,FALSE),"-")</f>
        <v>-</v>
      </c>
      <c r="E1894">
        <v>419.02035277800002</v>
      </c>
      <c r="F1894">
        <v>53.02</v>
      </c>
      <c r="G1894">
        <v>1018.73835206909</v>
      </c>
      <c r="H1894">
        <v>-10.434373717247</v>
      </c>
      <c r="I1894">
        <v>30.5022201337887</v>
      </c>
      <c r="J1894">
        <v>-0.23182516964141101</v>
      </c>
      <c r="K1894">
        <v>52.7848306484034</v>
      </c>
      <c r="L1894">
        <v>41.748160015376897</v>
      </c>
      <c r="M1894">
        <v>51.947983695418799</v>
      </c>
      <c r="N1894">
        <v>1.14936311325244</v>
      </c>
      <c r="O1894">
        <v>27.329309694454899</v>
      </c>
      <c r="P1894">
        <v>1045.14038876889</v>
      </c>
    </row>
    <row r="1895" spans="1:17" hidden="1" x14ac:dyDescent="0.3">
      <c r="A1895" t="s">
        <v>3947</v>
      </c>
      <c r="B1895" t="s">
        <v>3948</v>
      </c>
      <c r="C1895" t="str">
        <f>IFERROR(VLOOKUP(Table1[[#This Row],[Ticker]],[1]!Table1[[Symbol]:[Industry]],2,FALSE),"-")</f>
        <v>-</v>
      </c>
      <c r="D1895" t="s">
        <v>553</v>
      </c>
      <c r="E1895">
        <v>418.67416043100002</v>
      </c>
      <c r="F1895">
        <v>158.79</v>
      </c>
      <c r="G1895">
        <v>77.044471948498895</v>
      </c>
      <c r="H1895">
        <v>12.1765939497561</v>
      </c>
      <c r="I1895">
        <v>22.715027861652</v>
      </c>
      <c r="J1895">
        <v>13.021326034411</v>
      </c>
      <c r="K1895">
        <v>127.95819682275901</v>
      </c>
      <c r="L1895">
        <v>110.34147821822999</v>
      </c>
      <c r="M1895">
        <v>79.0004565595749</v>
      </c>
      <c r="N1895">
        <v>1.85741300905236</v>
      </c>
      <c r="O1895">
        <v>0</v>
      </c>
      <c r="P1895">
        <v>110.317880794701</v>
      </c>
      <c r="Q1895">
        <v>7.0906017224541998E-2</v>
      </c>
    </row>
    <row r="1896" spans="1:17" hidden="1" x14ac:dyDescent="0.3">
      <c r="A1896" t="s">
        <v>3949</v>
      </c>
      <c r="B1896" t="s">
        <v>3950</v>
      </c>
      <c r="C1896" t="str">
        <f>IFERROR(VLOOKUP(Table1[[#This Row],[Ticker]],[1]!Table1[[Symbol]:[Industry]],2,FALSE),"-")</f>
        <v>-</v>
      </c>
      <c r="D1896" t="s">
        <v>763</v>
      </c>
      <c r="E1896">
        <v>418.48867092</v>
      </c>
      <c r="F1896">
        <v>376.4</v>
      </c>
      <c r="G1896">
        <v>-35.539031268300697</v>
      </c>
      <c r="H1896">
        <v>4.2758494588891596</v>
      </c>
      <c r="I1896">
        <v>-21.1891575930267</v>
      </c>
      <c r="J1896">
        <v>-0.78849265164202997</v>
      </c>
      <c r="K1896">
        <v>370.90871954633798</v>
      </c>
      <c r="L1896">
        <v>387.915813841785</v>
      </c>
      <c r="M1896">
        <v>54.286749565177701</v>
      </c>
      <c r="N1896">
        <v>1.39913125215289</v>
      </c>
      <c r="O1896">
        <v>28.506907545164701</v>
      </c>
      <c r="P1896">
        <v>21.341070277240402</v>
      </c>
      <c r="Q1896">
        <v>1.328143817136E-2</v>
      </c>
    </row>
    <row r="1897" spans="1:17" hidden="1" x14ac:dyDescent="0.3">
      <c r="A1897" t="s">
        <v>3951</v>
      </c>
      <c r="B1897" t="s">
        <v>3952</v>
      </c>
      <c r="C1897" t="str">
        <f>IFERROR(VLOOKUP(Table1[[#This Row],[Ticker]],[1]!Table1[[Symbol]:[Industry]],2,FALSE),"-")</f>
        <v>-</v>
      </c>
      <c r="D1897" t="s">
        <v>122</v>
      </c>
      <c r="E1897">
        <v>417.62869612499998</v>
      </c>
      <c r="F1897">
        <v>678.5</v>
      </c>
      <c r="G1897">
        <v>-19.811823833571399</v>
      </c>
      <c r="H1897">
        <v>21.141089217219399</v>
      </c>
      <c r="I1897">
        <v>2.4023761963660899</v>
      </c>
      <c r="J1897">
        <v>-1.95917881746633</v>
      </c>
      <c r="K1897">
        <v>611.35422852445402</v>
      </c>
      <c r="L1897">
        <v>575.03282162360097</v>
      </c>
      <c r="M1897">
        <v>55.837588710560503</v>
      </c>
      <c r="N1897">
        <v>0.70721439332960001</v>
      </c>
      <c r="O1897">
        <v>21.510685335298401</v>
      </c>
      <c r="P1897">
        <v>38.469387755101998</v>
      </c>
      <c r="Q1897">
        <v>4.9660087385646999E-2</v>
      </c>
    </row>
    <row r="1898" spans="1:17" hidden="1" x14ac:dyDescent="0.3">
      <c r="A1898" t="s">
        <v>3953</v>
      </c>
      <c r="B1898" t="s">
        <v>3954</v>
      </c>
      <c r="C1898" t="str">
        <f>IFERROR(VLOOKUP(Table1[[#This Row],[Ticker]],[1]!Table1[[Symbol]:[Industry]],2,FALSE),"-")</f>
        <v>-</v>
      </c>
      <c r="D1898" t="s">
        <v>700</v>
      </c>
      <c r="E1898">
        <v>416.50881974999999</v>
      </c>
      <c r="F1898">
        <v>263.8</v>
      </c>
      <c r="G1898">
        <v>27.821874437290901</v>
      </c>
      <c r="H1898">
        <v>10.504380637807399</v>
      </c>
      <c r="I1898">
        <v>1.43068091968925</v>
      </c>
      <c r="J1898">
        <v>-0.42561106723396402</v>
      </c>
      <c r="K1898">
        <v>249.23522810531199</v>
      </c>
      <c r="L1898">
        <v>232.61482467751</v>
      </c>
      <c r="M1898">
        <v>57.229238899217599</v>
      </c>
      <c r="N1898">
        <v>2.5049232312345602</v>
      </c>
      <c r="O1898">
        <v>9.1736163760424603</v>
      </c>
      <c r="P1898">
        <v>56.094674556213</v>
      </c>
      <c r="Q1898">
        <v>3.8635006790644001E-2</v>
      </c>
    </row>
    <row r="1899" spans="1:17" hidden="1" x14ac:dyDescent="0.3">
      <c r="A1899" t="s">
        <v>3955</v>
      </c>
      <c r="B1899" t="s">
        <v>3956</v>
      </c>
      <c r="C1899" t="str">
        <f>IFERROR(VLOOKUP(Table1[[#This Row],[Ticker]],[1]!Table1[[Symbol]:[Industry]],2,FALSE),"-")</f>
        <v>-</v>
      </c>
      <c r="D1899" t="s">
        <v>130</v>
      </c>
      <c r="E1899">
        <v>414.56635</v>
      </c>
      <c r="F1899">
        <v>248.35</v>
      </c>
      <c r="G1899">
        <v>31.833070022082399</v>
      </c>
      <c r="H1899">
        <v>-8.9975408204309897</v>
      </c>
      <c r="I1899">
        <v>3.8440903463086902</v>
      </c>
      <c r="J1899">
        <v>-0.74160408120602805</v>
      </c>
      <c r="K1899">
        <v>241.382217226319</v>
      </c>
      <c r="L1899">
        <v>218.90482200809501</v>
      </c>
      <c r="M1899">
        <v>44.880320865956598</v>
      </c>
      <c r="N1899">
        <v>0.96794743601554301</v>
      </c>
      <c r="O1899">
        <v>14.354741292530701</v>
      </c>
      <c r="P1899">
        <v>81.0131195335277</v>
      </c>
      <c r="Q1899">
        <v>0.125921710160906</v>
      </c>
    </row>
    <row r="1900" spans="1:17" hidden="1" x14ac:dyDescent="0.3">
      <c r="A1900" t="s">
        <v>3957</v>
      </c>
      <c r="B1900" t="s">
        <v>3958</v>
      </c>
      <c r="C1900" t="str">
        <f>IFERROR(VLOOKUP(Table1[[#This Row],[Ticker]],[1]!Table1[[Symbol]:[Industry]],2,FALSE),"-")</f>
        <v>-</v>
      </c>
      <c r="D1900" t="s">
        <v>2489</v>
      </c>
      <c r="E1900">
        <v>414.56585000000001</v>
      </c>
      <c r="F1900">
        <v>28.9</v>
      </c>
      <c r="G1900">
        <v>193.878716901969</v>
      </c>
      <c r="H1900">
        <v>2.9097500959355398</v>
      </c>
      <c r="I1900">
        <v>97.056202734763005</v>
      </c>
      <c r="J1900">
        <v>5.9334196986772399E-2</v>
      </c>
      <c r="K1900">
        <v>26.010472493079501</v>
      </c>
      <c r="L1900">
        <v>18.673953460963499</v>
      </c>
      <c r="M1900">
        <v>60.832568312781099</v>
      </c>
      <c r="N1900">
        <v>1.2839397573793301</v>
      </c>
      <c r="O1900">
        <v>18.8004613610149</v>
      </c>
      <c r="P1900">
        <v>349.22279792746099</v>
      </c>
      <c r="Q1900">
        <v>0.27887720959560602</v>
      </c>
    </row>
    <row r="1901" spans="1:17" hidden="1" x14ac:dyDescent="0.3">
      <c r="A1901" t="s">
        <v>3959</v>
      </c>
      <c r="B1901" t="s">
        <v>3960</v>
      </c>
      <c r="C1901" t="str">
        <f>IFERROR(VLOOKUP(Table1[[#This Row],[Ticker]],[1]!Table1[[Symbol]:[Industry]],2,FALSE),"-")</f>
        <v>-</v>
      </c>
      <c r="D1901" t="s">
        <v>1175</v>
      </c>
      <c r="E1901">
        <v>413.777468575</v>
      </c>
      <c r="F1901">
        <v>148.13999999999999</v>
      </c>
      <c r="G1901">
        <v>-30.019473264539901</v>
      </c>
      <c r="H1901">
        <v>-2.9224334319378502</v>
      </c>
      <c r="I1901">
        <v>-23.3358221412944</v>
      </c>
      <c r="J1901">
        <v>-5.0029876764185799</v>
      </c>
      <c r="K1901">
        <v>151.87359968639501</v>
      </c>
      <c r="L1901">
        <v>154.350227969885</v>
      </c>
      <c r="M1901">
        <v>49.352677848904101</v>
      </c>
      <c r="N1901">
        <v>1.0228655687589401</v>
      </c>
      <c r="O1901">
        <v>62.0089104900769</v>
      </c>
      <c r="P1901">
        <v>19.660743134087198</v>
      </c>
      <c r="Q1901">
        <v>-4.7403130202010001E-3</v>
      </c>
    </row>
    <row r="1902" spans="1:17" hidden="1" x14ac:dyDescent="0.3">
      <c r="A1902" t="s">
        <v>3961</v>
      </c>
      <c r="B1902" t="s">
        <v>3962</v>
      </c>
      <c r="C1902" t="str">
        <f>IFERROR(VLOOKUP(Table1[[#This Row],[Ticker]],[1]!Table1[[Symbol]:[Industry]],2,FALSE),"-")</f>
        <v>-</v>
      </c>
      <c r="D1902" t="s">
        <v>108</v>
      </c>
      <c r="E1902">
        <v>412.95</v>
      </c>
      <c r="F1902">
        <v>27672</v>
      </c>
      <c r="G1902">
        <v>117.44817413122701</v>
      </c>
      <c r="H1902">
        <v>36.865883423377198</v>
      </c>
      <c r="I1902">
        <v>45.699393228053601</v>
      </c>
      <c r="J1902">
        <v>-8.1143788843892004</v>
      </c>
      <c r="K1902">
        <v>23116.839690803299</v>
      </c>
      <c r="L1902">
        <v>18238.260025249601</v>
      </c>
      <c r="M1902">
        <v>50.665557497258199</v>
      </c>
      <c r="N1902">
        <v>2.2701364017374002</v>
      </c>
      <c r="O1902">
        <v>40.213934663197399</v>
      </c>
      <c r="P1902">
        <v>182.04213508913099</v>
      </c>
      <c r="Q1902">
        <v>5.2872854413766997E-2</v>
      </c>
    </row>
    <row r="1903" spans="1:17" hidden="1" x14ac:dyDescent="0.3">
      <c r="A1903" t="s">
        <v>3963</v>
      </c>
      <c r="B1903" t="s">
        <v>3964</v>
      </c>
      <c r="C1903" t="str">
        <f>IFERROR(VLOOKUP(Table1[[#This Row],[Ticker]],[1]!Table1[[Symbol]:[Industry]],2,FALSE),"-")</f>
        <v>-</v>
      </c>
      <c r="D1903" t="s">
        <v>21</v>
      </c>
      <c r="E1903">
        <v>409.61040000000003</v>
      </c>
      <c r="F1903">
        <v>315.35000000000002</v>
      </c>
      <c r="G1903">
        <v>-11.9374268994404</v>
      </c>
      <c r="H1903">
        <v>56.3372170709521</v>
      </c>
      <c r="I1903">
        <v>2.55479662767844</v>
      </c>
      <c r="J1903">
        <v>-10.091361212251901</v>
      </c>
      <c r="K1903">
        <v>249.35456771935301</v>
      </c>
      <c r="M1903">
        <v>67.547825922339399</v>
      </c>
      <c r="N1903">
        <v>1.4578512396694201</v>
      </c>
      <c r="O1903">
        <v>19.803393055335299</v>
      </c>
      <c r="P1903">
        <v>122.077464788732</v>
      </c>
    </row>
    <row r="1904" spans="1:17" hidden="1" x14ac:dyDescent="0.3">
      <c r="A1904" t="s">
        <v>3965</v>
      </c>
      <c r="B1904" t="s">
        <v>3966</v>
      </c>
      <c r="C1904" t="str">
        <f>IFERROR(VLOOKUP(Table1[[#This Row],[Ticker]],[1]!Table1[[Symbol]:[Industry]],2,FALSE),"-")</f>
        <v>-</v>
      </c>
      <c r="D1904" t="s">
        <v>637</v>
      </c>
      <c r="E1904">
        <v>408.635625</v>
      </c>
      <c r="F1904">
        <v>5711.7</v>
      </c>
      <c r="G1904">
        <v>24.907286849476598</v>
      </c>
      <c r="H1904">
        <v>23.7817551084668</v>
      </c>
      <c r="I1904">
        <v>29.205182318415002</v>
      </c>
      <c r="J1904">
        <v>-2.20514836907719</v>
      </c>
      <c r="K1904">
        <v>5142.1545643564496</v>
      </c>
      <c r="L1904">
        <v>4493.4354310787603</v>
      </c>
      <c r="M1904">
        <v>58.603656760534001</v>
      </c>
      <c r="N1904">
        <v>2.92971843127083</v>
      </c>
      <c r="O1904">
        <v>23.778384719085398</v>
      </c>
      <c r="P1904">
        <v>70.498507462686504</v>
      </c>
      <c r="Q1904">
        <v>4.6219514674464002E-2</v>
      </c>
    </row>
    <row r="1905" spans="1:17" hidden="1" x14ac:dyDescent="0.3">
      <c r="A1905" t="s">
        <v>3967</v>
      </c>
      <c r="B1905" t="s">
        <v>3968</v>
      </c>
      <c r="C1905" t="str">
        <f>IFERROR(VLOOKUP(Table1[[#This Row],[Ticker]],[1]!Table1[[Symbol]:[Industry]],2,FALSE),"-")</f>
        <v>-</v>
      </c>
      <c r="D1905" t="s">
        <v>75</v>
      </c>
      <c r="E1905">
        <v>408.012</v>
      </c>
      <c r="F1905">
        <v>300</v>
      </c>
      <c r="G1905">
        <v>-34.094344392111097</v>
      </c>
      <c r="H1905">
        <v>-6.0460631996797298</v>
      </c>
      <c r="I1905">
        <v>-11.909813172684499</v>
      </c>
      <c r="K1905">
        <v>236.47452214466199</v>
      </c>
      <c r="M1905" s="1">
        <v>1.5919334800000001E-7</v>
      </c>
      <c r="N1905">
        <v>1</v>
      </c>
      <c r="O1905">
        <v>8.3333333333333197</v>
      </c>
      <c r="P1905">
        <v>1.0101010101010099</v>
      </c>
    </row>
    <row r="1906" spans="1:17" hidden="1" x14ac:dyDescent="0.3">
      <c r="A1906" t="s">
        <v>3969</v>
      </c>
      <c r="B1906" t="s">
        <v>3970</v>
      </c>
      <c r="C1906" t="str">
        <f>IFERROR(VLOOKUP(Table1[[#This Row],[Ticker]],[1]!Table1[[Symbol]:[Industry]],2,FALSE),"-")</f>
        <v>-</v>
      </c>
      <c r="D1906" t="s">
        <v>62</v>
      </c>
      <c r="E1906">
        <v>407.66575863999998</v>
      </c>
      <c r="F1906">
        <v>91.25</v>
      </c>
      <c r="G1906">
        <v>92.488518022835194</v>
      </c>
      <c r="H1906">
        <v>-16.851321840181299</v>
      </c>
      <c r="I1906">
        <v>150.774605683018</v>
      </c>
      <c r="J1906">
        <v>-8.4471176326851207</v>
      </c>
      <c r="K1906">
        <v>102.20487112459701</v>
      </c>
      <c r="L1906">
        <v>71.443885812042893</v>
      </c>
      <c r="M1906">
        <v>15.677225328051399</v>
      </c>
      <c r="N1906">
        <v>0.76287944293090104</v>
      </c>
      <c r="O1906">
        <v>42.356164383561598</v>
      </c>
      <c r="P1906">
        <v>346.75642594859198</v>
      </c>
      <c r="Q1906">
        <v>0.209950182651096</v>
      </c>
    </row>
    <row r="1907" spans="1:17" hidden="1" x14ac:dyDescent="0.3">
      <c r="A1907" t="s">
        <v>3971</v>
      </c>
      <c r="B1907" t="s">
        <v>3972</v>
      </c>
      <c r="C1907" t="str">
        <f>IFERROR(VLOOKUP(Table1[[#This Row],[Ticker]],[1]!Table1[[Symbol]:[Industry]],2,FALSE),"-")</f>
        <v>-</v>
      </c>
      <c r="D1907" t="s">
        <v>1402</v>
      </c>
      <c r="E1907">
        <v>407.30454980000002</v>
      </c>
      <c r="F1907">
        <v>254.29</v>
      </c>
      <c r="G1907">
        <v>-13.3842589220256</v>
      </c>
      <c r="H1907">
        <v>4.4320084774727304</v>
      </c>
      <c r="I1907">
        <v>-19.187844166303499</v>
      </c>
      <c r="J1907">
        <v>-1.4575797930988399</v>
      </c>
      <c r="K1907">
        <v>225.038216711979</v>
      </c>
      <c r="L1907">
        <v>229.16451228876701</v>
      </c>
      <c r="M1907">
        <v>59.594306354134801</v>
      </c>
      <c r="N1907">
        <v>1.8596603168011301</v>
      </c>
      <c r="O1907">
        <v>21.514805930237099</v>
      </c>
      <c r="P1907">
        <v>41.350750416898201</v>
      </c>
      <c r="Q1907">
        <v>-2.5322411863115998E-2</v>
      </c>
    </row>
    <row r="1908" spans="1:17" hidden="1" x14ac:dyDescent="0.3">
      <c r="A1908" t="s">
        <v>3973</v>
      </c>
      <c r="B1908" t="s">
        <v>3974</v>
      </c>
      <c r="C1908" t="str">
        <f>IFERROR(VLOOKUP(Table1[[#This Row],[Ticker]],[1]!Table1[[Symbol]:[Industry]],2,FALSE),"-")</f>
        <v>-</v>
      </c>
      <c r="D1908" t="s">
        <v>553</v>
      </c>
      <c r="E1908">
        <v>406.53359999999998</v>
      </c>
      <c r="F1908">
        <v>348.5</v>
      </c>
      <c r="G1908">
        <v>145.863588300196</v>
      </c>
      <c r="H1908">
        <v>18.3482911293701</v>
      </c>
      <c r="I1908">
        <v>58.090186827315399</v>
      </c>
      <c r="J1908">
        <v>2.3486736965717401</v>
      </c>
      <c r="K1908">
        <v>295.04928599597201</v>
      </c>
      <c r="L1908">
        <v>234.38806720052099</v>
      </c>
      <c r="M1908">
        <v>91.586066614934097</v>
      </c>
      <c r="N1908">
        <v>4.5640729578774</v>
      </c>
      <c r="O1908">
        <v>0.43041606886657902</v>
      </c>
      <c r="P1908">
        <v>186.595394736842</v>
      </c>
      <c r="Q1908">
        <v>0.165512408045841</v>
      </c>
    </row>
    <row r="1909" spans="1:17" hidden="1" x14ac:dyDescent="0.3">
      <c r="A1909" t="s">
        <v>3975</v>
      </c>
      <c r="B1909" t="s">
        <v>3976</v>
      </c>
      <c r="C1909" t="str">
        <f>IFERROR(VLOOKUP(Table1[[#This Row],[Ticker]],[1]!Table1[[Symbol]:[Industry]],2,FALSE),"-")</f>
        <v>-</v>
      </c>
      <c r="D1909" t="s">
        <v>246</v>
      </c>
      <c r="E1909">
        <v>406.22492249999999</v>
      </c>
      <c r="F1909">
        <v>343.7</v>
      </c>
      <c r="G1909">
        <v>-36.955062073908799</v>
      </c>
      <c r="H1909">
        <v>6.7901896563750999</v>
      </c>
      <c r="I1909">
        <v>-22.4628385467899</v>
      </c>
      <c r="J1909">
        <v>-4.3433392713032903</v>
      </c>
      <c r="M1909">
        <v>37.832937501075399</v>
      </c>
      <c r="O1909">
        <v>36.10707011929</v>
      </c>
      <c r="P1909">
        <v>18.517241379310299</v>
      </c>
    </row>
    <row r="1910" spans="1:17" hidden="1" x14ac:dyDescent="0.3">
      <c r="A1910" t="s">
        <v>3977</v>
      </c>
      <c r="B1910" t="s">
        <v>3978</v>
      </c>
      <c r="C1910" t="str">
        <f>IFERROR(VLOOKUP(Table1[[#This Row],[Ticker]],[1]!Table1[[Symbol]:[Industry]],2,FALSE),"-")</f>
        <v>-</v>
      </c>
      <c r="E1910">
        <v>405.72843705000003</v>
      </c>
      <c r="F1910">
        <v>220.25</v>
      </c>
      <c r="G1910">
        <v>27.9427425573794</v>
      </c>
      <c r="H1910">
        <v>63.694035810221202</v>
      </c>
      <c r="I1910">
        <v>41.628004882386897</v>
      </c>
      <c r="J1910">
        <v>37.908257449508902</v>
      </c>
      <c r="K1910">
        <v>156.98726283084801</v>
      </c>
      <c r="L1910">
        <v>142.44062652533299</v>
      </c>
      <c r="M1910">
        <v>91.580287691525299</v>
      </c>
      <c r="N1910">
        <v>3.3905675801824602</v>
      </c>
      <c r="O1910">
        <v>8.05902383654937</v>
      </c>
      <c r="P1910">
        <v>88.167449807774403</v>
      </c>
      <c r="Q1910">
        <v>0.14285101585850199</v>
      </c>
    </row>
    <row r="1911" spans="1:17" hidden="1" x14ac:dyDescent="0.3">
      <c r="A1911" t="s">
        <v>3979</v>
      </c>
      <c r="B1911" t="s">
        <v>3980</v>
      </c>
      <c r="C1911" t="str">
        <f>IFERROR(VLOOKUP(Table1[[#This Row],[Ticker]],[1]!Table1[[Symbol]:[Industry]],2,FALSE),"-")</f>
        <v>-</v>
      </c>
      <c r="D1911" t="s">
        <v>553</v>
      </c>
      <c r="E1911">
        <v>405.213748372</v>
      </c>
      <c r="F1911">
        <v>160.36000000000001</v>
      </c>
      <c r="G1911">
        <v>81.722557719404804</v>
      </c>
      <c r="H1911">
        <v>-17.112815892648101</v>
      </c>
      <c r="I1911">
        <v>-1.2021845913935301</v>
      </c>
      <c r="J1911">
        <v>-4.2527258194834499</v>
      </c>
      <c r="K1911">
        <v>162.100194206937</v>
      </c>
      <c r="L1911">
        <v>136.57541558448401</v>
      </c>
      <c r="M1911">
        <v>45.4863763544192</v>
      </c>
      <c r="N1911">
        <v>0.30053305833649702</v>
      </c>
      <c r="O1911">
        <v>23.353704165627299</v>
      </c>
      <c r="P1911">
        <v>120.426116838488</v>
      </c>
      <c r="Q1911">
        <v>1.7256236235481E-2</v>
      </c>
    </row>
    <row r="1912" spans="1:17" hidden="1" x14ac:dyDescent="0.3">
      <c r="A1912" t="s">
        <v>3981</v>
      </c>
      <c r="B1912" t="s">
        <v>3982</v>
      </c>
      <c r="C1912" t="str">
        <f>IFERROR(VLOOKUP(Table1[[#This Row],[Ticker]],[1]!Table1[[Symbol]:[Industry]],2,FALSE),"-")</f>
        <v>-</v>
      </c>
      <c r="D1912" t="s">
        <v>726</v>
      </c>
      <c r="E1912">
        <v>403.96712102999999</v>
      </c>
      <c r="F1912">
        <v>90.16</v>
      </c>
      <c r="G1912">
        <v>-46.259814477581202</v>
      </c>
      <c r="H1912">
        <v>-10.9450615422907</v>
      </c>
      <c r="I1912">
        <v>-36.430533139197699</v>
      </c>
      <c r="J1912">
        <v>-2.9189176919559099</v>
      </c>
      <c r="K1912">
        <v>95.147915916194407</v>
      </c>
      <c r="L1912">
        <v>106.048262442938</v>
      </c>
      <c r="M1912">
        <v>27.9728555237253</v>
      </c>
      <c r="N1912">
        <v>0.40233092693995998</v>
      </c>
      <c r="O1912">
        <v>68.589174800354897</v>
      </c>
      <c r="P1912">
        <v>9.6836982968369707</v>
      </c>
      <c r="Q1912">
        <v>-5.7454382020968003E-2</v>
      </c>
    </row>
    <row r="1913" spans="1:17" hidden="1" x14ac:dyDescent="0.3">
      <c r="A1913" t="s">
        <v>3983</v>
      </c>
      <c r="B1913" t="s">
        <v>3984</v>
      </c>
      <c r="C1913" t="str">
        <f>IFERROR(VLOOKUP(Table1[[#This Row],[Ticker]],[1]!Table1[[Symbol]:[Industry]],2,FALSE),"-")</f>
        <v>-</v>
      </c>
      <c r="D1913" t="s">
        <v>253</v>
      </c>
      <c r="E1913">
        <v>403.84610364000002</v>
      </c>
      <c r="F1913">
        <v>12.67</v>
      </c>
      <c r="G1913">
        <v>25.334490246304298</v>
      </c>
      <c r="H1913">
        <v>9.5303185527874298E-2</v>
      </c>
      <c r="I1913">
        <v>-8.9016830913837293</v>
      </c>
      <c r="J1913">
        <v>1.70768210737297</v>
      </c>
      <c r="K1913">
        <v>11.9975713700049</v>
      </c>
      <c r="L1913">
        <v>10.593580121480899</v>
      </c>
      <c r="M1913">
        <v>55.522084595331101</v>
      </c>
      <c r="N1913">
        <v>1.0248655944777301</v>
      </c>
      <c r="O1913">
        <v>16.416732438831801</v>
      </c>
      <c r="P1913">
        <v>77.2027972027971</v>
      </c>
      <c r="Q1913">
        <v>5.8762140834416998E-2</v>
      </c>
    </row>
    <row r="1914" spans="1:17" hidden="1" x14ac:dyDescent="0.3">
      <c r="A1914" t="s">
        <v>3985</v>
      </c>
      <c r="B1914" t="s">
        <v>3986</v>
      </c>
      <c r="C1914" t="str">
        <f>IFERROR(VLOOKUP(Table1[[#This Row],[Ticker]],[1]!Table1[[Symbol]:[Industry]],2,FALSE),"-")</f>
        <v>-</v>
      </c>
      <c r="D1914" t="s">
        <v>1411</v>
      </c>
      <c r="E1914">
        <v>403.58197482499997</v>
      </c>
      <c r="F1914">
        <v>435.3</v>
      </c>
      <c r="G1914">
        <v>73.552028527573597</v>
      </c>
      <c r="H1914">
        <v>9.6671127332981897</v>
      </c>
      <c r="I1914">
        <v>4.9492472300000196</v>
      </c>
      <c r="J1914">
        <v>-1.0699240455554</v>
      </c>
      <c r="K1914">
        <v>327.769443230896</v>
      </c>
      <c r="L1914">
        <v>304.95728139140198</v>
      </c>
      <c r="M1914">
        <v>68.155701360562503</v>
      </c>
      <c r="N1914">
        <v>1.9709709656085701</v>
      </c>
      <c r="O1914">
        <v>2.7796921663220702</v>
      </c>
      <c r="P1914">
        <v>108.277511961722</v>
      </c>
      <c r="Q1914">
        <v>0.14124720684873501</v>
      </c>
    </row>
    <row r="1915" spans="1:17" hidden="1" x14ac:dyDescent="0.3">
      <c r="A1915" t="s">
        <v>3987</v>
      </c>
      <c r="B1915" t="s">
        <v>3988</v>
      </c>
      <c r="C1915" t="str">
        <f>IFERROR(VLOOKUP(Table1[[#This Row],[Ticker]],[1]!Table1[[Symbol]:[Industry]],2,FALSE),"-")</f>
        <v>-</v>
      </c>
      <c r="E1915">
        <v>402.72918611399899</v>
      </c>
      <c r="F1915">
        <v>22.05</v>
      </c>
      <c r="G1915">
        <v>6.0303957326289801</v>
      </c>
      <c r="K1915">
        <v>22.064075533845699</v>
      </c>
      <c r="L1915">
        <v>20.559754299100199</v>
      </c>
      <c r="M1915">
        <v>35.6509857849477</v>
      </c>
      <c r="N1915">
        <v>1</v>
      </c>
      <c r="O1915">
        <v>18.367346938775501</v>
      </c>
      <c r="P1915">
        <v>55.281690140845001</v>
      </c>
      <c r="Q1915">
        <v>2.5042493907753999E-2</v>
      </c>
    </row>
    <row r="1916" spans="1:17" hidden="1" x14ac:dyDescent="0.3">
      <c r="A1916" t="s">
        <v>3989</v>
      </c>
      <c r="B1916" t="s">
        <v>3990</v>
      </c>
      <c r="C1916" t="str">
        <f>IFERROR(VLOOKUP(Table1[[#This Row],[Ticker]],[1]!Table1[[Symbol]:[Industry]],2,FALSE),"-")</f>
        <v>-</v>
      </c>
      <c r="D1916" t="s">
        <v>637</v>
      </c>
      <c r="E1916">
        <v>402.17778249999998</v>
      </c>
      <c r="F1916">
        <v>325.64999999999998</v>
      </c>
      <c r="G1916">
        <v>267.84735797332002</v>
      </c>
      <c r="H1916">
        <v>19.944035810221202</v>
      </c>
      <c r="I1916">
        <v>117.663679953857</v>
      </c>
      <c r="J1916">
        <v>12.9499371674004</v>
      </c>
      <c r="K1916">
        <v>280.17911790259802</v>
      </c>
      <c r="M1916">
        <v>86.520284090411906</v>
      </c>
      <c r="N1916">
        <v>1.2018716577540101</v>
      </c>
      <c r="O1916">
        <v>4.4065714724397402</v>
      </c>
      <c r="P1916">
        <v>334.2</v>
      </c>
    </row>
    <row r="1917" spans="1:17" hidden="1" x14ac:dyDescent="0.3">
      <c r="A1917" t="s">
        <v>3991</v>
      </c>
      <c r="B1917" t="s">
        <v>3992</v>
      </c>
      <c r="C1917" t="str">
        <f>IFERROR(VLOOKUP(Table1[[#This Row],[Ticker]],[1]!Table1[[Symbol]:[Industry]],2,FALSE),"-")</f>
        <v>-</v>
      </c>
      <c r="D1917" t="s">
        <v>122</v>
      </c>
      <c r="E1917">
        <v>400.39718399999998</v>
      </c>
      <c r="F1917">
        <v>288.10000000000002</v>
      </c>
      <c r="G1917">
        <v>-10.138921284145599</v>
      </c>
      <c r="H1917">
        <v>4.3519305470633602</v>
      </c>
      <c r="I1917">
        <v>-50.761558901221001</v>
      </c>
      <c r="J1917">
        <v>26.507970748725899</v>
      </c>
      <c r="K1917">
        <v>218.01537407009701</v>
      </c>
      <c r="L1917">
        <v>249.63570002356701</v>
      </c>
      <c r="M1917">
        <v>70.971701982479999</v>
      </c>
      <c r="N1917">
        <v>2.4109265519016798</v>
      </c>
      <c r="O1917">
        <v>99.982644914960005</v>
      </c>
      <c r="P1917">
        <v>78.833022967101201</v>
      </c>
      <c r="Q1917">
        <v>0.14978167492914199</v>
      </c>
    </row>
    <row r="1918" spans="1:17" hidden="1" x14ac:dyDescent="0.3">
      <c r="A1918" t="s">
        <v>3993</v>
      </c>
      <c r="B1918" t="s">
        <v>3994</v>
      </c>
      <c r="C1918" t="str">
        <f>IFERROR(VLOOKUP(Table1[[#This Row],[Ticker]],[1]!Table1[[Symbol]:[Industry]],2,FALSE),"-")</f>
        <v>-</v>
      </c>
      <c r="D1918" t="s">
        <v>481</v>
      </c>
      <c r="E1918">
        <v>399.93234499800002</v>
      </c>
      <c r="F1918">
        <v>49.89</v>
      </c>
      <c r="G1918">
        <v>-16.5121688583937</v>
      </c>
      <c r="H1918">
        <v>32.2278464141339</v>
      </c>
      <c r="I1918">
        <v>-13.8940960803466</v>
      </c>
      <c r="J1918">
        <v>21.757805500440298</v>
      </c>
      <c r="K1918">
        <v>39.578529216055699</v>
      </c>
      <c r="L1918">
        <v>41.358770552912503</v>
      </c>
      <c r="M1918">
        <v>79.416814730315807</v>
      </c>
      <c r="N1918">
        <v>2.9373177248698599</v>
      </c>
      <c r="O1918">
        <v>19.6632591701743</v>
      </c>
      <c r="P1918">
        <v>74.440559440559397</v>
      </c>
      <c r="Q1918">
        <v>7.5559068600470999E-2</v>
      </c>
    </row>
    <row r="1919" spans="1:17" hidden="1" x14ac:dyDescent="0.3">
      <c r="A1919" t="s">
        <v>3995</v>
      </c>
      <c r="B1919" t="s">
        <v>3996</v>
      </c>
      <c r="C1919" t="str">
        <f>IFERROR(VLOOKUP(Table1[[#This Row],[Ticker]],[1]!Table1[[Symbol]:[Industry]],2,FALSE),"-")</f>
        <v>-</v>
      </c>
      <c r="E1919">
        <v>399.375</v>
      </c>
      <c r="F1919">
        <v>681.9</v>
      </c>
      <c r="G1919">
        <v>345.58438095724199</v>
      </c>
      <c r="H1919">
        <v>62.002859339632998</v>
      </c>
      <c r="I1919">
        <v>152.29010933796999</v>
      </c>
      <c r="J1919">
        <v>-12.459471181096101</v>
      </c>
      <c r="K1919">
        <v>533.24662694118604</v>
      </c>
      <c r="M1919">
        <v>58.398121005056097</v>
      </c>
      <c r="N1919">
        <v>1.04440720569752</v>
      </c>
      <c r="O1919">
        <v>17.9131837512831</v>
      </c>
      <c r="P1919">
        <v>485.32188841201702</v>
      </c>
    </row>
    <row r="1920" spans="1:17" hidden="1" x14ac:dyDescent="0.3">
      <c r="A1920" t="s">
        <v>3997</v>
      </c>
      <c r="B1920" t="s">
        <v>3998</v>
      </c>
      <c r="C1920" t="str">
        <f>IFERROR(VLOOKUP(Table1[[#This Row],[Ticker]],[1]!Table1[[Symbol]:[Industry]],2,FALSE),"-")</f>
        <v>-</v>
      </c>
      <c r="D1920" t="s">
        <v>21</v>
      </c>
      <c r="E1920">
        <v>399.31387999999998</v>
      </c>
      <c r="F1920">
        <v>31.33</v>
      </c>
      <c r="G1920">
        <v>49.1161705831096</v>
      </c>
      <c r="H1920">
        <v>11.0894903556758</v>
      </c>
      <c r="I1920">
        <v>-11.1702633334562</v>
      </c>
      <c r="J1920">
        <v>6.7434528580961102</v>
      </c>
      <c r="K1920">
        <v>28.7173407330218</v>
      </c>
      <c r="L1920">
        <v>26.019887371786201</v>
      </c>
      <c r="M1920">
        <v>60.314494124605901</v>
      </c>
      <c r="N1920">
        <v>1.9992549307988099</v>
      </c>
      <c r="O1920">
        <v>18.0976699648898</v>
      </c>
      <c r="P1920">
        <v>82.682215743440196</v>
      </c>
      <c r="Q1920">
        <v>-4.64250614311E-4</v>
      </c>
    </row>
    <row r="1921" spans="1:17" hidden="1" x14ac:dyDescent="0.3">
      <c r="A1921" t="s">
        <v>3999</v>
      </c>
      <c r="B1921" t="s">
        <v>4000</v>
      </c>
      <c r="C1921" t="str">
        <f>IFERROR(VLOOKUP(Table1[[#This Row],[Ticker]],[1]!Table1[[Symbol]:[Industry]],2,FALSE),"-")</f>
        <v>-</v>
      </c>
      <c r="D1921" t="s">
        <v>193</v>
      </c>
      <c r="E1921">
        <v>398.75288599999999</v>
      </c>
      <c r="F1921">
        <v>173.67</v>
      </c>
      <c r="G1921">
        <v>9.8631653402122108</v>
      </c>
      <c r="H1921">
        <v>4.0769491015503903</v>
      </c>
      <c r="I1921">
        <v>-4.7061094689808396</v>
      </c>
      <c r="J1921">
        <v>0.41134985737875301</v>
      </c>
      <c r="K1921">
        <v>170.094957266574</v>
      </c>
      <c r="L1921">
        <v>156.589528167232</v>
      </c>
      <c r="M1921">
        <v>60.127928303884197</v>
      </c>
      <c r="N1921">
        <v>0.93980697666272395</v>
      </c>
      <c r="O1921">
        <v>12.569816318304801</v>
      </c>
      <c r="P1921">
        <v>37.23429474516</v>
      </c>
      <c r="Q1921">
        <v>-1.6331962641579999E-2</v>
      </c>
    </row>
    <row r="1922" spans="1:17" hidden="1" x14ac:dyDescent="0.3">
      <c r="A1922" t="s">
        <v>4001</v>
      </c>
      <c r="B1922" t="s">
        <v>4002</v>
      </c>
      <c r="C1922" t="str">
        <f>IFERROR(VLOOKUP(Table1[[#This Row],[Ticker]],[1]!Table1[[Symbol]:[Industry]],2,FALSE),"-")</f>
        <v>-</v>
      </c>
      <c r="D1922" t="s">
        <v>46</v>
      </c>
      <c r="E1922">
        <v>398.56423999999998</v>
      </c>
      <c r="F1922">
        <v>160.55000000000001</v>
      </c>
      <c r="G1922">
        <v>59.312249014482198</v>
      </c>
      <c r="H1922">
        <v>17.4885060345058</v>
      </c>
      <c r="I1922">
        <v>29.357234781560901</v>
      </c>
      <c r="J1922">
        <v>-7.3091787887652702</v>
      </c>
      <c r="K1922">
        <v>149.88721162952299</v>
      </c>
      <c r="M1922">
        <v>46.897115728342101</v>
      </c>
      <c r="N1922">
        <v>0.60269434188204696</v>
      </c>
      <c r="O1922">
        <v>15.2289006540018</v>
      </c>
      <c r="P1922">
        <v>108.506493506493</v>
      </c>
    </row>
    <row r="1923" spans="1:17" hidden="1" x14ac:dyDescent="0.3">
      <c r="A1923" t="s">
        <v>4003</v>
      </c>
      <c r="B1923" t="s">
        <v>4004</v>
      </c>
      <c r="C1923" t="str">
        <f>IFERROR(VLOOKUP(Table1[[#This Row],[Ticker]],[1]!Table1[[Symbol]:[Industry]],2,FALSE),"-")</f>
        <v>-</v>
      </c>
      <c r="D1923" t="s">
        <v>938</v>
      </c>
      <c r="E1923">
        <v>397.180882367999</v>
      </c>
      <c r="F1923">
        <v>3.69</v>
      </c>
      <c r="G1923">
        <v>-5.2496711296854102</v>
      </c>
      <c r="H1923">
        <v>-14.2396376591664</v>
      </c>
      <c r="I1923">
        <v>-55.854241043226899</v>
      </c>
      <c r="J1923">
        <v>-7.32411720456561</v>
      </c>
      <c r="K1923">
        <v>3.93726515907237</v>
      </c>
      <c r="L1923">
        <v>3.9120059334199202</v>
      </c>
      <c r="M1923">
        <v>28.942441792789701</v>
      </c>
      <c r="N1923">
        <v>1.62730197812726</v>
      </c>
      <c r="O1923">
        <v>105.02042663825399</v>
      </c>
      <c r="P1923">
        <v>41.725408780137997</v>
      </c>
      <c r="Q1923">
        <v>0.132217772037347</v>
      </c>
    </row>
    <row r="1924" spans="1:17" hidden="1" x14ac:dyDescent="0.3">
      <c r="A1924" t="s">
        <v>4005</v>
      </c>
      <c r="B1924" t="s">
        <v>4006</v>
      </c>
      <c r="C1924" t="str">
        <f>IFERROR(VLOOKUP(Table1[[#This Row],[Ticker]],[1]!Table1[[Symbol]:[Industry]],2,FALSE),"-")</f>
        <v>-</v>
      </c>
      <c r="D1924" t="s">
        <v>798</v>
      </c>
      <c r="E1924">
        <v>397.13285814</v>
      </c>
      <c r="F1924">
        <v>31.47</v>
      </c>
      <c r="G1924">
        <v>123.02993159610099</v>
      </c>
      <c r="H1924">
        <v>31.278733400034799</v>
      </c>
      <c r="I1924">
        <v>67.066490144851002</v>
      </c>
      <c r="J1924">
        <v>6.3089911568892001</v>
      </c>
      <c r="K1924">
        <v>25.182461700163199</v>
      </c>
      <c r="L1924">
        <v>20.519138892279699</v>
      </c>
      <c r="M1924">
        <v>69.152029551106594</v>
      </c>
      <c r="N1924">
        <v>0.212889071613824</v>
      </c>
      <c r="O1924">
        <v>7.0861137591357002</v>
      </c>
      <c r="P1924">
        <v>169.35805991440799</v>
      </c>
      <c r="Q1924">
        <v>9.5229725856570996E-2</v>
      </c>
    </row>
    <row r="1925" spans="1:17" hidden="1" x14ac:dyDescent="0.3">
      <c r="A1925" t="s">
        <v>4007</v>
      </c>
      <c r="B1925" t="s">
        <v>4008</v>
      </c>
      <c r="C1925" t="str">
        <f>IFERROR(VLOOKUP(Table1[[#This Row],[Ticker]],[1]!Table1[[Symbol]:[Industry]],2,FALSE),"-")</f>
        <v>-</v>
      </c>
      <c r="D1925" t="s">
        <v>481</v>
      </c>
      <c r="E1925">
        <v>396.73655053200002</v>
      </c>
      <c r="F1925">
        <v>27.82</v>
      </c>
      <c r="G1925">
        <v>100.962032335339</v>
      </c>
      <c r="H1925">
        <v>-1.2003448296474799</v>
      </c>
      <c r="I1925">
        <v>49.4205637674484</v>
      </c>
      <c r="J1925">
        <v>14.538109033548</v>
      </c>
      <c r="K1925">
        <v>24.14488394855</v>
      </c>
      <c r="L1925">
        <v>21.666639167908599</v>
      </c>
      <c r="M1925">
        <v>75.495162727545406</v>
      </c>
      <c r="N1925">
        <v>2.7482514938650802</v>
      </c>
      <c r="O1925">
        <v>18.619698058950299</v>
      </c>
      <c r="P1925">
        <v>152.90909090909</v>
      </c>
    </row>
    <row r="1926" spans="1:17" hidden="1" x14ac:dyDescent="0.3">
      <c r="A1926" t="s">
        <v>4009</v>
      </c>
      <c r="B1926" t="s">
        <v>4010</v>
      </c>
      <c r="C1926" t="str">
        <f>IFERROR(VLOOKUP(Table1[[#This Row],[Ticker]],[1]!Table1[[Symbol]:[Industry]],2,FALSE),"-")</f>
        <v>-</v>
      </c>
      <c r="D1926" t="s">
        <v>986</v>
      </c>
      <c r="E1926">
        <v>396.35854341999999</v>
      </c>
      <c r="F1926">
        <v>26.61</v>
      </c>
      <c r="G1926">
        <v>-14.123555687145201</v>
      </c>
      <c r="H1926">
        <v>1.8177418143620401</v>
      </c>
      <c r="I1926">
        <v>0.84442411545104401</v>
      </c>
      <c r="J1926">
        <v>2.4775625854606198</v>
      </c>
      <c r="K1926">
        <v>23.970566102479602</v>
      </c>
      <c r="L1926">
        <v>23.680345742126299</v>
      </c>
      <c r="M1926">
        <v>62.806080036895104</v>
      </c>
      <c r="N1926">
        <v>1.4348792334794001</v>
      </c>
      <c r="O1926">
        <v>14.2427658774896</v>
      </c>
      <c r="P1926">
        <v>46.208791208791197</v>
      </c>
      <c r="Q1926">
        <v>-3.6475437946962001E-2</v>
      </c>
    </row>
    <row r="1927" spans="1:17" hidden="1" x14ac:dyDescent="0.3">
      <c r="A1927" t="s">
        <v>4011</v>
      </c>
      <c r="B1927" t="s">
        <v>4012</v>
      </c>
      <c r="C1927" t="str">
        <f>IFERROR(VLOOKUP(Table1[[#This Row],[Ticker]],[1]!Table1[[Symbol]:[Industry]],2,FALSE),"-")</f>
        <v>-</v>
      </c>
      <c r="D1927" t="s">
        <v>62</v>
      </c>
      <c r="E1927">
        <v>395.87347999999997</v>
      </c>
      <c r="F1927">
        <v>112.69</v>
      </c>
      <c r="G1927">
        <v>-23.6764213853093</v>
      </c>
      <c r="H1927">
        <v>-2.6840214117445802</v>
      </c>
      <c r="I1927">
        <v>-23.0375734250504</v>
      </c>
      <c r="J1927">
        <v>1.65676849497125</v>
      </c>
      <c r="K1927">
        <v>111.120644250572</v>
      </c>
      <c r="L1927">
        <v>116.149659820534</v>
      </c>
      <c r="M1927">
        <v>56.504124183809701</v>
      </c>
      <c r="N1927">
        <v>1.5257247629236601</v>
      </c>
      <c r="O1927">
        <v>28.050403762534401</v>
      </c>
      <c r="P1927">
        <v>15.1072522982635</v>
      </c>
      <c r="Q1927">
        <v>5.1200938655836997E-2</v>
      </c>
    </row>
    <row r="1928" spans="1:17" hidden="1" x14ac:dyDescent="0.3">
      <c r="A1928" t="s">
        <v>4013</v>
      </c>
      <c r="B1928" t="s">
        <v>4014</v>
      </c>
      <c r="C1928" t="str">
        <f>IFERROR(VLOOKUP(Table1[[#This Row],[Ticker]],[1]!Table1[[Symbol]:[Industry]],2,FALSE),"-")</f>
        <v>-</v>
      </c>
      <c r="D1928" t="s">
        <v>140</v>
      </c>
      <c r="E1928">
        <v>395.39543574999999</v>
      </c>
      <c r="F1928">
        <v>157.4</v>
      </c>
      <c r="G1928">
        <v>20.494836841960399</v>
      </c>
      <c r="H1928">
        <v>-4.2122141897787397</v>
      </c>
      <c r="I1928">
        <v>-38.666444163843202</v>
      </c>
      <c r="J1928">
        <v>-1.5616996340290701</v>
      </c>
      <c r="K1928">
        <v>163.105380549431</v>
      </c>
      <c r="L1928">
        <v>164.31673528324299</v>
      </c>
      <c r="M1928">
        <v>55.480626341311897</v>
      </c>
      <c r="N1928">
        <v>0.83402618417989804</v>
      </c>
      <c r="O1928">
        <v>50.444726810673401</v>
      </c>
      <c r="P1928">
        <v>54.162585700293803</v>
      </c>
      <c r="Q1928">
        <v>0.13045555900414901</v>
      </c>
    </row>
    <row r="1929" spans="1:17" hidden="1" x14ac:dyDescent="0.3">
      <c r="A1929" t="s">
        <v>4015</v>
      </c>
      <c r="B1929" t="s">
        <v>4016</v>
      </c>
      <c r="C1929" t="str">
        <f>IFERROR(VLOOKUP(Table1[[#This Row],[Ticker]],[1]!Table1[[Symbol]:[Industry]],2,FALSE),"-")</f>
        <v>-</v>
      </c>
      <c r="D1929" t="s">
        <v>243</v>
      </c>
      <c r="E1929">
        <v>395.37</v>
      </c>
      <c r="F1929">
        <v>345</v>
      </c>
      <c r="G1929">
        <v>-29.423821661152701</v>
      </c>
      <c r="H1929">
        <v>-5.9781543915078403</v>
      </c>
      <c r="I1929">
        <v>-20.494868816563699</v>
      </c>
      <c r="J1929">
        <v>-4.9964207014474402</v>
      </c>
      <c r="K1929">
        <v>348.985112673949</v>
      </c>
      <c r="L1929">
        <v>354.19304211819298</v>
      </c>
      <c r="M1929">
        <v>40.971621472188303</v>
      </c>
      <c r="N1929">
        <v>1.1715720686140401</v>
      </c>
      <c r="O1929">
        <v>27.5217391304347</v>
      </c>
      <c r="P1929">
        <v>10.223642172523901</v>
      </c>
      <c r="Q1929">
        <v>9.1983163730651005E-2</v>
      </c>
    </row>
    <row r="1930" spans="1:17" hidden="1" x14ac:dyDescent="0.3">
      <c r="A1930" t="s">
        <v>4017</v>
      </c>
      <c r="B1930" t="s">
        <v>4018</v>
      </c>
      <c r="C1930" t="str">
        <f>IFERROR(VLOOKUP(Table1[[#This Row],[Ticker]],[1]!Table1[[Symbol]:[Industry]],2,FALSE),"-")</f>
        <v>-</v>
      </c>
      <c r="E1930">
        <v>394.69088615999999</v>
      </c>
      <c r="F1930">
        <v>49.9</v>
      </c>
      <c r="G1930">
        <v>-39.042092722212402</v>
      </c>
      <c r="H1930">
        <v>-16.226176955736101</v>
      </c>
      <c r="I1930">
        <v>-44.248796223531997</v>
      </c>
      <c r="J1930">
        <v>-10.394472046573901</v>
      </c>
      <c r="K1930">
        <v>54.5101861376031</v>
      </c>
      <c r="L1930">
        <v>57.725356302092102</v>
      </c>
      <c r="M1930">
        <v>24.3879008176628</v>
      </c>
      <c r="N1930">
        <v>0.94773729847241805</v>
      </c>
      <c r="O1930">
        <v>65.330661322645199</v>
      </c>
      <c r="P1930">
        <v>46.334310850439799</v>
      </c>
      <c r="Q1930">
        <v>5.5801521630888001E-2</v>
      </c>
    </row>
    <row r="1931" spans="1:17" hidden="1" x14ac:dyDescent="0.3">
      <c r="A1931" t="s">
        <v>4019</v>
      </c>
      <c r="B1931" t="s">
        <v>4020</v>
      </c>
      <c r="C1931" t="str">
        <f>IFERROR(VLOOKUP(Table1[[#This Row],[Ticker]],[1]!Table1[[Symbol]:[Industry]],2,FALSE),"-")</f>
        <v>-</v>
      </c>
      <c r="E1931">
        <v>394.05</v>
      </c>
      <c r="F1931">
        <v>390.1</v>
      </c>
      <c r="G1931">
        <v>18.079444781677999</v>
      </c>
      <c r="H1931">
        <v>-8.9462080922177591</v>
      </c>
      <c r="I1931">
        <v>-7.1568593595803298</v>
      </c>
      <c r="J1931">
        <v>-1.7548997260971499</v>
      </c>
      <c r="K1931">
        <v>379.96549105799301</v>
      </c>
      <c r="L1931">
        <v>342.18670508537099</v>
      </c>
      <c r="M1931">
        <v>56.060615162358403</v>
      </c>
      <c r="N1931">
        <v>1.12119238609241</v>
      </c>
      <c r="O1931">
        <v>12.522430146116299</v>
      </c>
      <c r="P1931">
        <v>57.935222672064697</v>
      </c>
      <c r="Q1931">
        <v>6.0316619690531002E-2</v>
      </c>
    </row>
    <row r="1932" spans="1:17" hidden="1" x14ac:dyDescent="0.3">
      <c r="A1932" t="s">
        <v>4021</v>
      </c>
      <c r="B1932" t="s">
        <v>4022</v>
      </c>
      <c r="C1932" t="str">
        <f>IFERROR(VLOOKUP(Table1[[#This Row],[Ticker]],[1]!Table1[[Symbol]:[Industry]],2,FALSE),"-")</f>
        <v>-</v>
      </c>
      <c r="D1932" t="s">
        <v>62</v>
      </c>
      <c r="E1932">
        <v>393.22503</v>
      </c>
      <c r="F1932">
        <v>881.8</v>
      </c>
      <c r="G1932">
        <v>-11.314592168349501</v>
      </c>
      <c r="H1932">
        <v>4.4034952696807101</v>
      </c>
      <c r="I1932">
        <v>-2.6950497344878599</v>
      </c>
      <c r="J1932">
        <v>-0.19810332876058501</v>
      </c>
      <c r="K1932">
        <v>839.91813390608195</v>
      </c>
      <c r="L1932">
        <v>771.19733134217495</v>
      </c>
      <c r="M1932">
        <v>64.438739235648995</v>
      </c>
      <c r="N1932">
        <v>0.83986455918334701</v>
      </c>
      <c r="O1932">
        <v>4.8990700839192503</v>
      </c>
      <c r="P1932">
        <v>50.247060828079697</v>
      </c>
      <c r="Q1932">
        <v>4.1593450085248E-2</v>
      </c>
    </row>
    <row r="1933" spans="1:17" hidden="1" x14ac:dyDescent="0.3">
      <c r="A1933" t="s">
        <v>4023</v>
      </c>
      <c r="B1933" t="s">
        <v>4024</v>
      </c>
      <c r="C1933" t="str">
        <f>IFERROR(VLOOKUP(Table1[[#This Row],[Ticker]],[1]!Table1[[Symbol]:[Industry]],2,FALSE),"-")</f>
        <v>-</v>
      </c>
      <c r="D1933" t="s">
        <v>416</v>
      </c>
      <c r="E1933">
        <v>393.01015000000001</v>
      </c>
      <c r="F1933">
        <v>39.82</v>
      </c>
      <c r="G1933">
        <v>3.9416621545336801</v>
      </c>
      <c r="H1933">
        <v>-4.6766974388305496</v>
      </c>
      <c r="I1933">
        <v>-42.717806222206598</v>
      </c>
      <c r="J1933">
        <v>-1.0160947424016E-3</v>
      </c>
      <c r="K1933">
        <v>40.878807910760997</v>
      </c>
      <c r="L1933">
        <v>41.676875069779001</v>
      </c>
      <c r="M1933">
        <v>49.517850587035198</v>
      </c>
      <c r="N1933">
        <v>1.17128673277788</v>
      </c>
      <c r="O1933">
        <v>62.983425414364604</v>
      </c>
      <c r="P1933">
        <v>34.754653130287601</v>
      </c>
      <c r="Q1933">
        <v>1.6946274983521002E-2</v>
      </c>
    </row>
    <row r="1934" spans="1:17" hidden="1" x14ac:dyDescent="0.3">
      <c r="A1934" t="s">
        <v>4025</v>
      </c>
      <c r="B1934" t="s">
        <v>4026</v>
      </c>
      <c r="C1934" t="str">
        <f>IFERROR(VLOOKUP(Table1[[#This Row],[Ticker]],[1]!Table1[[Symbol]:[Industry]],2,FALSE),"-")</f>
        <v>-</v>
      </c>
      <c r="D1934" t="s">
        <v>78</v>
      </c>
      <c r="E1934">
        <v>392.862707</v>
      </c>
      <c r="F1934">
        <v>418.9</v>
      </c>
      <c r="G1934">
        <v>-13.945660860877201</v>
      </c>
      <c r="H1934">
        <v>-8.8892397930578095</v>
      </c>
      <c r="I1934">
        <v>-9.6517880292694205</v>
      </c>
      <c r="J1934">
        <v>-2.1593830757208501</v>
      </c>
      <c r="K1934">
        <v>402.30426525489702</v>
      </c>
      <c r="L1934">
        <v>394.44349110688199</v>
      </c>
      <c r="M1934">
        <v>50.898629908195701</v>
      </c>
      <c r="N1934">
        <v>0.51746199908743795</v>
      </c>
      <c r="O1934">
        <v>15.564573883981801</v>
      </c>
      <c r="P1934">
        <v>28.872481156745099</v>
      </c>
      <c r="Q1934">
        <v>-5.4961303401006002E-2</v>
      </c>
    </row>
    <row r="1935" spans="1:17" hidden="1" x14ac:dyDescent="0.3">
      <c r="A1935" t="s">
        <v>4027</v>
      </c>
      <c r="B1935" t="s">
        <v>4028</v>
      </c>
      <c r="C1935" t="str">
        <f>IFERROR(VLOOKUP(Table1[[#This Row],[Ticker]],[1]!Table1[[Symbol]:[Industry]],2,FALSE),"-")</f>
        <v>-</v>
      </c>
      <c r="D1935" t="s">
        <v>1811</v>
      </c>
      <c r="E1935">
        <v>392.56516249800001</v>
      </c>
      <c r="F1935">
        <v>67.22</v>
      </c>
      <c r="G1935">
        <v>41.020130174418199</v>
      </c>
      <c r="H1935">
        <v>-10.7505996780868</v>
      </c>
      <c r="I1935">
        <v>-2.25239066044962</v>
      </c>
      <c r="J1935">
        <v>2.3353069463628899</v>
      </c>
      <c r="K1935">
        <v>65.9403763079508</v>
      </c>
      <c r="L1935">
        <v>60.833706720346598</v>
      </c>
      <c r="M1935">
        <v>52.071998076791999</v>
      </c>
      <c r="N1935">
        <v>0.398842357854783</v>
      </c>
      <c r="O1935">
        <v>38.872359416840197</v>
      </c>
      <c r="P1935">
        <v>72.580231065468496</v>
      </c>
      <c r="Q1935">
        <v>4.3370825051832998E-2</v>
      </c>
    </row>
    <row r="1936" spans="1:17" hidden="1" x14ac:dyDescent="0.3">
      <c r="A1936" t="s">
        <v>4029</v>
      </c>
      <c r="B1936" t="s">
        <v>4030</v>
      </c>
      <c r="C1936" t="str">
        <f>IFERROR(VLOOKUP(Table1[[#This Row],[Ticker]],[1]!Table1[[Symbol]:[Industry]],2,FALSE),"-")</f>
        <v>-</v>
      </c>
      <c r="D1936" t="s">
        <v>1621</v>
      </c>
      <c r="E1936">
        <v>392.18599999999998</v>
      </c>
      <c r="F1936">
        <v>155.55000000000001</v>
      </c>
      <c r="G1936">
        <v>219.264629966863</v>
      </c>
      <c r="H1936">
        <v>5.2543806378074498</v>
      </c>
      <c r="I1936">
        <v>32.990047097459801</v>
      </c>
      <c r="J1936">
        <v>2.4311109725573998</v>
      </c>
      <c r="K1936">
        <v>142.057330823841</v>
      </c>
      <c r="L1936">
        <v>105.84729334842901</v>
      </c>
      <c r="M1936">
        <v>62.348541073239701</v>
      </c>
      <c r="N1936">
        <v>0.53839110529758005</v>
      </c>
      <c r="O1936">
        <v>2.8608164577306101</v>
      </c>
      <c r="P1936">
        <v>279.39024390243901</v>
      </c>
      <c r="Q1936">
        <v>0.17423133814885899</v>
      </c>
    </row>
    <row r="1937" spans="1:17" hidden="1" x14ac:dyDescent="0.3">
      <c r="A1937" t="s">
        <v>4031</v>
      </c>
      <c r="B1937" t="s">
        <v>4032</v>
      </c>
      <c r="C1937" t="str">
        <f>IFERROR(VLOOKUP(Table1[[#This Row],[Ticker]],[1]!Table1[[Symbol]:[Industry]],2,FALSE),"-")</f>
        <v>-</v>
      </c>
      <c r="D1937" t="s">
        <v>500</v>
      </c>
      <c r="E1937">
        <v>389.802237816</v>
      </c>
      <c r="F1937">
        <v>63.12</v>
      </c>
      <c r="G1937">
        <v>-10.882270960418399</v>
      </c>
      <c r="H1937">
        <v>-0.99926819759888597</v>
      </c>
      <c r="I1937">
        <v>-29.453902003513999</v>
      </c>
      <c r="J1937">
        <v>3.3621142646259301</v>
      </c>
      <c r="K1937">
        <v>62.205329155430199</v>
      </c>
      <c r="L1937">
        <v>63.526222932175401</v>
      </c>
      <c r="M1937">
        <v>66.963904170568298</v>
      </c>
      <c r="N1937">
        <v>1.1046709780078501</v>
      </c>
      <c r="O1937">
        <v>28.3269961977186</v>
      </c>
      <c r="P1937">
        <v>21.384615384615302</v>
      </c>
      <c r="Q1937">
        <v>1.1597852437813E-2</v>
      </c>
    </row>
    <row r="1938" spans="1:17" hidden="1" x14ac:dyDescent="0.3">
      <c r="A1938" t="s">
        <v>4033</v>
      </c>
      <c r="B1938" t="s">
        <v>4034</v>
      </c>
      <c r="C1938" t="str">
        <f>IFERROR(VLOOKUP(Table1[[#This Row],[Ticker]],[1]!Table1[[Symbol]:[Industry]],2,FALSE),"-")</f>
        <v>-</v>
      </c>
      <c r="D1938" t="s">
        <v>526</v>
      </c>
      <c r="E1938">
        <v>389.68294200000003</v>
      </c>
      <c r="F1938">
        <v>1464.75</v>
      </c>
      <c r="G1938">
        <v>-16.855256354279501</v>
      </c>
      <c r="H1938">
        <v>-12.461426374652699</v>
      </c>
      <c r="I1938">
        <v>-53.914841581212997</v>
      </c>
      <c r="J1938">
        <v>-2.5934233300323202</v>
      </c>
      <c r="K1938">
        <v>1595.20733506069</v>
      </c>
      <c r="L1938">
        <v>1675.2762166822599</v>
      </c>
      <c r="M1938">
        <v>44.156504601830001</v>
      </c>
      <c r="N1938">
        <v>1.0943524748651701</v>
      </c>
      <c r="O1938">
        <v>81.054787506400402</v>
      </c>
      <c r="P1938">
        <v>13.1081081081081</v>
      </c>
      <c r="Q1938">
        <v>5.0311459598822002E-2</v>
      </c>
    </row>
    <row r="1939" spans="1:17" hidden="1" x14ac:dyDescent="0.3">
      <c r="A1939" t="s">
        <v>4035</v>
      </c>
      <c r="B1939" t="s">
        <v>4036</v>
      </c>
      <c r="C1939" t="str">
        <f>IFERROR(VLOOKUP(Table1[[#This Row],[Ticker]],[1]!Table1[[Symbol]:[Industry]],2,FALSE),"-")</f>
        <v>-</v>
      </c>
      <c r="D1939" t="s">
        <v>62</v>
      </c>
      <c r="E1939">
        <v>388.45113273999999</v>
      </c>
      <c r="F1939">
        <v>863.1</v>
      </c>
      <c r="G1939">
        <v>-18.794429092195799</v>
      </c>
      <c r="H1939">
        <v>-4.0740076413560002</v>
      </c>
      <c r="I1939">
        <v>-10.1531520078649</v>
      </c>
      <c r="J1939">
        <v>-6.1992190237347602</v>
      </c>
      <c r="K1939">
        <v>851.391192031228</v>
      </c>
      <c r="L1939">
        <v>859.61574228465497</v>
      </c>
      <c r="M1939">
        <v>34.683105531889296</v>
      </c>
      <c r="N1939">
        <v>0.46577710011138801</v>
      </c>
      <c r="O1939">
        <v>44.710925732823497</v>
      </c>
      <c r="P1939">
        <v>32.7846153846153</v>
      </c>
      <c r="Q1939">
        <v>5.9131462417508003E-2</v>
      </c>
    </row>
    <row r="1940" spans="1:17" hidden="1" x14ac:dyDescent="0.3">
      <c r="A1940" t="s">
        <v>4037</v>
      </c>
      <c r="B1940" t="s">
        <v>4038</v>
      </c>
      <c r="C1940" t="str">
        <f>IFERROR(VLOOKUP(Table1[[#This Row],[Ticker]],[1]!Table1[[Symbol]:[Industry]],2,FALSE),"-")</f>
        <v>-</v>
      </c>
      <c r="D1940" t="s">
        <v>613</v>
      </c>
      <c r="E1940">
        <v>388.263934775</v>
      </c>
      <c r="F1940">
        <v>379.8</v>
      </c>
      <c r="G1940">
        <v>143.34228148201399</v>
      </c>
      <c r="H1940">
        <v>4.3011786673641099</v>
      </c>
      <c r="I1940">
        <v>22.556464044521999</v>
      </c>
      <c r="J1940">
        <v>-0.303119829237529</v>
      </c>
      <c r="K1940">
        <v>351.04332644115601</v>
      </c>
      <c r="L1940">
        <v>277.10736885017701</v>
      </c>
      <c r="M1940">
        <v>58.153697438742803</v>
      </c>
      <c r="N1940">
        <v>0.175457584794389</v>
      </c>
      <c r="O1940">
        <v>9.0442338072669699</v>
      </c>
      <c r="P1940">
        <v>174.22382671480099</v>
      </c>
      <c r="Q1940">
        <v>0.116202630249247</v>
      </c>
    </row>
    <row r="1941" spans="1:17" hidden="1" x14ac:dyDescent="0.3">
      <c r="A1941" t="s">
        <v>4039</v>
      </c>
      <c r="B1941" t="s">
        <v>4040</v>
      </c>
      <c r="C1941" t="str">
        <f>IFERROR(VLOOKUP(Table1[[#This Row],[Ticker]],[1]!Table1[[Symbol]:[Industry]],2,FALSE),"-")</f>
        <v>-</v>
      </c>
      <c r="D1941" t="s">
        <v>246</v>
      </c>
      <c r="E1941">
        <v>386.697</v>
      </c>
      <c r="F1941">
        <v>226.35</v>
      </c>
      <c r="G1941">
        <v>8.8938389726412304</v>
      </c>
      <c r="H1941">
        <v>-1.0413656496327499</v>
      </c>
      <c r="I1941">
        <v>-25.664814125246899</v>
      </c>
      <c r="J1941">
        <v>0.45842829023310799</v>
      </c>
      <c r="K1941">
        <v>231.969267868093</v>
      </c>
      <c r="L1941">
        <v>229.28559335167799</v>
      </c>
      <c r="M1941">
        <v>53.2045982083838</v>
      </c>
      <c r="N1941">
        <v>0.89259597806215696</v>
      </c>
      <c r="O1941">
        <v>52.396730726750597</v>
      </c>
      <c r="P1941">
        <v>36.974281391830502</v>
      </c>
      <c r="Q1941">
        <v>0.12702843488809101</v>
      </c>
    </row>
    <row r="1942" spans="1:17" hidden="1" x14ac:dyDescent="0.3">
      <c r="A1942" t="s">
        <v>4041</v>
      </c>
      <c r="B1942" t="s">
        <v>4042</v>
      </c>
      <c r="C1942" t="str">
        <f>IFERROR(VLOOKUP(Table1[[#This Row],[Ticker]],[1]!Table1[[Symbol]:[Industry]],2,FALSE),"-")</f>
        <v>-</v>
      </c>
      <c r="D1942" t="s">
        <v>21</v>
      </c>
      <c r="E1942">
        <v>385.42272000000003</v>
      </c>
      <c r="F1942">
        <v>270.95</v>
      </c>
      <c r="G1942">
        <v>-10.1643704621372</v>
      </c>
      <c r="H1942">
        <v>3.5184159755105102</v>
      </c>
      <c r="I1942">
        <v>-13.4004512384907</v>
      </c>
      <c r="J1942">
        <v>-8.1633184718080898</v>
      </c>
      <c r="K1942">
        <v>259.97906457109798</v>
      </c>
      <c r="L1942">
        <v>265.37364582765002</v>
      </c>
      <c r="M1942">
        <v>56.146029764289899</v>
      </c>
      <c r="N1942">
        <v>1.3146853146853099</v>
      </c>
      <c r="O1942">
        <v>50.470566525189099</v>
      </c>
      <c r="P1942">
        <v>29.641148325358799</v>
      </c>
    </row>
    <row r="1943" spans="1:17" hidden="1" x14ac:dyDescent="0.3">
      <c r="A1943" t="s">
        <v>4043</v>
      </c>
      <c r="B1943" t="s">
        <v>4044</v>
      </c>
      <c r="C1943" t="str">
        <f>IFERROR(VLOOKUP(Table1[[#This Row],[Ticker]],[1]!Table1[[Symbol]:[Industry]],2,FALSE),"-")</f>
        <v>-</v>
      </c>
      <c r="D1943" t="s">
        <v>459</v>
      </c>
      <c r="E1943">
        <v>385.01249999999999</v>
      </c>
      <c r="F1943">
        <v>521.04999999999995</v>
      </c>
      <c r="G1943">
        <v>80.9905706928039</v>
      </c>
      <c r="H1943">
        <v>-6.1064653462937599</v>
      </c>
      <c r="I1943">
        <v>11.8109514005079</v>
      </c>
      <c r="J1943">
        <v>-2.76682798435897</v>
      </c>
      <c r="K1943">
        <v>513.305236162131</v>
      </c>
      <c r="L1943">
        <v>446.88341658889198</v>
      </c>
      <c r="M1943">
        <v>37.266895395538</v>
      </c>
      <c r="N1943">
        <v>0.53129245784011603</v>
      </c>
      <c r="O1943">
        <v>18.030899145955299</v>
      </c>
      <c r="P1943">
        <v>112.67346938775501</v>
      </c>
      <c r="Q1943">
        <v>4.4485005983672998E-2</v>
      </c>
    </row>
    <row r="1944" spans="1:17" hidden="1" x14ac:dyDescent="0.3">
      <c r="A1944" t="s">
        <v>4045</v>
      </c>
      <c r="B1944" t="s">
        <v>4046</v>
      </c>
      <c r="C1944" t="str">
        <f>IFERROR(VLOOKUP(Table1[[#This Row],[Ticker]],[1]!Table1[[Symbol]:[Industry]],2,FALSE),"-")</f>
        <v>-</v>
      </c>
      <c r="D1944" t="s">
        <v>344</v>
      </c>
      <c r="E1944">
        <v>383.79199999999997</v>
      </c>
      <c r="F1944">
        <v>335</v>
      </c>
      <c r="G1944">
        <v>-62.5925128902796</v>
      </c>
      <c r="H1944">
        <v>-6.5265524250728504</v>
      </c>
      <c r="I1944">
        <v>-41.531661912180297</v>
      </c>
      <c r="J1944">
        <v>-1.6500113790363999</v>
      </c>
      <c r="K1944">
        <v>375.845067859452</v>
      </c>
      <c r="L1944">
        <v>433.09991054625999</v>
      </c>
      <c r="M1944">
        <v>30.6094044327522</v>
      </c>
      <c r="N1944">
        <v>0.51165254237288105</v>
      </c>
      <c r="O1944">
        <v>91.014925373134304</v>
      </c>
      <c r="P1944">
        <v>8.0645161290322491</v>
      </c>
      <c r="Q1944">
        <v>0.229245427196861</v>
      </c>
    </row>
    <row r="1945" spans="1:17" hidden="1" x14ac:dyDescent="0.3">
      <c r="A1945" t="s">
        <v>4047</v>
      </c>
      <c r="B1945" t="s">
        <v>4048</v>
      </c>
      <c r="C1945" t="str">
        <f>IFERROR(VLOOKUP(Table1[[#This Row],[Ticker]],[1]!Table1[[Symbol]:[Industry]],2,FALSE),"-")</f>
        <v>-</v>
      </c>
      <c r="D1945" t="s">
        <v>384</v>
      </c>
      <c r="E1945">
        <v>383.57029999999997</v>
      </c>
      <c r="F1945">
        <v>37.9</v>
      </c>
      <c r="G1945">
        <v>-30.5376127716385</v>
      </c>
      <c r="H1945">
        <v>-16.243234691614699</v>
      </c>
      <c r="I1945">
        <v>-67.105462776656594</v>
      </c>
      <c r="J1945">
        <v>-10.288621953192701</v>
      </c>
      <c r="K1945">
        <v>42.2108604586534</v>
      </c>
      <c r="L1945">
        <v>49.980914138110897</v>
      </c>
      <c r="M1945">
        <v>29.550198938731601</v>
      </c>
      <c r="N1945">
        <v>1.42651083934155</v>
      </c>
      <c r="O1945">
        <v>129.551451187335</v>
      </c>
      <c r="P1945">
        <v>10.1744186046511</v>
      </c>
      <c r="Q1945">
        <v>0.14490770883277601</v>
      </c>
    </row>
    <row r="1946" spans="1:17" hidden="1" x14ac:dyDescent="0.3">
      <c r="A1946" t="s">
        <v>4049</v>
      </c>
      <c r="B1946" t="s">
        <v>4050</v>
      </c>
      <c r="C1946" t="str">
        <f>IFERROR(VLOOKUP(Table1[[#This Row],[Ticker]],[1]!Table1[[Symbol]:[Industry]],2,FALSE),"-")</f>
        <v>-</v>
      </c>
      <c r="D1946" t="s">
        <v>130</v>
      </c>
      <c r="E1946">
        <v>383.09284631999998</v>
      </c>
      <c r="F1946">
        <v>206.95</v>
      </c>
      <c r="G1946">
        <v>36.358482372158697</v>
      </c>
      <c r="H1946">
        <v>-14.421795830491799</v>
      </c>
      <c r="I1946">
        <v>26.6573110322033</v>
      </c>
      <c r="J1946">
        <v>-11.676368204246501</v>
      </c>
      <c r="K1946">
        <v>214.88023822762199</v>
      </c>
      <c r="L1946">
        <v>180.166373315812</v>
      </c>
      <c r="M1946">
        <v>22.756453677170398</v>
      </c>
      <c r="N1946">
        <v>0.37725845149227899</v>
      </c>
      <c r="O1946">
        <v>25.585890311669399</v>
      </c>
      <c r="P1946">
        <v>101.705653021442</v>
      </c>
      <c r="Q1946">
        <v>6.5137816574227E-2</v>
      </c>
    </row>
    <row r="1947" spans="1:17" hidden="1" x14ac:dyDescent="0.3">
      <c r="A1947" t="s">
        <v>4051</v>
      </c>
      <c r="B1947" t="s">
        <v>4052</v>
      </c>
      <c r="C1947" t="str">
        <f>IFERROR(VLOOKUP(Table1[[#This Row],[Ticker]],[1]!Table1[[Symbol]:[Industry]],2,FALSE),"-")</f>
        <v>-</v>
      </c>
      <c r="D1947" t="s">
        <v>243</v>
      </c>
      <c r="E1947">
        <v>383.00810595000002</v>
      </c>
      <c r="F1947">
        <v>483.75</v>
      </c>
      <c r="G1947">
        <v>-8.8275995175231508</v>
      </c>
      <c r="H1947">
        <v>-14.529161971664101</v>
      </c>
      <c r="I1947">
        <v>-19.423435197347501</v>
      </c>
      <c r="J1947">
        <v>-4.73302564983348</v>
      </c>
      <c r="K1947">
        <v>501.48253018696499</v>
      </c>
      <c r="L1947">
        <v>480.826189189449</v>
      </c>
      <c r="M1947">
        <v>35.482792370350602</v>
      </c>
      <c r="N1947">
        <v>0.54924758790439498</v>
      </c>
      <c r="O1947">
        <v>21.343669250645899</v>
      </c>
      <c r="P1947">
        <v>25.616722929109301</v>
      </c>
      <c r="Q1947">
        <v>5.6466432309118998E-2</v>
      </c>
    </row>
    <row r="1948" spans="1:17" hidden="1" x14ac:dyDescent="0.3">
      <c r="A1948" t="s">
        <v>4053</v>
      </c>
      <c r="B1948" t="s">
        <v>4054</v>
      </c>
      <c r="C1948" t="str">
        <f>IFERROR(VLOOKUP(Table1[[#This Row],[Ticker]],[1]!Table1[[Symbol]:[Industry]],2,FALSE),"-")</f>
        <v>-</v>
      </c>
      <c r="D1948" t="s">
        <v>387</v>
      </c>
      <c r="E1948">
        <v>382.00538999999998</v>
      </c>
      <c r="F1948">
        <v>338</v>
      </c>
      <c r="G1948">
        <v>29.358331963790999</v>
      </c>
      <c r="H1948">
        <v>-15.772144561131499</v>
      </c>
      <c r="I1948">
        <v>-10.2556778343386</v>
      </c>
      <c r="J1948">
        <v>-13.333865985967901</v>
      </c>
      <c r="K1948">
        <v>383.45992366912799</v>
      </c>
      <c r="L1948">
        <v>375.01636106484801</v>
      </c>
      <c r="M1948">
        <v>35.515112114325497</v>
      </c>
      <c r="N1948">
        <v>0.92861688857208302</v>
      </c>
      <c r="O1948">
        <v>117.33727810650799</v>
      </c>
      <c r="P1948">
        <v>81.525241675617593</v>
      </c>
      <c r="Q1948">
        <v>0.198972300187086</v>
      </c>
    </row>
    <row r="1949" spans="1:17" hidden="1" x14ac:dyDescent="0.3">
      <c r="A1949" t="s">
        <v>4055</v>
      </c>
      <c r="B1949" t="s">
        <v>4056</v>
      </c>
      <c r="C1949" t="str">
        <f>IFERROR(VLOOKUP(Table1[[#This Row],[Ticker]],[1]!Table1[[Symbol]:[Industry]],2,FALSE),"-")</f>
        <v>-</v>
      </c>
      <c r="D1949" t="s">
        <v>1545</v>
      </c>
      <c r="E1949">
        <v>381.94449539999999</v>
      </c>
      <c r="F1949">
        <v>180.15</v>
      </c>
      <c r="G1949">
        <v>-20.896912248851699</v>
      </c>
      <c r="H1949">
        <v>-13.0489571827717</v>
      </c>
      <c r="I1949">
        <v>-55.979977717856798</v>
      </c>
      <c r="J1949">
        <v>3.2196882713026</v>
      </c>
      <c r="K1949">
        <v>198.70069923726399</v>
      </c>
      <c r="L1949">
        <v>226.06341357668899</v>
      </c>
      <c r="M1949">
        <v>67.147383465357194</v>
      </c>
      <c r="N1949">
        <v>0.38015946854071597</v>
      </c>
      <c r="O1949">
        <v>112.434082708853</v>
      </c>
      <c r="P1949">
        <v>11.203703703703701</v>
      </c>
      <c r="Q1949">
        <v>0.14947861756458999</v>
      </c>
    </row>
    <row r="1950" spans="1:17" hidden="1" x14ac:dyDescent="0.3">
      <c r="A1950" t="s">
        <v>4057</v>
      </c>
      <c r="B1950" t="s">
        <v>4058</v>
      </c>
      <c r="C1950" t="str">
        <f>IFERROR(VLOOKUP(Table1[[#This Row],[Ticker]],[1]!Table1[[Symbol]:[Industry]],2,FALSE),"-")</f>
        <v>-</v>
      </c>
      <c r="D1950" t="s">
        <v>1340</v>
      </c>
      <c r="E1950">
        <v>381.81345499999998</v>
      </c>
      <c r="F1950">
        <v>314.55</v>
      </c>
      <c r="G1950">
        <v>208.225622874664</v>
      </c>
      <c r="H1950">
        <v>-34.378394096320797</v>
      </c>
      <c r="I1950">
        <v>-33.232974753474899</v>
      </c>
      <c r="J1950">
        <v>-7.1091866405455502</v>
      </c>
      <c r="K1950">
        <v>351.06481336771901</v>
      </c>
      <c r="L1950">
        <v>287.94635360473399</v>
      </c>
      <c r="M1950">
        <v>39.602024003085802</v>
      </c>
      <c r="N1950">
        <v>1.0236498053487799</v>
      </c>
      <c r="O1950">
        <v>44.6192974089969</v>
      </c>
      <c r="P1950">
        <v>323.636363636363</v>
      </c>
      <c r="Q1950">
        <v>0.15258941363394399</v>
      </c>
    </row>
    <row r="1951" spans="1:17" hidden="1" x14ac:dyDescent="0.3">
      <c r="A1951" t="s">
        <v>4059</v>
      </c>
      <c r="B1951" t="s">
        <v>4060</v>
      </c>
      <c r="C1951" t="str">
        <f>IFERROR(VLOOKUP(Table1[[#This Row],[Ticker]],[1]!Table1[[Symbol]:[Industry]],2,FALSE),"-")</f>
        <v>-</v>
      </c>
      <c r="D1951" t="s">
        <v>246</v>
      </c>
      <c r="E1951">
        <v>380.89048059999999</v>
      </c>
      <c r="F1951">
        <v>1577.7</v>
      </c>
      <c r="G1951">
        <v>128.579781482014</v>
      </c>
      <c r="H1951">
        <v>-12.2487422911182</v>
      </c>
      <c r="I1951">
        <v>-1.0228297596960501</v>
      </c>
      <c r="J1951">
        <v>-2.3982398836751599</v>
      </c>
      <c r="K1951">
        <v>1705.23260065056</v>
      </c>
      <c r="L1951">
        <v>1534.3178114935699</v>
      </c>
      <c r="M1951">
        <v>39.476072230379003</v>
      </c>
      <c r="N1951">
        <v>0.62809028523337795</v>
      </c>
      <c r="O1951">
        <v>45.781834315776102</v>
      </c>
      <c r="P1951">
        <v>156.536585365853</v>
      </c>
      <c r="Q1951">
        <v>0.17266719808522399</v>
      </c>
    </row>
    <row r="1952" spans="1:17" hidden="1" x14ac:dyDescent="0.3">
      <c r="A1952" t="s">
        <v>4061</v>
      </c>
      <c r="B1952" t="s">
        <v>4062</v>
      </c>
      <c r="C1952" t="str">
        <f>IFERROR(VLOOKUP(Table1[[#This Row],[Ticker]],[1]!Table1[[Symbol]:[Industry]],2,FALSE),"-")</f>
        <v>-</v>
      </c>
      <c r="D1952" t="s">
        <v>246</v>
      </c>
      <c r="E1952">
        <v>379.60730480000001</v>
      </c>
      <c r="F1952">
        <v>687.65</v>
      </c>
      <c r="G1952">
        <v>105.20793298695899</v>
      </c>
      <c r="H1952">
        <v>19.542294181708801</v>
      </c>
      <c r="I1952">
        <v>48.774846250145202</v>
      </c>
      <c r="J1952">
        <v>-0.91351655123000697</v>
      </c>
      <c r="K1952">
        <v>615.63814098864998</v>
      </c>
      <c r="L1952">
        <v>479.74252668471598</v>
      </c>
      <c r="M1952">
        <v>55.108096164311398</v>
      </c>
      <c r="N1952">
        <v>0.39029322382031301</v>
      </c>
      <c r="O1952">
        <v>14.8403984585181</v>
      </c>
      <c r="P1952">
        <v>143.84751773049601</v>
      </c>
      <c r="Q1952">
        <v>0.10153915048885701</v>
      </c>
    </row>
    <row r="1953" spans="1:17" hidden="1" x14ac:dyDescent="0.3">
      <c r="A1953" t="s">
        <v>4063</v>
      </c>
      <c r="B1953" t="s">
        <v>4064</v>
      </c>
      <c r="C1953" t="str">
        <f>IFERROR(VLOOKUP(Table1[[#This Row],[Ticker]],[1]!Table1[[Symbol]:[Industry]],2,FALSE),"-")</f>
        <v>-</v>
      </c>
      <c r="D1953" t="s">
        <v>371</v>
      </c>
      <c r="E1953">
        <v>379.531633715</v>
      </c>
      <c r="F1953">
        <v>280.3</v>
      </c>
      <c r="G1953">
        <v>42.300942535826898</v>
      </c>
      <c r="H1953">
        <v>14.285683734980999</v>
      </c>
      <c r="I1953">
        <v>17.2309378063525</v>
      </c>
      <c r="J1953">
        <v>4.59857341578555</v>
      </c>
      <c r="K1953">
        <v>260.95760590248602</v>
      </c>
      <c r="L1953">
        <v>236.68559442499301</v>
      </c>
      <c r="M1953">
        <v>68.181150349482195</v>
      </c>
      <c r="N1953">
        <v>2.0008906909333701</v>
      </c>
      <c r="O1953">
        <v>22.261862290403101</v>
      </c>
      <c r="P1953">
        <v>77.348940208794602</v>
      </c>
      <c r="Q1953">
        <v>4.344138151245E-2</v>
      </c>
    </row>
    <row r="1954" spans="1:17" hidden="1" x14ac:dyDescent="0.3">
      <c r="A1954" t="s">
        <v>4065</v>
      </c>
      <c r="B1954" t="s">
        <v>4066</v>
      </c>
      <c r="C1954" t="str">
        <f>IFERROR(VLOOKUP(Table1[[#This Row],[Ticker]],[1]!Table1[[Symbol]:[Industry]],2,FALSE),"-")</f>
        <v>-</v>
      </c>
      <c r="D1954" t="s">
        <v>49</v>
      </c>
      <c r="E1954">
        <v>378.56384000000003</v>
      </c>
      <c r="F1954">
        <v>59.61</v>
      </c>
      <c r="G1954">
        <v>169.28248710971999</v>
      </c>
      <c r="H1954">
        <v>64.561522149018998</v>
      </c>
      <c r="I1954">
        <v>44.958607879947003</v>
      </c>
      <c r="J1954">
        <v>-2.22275487485682</v>
      </c>
      <c r="K1954">
        <v>48.284156625085203</v>
      </c>
      <c r="L1954">
        <v>40.673509796329697</v>
      </c>
      <c r="M1954">
        <v>76.478732877292998</v>
      </c>
      <c r="N1954">
        <v>0.94694185325443603</v>
      </c>
      <c r="O1954">
        <v>9.0253313202482701</v>
      </c>
      <c r="P1954">
        <v>205.53562275755999</v>
      </c>
      <c r="Q1954">
        <v>0.14761402070577501</v>
      </c>
    </row>
    <row r="1955" spans="1:17" hidden="1" x14ac:dyDescent="0.3">
      <c r="A1955" t="s">
        <v>4067</v>
      </c>
      <c r="B1955" t="s">
        <v>4068</v>
      </c>
      <c r="C1955" t="str">
        <f>IFERROR(VLOOKUP(Table1[[#This Row],[Ticker]],[1]!Table1[[Symbol]:[Industry]],2,FALSE),"-")</f>
        <v>-</v>
      </c>
      <c r="D1955" t="s">
        <v>140</v>
      </c>
      <c r="E1955">
        <v>378.21182666599998</v>
      </c>
      <c r="F1955">
        <v>99.15</v>
      </c>
      <c r="G1955">
        <v>22.471837174070401</v>
      </c>
      <c r="H1955">
        <v>-8.7375370502259297</v>
      </c>
      <c r="I1955">
        <v>-31.1358824191203</v>
      </c>
      <c r="J1955">
        <v>-3.1457153985206099</v>
      </c>
      <c r="K1955">
        <v>103.879966302016</v>
      </c>
      <c r="L1955">
        <v>101.14520891566499</v>
      </c>
      <c r="M1955">
        <v>39.804819587655103</v>
      </c>
      <c r="N1955">
        <v>0.62576556997210697</v>
      </c>
      <c r="O1955">
        <v>53.4543620776601</v>
      </c>
      <c r="P1955">
        <v>54.921875</v>
      </c>
      <c r="Q1955">
        <v>1.8562851413961998E-2</v>
      </c>
    </row>
    <row r="1956" spans="1:17" hidden="1" x14ac:dyDescent="0.3">
      <c r="A1956" t="s">
        <v>4069</v>
      </c>
      <c r="B1956" t="s">
        <v>4070</v>
      </c>
      <c r="C1956" t="str">
        <f>IFERROR(VLOOKUP(Table1[[#This Row],[Ticker]],[1]!Table1[[Symbol]:[Industry]],2,FALSE),"-")</f>
        <v>-</v>
      </c>
      <c r="D1956" t="s">
        <v>46</v>
      </c>
      <c r="E1956">
        <v>377.037612719999</v>
      </c>
      <c r="F1956">
        <v>296.60000000000002</v>
      </c>
      <c r="G1956">
        <v>44.795654497887703</v>
      </c>
      <c r="H1956">
        <v>94.810256546007196</v>
      </c>
      <c r="I1956">
        <v>59.287878025006599</v>
      </c>
      <c r="J1956">
        <v>-9.2183197674805299</v>
      </c>
      <c r="K1956">
        <v>222.45125739680799</v>
      </c>
      <c r="M1956">
        <v>58.256360363042901</v>
      </c>
      <c r="N1956">
        <v>1.42976054944849</v>
      </c>
      <c r="O1956">
        <v>10.923803101820599</v>
      </c>
      <c r="P1956">
        <v>120.111317254174</v>
      </c>
    </row>
    <row r="1957" spans="1:17" hidden="1" x14ac:dyDescent="0.3">
      <c r="A1957" t="s">
        <v>4071</v>
      </c>
      <c r="B1957" t="s">
        <v>4072</v>
      </c>
      <c r="C1957" t="str">
        <f>IFERROR(VLOOKUP(Table1[[#This Row],[Ticker]],[1]!Table1[[Symbol]:[Industry]],2,FALSE),"-")</f>
        <v>-</v>
      </c>
      <c r="E1957">
        <v>376.808832</v>
      </c>
      <c r="F1957">
        <v>334.25</v>
      </c>
      <c r="G1957">
        <v>101.13370189788201</v>
      </c>
      <c r="H1957">
        <v>-10.611519745334199</v>
      </c>
      <c r="I1957">
        <v>103.80493351979599</v>
      </c>
      <c r="J1957">
        <v>1.6472011396774999</v>
      </c>
      <c r="K1957">
        <v>317.79335986177898</v>
      </c>
      <c r="L1957">
        <v>231.45760099217</v>
      </c>
      <c r="M1957">
        <v>61.659884147475204</v>
      </c>
      <c r="N1957">
        <v>0.233304822536366</v>
      </c>
      <c r="O1957">
        <v>10.097232610321599</v>
      </c>
      <c r="P1957">
        <v>161.1328125</v>
      </c>
    </row>
    <row r="1958" spans="1:17" hidden="1" x14ac:dyDescent="0.3">
      <c r="A1958" t="s">
        <v>4073</v>
      </c>
      <c r="B1958" t="s">
        <v>4074</v>
      </c>
      <c r="C1958" t="str">
        <f>IFERROR(VLOOKUP(Table1[[#This Row],[Ticker]],[1]!Table1[[Symbol]:[Industry]],2,FALSE),"-")</f>
        <v>-</v>
      </c>
      <c r="D1958" t="s">
        <v>214</v>
      </c>
      <c r="E1958">
        <v>376.26119999999997</v>
      </c>
      <c r="F1958">
        <v>115.86</v>
      </c>
      <c r="G1958">
        <v>85.795765497998701</v>
      </c>
      <c r="H1958">
        <v>2.9231010934826598</v>
      </c>
      <c r="I1958">
        <v>1.9015817192604501</v>
      </c>
      <c r="J1958">
        <v>-2.6725216584295999</v>
      </c>
      <c r="K1958">
        <v>110.551472338507</v>
      </c>
      <c r="L1958">
        <v>95.467734242689403</v>
      </c>
      <c r="M1958">
        <v>59.736073074865899</v>
      </c>
      <c r="N1958">
        <v>2.59882184961916</v>
      </c>
      <c r="O1958">
        <v>11.246331779734099</v>
      </c>
      <c r="P1958">
        <v>119.017013232514</v>
      </c>
      <c r="Q1958">
        <v>7.5231818372958004E-2</v>
      </c>
    </row>
    <row r="1959" spans="1:17" hidden="1" x14ac:dyDescent="0.3">
      <c r="A1959" t="s">
        <v>4075</v>
      </c>
      <c r="B1959" t="s">
        <v>4076</v>
      </c>
      <c r="C1959" t="str">
        <f>IFERROR(VLOOKUP(Table1[[#This Row],[Ticker]],[1]!Table1[[Symbol]:[Industry]],2,FALSE),"-")</f>
        <v>-</v>
      </c>
      <c r="D1959" t="s">
        <v>246</v>
      </c>
      <c r="E1959">
        <v>376.180366644</v>
      </c>
      <c r="F1959">
        <v>85.29</v>
      </c>
      <c r="G1959">
        <v>-20.055403283344599</v>
      </c>
      <c r="H1959">
        <v>-8.4492226167450202</v>
      </c>
      <c r="I1959">
        <v>-38.129536356075498</v>
      </c>
      <c r="J1959">
        <v>-3.55497557169029</v>
      </c>
      <c r="K1959">
        <v>88.613536682273903</v>
      </c>
      <c r="M1959">
        <v>30.698418922043601</v>
      </c>
      <c r="N1959">
        <v>0.84797124917732503</v>
      </c>
      <c r="O1959">
        <v>103.42361355375699</v>
      </c>
      <c r="P1959">
        <v>13.8718291054739</v>
      </c>
    </row>
    <row r="1960" spans="1:17" hidden="1" x14ac:dyDescent="0.3">
      <c r="A1960" t="s">
        <v>4077</v>
      </c>
      <c r="B1960" t="s">
        <v>4078</v>
      </c>
      <c r="C1960" t="str">
        <f>IFERROR(VLOOKUP(Table1[[#This Row],[Ticker]],[1]!Table1[[Symbol]:[Industry]],2,FALSE),"-")</f>
        <v>-</v>
      </c>
      <c r="D1960" t="s">
        <v>246</v>
      </c>
      <c r="E1960">
        <v>375.892409409999</v>
      </c>
      <c r="F1960">
        <v>136.30000000000001</v>
      </c>
      <c r="G1960">
        <v>-15.453725751492501</v>
      </c>
      <c r="H1960">
        <v>-7.5202499040644399</v>
      </c>
      <c r="I1960">
        <v>-5.3005053901268404</v>
      </c>
      <c r="J1960">
        <v>-2.5179593945379199</v>
      </c>
      <c r="K1960">
        <v>134.382596300274</v>
      </c>
      <c r="L1960">
        <v>128.62636470991899</v>
      </c>
      <c r="M1960">
        <v>46.909598543587798</v>
      </c>
      <c r="N1960">
        <v>0.79721494221792499</v>
      </c>
      <c r="O1960">
        <v>4.9156272927366</v>
      </c>
      <c r="P1960">
        <v>13.0182421227197</v>
      </c>
      <c r="Q1960">
        <v>3.4303958282758999E-2</v>
      </c>
    </row>
    <row r="1961" spans="1:17" hidden="1" x14ac:dyDescent="0.3">
      <c r="A1961" t="s">
        <v>4079</v>
      </c>
      <c r="B1961" t="s">
        <v>4080</v>
      </c>
      <c r="C1961" t="str">
        <f>IFERROR(VLOOKUP(Table1[[#This Row],[Ticker]],[1]!Table1[[Symbol]:[Industry]],2,FALSE),"-")</f>
        <v>-</v>
      </c>
      <c r="D1961" t="s">
        <v>304</v>
      </c>
      <c r="E1961">
        <v>374.5727286</v>
      </c>
      <c r="F1961">
        <v>79.59</v>
      </c>
      <c r="G1961">
        <v>80.325236027469202</v>
      </c>
      <c r="H1961">
        <v>3.9220682839557299</v>
      </c>
      <c r="I1961">
        <v>-2.5077513170144301</v>
      </c>
      <c r="J1961">
        <v>-3.3481185951711301</v>
      </c>
      <c r="K1961">
        <v>77.051263900627305</v>
      </c>
      <c r="L1961">
        <v>65.441207500789304</v>
      </c>
      <c r="M1961">
        <v>41.453289002990097</v>
      </c>
      <c r="N1961">
        <v>0.37689978752619102</v>
      </c>
      <c r="O1961">
        <v>13.707752230179601</v>
      </c>
      <c r="P1961">
        <v>128.05157593123201</v>
      </c>
      <c r="Q1961">
        <v>8.5270358634832996E-2</v>
      </c>
    </row>
    <row r="1962" spans="1:17" hidden="1" x14ac:dyDescent="0.3">
      <c r="A1962" t="s">
        <v>4081</v>
      </c>
      <c r="B1962" t="s">
        <v>4082</v>
      </c>
      <c r="C1962" t="str">
        <f>IFERROR(VLOOKUP(Table1[[#This Row],[Ticker]],[1]!Table1[[Symbol]:[Industry]],2,FALSE),"-")</f>
        <v>-</v>
      </c>
      <c r="D1962" t="s">
        <v>986</v>
      </c>
      <c r="E1962">
        <v>373.32049591999998</v>
      </c>
      <c r="F1962">
        <v>82.25</v>
      </c>
      <c r="G1962">
        <v>109.203806898019</v>
      </c>
      <c r="H1962">
        <v>46.883523785395802</v>
      </c>
      <c r="I1962">
        <v>107.77501588714399</v>
      </c>
      <c r="J1962">
        <v>33.152092499990502</v>
      </c>
      <c r="K1962">
        <v>55.3931628837286</v>
      </c>
      <c r="L1962">
        <v>45.390679825528899</v>
      </c>
      <c r="M1962">
        <v>94.4097215116184</v>
      </c>
      <c r="N1962">
        <v>1.2315215365293899</v>
      </c>
      <c r="O1962">
        <v>0</v>
      </c>
      <c r="P1962">
        <v>154.250386398763</v>
      </c>
      <c r="Q1962">
        <v>6.7169380841282003E-2</v>
      </c>
    </row>
    <row r="1963" spans="1:17" hidden="1" x14ac:dyDescent="0.3">
      <c r="A1963" t="s">
        <v>4083</v>
      </c>
      <c r="B1963" t="s">
        <v>4084</v>
      </c>
      <c r="C1963" t="str">
        <f>IFERROR(VLOOKUP(Table1[[#This Row],[Ticker]],[1]!Table1[[Symbol]:[Industry]],2,FALSE),"-")</f>
        <v>-</v>
      </c>
      <c r="D1963" t="s">
        <v>193</v>
      </c>
      <c r="E1963">
        <v>373.21747281</v>
      </c>
      <c r="F1963">
        <v>367.35</v>
      </c>
      <c r="G1963">
        <v>99.729080567047902</v>
      </c>
      <c r="H1963">
        <v>-3.9432881334407099</v>
      </c>
      <c r="I1963">
        <v>29.161615398744001</v>
      </c>
      <c r="J1963">
        <v>-0.76243741453936598</v>
      </c>
      <c r="K1963">
        <v>346.84543483560299</v>
      </c>
      <c r="L1963">
        <v>291.936671620992</v>
      </c>
      <c r="M1963">
        <v>47.181532167517702</v>
      </c>
      <c r="N1963">
        <v>1.0782930977115599</v>
      </c>
      <c r="O1963">
        <v>14.0737716074588</v>
      </c>
      <c r="P1963">
        <v>146.54362416107301</v>
      </c>
      <c r="Q1963">
        <v>6.4045225903621994E-2</v>
      </c>
    </row>
    <row r="1964" spans="1:17" hidden="1" x14ac:dyDescent="0.3">
      <c r="A1964" t="s">
        <v>4085</v>
      </c>
      <c r="B1964" t="s">
        <v>4086</v>
      </c>
      <c r="C1964" t="str">
        <f>IFERROR(VLOOKUP(Table1[[#This Row],[Ticker]],[1]!Table1[[Symbol]:[Industry]],2,FALSE),"-")</f>
        <v>-</v>
      </c>
      <c r="D1964" t="s">
        <v>711</v>
      </c>
      <c r="E1964">
        <v>373.16630627000001</v>
      </c>
      <c r="F1964">
        <v>218.95</v>
      </c>
      <c r="G1964">
        <v>31.232650710164801</v>
      </c>
      <c r="H1964">
        <v>0.45941523361342301</v>
      </c>
      <c r="I1964">
        <v>9.8982535867034898</v>
      </c>
      <c r="J1964">
        <v>-0.44157199466403801</v>
      </c>
      <c r="K1964">
        <v>206.903634998429</v>
      </c>
      <c r="L1964">
        <v>183.06298120975401</v>
      </c>
      <c r="M1964">
        <v>43.478451693180702</v>
      </c>
      <c r="N1964">
        <v>0.81508544845903297</v>
      </c>
      <c r="O1964">
        <v>1.8451701301667101</v>
      </c>
      <c r="P1964">
        <v>60.992647058823501</v>
      </c>
      <c r="Q1964">
        <v>8.1463636799704003E-2</v>
      </c>
    </row>
    <row r="1965" spans="1:17" hidden="1" x14ac:dyDescent="0.3">
      <c r="A1965" t="s">
        <v>4087</v>
      </c>
      <c r="B1965" t="s">
        <v>4088</v>
      </c>
      <c r="C1965" t="str">
        <f>IFERROR(VLOOKUP(Table1[[#This Row],[Ticker]],[1]!Table1[[Symbol]:[Industry]],2,FALSE),"-")</f>
        <v>-</v>
      </c>
      <c r="D1965" t="s">
        <v>481</v>
      </c>
      <c r="E1965">
        <v>371.97009026999899</v>
      </c>
      <c r="F1965">
        <v>144.63</v>
      </c>
      <c r="G1965">
        <v>16.725128070112401</v>
      </c>
      <c r="H1965">
        <v>16.3180816117479</v>
      </c>
      <c r="I1965">
        <v>-6.7243586272299902</v>
      </c>
      <c r="J1965">
        <v>-5.74251709581426</v>
      </c>
      <c r="K1965">
        <v>131.09396336695201</v>
      </c>
      <c r="L1965">
        <v>122.795355112333</v>
      </c>
      <c r="M1965">
        <v>46.323434783155797</v>
      </c>
      <c r="N1965">
        <v>0.43019894796795599</v>
      </c>
      <c r="O1965">
        <v>22.630159717900799</v>
      </c>
      <c r="P1965">
        <v>47.506374298827097</v>
      </c>
      <c r="Q1965">
        <v>-2.3132101158022E-2</v>
      </c>
    </row>
    <row r="1966" spans="1:17" hidden="1" x14ac:dyDescent="0.3">
      <c r="A1966" t="s">
        <v>4089</v>
      </c>
      <c r="B1966" t="s">
        <v>4090</v>
      </c>
      <c r="C1966" t="str">
        <f>IFERROR(VLOOKUP(Table1[[#This Row],[Ticker]],[1]!Table1[[Symbol]:[Industry]],2,FALSE),"-")</f>
        <v>-</v>
      </c>
      <c r="D1966" t="s">
        <v>130</v>
      </c>
      <c r="E1966">
        <v>371.51252944999999</v>
      </c>
      <c r="F1966">
        <v>55.46</v>
      </c>
      <c r="G1966">
        <v>-6.8761746308379399</v>
      </c>
      <c r="H1966">
        <v>-2.4124733333601198</v>
      </c>
      <c r="I1966">
        <v>-15.7085989489204</v>
      </c>
      <c r="J1966">
        <v>-2.68285263945286</v>
      </c>
      <c r="K1966">
        <v>57.079369543414799</v>
      </c>
      <c r="L1966">
        <v>56.620000914726198</v>
      </c>
      <c r="M1966">
        <v>48.925128495360703</v>
      </c>
      <c r="N1966">
        <v>2.01162642600895</v>
      </c>
      <c r="O1966">
        <v>92.931842769563602</v>
      </c>
      <c r="P1966">
        <v>40.227560050568897</v>
      </c>
      <c r="Q1966">
        <v>4.2610710952734998E-2</v>
      </c>
    </row>
    <row r="1967" spans="1:17" hidden="1" x14ac:dyDescent="0.3">
      <c r="A1967" t="s">
        <v>4091</v>
      </c>
      <c r="B1967" t="s">
        <v>4092</v>
      </c>
      <c r="C1967" t="str">
        <f>IFERROR(VLOOKUP(Table1[[#This Row],[Ticker]],[1]!Table1[[Symbol]:[Industry]],2,FALSE),"-")</f>
        <v>-</v>
      </c>
      <c r="D1967" t="s">
        <v>122</v>
      </c>
      <c r="E1967">
        <v>370.14</v>
      </c>
      <c r="F1967">
        <v>151.16</v>
      </c>
      <c r="G1967">
        <v>-32.397061575425298</v>
      </c>
      <c r="H1967">
        <v>6.66647012416691</v>
      </c>
      <c r="I1967">
        <v>-9.2544651251463392</v>
      </c>
      <c r="J1967">
        <v>8.6664063423343105</v>
      </c>
      <c r="K1967">
        <v>136.33818972320299</v>
      </c>
      <c r="L1967">
        <v>138.61336367456499</v>
      </c>
      <c r="M1967">
        <v>74.240614632822997</v>
      </c>
      <c r="N1967">
        <v>1.3803428268190501</v>
      </c>
      <c r="O1967">
        <v>12.430537179147899</v>
      </c>
      <c r="P1967">
        <v>21.903225806451601</v>
      </c>
      <c r="Q1967">
        <v>3.6171541544830002E-2</v>
      </c>
    </row>
    <row r="1968" spans="1:17" hidden="1" x14ac:dyDescent="0.3">
      <c r="A1968" t="s">
        <v>4093</v>
      </c>
      <c r="B1968" t="s">
        <v>4094</v>
      </c>
      <c r="C1968" t="str">
        <f>IFERROR(VLOOKUP(Table1[[#This Row],[Ticker]],[1]!Table1[[Symbol]:[Industry]],2,FALSE),"-")</f>
        <v>-</v>
      </c>
      <c r="D1968" t="s">
        <v>400</v>
      </c>
      <c r="E1968">
        <v>369.36900000000003</v>
      </c>
      <c r="F1968">
        <v>70.89</v>
      </c>
      <c r="G1968">
        <v>41.783016680979401</v>
      </c>
      <c r="H1968">
        <v>-15.093277622614499</v>
      </c>
      <c r="I1968">
        <v>16.981095918224501</v>
      </c>
      <c r="J1968">
        <v>-8.5047843533148804</v>
      </c>
      <c r="K1968">
        <v>71.0710619242234</v>
      </c>
      <c r="L1968">
        <v>60.251700298997598</v>
      </c>
      <c r="M1968">
        <v>39.902119527349498</v>
      </c>
      <c r="N1968">
        <v>0.20353192675367399</v>
      </c>
      <c r="O1968">
        <v>22.0200310339963</v>
      </c>
      <c r="P1968">
        <v>85.575916230366403</v>
      </c>
      <c r="Q1968">
        <v>5.8432870599856003E-2</v>
      </c>
    </row>
    <row r="1969" spans="1:17" hidden="1" x14ac:dyDescent="0.3">
      <c r="A1969" t="s">
        <v>4095</v>
      </c>
      <c r="B1969" t="s">
        <v>4096</v>
      </c>
      <c r="C1969" t="str">
        <f>IFERROR(VLOOKUP(Table1[[#This Row],[Ticker]],[1]!Table1[[Symbol]:[Industry]],2,FALSE),"-")</f>
        <v>-</v>
      </c>
      <c r="D1969" t="s">
        <v>1175</v>
      </c>
      <c r="E1969">
        <v>368.80174549999998</v>
      </c>
      <c r="F1969">
        <v>143.15</v>
      </c>
      <c r="G1969">
        <v>340.036542642001</v>
      </c>
      <c r="H1969">
        <v>48.668525606139603</v>
      </c>
      <c r="I1969">
        <v>34.460329976599702</v>
      </c>
      <c r="J1969">
        <v>-0.127834876129201</v>
      </c>
      <c r="K1969">
        <v>112.674104980075</v>
      </c>
      <c r="L1969">
        <v>81.522196105104797</v>
      </c>
      <c r="M1969">
        <v>69.403950291671407</v>
      </c>
      <c r="N1969">
        <v>1.8627038672960099</v>
      </c>
      <c r="O1969">
        <v>19.629758994062101</v>
      </c>
      <c r="P1969">
        <v>443.67641473604198</v>
      </c>
      <c r="Q1969">
        <v>0.32005744450194601</v>
      </c>
    </row>
    <row r="1970" spans="1:17" hidden="1" x14ac:dyDescent="0.3">
      <c r="A1970" t="s">
        <v>4097</v>
      </c>
      <c r="B1970" t="s">
        <v>4098</v>
      </c>
      <c r="C1970" t="str">
        <f>IFERROR(VLOOKUP(Table1[[#This Row],[Ticker]],[1]!Table1[[Symbol]:[Industry]],2,FALSE),"-")</f>
        <v>-</v>
      </c>
      <c r="D1970" t="s">
        <v>938</v>
      </c>
      <c r="E1970">
        <v>368.58719689999998</v>
      </c>
      <c r="F1970">
        <v>275.95</v>
      </c>
      <c r="G1970">
        <v>-8.2221651794608501</v>
      </c>
      <c r="H1970">
        <v>30.794943117724898</v>
      </c>
      <c r="I1970">
        <v>-2.8171071042915701</v>
      </c>
      <c r="J1970">
        <v>9.7943376802520792</v>
      </c>
      <c r="K1970">
        <v>238.48732967184301</v>
      </c>
      <c r="L1970">
        <v>238.34933984554499</v>
      </c>
      <c r="M1970">
        <v>67.852183214558295</v>
      </c>
      <c r="N1970">
        <v>1.39026346267463</v>
      </c>
      <c r="O1970">
        <v>23.5731110708461</v>
      </c>
      <c r="P1970">
        <v>46.781914893617</v>
      </c>
      <c r="Q1970">
        <v>4.6827966569248002E-2</v>
      </c>
    </row>
    <row r="1971" spans="1:17" hidden="1" x14ac:dyDescent="0.3">
      <c r="A1971" t="s">
        <v>4099</v>
      </c>
      <c r="B1971" t="s">
        <v>4100</v>
      </c>
      <c r="C1971" t="str">
        <f>IFERROR(VLOOKUP(Table1[[#This Row],[Ticker]],[1]!Table1[[Symbol]:[Industry]],2,FALSE),"-")</f>
        <v>-</v>
      </c>
      <c r="D1971" t="s">
        <v>938</v>
      </c>
      <c r="E1971">
        <v>366.33653140500002</v>
      </c>
      <c r="F1971">
        <v>1116.1500000000001</v>
      </c>
      <c r="G1971">
        <v>-7.8455546773912204</v>
      </c>
      <c r="H1971">
        <v>25.324575858073501</v>
      </c>
      <c r="I1971">
        <v>16.530923306026601</v>
      </c>
      <c r="J1971">
        <v>3.3640412023851001</v>
      </c>
      <c r="K1971">
        <v>982.07944319390697</v>
      </c>
      <c r="L1971">
        <v>905.61270191930703</v>
      </c>
      <c r="M1971">
        <v>56.323711013134599</v>
      </c>
      <c r="N1971">
        <v>2.5371354315800501</v>
      </c>
      <c r="O1971">
        <v>24.266451641804402</v>
      </c>
      <c r="P1971">
        <v>48.82</v>
      </c>
      <c r="Q1971">
        <v>-6.8104416213193006E-2</v>
      </c>
    </row>
    <row r="1972" spans="1:17" hidden="1" x14ac:dyDescent="0.3">
      <c r="A1972" t="s">
        <v>4101</v>
      </c>
      <c r="B1972" t="s">
        <v>4102</v>
      </c>
      <c r="C1972" t="str">
        <f>IFERROR(VLOOKUP(Table1[[#This Row],[Ticker]],[1]!Table1[[Symbol]:[Industry]],2,FALSE),"-")</f>
        <v>-</v>
      </c>
      <c r="D1972" t="s">
        <v>46</v>
      </c>
      <c r="E1972">
        <v>366.12926528000003</v>
      </c>
      <c r="F1972">
        <v>273.05</v>
      </c>
      <c r="G1972">
        <v>133.64558234781501</v>
      </c>
      <c r="H1972">
        <v>108.610951418884</v>
      </c>
      <c r="I1972">
        <v>148.137805874934</v>
      </c>
      <c r="J1972">
        <v>-0.69248288498356203</v>
      </c>
      <c r="M1972">
        <v>71.705790621933701</v>
      </c>
      <c r="O1972">
        <v>11.536348654092601</v>
      </c>
      <c r="P1972">
        <v>175.252016129032</v>
      </c>
    </row>
    <row r="1973" spans="1:17" hidden="1" x14ac:dyDescent="0.3">
      <c r="A1973" t="s">
        <v>4103</v>
      </c>
      <c r="B1973" t="s">
        <v>4104</v>
      </c>
      <c r="C1973" t="str">
        <f>IFERROR(VLOOKUP(Table1[[#This Row],[Ticker]],[1]!Table1[[Symbol]:[Industry]],2,FALSE),"-")</f>
        <v>-</v>
      </c>
      <c r="E1973">
        <v>365.71719332399999</v>
      </c>
      <c r="F1973">
        <v>56.05</v>
      </c>
      <c r="G1973">
        <v>-78.522363871948698</v>
      </c>
      <c r="H1973">
        <v>-13.543769067827499</v>
      </c>
      <c r="I1973">
        <v>-49.033110375282</v>
      </c>
      <c r="J1973">
        <v>-3.71122168768991</v>
      </c>
      <c r="K1973">
        <v>61.152890113598701</v>
      </c>
      <c r="L1973">
        <v>80.173215189205493</v>
      </c>
      <c r="M1973">
        <v>31.100045570061901</v>
      </c>
      <c r="N1973">
        <v>0.73655510714072203</v>
      </c>
      <c r="O1973">
        <v>232.33043931247099</v>
      </c>
      <c r="P1973">
        <v>11.122125297383</v>
      </c>
      <c r="Q1973">
        <v>-0.173146260486126</v>
      </c>
    </row>
    <row r="1974" spans="1:17" hidden="1" x14ac:dyDescent="0.3">
      <c r="A1974" t="s">
        <v>4105</v>
      </c>
      <c r="B1974" t="s">
        <v>4106</v>
      </c>
      <c r="C1974" t="str">
        <f>IFERROR(VLOOKUP(Table1[[#This Row],[Ticker]],[1]!Table1[[Symbol]:[Industry]],2,FALSE),"-")</f>
        <v>-</v>
      </c>
      <c r="D1974" t="s">
        <v>130</v>
      </c>
      <c r="E1974">
        <v>365.36188878000002</v>
      </c>
      <c r="F1974">
        <v>17.02</v>
      </c>
      <c r="G1974">
        <v>-38.215508202394098</v>
      </c>
      <c r="H1974">
        <v>-6.6559641897787403</v>
      </c>
      <c r="I1974">
        <v>-46.068420522781203</v>
      </c>
      <c r="J1974">
        <v>-1.9672566916478</v>
      </c>
      <c r="K1974">
        <v>17.9013619532865</v>
      </c>
      <c r="L1974">
        <v>19.568499599907501</v>
      </c>
      <c r="M1974">
        <v>46.170087271691202</v>
      </c>
      <c r="N1974">
        <v>1.1395023743216699</v>
      </c>
      <c r="O1974">
        <v>90.364277320799005</v>
      </c>
      <c r="P1974">
        <v>6.3749999999999902</v>
      </c>
      <c r="Q1974">
        <v>9.6584868798279995E-3</v>
      </c>
    </row>
    <row r="1975" spans="1:17" hidden="1" x14ac:dyDescent="0.3">
      <c r="A1975" t="s">
        <v>4107</v>
      </c>
      <c r="B1975" t="s">
        <v>4108</v>
      </c>
      <c r="C1975" t="str">
        <f>IFERROR(VLOOKUP(Table1[[#This Row],[Ticker]],[1]!Table1[[Symbol]:[Industry]],2,FALSE),"-")</f>
        <v>-</v>
      </c>
      <c r="E1975">
        <v>365.35035228999999</v>
      </c>
      <c r="F1975">
        <v>146</v>
      </c>
      <c r="G1975">
        <v>98.213347915581096</v>
      </c>
      <c r="H1975">
        <v>4.60821491469886</v>
      </c>
      <c r="I1975">
        <v>43.7571022767237</v>
      </c>
      <c r="J1975">
        <v>-0.111752483032525</v>
      </c>
      <c r="K1975">
        <v>141.707689923164</v>
      </c>
      <c r="L1975">
        <v>121.783282771144</v>
      </c>
      <c r="M1975">
        <v>60.281359327351403</v>
      </c>
      <c r="N1975">
        <v>0.76914130645473899</v>
      </c>
      <c r="O1975">
        <v>35.616438356164302</v>
      </c>
      <c r="P1975">
        <v>164.253393665158</v>
      </c>
    </row>
    <row r="1976" spans="1:17" hidden="1" x14ac:dyDescent="0.3">
      <c r="A1976" t="s">
        <v>4109</v>
      </c>
      <c r="B1976" t="s">
        <v>4110</v>
      </c>
      <c r="C1976" t="str">
        <f>IFERROR(VLOOKUP(Table1[[#This Row],[Ticker]],[1]!Table1[[Symbol]:[Industry]],2,FALSE),"-")</f>
        <v>-</v>
      </c>
      <c r="D1976" t="s">
        <v>46</v>
      </c>
      <c r="E1976">
        <v>365.09646563400003</v>
      </c>
      <c r="F1976">
        <v>20.2</v>
      </c>
      <c r="G1976">
        <v>168.48847424910099</v>
      </c>
      <c r="H1976">
        <v>-18.565955501681401</v>
      </c>
      <c r="I1976">
        <v>29.844572792227702</v>
      </c>
      <c r="J1976">
        <v>-8.0715621817646905</v>
      </c>
      <c r="K1976">
        <v>19.233185525306101</v>
      </c>
      <c r="L1976">
        <v>14.742861246438199</v>
      </c>
      <c r="M1976">
        <v>40.488557924445999</v>
      </c>
      <c r="N1976">
        <v>0.298524905906772</v>
      </c>
      <c r="O1976">
        <v>21.633663366336599</v>
      </c>
      <c r="Q1976">
        <v>0.102282901468965</v>
      </c>
    </row>
    <row r="1977" spans="1:17" hidden="1" x14ac:dyDescent="0.3">
      <c r="A1977" t="s">
        <v>4111</v>
      </c>
      <c r="B1977" t="s">
        <v>4112</v>
      </c>
      <c r="C1977" t="str">
        <f>IFERROR(VLOOKUP(Table1[[#This Row],[Ticker]],[1]!Table1[[Symbol]:[Industry]],2,FALSE),"-")</f>
        <v>-</v>
      </c>
      <c r="D1977" t="s">
        <v>130</v>
      </c>
      <c r="E1977">
        <v>363.61942589</v>
      </c>
      <c r="F1977">
        <v>140</v>
      </c>
      <c r="G1977">
        <v>-15.2909255886923</v>
      </c>
      <c r="H1977">
        <v>-4.3365397293470798</v>
      </c>
      <c r="I1977">
        <v>-2.6201956863457299</v>
      </c>
      <c r="J1977">
        <v>-2.82609603643512</v>
      </c>
      <c r="K1977">
        <v>141.19495581843401</v>
      </c>
      <c r="L1977">
        <v>132.859168824931</v>
      </c>
      <c r="M1977">
        <v>50.882302505934497</v>
      </c>
      <c r="N1977">
        <v>0.639777388909607</v>
      </c>
      <c r="O1977">
        <v>31.428571428571399</v>
      </c>
      <c r="P1977">
        <v>32.075471698113198</v>
      </c>
    </row>
    <row r="1978" spans="1:17" hidden="1" x14ac:dyDescent="0.3">
      <c r="A1978" t="s">
        <v>4113</v>
      </c>
      <c r="B1978" t="s">
        <v>4114</v>
      </c>
      <c r="C1978" t="str">
        <f>IFERROR(VLOOKUP(Table1[[#This Row],[Ticker]],[1]!Table1[[Symbol]:[Industry]],2,FALSE),"-")</f>
        <v>-</v>
      </c>
      <c r="D1978" t="s">
        <v>637</v>
      </c>
      <c r="E1978">
        <v>362.95006871199899</v>
      </c>
      <c r="F1978">
        <v>41.01</v>
      </c>
      <c r="G1978">
        <v>0.760753997870946</v>
      </c>
      <c r="H1978">
        <v>3.5017537521034199</v>
      </c>
      <c r="I1978">
        <v>-20.573510277361599</v>
      </c>
      <c r="J1978">
        <v>0.75838033664487503</v>
      </c>
      <c r="K1978">
        <v>38.532991529017501</v>
      </c>
      <c r="L1978">
        <v>38.124132994627203</v>
      </c>
      <c r="M1978">
        <v>71.4891342911761</v>
      </c>
      <c r="N1978">
        <v>2.0761458441946101</v>
      </c>
      <c r="O1978">
        <v>25.091441111923899</v>
      </c>
      <c r="P1978">
        <v>47.517985611510703</v>
      </c>
      <c r="Q1978">
        <v>1.8081078402072001E-2</v>
      </c>
    </row>
    <row r="1979" spans="1:17" hidden="1" x14ac:dyDescent="0.3">
      <c r="A1979" t="s">
        <v>4115</v>
      </c>
      <c r="B1979" t="s">
        <v>4116</v>
      </c>
      <c r="C1979" t="str">
        <f>IFERROR(VLOOKUP(Table1[[#This Row],[Ticker]],[1]!Table1[[Symbol]:[Industry]],2,FALSE),"-")</f>
        <v>-</v>
      </c>
      <c r="D1979" t="s">
        <v>46</v>
      </c>
      <c r="E1979">
        <v>362.23737576999901</v>
      </c>
      <c r="F1979">
        <v>64.88</v>
      </c>
      <c r="G1979">
        <v>-1.1510714488382101</v>
      </c>
      <c r="H1979">
        <v>59.562016046422698</v>
      </c>
      <c r="I1979">
        <v>44.2394046371831</v>
      </c>
      <c r="J1979">
        <v>44.835516113493</v>
      </c>
      <c r="K1979">
        <v>48.104448640272302</v>
      </c>
      <c r="L1979">
        <v>46.035094917536497</v>
      </c>
      <c r="M1979">
        <v>86.991323487542303</v>
      </c>
      <c r="N1979">
        <v>3.2329692634696601</v>
      </c>
      <c r="O1979">
        <v>9.3865598027127</v>
      </c>
      <c r="P1979">
        <v>87.785817655571606</v>
      </c>
      <c r="Q1979">
        <v>2.4236526231727E-2</v>
      </c>
    </row>
    <row r="1980" spans="1:17" hidden="1" x14ac:dyDescent="0.3">
      <c r="A1980" t="s">
        <v>4117</v>
      </c>
      <c r="B1980" t="s">
        <v>4118</v>
      </c>
      <c r="C1980" t="str">
        <f>IFERROR(VLOOKUP(Table1[[#This Row],[Ticker]],[1]!Table1[[Symbol]:[Industry]],2,FALSE),"-")</f>
        <v>-</v>
      </c>
      <c r="D1980" t="s">
        <v>243</v>
      </c>
      <c r="E1980">
        <v>361.07140040600001</v>
      </c>
      <c r="F1980">
        <v>69.819999999999993</v>
      </c>
      <c r="G1980">
        <v>44.098573800807003</v>
      </c>
      <c r="H1980">
        <v>6.6475058417669901</v>
      </c>
      <c r="I1980">
        <v>8.9906197277483493</v>
      </c>
      <c r="J1980">
        <v>-1.5747623445113701</v>
      </c>
      <c r="K1980">
        <v>66.936285197698297</v>
      </c>
      <c r="L1980">
        <v>61.3757817953923</v>
      </c>
      <c r="M1980">
        <v>60.512189681434698</v>
      </c>
      <c r="N1980">
        <v>2.1450059425887398</v>
      </c>
      <c r="O1980">
        <v>29.189344027499299</v>
      </c>
      <c r="P1980">
        <v>82.0599739243806</v>
      </c>
      <c r="Q1980">
        <v>-1.1113653042805999E-2</v>
      </c>
    </row>
    <row r="1981" spans="1:17" hidden="1" x14ac:dyDescent="0.3">
      <c r="A1981" t="s">
        <v>4119</v>
      </c>
      <c r="B1981" t="s">
        <v>4120</v>
      </c>
      <c r="C1981" t="str">
        <f>IFERROR(VLOOKUP(Table1[[#This Row],[Ticker]],[1]!Table1[[Symbol]:[Industry]],2,FALSE),"-")</f>
        <v>-</v>
      </c>
      <c r="D1981" t="s">
        <v>905</v>
      </c>
      <c r="E1981">
        <v>361.04419999999999</v>
      </c>
      <c r="F1981">
        <v>638.1</v>
      </c>
      <c r="G1981">
        <v>76.169391871625095</v>
      </c>
      <c r="H1981">
        <v>25.425963521064599</v>
      </c>
      <c r="I1981">
        <v>28.024397353631201</v>
      </c>
      <c r="J1981">
        <v>0.77674533411285696</v>
      </c>
      <c r="K1981">
        <v>564.95780127381795</v>
      </c>
      <c r="M1981">
        <v>58.169495545370403</v>
      </c>
      <c r="N1981">
        <v>1.7467783414606699</v>
      </c>
      <c r="O1981">
        <v>5.78279266572636</v>
      </c>
      <c r="P1981">
        <v>149.2578125</v>
      </c>
    </row>
    <row r="1982" spans="1:17" hidden="1" x14ac:dyDescent="0.3">
      <c r="A1982" t="s">
        <v>4121</v>
      </c>
      <c r="B1982" t="s">
        <v>4122</v>
      </c>
      <c r="C1982" t="str">
        <f>IFERROR(VLOOKUP(Table1[[#This Row],[Ticker]],[1]!Table1[[Symbol]:[Industry]],2,FALSE),"-")</f>
        <v>-</v>
      </c>
      <c r="D1982" t="s">
        <v>243</v>
      </c>
      <c r="E1982">
        <v>360</v>
      </c>
      <c r="F1982">
        <v>3672</v>
      </c>
      <c r="G1982">
        <v>92.677970459673901</v>
      </c>
      <c r="H1982">
        <v>-8.0222314907585108</v>
      </c>
      <c r="I1982">
        <v>7.5300684283042898</v>
      </c>
      <c r="J1982">
        <v>-3.4519900567883099</v>
      </c>
      <c r="K1982">
        <v>3781.73625132701</v>
      </c>
      <c r="L1982">
        <v>3052.22331150121</v>
      </c>
      <c r="M1982">
        <v>31.334069441152302</v>
      </c>
      <c r="N1982">
        <v>0.42092644923247102</v>
      </c>
      <c r="O1982">
        <v>38.752723311546802</v>
      </c>
      <c r="P1982">
        <v>149.76193715140701</v>
      </c>
      <c r="Q1982">
        <v>0.130444749511025</v>
      </c>
    </row>
    <row r="1983" spans="1:17" hidden="1" x14ac:dyDescent="0.3">
      <c r="A1983" t="s">
        <v>4123</v>
      </c>
      <c r="B1983" t="s">
        <v>4124</v>
      </c>
      <c r="C1983" t="str">
        <f>IFERROR(VLOOKUP(Table1[[#This Row],[Ticker]],[1]!Table1[[Symbol]:[Industry]],2,FALSE),"-")</f>
        <v>-</v>
      </c>
      <c r="D1983" t="s">
        <v>290</v>
      </c>
      <c r="E1983">
        <v>359.56838399999998</v>
      </c>
      <c r="F1983">
        <v>229</v>
      </c>
      <c r="G1983">
        <v>1.13903820969249</v>
      </c>
      <c r="H1983">
        <v>22.487895459343999</v>
      </c>
      <c r="I1983">
        <v>15.6312617368114</v>
      </c>
      <c r="J1983">
        <v>26.781422234583399</v>
      </c>
      <c r="M1983">
        <v>100</v>
      </c>
      <c r="O1983">
        <v>0</v>
      </c>
      <c r="P1983">
        <v>33.918128654970701</v>
      </c>
    </row>
    <row r="1984" spans="1:17" hidden="1" x14ac:dyDescent="0.3">
      <c r="A1984" t="s">
        <v>4125</v>
      </c>
      <c r="B1984" t="s">
        <v>4126</v>
      </c>
      <c r="C1984" t="str">
        <f>IFERROR(VLOOKUP(Table1[[#This Row],[Ticker]],[1]!Table1[[Symbol]:[Industry]],2,FALSE),"-")</f>
        <v>-</v>
      </c>
      <c r="D1984" t="s">
        <v>193</v>
      </c>
      <c r="E1984">
        <v>358.97557437</v>
      </c>
      <c r="F1984">
        <v>3018.35</v>
      </c>
      <c r="G1984">
        <v>78.155585881606797</v>
      </c>
      <c r="H1984">
        <v>-5.6100625504344803</v>
      </c>
      <c r="I1984">
        <v>78.001156720668007</v>
      </c>
      <c r="J1984">
        <v>-4.4735485256504797</v>
      </c>
      <c r="K1984">
        <v>2954.1875393044702</v>
      </c>
      <c r="L1984">
        <v>2442.6408614869902</v>
      </c>
      <c r="M1984">
        <v>36.967353382774299</v>
      </c>
      <c r="N1984">
        <v>0.72346427654507806</v>
      </c>
      <c r="O1984">
        <v>19.104808918780101</v>
      </c>
      <c r="P1984">
        <v>112.350499507527</v>
      </c>
      <c r="Q1984">
        <v>5.6050164454442997E-2</v>
      </c>
    </row>
    <row r="1985" spans="1:17" hidden="1" x14ac:dyDescent="0.3">
      <c r="A1985" t="s">
        <v>4127</v>
      </c>
      <c r="B1985" t="s">
        <v>4128</v>
      </c>
      <c r="C1985" t="str">
        <f>IFERROR(VLOOKUP(Table1[[#This Row],[Ticker]],[1]!Table1[[Symbol]:[Industry]],2,FALSE),"-")</f>
        <v>-</v>
      </c>
      <c r="E1985">
        <v>358.67237499999999</v>
      </c>
      <c r="F1985">
        <v>276.5</v>
      </c>
      <c r="G1985">
        <v>1.7555531032092799</v>
      </c>
      <c r="H1985">
        <v>3.4538397317898801</v>
      </c>
      <c r="I1985">
        <v>-41.374098886970202</v>
      </c>
      <c r="J1985">
        <v>-8.2206313944724805</v>
      </c>
      <c r="K1985">
        <v>290.33637140182498</v>
      </c>
      <c r="L1985">
        <v>297.46877358880499</v>
      </c>
      <c r="M1985">
        <v>44.1790994544073</v>
      </c>
      <c r="N1985">
        <v>0.69019529335422702</v>
      </c>
      <c r="O1985">
        <v>59.493670886075897</v>
      </c>
      <c r="P1985">
        <v>40.070921985815502</v>
      </c>
    </row>
    <row r="1986" spans="1:17" hidden="1" x14ac:dyDescent="0.3">
      <c r="A1986" t="s">
        <v>4129</v>
      </c>
      <c r="B1986" t="s">
        <v>4130</v>
      </c>
      <c r="C1986" t="str">
        <f>IFERROR(VLOOKUP(Table1[[#This Row],[Ticker]],[1]!Table1[[Symbol]:[Industry]],2,FALSE),"-")</f>
        <v>-</v>
      </c>
      <c r="E1986">
        <v>358.34168010000002</v>
      </c>
      <c r="F1986">
        <v>1199</v>
      </c>
      <c r="G1986">
        <v>1184.6969244811601</v>
      </c>
      <c r="H1986">
        <v>2.1148786348226301</v>
      </c>
      <c r="I1986">
        <v>1199.18914800828</v>
      </c>
      <c r="J1986">
        <v>-8.5114570223824995</v>
      </c>
      <c r="K1986">
        <v>1033.55726032804</v>
      </c>
      <c r="M1986">
        <v>33.471150821471099</v>
      </c>
      <c r="N1986">
        <v>5.5756344966186102</v>
      </c>
      <c r="O1986">
        <v>8.4653878231859991</v>
      </c>
      <c r="P1986">
        <v>1276.57864523536</v>
      </c>
    </row>
    <row r="1987" spans="1:17" hidden="1" x14ac:dyDescent="0.3">
      <c r="A1987" t="s">
        <v>4131</v>
      </c>
      <c r="B1987" t="s">
        <v>4132</v>
      </c>
      <c r="C1987" t="str">
        <f>IFERROR(VLOOKUP(Table1[[#This Row],[Ticker]],[1]!Table1[[Symbol]:[Industry]],2,FALSE),"-")</f>
        <v>-</v>
      </c>
      <c r="D1987" t="s">
        <v>193</v>
      </c>
      <c r="E1987">
        <v>358.04582711999899</v>
      </c>
      <c r="F1987">
        <v>700.65</v>
      </c>
      <c r="G1987">
        <v>-7.6377346403069097</v>
      </c>
      <c r="H1987">
        <v>18.043782734036501</v>
      </c>
      <c r="I1987">
        <v>-14.994397168811499</v>
      </c>
      <c r="J1987">
        <v>2.95815082075474</v>
      </c>
      <c r="K1987">
        <v>627.50397554804704</v>
      </c>
      <c r="L1987">
        <v>637.80911947278196</v>
      </c>
      <c r="M1987">
        <v>68.385725962505703</v>
      </c>
      <c r="N1987">
        <v>2.3672826308264399</v>
      </c>
      <c r="O1987">
        <v>39.156497538000401</v>
      </c>
      <c r="P1987">
        <v>40.129999999999903</v>
      </c>
      <c r="Q1987">
        <v>9.2230608377352002E-2</v>
      </c>
    </row>
    <row r="1988" spans="1:17" hidden="1" x14ac:dyDescent="0.3">
      <c r="A1988" t="s">
        <v>4133</v>
      </c>
      <c r="B1988" t="s">
        <v>4134</v>
      </c>
      <c r="C1988" t="str">
        <f>IFERROR(VLOOKUP(Table1[[#This Row],[Ticker]],[1]!Table1[[Symbol]:[Industry]],2,FALSE),"-")</f>
        <v>-</v>
      </c>
      <c r="D1988" t="s">
        <v>613</v>
      </c>
      <c r="E1988">
        <v>357.81076674000002</v>
      </c>
      <c r="F1988">
        <v>237.7</v>
      </c>
      <c r="G1988">
        <v>41.287557656457501</v>
      </c>
      <c r="H1988">
        <v>14.857455723641101</v>
      </c>
      <c r="I1988">
        <v>55.779781183576397</v>
      </c>
      <c r="J1988">
        <v>1.4935100834097701</v>
      </c>
      <c r="K1988">
        <v>218.23848894551901</v>
      </c>
      <c r="M1988">
        <v>66.257811362631301</v>
      </c>
      <c r="N1988">
        <v>0.71981767536084995</v>
      </c>
      <c r="O1988">
        <v>15.271350441733199</v>
      </c>
      <c r="P1988">
        <v>76.074074074074005</v>
      </c>
    </row>
    <row r="1989" spans="1:17" hidden="1" x14ac:dyDescent="0.3">
      <c r="A1989" t="s">
        <v>4135</v>
      </c>
      <c r="B1989" t="s">
        <v>4136</v>
      </c>
      <c r="C1989" t="str">
        <f>IFERROR(VLOOKUP(Table1[[#This Row],[Ticker]],[1]!Table1[[Symbol]:[Industry]],2,FALSE),"-")</f>
        <v>-</v>
      </c>
      <c r="D1989" t="s">
        <v>256</v>
      </c>
      <c r="E1989">
        <v>357.15677158400001</v>
      </c>
      <c r="F1989">
        <v>121.55</v>
      </c>
      <c r="G1989">
        <v>9.1052096770081192</v>
      </c>
      <c r="H1989">
        <v>17.874162040218199</v>
      </c>
      <c r="I1989">
        <v>-11.3721787640823</v>
      </c>
      <c r="J1989">
        <v>4.0955532594750501</v>
      </c>
      <c r="K1989">
        <v>110.07105019621299</v>
      </c>
      <c r="L1989">
        <v>105.413081117011</v>
      </c>
      <c r="M1989">
        <v>66.188051176635199</v>
      </c>
      <c r="N1989">
        <v>3.7279136923234102</v>
      </c>
      <c r="O1989">
        <v>10.2426984779925</v>
      </c>
      <c r="P1989">
        <v>41.337209302325498</v>
      </c>
      <c r="Q1989">
        <v>-2.7281021180278E-2</v>
      </c>
    </row>
    <row r="1990" spans="1:17" hidden="1" x14ac:dyDescent="0.3">
      <c r="A1990" t="s">
        <v>4137</v>
      </c>
      <c r="B1990" t="s">
        <v>4138</v>
      </c>
      <c r="C1990" t="str">
        <f>IFERROR(VLOOKUP(Table1[[#This Row],[Ticker]],[1]!Table1[[Symbol]:[Industry]],2,FALSE),"-")</f>
        <v>-</v>
      </c>
      <c r="E1990">
        <v>356.87143724999999</v>
      </c>
      <c r="F1990">
        <v>54.98</v>
      </c>
      <c r="G1990">
        <v>12.6118697477313</v>
      </c>
      <c r="H1990">
        <v>83.257592084942502</v>
      </c>
      <c r="I1990">
        <v>106.00536716817901</v>
      </c>
      <c r="J1990">
        <v>20.745683235112502</v>
      </c>
      <c r="K1990">
        <v>33.874435114881003</v>
      </c>
      <c r="M1990">
        <v>100</v>
      </c>
      <c r="N1990">
        <v>1.0722016485485599</v>
      </c>
      <c r="O1990">
        <v>0</v>
      </c>
      <c r="P1990">
        <v>140.192223678462</v>
      </c>
    </row>
    <row r="1991" spans="1:17" hidden="1" x14ac:dyDescent="0.3">
      <c r="A1991" t="s">
        <v>4139</v>
      </c>
      <c r="B1991" t="s">
        <v>4140</v>
      </c>
      <c r="C1991" t="str">
        <f>IFERROR(VLOOKUP(Table1[[#This Row],[Ticker]],[1]!Table1[[Symbol]:[Industry]],2,FALSE),"-")</f>
        <v>-</v>
      </c>
      <c r="D1991" t="s">
        <v>344</v>
      </c>
      <c r="E1991">
        <v>356.70675</v>
      </c>
      <c r="F1991">
        <v>168.45</v>
      </c>
      <c r="G1991">
        <v>-58.2036561330018</v>
      </c>
      <c r="H1991">
        <v>-14.5209847659104</v>
      </c>
      <c r="I1991">
        <v>-43.711432605882898</v>
      </c>
      <c r="J1991">
        <v>-10.6969352311332</v>
      </c>
      <c r="K1991">
        <v>188.452747651951</v>
      </c>
      <c r="M1991">
        <v>42.256213357284501</v>
      </c>
      <c r="N1991">
        <v>0.84462809917355297</v>
      </c>
      <c r="O1991">
        <v>62.065894924309802</v>
      </c>
      <c r="P1991">
        <v>12.3</v>
      </c>
    </row>
    <row r="1992" spans="1:17" hidden="1" x14ac:dyDescent="0.3">
      <c r="A1992" t="s">
        <v>4141</v>
      </c>
      <c r="B1992" t="s">
        <v>4142</v>
      </c>
      <c r="C1992" t="str">
        <f>IFERROR(VLOOKUP(Table1[[#This Row],[Ticker]],[1]!Table1[[Symbol]:[Industry]],2,FALSE),"-")</f>
        <v>-</v>
      </c>
      <c r="D1992" t="s">
        <v>416</v>
      </c>
      <c r="E1992">
        <v>355.49828100000002</v>
      </c>
      <c r="F1992">
        <v>1040</v>
      </c>
      <c r="G1992">
        <v>-39.663087575533197</v>
      </c>
      <c r="H1992">
        <v>2.0147428809283299</v>
      </c>
      <c r="I1992">
        <v>-9.9490288589590392</v>
      </c>
      <c r="J1992">
        <v>5.2375625854606298</v>
      </c>
      <c r="K1992">
        <v>998.70956370203203</v>
      </c>
      <c r="L1992">
        <v>1021.92134211803</v>
      </c>
      <c r="M1992">
        <v>69.366385051691395</v>
      </c>
      <c r="N1992">
        <v>1.20684410646387</v>
      </c>
      <c r="O1992">
        <v>22.115384615384599</v>
      </c>
      <c r="P1992">
        <v>23.076923076922998</v>
      </c>
    </row>
    <row r="1993" spans="1:17" hidden="1" x14ac:dyDescent="0.3">
      <c r="A1993" t="s">
        <v>4143</v>
      </c>
      <c r="B1993" t="s">
        <v>4144</v>
      </c>
      <c r="C1993" t="str">
        <f>IFERROR(VLOOKUP(Table1[[#This Row],[Ticker]],[1]!Table1[[Symbol]:[Industry]],2,FALSE),"-")</f>
        <v>-</v>
      </c>
      <c r="D1993" t="s">
        <v>78</v>
      </c>
      <c r="E1993">
        <v>354.63322799999997</v>
      </c>
      <c r="F1993">
        <v>199</v>
      </c>
      <c r="G1993">
        <v>15.9441721700105</v>
      </c>
      <c r="H1993">
        <v>-2.5243186201584802</v>
      </c>
      <c r="I1993">
        <v>-34.718191760737298</v>
      </c>
      <c r="J1993">
        <v>-0.56451559365861104</v>
      </c>
      <c r="K1993">
        <v>201.11093443330199</v>
      </c>
      <c r="L1993">
        <v>198.657819636554</v>
      </c>
      <c r="M1993">
        <v>57.5306068690983</v>
      </c>
      <c r="N1993">
        <v>1.5365159289547199</v>
      </c>
      <c r="O1993">
        <v>60.427135678391899</v>
      </c>
      <c r="P1993">
        <v>65.419783873649195</v>
      </c>
      <c r="Q1993">
        <v>0.142583405303501</v>
      </c>
    </row>
    <row r="1994" spans="1:17" hidden="1" x14ac:dyDescent="0.3">
      <c r="A1994" t="s">
        <v>4145</v>
      </c>
      <c r="B1994" t="s">
        <v>4146</v>
      </c>
      <c r="C1994" t="str">
        <f>IFERROR(VLOOKUP(Table1[[#This Row],[Ticker]],[1]!Table1[[Symbol]:[Industry]],2,FALSE),"-")</f>
        <v>-</v>
      </c>
      <c r="E1994">
        <v>354.438084</v>
      </c>
      <c r="F1994">
        <v>172.7</v>
      </c>
      <c r="G1994">
        <v>-38.068959107864401</v>
      </c>
      <c r="H1994">
        <v>-13.550274853975599</v>
      </c>
      <c r="I1994">
        <v>-23.576735580745499</v>
      </c>
      <c r="J1994">
        <v>-12.995939952610399</v>
      </c>
      <c r="K1994">
        <v>191.88802698961899</v>
      </c>
      <c r="M1994">
        <v>39.640623352082599</v>
      </c>
      <c r="O1994">
        <v>52.866242038216498</v>
      </c>
      <c r="P1994">
        <v>30.6848278471433</v>
      </c>
    </row>
    <row r="1995" spans="1:17" hidden="1" x14ac:dyDescent="0.3">
      <c r="A1995" t="s">
        <v>4147</v>
      </c>
      <c r="B1995" t="s">
        <v>4148</v>
      </c>
      <c r="C1995" t="str">
        <f>IFERROR(VLOOKUP(Table1[[#This Row],[Ticker]],[1]!Table1[[Symbol]:[Industry]],2,FALSE),"-")</f>
        <v>-</v>
      </c>
      <c r="D1995" t="s">
        <v>1634</v>
      </c>
      <c r="E1995">
        <v>353.22745599999899</v>
      </c>
      <c r="F1995">
        <v>65.39</v>
      </c>
      <c r="G1995">
        <v>-2.9081745657146998</v>
      </c>
      <c r="H1995">
        <v>-2.91533918977873</v>
      </c>
      <c r="I1995">
        <v>5.3396040767326998</v>
      </c>
      <c r="J1995">
        <v>-0.609227670399626</v>
      </c>
      <c r="K1995">
        <v>64.131329007381495</v>
      </c>
      <c r="L1995">
        <v>59.804405940133101</v>
      </c>
      <c r="M1995">
        <v>59.429581906584403</v>
      </c>
      <c r="N1995">
        <v>0.85894941903660205</v>
      </c>
      <c r="O1995">
        <v>3.3032573788041</v>
      </c>
      <c r="P1995">
        <v>52.709014479215298</v>
      </c>
      <c r="Q1995">
        <v>-2.7277470216565999E-2</v>
      </c>
    </row>
    <row r="1996" spans="1:17" hidden="1" x14ac:dyDescent="0.3">
      <c r="A1996" t="s">
        <v>4149</v>
      </c>
      <c r="B1996" t="s">
        <v>4150</v>
      </c>
      <c r="C1996" t="str">
        <f>IFERROR(VLOOKUP(Table1[[#This Row],[Ticker]],[1]!Table1[[Symbol]:[Industry]],2,FALSE),"-")</f>
        <v>-</v>
      </c>
      <c r="D1996" t="s">
        <v>163</v>
      </c>
      <c r="E1996">
        <v>352.23552000000001</v>
      </c>
      <c r="F1996">
        <v>12.78</v>
      </c>
      <c r="G1996">
        <v>6.7229633001965299</v>
      </c>
      <c r="H1996">
        <v>14.568448955761101</v>
      </c>
      <c r="I1996">
        <v>-28.652484182456501</v>
      </c>
      <c r="J1996">
        <v>6.7481111086673797</v>
      </c>
      <c r="K1996">
        <v>11.4659892347235</v>
      </c>
      <c r="L1996">
        <v>11.829356119963499</v>
      </c>
      <c r="M1996">
        <v>68.534319027548804</v>
      </c>
      <c r="N1996">
        <v>3.0232241084788498</v>
      </c>
      <c r="O1996">
        <v>67.057902973395898</v>
      </c>
      <c r="P1996">
        <v>50.352941176470502</v>
      </c>
      <c r="Q1996">
        <v>5.0111071107639002E-2</v>
      </c>
    </row>
    <row r="1997" spans="1:17" hidden="1" x14ac:dyDescent="0.3">
      <c r="A1997" t="s">
        <v>4151</v>
      </c>
      <c r="B1997" t="s">
        <v>4152</v>
      </c>
      <c r="C1997" t="str">
        <f>IFERROR(VLOOKUP(Table1[[#This Row],[Ticker]],[1]!Table1[[Symbol]:[Industry]],2,FALSE),"-")</f>
        <v>-</v>
      </c>
      <c r="D1997" t="s">
        <v>46</v>
      </c>
      <c r="E1997">
        <v>350.63302004000002</v>
      </c>
      <c r="F1997">
        <v>47.99</v>
      </c>
      <c r="G1997">
        <v>-42.282843010057597</v>
      </c>
      <c r="H1997">
        <v>11.9714528376382</v>
      </c>
      <c r="I1997">
        <v>-59.547565491287898</v>
      </c>
      <c r="J1997">
        <v>9.6277622224842201</v>
      </c>
      <c r="K1997">
        <v>42.957477728909502</v>
      </c>
      <c r="L1997">
        <v>56.809808237494998</v>
      </c>
      <c r="M1997">
        <v>86.437940161418396</v>
      </c>
      <c r="N1997">
        <v>1.6044605164888299</v>
      </c>
      <c r="O1997">
        <v>149.01021046051201</v>
      </c>
      <c r="P1997">
        <v>44.984894259818702</v>
      </c>
      <c r="Q1997">
        <v>-1.189500417067E-2</v>
      </c>
    </row>
    <row r="1998" spans="1:17" hidden="1" x14ac:dyDescent="0.3">
      <c r="A1998" t="s">
        <v>4153</v>
      </c>
      <c r="B1998" t="s">
        <v>4154</v>
      </c>
      <c r="C1998" t="str">
        <f>IFERROR(VLOOKUP(Table1[[#This Row],[Ticker]],[1]!Table1[[Symbol]:[Industry]],2,FALSE),"-")</f>
        <v>-</v>
      </c>
      <c r="D1998" t="s">
        <v>243</v>
      </c>
      <c r="E1998">
        <v>350.22906599999999</v>
      </c>
      <c r="F1998">
        <v>239.5</v>
      </c>
      <c r="G1998">
        <v>-49.6392161869829</v>
      </c>
      <c r="H1998">
        <v>-4.2890276750791099</v>
      </c>
      <c r="I1998">
        <v>-31.8362591773652</v>
      </c>
      <c r="J1998">
        <v>-2.26181267484756</v>
      </c>
      <c r="K1998">
        <v>243.38972592595499</v>
      </c>
      <c r="L1998">
        <v>272.17954258344798</v>
      </c>
      <c r="M1998">
        <v>39.683136663875999</v>
      </c>
      <c r="N1998">
        <v>0.70504113896633402</v>
      </c>
      <c r="O1998">
        <v>49.895615866388297</v>
      </c>
      <c r="P1998">
        <v>24.415584415584402</v>
      </c>
      <c r="Q1998">
        <v>7.1330493048017002E-2</v>
      </c>
    </row>
    <row r="1999" spans="1:17" hidden="1" x14ac:dyDescent="0.3">
      <c r="A1999" t="s">
        <v>4155</v>
      </c>
      <c r="B1999" t="s">
        <v>4156</v>
      </c>
      <c r="C1999" t="str">
        <f>IFERROR(VLOOKUP(Table1[[#This Row],[Ticker]],[1]!Table1[[Symbol]:[Industry]],2,FALSE),"-")</f>
        <v>-</v>
      </c>
      <c r="D1999" t="s">
        <v>108</v>
      </c>
      <c r="E1999">
        <v>349.61429700000002</v>
      </c>
      <c r="F1999">
        <v>13.64</v>
      </c>
      <c r="G1999">
        <v>-61.138878805066597</v>
      </c>
      <c r="H1999">
        <v>3.1420249826883899</v>
      </c>
      <c r="I1999">
        <v>-24.8645036640693</v>
      </c>
      <c r="J1999">
        <v>-7.4335514905900597</v>
      </c>
      <c r="K1999">
        <v>13.9334968385162</v>
      </c>
      <c r="L1999">
        <v>14.5202176336542</v>
      </c>
      <c r="M1999">
        <v>45.643913880686299</v>
      </c>
      <c r="N1999">
        <v>0.721266844994358</v>
      </c>
      <c r="O1999">
        <v>60.4838709677419</v>
      </c>
      <c r="P1999">
        <v>21.244444444444401</v>
      </c>
      <c r="Q1999">
        <v>2.5613627024098001E-2</v>
      </c>
    </row>
    <row r="2000" spans="1:17" hidden="1" x14ac:dyDescent="0.3">
      <c r="A2000" t="s">
        <v>4157</v>
      </c>
      <c r="B2000" t="s">
        <v>4158</v>
      </c>
      <c r="C2000" t="str">
        <f>IFERROR(VLOOKUP(Table1[[#This Row],[Ticker]],[1]!Table1[[Symbol]:[Industry]],2,FALSE),"-")</f>
        <v>-</v>
      </c>
      <c r="E2000">
        <v>349.393959</v>
      </c>
      <c r="F2000">
        <v>144.5</v>
      </c>
      <c r="G2000">
        <v>-35.234844270781302</v>
      </c>
      <c r="H2000">
        <v>-1.35357899931949</v>
      </c>
      <c r="I2000">
        <v>-35.048111045024903</v>
      </c>
      <c r="J2000">
        <v>-4.4330723351742698</v>
      </c>
      <c r="K2000">
        <v>147.80766379928701</v>
      </c>
      <c r="L2000">
        <v>158.77516847052601</v>
      </c>
      <c r="M2000">
        <v>47.295633672489799</v>
      </c>
      <c r="N2000">
        <v>0.77320416512300605</v>
      </c>
      <c r="O2000">
        <v>52.941176470588204</v>
      </c>
      <c r="P2000">
        <v>15.3692614770459</v>
      </c>
    </row>
    <row r="2001" spans="1:17" hidden="1" x14ac:dyDescent="0.3">
      <c r="A2001" t="s">
        <v>4159</v>
      </c>
      <c r="B2001" t="s">
        <v>4160</v>
      </c>
      <c r="C2001" t="str">
        <f>IFERROR(VLOOKUP(Table1[[#This Row],[Ticker]],[1]!Table1[[Symbol]:[Industry]],2,FALSE),"-")</f>
        <v>-</v>
      </c>
      <c r="D2001" t="s">
        <v>1584</v>
      </c>
      <c r="E2001">
        <v>348.96987999999999</v>
      </c>
      <c r="F2001">
        <v>566.4</v>
      </c>
      <c r="G2001">
        <v>68.237138557928404</v>
      </c>
      <c r="H2001">
        <v>-2.1190533848476401</v>
      </c>
      <c r="I2001">
        <v>26.947749955533101</v>
      </c>
      <c r="J2001">
        <v>-1.6612942083259199</v>
      </c>
      <c r="K2001">
        <v>557.90691209405895</v>
      </c>
      <c r="L2001">
        <v>472.26673120333402</v>
      </c>
      <c r="M2001">
        <v>49.832137588956599</v>
      </c>
      <c r="N2001">
        <v>0.65901073141237398</v>
      </c>
      <c r="O2001">
        <v>10.875706214689201</v>
      </c>
      <c r="P2001">
        <v>100.14134275618299</v>
      </c>
      <c r="Q2001">
        <v>9.5715383653270994E-2</v>
      </c>
    </row>
    <row r="2002" spans="1:17" hidden="1" x14ac:dyDescent="0.3">
      <c r="A2002" t="s">
        <v>4161</v>
      </c>
      <c r="B2002" t="s">
        <v>4162</v>
      </c>
      <c r="C2002" t="str">
        <f>IFERROR(VLOOKUP(Table1[[#This Row],[Ticker]],[1]!Table1[[Symbol]:[Industry]],2,FALSE),"-")</f>
        <v>-</v>
      </c>
      <c r="D2002" t="s">
        <v>2929</v>
      </c>
      <c r="E2002">
        <v>348.80349999999999</v>
      </c>
      <c r="F2002">
        <v>348.25</v>
      </c>
      <c r="G2002">
        <v>21.757929264884801</v>
      </c>
      <c r="H2002">
        <v>3.6635959044867699</v>
      </c>
      <c r="I2002">
        <v>2.7781499427444101</v>
      </c>
      <c r="J2002">
        <v>-4.3567533799893399</v>
      </c>
      <c r="K2002">
        <v>335.29588538697499</v>
      </c>
      <c r="L2002">
        <v>304.92519294877201</v>
      </c>
      <c r="M2002">
        <v>51.025984475745801</v>
      </c>
      <c r="N2002">
        <v>0.81085658284045004</v>
      </c>
      <c r="O2002">
        <v>16.2814070351758</v>
      </c>
      <c r="P2002">
        <v>65.754402665397393</v>
      </c>
      <c r="Q2002">
        <v>0.25149795989949503</v>
      </c>
    </row>
    <row r="2003" spans="1:17" hidden="1" x14ac:dyDescent="0.3">
      <c r="A2003" t="s">
        <v>4163</v>
      </c>
      <c r="B2003" t="s">
        <v>4164</v>
      </c>
      <c r="C2003" t="str">
        <f>IFERROR(VLOOKUP(Table1[[#This Row],[Ticker]],[1]!Table1[[Symbol]:[Industry]],2,FALSE),"-")</f>
        <v>-</v>
      </c>
      <c r="D2003" t="s">
        <v>299</v>
      </c>
      <c r="E2003">
        <v>347.10311538799999</v>
      </c>
      <c r="F2003">
        <v>33.79</v>
      </c>
      <c r="G2003">
        <v>-41.609063048611503</v>
      </c>
      <c r="H2003">
        <v>-11.8938020276165</v>
      </c>
      <c r="I2003">
        <v>-16.860586731053001</v>
      </c>
      <c r="J2003">
        <v>-0.64625966257886902</v>
      </c>
      <c r="K2003">
        <v>35.7262057073671</v>
      </c>
      <c r="L2003">
        <v>35.909279771009999</v>
      </c>
      <c r="M2003">
        <v>33.0324359847504</v>
      </c>
      <c r="N2003">
        <v>0.547583080058338</v>
      </c>
      <c r="O2003">
        <v>30.216040248594201</v>
      </c>
      <c r="P2003">
        <v>19.610619469026499</v>
      </c>
    </row>
    <row r="2004" spans="1:17" hidden="1" x14ac:dyDescent="0.3">
      <c r="A2004" t="s">
        <v>4165</v>
      </c>
      <c r="B2004" t="s">
        <v>4166</v>
      </c>
      <c r="C2004" t="str">
        <f>IFERROR(VLOOKUP(Table1[[#This Row],[Ticker]],[1]!Table1[[Symbol]:[Industry]],2,FALSE),"-")</f>
        <v>-</v>
      </c>
      <c r="D2004" t="s">
        <v>46</v>
      </c>
      <c r="E2004">
        <v>346.83619199999998</v>
      </c>
      <c r="F2004">
        <v>133.55000000000001</v>
      </c>
      <c r="G2004">
        <v>51.545997943767503</v>
      </c>
      <c r="H2004">
        <v>6.1574919575981104</v>
      </c>
      <c r="I2004">
        <v>66.038221470886398</v>
      </c>
      <c r="J2004">
        <v>-8.9304268325287808</v>
      </c>
      <c r="K2004">
        <v>121.246476225222</v>
      </c>
      <c r="M2004">
        <v>43.962038566669797</v>
      </c>
      <c r="N2004">
        <v>0.90514086552425199</v>
      </c>
      <c r="O2004">
        <v>22.0142268813178</v>
      </c>
      <c r="P2004">
        <v>111.98412698412599</v>
      </c>
    </row>
    <row r="2005" spans="1:17" hidden="1" x14ac:dyDescent="0.3">
      <c r="A2005" t="s">
        <v>4167</v>
      </c>
      <c r="B2005" t="s">
        <v>4168</v>
      </c>
      <c r="C2005" t="str">
        <f>IFERROR(VLOOKUP(Table1[[#This Row],[Ticker]],[1]!Table1[[Symbol]:[Industry]],2,FALSE),"-")</f>
        <v>-</v>
      </c>
      <c r="D2005" t="s">
        <v>344</v>
      </c>
      <c r="E2005">
        <v>346.71159999999998</v>
      </c>
      <c r="F2005">
        <v>165.05</v>
      </c>
      <c r="G2005">
        <v>-7.4899329534057699</v>
      </c>
      <c r="H2005">
        <v>8.0051225466370504</v>
      </c>
      <c r="I2005">
        <v>-40.3201363130011</v>
      </c>
      <c r="J2005">
        <v>-2.7805713718368099</v>
      </c>
      <c r="K2005">
        <v>163.97547601883599</v>
      </c>
      <c r="L2005">
        <v>169.306066551719</v>
      </c>
      <c r="M2005">
        <v>53.386971515445197</v>
      </c>
      <c r="N2005">
        <v>0.86677898010756105</v>
      </c>
      <c r="O2005">
        <v>50.166616176916001</v>
      </c>
      <c r="P2005">
        <v>33.0511890366787</v>
      </c>
    </row>
    <row r="2006" spans="1:17" hidden="1" x14ac:dyDescent="0.3">
      <c r="A2006" t="s">
        <v>4169</v>
      </c>
      <c r="B2006" t="s">
        <v>4170</v>
      </c>
      <c r="C2006" t="str">
        <f>IFERROR(VLOOKUP(Table1[[#This Row],[Ticker]],[1]!Table1[[Symbol]:[Industry]],2,FALSE),"-")</f>
        <v>-</v>
      </c>
      <c r="D2006" t="s">
        <v>72</v>
      </c>
      <c r="E2006">
        <v>344.63755584</v>
      </c>
      <c r="F2006">
        <v>34.14</v>
      </c>
      <c r="G2006">
        <v>135.40777925111601</v>
      </c>
      <c r="H2006">
        <v>88.444035810221195</v>
      </c>
      <c r="I2006">
        <v>67.869017790980493</v>
      </c>
      <c r="J2006">
        <v>-19.781270244113799</v>
      </c>
      <c r="K2006">
        <v>24.9585968007509</v>
      </c>
      <c r="L2006">
        <v>19.7004011730684</v>
      </c>
      <c r="M2006">
        <v>58.965221000365602</v>
      </c>
      <c r="N2006">
        <v>1.6806745360609101</v>
      </c>
      <c r="O2006">
        <v>25.981253661394199</v>
      </c>
      <c r="P2006">
        <v>220.86466165413501</v>
      </c>
      <c r="Q2006">
        <v>9.2529553698818004E-2</v>
      </c>
    </row>
    <row r="2007" spans="1:17" hidden="1" x14ac:dyDescent="0.3">
      <c r="A2007" t="s">
        <v>4171</v>
      </c>
      <c r="B2007" t="s">
        <v>4172</v>
      </c>
      <c r="C2007" t="str">
        <f>IFERROR(VLOOKUP(Table1[[#This Row],[Ticker]],[1]!Table1[[Symbol]:[Industry]],2,FALSE),"-")</f>
        <v>-</v>
      </c>
      <c r="E2007">
        <v>344.60295100000002</v>
      </c>
      <c r="F2007">
        <v>17.22</v>
      </c>
      <c r="G2007">
        <v>-14.945726020191801</v>
      </c>
      <c r="H2007">
        <v>-20.5616893806184</v>
      </c>
      <c r="I2007">
        <v>-29.831643487269801</v>
      </c>
      <c r="J2007">
        <v>-2.7004219106633802</v>
      </c>
      <c r="K2007">
        <v>20.797579321405198</v>
      </c>
      <c r="L2007">
        <v>21.9113973532926</v>
      </c>
      <c r="M2007">
        <v>34.407008831814402</v>
      </c>
      <c r="N2007">
        <v>1.0992932516378799</v>
      </c>
      <c r="O2007">
        <v>97.444831591172999</v>
      </c>
      <c r="P2007">
        <v>56.403269754768303</v>
      </c>
      <c r="Q2007">
        <v>0.111987777939728</v>
      </c>
    </row>
    <row r="2008" spans="1:17" hidden="1" x14ac:dyDescent="0.3">
      <c r="A2008" t="s">
        <v>4173</v>
      </c>
      <c r="B2008" t="s">
        <v>4174</v>
      </c>
      <c r="C2008" t="str">
        <f>IFERROR(VLOOKUP(Table1[[#This Row],[Ticker]],[1]!Table1[[Symbol]:[Industry]],2,FALSE),"-")</f>
        <v>-</v>
      </c>
      <c r="D2008" t="s">
        <v>180</v>
      </c>
      <c r="E2008">
        <v>344.27668799999998</v>
      </c>
      <c r="F2008">
        <v>4.57</v>
      </c>
      <c r="G2008">
        <v>-93.117258841099797</v>
      </c>
      <c r="H2008">
        <v>-34.393503621955297</v>
      </c>
      <c r="I2008">
        <v>-71.069777426482503</v>
      </c>
      <c r="J2008">
        <v>-6.0478496766958099</v>
      </c>
      <c r="K2008">
        <v>5.9974934323234299</v>
      </c>
      <c r="L2008">
        <v>8.6475996781066193</v>
      </c>
      <c r="M2008">
        <v>18.005275135162702</v>
      </c>
      <c r="N2008">
        <v>2.8668244442139201</v>
      </c>
      <c r="O2008">
        <v>234.792122538293</v>
      </c>
      <c r="P2008">
        <v>5.7870370370370399</v>
      </c>
      <c r="Q2008">
        <v>0.19608935649449299</v>
      </c>
    </row>
    <row r="2009" spans="1:17" hidden="1" x14ac:dyDescent="0.3">
      <c r="A2009" t="s">
        <v>4175</v>
      </c>
      <c r="B2009" t="s">
        <v>4176</v>
      </c>
      <c r="C2009" t="str">
        <f>IFERROR(VLOOKUP(Table1[[#This Row],[Ticker]],[1]!Table1[[Symbol]:[Industry]],2,FALSE),"-")</f>
        <v>-</v>
      </c>
      <c r="D2009" t="s">
        <v>371</v>
      </c>
      <c r="E2009">
        <v>344.09760642399999</v>
      </c>
      <c r="F2009">
        <v>190.38</v>
      </c>
      <c r="G2009">
        <v>-44.693882193365603</v>
      </c>
      <c r="H2009">
        <v>9.2767812540778092</v>
      </c>
      <c r="I2009">
        <v>-30.672347843049302</v>
      </c>
      <c r="J2009">
        <v>-2.78762633141594</v>
      </c>
      <c r="K2009">
        <v>183.997973266488</v>
      </c>
      <c r="L2009">
        <v>198.58303844822899</v>
      </c>
      <c r="M2009">
        <v>55.778261243724998</v>
      </c>
      <c r="N2009">
        <v>0.91426178033205396</v>
      </c>
      <c r="O2009">
        <v>41.821619918058602</v>
      </c>
      <c r="P2009">
        <v>31.705292286405999</v>
      </c>
    </row>
    <row r="2010" spans="1:17" hidden="1" x14ac:dyDescent="0.3">
      <c r="A2010" t="s">
        <v>4177</v>
      </c>
      <c r="B2010" t="s">
        <v>4178</v>
      </c>
      <c r="C2010" t="str">
        <f>IFERROR(VLOOKUP(Table1[[#This Row],[Ticker]],[1]!Table1[[Symbol]:[Industry]],2,FALSE),"-")</f>
        <v>-</v>
      </c>
      <c r="D2010" t="s">
        <v>637</v>
      </c>
      <c r="E2010">
        <v>343.87924500000003</v>
      </c>
      <c r="F2010">
        <v>150.5</v>
      </c>
      <c r="G2010">
        <v>168.69600251588199</v>
      </c>
      <c r="H2010">
        <v>31.240332106517499</v>
      </c>
      <c r="I2010">
        <v>230.52477158271901</v>
      </c>
      <c r="J2010">
        <v>2.3910314011579001</v>
      </c>
      <c r="K2010">
        <v>113.70116042208601</v>
      </c>
      <c r="L2010">
        <v>77.186316501622301</v>
      </c>
      <c r="M2010">
        <v>80.279844593372601</v>
      </c>
      <c r="N2010">
        <v>1.0870079962735799</v>
      </c>
      <c r="O2010">
        <v>1.6279069767441701</v>
      </c>
      <c r="P2010">
        <v>271.14673242909902</v>
      </c>
      <c r="Q2010">
        <v>5.9034018887392001E-2</v>
      </c>
    </row>
    <row r="2011" spans="1:17" hidden="1" x14ac:dyDescent="0.3">
      <c r="A2011" t="s">
        <v>4179</v>
      </c>
      <c r="B2011" t="s">
        <v>4180</v>
      </c>
      <c r="C2011" t="str">
        <f>IFERROR(VLOOKUP(Table1[[#This Row],[Ticker]],[1]!Table1[[Symbol]:[Industry]],2,FALSE),"-")</f>
        <v>-</v>
      </c>
      <c r="D2011" t="s">
        <v>140</v>
      </c>
      <c r="E2011">
        <v>343.29811868000002</v>
      </c>
      <c r="F2011">
        <v>45.27</v>
      </c>
      <c r="G2011">
        <v>15.1847022493208</v>
      </c>
      <c r="H2011">
        <v>-6.9782286595717302</v>
      </c>
      <c r="I2011">
        <v>8.9197218211060303E-2</v>
      </c>
      <c r="J2011">
        <v>-3.81109057803905</v>
      </c>
      <c r="K2011">
        <v>45.568313296967297</v>
      </c>
      <c r="L2011">
        <v>42.702338254969497</v>
      </c>
      <c r="M2011">
        <v>66.746942577638194</v>
      </c>
      <c r="N2011">
        <v>1.72638003957278</v>
      </c>
      <c r="O2011">
        <v>39.165009940357798</v>
      </c>
      <c r="P2011">
        <v>50.732519422863497</v>
      </c>
    </row>
    <row r="2012" spans="1:17" hidden="1" x14ac:dyDescent="0.3">
      <c r="A2012" t="s">
        <v>4181</v>
      </c>
      <c r="B2012" t="s">
        <v>4182</v>
      </c>
      <c r="C2012" t="str">
        <f>IFERROR(VLOOKUP(Table1[[#This Row],[Ticker]],[1]!Table1[[Symbol]:[Industry]],2,FALSE),"-")</f>
        <v>-</v>
      </c>
      <c r="D2012" t="s">
        <v>515</v>
      </c>
      <c r="E2012">
        <v>342.79390657499999</v>
      </c>
      <c r="F2012">
        <v>26.51</v>
      </c>
      <c r="G2012">
        <v>163.32473925648</v>
      </c>
      <c r="H2012">
        <v>32.546215646733501</v>
      </c>
      <c r="I2012">
        <v>50.7282236371314</v>
      </c>
      <c r="J2012">
        <v>-15.314044859547799</v>
      </c>
      <c r="K2012">
        <v>21.436300912902801</v>
      </c>
      <c r="L2012">
        <v>16.789905272428499</v>
      </c>
      <c r="M2012">
        <v>50.978771610965197</v>
      </c>
      <c r="N2012">
        <v>1.2181182451927799</v>
      </c>
      <c r="O2012">
        <v>11.6559788758958</v>
      </c>
      <c r="P2012">
        <v>199.54802259887001</v>
      </c>
      <c r="Q2012">
        <v>0.108310192988558</v>
      </c>
    </row>
    <row r="2013" spans="1:17" hidden="1" x14ac:dyDescent="0.3">
      <c r="A2013" t="s">
        <v>4183</v>
      </c>
      <c r="B2013" t="s">
        <v>4184</v>
      </c>
      <c r="C2013" t="str">
        <f>IFERROR(VLOOKUP(Table1[[#This Row],[Ticker]],[1]!Table1[[Symbol]:[Industry]],2,FALSE),"-")</f>
        <v>-</v>
      </c>
      <c r="E2013">
        <v>342.56116800000001</v>
      </c>
      <c r="F2013">
        <v>304.05</v>
      </c>
      <c r="G2013">
        <v>98.820185522418697</v>
      </c>
      <c r="H2013">
        <v>50.100285810221202</v>
      </c>
      <c r="I2013">
        <v>53.694761990714099</v>
      </c>
      <c r="J2013">
        <v>32.0211596436286</v>
      </c>
      <c r="K2013">
        <v>205.89481922581399</v>
      </c>
      <c r="L2013">
        <v>182.32350037211901</v>
      </c>
      <c r="M2013">
        <v>85.814468469631606</v>
      </c>
      <c r="N2013">
        <v>1.96161060397649</v>
      </c>
      <c r="O2013">
        <v>6.5614208189442396</v>
      </c>
      <c r="P2013">
        <v>132.09923664122101</v>
      </c>
    </row>
    <row r="2014" spans="1:17" hidden="1" x14ac:dyDescent="0.3">
      <c r="A2014" t="s">
        <v>4185</v>
      </c>
      <c r="B2014" t="s">
        <v>4186</v>
      </c>
      <c r="C2014" t="str">
        <f>IFERROR(VLOOKUP(Table1[[#This Row],[Ticker]],[1]!Table1[[Symbol]:[Industry]],2,FALSE),"-")</f>
        <v>-</v>
      </c>
      <c r="D2014" t="s">
        <v>416</v>
      </c>
      <c r="E2014">
        <v>342.41597168499999</v>
      </c>
      <c r="F2014">
        <v>245.89</v>
      </c>
      <c r="G2014">
        <v>-41.348422033597998</v>
      </c>
      <c r="H2014">
        <v>0.53656793797880997</v>
      </c>
      <c r="I2014">
        <v>-38.586419703174997</v>
      </c>
      <c r="J2014">
        <v>3.47309977554327</v>
      </c>
      <c r="K2014">
        <v>240.34483086811599</v>
      </c>
      <c r="L2014">
        <v>253.46619520633999</v>
      </c>
      <c r="M2014">
        <v>62.958953157991502</v>
      </c>
      <c r="N2014">
        <v>1.76198857116455</v>
      </c>
      <c r="O2014">
        <v>44.027817316686303</v>
      </c>
      <c r="P2014">
        <v>17.932853717026301</v>
      </c>
      <c r="Q2014">
        <v>-1.0614556314499999E-3</v>
      </c>
    </row>
    <row r="2015" spans="1:17" hidden="1" x14ac:dyDescent="0.3">
      <c r="A2015" t="s">
        <v>4187</v>
      </c>
      <c r="B2015" t="s">
        <v>4188</v>
      </c>
      <c r="C2015" t="str">
        <f>IFERROR(VLOOKUP(Table1[[#This Row],[Ticker]],[1]!Table1[[Symbol]:[Industry]],2,FALSE),"-")</f>
        <v>-</v>
      </c>
      <c r="D2015" t="s">
        <v>21</v>
      </c>
      <c r="E2015">
        <v>342.36661346099999</v>
      </c>
      <c r="F2015">
        <v>149.69999999999999</v>
      </c>
      <c r="G2015">
        <v>79.796310407634493</v>
      </c>
      <c r="H2015">
        <v>-3.3408418304396998</v>
      </c>
      <c r="I2015">
        <v>30.458232476388101</v>
      </c>
      <c r="J2015">
        <v>-8.7240802131009705</v>
      </c>
      <c r="K2015">
        <v>135.06503815346201</v>
      </c>
      <c r="L2015">
        <v>116.252038846028</v>
      </c>
      <c r="M2015">
        <v>47.157079868134602</v>
      </c>
      <c r="N2015">
        <v>1.42143132242517</v>
      </c>
      <c r="O2015">
        <v>9.5524382097528395</v>
      </c>
      <c r="P2015">
        <v>107.484407484407</v>
      </c>
      <c r="Q2015">
        <v>5.8517867210570999E-2</v>
      </c>
    </row>
    <row r="2016" spans="1:17" hidden="1" x14ac:dyDescent="0.3">
      <c r="A2016" t="s">
        <v>4189</v>
      </c>
      <c r="B2016" t="s">
        <v>4190</v>
      </c>
      <c r="C2016" t="str">
        <f>IFERROR(VLOOKUP(Table1[[#This Row],[Ticker]],[1]!Table1[[Symbol]:[Industry]],2,FALSE),"-")</f>
        <v>-</v>
      </c>
      <c r="D2016" t="s">
        <v>637</v>
      </c>
      <c r="E2016">
        <v>342.18596686500001</v>
      </c>
      <c r="F2016">
        <v>195.6</v>
      </c>
      <c r="G2016">
        <v>21.779781482014702</v>
      </c>
      <c r="H2016">
        <v>-2.1074411663208701</v>
      </c>
      <c r="I2016">
        <v>-10.6151471965063</v>
      </c>
      <c r="J2016">
        <v>0.622589323428549</v>
      </c>
      <c r="K2016">
        <v>184.86481232340401</v>
      </c>
      <c r="L2016">
        <v>169.375699279939</v>
      </c>
      <c r="M2016">
        <v>62.419632729084199</v>
      </c>
      <c r="N2016">
        <v>1.6339313894645999</v>
      </c>
      <c r="O2016">
        <v>15.5674846625766</v>
      </c>
      <c r="P2016">
        <v>68.620689655172399</v>
      </c>
    </row>
    <row r="2017" spans="1:17" hidden="1" x14ac:dyDescent="0.3">
      <c r="A2017" t="s">
        <v>4191</v>
      </c>
      <c r="B2017" t="s">
        <v>4192</v>
      </c>
      <c r="C2017" t="str">
        <f>IFERROR(VLOOKUP(Table1[[#This Row],[Ticker]],[1]!Table1[[Symbol]:[Industry]],2,FALSE),"-")</f>
        <v>-</v>
      </c>
      <c r="D2017" t="s">
        <v>214</v>
      </c>
      <c r="E2017">
        <v>338.65213199999999</v>
      </c>
      <c r="F2017">
        <v>263.60000000000002</v>
      </c>
      <c r="G2017">
        <v>286.44056314357903</v>
      </c>
      <c r="H2017">
        <v>-2.3721835596737302</v>
      </c>
      <c r="I2017">
        <v>35.065375006852697</v>
      </c>
      <c r="J2017">
        <v>-5.1102635014958802</v>
      </c>
      <c r="K2017">
        <v>265.41559348965399</v>
      </c>
      <c r="L2017">
        <v>212.33136549939101</v>
      </c>
      <c r="M2017">
        <v>59.020082685033003</v>
      </c>
      <c r="N2017">
        <v>1.0323328586262199</v>
      </c>
      <c r="O2017">
        <v>29.0022761760242</v>
      </c>
      <c r="Q2017">
        <v>0.27493601089563902</v>
      </c>
    </row>
    <row r="2018" spans="1:17" hidden="1" x14ac:dyDescent="0.3">
      <c r="A2018" t="s">
        <v>4193</v>
      </c>
      <c r="B2018" t="s">
        <v>4194</v>
      </c>
      <c r="C2018" t="str">
        <f>IFERROR(VLOOKUP(Table1[[#This Row],[Ticker]],[1]!Table1[[Symbol]:[Industry]],2,FALSE),"-")</f>
        <v>-</v>
      </c>
      <c r="D2018" t="s">
        <v>140</v>
      </c>
      <c r="E2018">
        <v>338.090076519999</v>
      </c>
      <c r="F2018">
        <v>81.83</v>
      </c>
      <c r="G2018">
        <v>127.728398082805</v>
      </c>
      <c r="H2018">
        <v>10.419073840922399</v>
      </c>
      <c r="I2018">
        <v>17.670551039508599</v>
      </c>
      <c r="J2018">
        <v>-5.76812569667816</v>
      </c>
      <c r="K2018">
        <v>76.338327951233694</v>
      </c>
      <c r="L2018">
        <v>60.430830480091203</v>
      </c>
      <c r="M2018">
        <v>56.425610252617403</v>
      </c>
      <c r="N2018">
        <v>1.7311406038016</v>
      </c>
      <c r="O2018">
        <v>11.401686423072199</v>
      </c>
      <c r="P2018">
        <v>203.07407407407399</v>
      </c>
      <c r="Q2018">
        <v>0.11762015426064</v>
      </c>
    </row>
    <row r="2019" spans="1:17" hidden="1" x14ac:dyDescent="0.3">
      <c r="A2019" t="s">
        <v>4195</v>
      </c>
      <c r="B2019" t="s">
        <v>4196</v>
      </c>
      <c r="C2019" t="str">
        <f>IFERROR(VLOOKUP(Table1[[#This Row],[Ticker]],[1]!Table1[[Symbol]:[Industry]],2,FALSE),"-")</f>
        <v>-</v>
      </c>
      <c r="E2019">
        <v>337.75252918699999</v>
      </c>
      <c r="F2019">
        <v>80.55</v>
      </c>
      <c r="G2019">
        <v>-28.942871545538502</v>
      </c>
      <c r="H2019">
        <v>-8.8440217776947101</v>
      </c>
      <c r="I2019">
        <v>-27.687730362145</v>
      </c>
      <c r="J2019">
        <v>-0.72562759858844506</v>
      </c>
      <c r="K2019">
        <v>78.850371366935306</v>
      </c>
      <c r="L2019">
        <v>77.642936883086307</v>
      </c>
      <c r="M2019">
        <v>50.604415781000498</v>
      </c>
      <c r="N2019">
        <v>1.0068656964265901</v>
      </c>
      <c r="O2019">
        <v>30.366232153941599</v>
      </c>
      <c r="P2019">
        <v>23.923076923076898</v>
      </c>
      <c r="Q2019">
        <v>-0.110308862248232</v>
      </c>
    </row>
    <row r="2020" spans="1:17" hidden="1" x14ac:dyDescent="0.3">
      <c r="A2020" t="s">
        <v>4197</v>
      </c>
      <c r="B2020" t="s">
        <v>4198</v>
      </c>
      <c r="C2020" t="str">
        <f>IFERROR(VLOOKUP(Table1[[#This Row],[Ticker]],[1]!Table1[[Symbol]:[Industry]],2,FALSE),"-")</f>
        <v>-</v>
      </c>
      <c r="E2020">
        <v>337.61133999999998</v>
      </c>
      <c r="F2020">
        <v>787.75</v>
      </c>
      <c r="G2020">
        <v>62.077446491965802</v>
      </c>
      <c r="H2020">
        <v>2.90780392616329</v>
      </c>
      <c r="I2020">
        <v>76.569670019084796</v>
      </c>
      <c r="J2020">
        <v>-3.3515188136893999</v>
      </c>
      <c r="K2020">
        <v>709.18629276501395</v>
      </c>
      <c r="M2020">
        <v>44.7969254964786</v>
      </c>
      <c r="N2020">
        <v>0.80035825532732896</v>
      </c>
      <c r="O2020">
        <v>10.8219612821326</v>
      </c>
      <c r="P2020">
        <v>97.9022735837206</v>
      </c>
    </row>
    <row r="2021" spans="1:17" hidden="1" x14ac:dyDescent="0.3">
      <c r="A2021" t="s">
        <v>4199</v>
      </c>
      <c r="B2021" t="s">
        <v>4200</v>
      </c>
      <c r="C2021" t="str">
        <f>IFERROR(VLOOKUP(Table1[[#This Row],[Ticker]],[1]!Table1[[Symbol]:[Industry]],2,FALSE),"-")</f>
        <v>-</v>
      </c>
      <c r="D2021" t="s">
        <v>243</v>
      </c>
      <c r="E2021">
        <v>337.435</v>
      </c>
      <c r="F2021">
        <v>307.39999999999998</v>
      </c>
      <c r="G2021">
        <v>-6.9073816949443803</v>
      </c>
      <c r="H2021">
        <v>3.6852945514800002</v>
      </c>
      <c r="I2021">
        <v>-15.681921483844301</v>
      </c>
      <c r="J2021">
        <v>1.64125043531246</v>
      </c>
      <c r="K2021">
        <v>294.34067870724198</v>
      </c>
      <c r="L2021">
        <v>290.82447171215699</v>
      </c>
      <c r="M2021">
        <v>58.777390017581503</v>
      </c>
      <c r="N2021">
        <v>1.1864181152328901</v>
      </c>
      <c r="O2021">
        <v>35.962914769030597</v>
      </c>
      <c r="P2021">
        <v>22.323915638678798</v>
      </c>
      <c r="Q2021">
        <v>4.2982762495892002E-2</v>
      </c>
    </row>
    <row r="2022" spans="1:17" hidden="1" x14ac:dyDescent="0.3">
      <c r="A2022" t="s">
        <v>4201</v>
      </c>
      <c r="B2022" t="s">
        <v>4202</v>
      </c>
      <c r="C2022" t="str">
        <f>IFERROR(VLOOKUP(Table1[[#This Row],[Ticker]],[1]!Table1[[Symbol]:[Industry]],2,FALSE),"-")</f>
        <v>-</v>
      </c>
      <c r="D2022" t="s">
        <v>246</v>
      </c>
      <c r="E2022">
        <v>336.489465</v>
      </c>
      <c r="F2022">
        <v>680.8</v>
      </c>
      <c r="G2022">
        <v>86.347963300196497</v>
      </c>
      <c r="H2022">
        <v>4.9198812208492804</v>
      </c>
      <c r="I2022">
        <v>-3.9833705601290501</v>
      </c>
      <c r="J2022">
        <v>-2.7430617417729399</v>
      </c>
      <c r="K2022">
        <v>631.66509747904695</v>
      </c>
      <c r="L2022">
        <v>545.81382815442396</v>
      </c>
      <c r="M2022">
        <v>62.7462584475429</v>
      </c>
      <c r="N2022">
        <v>0.84039294089765404</v>
      </c>
      <c r="O2022">
        <v>8.5193889541715695</v>
      </c>
      <c r="P2022">
        <v>131.56462585034001</v>
      </c>
      <c r="Q2022">
        <v>0.13808925672091499</v>
      </c>
    </row>
    <row r="2023" spans="1:17" hidden="1" x14ac:dyDescent="0.3">
      <c r="A2023" t="s">
        <v>4203</v>
      </c>
      <c r="B2023" t="s">
        <v>4204</v>
      </c>
      <c r="C2023" t="str">
        <f>IFERROR(VLOOKUP(Table1[[#This Row],[Ticker]],[1]!Table1[[Symbol]:[Industry]],2,FALSE),"-")</f>
        <v>-</v>
      </c>
      <c r="D2023" t="s">
        <v>140</v>
      </c>
      <c r="E2023">
        <v>336.3813768</v>
      </c>
      <c r="F2023">
        <v>8.19</v>
      </c>
      <c r="G2023">
        <v>91.997963300196503</v>
      </c>
      <c r="H2023">
        <v>8.22204410897643</v>
      </c>
      <c r="I2023">
        <v>55.233043970172503</v>
      </c>
      <c r="J2023">
        <v>-10.6634275135492</v>
      </c>
      <c r="K2023">
        <v>8.6026715739461697</v>
      </c>
      <c r="L2023">
        <v>6.5029267427234201</v>
      </c>
      <c r="M2023">
        <v>31.683826071812199</v>
      </c>
      <c r="N2023">
        <v>0.26247870883539398</v>
      </c>
      <c r="O2023">
        <v>35.531135531135497</v>
      </c>
      <c r="P2023">
        <v>192.49999999999901</v>
      </c>
      <c r="Q2023">
        <v>0.10926778856193201</v>
      </c>
    </row>
    <row r="2024" spans="1:17" hidden="1" x14ac:dyDescent="0.3">
      <c r="A2024" t="s">
        <v>4205</v>
      </c>
      <c r="B2024" t="s">
        <v>4206</v>
      </c>
      <c r="C2024" t="str">
        <f>IFERROR(VLOOKUP(Table1[[#This Row],[Ticker]],[1]!Table1[[Symbol]:[Industry]],2,FALSE),"-")</f>
        <v>-</v>
      </c>
      <c r="D2024" t="s">
        <v>243</v>
      </c>
      <c r="E2024">
        <v>336.25619625000002</v>
      </c>
      <c r="F2024">
        <v>185</v>
      </c>
      <c r="G2024">
        <v>9.5274269298805994</v>
      </c>
      <c r="H2024">
        <v>-12.592910002586599</v>
      </c>
      <c r="I2024">
        <v>-27.799788167001399</v>
      </c>
      <c r="J2024">
        <v>-3.0020207478727001</v>
      </c>
      <c r="K2024">
        <v>187.52706260028</v>
      </c>
      <c r="M2024">
        <v>51.005539302322099</v>
      </c>
      <c r="N2024">
        <v>1.0745668869440901</v>
      </c>
      <c r="O2024">
        <v>34.594594594594597</v>
      </c>
      <c r="P2024">
        <v>49.797570850202398</v>
      </c>
    </row>
    <row r="2025" spans="1:17" hidden="1" x14ac:dyDescent="0.3">
      <c r="A2025" t="s">
        <v>4207</v>
      </c>
      <c r="B2025" t="s">
        <v>4208</v>
      </c>
      <c r="C2025" t="str">
        <f>IFERROR(VLOOKUP(Table1[[#This Row],[Ticker]],[1]!Table1[[Symbol]:[Industry]],2,FALSE),"-")</f>
        <v>-</v>
      </c>
      <c r="D2025" t="s">
        <v>553</v>
      </c>
      <c r="E2025">
        <v>334.87940400000002</v>
      </c>
      <c r="F2025">
        <v>13.7</v>
      </c>
      <c r="G2025">
        <v>46.468625760764297</v>
      </c>
      <c r="H2025">
        <v>1.5582090385676901</v>
      </c>
      <c r="I2025">
        <v>40.397023959055197</v>
      </c>
      <c r="J2025">
        <v>0.28233870486360901</v>
      </c>
      <c r="K2025">
        <v>12.5409357183818</v>
      </c>
      <c r="L2025">
        <v>10.519232829050299</v>
      </c>
      <c r="M2025">
        <v>57.536008555593803</v>
      </c>
      <c r="N2025">
        <v>0.38997394015367198</v>
      </c>
      <c r="O2025">
        <v>2.88321167883212</v>
      </c>
      <c r="P2025">
        <v>112.403100775193</v>
      </c>
    </row>
    <row r="2026" spans="1:17" hidden="1" x14ac:dyDescent="0.3">
      <c r="A2026" t="s">
        <v>4209</v>
      </c>
      <c r="B2026" t="s">
        <v>4210</v>
      </c>
      <c r="C2026" t="str">
        <f>IFERROR(VLOOKUP(Table1[[#This Row],[Ticker]],[1]!Table1[[Symbol]:[Industry]],2,FALSE),"-")</f>
        <v>-</v>
      </c>
      <c r="D2026" t="s">
        <v>256</v>
      </c>
      <c r="E2026">
        <v>333.94498479499998</v>
      </c>
      <c r="F2026">
        <v>30.42</v>
      </c>
      <c r="G2026">
        <v>28.0142069550188</v>
      </c>
      <c r="H2026">
        <v>26.022346593329001</v>
      </c>
      <c r="I2026">
        <v>-3.2669560298273801</v>
      </c>
      <c r="J2026">
        <v>18.617697014138699</v>
      </c>
      <c r="K2026">
        <v>27.215765709635299</v>
      </c>
      <c r="L2026">
        <v>25.886157375685901</v>
      </c>
      <c r="M2026">
        <v>68.3133443117908</v>
      </c>
      <c r="N2026">
        <v>2.6339012645247202</v>
      </c>
      <c r="O2026">
        <v>24.424720578566699</v>
      </c>
      <c r="P2026">
        <v>75.331412103746302</v>
      </c>
      <c r="Q2026">
        <v>1.440553143852E-3</v>
      </c>
    </row>
    <row r="2027" spans="1:17" hidden="1" x14ac:dyDescent="0.3">
      <c r="A2027" t="s">
        <v>4211</v>
      </c>
      <c r="B2027" t="s">
        <v>4212</v>
      </c>
      <c r="C2027" t="str">
        <f>IFERROR(VLOOKUP(Table1[[#This Row],[Ticker]],[1]!Table1[[Symbol]:[Industry]],2,FALSE),"-")</f>
        <v>-</v>
      </c>
      <c r="D2027" t="s">
        <v>246</v>
      </c>
      <c r="E2027">
        <v>333.43201878000002</v>
      </c>
      <c r="F2027">
        <v>129.80000000000001</v>
      </c>
      <c r="G2027">
        <v>68.171490507511805</v>
      </c>
      <c r="H2027">
        <v>-4.7432198582697396</v>
      </c>
      <c r="I2027">
        <v>-19.0296700599832</v>
      </c>
      <c r="J2027">
        <v>-8.4602791411580593</v>
      </c>
      <c r="K2027">
        <v>127.061775274252</v>
      </c>
      <c r="L2027">
        <v>116.390957192985</v>
      </c>
      <c r="M2027">
        <v>47.420467520863902</v>
      </c>
      <c r="N2027">
        <v>1.0980144617379</v>
      </c>
      <c r="O2027">
        <v>33.2049306625577</v>
      </c>
      <c r="P2027">
        <v>105.184950995889</v>
      </c>
      <c r="Q2027">
        <v>3.0870926706091002E-2</v>
      </c>
    </row>
    <row r="2028" spans="1:17" hidden="1" x14ac:dyDescent="0.3">
      <c r="A2028" t="s">
        <v>4213</v>
      </c>
      <c r="B2028" t="s">
        <v>4214</v>
      </c>
      <c r="C2028" t="str">
        <f>IFERROR(VLOOKUP(Table1[[#This Row],[Ticker]],[1]!Table1[[Symbol]:[Industry]],2,FALSE),"-")</f>
        <v>-</v>
      </c>
      <c r="D2028" t="s">
        <v>111</v>
      </c>
      <c r="E2028">
        <v>333.16715711999899</v>
      </c>
      <c r="F2028">
        <v>30.67</v>
      </c>
      <c r="G2028">
        <v>178.77209265343001</v>
      </c>
      <c r="H2028">
        <v>35.016237976286199</v>
      </c>
      <c r="I2028">
        <v>15.0881164339407</v>
      </c>
      <c r="J2028">
        <v>-2.22275487485682</v>
      </c>
      <c r="K2028">
        <v>25.838799728722702</v>
      </c>
      <c r="L2028">
        <v>22.0632009888593</v>
      </c>
      <c r="M2028">
        <v>63.955328138172497</v>
      </c>
      <c r="N2028">
        <v>2.39452578194149</v>
      </c>
      <c r="O2028">
        <v>12.129116400391201</v>
      </c>
      <c r="P2028">
        <v>206.7</v>
      </c>
      <c r="Q2028">
        <v>0.112609198418537</v>
      </c>
    </row>
    <row r="2029" spans="1:17" hidden="1" x14ac:dyDescent="0.3">
      <c r="A2029" t="s">
        <v>4215</v>
      </c>
      <c r="B2029" t="s">
        <v>4216</v>
      </c>
      <c r="C2029" t="str">
        <f>IFERROR(VLOOKUP(Table1[[#This Row],[Ticker]],[1]!Table1[[Symbol]:[Industry]],2,FALSE),"-")</f>
        <v>-</v>
      </c>
      <c r="D2029" t="s">
        <v>101</v>
      </c>
      <c r="E2029">
        <v>332.73612000000003</v>
      </c>
      <c r="F2029">
        <v>115.68</v>
      </c>
      <c r="G2029">
        <v>-46.622726354975804</v>
      </c>
      <c r="H2029">
        <v>-7.2860207610667604</v>
      </c>
      <c r="I2029">
        <v>-42.578078081285</v>
      </c>
      <c r="J2029">
        <v>-6.8647996192637697</v>
      </c>
      <c r="K2029">
        <v>117.80590580964299</v>
      </c>
      <c r="L2029">
        <v>130.736219002068</v>
      </c>
      <c r="M2029">
        <v>47.792838717421098</v>
      </c>
      <c r="N2029">
        <v>1.3880384300330699</v>
      </c>
      <c r="O2029">
        <v>62.690179806362302</v>
      </c>
      <c r="P2029">
        <v>17.920489296636099</v>
      </c>
      <c r="Q2029">
        <v>6.7750624334321996E-2</v>
      </c>
    </row>
    <row r="2030" spans="1:17" hidden="1" x14ac:dyDescent="0.3">
      <c r="A2030" t="s">
        <v>4217</v>
      </c>
      <c r="B2030" t="s">
        <v>4218</v>
      </c>
      <c r="C2030" t="str">
        <f>IFERROR(VLOOKUP(Table1[[#This Row],[Ticker]],[1]!Table1[[Symbol]:[Industry]],2,FALSE),"-")</f>
        <v>-</v>
      </c>
      <c r="E2030">
        <v>332.02632</v>
      </c>
      <c r="F2030">
        <v>484.95</v>
      </c>
      <c r="G2030">
        <v>48.480761713467302</v>
      </c>
      <c r="H2030">
        <v>8.27736914355458</v>
      </c>
      <c r="I2030">
        <v>-27.098690402485101</v>
      </c>
      <c r="J2030">
        <v>-8.1805973905129399</v>
      </c>
      <c r="K2030">
        <v>460.398448584363</v>
      </c>
      <c r="M2030">
        <v>46.421121404191702</v>
      </c>
      <c r="N2030">
        <v>0.79342492639842899</v>
      </c>
      <c r="O2030">
        <v>34.034436539849402</v>
      </c>
      <c r="P2030">
        <v>83.623627413858301</v>
      </c>
    </row>
    <row r="2031" spans="1:17" hidden="1" x14ac:dyDescent="0.3">
      <c r="A2031" t="s">
        <v>4219</v>
      </c>
      <c r="B2031" t="s">
        <v>4220</v>
      </c>
      <c r="C2031" t="str">
        <f>IFERROR(VLOOKUP(Table1[[#This Row],[Ticker]],[1]!Table1[[Symbol]:[Industry]],2,FALSE),"-")</f>
        <v>-</v>
      </c>
      <c r="D2031" t="s">
        <v>1742</v>
      </c>
      <c r="E2031">
        <v>330.82547199999999</v>
      </c>
      <c r="F2031">
        <v>503.65</v>
      </c>
      <c r="G2031">
        <v>51.252284287850799</v>
      </c>
      <c r="H2031">
        <v>28.107301116343699</v>
      </c>
      <c r="I2031">
        <v>1.0161957959253201</v>
      </c>
      <c r="J2031">
        <v>-0.37782202992398201</v>
      </c>
      <c r="K2031">
        <v>461.072457712644</v>
      </c>
      <c r="M2031">
        <v>66.947834658385304</v>
      </c>
      <c r="N2031">
        <v>1.33129641816301</v>
      </c>
      <c r="O2031">
        <v>32.234686786458802</v>
      </c>
      <c r="P2031">
        <v>96.815162172723703</v>
      </c>
    </row>
    <row r="2032" spans="1:17" hidden="1" x14ac:dyDescent="0.3">
      <c r="A2032" t="s">
        <v>4221</v>
      </c>
      <c r="B2032" t="s">
        <v>4222</v>
      </c>
      <c r="C2032" t="str">
        <f>IFERROR(VLOOKUP(Table1[[#This Row],[Ticker]],[1]!Table1[[Symbol]:[Industry]],2,FALSE),"-")</f>
        <v>-</v>
      </c>
      <c r="D2032" t="s">
        <v>193</v>
      </c>
      <c r="E2032">
        <v>330.640384767</v>
      </c>
      <c r="F2032">
        <v>154</v>
      </c>
      <c r="G2032">
        <v>163.61679569191</v>
      </c>
      <c r="H2032">
        <v>5.9830436694757099</v>
      </c>
      <c r="I2032">
        <v>87.185209451749799</v>
      </c>
      <c r="J2032">
        <v>0.80057781991292098</v>
      </c>
      <c r="K2032">
        <v>142.77615141767899</v>
      </c>
      <c r="L2032">
        <v>108.295484062059</v>
      </c>
      <c r="M2032">
        <v>57.445079412080503</v>
      </c>
      <c r="N2032">
        <v>0.46059920261723503</v>
      </c>
      <c r="O2032">
        <v>9.0909090909090793</v>
      </c>
      <c r="P2032">
        <v>214.28571428571399</v>
      </c>
      <c r="Q2032">
        <v>6.8460857422208005E-2</v>
      </c>
    </row>
    <row r="2033" spans="1:17" hidden="1" x14ac:dyDescent="0.3">
      <c r="A2033" t="s">
        <v>4223</v>
      </c>
      <c r="B2033" t="s">
        <v>4224</v>
      </c>
      <c r="C2033" t="str">
        <f>IFERROR(VLOOKUP(Table1[[#This Row],[Ticker]],[1]!Table1[[Symbol]:[Industry]],2,FALSE),"-")</f>
        <v>-</v>
      </c>
      <c r="D2033" t="s">
        <v>243</v>
      </c>
      <c r="E2033">
        <v>330.15916199999998</v>
      </c>
      <c r="F2033">
        <v>399.05</v>
      </c>
      <c r="G2033">
        <v>-30.303300998418699</v>
      </c>
      <c r="H2033">
        <v>4.2565181996267203</v>
      </c>
      <c r="I2033">
        <v>-13.536831538270601</v>
      </c>
      <c r="J2033">
        <v>-2.6962089008892201</v>
      </c>
      <c r="K2033">
        <v>370.32731340830202</v>
      </c>
      <c r="L2033">
        <v>377.568704224074</v>
      </c>
      <c r="M2033">
        <v>50.986220918094197</v>
      </c>
      <c r="N2033">
        <v>0.80203542803387495</v>
      </c>
      <c r="O2033">
        <v>20.035083322891801</v>
      </c>
      <c r="P2033">
        <v>47.796296296296198</v>
      </c>
      <c r="Q2033">
        <v>-0.105708953579816</v>
      </c>
    </row>
    <row r="2034" spans="1:17" hidden="1" x14ac:dyDescent="0.3">
      <c r="A2034" t="s">
        <v>4225</v>
      </c>
      <c r="B2034" t="s">
        <v>4226</v>
      </c>
      <c r="C2034" t="str">
        <f>IFERROR(VLOOKUP(Table1[[#This Row],[Ticker]],[1]!Table1[[Symbol]:[Industry]],2,FALSE),"-")</f>
        <v>-</v>
      </c>
      <c r="D2034" t="s">
        <v>21</v>
      </c>
      <c r="E2034">
        <v>329.79961040000001</v>
      </c>
      <c r="F2034">
        <v>58.1</v>
      </c>
      <c r="G2034">
        <v>14.2759294018914</v>
      </c>
      <c r="H2034">
        <v>14.252978899652099</v>
      </c>
      <c r="I2034">
        <v>21.500060535696601</v>
      </c>
      <c r="J2034">
        <v>1.9497235653381499</v>
      </c>
      <c r="K2034">
        <v>51.904139506083297</v>
      </c>
      <c r="M2034">
        <v>58.395346596232002</v>
      </c>
      <c r="N2034">
        <v>1.4936546118115399</v>
      </c>
      <c r="O2034">
        <v>18.244406196213401</v>
      </c>
      <c r="P2034">
        <v>115.18518518518501</v>
      </c>
    </row>
    <row r="2035" spans="1:17" hidden="1" x14ac:dyDescent="0.3">
      <c r="A2035" t="s">
        <v>4227</v>
      </c>
      <c r="B2035" t="s">
        <v>4228</v>
      </c>
      <c r="C2035" t="str">
        <f>IFERROR(VLOOKUP(Table1[[#This Row],[Ticker]],[1]!Table1[[Symbol]:[Industry]],2,FALSE),"-")</f>
        <v>-</v>
      </c>
      <c r="D2035" t="s">
        <v>130</v>
      </c>
      <c r="E2035">
        <v>329.50534472999999</v>
      </c>
      <c r="F2035">
        <v>63.99</v>
      </c>
      <c r="G2035">
        <v>37.632826155874497</v>
      </c>
      <c r="H2035">
        <v>-14.154751018201599</v>
      </c>
      <c r="I2035">
        <v>-17.151927788410799</v>
      </c>
      <c r="J2035">
        <v>-2.5874257158964098</v>
      </c>
      <c r="K2035">
        <v>67.845647320755006</v>
      </c>
      <c r="L2035">
        <v>64.291016970894901</v>
      </c>
      <c r="M2035">
        <v>34.088402734810302</v>
      </c>
      <c r="N2035">
        <v>0.74286405954902102</v>
      </c>
      <c r="O2035">
        <v>48.304422566025899</v>
      </c>
      <c r="P2035">
        <v>91.586826347305305</v>
      </c>
      <c r="Q2035">
        <v>3.8004663916025E-2</v>
      </c>
    </row>
    <row r="2036" spans="1:17" hidden="1" x14ac:dyDescent="0.3">
      <c r="A2036" t="s">
        <v>4229</v>
      </c>
      <c r="B2036" t="s">
        <v>4230</v>
      </c>
      <c r="C2036" t="str">
        <f>IFERROR(VLOOKUP(Table1[[#This Row],[Ticker]],[1]!Table1[[Symbol]:[Industry]],2,FALSE),"-")</f>
        <v>-</v>
      </c>
      <c r="D2036" t="s">
        <v>548</v>
      </c>
      <c r="E2036">
        <v>329.31889999999999</v>
      </c>
      <c r="F2036">
        <v>261.3</v>
      </c>
      <c r="G2036">
        <v>-5.5975984196370296</v>
      </c>
      <c r="H2036">
        <v>-4.1862309079851503</v>
      </c>
      <c r="I2036">
        <v>-4.7317984064827296</v>
      </c>
      <c r="J2036">
        <v>-1.3529136050155599</v>
      </c>
      <c r="K2036">
        <v>266.19802334226398</v>
      </c>
      <c r="L2036">
        <v>252.40034733611799</v>
      </c>
      <c r="M2036">
        <v>46.390332875700999</v>
      </c>
      <c r="N2036">
        <v>0.58795424950883801</v>
      </c>
      <c r="O2036">
        <v>29.1427477994641</v>
      </c>
      <c r="P2036">
        <v>23.838862559241701</v>
      </c>
      <c r="Q2036">
        <v>-2.4698362047295998E-2</v>
      </c>
    </row>
    <row r="2037" spans="1:17" hidden="1" x14ac:dyDescent="0.3">
      <c r="A2037" t="s">
        <v>4231</v>
      </c>
      <c r="B2037" t="s">
        <v>4232</v>
      </c>
      <c r="C2037" t="str">
        <f>IFERROR(VLOOKUP(Table1[[#This Row],[Ticker]],[1]!Table1[[Symbol]:[Industry]],2,FALSE),"-")</f>
        <v>-</v>
      </c>
      <c r="D2037" t="s">
        <v>1474</v>
      </c>
      <c r="E2037">
        <v>328.69327500000003</v>
      </c>
      <c r="F2037">
        <v>451.95</v>
      </c>
      <c r="G2037">
        <v>-49.5463271512956</v>
      </c>
      <c r="H2037">
        <v>8.2984661899680905</v>
      </c>
      <c r="I2037">
        <v>-37.977210522594497</v>
      </c>
      <c r="J2037">
        <v>-7.2962021572593301</v>
      </c>
      <c r="K2037">
        <v>460.12151942783299</v>
      </c>
      <c r="L2037">
        <v>505.98506012771799</v>
      </c>
      <c r="M2037">
        <v>35.827634512677399</v>
      </c>
      <c r="N2037">
        <v>0.99495967741935398</v>
      </c>
      <c r="O2037">
        <v>61.52229228897</v>
      </c>
      <c r="P2037">
        <v>30.621387283236999</v>
      </c>
      <c r="Q2037">
        <v>4.9781812921197002E-2</v>
      </c>
    </row>
    <row r="2038" spans="1:17" hidden="1" x14ac:dyDescent="0.3">
      <c r="A2038" t="s">
        <v>4233</v>
      </c>
      <c r="B2038" t="s">
        <v>4234</v>
      </c>
      <c r="C2038" t="str">
        <f>IFERROR(VLOOKUP(Table1[[#This Row],[Ticker]],[1]!Table1[[Symbol]:[Industry]],2,FALSE),"-")</f>
        <v>-</v>
      </c>
      <c r="D2038" t="s">
        <v>89</v>
      </c>
      <c r="E2038">
        <v>327.58103299999999</v>
      </c>
      <c r="F2038">
        <v>25.93</v>
      </c>
      <c r="G2038">
        <v>-43.558586220570199</v>
      </c>
      <c r="H2038">
        <v>-0.880510794586845</v>
      </c>
      <c r="I2038">
        <v>-66.498254503682702</v>
      </c>
      <c r="J2038">
        <v>4.5231550833293301</v>
      </c>
      <c r="K2038">
        <v>25.988980752903</v>
      </c>
      <c r="L2038">
        <v>35.896224132868298</v>
      </c>
      <c r="M2038">
        <v>62.845900142603703</v>
      </c>
      <c r="N2038">
        <v>1.0689808529537901</v>
      </c>
      <c r="O2038">
        <v>201.38835325877301</v>
      </c>
      <c r="P2038">
        <v>23.0659705742762</v>
      </c>
      <c r="Q2038">
        <v>6.1164028662971999E-2</v>
      </c>
    </row>
    <row r="2039" spans="1:17" hidden="1" x14ac:dyDescent="0.3">
      <c r="A2039" t="s">
        <v>4235</v>
      </c>
      <c r="B2039" t="s">
        <v>4236</v>
      </c>
      <c r="C2039" t="str">
        <f>IFERROR(VLOOKUP(Table1[[#This Row],[Ticker]],[1]!Table1[[Symbol]:[Industry]],2,FALSE),"-")</f>
        <v>-</v>
      </c>
      <c r="D2039" t="s">
        <v>62</v>
      </c>
      <c r="E2039">
        <v>326.95695999999998</v>
      </c>
      <c r="F2039">
        <v>38.79</v>
      </c>
      <c r="G2039">
        <v>-74.299954765619404</v>
      </c>
      <c r="H2039">
        <v>-8.95840321416898</v>
      </c>
      <c r="I2039">
        <v>-67.451360450621493</v>
      </c>
      <c r="J2039">
        <v>-3.4784867972554099</v>
      </c>
      <c r="K2039">
        <v>42.401664275802602</v>
      </c>
      <c r="L2039">
        <v>58.748475535501697</v>
      </c>
      <c r="M2039">
        <v>44.408568466955202</v>
      </c>
      <c r="N2039">
        <v>0.53052345798295197</v>
      </c>
      <c r="O2039">
        <v>139.62361433359101</v>
      </c>
      <c r="P2039">
        <v>11.465517241379301</v>
      </c>
      <c r="Q2039">
        <v>4.4870625737639003E-2</v>
      </c>
    </row>
    <row r="2040" spans="1:17" hidden="1" x14ac:dyDescent="0.3">
      <c r="A2040" t="s">
        <v>4237</v>
      </c>
      <c r="B2040" t="s">
        <v>4238</v>
      </c>
      <c r="C2040" t="str">
        <f>IFERROR(VLOOKUP(Table1[[#This Row],[Ticker]],[1]!Table1[[Symbol]:[Industry]],2,FALSE),"-")</f>
        <v>-</v>
      </c>
      <c r="D2040" t="s">
        <v>243</v>
      </c>
      <c r="E2040">
        <v>326.61133640000003</v>
      </c>
      <c r="F2040">
        <v>231.5</v>
      </c>
      <c r="G2040">
        <v>47.494676915219998</v>
      </c>
      <c r="H2040">
        <v>-3.4037902767352501</v>
      </c>
      <c r="I2040">
        <v>-14.292271532372499</v>
      </c>
      <c r="J2040">
        <v>-0.63395775715178104</v>
      </c>
      <c r="K2040">
        <v>225.36679315496099</v>
      </c>
      <c r="L2040">
        <v>217.949492195419</v>
      </c>
      <c r="M2040">
        <v>66.808255861386002</v>
      </c>
      <c r="N2040">
        <v>1.87589298221039</v>
      </c>
      <c r="O2040">
        <v>36.3714902807775</v>
      </c>
      <c r="P2040">
        <v>77.326694752968194</v>
      </c>
    </row>
    <row r="2041" spans="1:17" hidden="1" x14ac:dyDescent="0.3">
      <c r="A2041" t="s">
        <v>4239</v>
      </c>
      <c r="B2041" t="s">
        <v>4240</v>
      </c>
      <c r="C2041" t="str">
        <f>IFERROR(VLOOKUP(Table1[[#This Row],[Ticker]],[1]!Table1[[Symbol]:[Industry]],2,FALSE),"-")</f>
        <v>-</v>
      </c>
      <c r="D2041" t="s">
        <v>62</v>
      </c>
      <c r="E2041">
        <v>326.38741219000002</v>
      </c>
      <c r="F2041">
        <v>14.32</v>
      </c>
      <c r="G2041">
        <v>82.040466939206695</v>
      </c>
      <c r="H2041">
        <v>-12.8323138041746</v>
      </c>
      <c r="I2041">
        <v>-37.170773506713701</v>
      </c>
      <c r="J2041">
        <v>-6.9102464400462296</v>
      </c>
      <c r="K2041">
        <v>15.9449538675758</v>
      </c>
      <c r="L2041">
        <v>15.176701180948101</v>
      </c>
      <c r="M2041">
        <v>29.504196686610001</v>
      </c>
      <c r="N2041">
        <v>0.90014512296307103</v>
      </c>
      <c r="O2041">
        <v>52.863128491620103</v>
      </c>
      <c r="P2041">
        <v>132.84552845528401</v>
      </c>
      <c r="Q2041">
        <v>3.1914525922714002E-2</v>
      </c>
    </row>
    <row r="2042" spans="1:17" hidden="1" x14ac:dyDescent="0.3">
      <c r="A2042" t="s">
        <v>4241</v>
      </c>
      <c r="B2042" t="s">
        <v>4242</v>
      </c>
      <c r="C2042" t="str">
        <f>IFERROR(VLOOKUP(Table1[[#This Row],[Ticker]],[1]!Table1[[Symbol]:[Industry]],2,FALSE),"-")</f>
        <v>-</v>
      </c>
      <c r="D2042" t="s">
        <v>140</v>
      </c>
      <c r="E2042">
        <v>326.34535073199999</v>
      </c>
      <c r="F2042">
        <v>96.94</v>
      </c>
      <c r="G2042">
        <v>-47.170324399026903</v>
      </c>
      <c r="H2042">
        <v>-5.1384384165828596</v>
      </c>
      <c r="I2042">
        <v>-44.496739459193499</v>
      </c>
      <c r="J2042">
        <v>-1.23481367249787</v>
      </c>
      <c r="K2042">
        <v>97.154448115009899</v>
      </c>
      <c r="L2042">
        <v>115.37870747201499</v>
      </c>
      <c r="M2042">
        <v>50.664734017987797</v>
      </c>
      <c r="N2042">
        <v>1.18297694097682</v>
      </c>
      <c r="O2042">
        <v>69.176810398184401</v>
      </c>
      <c r="P2042">
        <v>19.1641057160417</v>
      </c>
      <c r="Q2042">
        <v>7.5470103504920005E-2</v>
      </c>
    </row>
    <row r="2043" spans="1:17" hidden="1" x14ac:dyDescent="0.3">
      <c r="A2043" t="s">
        <v>4243</v>
      </c>
      <c r="B2043" t="s">
        <v>4244</v>
      </c>
      <c r="C2043" t="str">
        <f>IFERROR(VLOOKUP(Table1[[#This Row],[Ticker]],[1]!Table1[[Symbol]:[Industry]],2,FALSE),"-")</f>
        <v>-</v>
      </c>
      <c r="D2043" t="s">
        <v>891</v>
      </c>
      <c r="E2043">
        <v>326.23237499999999</v>
      </c>
      <c r="F2043">
        <v>314.10000000000002</v>
      </c>
      <c r="G2043">
        <v>64.889071704581397</v>
      </c>
      <c r="H2043">
        <v>1.2552069205823699</v>
      </c>
      <c r="I2043">
        <v>64.948294935423505</v>
      </c>
      <c r="J2043">
        <v>0.26386149501803802</v>
      </c>
      <c r="K2043">
        <v>278.459709477091</v>
      </c>
      <c r="L2043">
        <v>217.67279486278699</v>
      </c>
      <c r="M2043">
        <v>70.803930155927503</v>
      </c>
      <c r="N2043">
        <v>0.117395379610989</v>
      </c>
      <c r="O2043">
        <v>10.251512257242901</v>
      </c>
      <c r="P2043">
        <v>100.510692626875</v>
      </c>
      <c r="Q2043">
        <v>7.7368310486429004E-2</v>
      </c>
    </row>
    <row r="2044" spans="1:17" hidden="1" x14ac:dyDescent="0.3">
      <c r="A2044" t="s">
        <v>4245</v>
      </c>
      <c r="B2044" t="s">
        <v>4246</v>
      </c>
      <c r="C2044" t="str">
        <f>IFERROR(VLOOKUP(Table1[[#This Row],[Ticker]],[1]!Table1[[Symbol]:[Industry]],2,FALSE),"-")</f>
        <v>-</v>
      </c>
      <c r="D2044" t="s">
        <v>46</v>
      </c>
      <c r="E2044">
        <v>326</v>
      </c>
      <c r="F2044">
        <v>41.61</v>
      </c>
      <c r="G2044">
        <v>164.57698427921699</v>
      </c>
      <c r="H2044">
        <v>1.96564074849285</v>
      </c>
      <c r="I2044">
        <v>64.778084916487401</v>
      </c>
      <c r="J2044">
        <v>-0.64212942608893997</v>
      </c>
      <c r="K2044">
        <v>37.893129662377703</v>
      </c>
      <c r="L2044">
        <v>28.1322898289975</v>
      </c>
      <c r="M2044">
        <v>33.345449548554001</v>
      </c>
      <c r="N2044">
        <v>0.37866014587456898</v>
      </c>
      <c r="O2044">
        <v>13.770728190338801</v>
      </c>
      <c r="P2044">
        <v>217.633587786259</v>
      </c>
      <c r="Q2044">
        <v>7.2369778675706001E-2</v>
      </c>
    </row>
    <row r="2045" spans="1:17" hidden="1" x14ac:dyDescent="0.3">
      <c r="A2045" t="s">
        <v>4247</v>
      </c>
      <c r="B2045" t="s">
        <v>4248</v>
      </c>
      <c r="C2045" t="str">
        <f>IFERROR(VLOOKUP(Table1[[#This Row],[Ticker]],[1]!Table1[[Symbol]:[Industry]],2,FALSE),"-")</f>
        <v>-</v>
      </c>
      <c r="D2045" t="s">
        <v>553</v>
      </c>
      <c r="E2045">
        <v>325.2908832</v>
      </c>
      <c r="F2045">
        <v>347.4</v>
      </c>
      <c r="G2045">
        <v>256.61891148101199</v>
      </c>
      <c r="H2045">
        <v>2.9392625405315198</v>
      </c>
      <c r="I2045">
        <v>-6.7963487248781904</v>
      </c>
      <c r="J2045">
        <v>-11.3686850994387</v>
      </c>
      <c r="K2045">
        <v>365.60709764371001</v>
      </c>
      <c r="L2045">
        <v>324.85057164281</v>
      </c>
      <c r="M2045">
        <v>46.749575598438</v>
      </c>
      <c r="N2045">
        <v>0.87150411095760305</v>
      </c>
      <c r="O2045">
        <v>51.784686240644703</v>
      </c>
      <c r="P2045">
        <v>283.02094818081503</v>
      </c>
      <c r="Q2045">
        <v>0.26357432513232998</v>
      </c>
    </row>
    <row r="2046" spans="1:17" hidden="1" x14ac:dyDescent="0.3">
      <c r="A2046" t="s">
        <v>4249</v>
      </c>
      <c r="B2046" t="s">
        <v>4250</v>
      </c>
      <c r="C2046" t="str">
        <f>IFERROR(VLOOKUP(Table1[[#This Row],[Ticker]],[1]!Table1[[Symbol]:[Industry]],2,FALSE),"-")</f>
        <v>-</v>
      </c>
      <c r="D2046" t="s">
        <v>986</v>
      </c>
      <c r="E2046">
        <v>324.29606000000001</v>
      </c>
      <c r="F2046">
        <v>16.989999999999998</v>
      </c>
      <c r="G2046">
        <v>-22.804475724193701</v>
      </c>
      <c r="H2046">
        <v>0.313163326999776</v>
      </c>
      <c r="I2046">
        <v>-12.2617193310423</v>
      </c>
      <c r="J2046">
        <v>-2.0202990497594802</v>
      </c>
      <c r="K2046">
        <v>16.604270777649699</v>
      </c>
      <c r="L2046">
        <v>16.7671752886808</v>
      </c>
      <c r="M2046">
        <v>54.386209132816802</v>
      </c>
      <c r="N2046">
        <v>1.33382142923549</v>
      </c>
      <c r="O2046">
        <v>18.0105944673337</v>
      </c>
      <c r="P2046">
        <v>20.496453900709199</v>
      </c>
      <c r="Q2046">
        <v>-7.3723085866978996E-2</v>
      </c>
    </row>
    <row r="2047" spans="1:17" hidden="1" x14ac:dyDescent="0.3">
      <c r="A2047" t="s">
        <v>4251</v>
      </c>
      <c r="B2047" t="s">
        <v>4252</v>
      </c>
      <c r="C2047" t="str">
        <f>IFERROR(VLOOKUP(Table1[[#This Row],[Ticker]],[1]!Table1[[Symbol]:[Industry]],2,FALSE),"-")</f>
        <v>-</v>
      </c>
      <c r="D2047" t="s">
        <v>413</v>
      </c>
      <c r="E2047">
        <v>324.24229500000001</v>
      </c>
      <c r="F2047">
        <v>130.65</v>
      </c>
      <c r="G2047">
        <v>281.75166526833101</v>
      </c>
      <c r="H2047">
        <v>-7.3116032875231003</v>
      </c>
      <c r="I2047">
        <v>57.765511502640102</v>
      </c>
      <c r="J2047">
        <v>-0.76243741453936598</v>
      </c>
      <c r="K2047">
        <v>119.815245666083</v>
      </c>
      <c r="L2047">
        <v>86.4747615015158</v>
      </c>
      <c r="M2047">
        <v>48.4901296857199</v>
      </c>
      <c r="N2047">
        <v>1.3666921912563399</v>
      </c>
      <c r="O2047">
        <v>14.542671259089101</v>
      </c>
      <c r="P2047">
        <v>400</v>
      </c>
      <c r="Q2047">
        <v>0.170000204306678</v>
      </c>
    </row>
    <row r="2048" spans="1:17" hidden="1" x14ac:dyDescent="0.3">
      <c r="A2048" t="s">
        <v>4253</v>
      </c>
      <c r="B2048" t="s">
        <v>4254</v>
      </c>
      <c r="C2048" t="str">
        <f>IFERROR(VLOOKUP(Table1[[#This Row],[Ticker]],[1]!Table1[[Symbol]:[Industry]],2,FALSE),"-")</f>
        <v>-</v>
      </c>
      <c r="D2048" t="s">
        <v>127</v>
      </c>
      <c r="E2048">
        <v>324.07958880000001</v>
      </c>
      <c r="F2048">
        <v>42.17</v>
      </c>
      <c r="G2048">
        <v>660.35169464347996</v>
      </c>
      <c r="H2048">
        <v>24.194035810221202</v>
      </c>
      <c r="I2048">
        <v>115.91298531461899</v>
      </c>
      <c r="J2048">
        <v>7.4248500560334803</v>
      </c>
      <c r="K2048">
        <v>33.542906112112597</v>
      </c>
      <c r="L2048">
        <v>24.1586790649196</v>
      </c>
      <c r="M2048">
        <v>92.197832079903193</v>
      </c>
      <c r="N2048">
        <v>1.35494543778708</v>
      </c>
      <c r="O2048">
        <v>2.37135404315802E-2</v>
      </c>
      <c r="P2048">
        <v>1006.8241469816199</v>
      </c>
      <c r="Q2048">
        <v>0.27737258408412402</v>
      </c>
    </row>
    <row r="2049" spans="1:17" hidden="1" x14ac:dyDescent="0.3">
      <c r="A2049" t="s">
        <v>4255</v>
      </c>
      <c r="B2049" t="s">
        <v>4256</v>
      </c>
      <c r="C2049" t="str">
        <f>IFERROR(VLOOKUP(Table1[[#This Row],[Ticker]],[1]!Table1[[Symbol]:[Industry]],2,FALSE),"-")</f>
        <v>-</v>
      </c>
      <c r="D2049" t="s">
        <v>243</v>
      </c>
      <c r="E2049">
        <v>322.45961735999998</v>
      </c>
      <c r="F2049">
        <v>604.35</v>
      </c>
      <c r="G2049">
        <v>231.62521448503</v>
      </c>
      <c r="H2049">
        <v>25.1917835579689</v>
      </c>
      <c r="I2049">
        <v>84.786688047819894</v>
      </c>
      <c r="J2049">
        <v>11.0944291231782</v>
      </c>
      <c r="K2049">
        <v>418.364610099846</v>
      </c>
      <c r="L2049">
        <v>309.91627102912003</v>
      </c>
      <c r="M2049">
        <v>78.100756001018297</v>
      </c>
      <c r="N2049">
        <v>1.7758188579754099</v>
      </c>
      <c r="O2049">
        <v>0.93488872342184504</v>
      </c>
      <c r="P2049">
        <v>261.88622754491001</v>
      </c>
      <c r="Q2049">
        <v>0.199553576542911</v>
      </c>
    </row>
    <row r="2050" spans="1:17" hidden="1" x14ac:dyDescent="0.3">
      <c r="A2050" t="s">
        <v>4257</v>
      </c>
      <c r="B2050" t="s">
        <v>4258</v>
      </c>
      <c r="C2050" t="str">
        <f>IFERROR(VLOOKUP(Table1[[#This Row],[Ticker]],[1]!Table1[[Symbol]:[Industry]],2,FALSE),"-")</f>
        <v>-</v>
      </c>
      <c r="D2050" t="s">
        <v>481</v>
      </c>
      <c r="E2050">
        <v>321.73479983999999</v>
      </c>
      <c r="F2050">
        <v>70.930000000000007</v>
      </c>
      <c r="G2050">
        <v>4.9498151520483997</v>
      </c>
      <c r="H2050">
        <v>6.7150775089441401</v>
      </c>
      <c r="I2050">
        <v>-18.6422260589435</v>
      </c>
      <c r="J2050">
        <v>-5.7709374799244797</v>
      </c>
      <c r="K2050">
        <v>70.393940271295904</v>
      </c>
      <c r="L2050">
        <v>68.397506747967597</v>
      </c>
      <c r="M2050">
        <v>52.6699015467332</v>
      </c>
      <c r="N2050">
        <v>2.4445128957976801</v>
      </c>
      <c r="O2050">
        <v>21.2462991681939</v>
      </c>
      <c r="P2050">
        <v>39.901380670611402</v>
      </c>
      <c r="Q2050">
        <v>4.0727838850452003E-2</v>
      </c>
    </row>
    <row r="2051" spans="1:17" hidden="1" x14ac:dyDescent="0.3">
      <c r="A2051" t="s">
        <v>4259</v>
      </c>
      <c r="B2051" t="s">
        <v>4260</v>
      </c>
      <c r="C2051" t="str">
        <f>IFERROR(VLOOKUP(Table1[[#This Row],[Ticker]],[1]!Table1[[Symbol]:[Industry]],2,FALSE),"-")</f>
        <v>-</v>
      </c>
      <c r="D2051" t="s">
        <v>243</v>
      </c>
      <c r="E2051">
        <v>321.19580999999999</v>
      </c>
      <c r="F2051">
        <v>42.56</v>
      </c>
      <c r="G2051">
        <v>1278.2184253464</v>
      </c>
      <c r="H2051">
        <v>40.091861897177701</v>
      </c>
      <c r="I2051">
        <v>1100.6257993629199</v>
      </c>
      <c r="J2051">
        <v>3.1986986093769101</v>
      </c>
      <c r="K2051">
        <v>29.788473377458999</v>
      </c>
      <c r="L2051">
        <v>15.7228161125198</v>
      </c>
      <c r="M2051">
        <v>90.593902095368804</v>
      </c>
      <c r="N2051">
        <v>1.76902650342152</v>
      </c>
      <c r="O2051">
        <v>0</v>
      </c>
      <c r="P2051">
        <v>1500</v>
      </c>
      <c r="Q2051">
        <v>0.18864471188238099</v>
      </c>
    </row>
    <row r="2052" spans="1:17" hidden="1" x14ac:dyDescent="0.3">
      <c r="A2052" t="s">
        <v>4261</v>
      </c>
      <c r="B2052" t="s">
        <v>4262</v>
      </c>
      <c r="C2052" t="str">
        <f>IFERROR(VLOOKUP(Table1[[#This Row],[Ticker]],[1]!Table1[[Symbol]:[Industry]],2,FALSE),"-")</f>
        <v>-</v>
      </c>
      <c r="D2052" t="s">
        <v>21</v>
      </c>
      <c r="E2052">
        <v>321.07908099999997</v>
      </c>
      <c r="F2052">
        <v>138.5</v>
      </c>
      <c r="G2052">
        <v>-28.694805659239002</v>
      </c>
      <c r="H2052">
        <v>12.4440358102212</v>
      </c>
      <c r="I2052">
        <v>-26.018340304467401</v>
      </c>
      <c r="J2052">
        <v>0.78599614685782804</v>
      </c>
      <c r="K2052">
        <v>131.70736219477701</v>
      </c>
      <c r="M2052">
        <v>59.8375533336961</v>
      </c>
      <c r="N2052">
        <v>0.96457146620130996</v>
      </c>
      <c r="O2052">
        <v>50.180505415162401</v>
      </c>
      <c r="P2052">
        <v>38.2925611582626</v>
      </c>
    </row>
    <row r="2053" spans="1:17" hidden="1" x14ac:dyDescent="0.3">
      <c r="A2053" t="s">
        <v>4263</v>
      </c>
      <c r="B2053" t="s">
        <v>4264</v>
      </c>
      <c r="C2053" t="str">
        <f>IFERROR(VLOOKUP(Table1[[#This Row],[Ticker]],[1]!Table1[[Symbol]:[Industry]],2,FALSE),"-")</f>
        <v>-</v>
      </c>
      <c r="D2053" t="s">
        <v>413</v>
      </c>
      <c r="E2053">
        <v>320.60795854999998</v>
      </c>
      <c r="F2053">
        <v>843.35</v>
      </c>
      <c r="G2053">
        <v>49.4589493778684</v>
      </c>
      <c r="H2053">
        <v>-1.5561750204515801</v>
      </c>
      <c r="I2053">
        <v>-42.078729294237903</v>
      </c>
      <c r="J2053">
        <v>-5.8342606189592496</v>
      </c>
      <c r="K2053">
        <v>903.98418190857603</v>
      </c>
      <c r="L2053">
        <v>843.95918014162601</v>
      </c>
      <c r="M2053">
        <v>31.828979444556101</v>
      </c>
      <c r="N2053">
        <v>0.63703625905582495</v>
      </c>
      <c r="O2053">
        <v>61.249777672378002</v>
      </c>
      <c r="P2053">
        <v>83.336956521739097</v>
      </c>
      <c r="Q2053">
        <v>3.7286230359161003E-2</v>
      </c>
    </row>
    <row r="2054" spans="1:17" hidden="1" x14ac:dyDescent="0.3">
      <c r="A2054" t="s">
        <v>4265</v>
      </c>
      <c r="B2054" t="s">
        <v>4266</v>
      </c>
      <c r="C2054" t="str">
        <f>IFERROR(VLOOKUP(Table1[[#This Row],[Ticker]],[1]!Table1[[Symbol]:[Industry]],2,FALSE),"-")</f>
        <v>-</v>
      </c>
      <c r="D2054" t="s">
        <v>798</v>
      </c>
      <c r="E2054">
        <v>320.27730000000003</v>
      </c>
      <c r="F2054">
        <v>130.5</v>
      </c>
      <c r="G2054">
        <v>-39.5178822390844</v>
      </c>
      <c r="H2054">
        <v>-5.7377823715969196</v>
      </c>
      <c r="I2054">
        <v>-48.698381833377198</v>
      </c>
      <c r="J2054">
        <v>8.3716431614475006E-2</v>
      </c>
      <c r="K2054">
        <v>136.40726199071901</v>
      </c>
      <c r="L2054">
        <v>151.81863256847299</v>
      </c>
      <c r="M2054">
        <v>47.621535664414502</v>
      </c>
      <c r="N2054">
        <v>0.83015806043296203</v>
      </c>
      <c r="O2054">
        <v>98.467432950191494</v>
      </c>
      <c r="P2054">
        <v>22.3628691983122</v>
      </c>
    </row>
    <row r="2055" spans="1:17" hidden="1" x14ac:dyDescent="0.3">
      <c r="A2055" t="s">
        <v>4267</v>
      </c>
      <c r="B2055" t="s">
        <v>4268</v>
      </c>
      <c r="C2055" t="str">
        <f>IFERROR(VLOOKUP(Table1[[#This Row],[Ticker]],[1]!Table1[[Symbol]:[Industry]],2,FALSE),"-")</f>
        <v>-</v>
      </c>
      <c r="D2055" t="s">
        <v>459</v>
      </c>
      <c r="E2055">
        <v>320.13765000000001</v>
      </c>
      <c r="F2055">
        <v>13.3</v>
      </c>
      <c r="G2055">
        <v>190.264629966863</v>
      </c>
      <c r="H2055">
        <v>-11.349670483484999</v>
      </c>
      <c r="I2055">
        <v>-31.789331244973599</v>
      </c>
      <c r="J2055">
        <v>-4.3595597166976399</v>
      </c>
      <c r="K2055">
        <v>14.2306966223725</v>
      </c>
      <c r="L2055">
        <v>13.3450554482074</v>
      </c>
      <c r="M2055">
        <v>29.394624567101701</v>
      </c>
      <c r="N2055">
        <v>0.87073391724554505</v>
      </c>
      <c r="O2055">
        <v>75.563909774436098</v>
      </c>
      <c r="P2055">
        <v>232.5</v>
      </c>
      <c r="Q2055">
        <v>0.238138773442159</v>
      </c>
    </row>
    <row r="2056" spans="1:17" hidden="1" x14ac:dyDescent="0.3">
      <c r="A2056" t="s">
        <v>4269</v>
      </c>
      <c r="B2056" t="s">
        <v>4270</v>
      </c>
      <c r="C2056" t="str">
        <f>IFERROR(VLOOKUP(Table1[[#This Row],[Ticker]],[1]!Table1[[Symbol]:[Industry]],2,FALSE),"-")</f>
        <v>-</v>
      </c>
      <c r="D2056" t="s">
        <v>938</v>
      </c>
      <c r="E2056">
        <v>319.81056152399998</v>
      </c>
      <c r="F2056">
        <v>14.66</v>
      </c>
      <c r="G2056">
        <v>52.378451105074603</v>
      </c>
      <c r="H2056">
        <v>11.1205063984565</v>
      </c>
      <c r="I2056">
        <v>-0.426923438844236</v>
      </c>
      <c r="J2056">
        <v>1.0271116191041501</v>
      </c>
      <c r="K2056">
        <v>13.0328933421006</v>
      </c>
      <c r="L2056">
        <v>12.4594134029687</v>
      </c>
      <c r="M2056">
        <v>69.902643658549394</v>
      </c>
      <c r="N2056">
        <v>2.4454330986115802</v>
      </c>
      <c r="O2056">
        <v>27.557980900409198</v>
      </c>
      <c r="P2056">
        <v>85.569620253164501</v>
      </c>
      <c r="Q2056">
        <v>4.3394945264856002E-2</v>
      </c>
    </row>
    <row r="2057" spans="1:17" hidden="1" x14ac:dyDescent="0.3">
      <c r="A2057" t="s">
        <v>4271</v>
      </c>
      <c r="B2057" t="s">
        <v>4272</v>
      </c>
      <c r="C2057" t="str">
        <f>IFERROR(VLOOKUP(Table1[[#This Row],[Ticker]],[1]!Table1[[Symbol]:[Industry]],2,FALSE),"-")</f>
        <v>-</v>
      </c>
      <c r="D2057" t="s">
        <v>416</v>
      </c>
      <c r="E2057">
        <v>319.69182078</v>
      </c>
      <c r="F2057">
        <v>3679.3</v>
      </c>
      <c r="G2057">
        <v>-36.563313238401101</v>
      </c>
      <c r="H2057">
        <v>-3.77417569854491</v>
      </c>
      <c r="I2057">
        <v>-3.69510729033159</v>
      </c>
      <c r="J2057">
        <v>-2.74482209503027</v>
      </c>
      <c r="K2057">
        <v>3722.5399720866999</v>
      </c>
      <c r="L2057">
        <v>3637.7388122489301</v>
      </c>
      <c r="M2057">
        <v>47.8085158689235</v>
      </c>
      <c r="N2057">
        <v>0.72336647727272696</v>
      </c>
      <c r="O2057">
        <v>16.053325360802301</v>
      </c>
      <c r="P2057">
        <v>17.718764997600299</v>
      </c>
      <c r="Q2057">
        <v>6.5372896372041994E-2</v>
      </c>
    </row>
    <row r="2058" spans="1:17" hidden="1" x14ac:dyDescent="0.3">
      <c r="A2058" t="s">
        <v>4273</v>
      </c>
      <c r="B2058" t="s">
        <v>4274</v>
      </c>
      <c r="C2058" t="str">
        <f>IFERROR(VLOOKUP(Table1[[#This Row],[Ticker]],[1]!Table1[[Symbol]:[Industry]],2,FALSE),"-")</f>
        <v>-</v>
      </c>
      <c r="D2058" t="s">
        <v>878</v>
      </c>
      <c r="E2058">
        <v>319.52860368</v>
      </c>
      <c r="F2058">
        <v>290.85000000000002</v>
      </c>
      <c r="G2058">
        <v>478.27571797795099</v>
      </c>
      <c r="H2058">
        <v>13.4258702602607</v>
      </c>
      <c r="I2058">
        <v>123.596259701809</v>
      </c>
      <c r="J2058">
        <v>-7.0340423528109701</v>
      </c>
      <c r="K2058">
        <v>257.15702858621302</v>
      </c>
      <c r="L2058">
        <v>178.090695045193</v>
      </c>
      <c r="M2058">
        <v>49.696925511485396</v>
      </c>
      <c r="N2058">
        <v>1.3814360636568599</v>
      </c>
      <c r="O2058">
        <v>11.7586384734399</v>
      </c>
      <c r="P2058">
        <v>553.59550561797698</v>
      </c>
      <c r="Q2058">
        <v>0.26600456045676002</v>
      </c>
    </row>
    <row r="2059" spans="1:17" hidden="1" x14ac:dyDescent="0.3">
      <c r="A2059" t="s">
        <v>4275</v>
      </c>
      <c r="B2059" t="s">
        <v>4276</v>
      </c>
      <c r="C2059" t="str">
        <f>IFERROR(VLOOKUP(Table1[[#This Row],[Ticker]],[1]!Table1[[Symbol]:[Industry]],2,FALSE),"-")</f>
        <v>-</v>
      </c>
      <c r="D2059" t="s">
        <v>700</v>
      </c>
      <c r="E2059">
        <v>319.515867286</v>
      </c>
      <c r="F2059">
        <v>51.35</v>
      </c>
      <c r="G2059">
        <v>30.5978451739973</v>
      </c>
      <c r="H2059">
        <v>-8.5611945072681905</v>
      </c>
      <c r="I2059">
        <v>-28.2903108703341</v>
      </c>
      <c r="J2059">
        <v>0.56729856541823098</v>
      </c>
      <c r="K2059">
        <v>53.058693716843102</v>
      </c>
      <c r="L2059">
        <v>50.759444776473899</v>
      </c>
      <c r="M2059">
        <v>54.332570735128897</v>
      </c>
      <c r="N2059">
        <v>1.09444235096176</v>
      </c>
      <c r="O2059">
        <v>51.529333523191603</v>
      </c>
      <c r="P2059">
        <v>65.950568513755499</v>
      </c>
      <c r="Q2059">
        <v>0.13006269011260599</v>
      </c>
    </row>
    <row r="2060" spans="1:17" hidden="1" x14ac:dyDescent="0.3">
      <c r="A2060" t="s">
        <v>4277</v>
      </c>
      <c r="B2060" t="s">
        <v>4278</v>
      </c>
      <c r="C2060" t="str">
        <f>IFERROR(VLOOKUP(Table1[[#This Row],[Ticker]],[1]!Table1[[Symbol]:[Industry]],2,FALSE),"-")</f>
        <v>-</v>
      </c>
      <c r="D2060" t="s">
        <v>1634</v>
      </c>
      <c r="E2060">
        <v>319.171027199999</v>
      </c>
      <c r="F2060">
        <v>62.26</v>
      </c>
      <c r="G2060">
        <v>-2.7476176332692099</v>
      </c>
      <c r="H2060">
        <v>-3.1369876439365201</v>
      </c>
      <c r="I2060">
        <v>5.2965121285202796</v>
      </c>
      <c r="J2060">
        <v>-0.37471528206763399</v>
      </c>
      <c r="K2060">
        <v>61.057353238920001</v>
      </c>
      <c r="L2060">
        <v>56.862700010073603</v>
      </c>
      <c r="M2060">
        <v>55.8285238094657</v>
      </c>
      <c r="N2060">
        <v>0.64892155187034295</v>
      </c>
      <c r="O2060">
        <v>4.2402826855123701</v>
      </c>
      <c r="P2060">
        <v>31.046095558829698</v>
      </c>
      <c r="Q2060">
        <v>-2.0749357399728999E-2</v>
      </c>
    </row>
    <row r="2061" spans="1:17" hidden="1" x14ac:dyDescent="0.3">
      <c r="A2061" t="s">
        <v>4279</v>
      </c>
      <c r="B2061" t="s">
        <v>4280</v>
      </c>
      <c r="C2061" t="str">
        <f>IFERROR(VLOOKUP(Table1[[#This Row],[Ticker]],[1]!Table1[[Symbol]:[Industry]],2,FALSE),"-")</f>
        <v>-</v>
      </c>
      <c r="D2061" t="s">
        <v>243</v>
      </c>
      <c r="E2061">
        <v>318.87070569999997</v>
      </c>
      <c r="F2061">
        <v>48.59</v>
      </c>
      <c r="G2061">
        <v>44.930826487784699</v>
      </c>
      <c r="H2061">
        <v>0.175691762338304</v>
      </c>
      <c r="I2061">
        <v>-27.228739627895401</v>
      </c>
      <c r="J2061">
        <v>2.4332147593736702</v>
      </c>
      <c r="K2061">
        <v>45.5187273580745</v>
      </c>
      <c r="L2061">
        <v>43.001009939139003</v>
      </c>
      <c r="M2061">
        <v>63.260225986461897</v>
      </c>
      <c r="N2061">
        <v>1.2628839283934801</v>
      </c>
      <c r="O2061">
        <v>35.7275159497838</v>
      </c>
      <c r="P2061">
        <v>76.690909090909102</v>
      </c>
      <c r="Q2061">
        <v>1.564363184367E-2</v>
      </c>
    </row>
    <row r="2062" spans="1:17" hidden="1" x14ac:dyDescent="0.3">
      <c r="A2062" t="s">
        <v>4281</v>
      </c>
      <c r="B2062" t="s">
        <v>4282</v>
      </c>
      <c r="C2062" t="str">
        <f>IFERROR(VLOOKUP(Table1[[#This Row],[Ticker]],[1]!Table1[[Symbol]:[Industry]],2,FALSE),"-")</f>
        <v>-</v>
      </c>
      <c r="D2062" t="s">
        <v>140</v>
      </c>
      <c r="E2062">
        <v>317.22901000000002</v>
      </c>
      <c r="F2062">
        <v>180.78</v>
      </c>
      <c r="G2062">
        <v>-26.024468682035501</v>
      </c>
      <c r="H2062">
        <v>-6.0518507453102401</v>
      </c>
      <c r="I2062">
        <v>-23.465586166813701</v>
      </c>
      <c r="J2062">
        <v>-0.59267672235384905</v>
      </c>
      <c r="K2062">
        <v>184.933665640122</v>
      </c>
      <c r="L2062">
        <v>189.56127788233101</v>
      </c>
      <c r="M2062">
        <v>48.460820989055598</v>
      </c>
      <c r="N2062">
        <v>0.69397496978103901</v>
      </c>
      <c r="O2062">
        <v>32.177231994689599</v>
      </c>
      <c r="P2062">
        <v>11.5581610614007</v>
      </c>
      <c r="Q2062">
        <v>-6.8696253213352002E-2</v>
      </c>
    </row>
    <row r="2063" spans="1:17" hidden="1" x14ac:dyDescent="0.3">
      <c r="A2063" t="s">
        <v>4283</v>
      </c>
      <c r="B2063" t="s">
        <v>4284</v>
      </c>
      <c r="C2063" t="str">
        <f>IFERROR(VLOOKUP(Table1[[#This Row],[Ticker]],[1]!Table1[[Symbol]:[Industry]],2,FALSE),"-")</f>
        <v>-</v>
      </c>
      <c r="D2063" t="s">
        <v>46</v>
      </c>
      <c r="E2063">
        <v>316.91964552600001</v>
      </c>
      <c r="F2063">
        <v>25.14</v>
      </c>
      <c r="G2063">
        <v>113.026534728767</v>
      </c>
      <c r="H2063">
        <v>4.2483836363082101</v>
      </c>
      <c r="I2063">
        <v>-45.048111045024903</v>
      </c>
      <c r="J2063">
        <v>11.519831455491801</v>
      </c>
      <c r="K2063">
        <v>24.543199759469299</v>
      </c>
      <c r="L2063">
        <v>27.2350072601985</v>
      </c>
      <c r="M2063">
        <v>72.8938541654869</v>
      </c>
      <c r="N2063">
        <v>0.68256263599827904</v>
      </c>
      <c r="O2063">
        <v>105.44948289578301</v>
      </c>
      <c r="Q2063">
        <v>0.10754185591471201</v>
      </c>
    </row>
    <row r="2064" spans="1:17" hidden="1" x14ac:dyDescent="0.3">
      <c r="A2064" t="s">
        <v>4285</v>
      </c>
      <c r="B2064" t="s">
        <v>4286</v>
      </c>
      <c r="C2064" t="str">
        <f>IFERROR(VLOOKUP(Table1[[#This Row],[Ticker]],[1]!Table1[[Symbol]:[Industry]],2,FALSE),"-")</f>
        <v>-</v>
      </c>
      <c r="D2064" t="s">
        <v>140</v>
      </c>
      <c r="E2064">
        <v>316.39675</v>
      </c>
      <c r="F2064">
        <v>149.08000000000001</v>
      </c>
      <c r="G2064">
        <v>176.29847091440899</v>
      </c>
      <c r="H2064">
        <v>65.798307167005106</v>
      </c>
      <c r="I2064">
        <v>98.358169902068596</v>
      </c>
      <c r="J2064">
        <v>-11.288753204013</v>
      </c>
      <c r="K2064">
        <v>115.653360705195</v>
      </c>
      <c r="L2064">
        <v>80.176975533602601</v>
      </c>
      <c r="M2064">
        <v>64.516764513197401</v>
      </c>
      <c r="N2064">
        <v>0.221325525406358</v>
      </c>
      <c r="O2064">
        <v>15.709686074590801</v>
      </c>
      <c r="P2064">
        <v>263.16686967113202</v>
      </c>
      <c r="Q2064">
        <v>0.13288274812721801</v>
      </c>
    </row>
    <row r="2065" spans="1:17" hidden="1" x14ac:dyDescent="0.3">
      <c r="A2065" t="s">
        <v>4287</v>
      </c>
      <c r="B2065" t="s">
        <v>4288</v>
      </c>
      <c r="C2065" t="str">
        <f>IFERROR(VLOOKUP(Table1[[#This Row],[Ticker]],[1]!Table1[[Symbol]:[Industry]],2,FALSE),"-")</f>
        <v>-</v>
      </c>
      <c r="D2065" t="s">
        <v>637</v>
      </c>
      <c r="E2065">
        <v>315.32601867300002</v>
      </c>
      <c r="F2065">
        <v>47.91</v>
      </c>
      <c r="G2065">
        <v>-24.139496678458698</v>
      </c>
      <c r="H2065">
        <v>5.54217090232952</v>
      </c>
      <c r="I2065">
        <v>-24.482805873414399</v>
      </c>
      <c r="J2065">
        <v>-1.0290493915697101</v>
      </c>
      <c r="K2065">
        <v>47.3351887352595</v>
      </c>
      <c r="L2065">
        <v>47.443954689105297</v>
      </c>
      <c r="M2065">
        <v>52.318010458268702</v>
      </c>
      <c r="N2065">
        <v>0.87976042486710004</v>
      </c>
      <c r="O2065">
        <v>24.191191817991999</v>
      </c>
      <c r="P2065">
        <v>27.759999999999899</v>
      </c>
      <c r="Q2065">
        <v>-2.3594860817296E-2</v>
      </c>
    </row>
    <row r="2066" spans="1:17" hidden="1" x14ac:dyDescent="0.3">
      <c r="A2066" t="s">
        <v>4289</v>
      </c>
      <c r="B2066" t="s">
        <v>4290</v>
      </c>
      <c r="C2066" t="str">
        <f>IFERROR(VLOOKUP(Table1[[#This Row],[Ticker]],[1]!Table1[[Symbol]:[Industry]],2,FALSE),"-")</f>
        <v>-</v>
      </c>
      <c r="D2066" t="s">
        <v>193</v>
      </c>
      <c r="E2066">
        <v>314.01151927500001</v>
      </c>
      <c r="F2066">
        <v>430.15</v>
      </c>
      <c r="G2066">
        <v>23.842462077702599</v>
      </c>
      <c r="H2066">
        <v>-0.57889113646305201</v>
      </c>
      <c r="I2066">
        <v>6.0687935195809404</v>
      </c>
      <c r="J2066">
        <v>1.46318670227645</v>
      </c>
      <c r="K2066">
        <v>399.13085287478799</v>
      </c>
      <c r="L2066">
        <v>360.03351375548499</v>
      </c>
      <c r="M2066">
        <v>64.3964435445654</v>
      </c>
      <c r="N2066">
        <v>1.5036539210942099</v>
      </c>
      <c r="O2066">
        <v>17.621759851214701</v>
      </c>
      <c r="P2066">
        <v>55.823220431081303</v>
      </c>
      <c r="Q2066">
        <v>9.8345641364120003E-3</v>
      </c>
    </row>
    <row r="2067" spans="1:17" hidden="1" x14ac:dyDescent="0.3">
      <c r="A2067" t="s">
        <v>4291</v>
      </c>
      <c r="B2067" t="s">
        <v>4292</v>
      </c>
      <c r="C2067" t="str">
        <f>IFERROR(VLOOKUP(Table1[[#This Row],[Ticker]],[1]!Table1[[Symbol]:[Industry]],2,FALSE),"-")</f>
        <v>-</v>
      </c>
      <c r="D2067" t="s">
        <v>553</v>
      </c>
      <c r="E2067">
        <v>312.66000000000003</v>
      </c>
      <c r="F2067">
        <v>3103.65</v>
      </c>
      <c r="G2067">
        <v>54.8859305899161</v>
      </c>
      <c r="H2067">
        <v>31.2476521155413</v>
      </c>
      <c r="I2067">
        <v>17.4736285481758</v>
      </c>
      <c r="J2067">
        <v>-6.3949941824544299</v>
      </c>
      <c r="K2067">
        <v>2811.2747215489599</v>
      </c>
      <c r="L2067">
        <v>2387.6469989627799</v>
      </c>
      <c r="M2067">
        <v>42.818588449788798</v>
      </c>
      <c r="N2067">
        <v>1.2769982470865799</v>
      </c>
      <c r="O2067">
        <v>21.147680956293399</v>
      </c>
      <c r="P2067">
        <v>106.77215189873399</v>
      </c>
      <c r="Q2067">
        <v>5.0893209263227997E-2</v>
      </c>
    </row>
    <row r="2068" spans="1:17" hidden="1" x14ac:dyDescent="0.3">
      <c r="A2068" t="s">
        <v>4293</v>
      </c>
      <c r="B2068" t="s">
        <v>4294</v>
      </c>
      <c r="C2068" t="str">
        <f>IFERROR(VLOOKUP(Table1[[#This Row],[Ticker]],[1]!Table1[[Symbol]:[Industry]],2,FALSE),"-")</f>
        <v>-</v>
      </c>
      <c r="E2068">
        <v>312.10371808000002</v>
      </c>
      <c r="F2068">
        <v>138</v>
      </c>
      <c r="G2068">
        <v>66.604956307189497</v>
      </c>
      <c r="H2068">
        <v>20.926178667364098</v>
      </c>
      <c r="I2068">
        <v>26.4360514889695</v>
      </c>
      <c r="J2068">
        <v>-4.1186017981010101</v>
      </c>
      <c r="K2068">
        <v>121.60115612412601</v>
      </c>
      <c r="L2068">
        <v>103.125584070108</v>
      </c>
      <c r="M2068">
        <v>62.979853130849499</v>
      </c>
      <c r="N2068">
        <v>0.76571995535160597</v>
      </c>
      <c r="O2068">
        <v>7.2463768115942102</v>
      </c>
      <c r="P2068">
        <v>133.502538071065</v>
      </c>
      <c r="Q2068">
        <v>0.150504269367046</v>
      </c>
    </row>
    <row r="2069" spans="1:17" hidden="1" x14ac:dyDescent="0.3">
      <c r="A2069" t="s">
        <v>4295</v>
      </c>
      <c r="B2069" t="s">
        <v>4296</v>
      </c>
      <c r="C2069" t="str">
        <f>IFERROR(VLOOKUP(Table1[[#This Row],[Ticker]],[1]!Table1[[Symbol]:[Industry]],2,FALSE),"-")</f>
        <v>-</v>
      </c>
      <c r="D2069" t="s">
        <v>98</v>
      </c>
      <c r="E2069">
        <v>311.83010400000001</v>
      </c>
      <c r="F2069">
        <v>141.65</v>
      </c>
      <c r="G2069">
        <v>7.9907526740105697</v>
      </c>
      <c r="H2069">
        <v>-9.3802885141030607</v>
      </c>
      <c r="I2069">
        <v>-40.549611661349502</v>
      </c>
      <c r="J2069">
        <v>4.2042045424658099</v>
      </c>
      <c r="K2069">
        <v>148.56348230365199</v>
      </c>
      <c r="L2069">
        <v>155.874645834783</v>
      </c>
      <c r="M2069">
        <v>55.034556637536902</v>
      </c>
      <c r="N2069">
        <v>0.62060179361897205</v>
      </c>
      <c r="O2069">
        <v>79.103423932227301</v>
      </c>
      <c r="P2069">
        <v>48.7139107611548</v>
      </c>
      <c r="Q2069">
        <v>1.54390324733E-4</v>
      </c>
    </row>
    <row r="2070" spans="1:17" hidden="1" x14ac:dyDescent="0.3">
      <c r="A2070" t="s">
        <v>4297</v>
      </c>
      <c r="B2070" t="s">
        <v>4298</v>
      </c>
      <c r="C2070" t="str">
        <f>IFERROR(VLOOKUP(Table1[[#This Row],[Ticker]],[1]!Table1[[Symbol]:[Industry]],2,FALSE),"-")</f>
        <v>-</v>
      </c>
      <c r="D2070" t="s">
        <v>416</v>
      </c>
      <c r="E2070">
        <v>311.632608</v>
      </c>
      <c r="F2070">
        <v>334.05</v>
      </c>
      <c r="G2070">
        <v>-35.377024438891198</v>
      </c>
      <c r="H2070">
        <v>2.8510125544072902</v>
      </c>
      <c r="I2070">
        <v>-18.7298968546929</v>
      </c>
      <c r="J2070">
        <v>5.0930758934454099</v>
      </c>
      <c r="K2070">
        <v>267.00308263446499</v>
      </c>
      <c r="L2070">
        <v>289.87030249637502</v>
      </c>
      <c r="M2070">
        <v>75.414552222867698</v>
      </c>
      <c r="N2070">
        <v>2.8313996282577398</v>
      </c>
      <c r="O2070">
        <v>21.224367609639199</v>
      </c>
      <c r="P2070">
        <v>55.3720930232558</v>
      </c>
      <c r="Q2070">
        <v>8.3143720730217002E-2</v>
      </c>
    </row>
    <row r="2071" spans="1:17" hidden="1" x14ac:dyDescent="0.3">
      <c r="A2071" t="s">
        <v>4299</v>
      </c>
      <c r="B2071" t="s">
        <v>4300</v>
      </c>
      <c r="C2071" t="str">
        <f>IFERROR(VLOOKUP(Table1[[#This Row],[Ticker]],[1]!Table1[[Symbol]:[Industry]],2,FALSE),"-")</f>
        <v>-</v>
      </c>
      <c r="D2071" t="s">
        <v>140</v>
      </c>
      <c r="E2071">
        <v>311.29617000000002</v>
      </c>
      <c r="F2071">
        <v>194.55</v>
      </c>
      <c r="G2071">
        <v>18.676263076482901</v>
      </c>
      <c r="H2071">
        <v>-10.771610772298301</v>
      </c>
      <c r="I2071">
        <v>-9.3261063443164893</v>
      </c>
      <c r="J2071">
        <v>-2.35329001210338</v>
      </c>
      <c r="K2071">
        <v>206.15029053366399</v>
      </c>
      <c r="L2071">
        <v>189.72696754441299</v>
      </c>
      <c r="M2071">
        <v>44.202544659249398</v>
      </c>
      <c r="N2071">
        <v>0.55753296232655902</v>
      </c>
      <c r="O2071">
        <v>45.438190696478998</v>
      </c>
      <c r="P2071">
        <v>60.2553542009884</v>
      </c>
      <c r="Q2071">
        <v>0.220017027779146</v>
      </c>
    </row>
    <row r="2072" spans="1:17" hidden="1" x14ac:dyDescent="0.3">
      <c r="A2072" t="s">
        <v>4301</v>
      </c>
      <c r="B2072" t="s">
        <v>4302</v>
      </c>
      <c r="C2072" t="str">
        <f>IFERROR(VLOOKUP(Table1[[#This Row],[Ticker]],[1]!Table1[[Symbol]:[Industry]],2,FALSE),"-")</f>
        <v>-</v>
      </c>
      <c r="E2072">
        <v>310.7706</v>
      </c>
      <c r="F2072">
        <v>289.8</v>
      </c>
      <c r="G2072">
        <v>475.52962806289202</v>
      </c>
      <c r="H2072">
        <v>-10.9492070160669</v>
      </c>
      <c r="I2072">
        <v>14.695691414471399</v>
      </c>
      <c r="J2072">
        <v>-2.3753406403458102</v>
      </c>
      <c r="K2072">
        <v>280.17072461620103</v>
      </c>
      <c r="L2072">
        <v>208.176695464734</v>
      </c>
      <c r="M2072">
        <v>53.740682542350299</v>
      </c>
      <c r="N2072">
        <v>0.455751145406317</v>
      </c>
      <c r="O2072">
        <v>19.047619047619001</v>
      </c>
      <c r="P2072">
        <v>506.27615062761498</v>
      </c>
    </row>
    <row r="2073" spans="1:17" hidden="1" x14ac:dyDescent="0.3">
      <c r="A2073" t="s">
        <v>4303</v>
      </c>
      <c r="B2073" t="s">
        <v>4304</v>
      </c>
      <c r="C2073" t="str">
        <f>IFERROR(VLOOKUP(Table1[[#This Row],[Ticker]],[1]!Table1[[Symbol]:[Industry]],2,FALSE),"-")</f>
        <v>-</v>
      </c>
      <c r="D2073" t="s">
        <v>193</v>
      </c>
      <c r="E2073">
        <v>309.70607481799999</v>
      </c>
      <c r="F2073">
        <v>219.46</v>
      </c>
      <c r="G2073">
        <v>-22.662967921736801</v>
      </c>
      <c r="H2073">
        <v>3.2494545294330801</v>
      </c>
      <c r="I2073">
        <v>-26.2668863434162</v>
      </c>
      <c r="J2073">
        <v>0.17874985877224001</v>
      </c>
      <c r="K2073">
        <v>208.90767604208199</v>
      </c>
      <c r="L2073">
        <v>212.59125071242599</v>
      </c>
      <c r="M2073">
        <v>52.6137377562506</v>
      </c>
      <c r="N2073">
        <v>1.39186497471342</v>
      </c>
      <c r="O2073">
        <v>33.965187277863798</v>
      </c>
      <c r="P2073">
        <v>27.5930232558139</v>
      </c>
      <c r="Q2073">
        <v>-3.5561388644886997E-2</v>
      </c>
    </row>
    <row r="2074" spans="1:17" hidden="1" x14ac:dyDescent="0.3">
      <c r="A2074" t="s">
        <v>4305</v>
      </c>
      <c r="B2074" t="s">
        <v>4306</v>
      </c>
      <c r="C2074" t="str">
        <f>IFERROR(VLOOKUP(Table1[[#This Row],[Ticker]],[1]!Table1[[Symbol]:[Industry]],2,FALSE),"-")</f>
        <v>-</v>
      </c>
      <c r="D2074" t="s">
        <v>130</v>
      </c>
      <c r="E2074">
        <v>309.15796499999999</v>
      </c>
      <c r="F2074">
        <v>26.7</v>
      </c>
      <c r="G2074">
        <v>52.193281025948998</v>
      </c>
      <c r="H2074">
        <v>25.5063829984853</v>
      </c>
      <c r="I2074">
        <v>43.322744966850301</v>
      </c>
      <c r="J2074">
        <v>-0.76243741453936598</v>
      </c>
      <c r="K2074">
        <v>21.319101989146201</v>
      </c>
      <c r="L2074">
        <v>16.9714916708995</v>
      </c>
      <c r="M2074">
        <v>64.1328565584638</v>
      </c>
      <c r="N2074">
        <v>1.76170524847084</v>
      </c>
      <c r="O2074">
        <v>5.2808988764044997</v>
      </c>
      <c r="P2074">
        <v>117.07317073170699</v>
      </c>
      <c r="Q2074">
        <v>8.9465829339289996E-2</v>
      </c>
    </row>
    <row r="2075" spans="1:17" hidden="1" x14ac:dyDescent="0.3">
      <c r="A2075" t="s">
        <v>4307</v>
      </c>
      <c r="B2075" t="s">
        <v>4308</v>
      </c>
      <c r="C2075" t="str">
        <f>IFERROR(VLOOKUP(Table1[[#This Row],[Ticker]],[1]!Table1[[Symbol]:[Industry]],2,FALSE),"-")</f>
        <v>-</v>
      </c>
      <c r="D2075" t="s">
        <v>246</v>
      </c>
      <c r="E2075">
        <v>308.32220000000001</v>
      </c>
      <c r="F2075">
        <v>256</v>
      </c>
      <c r="G2075">
        <v>-11.6295641600141</v>
      </c>
      <c r="H2075">
        <v>3.7106344864898402</v>
      </c>
      <c r="I2075">
        <v>-26.118928454185799</v>
      </c>
      <c r="J2075">
        <v>3.0847864636848699</v>
      </c>
      <c r="K2075">
        <v>251.618120313399</v>
      </c>
      <c r="L2075">
        <v>248.45434312275199</v>
      </c>
      <c r="M2075">
        <v>63.309765940404198</v>
      </c>
      <c r="N2075">
        <v>1.45397951472542</v>
      </c>
      <c r="O2075">
        <v>29.570312499999901</v>
      </c>
      <c r="P2075">
        <v>25.798525798525699</v>
      </c>
      <c r="Q2075">
        <v>-2.8101852697742E-2</v>
      </c>
    </row>
    <row r="2076" spans="1:17" hidden="1" x14ac:dyDescent="0.3">
      <c r="A2076" t="s">
        <v>4309</v>
      </c>
      <c r="B2076" t="s">
        <v>4310</v>
      </c>
      <c r="C2076" t="str">
        <f>IFERROR(VLOOKUP(Table1[[#This Row],[Ticker]],[1]!Table1[[Symbol]:[Industry]],2,FALSE),"-")</f>
        <v>-</v>
      </c>
      <c r="D2076" t="s">
        <v>1402</v>
      </c>
      <c r="E2076">
        <v>308.231223</v>
      </c>
      <c r="F2076">
        <v>76.31</v>
      </c>
      <c r="G2076">
        <v>-13.750722852741101</v>
      </c>
      <c r="H2076">
        <v>10.0761056505436</v>
      </c>
      <c r="I2076">
        <v>-16.534235119941101</v>
      </c>
      <c r="J2076">
        <v>-2.4446089450605699</v>
      </c>
      <c r="K2076">
        <v>72.906593156434596</v>
      </c>
      <c r="L2076">
        <v>73.376224507795001</v>
      </c>
      <c r="M2076">
        <v>55.058097596421099</v>
      </c>
      <c r="N2076">
        <v>2.6956186957725099</v>
      </c>
      <c r="O2076">
        <v>46.507666098807498</v>
      </c>
      <c r="P2076">
        <v>50.959446092977203</v>
      </c>
    </row>
    <row r="2077" spans="1:17" hidden="1" x14ac:dyDescent="0.3">
      <c r="A2077" t="s">
        <v>4311</v>
      </c>
      <c r="B2077" t="s">
        <v>4312</v>
      </c>
      <c r="C2077" t="str">
        <f>IFERROR(VLOOKUP(Table1[[#This Row],[Ticker]],[1]!Table1[[Symbol]:[Industry]],2,FALSE),"-")</f>
        <v>-</v>
      </c>
      <c r="D2077" t="s">
        <v>140</v>
      </c>
      <c r="E2077">
        <v>307.64975240000001</v>
      </c>
      <c r="F2077">
        <v>287</v>
      </c>
      <c r="G2077">
        <v>76.281579119405507</v>
      </c>
      <c r="H2077">
        <v>-0.77024990406445504</v>
      </c>
      <c r="I2077">
        <v>-2.3678284398601099</v>
      </c>
      <c r="J2077">
        <v>-1.4089158085509199</v>
      </c>
      <c r="K2077">
        <v>288.92083499823002</v>
      </c>
      <c r="L2077">
        <v>261.45017327739703</v>
      </c>
      <c r="M2077">
        <v>54.923081729123297</v>
      </c>
      <c r="N2077">
        <v>0.74719800747197995</v>
      </c>
      <c r="O2077">
        <v>12.891986062717701</v>
      </c>
      <c r="P2077">
        <v>102.683615819209</v>
      </c>
      <c r="Q2077">
        <v>6.4268218551049E-2</v>
      </c>
    </row>
    <row r="2078" spans="1:17" hidden="1" x14ac:dyDescent="0.3">
      <c r="A2078" t="s">
        <v>4313</v>
      </c>
      <c r="B2078" t="s">
        <v>4314</v>
      </c>
      <c r="C2078" t="str">
        <f>IFERROR(VLOOKUP(Table1[[#This Row],[Ticker]],[1]!Table1[[Symbol]:[Industry]],2,FALSE),"-")</f>
        <v>-</v>
      </c>
      <c r="D2078" t="s">
        <v>193</v>
      </c>
      <c r="E2078">
        <v>306.82499999999999</v>
      </c>
      <c r="F2078">
        <v>615.35</v>
      </c>
      <c r="G2078">
        <v>11.739168822701799</v>
      </c>
      <c r="H2078">
        <v>-4.4576035340410396</v>
      </c>
      <c r="I2078">
        <v>-22.508389374921901</v>
      </c>
      <c r="J2078">
        <v>6.16385636486471</v>
      </c>
      <c r="K2078">
        <v>591.06139490184501</v>
      </c>
      <c r="L2078">
        <v>571.56523886887703</v>
      </c>
      <c r="M2078">
        <v>76.391132547564496</v>
      </c>
      <c r="N2078">
        <v>1.7124066742002599</v>
      </c>
      <c r="O2078">
        <v>24.319492971479601</v>
      </c>
      <c r="P2078">
        <v>52.389796929172803</v>
      </c>
      <c r="Q2078">
        <v>9.0487589400580007E-2</v>
      </c>
    </row>
    <row r="2079" spans="1:17" hidden="1" x14ac:dyDescent="0.3">
      <c r="A2079" t="s">
        <v>4315</v>
      </c>
      <c r="B2079" t="s">
        <v>4316</v>
      </c>
      <c r="C2079" t="str">
        <f>IFERROR(VLOOKUP(Table1[[#This Row],[Ticker]],[1]!Table1[[Symbol]:[Industry]],2,FALSE),"-")</f>
        <v>-</v>
      </c>
      <c r="D2079" t="s">
        <v>384</v>
      </c>
      <c r="E2079">
        <v>306.24381706499997</v>
      </c>
      <c r="F2079">
        <v>131</v>
      </c>
      <c r="G2079">
        <v>17.0024515322709</v>
      </c>
      <c r="H2079">
        <v>2.6922198295917101</v>
      </c>
      <c r="I2079">
        <v>31.494675059389898</v>
      </c>
      <c r="J2079">
        <v>-14.633405156474799</v>
      </c>
      <c r="M2079">
        <v>39.864069130229304</v>
      </c>
      <c r="O2079">
        <v>33.511450381679303</v>
      </c>
      <c r="P2079">
        <v>90.823015294974496</v>
      </c>
    </row>
    <row r="2080" spans="1:17" hidden="1" x14ac:dyDescent="0.3">
      <c r="A2080" t="s">
        <v>4317</v>
      </c>
      <c r="B2080" t="s">
        <v>4318</v>
      </c>
      <c r="C2080" t="str">
        <f>IFERROR(VLOOKUP(Table1[[#This Row],[Ticker]],[1]!Table1[[Symbol]:[Industry]],2,FALSE),"-")</f>
        <v>-</v>
      </c>
      <c r="D2080" t="s">
        <v>246</v>
      </c>
      <c r="E2080">
        <v>306.18700000000001</v>
      </c>
      <c r="F2080">
        <v>877.95</v>
      </c>
      <c r="G2080">
        <v>192.504610594057</v>
      </c>
      <c r="H2080">
        <v>9.9274372402518907</v>
      </c>
      <c r="I2080">
        <v>39.6568678804013</v>
      </c>
      <c r="J2080">
        <v>3.58866339658461</v>
      </c>
      <c r="K2080">
        <v>795.70867570174505</v>
      </c>
      <c r="L2080">
        <v>639.51697670751003</v>
      </c>
      <c r="M2080">
        <v>80.716133449171096</v>
      </c>
      <c r="N2080">
        <v>0.88964135838577696</v>
      </c>
      <c r="O2080">
        <v>5.5868785238339198</v>
      </c>
      <c r="P2080">
        <v>222.006235099945</v>
      </c>
      <c r="Q2080">
        <v>0.16419895765685399</v>
      </c>
    </row>
    <row r="2081" spans="1:17" hidden="1" x14ac:dyDescent="0.3">
      <c r="A2081" t="s">
        <v>4319</v>
      </c>
      <c r="B2081" t="s">
        <v>4320</v>
      </c>
      <c r="C2081" t="str">
        <f>IFERROR(VLOOKUP(Table1[[#This Row],[Ticker]],[1]!Table1[[Symbol]:[Industry]],2,FALSE),"-")</f>
        <v>-</v>
      </c>
      <c r="E2081">
        <v>305.17016363499999</v>
      </c>
      <c r="F2081">
        <v>132.6</v>
      </c>
      <c r="G2081">
        <v>46.592092458709203</v>
      </c>
      <c r="H2081">
        <v>45.432165386435997</v>
      </c>
      <c r="I2081">
        <v>61.084315985828098</v>
      </c>
      <c r="J2081">
        <v>14.979883404573201</v>
      </c>
      <c r="K2081">
        <v>105.37026765368201</v>
      </c>
      <c r="M2081">
        <v>83.133991847867605</v>
      </c>
      <c r="N2081">
        <v>2.0640528257668098</v>
      </c>
      <c r="O2081">
        <v>6.7119155354449402</v>
      </c>
      <c r="P2081">
        <v>101.73436786855299</v>
      </c>
    </row>
    <row r="2082" spans="1:17" hidden="1" x14ac:dyDescent="0.3">
      <c r="A2082" t="s">
        <v>4321</v>
      </c>
      <c r="B2082" t="s">
        <v>4322</v>
      </c>
      <c r="C2082" t="str">
        <f>IFERROR(VLOOKUP(Table1[[#This Row],[Ticker]],[1]!Table1[[Symbol]:[Industry]],2,FALSE),"-")</f>
        <v>-</v>
      </c>
      <c r="D2082" t="s">
        <v>726</v>
      </c>
      <c r="E2082">
        <v>304.60320306</v>
      </c>
      <c r="F2082">
        <v>52.25</v>
      </c>
      <c r="G2082">
        <v>-0.78405917171356099</v>
      </c>
      <c r="H2082">
        <v>4.5518789474761698</v>
      </c>
      <c r="I2082">
        <v>-19.103418856521099</v>
      </c>
      <c r="J2082">
        <v>-0.222869069215619</v>
      </c>
      <c r="K2082">
        <v>49.563145163780803</v>
      </c>
      <c r="L2082">
        <v>49.576535695970698</v>
      </c>
      <c r="M2082">
        <v>47.407058380883399</v>
      </c>
      <c r="N2082">
        <v>0.93874531179388299</v>
      </c>
      <c r="O2082">
        <v>37.607655502392298</v>
      </c>
      <c r="P2082">
        <v>33.9743589743589</v>
      </c>
      <c r="Q2082">
        <v>3.7434363148556998E-2</v>
      </c>
    </row>
    <row r="2083" spans="1:17" hidden="1" x14ac:dyDescent="0.3">
      <c r="A2083" t="s">
        <v>4323</v>
      </c>
      <c r="B2083" t="s">
        <v>4324</v>
      </c>
      <c r="C2083" t="str">
        <f>IFERROR(VLOOKUP(Table1[[#This Row],[Ticker]],[1]!Table1[[Symbol]:[Industry]],2,FALSE),"-")</f>
        <v>-</v>
      </c>
      <c r="D2083" t="s">
        <v>304</v>
      </c>
      <c r="E2083">
        <v>303.47037239999997</v>
      </c>
      <c r="F2083">
        <v>154.5</v>
      </c>
      <c r="G2083">
        <v>-29.929979253659202</v>
      </c>
      <c r="H2083">
        <v>4.8031907397987199</v>
      </c>
      <c r="I2083">
        <v>-32.126699307463703</v>
      </c>
      <c r="J2083">
        <v>-4.4364108631345998</v>
      </c>
      <c r="K2083">
        <v>145.116728468795</v>
      </c>
      <c r="L2083">
        <v>151.25306951011501</v>
      </c>
      <c r="M2083">
        <v>62.845489127051799</v>
      </c>
      <c r="N2083">
        <v>0.555046731358529</v>
      </c>
      <c r="O2083">
        <v>54.660194174757201</v>
      </c>
      <c r="P2083">
        <v>41.938447404685299</v>
      </c>
      <c r="Q2083">
        <v>4.7712756057666998E-2</v>
      </c>
    </row>
    <row r="2084" spans="1:17" hidden="1" x14ac:dyDescent="0.3">
      <c r="A2084" t="s">
        <v>4325</v>
      </c>
      <c r="B2084" t="s">
        <v>4326</v>
      </c>
      <c r="C2084" t="str">
        <f>IFERROR(VLOOKUP(Table1[[#This Row],[Ticker]],[1]!Table1[[Symbol]:[Industry]],2,FALSE),"-")</f>
        <v>-</v>
      </c>
      <c r="D2084" t="s">
        <v>46</v>
      </c>
      <c r="E2084">
        <v>303.19320279999999</v>
      </c>
      <c r="F2084">
        <v>124.96</v>
      </c>
      <c r="G2084">
        <v>81.518096411677305</v>
      </c>
      <c r="H2084">
        <v>34.822287055378901</v>
      </c>
      <c r="I2084">
        <v>40.480430729754403</v>
      </c>
      <c r="J2084">
        <v>3.25402349081042</v>
      </c>
      <c r="K2084">
        <v>106.09677124408699</v>
      </c>
      <c r="L2084">
        <v>89.403721769555602</v>
      </c>
      <c r="M2084">
        <v>60.471337476213598</v>
      </c>
      <c r="N2084">
        <v>2.2686915565132102</v>
      </c>
      <c r="O2084">
        <v>14.4366197183098</v>
      </c>
      <c r="P2084">
        <v>119.22807017543801</v>
      </c>
      <c r="Q2084">
        <v>2.1120920312263002E-2</v>
      </c>
    </row>
    <row r="2085" spans="1:17" hidden="1" x14ac:dyDescent="0.3">
      <c r="A2085" t="s">
        <v>4327</v>
      </c>
      <c r="B2085" t="s">
        <v>4328</v>
      </c>
      <c r="C2085" t="str">
        <f>IFERROR(VLOOKUP(Table1[[#This Row],[Ticker]],[1]!Table1[[Symbol]:[Industry]],2,FALSE),"-")</f>
        <v>-</v>
      </c>
      <c r="D2085" t="s">
        <v>304</v>
      </c>
      <c r="E2085">
        <v>303.12343088</v>
      </c>
      <c r="F2085">
        <v>173.04</v>
      </c>
      <c r="G2085">
        <v>49.720100704776598</v>
      </c>
      <c r="H2085">
        <v>-8.2852187608054599</v>
      </c>
      <c r="I2085">
        <v>-9.7308937749874609</v>
      </c>
      <c r="J2085">
        <v>-8.5071410884465806</v>
      </c>
      <c r="K2085">
        <v>180.04559065919099</v>
      </c>
      <c r="L2085">
        <v>156.6406357116</v>
      </c>
      <c r="M2085">
        <v>33.5603875648073</v>
      </c>
      <c r="N2085">
        <v>0.762894319997384</v>
      </c>
      <c r="O2085">
        <v>32.339343504391998</v>
      </c>
      <c r="P2085">
        <v>83.1111111111111</v>
      </c>
    </row>
    <row r="2086" spans="1:17" hidden="1" x14ac:dyDescent="0.3">
      <c r="A2086" t="s">
        <v>4329</v>
      </c>
      <c r="B2086" t="s">
        <v>4330</v>
      </c>
      <c r="C2086" t="str">
        <f>IFERROR(VLOOKUP(Table1[[#This Row],[Ticker]],[1]!Table1[[Symbol]:[Industry]],2,FALSE),"-")</f>
        <v>-</v>
      </c>
      <c r="D2086" t="s">
        <v>46</v>
      </c>
      <c r="E2086">
        <v>302.67</v>
      </c>
      <c r="F2086">
        <v>535</v>
      </c>
      <c r="G2086">
        <v>57.763195658199898</v>
      </c>
      <c r="H2086">
        <v>26.651352883391901</v>
      </c>
      <c r="I2086">
        <v>89.976979280145599</v>
      </c>
      <c r="J2086">
        <v>-11.2101986085692</v>
      </c>
      <c r="K2086">
        <v>470.12865895497498</v>
      </c>
      <c r="L2086">
        <v>360.33273327504099</v>
      </c>
      <c r="M2086">
        <v>53.6673743410512</v>
      </c>
      <c r="N2086">
        <v>1.1482234834815099</v>
      </c>
      <c r="O2086">
        <v>13.4579439252336</v>
      </c>
      <c r="P2086">
        <v>157.211538461538</v>
      </c>
    </row>
    <row r="2087" spans="1:17" hidden="1" x14ac:dyDescent="0.3">
      <c r="A2087" t="s">
        <v>4331</v>
      </c>
      <c r="B2087" t="s">
        <v>4332</v>
      </c>
      <c r="C2087" t="str">
        <f>IFERROR(VLOOKUP(Table1[[#This Row],[Ticker]],[1]!Table1[[Symbol]:[Industry]],2,FALSE),"-")</f>
        <v>-</v>
      </c>
      <c r="D2087" t="s">
        <v>637</v>
      </c>
      <c r="E2087">
        <v>302.43142799999998</v>
      </c>
      <c r="F2087">
        <v>534</v>
      </c>
      <c r="G2087">
        <v>-17.255383659435498</v>
      </c>
      <c r="H2087">
        <v>-1.2098103436248899</v>
      </c>
      <c r="I2087">
        <v>-5.7362372705073801</v>
      </c>
      <c r="J2087">
        <v>2.6306951826006101E-3</v>
      </c>
      <c r="K2087">
        <v>518.86830098306598</v>
      </c>
      <c r="L2087">
        <v>511.80818666442099</v>
      </c>
      <c r="M2087">
        <v>63.137508366481903</v>
      </c>
      <c r="N2087">
        <v>1.84813606557789</v>
      </c>
      <c r="O2087">
        <v>6.1704119850187302</v>
      </c>
      <c r="P2087">
        <v>15.8351409978308</v>
      </c>
      <c r="Q2087">
        <v>-6.8317639502950001E-2</v>
      </c>
    </row>
    <row r="2088" spans="1:17" hidden="1" x14ac:dyDescent="0.3">
      <c r="A2088" t="s">
        <v>4333</v>
      </c>
      <c r="B2088" t="s">
        <v>4334</v>
      </c>
      <c r="C2088" t="str">
        <f>IFERROR(VLOOKUP(Table1[[#This Row],[Ticker]],[1]!Table1[[Symbol]:[Industry]],2,FALSE),"-")</f>
        <v>-</v>
      </c>
      <c r="D2088" t="s">
        <v>637</v>
      </c>
      <c r="E2088">
        <v>302.261256</v>
      </c>
      <c r="F2088">
        <v>72.63</v>
      </c>
      <c r="G2088">
        <v>5.6525087547419801</v>
      </c>
      <c r="H2088">
        <v>1.60874944725069</v>
      </c>
      <c r="I2088">
        <v>-17.8903956969563</v>
      </c>
      <c r="J2088">
        <v>-2.5296032043680401</v>
      </c>
      <c r="K2088">
        <v>72.705583416732296</v>
      </c>
      <c r="L2088">
        <v>71.443939084476696</v>
      </c>
      <c r="M2088">
        <v>45.8645386587839</v>
      </c>
      <c r="N2088">
        <v>0.98002759036192799</v>
      </c>
      <c r="O2088">
        <v>40.437835605121798</v>
      </c>
      <c r="P2088">
        <v>44.3936381709741</v>
      </c>
      <c r="Q2088">
        <v>1.7783093938644998E-2</v>
      </c>
    </row>
    <row r="2089" spans="1:17" hidden="1" x14ac:dyDescent="0.3">
      <c r="A2089" t="s">
        <v>4335</v>
      </c>
      <c r="B2089" t="s">
        <v>4336</v>
      </c>
      <c r="C2089" t="str">
        <f>IFERROR(VLOOKUP(Table1[[#This Row],[Ticker]],[1]!Table1[[Symbol]:[Industry]],2,FALSE),"-")</f>
        <v>-</v>
      </c>
      <c r="D2089" t="s">
        <v>637</v>
      </c>
      <c r="E2089">
        <v>302.06950000000001</v>
      </c>
      <c r="F2089">
        <v>909.7</v>
      </c>
      <c r="G2089">
        <v>7410.46623173433</v>
      </c>
      <c r="H2089">
        <v>27.099978943740201</v>
      </c>
      <c r="I2089">
        <v>567.224192053146</v>
      </c>
      <c r="J2089">
        <v>6.2007891572281304</v>
      </c>
      <c r="K2089">
        <v>702.51798205577097</v>
      </c>
      <c r="L2089">
        <v>403.11683900992301</v>
      </c>
      <c r="M2089">
        <v>88.881235797086006</v>
      </c>
      <c r="N2089">
        <v>0.87276613575684003</v>
      </c>
      <c r="O2089">
        <v>1.1322413982631501</v>
      </c>
      <c r="P2089">
        <v>9220.6967213114694</v>
      </c>
      <c r="Q2089">
        <v>0.43768281912764301</v>
      </c>
    </row>
    <row r="2090" spans="1:17" hidden="1" x14ac:dyDescent="0.3">
      <c r="A2090" t="s">
        <v>4337</v>
      </c>
      <c r="B2090" t="s">
        <v>4338</v>
      </c>
      <c r="C2090" t="str">
        <f>IFERROR(VLOOKUP(Table1[[#This Row],[Ticker]],[1]!Table1[[Symbol]:[Industry]],2,FALSE),"-")</f>
        <v>-</v>
      </c>
      <c r="E2090">
        <v>301.33516880000002</v>
      </c>
      <c r="F2090">
        <v>119.25</v>
      </c>
      <c r="G2090">
        <v>-15.012451626007801</v>
      </c>
      <c r="H2090">
        <v>15.1682073501822</v>
      </c>
      <c r="I2090">
        <v>-1.2164130056001601</v>
      </c>
      <c r="J2090">
        <v>-15.221522019255</v>
      </c>
      <c r="M2090">
        <v>48.529353343060599</v>
      </c>
      <c r="O2090">
        <v>20.922431865827999</v>
      </c>
      <c r="P2090">
        <v>16.228070175438599</v>
      </c>
    </row>
    <row r="2091" spans="1:17" hidden="1" x14ac:dyDescent="0.3">
      <c r="A2091" t="s">
        <v>4339</v>
      </c>
      <c r="B2091" t="s">
        <v>4340</v>
      </c>
      <c r="C2091" t="str">
        <f>IFERROR(VLOOKUP(Table1[[#This Row],[Ticker]],[1]!Table1[[Symbol]:[Industry]],2,FALSE),"-")</f>
        <v>-</v>
      </c>
      <c r="D2091" t="s">
        <v>62</v>
      </c>
      <c r="E2091">
        <v>301.22639099999998</v>
      </c>
      <c r="F2091">
        <v>320.89999999999998</v>
      </c>
      <c r="G2091">
        <v>-39.3017509466397</v>
      </c>
      <c r="H2091">
        <v>11.6831662450038</v>
      </c>
      <c r="I2091">
        <v>-26.370695486425699</v>
      </c>
      <c r="J2091">
        <v>1.8490275536134899</v>
      </c>
      <c r="K2091">
        <v>314.19213142676699</v>
      </c>
      <c r="L2091">
        <v>339.853754905264</v>
      </c>
      <c r="M2091">
        <v>57.039147867324999</v>
      </c>
      <c r="N2091">
        <v>1.05620706675784</v>
      </c>
      <c r="O2091">
        <v>31.193518229978199</v>
      </c>
      <c r="P2091">
        <v>25.843137254901901</v>
      </c>
      <c r="Q2091">
        <v>6.6796580117856996E-2</v>
      </c>
    </row>
    <row r="2092" spans="1:17" hidden="1" x14ac:dyDescent="0.3">
      <c r="A2092" t="s">
        <v>4341</v>
      </c>
      <c r="B2092" t="s">
        <v>4342</v>
      </c>
      <c r="C2092" t="str">
        <f>IFERROR(VLOOKUP(Table1[[#This Row],[Ticker]],[1]!Table1[[Symbol]:[Industry]],2,FALSE),"-")</f>
        <v>-</v>
      </c>
      <c r="D2092" t="s">
        <v>4343</v>
      </c>
      <c r="E2092">
        <v>300.74076480000002</v>
      </c>
      <c r="F2092">
        <v>157.05000000000001</v>
      </c>
      <c r="G2092">
        <v>114.842202931533</v>
      </c>
      <c r="H2092">
        <v>57.3440358102212</v>
      </c>
      <c r="I2092">
        <v>59.729531089610497</v>
      </c>
      <c r="J2092">
        <v>-13.9175176284431</v>
      </c>
      <c r="K2092">
        <v>120.893718523704</v>
      </c>
      <c r="M2092">
        <v>65.016507557316302</v>
      </c>
      <c r="N2092">
        <v>2.0026457599750902</v>
      </c>
      <c r="O2092">
        <v>22.190385227634501</v>
      </c>
      <c r="P2092">
        <v>153.306451612903</v>
      </c>
    </row>
    <row r="2093" spans="1:17" hidden="1" x14ac:dyDescent="0.3">
      <c r="A2093" t="s">
        <v>4344</v>
      </c>
      <c r="B2093" t="s">
        <v>4345</v>
      </c>
      <c r="C2093" t="str">
        <f>IFERROR(VLOOKUP(Table1[[#This Row],[Ticker]],[1]!Table1[[Symbol]:[Industry]],2,FALSE),"-")</f>
        <v>-</v>
      </c>
      <c r="D2093" t="s">
        <v>798</v>
      </c>
      <c r="E2093">
        <v>300.633611059999</v>
      </c>
      <c r="F2093">
        <v>222.45</v>
      </c>
      <c r="G2093">
        <v>57.8215657846685</v>
      </c>
      <c r="H2093">
        <v>16.656742992541702</v>
      </c>
      <c r="I2093">
        <v>25.532262823608299</v>
      </c>
      <c r="J2093">
        <v>-10.8440700676005</v>
      </c>
      <c r="K2093">
        <v>194.87275619153999</v>
      </c>
      <c r="M2093">
        <v>53.066313547690299</v>
      </c>
      <c r="N2093">
        <v>0.86627488606380398</v>
      </c>
      <c r="O2093">
        <v>16.8801977972578</v>
      </c>
      <c r="P2093">
        <v>98.616071428571402</v>
      </c>
    </row>
    <row r="2094" spans="1:17" hidden="1" x14ac:dyDescent="0.3">
      <c r="A2094" t="s">
        <v>4346</v>
      </c>
      <c r="B2094" t="s">
        <v>4347</v>
      </c>
      <c r="C2094" t="str">
        <f>IFERROR(VLOOKUP(Table1[[#This Row],[Ticker]],[1]!Table1[[Symbol]:[Industry]],2,FALSE),"-")</f>
        <v>-</v>
      </c>
      <c r="D2094" t="s">
        <v>700</v>
      </c>
      <c r="E2094">
        <v>300.059813088</v>
      </c>
      <c r="F2094">
        <v>21.1</v>
      </c>
      <c r="G2094">
        <v>39.739695583661103</v>
      </c>
      <c r="H2094">
        <v>-4.6610974573009596</v>
      </c>
      <c r="I2094">
        <v>-2.8658855241057202</v>
      </c>
      <c r="J2094">
        <v>-1.5429252194174099</v>
      </c>
      <c r="K2094">
        <v>20.185424907302799</v>
      </c>
      <c r="L2094">
        <v>18.545992439383401</v>
      </c>
      <c r="M2094">
        <v>48.102045913426799</v>
      </c>
      <c r="N2094">
        <v>0.95994743313425801</v>
      </c>
      <c r="O2094">
        <v>15.4028436018957</v>
      </c>
      <c r="P2094">
        <v>74.380165289256198</v>
      </c>
      <c r="Q2094">
        <v>-9.4675797457930005E-3</v>
      </c>
    </row>
    <row r="2095" spans="1:17" hidden="1" x14ac:dyDescent="0.3">
      <c r="A2095" t="s">
        <v>4348</v>
      </c>
      <c r="B2095" t="s">
        <v>4349</v>
      </c>
      <c r="C2095" t="str">
        <f>IFERROR(VLOOKUP(Table1[[#This Row],[Ticker]],[1]!Table1[[Symbol]:[Industry]],2,FALSE),"-")</f>
        <v>-</v>
      </c>
      <c r="D2095" t="s">
        <v>21</v>
      </c>
      <c r="E2095">
        <v>298.97461399999997</v>
      </c>
      <c r="F2095">
        <v>20.76</v>
      </c>
      <c r="G2095">
        <v>-2.8306081283748799</v>
      </c>
      <c r="H2095">
        <v>-13.1923278261423</v>
      </c>
      <c r="I2095">
        <v>-36.692421868336702</v>
      </c>
      <c r="J2095">
        <v>-6.1463325456254996</v>
      </c>
      <c r="K2095">
        <v>21.586047846263799</v>
      </c>
      <c r="L2095">
        <v>22.606522640477198</v>
      </c>
      <c r="M2095">
        <v>28.194672663320599</v>
      </c>
      <c r="N2095">
        <v>0.747984746442801</v>
      </c>
      <c r="O2095">
        <v>72.4470134874758</v>
      </c>
      <c r="P2095">
        <v>26.972477064220101</v>
      </c>
      <c r="Q2095">
        <v>-0.107792940194283</v>
      </c>
    </row>
    <row r="2096" spans="1:17" hidden="1" x14ac:dyDescent="0.3">
      <c r="A2096" t="s">
        <v>4350</v>
      </c>
      <c r="B2096" t="s">
        <v>4351</v>
      </c>
      <c r="C2096" t="str">
        <f>IFERROR(VLOOKUP(Table1[[#This Row],[Ticker]],[1]!Table1[[Symbol]:[Industry]],2,FALSE),"-")</f>
        <v>-</v>
      </c>
      <c r="D2096" t="s">
        <v>711</v>
      </c>
      <c r="E2096">
        <v>298.53358683599998</v>
      </c>
      <c r="F2096">
        <v>11.86</v>
      </c>
      <c r="G2096">
        <v>-18.974500467919398</v>
      </c>
      <c r="H2096">
        <v>-4.2049003599915098</v>
      </c>
      <c r="I2096">
        <v>-8.1477834264028193</v>
      </c>
      <c r="J2096">
        <v>-0.67797795507990899</v>
      </c>
      <c r="K2096">
        <v>11.7625779247516</v>
      </c>
      <c r="L2096">
        <v>11.5183625591797</v>
      </c>
      <c r="M2096">
        <v>70.589314799391403</v>
      </c>
      <c r="N2096">
        <v>1.6626134877304299</v>
      </c>
      <c r="O2096">
        <v>12.141652613828001</v>
      </c>
      <c r="P2096">
        <v>24.842105263157801</v>
      </c>
    </row>
    <row r="2097" spans="1:17" hidden="1" x14ac:dyDescent="0.3">
      <c r="A2097" t="s">
        <v>4352</v>
      </c>
      <c r="B2097" t="s">
        <v>4353</v>
      </c>
      <c r="C2097" t="str">
        <f>IFERROR(VLOOKUP(Table1[[#This Row],[Ticker]],[1]!Table1[[Symbol]:[Industry]],2,FALSE),"-")</f>
        <v>-</v>
      </c>
      <c r="D2097" t="s">
        <v>243</v>
      </c>
      <c r="E2097">
        <v>298.19902215500002</v>
      </c>
      <c r="F2097">
        <v>125.12</v>
      </c>
      <c r="G2097">
        <v>-43.568537858360202</v>
      </c>
      <c r="H2097">
        <v>-7.3215891897787397</v>
      </c>
      <c r="I2097">
        <v>-32.240917916396697</v>
      </c>
      <c r="J2097">
        <v>-4.5316681837701402</v>
      </c>
      <c r="K2097">
        <v>127.542354713577</v>
      </c>
      <c r="L2097">
        <v>139.112158797116</v>
      </c>
      <c r="M2097">
        <v>42.541483263054602</v>
      </c>
      <c r="N2097">
        <v>0.70170778374459497</v>
      </c>
      <c r="O2097">
        <v>55.850383631713498</v>
      </c>
      <c r="P2097">
        <v>37.494505494505503</v>
      </c>
      <c r="Q2097">
        <v>9.9416413082425006E-2</v>
      </c>
    </row>
    <row r="2098" spans="1:17" hidden="1" x14ac:dyDescent="0.3">
      <c r="A2098" t="s">
        <v>4354</v>
      </c>
      <c r="B2098" t="s">
        <v>4355</v>
      </c>
      <c r="C2098" t="str">
        <f>IFERROR(VLOOKUP(Table1[[#This Row],[Ticker]],[1]!Table1[[Symbol]:[Industry]],2,FALSE),"-")</f>
        <v>-</v>
      </c>
      <c r="D2098" t="s">
        <v>140</v>
      </c>
      <c r="E2098">
        <v>297.81431689499999</v>
      </c>
      <c r="F2098">
        <v>27.38</v>
      </c>
      <c r="G2098">
        <v>6.5105846594198198</v>
      </c>
      <c r="H2098">
        <v>14.701011507791</v>
      </c>
      <c r="I2098">
        <v>-26.693504426964001</v>
      </c>
      <c r="J2098">
        <v>-14.084912984571901</v>
      </c>
      <c r="K2098">
        <v>24.608787187906199</v>
      </c>
      <c r="L2098">
        <v>23.178910172532699</v>
      </c>
      <c r="M2098">
        <v>49.213732548430201</v>
      </c>
      <c r="N2098">
        <v>3.5712976839761899</v>
      </c>
      <c r="O2098">
        <v>35.646457268078798</v>
      </c>
      <c r="P2098">
        <v>59.929906542056003</v>
      </c>
      <c r="Q2098">
        <v>3.3654536145171998E-2</v>
      </c>
    </row>
    <row r="2099" spans="1:17" hidden="1" x14ac:dyDescent="0.3">
      <c r="A2099" t="s">
        <v>4356</v>
      </c>
      <c r="B2099" t="s">
        <v>4357</v>
      </c>
      <c r="C2099" t="str">
        <f>IFERROR(VLOOKUP(Table1[[#This Row],[Ticker]],[1]!Table1[[Symbol]:[Industry]],2,FALSE),"-")</f>
        <v>-</v>
      </c>
      <c r="D2099" t="s">
        <v>143</v>
      </c>
      <c r="E2099">
        <v>297.39604439999999</v>
      </c>
      <c r="F2099">
        <v>267</v>
      </c>
      <c r="G2099">
        <v>279.68161349030999</v>
      </c>
      <c r="H2099">
        <v>11.3821029129855</v>
      </c>
      <c r="I2099">
        <v>-3.2628141899785299</v>
      </c>
      <c r="J2099">
        <v>-0.43516468726664698</v>
      </c>
      <c r="K2099">
        <v>266.51129430978199</v>
      </c>
      <c r="L2099">
        <v>229.048664710477</v>
      </c>
      <c r="M2099">
        <v>52.261871599929201</v>
      </c>
      <c r="N2099">
        <v>0.20916707488583</v>
      </c>
      <c r="O2099">
        <v>34.906367041198401</v>
      </c>
      <c r="P2099">
        <v>323.809523809523</v>
      </c>
      <c r="Q2099">
        <v>0.21334704985446101</v>
      </c>
    </row>
    <row r="2100" spans="1:17" hidden="1" x14ac:dyDescent="0.3">
      <c r="A2100" t="s">
        <v>4358</v>
      </c>
      <c r="B2100" t="s">
        <v>4359</v>
      </c>
      <c r="C2100" t="str">
        <f>IFERROR(VLOOKUP(Table1[[#This Row],[Ticker]],[1]!Table1[[Symbol]:[Industry]],2,FALSE),"-")</f>
        <v>-</v>
      </c>
      <c r="D2100" t="s">
        <v>127</v>
      </c>
      <c r="E2100">
        <v>297.279</v>
      </c>
      <c r="F2100">
        <v>290</v>
      </c>
      <c r="G2100">
        <v>224.47515628265199</v>
      </c>
      <c r="H2100">
        <v>10.6201427108993</v>
      </c>
      <c r="I2100">
        <v>124.631785522258</v>
      </c>
      <c r="J2100">
        <v>3.3294505969466202</v>
      </c>
      <c r="K2100">
        <v>240.24304771881299</v>
      </c>
      <c r="L2100">
        <v>178.62620529537699</v>
      </c>
      <c r="M2100">
        <v>92.232490946986005</v>
      </c>
      <c r="N2100">
        <v>1.50246085603905</v>
      </c>
      <c r="O2100">
        <v>2</v>
      </c>
      <c r="P2100">
        <v>256.046654389195</v>
      </c>
      <c r="Q2100">
        <v>0.14635706681469299</v>
      </c>
    </row>
    <row r="2101" spans="1:17" hidden="1" x14ac:dyDescent="0.3">
      <c r="A2101" t="s">
        <v>4360</v>
      </c>
      <c r="B2101" t="s">
        <v>4361</v>
      </c>
      <c r="C2101" t="str">
        <f>IFERROR(VLOOKUP(Table1[[#This Row],[Ticker]],[1]!Table1[[Symbol]:[Industry]],2,FALSE),"-")</f>
        <v>-</v>
      </c>
      <c r="D2101" t="s">
        <v>246</v>
      </c>
      <c r="E2101">
        <v>297.16258714000003</v>
      </c>
      <c r="F2101">
        <v>52.59</v>
      </c>
      <c r="G2101">
        <v>133.68698407170899</v>
      </c>
      <c r="H2101">
        <v>4.2312048529910999</v>
      </c>
      <c r="I2101">
        <v>15.3035395123662</v>
      </c>
      <c r="J2101">
        <v>-8.4838475607130608</v>
      </c>
      <c r="K2101">
        <v>54.037370228084001</v>
      </c>
      <c r="L2101">
        <v>46.302578026749899</v>
      </c>
      <c r="M2101">
        <v>43.6356859181235</v>
      </c>
      <c r="N2101">
        <v>0.89647489291295701</v>
      </c>
      <c r="O2101">
        <v>32.629777524244098</v>
      </c>
      <c r="P2101">
        <v>166.41337386018199</v>
      </c>
      <c r="Q2101">
        <v>2.8656515957991999E-2</v>
      </c>
    </row>
    <row r="2102" spans="1:17" hidden="1" x14ac:dyDescent="0.3">
      <c r="A2102" t="s">
        <v>4362</v>
      </c>
      <c r="B2102" t="s">
        <v>4363</v>
      </c>
      <c r="C2102" t="str">
        <f>IFERROR(VLOOKUP(Table1[[#This Row],[Ticker]],[1]!Table1[[Symbol]:[Industry]],2,FALSE),"-")</f>
        <v>-</v>
      </c>
      <c r="D2102" t="s">
        <v>193</v>
      </c>
      <c r="E2102">
        <v>297.08008537500001</v>
      </c>
      <c r="F2102">
        <v>757.5</v>
      </c>
      <c r="G2102">
        <v>56.856702867149401</v>
      </c>
      <c r="H2102">
        <v>-4.3451424266750296</v>
      </c>
      <c r="I2102">
        <v>7.4285090013997399</v>
      </c>
      <c r="J2102">
        <v>-3.6265368570971899</v>
      </c>
      <c r="K2102">
        <v>758.90538731060997</v>
      </c>
      <c r="L2102">
        <v>669.04932879817795</v>
      </c>
      <c r="M2102">
        <v>40.050191898897403</v>
      </c>
      <c r="N2102">
        <v>0.479365150879771</v>
      </c>
      <c r="O2102">
        <v>23.993399339933902</v>
      </c>
      <c r="P2102">
        <v>95.711148430435301</v>
      </c>
      <c r="Q2102">
        <v>4.0271598297668E-2</v>
      </c>
    </row>
    <row r="2103" spans="1:17" hidden="1" x14ac:dyDescent="0.3">
      <c r="A2103" t="s">
        <v>4364</v>
      </c>
      <c r="B2103" t="s">
        <v>4365</v>
      </c>
      <c r="C2103" t="str">
        <f>IFERROR(VLOOKUP(Table1[[#This Row],[Ticker]],[1]!Table1[[Symbol]:[Industry]],2,FALSE),"-")</f>
        <v>-</v>
      </c>
      <c r="D2103" t="s">
        <v>214</v>
      </c>
      <c r="E2103">
        <v>295.6855104</v>
      </c>
      <c r="F2103">
        <v>227.75</v>
      </c>
      <c r="G2103">
        <v>165.61692307472799</v>
      </c>
      <c r="H2103">
        <v>18.777545884452401</v>
      </c>
      <c r="I2103">
        <v>59.3307883310748</v>
      </c>
      <c r="J2103">
        <v>-1.8005730077597</v>
      </c>
      <c r="K2103">
        <v>201.80516871415901</v>
      </c>
      <c r="L2103">
        <v>148.573325578706</v>
      </c>
      <c r="M2103">
        <v>54.895449101225203</v>
      </c>
      <c r="N2103">
        <v>0.46167325547362398</v>
      </c>
      <c r="O2103">
        <v>16.1361141602634</v>
      </c>
      <c r="P2103">
        <v>216.319444444444</v>
      </c>
      <c r="Q2103">
        <v>0.16781554278814201</v>
      </c>
    </row>
    <row r="2104" spans="1:17" hidden="1" x14ac:dyDescent="0.3">
      <c r="A2104" t="s">
        <v>4366</v>
      </c>
      <c r="B2104" t="s">
        <v>4367</v>
      </c>
      <c r="C2104" t="str">
        <f>IFERROR(VLOOKUP(Table1[[#This Row],[Ticker]],[1]!Table1[[Symbol]:[Industry]],2,FALSE),"-")</f>
        <v>-</v>
      </c>
      <c r="D2104" t="s">
        <v>49</v>
      </c>
      <c r="E2104">
        <v>294.98290975999998</v>
      </c>
      <c r="F2104">
        <v>9.1999999999999993</v>
      </c>
      <c r="G2104">
        <v>74.910873584660393</v>
      </c>
      <c r="H2104">
        <v>-4.8385728854309003</v>
      </c>
      <c r="I2104">
        <v>-8.0723413893888196</v>
      </c>
      <c r="J2104">
        <v>-4.6206230245497801</v>
      </c>
      <c r="K2104">
        <v>9.4753487562383807</v>
      </c>
      <c r="L2104">
        <v>8.6724191070724803</v>
      </c>
      <c r="M2104">
        <v>36.302915026040097</v>
      </c>
      <c r="N2104">
        <v>0.95319198549696305</v>
      </c>
      <c r="O2104">
        <v>33.478260869565197</v>
      </c>
      <c r="P2104">
        <v>116.470588235294</v>
      </c>
      <c r="Q2104">
        <v>0.13148116745977001</v>
      </c>
    </row>
    <row r="2105" spans="1:17" hidden="1" x14ac:dyDescent="0.3">
      <c r="A2105" t="s">
        <v>4368</v>
      </c>
      <c r="B2105" t="s">
        <v>4369</v>
      </c>
      <c r="C2105" t="str">
        <f>IFERROR(VLOOKUP(Table1[[#This Row],[Ticker]],[1]!Table1[[Symbol]:[Industry]],2,FALSE),"-")</f>
        <v>-</v>
      </c>
      <c r="E2105">
        <v>293.89490000000001</v>
      </c>
      <c r="F2105">
        <v>220.3</v>
      </c>
      <c r="G2105">
        <v>63.987730822450402</v>
      </c>
      <c r="H2105">
        <v>14.239849505813099</v>
      </c>
      <c r="I2105">
        <v>5.5835201606488001</v>
      </c>
      <c r="J2105">
        <v>-8.8179929700949202</v>
      </c>
      <c r="K2105">
        <v>197.69667415459801</v>
      </c>
      <c r="L2105">
        <v>185.74396261479899</v>
      </c>
      <c r="M2105">
        <v>58.408626786056402</v>
      </c>
      <c r="N2105">
        <v>1.47066814428198</v>
      </c>
      <c r="O2105">
        <v>14.2986836132546</v>
      </c>
      <c r="P2105">
        <v>99.909255898366595</v>
      </c>
    </row>
    <row r="2106" spans="1:17" hidden="1" x14ac:dyDescent="0.3">
      <c r="A2106" t="s">
        <v>4370</v>
      </c>
      <c r="B2106" t="s">
        <v>4371</v>
      </c>
      <c r="C2106" t="str">
        <f>IFERROR(VLOOKUP(Table1[[#This Row],[Ticker]],[1]!Table1[[Symbol]:[Industry]],2,FALSE),"-")</f>
        <v>-</v>
      </c>
      <c r="D2106" t="s">
        <v>160</v>
      </c>
      <c r="E2106">
        <v>293.608</v>
      </c>
      <c r="F2106">
        <v>203.79</v>
      </c>
      <c r="G2106">
        <v>148.618206215176</v>
      </c>
      <c r="H2106">
        <v>-13.3660514749402</v>
      </c>
      <c r="I2106">
        <v>42.652189102628299</v>
      </c>
      <c r="J2106">
        <v>-5.75544440754636</v>
      </c>
      <c r="K2106">
        <v>199.48762677978701</v>
      </c>
      <c r="L2106">
        <v>150.10882626807401</v>
      </c>
      <c r="M2106">
        <v>44.150607120193598</v>
      </c>
      <c r="N2106">
        <v>0.30579300799035503</v>
      </c>
      <c r="O2106">
        <v>14.946758918494499</v>
      </c>
      <c r="P2106">
        <v>199.251101321585</v>
      </c>
      <c r="Q2106">
        <v>0.105108894457733</v>
      </c>
    </row>
    <row r="2107" spans="1:17" hidden="1" x14ac:dyDescent="0.3">
      <c r="A2107" t="s">
        <v>4372</v>
      </c>
      <c r="B2107" t="s">
        <v>4373</v>
      </c>
      <c r="C2107" t="str">
        <f>IFERROR(VLOOKUP(Table1[[#This Row],[Ticker]],[1]!Table1[[Symbol]:[Industry]],2,FALSE),"-")</f>
        <v>-</v>
      </c>
      <c r="D2107" t="s">
        <v>700</v>
      </c>
      <c r="E2107">
        <v>292.93341659999999</v>
      </c>
      <c r="F2107">
        <v>292.25</v>
      </c>
      <c r="G2107">
        <v>21.8353460037217</v>
      </c>
      <c r="H2107">
        <v>-0.66229107905817797</v>
      </c>
      <c r="I2107">
        <v>60.1031356207233</v>
      </c>
      <c r="J2107">
        <v>-4.3338659859679298</v>
      </c>
      <c r="K2107">
        <v>290.11597823765101</v>
      </c>
      <c r="L2107">
        <v>251.584461814457</v>
      </c>
      <c r="M2107">
        <v>43.278910234489103</v>
      </c>
      <c r="N2107">
        <v>0.992668595499138</v>
      </c>
      <c r="O2107">
        <v>26.535500427715899</v>
      </c>
      <c r="P2107">
        <v>93.478980470042998</v>
      </c>
      <c r="Q2107">
        <v>8.4439732594893999E-2</v>
      </c>
    </row>
    <row r="2108" spans="1:17" hidden="1" x14ac:dyDescent="0.3">
      <c r="A2108" t="s">
        <v>4374</v>
      </c>
      <c r="B2108" t="s">
        <v>4375</v>
      </c>
      <c r="C2108" t="str">
        <f>IFERROR(VLOOKUP(Table1[[#This Row],[Ticker]],[1]!Table1[[Symbol]:[Industry]],2,FALSE),"-")</f>
        <v>-</v>
      </c>
      <c r="D2108" t="s">
        <v>101</v>
      </c>
      <c r="E2108">
        <v>292.56330767999998</v>
      </c>
      <c r="F2108">
        <v>30.99</v>
      </c>
      <c r="G2108">
        <v>80.060321727911301</v>
      </c>
      <c r="H2108">
        <v>20.204352046241301</v>
      </c>
      <c r="I2108">
        <v>5.7439453694566804</v>
      </c>
      <c r="J2108">
        <v>-0.51552383429245796</v>
      </c>
      <c r="K2108">
        <v>27.956351402598099</v>
      </c>
      <c r="L2108">
        <v>25.013922648519799</v>
      </c>
      <c r="M2108">
        <v>70.410431000010902</v>
      </c>
      <c r="N2108">
        <v>1.82976431559598</v>
      </c>
      <c r="O2108">
        <v>31.655372700871201</v>
      </c>
      <c r="P2108">
        <v>113.72413793103399</v>
      </c>
      <c r="Q2108">
        <v>1.4097323307296E-2</v>
      </c>
    </row>
    <row r="2109" spans="1:17" hidden="1" x14ac:dyDescent="0.3">
      <c r="A2109" t="s">
        <v>4376</v>
      </c>
      <c r="B2109" t="s">
        <v>4377</v>
      </c>
      <c r="C2109" t="str">
        <f>IFERROR(VLOOKUP(Table1[[#This Row],[Ticker]],[1]!Table1[[Symbol]:[Industry]],2,FALSE),"-")</f>
        <v>-</v>
      </c>
      <c r="D2109" t="s">
        <v>122</v>
      </c>
      <c r="E2109">
        <v>292.44301168999999</v>
      </c>
      <c r="F2109">
        <v>362.4</v>
      </c>
      <c r="G2109">
        <v>-3.5545790726848199</v>
      </c>
      <c r="H2109">
        <v>-0.75719241028717998</v>
      </c>
      <c r="I2109">
        <v>-25.685687548130598</v>
      </c>
      <c r="J2109">
        <v>-0.95377266122517901</v>
      </c>
      <c r="K2109">
        <v>358.25399634489202</v>
      </c>
      <c r="L2109">
        <v>354.16887704681102</v>
      </c>
      <c r="M2109">
        <v>51.256170937902603</v>
      </c>
      <c r="N2109">
        <v>0.97985812567270703</v>
      </c>
      <c r="O2109">
        <v>29.690949227373</v>
      </c>
      <c r="P2109">
        <v>24.965517241379299</v>
      </c>
      <c r="Q2109">
        <v>9.6797929173949998E-3</v>
      </c>
    </row>
    <row r="2110" spans="1:17" hidden="1" x14ac:dyDescent="0.3">
      <c r="A2110" t="s">
        <v>4378</v>
      </c>
      <c r="B2110" t="s">
        <v>4379</v>
      </c>
      <c r="C2110" t="str">
        <f>IFERROR(VLOOKUP(Table1[[#This Row],[Ticker]],[1]!Table1[[Symbol]:[Industry]],2,FALSE),"-")</f>
        <v>-</v>
      </c>
      <c r="E2110">
        <v>292.29123750000002</v>
      </c>
      <c r="F2110">
        <v>12.99</v>
      </c>
      <c r="G2110">
        <v>348.37866505458197</v>
      </c>
      <c r="H2110">
        <v>13.682609850440601</v>
      </c>
      <c r="I2110">
        <v>-6.0245833063656598</v>
      </c>
      <c r="J2110">
        <v>-0.76243741453936598</v>
      </c>
      <c r="K2110">
        <v>12.5267971271857</v>
      </c>
      <c r="L2110">
        <v>10.814379697663201</v>
      </c>
      <c r="M2110">
        <v>63.662296922794098</v>
      </c>
      <c r="N2110">
        <v>0.34931997136721499</v>
      </c>
      <c r="O2110">
        <v>47.036181678214</v>
      </c>
    </row>
    <row r="2111" spans="1:17" hidden="1" x14ac:dyDescent="0.3">
      <c r="A2111" t="s">
        <v>4380</v>
      </c>
      <c r="B2111" t="s">
        <v>4381</v>
      </c>
      <c r="C2111" t="str">
        <f>IFERROR(VLOOKUP(Table1[[#This Row],[Ticker]],[1]!Table1[[Symbol]:[Industry]],2,FALSE),"-")</f>
        <v>-</v>
      </c>
      <c r="D2111" t="s">
        <v>246</v>
      </c>
      <c r="E2111">
        <v>292.27442210100003</v>
      </c>
      <c r="F2111">
        <v>12.15</v>
      </c>
      <c r="G2111">
        <v>5.6631806915008998</v>
      </c>
      <c r="H2111">
        <v>18.8834297496151</v>
      </c>
      <c r="I2111">
        <v>-18.448274711145999</v>
      </c>
      <c r="J2111">
        <v>-2.6024374145393701</v>
      </c>
      <c r="K2111">
        <v>11.292284786801901</v>
      </c>
      <c r="L2111">
        <v>10.8037850515374</v>
      </c>
      <c r="M2111">
        <v>50.943740623150802</v>
      </c>
      <c r="N2111">
        <v>0.39332134372355398</v>
      </c>
      <c r="O2111">
        <v>22.057613168724199</v>
      </c>
      <c r="P2111">
        <v>43.786982248520701</v>
      </c>
      <c r="Q2111">
        <v>4.6846842384865001E-2</v>
      </c>
    </row>
    <row r="2112" spans="1:17" hidden="1" x14ac:dyDescent="0.3">
      <c r="A2112" t="s">
        <v>4382</v>
      </c>
      <c r="B2112" t="s">
        <v>4383</v>
      </c>
      <c r="C2112" t="str">
        <f>IFERROR(VLOOKUP(Table1[[#This Row],[Ticker]],[1]!Table1[[Symbol]:[Industry]],2,FALSE),"-")</f>
        <v>-</v>
      </c>
      <c r="D2112" t="s">
        <v>62</v>
      </c>
      <c r="E2112">
        <v>292.18740000000003</v>
      </c>
      <c r="F2112">
        <v>248.4</v>
      </c>
      <c r="G2112">
        <v>21.499124360035701</v>
      </c>
      <c r="H2112">
        <v>23.441445136646099</v>
      </c>
      <c r="I2112">
        <v>7.6857573617401203</v>
      </c>
      <c r="J2112">
        <v>35.3517228489074</v>
      </c>
      <c r="K2112">
        <v>200.26205947353299</v>
      </c>
      <c r="L2112">
        <v>198.53592075538899</v>
      </c>
      <c r="M2112">
        <v>92.219274206642993</v>
      </c>
      <c r="N2112">
        <v>3.9723735005362601</v>
      </c>
      <c r="O2112">
        <v>3.8244766505636001</v>
      </c>
      <c r="P2112">
        <v>55.25</v>
      </c>
      <c r="Q2112">
        <v>0.12725971167210301</v>
      </c>
    </row>
    <row r="2113" spans="1:17" hidden="1" x14ac:dyDescent="0.3">
      <c r="A2113" t="s">
        <v>4384</v>
      </c>
      <c r="B2113" t="s">
        <v>4385</v>
      </c>
      <c r="C2113" t="str">
        <f>IFERROR(VLOOKUP(Table1[[#This Row],[Ticker]],[1]!Table1[[Symbol]:[Industry]],2,FALSE),"-")</f>
        <v>-</v>
      </c>
      <c r="D2113" t="s">
        <v>62</v>
      </c>
      <c r="E2113">
        <v>292.03823082399998</v>
      </c>
      <c r="F2113">
        <v>231.42</v>
      </c>
      <c r="G2113">
        <v>-10.692036699803401</v>
      </c>
      <c r="H2113">
        <v>-3.01960990700415</v>
      </c>
      <c r="I2113">
        <v>-3.6684661193636798</v>
      </c>
      <c r="J2113">
        <v>-3.1413390182471699</v>
      </c>
      <c r="K2113">
        <v>236.01277761768901</v>
      </c>
      <c r="L2113">
        <v>223.02734415279099</v>
      </c>
      <c r="M2113">
        <v>53.0293282175193</v>
      </c>
      <c r="N2113">
        <v>0.54760153514138699</v>
      </c>
      <c r="O2113">
        <v>40.437300146919</v>
      </c>
      <c r="P2113">
        <v>30.011235955056101</v>
      </c>
      <c r="Q2113">
        <v>4.7579142019228998E-2</v>
      </c>
    </row>
    <row r="2114" spans="1:17" hidden="1" x14ac:dyDescent="0.3">
      <c r="A2114" t="s">
        <v>4386</v>
      </c>
      <c r="B2114" t="s">
        <v>4387</v>
      </c>
      <c r="C2114" t="str">
        <f>IFERROR(VLOOKUP(Table1[[#This Row],[Ticker]],[1]!Table1[[Symbol]:[Industry]],2,FALSE),"-")</f>
        <v>-</v>
      </c>
      <c r="D2114" t="s">
        <v>246</v>
      </c>
      <c r="E2114">
        <v>291.65111250000001</v>
      </c>
      <c r="F2114">
        <v>1347</v>
      </c>
      <c r="G2114">
        <v>97.612598257788406</v>
      </c>
      <c r="H2114">
        <v>-8.4074134651410599</v>
      </c>
      <c r="I2114">
        <v>34.902175928132898</v>
      </c>
      <c r="J2114">
        <v>-6.8363810765111896</v>
      </c>
      <c r="K2114">
        <v>1285.5432632884699</v>
      </c>
      <c r="L2114">
        <v>1050.7048515566601</v>
      </c>
      <c r="M2114">
        <v>41.381963026840403</v>
      </c>
      <c r="N2114">
        <v>0.52861765869881305</v>
      </c>
      <c r="O2114">
        <v>12.843355605048201</v>
      </c>
      <c r="P2114">
        <v>125.87406724239101</v>
      </c>
      <c r="Q2114">
        <v>0.11362167430872</v>
      </c>
    </row>
    <row r="2115" spans="1:17" hidden="1" x14ac:dyDescent="0.3">
      <c r="A2115" t="s">
        <v>4388</v>
      </c>
      <c r="B2115" t="s">
        <v>4389</v>
      </c>
      <c r="C2115" t="str">
        <f>IFERROR(VLOOKUP(Table1[[#This Row],[Ticker]],[1]!Table1[[Symbol]:[Industry]],2,FALSE),"-")</f>
        <v>-</v>
      </c>
      <c r="E2115">
        <v>291.5598</v>
      </c>
      <c r="F2115">
        <v>67.430000000000007</v>
      </c>
      <c r="G2115">
        <v>171.97444421287699</v>
      </c>
      <c r="H2115">
        <v>-2.6852426013952599</v>
      </c>
      <c r="I2115">
        <v>71.274104241061707</v>
      </c>
      <c r="J2115">
        <v>-5.8585912606932</v>
      </c>
      <c r="K2115">
        <v>64.373281301747994</v>
      </c>
      <c r="L2115">
        <v>49.330551210425298</v>
      </c>
      <c r="M2115">
        <v>50.497503563466303</v>
      </c>
      <c r="N2115">
        <v>3.20199189486324</v>
      </c>
      <c r="O2115">
        <v>10.203173661574899</v>
      </c>
      <c r="P2115">
        <v>220.33254156769499</v>
      </c>
      <c r="Q2115">
        <v>0.19034114084517401</v>
      </c>
    </row>
    <row r="2116" spans="1:17" hidden="1" x14ac:dyDescent="0.3">
      <c r="A2116" t="s">
        <v>4390</v>
      </c>
      <c r="B2116" t="s">
        <v>4391</v>
      </c>
      <c r="C2116" t="str">
        <f>IFERROR(VLOOKUP(Table1[[#This Row],[Ticker]],[1]!Table1[[Symbol]:[Industry]],2,FALSE),"-")</f>
        <v>-</v>
      </c>
      <c r="D2116" t="s">
        <v>75</v>
      </c>
      <c r="E2116">
        <v>291.28292670000002</v>
      </c>
      <c r="F2116">
        <v>197</v>
      </c>
      <c r="G2116">
        <v>361.221725676434</v>
      </c>
      <c r="H2116">
        <v>15.5500964162818</v>
      </c>
      <c r="I2116">
        <v>195.23081669947001</v>
      </c>
      <c r="J2116">
        <v>2.3463708756160702</v>
      </c>
      <c r="K2116">
        <v>172.322414853591</v>
      </c>
      <c r="L2116">
        <v>116.286291845299</v>
      </c>
      <c r="M2116">
        <v>62.8020817613113</v>
      </c>
      <c r="N2116">
        <v>0.32711603347601398</v>
      </c>
      <c r="O2116">
        <v>5.5583756345177502</v>
      </c>
      <c r="P2116">
        <v>535.48387096774195</v>
      </c>
      <c r="Q2116">
        <v>0.21254196515845</v>
      </c>
    </row>
    <row r="2117" spans="1:17" hidden="1" x14ac:dyDescent="0.3">
      <c r="A2117" t="s">
        <v>4392</v>
      </c>
      <c r="B2117" t="s">
        <v>4393</v>
      </c>
      <c r="C2117" t="str">
        <f>IFERROR(VLOOKUP(Table1[[#This Row],[Ticker]],[1]!Table1[[Symbol]:[Industry]],2,FALSE),"-")</f>
        <v>-</v>
      </c>
      <c r="D2117" t="s">
        <v>193</v>
      </c>
      <c r="E2117">
        <v>290.96199999999999</v>
      </c>
      <c r="F2117">
        <v>31.17</v>
      </c>
      <c r="G2117">
        <v>309.542019244252</v>
      </c>
      <c r="H2117">
        <v>53.799038485448598</v>
      </c>
      <c r="I2117">
        <v>84.127922676371995</v>
      </c>
      <c r="J2117">
        <v>9.2005255484236006</v>
      </c>
      <c r="K2117">
        <v>22.126350311612601</v>
      </c>
      <c r="L2117">
        <v>17.369583747436099</v>
      </c>
      <c r="M2117">
        <v>79.291164886759105</v>
      </c>
      <c r="N2117">
        <v>0.80756326434236503</v>
      </c>
      <c r="O2117">
        <v>0</v>
      </c>
      <c r="P2117">
        <v>361.77777777777698</v>
      </c>
      <c r="Q2117">
        <v>0.13760522476595299</v>
      </c>
    </row>
    <row r="2118" spans="1:17" hidden="1" x14ac:dyDescent="0.3">
      <c r="A2118" t="s">
        <v>4394</v>
      </c>
      <c r="B2118" t="s">
        <v>4395</v>
      </c>
      <c r="C2118" t="str">
        <f>IFERROR(VLOOKUP(Table1[[#This Row],[Ticker]],[1]!Table1[[Symbol]:[Industry]],2,FALSE),"-")</f>
        <v>-</v>
      </c>
      <c r="D2118" t="s">
        <v>46</v>
      </c>
      <c r="E2118">
        <v>290.76436799999999</v>
      </c>
      <c r="F2118">
        <v>96.8</v>
      </c>
      <c r="G2118">
        <v>110.183329153855</v>
      </c>
      <c r="H2118">
        <v>12.5496696130381</v>
      </c>
      <c r="I2118">
        <v>25.590186827315399</v>
      </c>
      <c r="J2118">
        <v>-1.01131745436017</v>
      </c>
      <c r="K2118">
        <v>90.051945374466001</v>
      </c>
      <c r="L2118">
        <v>72.3601560047302</v>
      </c>
      <c r="M2118">
        <v>59.061520743810703</v>
      </c>
      <c r="N2118">
        <v>1.63530589174922</v>
      </c>
      <c r="O2118">
        <v>18.181818181818102</v>
      </c>
      <c r="P2118">
        <v>147.50703144975699</v>
      </c>
      <c r="Q2118">
        <v>0.14230933597231801</v>
      </c>
    </row>
    <row r="2119" spans="1:17" hidden="1" x14ac:dyDescent="0.3">
      <c r="A2119" t="s">
        <v>4396</v>
      </c>
      <c r="B2119" t="s">
        <v>4397</v>
      </c>
      <c r="C2119" t="str">
        <f>IFERROR(VLOOKUP(Table1[[#This Row],[Ticker]],[1]!Table1[[Symbol]:[Industry]],2,FALSE),"-")</f>
        <v>-</v>
      </c>
      <c r="D2119" t="s">
        <v>299</v>
      </c>
      <c r="E2119">
        <v>290.43194399999999</v>
      </c>
      <c r="F2119">
        <v>153.80000000000001</v>
      </c>
      <c r="G2119">
        <v>23.238320998485801</v>
      </c>
      <c r="H2119">
        <v>11.1040358102212</v>
      </c>
      <c r="I2119">
        <v>-1.2623311582960399</v>
      </c>
      <c r="J2119">
        <v>-7.6258113722045398</v>
      </c>
      <c r="K2119">
        <v>135.27365676686699</v>
      </c>
      <c r="L2119">
        <v>118.371240530113</v>
      </c>
      <c r="M2119">
        <v>44.544225510571202</v>
      </c>
      <c r="N2119">
        <v>0.62959015798192497</v>
      </c>
      <c r="O2119">
        <v>8.3875162548764308</v>
      </c>
      <c r="P2119">
        <v>81.4749262536873</v>
      </c>
      <c r="Q2119">
        <v>-9.7201578256510008E-3</v>
      </c>
    </row>
    <row r="2120" spans="1:17" hidden="1" x14ac:dyDescent="0.3">
      <c r="A2120" t="s">
        <v>4398</v>
      </c>
      <c r="B2120" t="s">
        <v>4399</v>
      </c>
      <c r="C2120" t="str">
        <f>IFERROR(VLOOKUP(Table1[[#This Row],[Ticker]],[1]!Table1[[Symbol]:[Industry]],2,FALSE),"-")</f>
        <v>-</v>
      </c>
      <c r="D2120" t="s">
        <v>515</v>
      </c>
      <c r="E2120">
        <v>290.17694988</v>
      </c>
      <c r="F2120">
        <v>223.72</v>
      </c>
      <c r="G2120">
        <v>124.545804018087</v>
      </c>
      <c r="H2120">
        <v>-14.547899673649701</v>
      </c>
      <c r="I2120">
        <v>80.206975148483295</v>
      </c>
      <c r="J2120">
        <v>-7.2374374145393601</v>
      </c>
      <c r="K2120">
        <v>221.03116521077101</v>
      </c>
      <c r="L2120">
        <v>170.10713239434</v>
      </c>
      <c r="M2120">
        <v>38.498027033179397</v>
      </c>
      <c r="N2120">
        <v>0.417007890047429</v>
      </c>
      <c r="O2120">
        <v>24.2624709458251</v>
      </c>
      <c r="P2120">
        <v>155.388127853881</v>
      </c>
      <c r="Q2120">
        <v>0.103570392825707</v>
      </c>
    </row>
    <row r="2121" spans="1:17" hidden="1" x14ac:dyDescent="0.3">
      <c r="A2121" t="s">
        <v>4400</v>
      </c>
      <c r="B2121" t="s">
        <v>4401</v>
      </c>
      <c r="C2121" t="str">
        <f>IFERROR(VLOOKUP(Table1[[#This Row],[Ticker]],[1]!Table1[[Symbol]:[Industry]],2,FALSE),"-")</f>
        <v>-</v>
      </c>
      <c r="D2121" t="s">
        <v>193</v>
      </c>
      <c r="E2121">
        <v>289.798855</v>
      </c>
      <c r="F2121">
        <v>754</v>
      </c>
      <c r="G2121">
        <v>-10.580224103797301</v>
      </c>
      <c r="H2121">
        <v>-4.9291199411640196</v>
      </c>
      <c r="I2121">
        <v>-10.017921280792599</v>
      </c>
      <c r="J2121">
        <v>0.98790179848641002</v>
      </c>
      <c r="K2121">
        <v>731.28253328445601</v>
      </c>
      <c r="L2121">
        <v>729.03439350939902</v>
      </c>
      <c r="M2121">
        <v>60.768700597045999</v>
      </c>
      <c r="N2121">
        <v>1.94730931936767</v>
      </c>
      <c r="O2121">
        <v>19.230769230769202</v>
      </c>
      <c r="P2121">
        <v>16.899224806201499</v>
      </c>
      <c r="Q2121">
        <v>1.9098471924208001E-2</v>
      </c>
    </row>
    <row r="2122" spans="1:17" hidden="1" x14ac:dyDescent="0.3">
      <c r="A2122" t="s">
        <v>4402</v>
      </c>
      <c r="B2122" t="s">
        <v>4403</v>
      </c>
      <c r="C2122" t="str">
        <f>IFERROR(VLOOKUP(Table1[[#This Row],[Ticker]],[1]!Table1[[Symbol]:[Industry]],2,FALSE),"-")</f>
        <v>-</v>
      </c>
      <c r="E2122">
        <v>289.693673571999</v>
      </c>
      <c r="F2122">
        <v>79.930000000000007</v>
      </c>
      <c r="G2122">
        <v>-62.942052867952199</v>
      </c>
      <c r="H2122">
        <v>-36.266053589523302</v>
      </c>
      <c r="I2122">
        <v>-47.293806705424998</v>
      </c>
      <c r="J2122">
        <v>-9.3344722119083396</v>
      </c>
      <c r="M2122">
        <v>9.1460237027677493</v>
      </c>
      <c r="O2122">
        <v>64.568997873138898</v>
      </c>
      <c r="P2122">
        <v>5.1710526315789496</v>
      </c>
    </row>
    <row r="2123" spans="1:17" hidden="1" x14ac:dyDescent="0.3">
      <c r="A2123" t="s">
        <v>4404</v>
      </c>
      <c r="B2123" t="s">
        <v>4405</v>
      </c>
      <c r="C2123" t="str">
        <f>IFERROR(VLOOKUP(Table1[[#This Row],[Ticker]],[1]!Table1[[Symbol]:[Industry]],2,FALSE),"-")</f>
        <v>-</v>
      </c>
      <c r="D2123" t="s">
        <v>282</v>
      </c>
      <c r="E2123">
        <v>289.45999999999998</v>
      </c>
      <c r="F2123">
        <v>355.75</v>
      </c>
      <c r="G2123">
        <v>45.624075485883097</v>
      </c>
      <c r="H2123">
        <v>31.7087416925742</v>
      </c>
      <c r="I2123">
        <v>5.3832959601872004</v>
      </c>
      <c r="J2123">
        <v>8.6332396917685195</v>
      </c>
      <c r="K2123">
        <v>302.25474800635101</v>
      </c>
      <c r="L2123">
        <v>269.65521378937399</v>
      </c>
      <c r="M2123">
        <v>72.2937752872229</v>
      </c>
      <c r="N2123">
        <v>2.0513221718040899</v>
      </c>
      <c r="O2123">
        <v>9.5713281799016201</v>
      </c>
      <c r="P2123">
        <v>89.228723404255305</v>
      </c>
      <c r="Q2123">
        <v>0.19852120658958899</v>
      </c>
    </row>
    <row r="2124" spans="1:17" hidden="1" x14ac:dyDescent="0.3">
      <c r="A2124" t="s">
        <v>4406</v>
      </c>
      <c r="B2124" t="s">
        <v>4407</v>
      </c>
      <c r="C2124" t="str">
        <f>IFERROR(VLOOKUP(Table1[[#This Row],[Ticker]],[1]!Table1[[Symbol]:[Industry]],2,FALSE),"-")</f>
        <v>-</v>
      </c>
      <c r="D2124" t="s">
        <v>46</v>
      </c>
      <c r="E2124">
        <v>289.31599999999997</v>
      </c>
      <c r="F2124">
        <v>188.3</v>
      </c>
      <c r="G2124">
        <v>-41.005211302977997</v>
      </c>
      <c r="H2124">
        <v>4.3047664038285598</v>
      </c>
      <c r="I2124">
        <v>-26.512987775859099</v>
      </c>
      <c r="J2124">
        <v>-10.3850789239733</v>
      </c>
      <c r="K2124">
        <v>196.04023714506801</v>
      </c>
      <c r="M2124">
        <v>46.373145214142298</v>
      </c>
      <c r="N2124">
        <v>0.69600107957356805</v>
      </c>
      <c r="O2124">
        <v>71.428571428571402</v>
      </c>
      <c r="P2124">
        <v>29.817304377800699</v>
      </c>
    </row>
    <row r="2125" spans="1:17" hidden="1" x14ac:dyDescent="0.3">
      <c r="A2125" t="s">
        <v>4408</v>
      </c>
      <c r="B2125" t="s">
        <v>4409</v>
      </c>
      <c r="C2125" t="str">
        <f>IFERROR(VLOOKUP(Table1[[#This Row],[Ticker]],[1]!Table1[[Symbol]:[Industry]],2,FALSE),"-")</f>
        <v>-</v>
      </c>
      <c r="D2125" t="s">
        <v>173</v>
      </c>
      <c r="E2125">
        <v>289.28198700000002</v>
      </c>
      <c r="F2125">
        <v>292.95</v>
      </c>
      <c r="G2125">
        <v>127.564153157153</v>
      </c>
      <c r="H2125">
        <v>-17.788883444437101</v>
      </c>
      <c r="I2125">
        <v>30.540952691647998</v>
      </c>
      <c r="J2125">
        <v>1.2524473195321499</v>
      </c>
      <c r="K2125">
        <v>265.83666314595303</v>
      </c>
      <c r="L2125">
        <v>211.86024713258001</v>
      </c>
      <c r="M2125">
        <v>53.279255315018297</v>
      </c>
      <c r="N2125">
        <v>0.40458516037703202</v>
      </c>
      <c r="O2125">
        <v>11.9644990612732</v>
      </c>
      <c r="P2125">
        <v>179</v>
      </c>
    </row>
    <row r="2126" spans="1:17" hidden="1" x14ac:dyDescent="0.3">
      <c r="A2126" t="s">
        <v>4410</v>
      </c>
      <c r="B2126" t="s">
        <v>4411</v>
      </c>
      <c r="C2126" t="str">
        <f>IFERROR(VLOOKUP(Table1[[#This Row],[Ticker]],[1]!Table1[[Symbol]:[Industry]],2,FALSE),"-")</f>
        <v>-</v>
      </c>
      <c r="D2126" t="s">
        <v>78</v>
      </c>
      <c r="E2126">
        <v>289.27609100000001</v>
      </c>
      <c r="F2126">
        <v>12.77</v>
      </c>
      <c r="G2126">
        <v>26.166661030184599</v>
      </c>
      <c r="H2126">
        <v>-13.3121919477858</v>
      </c>
      <c r="I2126">
        <v>143.490186827315</v>
      </c>
      <c r="J2126">
        <v>-9.7956060807355492</v>
      </c>
      <c r="K2126">
        <v>13.382062791055899</v>
      </c>
      <c r="L2126">
        <v>9.4887326061326807</v>
      </c>
      <c r="M2126">
        <v>26.972774164165902</v>
      </c>
      <c r="N2126">
        <v>0.71895295220130195</v>
      </c>
      <c r="O2126">
        <v>31.558339859044601</v>
      </c>
      <c r="P2126">
        <v>245.13513513513499</v>
      </c>
      <c r="Q2126">
        <v>7.2261369250219004E-2</v>
      </c>
    </row>
    <row r="2127" spans="1:17" hidden="1" x14ac:dyDescent="0.3">
      <c r="A2127" t="s">
        <v>4412</v>
      </c>
      <c r="B2127" t="s">
        <v>4413</v>
      </c>
      <c r="C2127" t="str">
        <f>IFERROR(VLOOKUP(Table1[[#This Row],[Ticker]],[1]!Table1[[Symbol]:[Industry]],2,FALSE),"-")</f>
        <v>-</v>
      </c>
      <c r="D2127" t="s">
        <v>413</v>
      </c>
      <c r="E2127">
        <v>289.17868587999999</v>
      </c>
      <c r="F2127">
        <v>807.8</v>
      </c>
      <c r="G2127">
        <v>83.416145118378296</v>
      </c>
      <c r="H2127">
        <v>-2.1226308564454102</v>
      </c>
      <c r="I2127">
        <v>13.7493608181375</v>
      </c>
      <c r="J2127">
        <v>-0.81296160299460096</v>
      </c>
      <c r="K2127">
        <v>770.53237030942296</v>
      </c>
      <c r="L2127">
        <v>681.17925523294696</v>
      </c>
      <c r="M2127">
        <v>49.586720371235799</v>
      </c>
      <c r="N2127">
        <v>0.85796811787699101</v>
      </c>
      <c r="O2127">
        <v>15.146075761326999</v>
      </c>
      <c r="P2127">
        <v>126.91011235955</v>
      </c>
      <c r="Q2127">
        <v>3.7891980046436999E-2</v>
      </c>
    </row>
    <row r="2128" spans="1:17" hidden="1" x14ac:dyDescent="0.3">
      <c r="A2128" t="s">
        <v>4414</v>
      </c>
      <c r="B2128" t="s">
        <v>4415</v>
      </c>
      <c r="C2128" t="str">
        <f>IFERROR(VLOOKUP(Table1[[#This Row],[Ticker]],[1]!Table1[[Symbol]:[Industry]],2,FALSE),"-")</f>
        <v>-</v>
      </c>
      <c r="D2128" t="s">
        <v>1811</v>
      </c>
      <c r="E2128">
        <v>288.705831119999</v>
      </c>
      <c r="F2128">
        <v>442.7</v>
      </c>
      <c r="G2128">
        <v>35.373954529869401</v>
      </c>
      <c r="H2128">
        <v>12.456989178096901</v>
      </c>
      <c r="I2128">
        <v>43.1786436498763</v>
      </c>
      <c r="J2128">
        <v>13.9423293069172</v>
      </c>
      <c r="K2128">
        <v>392.172205706238</v>
      </c>
      <c r="L2128">
        <v>346.36024263828102</v>
      </c>
      <c r="M2128">
        <v>66.838866076392904</v>
      </c>
      <c r="N2128">
        <v>2.3523603922513101</v>
      </c>
      <c r="O2128">
        <v>12.491529252315299</v>
      </c>
      <c r="P2128">
        <v>65.371684721703403</v>
      </c>
      <c r="Q2128">
        <v>2.2400433868286E-2</v>
      </c>
    </row>
    <row r="2129" spans="1:17" hidden="1" x14ac:dyDescent="0.3">
      <c r="A2129" t="s">
        <v>4416</v>
      </c>
      <c r="B2129" t="s">
        <v>4417</v>
      </c>
      <c r="C2129" t="str">
        <f>IFERROR(VLOOKUP(Table1[[#This Row],[Ticker]],[1]!Table1[[Symbol]:[Industry]],2,FALSE),"-")</f>
        <v>-</v>
      </c>
      <c r="D2129" t="s">
        <v>711</v>
      </c>
      <c r="E2129">
        <v>286.83496256799998</v>
      </c>
      <c r="F2129">
        <v>260.04000000000002</v>
      </c>
      <c r="G2129">
        <v>1.2876269387921699</v>
      </c>
      <c r="H2129">
        <v>-0.26692442256243598</v>
      </c>
      <c r="I2129">
        <v>0.46216729488385599</v>
      </c>
      <c r="J2129">
        <v>-0.180568451429859</v>
      </c>
      <c r="K2129">
        <v>248.34930335650199</v>
      </c>
      <c r="L2129">
        <v>231.128023272592</v>
      </c>
      <c r="M2129">
        <v>58.2466499100683</v>
      </c>
      <c r="N2129">
        <v>0.49078228097973903</v>
      </c>
      <c r="O2129">
        <v>2.34963851715119</v>
      </c>
      <c r="P2129">
        <v>30.712777721926201</v>
      </c>
      <c r="Q2129">
        <v>4.1697795445031001E-2</v>
      </c>
    </row>
    <row r="2130" spans="1:17" hidden="1" x14ac:dyDescent="0.3">
      <c r="A2130" t="s">
        <v>4418</v>
      </c>
      <c r="B2130" t="s">
        <v>4419</v>
      </c>
      <c r="C2130" t="str">
        <f>IFERROR(VLOOKUP(Table1[[#This Row],[Ticker]],[1]!Table1[[Symbol]:[Industry]],2,FALSE),"-")</f>
        <v>-</v>
      </c>
      <c r="D2130" t="s">
        <v>4420</v>
      </c>
      <c r="E2130">
        <v>286.58232981999998</v>
      </c>
      <c r="F2130">
        <v>515.29999999999995</v>
      </c>
      <c r="G2130">
        <v>126.941129475221</v>
      </c>
      <c r="H2130">
        <v>34.7098760306069</v>
      </c>
      <c r="I2130">
        <v>28.3651289805752</v>
      </c>
      <c r="J2130">
        <v>0.70756258546063699</v>
      </c>
      <c r="K2130">
        <v>392.18403051711601</v>
      </c>
      <c r="M2130">
        <v>73.882524135522601</v>
      </c>
      <c r="N2130">
        <v>1.9586513380349699</v>
      </c>
      <c r="O2130">
        <v>4.78362119153892</v>
      </c>
      <c r="P2130">
        <v>210.70244196563101</v>
      </c>
    </row>
    <row r="2131" spans="1:17" hidden="1" x14ac:dyDescent="0.3">
      <c r="A2131" t="s">
        <v>4421</v>
      </c>
      <c r="B2131" t="s">
        <v>4422</v>
      </c>
      <c r="C2131" t="str">
        <f>IFERROR(VLOOKUP(Table1[[#This Row],[Ticker]],[1]!Table1[[Symbol]:[Industry]],2,FALSE),"-")</f>
        <v>-</v>
      </c>
      <c r="D2131" t="s">
        <v>637</v>
      </c>
      <c r="E2131">
        <v>286.43404361999899</v>
      </c>
      <c r="F2131">
        <v>560</v>
      </c>
      <c r="G2131">
        <v>-42.838655367265901</v>
      </c>
      <c r="H2131">
        <v>2.0971889633744198</v>
      </c>
      <c r="I2131">
        <v>-28.725024105542499</v>
      </c>
      <c r="J2131">
        <v>-0.95543900890035904</v>
      </c>
      <c r="K2131">
        <v>585.17952481780901</v>
      </c>
      <c r="L2131">
        <v>613.02909639532902</v>
      </c>
      <c r="M2131">
        <v>54.003800298665098</v>
      </c>
      <c r="N2131">
        <v>1.36996065289377</v>
      </c>
      <c r="O2131">
        <v>38.375</v>
      </c>
      <c r="P2131">
        <v>15.654688145394401</v>
      </c>
    </row>
    <row r="2132" spans="1:17" hidden="1" x14ac:dyDescent="0.3">
      <c r="A2132" t="s">
        <v>4423</v>
      </c>
      <c r="B2132" t="s">
        <v>4424</v>
      </c>
      <c r="C2132" t="str">
        <f>IFERROR(VLOOKUP(Table1[[#This Row],[Ticker]],[1]!Table1[[Symbol]:[Industry]],2,FALSE),"-")</f>
        <v>-</v>
      </c>
      <c r="D2132" t="s">
        <v>304</v>
      </c>
      <c r="E2132">
        <v>286.23716896500002</v>
      </c>
      <c r="F2132">
        <v>41.91</v>
      </c>
      <c r="G2132">
        <v>2.2746596465275002</v>
      </c>
      <c r="H2132">
        <v>1.0894332997610101</v>
      </c>
      <c r="I2132">
        <v>-20.642391569897001</v>
      </c>
      <c r="J2132">
        <v>-4.0965645876758199</v>
      </c>
      <c r="K2132">
        <v>42.657051911779099</v>
      </c>
      <c r="L2132">
        <v>44.445733880489897</v>
      </c>
      <c r="M2132">
        <v>44.603255666325197</v>
      </c>
      <c r="N2132">
        <v>1.0528199446626101</v>
      </c>
      <c r="O2132">
        <v>58.1722739203054</v>
      </c>
      <c r="P2132">
        <v>76.686340640809405</v>
      </c>
      <c r="Q2132">
        <v>7.2731441778017006E-2</v>
      </c>
    </row>
    <row r="2133" spans="1:17" hidden="1" x14ac:dyDescent="0.3">
      <c r="A2133" t="s">
        <v>4425</v>
      </c>
      <c r="B2133" t="s">
        <v>4426</v>
      </c>
      <c r="C2133" t="str">
        <f>IFERROR(VLOOKUP(Table1[[#This Row],[Ticker]],[1]!Table1[[Symbol]:[Industry]],2,FALSE),"-")</f>
        <v>-</v>
      </c>
      <c r="D2133" t="s">
        <v>938</v>
      </c>
      <c r="E2133">
        <v>284.50971944999998</v>
      </c>
      <c r="F2133">
        <v>87.02</v>
      </c>
      <c r="G2133">
        <v>35.797404120327002</v>
      </c>
      <c r="H2133">
        <v>-4.5774952902572004</v>
      </c>
      <c r="I2133">
        <v>41.2944121794281</v>
      </c>
      <c r="J2133">
        <v>-5.2970436197899504</v>
      </c>
      <c r="K2133">
        <v>88.342190349004099</v>
      </c>
      <c r="L2133">
        <v>77.267294187878093</v>
      </c>
      <c r="M2133">
        <v>37.636105945604903</v>
      </c>
      <c r="N2133">
        <v>1.9925528139597299</v>
      </c>
      <c r="O2133">
        <v>36.405424040450399</v>
      </c>
      <c r="P2133">
        <v>91.252747252747199</v>
      </c>
      <c r="Q2133">
        <v>-1.834189600425E-3</v>
      </c>
    </row>
    <row r="2134" spans="1:17" hidden="1" x14ac:dyDescent="0.3">
      <c r="A2134" t="s">
        <v>4427</v>
      </c>
      <c r="B2134" t="s">
        <v>4428</v>
      </c>
      <c r="C2134" t="str">
        <f>IFERROR(VLOOKUP(Table1[[#This Row],[Ticker]],[1]!Table1[[Symbol]:[Industry]],2,FALSE),"-")</f>
        <v>-</v>
      </c>
      <c r="D2134" t="s">
        <v>153</v>
      </c>
      <c r="E2134">
        <v>284.493965</v>
      </c>
      <c r="F2134">
        <v>909.7</v>
      </c>
      <c r="G2134">
        <v>231.959200251151</v>
      </c>
      <c r="H2134">
        <v>3.6446720227506302</v>
      </c>
      <c r="I2134">
        <v>28.4002045646486</v>
      </c>
      <c r="J2134">
        <v>3.35504817426107</v>
      </c>
      <c r="K2134">
        <v>907.86936881287102</v>
      </c>
      <c r="L2134">
        <v>746.08244392255597</v>
      </c>
      <c r="M2134">
        <v>64.614475863250604</v>
      </c>
      <c r="N2134">
        <v>0.71712467679709202</v>
      </c>
      <c r="O2134">
        <v>51.148730350664998</v>
      </c>
      <c r="P2134">
        <v>279.041666666666</v>
      </c>
      <c r="Q2134">
        <v>0.18051932137728299</v>
      </c>
    </row>
    <row r="2135" spans="1:17" hidden="1" x14ac:dyDescent="0.3">
      <c r="A2135" t="s">
        <v>4429</v>
      </c>
      <c r="B2135" t="s">
        <v>4430</v>
      </c>
      <c r="C2135" t="str">
        <f>IFERROR(VLOOKUP(Table1[[#This Row],[Ticker]],[1]!Table1[[Symbol]:[Industry]],2,FALSE),"-")</f>
        <v>-</v>
      </c>
      <c r="D2135" t="s">
        <v>413</v>
      </c>
      <c r="E2135">
        <v>283.59264439999998</v>
      </c>
      <c r="F2135">
        <v>208.1</v>
      </c>
      <c r="G2135">
        <v>142.11409233245399</v>
      </c>
      <c r="H2135">
        <v>105.569035810221</v>
      </c>
      <c r="I2135">
        <v>114.285839001228</v>
      </c>
      <c r="J2135">
        <v>89.715823455025799</v>
      </c>
      <c r="K2135">
        <v>120.58561578294599</v>
      </c>
      <c r="L2135">
        <v>100.33264234030599</v>
      </c>
      <c r="M2135">
        <v>96.422163669197005</v>
      </c>
      <c r="N2135">
        <v>3.80760259422056</v>
      </c>
      <c r="O2135">
        <v>10.5237866410379</v>
      </c>
      <c r="P2135">
        <v>185.06849315068399</v>
      </c>
      <c r="Q2135">
        <v>0.13730715911291799</v>
      </c>
    </row>
    <row r="2136" spans="1:17" hidden="1" x14ac:dyDescent="0.3">
      <c r="A2136" t="s">
        <v>4431</v>
      </c>
      <c r="B2136" t="s">
        <v>4432</v>
      </c>
      <c r="C2136" t="str">
        <f>IFERROR(VLOOKUP(Table1[[#This Row],[Ticker]],[1]!Table1[[Symbol]:[Industry]],2,FALSE),"-")</f>
        <v>-</v>
      </c>
      <c r="D2136" t="s">
        <v>637</v>
      </c>
      <c r="E2136">
        <v>282.77258625000002</v>
      </c>
      <c r="F2136">
        <v>69.930000000000007</v>
      </c>
      <c r="G2136">
        <v>-16.3536868995091</v>
      </c>
      <c r="H2136">
        <v>-11.4687898410813</v>
      </c>
      <c r="I2136">
        <v>-50.549766375375299</v>
      </c>
      <c r="J2136">
        <v>-3.6595818559033799</v>
      </c>
      <c r="K2136">
        <v>74.423651911118199</v>
      </c>
      <c r="L2136">
        <v>75.921553103566595</v>
      </c>
      <c r="M2136">
        <v>32.715084440780103</v>
      </c>
      <c r="N2136">
        <v>0.67912119763337797</v>
      </c>
      <c r="O2136">
        <v>78.678678678678594</v>
      </c>
      <c r="P2136">
        <v>21.40625</v>
      </c>
      <c r="Q2136">
        <v>0.12325919646507499</v>
      </c>
    </row>
    <row r="2137" spans="1:17" hidden="1" x14ac:dyDescent="0.3">
      <c r="A2137" t="s">
        <v>4433</v>
      </c>
      <c r="B2137" t="s">
        <v>4434</v>
      </c>
      <c r="C2137" t="str">
        <f>IFERROR(VLOOKUP(Table1[[#This Row],[Ticker]],[1]!Table1[[Symbol]:[Industry]],2,FALSE),"-")</f>
        <v>-</v>
      </c>
      <c r="D2137" t="s">
        <v>938</v>
      </c>
      <c r="E2137">
        <v>282.30268000000001</v>
      </c>
      <c r="F2137">
        <v>202.45</v>
      </c>
      <c r="G2137">
        <v>27.845582347815501</v>
      </c>
      <c r="H2137">
        <v>29.1417667664611</v>
      </c>
      <c r="I2137">
        <v>42.337805874934503</v>
      </c>
      <c r="J2137">
        <v>-9.9729637303288392</v>
      </c>
      <c r="K2137">
        <v>182.00076479270101</v>
      </c>
      <c r="M2137">
        <v>46.432083302265703</v>
      </c>
      <c r="N2137">
        <v>0.845076473620897</v>
      </c>
      <c r="O2137">
        <v>23.437885897752501</v>
      </c>
      <c r="P2137">
        <v>75.890529973935699</v>
      </c>
    </row>
    <row r="2138" spans="1:17" hidden="1" x14ac:dyDescent="0.3">
      <c r="A2138" t="s">
        <v>4435</v>
      </c>
      <c r="B2138" t="s">
        <v>4436</v>
      </c>
      <c r="C2138" t="str">
        <f>IFERROR(VLOOKUP(Table1[[#This Row],[Ticker]],[1]!Table1[[Symbol]:[Industry]],2,FALSE),"-")</f>
        <v>-</v>
      </c>
      <c r="D2138" t="s">
        <v>49</v>
      </c>
      <c r="E2138">
        <v>281.99048900000003</v>
      </c>
      <c r="F2138">
        <v>1.6</v>
      </c>
      <c r="G2138">
        <v>-26.109516850242201</v>
      </c>
      <c r="H2138">
        <v>-3.18096418977875</v>
      </c>
      <c r="I2138">
        <v>-61.909813172684501</v>
      </c>
      <c r="J2138">
        <v>-7.0842764949991404</v>
      </c>
      <c r="K2138">
        <v>1.6760685425946</v>
      </c>
      <c r="L2138">
        <v>1.91330744411825</v>
      </c>
      <c r="M2138">
        <v>49.679504604226601</v>
      </c>
      <c r="N2138">
        <v>2.10746438532269</v>
      </c>
      <c r="O2138">
        <v>119.99999999999901</v>
      </c>
      <c r="P2138">
        <v>37.812230835486602</v>
      </c>
    </row>
    <row r="2139" spans="1:17" hidden="1" x14ac:dyDescent="0.3">
      <c r="A2139" t="s">
        <v>4437</v>
      </c>
      <c r="B2139" t="s">
        <v>4438</v>
      </c>
      <c r="C2139" t="str">
        <f>IFERROR(VLOOKUP(Table1[[#This Row],[Ticker]],[1]!Table1[[Symbol]:[Industry]],2,FALSE),"-")</f>
        <v>-</v>
      </c>
      <c r="D2139" t="s">
        <v>553</v>
      </c>
      <c r="E2139">
        <v>281.39999999999998</v>
      </c>
      <c r="F2139">
        <v>2.62</v>
      </c>
      <c r="G2139">
        <v>16.884673921790299</v>
      </c>
      <c r="H2139">
        <v>-4.1576443417374902</v>
      </c>
      <c r="I2139">
        <v>-26.833328741113199</v>
      </c>
      <c r="J2139">
        <v>-5.3887719341123104</v>
      </c>
      <c r="K2139">
        <v>2.58081820068801</v>
      </c>
      <c r="L2139">
        <v>2.4463972507227898</v>
      </c>
      <c r="M2139">
        <v>42.350845644709203</v>
      </c>
      <c r="N2139">
        <v>1.6610965985678601</v>
      </c>
      <c r="O2139">
        <v>43.2534510732239</v>
      </c>
      <c r="P2139">
        <v>51.247083433904599</v>
      </c>
      <c r="Q2139">
        <v>-1.2199897553008E-2</v>
      </c>
    </row>
    <row r="2140" spans="1:17" hidden="1" x14ac:dyDescent="0.3">
      <c r="A2140" t="s">
        <v>4439</v>
      </c>
      <c r="B2140" t="s">
        <v>4440</v>
      </c>
      <c r="C2140" t="str">
        <f>IFERROR(VLOOKUP(Table1[[#This Row],[Ticker]],[1]!Table1[[Symbol]:[Industry]],2,FALSE),"-")</f>
        <v>-</v>
      </c>
      <c r="D2140" t="s">
        <v>548</v>
      </c>
      <c r="E2140">
        <v>281.16341999999997</v>
      </c>
      <c r="F2140">
        <v>138.19999999999999</v>
      </c>
      <c r="G2140">
        <v>-61.747065939569502</v>
      </c>
      <c r="H2140">
        <v>6.8843343176839502</v>
      </c>
      <c r="I2140">
        <v>-33.742392358204903</v>
      </c>
      <c r="J2140">
        <v>-13.665663220990901</v>
      </c>
      <c r="K2140">
        <v>131.51618153340399</v>
      </c>
      <c r="M2140">
        <v>59.4654367834463</v>
      </c>
      <c r="N2140">
        <v>2.21112881583361</v>
      </c>
      <c r="O2140">
        <v>70.767004341534005</v>
      </c>
      <c r="P2140">
        <v>38.199999999999903</v>
      </c>
    </row>
    <row r="2141" spans="1:17" hidden="1" x14ac:dyDescent="0.3">
      <c r="A2141" t="s">
        <v>4441</v>
      </c>
      <c r="B2141" t="s">
        <v>4442</v>
      </c>
      <c r="C2141" t="str">
        <f>IFERROR(VLOOKUP(Table1[[#This Row],[Ticker]],[1]!Table1[[Symbol]:[Industry]],2,FALSE),"-")</f>
        <v>-</v>
      </c>
      <c r="D2141" t="s">
        <v>243</v>
      </c>
      <c r="E2141">
        <v>279.33023550000001</v>
      </c>
      <c r="F2141">
        <v>396.2</v>
      </c>
      <c r="G2141">
        <v>-17.120558283033301</v>
      </c>
      <c r="H2141">
        <v>-3.93914775845652</v>
      </c>
      <c r="I2141">
        <v>-11.0699047990525</v>
      </c>
      <c r="J2141">
        <v>-1.5683812503282999</v>
      </c>
      <c r="K2141">
        <v>397.25819860811799</v>
      </c>
      <c r="L2141">
        <v>383.83449079606402</v>
      </c>
      <c r="M2141">
        <v>43.993123916424899</v>
      </c>
      <c r="N2141">
        <v>0.76318362821060604</v>
      </c>
      <c r="O2141">
        <v>29.7198384654215</v>
      </c>
      <c r="P2141">
        <v>21.720430107526798</v>
      </c>
      <c r="Q2141">
        <v>0.106965504499952</v>
      </c>
    </row>
    <row r="2142" spans="1:17" hidden="1" x14ac:dyDescent="0.3">
      <c r="A2142" t="s">
        <v>4443</v>
      </c>
      <c r="B2142" t="s">
        <v>4444</v>
      </c>
      <c r="C2142" t="str">
        <f>IFERROR(VLOOKUP(Table1[[#This Row],[Ticker]],[1]!Table1[[Symbol]:[Industry]],2,FALSE),"-")</f>
        <v>-</v>
      </c>
      <c r="D2142" t="s">
        <v>413</v>
      </c>
      <c r="E2142">
        <v>279.27309939999998</v>
      </c>
      <c r="F2142">
        <v>275.5</v>
      </c>
      <c r="G2142">
        <v>52.784955170115197</v>
      </c>
      <c r="H2142">
        <v>16.14833688549</v>
      </c>
      <c r="I2142">
        <v>-23.096144571781799</v>
      </c>
      <c r="J2142">
        <v>-5.22082019128118</v>
      </c>
      <c r="K2142">
        <v>275.00901087408602</v>
      </c>
      <c r="L2142">
        <v>251.84140921175199</v>
      </c>
      <c r="M2142">
        <v>42.263830549216401</v>
      </c>
      <c r="N2142">
        <v>0.98946535421783299</v>
      </c>
      <c r="O2142">
        <v>49.655172413793103</v>
      </c>
      <c r="P2142">
        <v>87.033265444670704</v>
      </c>
      <c r="Q2142">
        <v>5.0406631159933997E-2</v>
      </c>
    </row>
    <row r="2143" spans="1:17" hidden="1" x14ac:dyDescent="0.3">
      <c r="A2143" t="s">
        <v>4445</v>
      </c>
      <c r="B2143" t="s">
        <v>4446</v>
      </c>
      <c r="C2143" t="str">
        <f>IFERROR(VLOOKUP(Table1[[#This Row],[Ticker]],[1]!Table1[[Symbol]:[Industry]],2,FALSE),"-")</f>
        <v>-</v>
      </c>
      <c r="E2143">
        <v>278.04996399999999</v>
      </c>
      <c r="F2143">
        <v>31.26</v>
      </c>
      <c r="G2143">
        <v>33.495661509915202</v>
      </c>
      <c r="H2143">
        <v>2.7126308515435702</v>
      </c>
      <c r="I2143">
        <v>-7.7098131726845303</v>
      </c>
      <c r="J2143">
        <v>-0.45474510684705399</v>
      </c>
      <c r="K2143">
        <v>30.892401956104401</v>
      </c>
      <c r="L2143">
        <v>29.2180384294868</v>
      </c>
      <c r="M2143">
        <v>56.717858396280398</v>
      </c>
      <c r="N2143">
        <v>1.0536195361242799</v>
      </c>
      <c r="O2143">
        <v>33.077415227127297</v>
      </c>
      <c r="P2143">
        <v>63.836477987421397</v>
      </c>
      <c r="Q2143">
        <v>6.8982224757497004E-2</v>
      </c>
    </row>
    <row r="2144" spans="1:17" hidden="1" x14ac:dyDescent="0.3">
      <c r="A2144" t="s">
        <v>4447</v>
      </c>
      <c r="B2144" t="s">
        <v>4448</v>
      </c>
      <c r="C2144" t="str">
        <f>IFERROR(VLOOKUP(Table1[[#This Row],[Ticker]],[1]!Table1[[Symbol]:[Industry]],2,FALSE),"-")</f>
        <v>-</v>
      </c>
      <c r="D2144" t="s">
        <v>1018</v>
      </c>
      <c r="E2144">
        <v>277.64226278799998</v>
      </c>
      <c r="F2144">
        <v>8.1</v>
      </c>
      <c r="G2144">
        <v>152.90830812778199</v>
      </c>
      <c r="H2144">
        <v>85.532271104338903</v>
      </c>
      <c r="I2144">
        <v>25.378322420535699</v>
      </c>
      <c r="J2144">
        <v>2.8181252453071699</v>
      </c>
      <c r="K2144">
        <v>5.8620985749292904</v>
      </c>
      <c r="L2144">
        <v>4.9429793028278404</v>
      </c>
      <c r="M2144">
        <v>84.599142895265999</v>
      </c>
      <c r="N2144">
        <v>2.1499912510399302</v>
      </c>
      <c r="O2144">
        <v>6.4197530864197496</v>
      </c>
      <c r="Q2144">
        <v>4.3306575529276997E-2</v>
      </c>
    </row>
    <row r="2145" spans="1:17" hidden="1" x14ac:dyDescent="0.3">
      <c r="A2145" t="s">
        <v>4449</v>
      </c>
      <c r="B2145" t="s">
        <v>4450</v>
      </c>
      <c r="C2145" t="str">
        <f>IFERROR(VLOOKUP(Table1[[#This Row],[Ticker]],[1]!Table1[[Symbol]:[Industry]],2,FALSE),"-")</f>
        <v>-</v>
      </c>
      <c r="E2145">
        <v>277.245</v>
      </c>
      <c r="F2145">
        <v>1238.4000000000001</v>
      </c>
      <c r="G2145">
        <v>200.00808454426601</v>
      </c>
      <c r="H2145">
        <v>-8.4128269348767706</v>
      </c>
      <c r="I2145">
        <v>38.6280826517851</v>
      </c>
      <c r="J2145">
        <v>-1.78657493010224</v>
      </c>
      <c r="K2145">
        <v>1165.0983433808501</v>
      </c>
      <c r="L2145">
        <v>866.78441848223895</v>
      </c>
      <c r="M2145">
        <v>48.219300802356699</v>
      </c>
      <c r="N2145">
        <v>0.57378361075544104</v>
      </c>
      <c r="O2145">
        <v>16.258882428940499</v>
      </c>
      <c r="P2145">
        <v>268.29739776951601</v>
      </c>
      <c r="Q2145">
        <v>0.194783747506451</v>
      </c>
    </row>
    <row r="2146" spans="1:17" hidden="1" x14ac:dyDescent="0.3">
      <c r="A2146" t="s">
        <v>4451</v>
      </c>
      <c r="B2146" t="s">
        <v>4452</v>
      </c>
      <c r="C2146" t="str">
        <f>IFERROR(VLOOKUP(Table1[[#This Row],[Ticker]],[1]!Table1[[Symbol]:[Industry]],2,FALSE),"-")</f>
        <v>-</v>
      </c>
      <c r="D2146" t="s">
        <v>153</v>
      </c>
      <c r="E2146">
        <v>277.06953774499999</v>
      </c>
      <c r="F2146">
        <v>266.2</v>
      </c>
      <c r="G2146">
        <v>-14.506282181098101</v>
      </c>
      <c r="H2146">
        <v>-7.0744827082972499</v>
      </c>
      <c r="I2146">
        <v>-18.375027508594599</v>
      </c>
      <c r="J2146">
        <v>-1.6429169949065301</v>
      </c>
      <c r="K2146">
        <v>264.33357548307299</v>
      </c>
      <c r="L2146">
        <v>259.649223211226</v>
      </c>
      <c r="M2146">
        <v>51.933123850122399</v>
      </c>
      <c r="N2146">
        <v>0.80943057876832203</v>
      </c>
      <c r="O2146">
        <v>22.614575507137399</v>
      </c>
      <c r="P2146">
        <v>18.311111111111099</v>
      </c>
      <c r="Q2146">
        <v>6.5140525355132997E-2</v>
      </c>
    </row>
    <row r="2147" spans="1:17" hidden="1" x14ac:dyDescent="0.3">
      <c r="A2147" t="s">
        <v>4453</v>
      </c>
      <c r="B2147" t="s">
        <v>4454</v>
      </c>
      <c r="C2147" t="str">
        <f>IFERROR(VLOOKUP(Table1[[#This Row],[Ticker]],[1]!Table1[[Symbol]:[Industry]],2,FALSE),"-")</f>
        <v>-</v>
      </c>
      <c r="D2147" t="s">
        <v>637</v>
      </c>
      <c r="E2147">
        <v>277.00725360000001</v>
      </c>
      <c r="F2147">
        <v>68.680000000000007</v>
      </c>
      <c r="G2147">
        <v>0.80670565989278398</v>
      </c>
      <c r="H2147">
        <v>-6.9647960986106501</v>
      </c>
      <c r="I2147">
        <v>-11.647039450056701</v>
      </c>
      <c r="J2147">
        <v>-2.3910088431107899</v>
      </c>
      <c r="K2147">
        <v>68.951606748104794</v>
      </c>
      <c r="L2147">
        <v>65.955942505754393</v>
      </c>
      <c r="M2147">
        <v>46.294125486865298</v>
      </c>
      <c r="N2147">
        <v>1.4215754398310001</v>
      </c>
      <c r="O2147">
        <v>15.0262085032032</v>
      </c>
      <c r="P2147">
        <v>36.676616915422898</v>
      </c>
      <c r="Q2147">
        <v>4.9438944313147E-2</v>
      </c>
    </row>
    <row r="2148" spans="1:17" hidden="1" x14ac:dyDescent="0.3">
      <c r="A2148" t="s">
        <v>4455</v>
      </c>
      <c r="B2148" t="s">
        <v>4456</v>
      </c>
      <c r="C2148" t="str">
        <f>IFERROR(VLOOKUP(Table1[[#This Row],[Ticker]],[1]!Table1[[Symbol]:[Industry]],2,FALSE),"-")</f>
        <v>-</v>
      </c>
      <c r="D2148" t="s">
        <v>62</v>
      </c>
      <c r="E2148">
        <v>277.00484749999998</v>
      </c>
      <c r="F2148">
        <v>275.3</v>
      </c>
      <c r="G2148">
        <v>-48.208670433042698</v>
      </c>
      <c r="H2148">
        <v>-4.14521737739258</v>
      </c>
      <c r="I2148">
        <v>-45.056971987643202</v>
      </c>
      <c r="J2148">
        <v>-1.4792832926755599</v>
      </c>
      <c r="K2148">
        <v>278.42996709235001</v>
      </c>
      <c r="L2148">
        <v>326.96086935638698</v>
      </c>
      <c r="M2148">
        <v>51.598211733526099</v>
      </c>
      <c r="N2148">
        <v>0.84824906376124698</v>
      </c>
      <c r="O2148">
        <v>70.286959680348701</v>
      </c>
      <c r="P2148">
        <v>14.7083333333333</v>
      </c>
      <c r="Q2148">
        <v>-0.159525591213901</v>
      </c>
    </row>
    <row r="2149" spans="1:17" hidden="1" x14ac:dyDescent="0.3">
      <c r="A2149" t="s">
        <v>4457</v>
      </c>
      <c r="B2149" t="s">
        <v>4458</v>
      </c>
      <c r="C2149" t="str">
        <f>IFERROR(VLOOKUP(Table1[[#This Row],[Ticker]],[1]!Table1[[Symbol]:[Industry]],2,FALSE),"-")</f>
        <v>-</v>
      </c>
      <c r="D2149" t="s">
        <v>214</v>
      </c>
      <c r="E2149">
        <v>276.690652</v>
      </c>
      <c r="F2149">
        <v>149.69999999999999</v>
      </c>
      <c r="G2149">
        <v>48.685682598442099</v>
      </c>
      <c r="H2149">
        <v>58.868766993016898</v>
      </c>
      <c r="I2149">
        <v>63.177906125561002</v>
      </c>
      <c r="J2149">
        <v>-7.8051203413686396</v>
      </c>
      <c r="K2149">
        <v>113.714270602084</v>
      </c>
      <c r="M2149">
        <v>62.635937041574202</v>
      </c>
      <c r="O2149">
        <v>21.9104876419505</v>
      </c>
      <c r="P2149">
        <v>94.415584415584306</v>
      </c>
    </row>
    <row r="2150" spans="1:17" hidden="1" x14ac:dyDescent="0.3">
      <c r="A2150" t="s">
        <v>4459</v>
      </c>
      <c r="B2150" t="s">
        <v>4460</v>
      </c>
      <c r="C2150" t="str">
        <f>IFERROR(VLOOKUP(Table1[[#This Row],[Ticker]],[1]!Table1[[Symbol]:[Industry]],2,FALSE),"-")</f>
        <v>-</v>
      </c>
      <c r="E2150">
        <v>276.48979549000001</v>
      </c>
      <c r="F2150">
        <v>22.11</v>
      </c>
      <c r="G2150">
        <v>-14.225476578037799</v>
      </c>
      <c r="H2150">
        <v>-1.8432945065208299</v>
      </c>
      <c r="I2150">
        <v>-41.741612601437303</v>
      </c>
      <c r="J2150">
        <v>-2.4434718972979899</v>
      </c>
      <c r="K2150">
        <v>22.943904648997002</v>
      </c>
      <c r="L2150">
        <v>23.9708866155148</v>
      </c>
      <c r="M2150">
        <v>48.181000287261099</v>
      </c>
      <c r="N2150">
        <v>0.77403455968568402</v>
      </c>
      <c r="O2150">
        <v>66.440524649479798</v>
      </c>
      <c r="P2150">
        <v>24.563380281690101</v>
      </c>
      <c r="Q2150">
        <v>5.0426958348364997E-2</v>
      </c>
    </row>
    <row r="2151" spans="1:17" hidden="1" x14ac:dyDescent="0.3">
      <c r="A2151" t="s">
        <v>4461</v>
      </c>
      <c r="B2151" t="s">
        <v>4462</v>
      </c>
      <c r="C2151" t="str">
        <f>IFERROR(VLOOKUP(Table1[[#This Row],[Ticker]],[1]!Table1[[Symbol]:[Industry]],2,FALSE),"-")</f>
        <v>-</v>
      </c>
      <c r="D2151" t="s">
        <v>140</v>
      </c>
      <c r="E2151">
        <v>275.90453125400001</v>
      </c>
      <c r="F2151">
        <v>43.86</v>
      </c>
      <c r="G2151">
        <v>44.926088300196497</v>
      </c>
      <c r="H2151">
        <v>-14.001521769216</v>
      </c>
      <c r="I2151">
        <v>-24.4521860540404</v>
      </c>
      <c r="J2151">
        <v>-4.81447409613458</v>
      </c>
      <c r="K2151">
        <v>47.045151563965902</v>
      </c>
      <c r="L2151">
        <v>43.678285800620799</v>
      </c>
      <c r="M2151">
        <v>41.630550284652998</v>
      </c>
      <c r="N2151">
        <v>1.65399253564833</v>
      </c>
      <c r="O2151">
        <v>45.690834473324202</v>
      </c>
      <c r="P2151">
        <v>93.642384105960204</v>
      </c>
      <c r="Q2151">
        <v>5.887987035377E-2</v>
      </c>
    </row>
    <row r="2152" spans="1:17" hidden="1" x14ac:dyDescent="0.3">
      <c r="A2152" t="s">
        <v>4463</v>
      </c>
      <c r="B2152" t="s">
        <v>4464</v>
      </c>
      <c r="C2152" t="str">
        <f>IFERROR(VLOOKUP(Table1[[#This Row],[Ticker]],[1]!Table1[[Symbol]:[Industry]],2,FALSE),"-")</f>
        <v>-</v>
      </c>
      <c r="D2152" t="s">
        <v>148</v>
      </c>
      <c r="E2152">
        <v>275.820258719999</v>
      </c>
      <c r="F2152">
        <v>2.33</v>
      </c>
      <c r="G2152">
        <v>330.460708398235</v>
      </c>
      <c r="H2152">
        <v>4.6662580324434701</v>
      </c>
      <c r="I2152">
        <v>11.370610107738701</v>
      </c>
      <c r="J2152">
        <v>-9.2566459087478492</v>
      </c>
      <c r="K2152">
        <v>2.4296010115336402</v>
      </c>
      <c r="L2152">
        <v>2.0090428558566198</v>
      </c>
      <c r="M2152">
        <v>38.794984010726502</v>
      </c>
      <c r="N2152">
        <v>0.84002733462631696</v>
      </c>
      <c r="O2152">
        <v>65.665236051502106</v>
      </c>
      <c r="P2152">
        <v>375.51020408163203</v>
      </c>
    </row>
    <row r="2153" spans="1:17" hidden="1" x14ac:dyDescent="0.3">
      <c r="A2153" t="s">
        <v>4465</v>
      </c>
      <c r="B2153" t="s">
        <v>4466</v>
      </c>
      <c r="C2153" t="str">
        <f>IFERROR(VLOOKUP(Table1[[#This Row],[Ticker]],[1]!Table1[[Symbol]:[Industry]],2,FALSE),"-")</f>
        <v>-</v>
      </c>
      <c r="D2153" t="s">
        <v>553</v>
      </c>
      <c r="E2153">
        <v>275.7</v>
      </c>
      <c r="F2153">
        <v>274.95</v>
      </c>
      <c r="G2153">
        <v>-16.947418865408501</v>
      </c>
      <c r="H2153">
        <v>-11.2963994898977</v>
      </c>
      <c r="I2153">
        <v>2.9638028707664699</v>
      </c>
      <c r="J2153">
        <v>-0.27036524395436001</v>
      </c>
      <c r="K2153">
        <v>294.30383102015202</v>
      </c>
      <c r="L2153">
        <v>287.07919093758898</v>
      </c>
      <c r="M2153">
        <v>39.219325810485998</v>
      </c>
      <c r="N2153">
        <v>1.0073550356485399</v>
      </c>
      <c r="O2153">
        <v>35.770140025459099</v>
      </c>
      <c r="P2153">
        <v>33.991228070175403</v>
      </c>
      <c r="Q2153">
        <v>0.11660328299884801</v>
      </c>
    </row>
    <row r="2154" spans="1:17" hidden="1" x14ac:dyDescent="0.3">
      <c r="A2154" t="s">
        <v>4467</v>
      </c>
      <c r="B2154" t="s">
        <v>4468</v>
      </c>
      <c r="C2154" t="str">
        <f>IFERROR(VLOOKUP(Table1[[#This Row],[Ticker]],[1]!Table1[[Symbol]:[Industry]],2,FALSE),"-")</f>
        <v>-</v>
      </c>
      <c r="D2154" t="s">
        <v>1649</v>
      </c>
      <c r="E2154">
        <v>275.54706500999998</v>
      </c>
      <c r="F2154">
        <v>249.25</v>
      </c>
      <c r="G2154">
        <v>-11.0619163851343</v>
      </c>
      <c r="H2154">
        <v>-8.1640722978868503</v>
      </c>
      <c r="I2154">
        <v>-5.36995422846568</v>
      </c>
      <c r="J2154">
        <v>-0.20142759686756601</v>
      </c>
      <c r="K2154">
        <v>264.415296030663</v>
      </c>
      <c r="L2154">
        <v>257.12389605934197</v>
      </c>
      <c r="M2154">
        <v>47.0770132600965</v>
      </c>
      <c r="N2154">
        <v>1.13122237904199</v>
      </c>
      <c r="O2154">
        <v>47.281845536609801</v>
      </c>
      <c r="P2154">
        <v>23.391089108910901</v>
      </c>
      <c r="Q2154">
        <v>8.3465509324579995E-2</v>
      </c>
    </row>
    <row r="2155" spans="1:17" hidden="1" x14ac:dyDescent="0.3">
      <c r="A2155" t="s">
        <v>4469</v>
      </c>
      <c r="B2155" t="s">
        <v>4470</v>
      </c>
      <c r="C2155" t="str">
        <f>IFERROR(VLOOKUP(Table1[[#This Row],[Ticker]],[1]!Table1[[Symbol]:[Industry]],2,FALSE),"-")</f>
        <v>-</v>
      </c>
      <c r="D2155" t="s">
        <v>214</v>
      </c>
      <c r="E2155">
        <v>274.98774263000001</v>
      </c>
      <c r="F2155">
        <v>149.4</v>
      </c>
      <c r="G2155">
        <v>11.6118201131295</v>
      </c>
      <c r="H2155">
        <v>10.4478495396472</v>
      </c>
      <c r="I2155">
        <v>2.52909912145563</v>
      </c>
      <c r="J2155">
        <v>1.27316794754305</v>
      </c>
      <c r="K2155">
        <v>130.48348164410299</v>
      </c>
      <c r="L2155">
        <v>125.409883735325</v>
      </c>
      <c r="M2155">
        <v>71.681850338584198</v>
      </c>
      <c r="N2155">
        <v>2.37302977803368</v>
      </c>
      <c r="O2155">
        <v>4.6854082998661202</v>
      </c>
      <c r="P2155">
        <v>43.172017249640597</v>
      </c>
      <c r="Q2155">
        <v>-2.0772816187844999E-2</v>
      </c>
    </row>
    <row r="2156" spans="1:17" hidden="1" x14ac:dyDescent="0.3">
      <c r="A2156" t="s">
        <v>4471</v>
      </c>
      <c r="B2156" t="s">
        <v>4472</v>
      </c>
      <c r="C2156" t="str">
        <f>IFERROR(VLOOKUP(Table1[[#This Row],[Ticker]],[1]!Table1[[Symbol]:[Industry]],2,FALSE),"-")</f>
        <v>-</v>
      </c>
      <c r="D2156" t="s">
        <v>1091</v>
      </c>
      <c r="E2156">
        <v>274.48</v>
      </c>
      <c r="F2156">
        <v>12.41</v>
      </c>
      <c r="G2156">
        <v>9.9715896738229102</v>
      </c>
      <c r="H2156">
        <v>-6.4905633458968799</v>
      </c>
      <c r="I2156">
        <v>-23.582411037453198</v>
      </c>
      <c r="J2156">
        <v>-2.3631113825258798</v>
      </c>
      <c r="K2156">
        <v>12.1350989813638</v>
      </c>
      <c r="L2156">
        <v>11.8833874271577</v>
      </c>
      <c r="M2156">
        <v>41.670438434129302</v>
      </c>
      <c r="N2156">
        <v>1.94229857630645</v>
      </c>
      <c r="O2156">
        <v>42.224012892828299</v>
      </c>
      <c r="P2156">
        <v>46.863905325443802</v>
      </c>
      <c r="Q2156">
        <v>2.4770897995563999E-2</v>
      </c>
    </row>
    <row r="2157" spans="1:17" hidden="1" x14ac:dyDescent="0.3">
      <c r="A2157" t="s">
        <v>4473</v>
      </c>
      <c r="B2157" t="s">
        <v>4474</v>
      </c>
      <c r="C2157" t="str">
        <f>IFERROR(VLOOKUP(Table1[[#This Row],[Ticker]],[1]!Table1[[Symbol]:[Industry]],2,FALSE),"-")</f>
        <v>-</v>
      </c>
      <c r="D2157" t="s">
        <v>75</v>
      </c>
      <c r="E2157">
        <v>273.59568053499999</v>
      </c>
      <c r="F2157">
        <v>47.3</v>
      </c>
      <c r="G2157">
        <v>157.17110478700701</v>
      </c>
      <c r="H2157">
        <v>-4.2385841080407403</v>
      </c>
      <c r="I2157">
        <v>9.0620538349880793</v>
      </c>
      <c r="J2157">
        <v>-9.7527286766752894</v>
      </c>
      <c r="K2157">
        <v>45.755320134317898</v>
      </c>
      <c r="L2157">
        <v>38.510933351554399</v>
      </c>
      <c r="M2157">
        <v>37.932025164526898</v>
      </c>
      <c r="N2157">
        <v>0.72097311221988403</v>
      </c>
      <c r="O2157">
        <v>24.312896405919599</v>
      </c>
      <c r="P2157">
        <v>214.91344873501899</v>
      </c>
      <c r="Q2157">
        <v>8.9922154350235997E-2</v>
      </c>
    </row>
    <row r="2158" spans="1:17" hidden="1" x14ac:dyDescent="0.3">
      <c r="A2158" t="s">
        <v>4475</v>
      </c>
      <c r="B2158" t="s">
        <v>4476</v>
      </c>
      <c r="C2158" t="str">
        <f>IFERROR(VLOOKUP(Table1[[#This Row],[Ticker]],[1]!Table1[[Symbol]:[Industry]],2,FALSE),"-")</f>
        <v>-</v>
      </c>
      <c r="D2158" t="s">
        <v>46</v>
      </c>
      <c r="E2158">
        <v>273.59545400000002</v>
      </c>
      <c r="F2158">
        <v>53.6</v>
      </c>
      <c r="G2158">
        <v>48.270999898480099</v>
      </c>
      <c r="H2158">
        <v>-9.5122921755184908</v>
      </c>
      <c r="I2158">
        <v>2.26003853734816</v>
      </c>
      <c r="J2158">
        <v>-1.5949998567225201</v>
      </c>
      <c r="K2158">
        <v>53.694758218112703</v>
      </c>
      <c r="L2158">
        <v>43.944889981022399</v>
      </c>
      <c r="M2158">
        <v>51.936830472233197</v>
      </c>
      <c r="N2158">
        <v>0.18954623779437099</v>
      </c>
      <c r="O2158">
        <v>25</v>
      </c>
      <c r="P2158">
        <v>111.763318416793</v>
      </c>
      <c r="Q2158">
        <v>0.20028601730046799</v>
      </c>
    </row>
    <row r="2159" spans="1:17" hidden="1" x14ac:dyDescent="0.3">
      <c r="A2159" t="s">
        <v>4477</v>
      </c>
      <c r="B2159" t="s">
        <v>4478</v>
      </c>
      <c r="C2159" t="str">
        <f>IFERROR(VLOOKUP(Table1[[#This Row],[Ticker]],[1]!Table1[[Symbol]:[Industry]],2,FALSE),"-")</f>
        <v>-</v>
      </c>
      <c r="E2159">
        <v>272.847111165</v>
      </c>
      <c r="F2159">
        <v>206</v>
      </c>
      <c r="G2159">
        <v>-29.438045172385198</v>
      </c>
      <c r="H2159">
        <v>-11.6432101603463</v>
      </c>
      <c r="I2159">
        <v>-42.091138371803297</v>
      </c>
      <c r="J2159">
        <v>-0.78743741453937199</v>
      </c>
      <c r="K2159">
        <v>214.35295904260201</v>
      </c>
      <c r="L2159">
        <v>242.468799613584</v>
      </c>
      <c r="M2159">
        <v>49.891409510236102</v>
      </c>
      <c r="N2159">
        <v>0.88804443145279099</v>
      </c>
      <c r="O2159">
        <v>67.475728155339795</v>
      </c>
      <c r="P2159">
        <v>14.4444444444444</v>
      </c>
      <c r="Q2159">
        <v>0.106912114437792</v>
      </c>
    </row>
    <row r="2160" spans="1:17" hidden="1" x14ac:dyDescent="0.3">
      <c r="A2160" t="s">
        <v>4479</v>
      </c>
      <c r="B2160" t="s">
        <v>4480</v>
      </c>
      <c r="C2160" t="str">
        <f>IFERROR(VLOOKUP(Table1[[#This Row],[Ticker]],[1]!Table1[[Symbol]:[Industry]],2,FALSE),"-")</f>
        <v>-</v>
      </c>
      <c r="D2160" t="s">
        <v>637</v>
      </c>
      <c r="E2160">
        <v>272.685677</v>
      </c>
      <c r="F2160">
        <v>154.30000000000001</v>
      </c>
      <c r="G2160">
        <v>146.453843052628</v>
      </c>
      <c r="H2160">
        <v>13.477061923892499</v>
      </c>
      <c r="I2160">
        <v>57.000969531201598</v>
      </c>
      <c r="J2160">
        <v>2.1242292521273001</v>
      </c>
      <c r="K2160">
        <v>142.034231526843</v>
      </c>
      <c r="L2160">
        <v>115.027919943884</v>
      </c>
      <c r="M2160">
        <v>62.203523333518604</v>
      </c>
      <c r="N2160">
        <v>0.86836596532376098</v>
      </c>
      <c r="O2160">
        <v>5.8003888528839802</v>
      </c>
      <c r="P2160">
        <v>184.686346863468</v>
      </c>
      <c r="Q2160">
        <v>0.13103359869099299</v>
      </c>
    </row>
    <row r="2161" spans="1:17" hidden="1" x14ac:dyDescent="0.3">
      <c r="A2161" t="s">
        <v>4481</v>
      </c>
      <c r="B2161" t="s">
        <v>4482</v>
      </c>
      <c r="C2161" t="str">
        <f>IFERROR(VLOOKUP(Table1[[#This Row],[Ticker]],[1]!Table1[[Symbol]:[Industry]],2,FALSE),"-")</f>
        <v>-</v>
      </c>
      <c r="E2161">
        <v>271.67399999999998</v>
      </c>
      <c r="F2161">
        <v>116</v>
      </c>
      <c r="G2161">
        <v>117.65434874096999</v>
      </c>
      <c r="H2161">
        <v>30.116931374314799</v>
      </c>
      <c r="I2161">
        <v>43.253375698369403</v>
      </c>
      <c r="J2161">
        <v>-5.0098600949517396</v>
      </c>
      <c r="K2161">
        <v>94.952040790059897</v>
      </c>
      <c r="L2161">
        <v>75.710786540988806</v>
      </c>
      <c r="M2161">
        <v>61.496225464073802</v>
      </c>
      <c r="N2161">
        <v>1.3615780445969099</v>
      </c>
      <c r="O2161">
        <v>9.0948275862069003</v>
      </c>
      <c r="P2161">
        <v>168.767377201112</v>
      </c>
      <c r="Q2161">
        <v>2.6283124672876999E-2</v>
      </c>
    </row>
    <row r="2162" spans="1:17" hidden="1" x14ac:dyDescent="0.3">
      <c r="A2162" t="s">
        <v>4483</v>
      </c>
      <c r="B2162" t="s">
        <v>4484</v>
      </c>
      <c r="C2162" t="str">
        <f>IFERROR(VLOOKUP(Table1[[#This Row],[Ticker]],[1]!Table1[[Symbol]:[Industry]],2,FALSE),"-")</f>
        <v>-</v>
      </c>
      <c r="D2162" t="s">
        <v>21</v>
      </c>
      <c r="E2162">
        <v>271.592437641</v>
      </c>
      <c r="F2162">
        <v>121.13</v>
      </c>
      <c r="G2162">
        <v>-34.636885184651902</v>
      </c>
      <c r="H2162">
        <v>-4.0609809121867499</v>
      </c>
      <c r="I2162">
        <v>-34.012707063359699</v>
      </c>
      <c r="J2162">
        <v>-8.3729621200617697</v>
      </c>
      <c r="K2162">
        <v>118.09164796284</v>
      </c>
      <c r="L2162">
        <v>124.10736480036</v>
      </c>
      <c r="M2162">
        <v>51.6650896441231</v>
      </c>
      <c r="N2162">
        <v>2.3006961620685802</v>
      </c>
      <c r="O2162">
        <v>44.266490547345803</v>
      </c>
      <c r="P2162">
        <v>28.861702127659498</v>
      </c>
      <c r="Q2162">
        <v>0.116985588002905</v>
      </c>
    </row>
    <row r="2163" spans="1:17" hidden="1" x14ac:dyDescent="0.3">
      <c r="A2163" t="s">
        <v>4485</v>
      </c>
      <c r="B2163" t="s">
        <v>4486</v>
      </c>
      <c r="C2163" t="str">
        <f>IFERROR(VLOOKUP(Table1[[#This Row],[Ticker]],[1]!Table1[[Symbol]:[Industry]],2,FALSE),"-")</f>
        <v>-</v>
      </c>
      <c r="E2163">
        <v>271.26511399999998</v>
      </c>
      <c r="F2163">
        <v>170</v>
      </c>
      <c r="G2163">
        <v>69.000262150771206</v>
      </c>
      <c r="H2163">
        <v>-2.6333944259026301</v>
      </c>
      <c r="I2163">
        <v>14.0161127532413</v>
      </c>
      <c r="J2163">
        <v>1.06683087814356</v>
      </c>
      <c r="K2163">
        <v>161.28163987381899</v>
      </c>
      <c r="L2163">
        <v>142.70549800340399</v>
      </c>
      <c r="M2163">
        <v>72.031888666703793</v>
      </c>
      <c r="N2163">
        <v>1.55</v>
      </c>
      <c r="O2163">
        <v>3.5294117647058898</v>
      </c>
      <c r="P2163">
        <v>112.5</v>
      </c>
      <c r="Q2163">
        <v>0.143176866953865</v>
      </c>
    </row>
    <row r="2164" spans="1:17" hidden="1" x14ac:dyDescent="0.3">
      <c r="A2164" t="s">
        <v>4487</v>
      </c>
      <c r="B2164" t="s">
        <v>4488</v>
      </c>
      <c r="C2164" t="str">
        <f>IFERROR(VLOOKUP(Table1[[#This Row],[Ticker]],[1]!Table1[[Symbol]:[Industry]],2,FALSE),"-")</f>
        <v>-</v>
      </c>
      <c r="D2164" t="s">
        <v>637</v>
      </c>
      <c r="E2164">
        <v>270.73985546500001</v>
      </c>
      <c r="F2164">
        <v>30.84</v>
      </c>
      <c r="G2164">
        <v>-16.8460864333736</v>
      </c>
      <c r="H2164">
        <v>-8.5010861409982397</v>
      </c>
      <c r="I2164">
        <v>-24.046565309436598</v>
      </c>
      <c r="J2164">
        <v>-3.8233495663606001</v>
      </c>
      <c r="K2164">
        <v>32.769976492604499</v>
      </c>
      <c r="L2164">
        <v>32.669700504759497</v>
      </c>
      <c r="M2164">
        <v>44.040113211034303</v>
      </c>
      <c r="N2164">
        <v>0.82045430012764498</v>
      </c>
      <c r="O2164">
        <v>46.562905317769101</v>
      </c>
      <c r="P2164">
        <v>26.393442622950801</v>
      </c>
      <c r="Q2164">
        <v>-1.4352829902543E-2</v>
      </c>
    </row>
    <row r="2165" spans="1:17" hidden="1" x14ac:dyDescent="0.3">
      <c r="A2165" t="s">
        <v>4489</v>
      </c>
      <c r="B2165" t="s">
        <v>4490</v>
      </c>
      <c r="C2165" t="str">
        <f>IFERROR(VLOOKUP(Table1[[#This Row],[Ticker]],[1]!Table1[[Symbol]:[Industry]],2,FALSE),"-")</f>
        <v>-</v>
      </c>
      <c r="D2165" t="s">
        <v>46</v>
      </c>
      <c r="E2165">
        <v>270.12072311999998</v>
      </c>
      <c r="F2165">
        <v>9.9700000000000006</v>
      </c>
      <c r="G2165">
        <v>53.237602939836101</v>
      </c>
      <c r="H2165">
        <v>-13.1293586851915</v>
      </c>
      <c r="I2165">
        <v>-34.742630510145801</v>
      </c>
      <c r="J2165">
        <v>-5.3338659859679396</v>
      </c>
      <c r="K2165">
        <v>10.8023658897927</v>
      </c>
      <c r="L2165">
        <v>9.8899907440254893</v>
      </c>
      <c r="M2165">
        <v>25.8057328543381</v>
      </c>
      <c r="N2165">
        <v>1.4399061983319601</v>
      </c>
      <c r="O2165">
        <v>50.451354062186503</v>
      </c>
      <c r="P2165">
        <v>88.825757575757507</v>
      </c>
      <c r="Q2165">
        <v>5.1770650412492999E-2</v>
      </c>
    </row>
    <row r="2166" spans="1:17" hidden="1" x14ac:dyDescent="0.3">
      <c r="A2166" t="s">
        <v>4491</v>
      </c>
      <c r="B2166" t="s">
        <v>4492</v>
      </c>
      <c r="C2166" t="str">
        <f>IFERROR(VLOOKUP(Table1[[#This Row],[Ticker]],[1]!Table1[[Symbol]:[Industry]],2,FALSE),"-")</f>
        <v>-</v>
      </c>
      <c r="D2166" t="s">
        <v>114</v>
      </c>
      <c r="E2166">
        <v>270.04092050000003</v>
      </c>
      <c r="F2166">
        <v>260.3</v>
      </c>
      <c r="G2166">
        <v>42.186046201750898</v>
      </c>
      <c r="H2166">
        <v>-16.544258504159998</v>
      </c>
      <c r="I2166">
        <v>39.912875657878303</v>
      </c>
      <c r="J2166">
        <v>-4.4910660067547097</v>
      </c>
      <c r="K2166">
        <v>271.76780592051</v>
      </c>
      <c r="L2166">
        <v>224.86270248209701</v>
      </c>
      <c r="M2166">
        <v>40.685424460794401</v>
      </c>
      <c r="N2166">
        <v>0.51696045234917598</v>
      </c>
      <c r="O2166">
        <v>31.1563580484056</v>
      </c>
      <c r="P2166">
        <v>161.47664490205901</v>
      </c>
      <c r="Q2166">
        <v>0.105632128300165</v>
      </c>
    </row>
    <row r="2167" spans="1:17" hidden="1" x14ac:dyDescent="0.3">
      <c r="A2167" t="s">
        <v>4493</v>
      </c>
      <c r="B2167" t="s">
        <v>4494</v>
      </c>
      <c r="C2167" t="str">
        <f>IFERROR(VLOOKUP(Table1[[#This Row],[Ticker]],[1]!Table1[[Symbol]:[Industry]],2,FALSE),"-")</f>
        <v>-</v>
      </c>
      <c r="E2167">
        <v>268.26263999999998</v>
      </c>
      <c r="F2167">
        <v>4.97</v>
      </c>
      <c r="G2167">
        <v>16.0048400910274</v>
      </c>
      <c r="H2167">
        <v>15.525149611673999</v>
      </c>
      <c r="I2167">
        <v>-20.549519055037401</v>
      </c>
      <c r="J2167">
        <v>-1.7564731998276299</v>
      </c>
      <c r="K2167">
        <v>4.4638425303382396</v>
      </c>
      <c r="L2167">
        <v>4.1443234999870704</v>
      </c>
      <c r="M2167">
        <v>62.958076474381798</v>
      </c>
      <c r="N2167">
        <v>1.3403801759635301</v>
      </c>
      <c r="O2167">
        <v>33.802816901408399</v>
      </c>
      <c r="P2167">
        <v>106.224066390041</v>
      </c>
      <c r="Q2167">
        <v>-5.2083976870970002E-2</v>
      </c>
    </row>
    <row r="2168" spans="1:17" hidden="1" x14ac:dyDescent="0.3">
      <c r="A2168" t="s">
        <v>4495</v>
      </c>
      <c r="B2168" t="s">
        <v>4496</v>
      </c>
      <c r="C2168" t="str">
        <f>IFERROR(VLOOKUP(Table1[[#This Row],[Ticker]],[1]!Table1[[Symbol]:[Industry]],2,FALSE),"-")</f>
        <v>-</v>
      </c>
      <c r="E2168">
        <v>267.84604000000002</v>
      </c>
      <c r="F2168">
        <v>199.5</v>
      </c>
      <c r="G2168">
        <v>43.0966888736884</v>
      </c>
      <c r="H2168">
        <v>5.4075384469129002</v>
      </c>
      <c r="I2168">
        <v>9.7736269005085106</v>
      </c>
      <c r="J2168">
        <v>0.25279101185657199</v>
      </c>
      <c r="K2168">
        <v>187.23568120781101</v>
      </c>
      <c r="L2168">
        <v>173.09826121243299</v>
      </c>
      <c r="M2168">
        <v>64.877843841531302</v>
      </c>
      <c r="N2168">
        <v>1.9372248803827701</v>
      </c>
      <c r="O2168">
        <v>8.0200501253132792</v>
      </c>
      <c r="P2168">
        <v>88.207547169811306</v>
      </c>
      <c r="Q2168">
        <v>0.19785646291539499</v>
      </c>
    </row>
    <row r="2169" spans="1:17" hidden="1" x14ac:dyDescent="0.3">
      <c r="A2169" t="s">
        <v>4497</v>
      </c>
      <c r="B2169" t="s">
        <v>4498</v>
      </c>
      <c r="C2169" t="str">
        <f>IFERROR(VLOOKUP(Table1[[#This Row],[Ticker]],[1]!Table1[[Symbol]:[Industry]],2,FALSE),"-")</f>
        <v>-</v>
      </c>
      <c r="D2169" t="s">
        <v>62</v>
      </c>
      <c r="E2169">
        <v>267.71613600000001</v>
      </c>
      <c r="F2169">
        <v>105.3</v>
      </c>
      <c r="G2169">
        <v>-12.8098036900947</v>
      </c>
      <c r="H2169">
        <v>11.180594950006199</v>
      </c>
      <c r="I2169">
        <v>1.6824198370241901</v>
      </c>
      <c r="J2169">
        <v>7.7114824266595397E-2</v>
      </c>
      <c r="K2169">
        <v>98.807851166776004</v>
      </c>
      <c r="M2169">
        <v>57.926993664411697</v>
      </c>
      <c r="N2169">
        <v>1.5736139061451799</v>
      </c>
      <c r="O2169">
        <v>15.7169990503323</v>
      </c>
      <c r="P2169">
        <v>28.492983526540499</v>
      </c>
    </row>
    <row r="2170" spans="1:17" hidden="1" x14ac:dyDescent="0.3">
      <c r="A2170" t="s">
        <v>4499</v>
      </c>
      <c r="B2170" t="s">
        <v>4500</v>
      </c>
      <c r="C2170" t="str">
        <f>IFERROR(VLOOKUP(Table1[[#This Row],[Ticker]],[1]!Table1[[Symbol]:[Industry]],2,FALSE),"-")</f>
        <v>-</v>
      </c>
      <c r="E2170">
        <v>267.20160120000003</v>
      </c>
      <c r="F2170">
        <v>18.09</v>
      </c>
      <c r="G2170">
        <v>-66.2691463343549</v>
      </c>
      <c r="H2170">
        <v>-6.4728579227487701</v>
      </c>
      <c r="I2170">
        <v>-18.662390492272099</v>
      </c>
      <c r="J2170">
        <v>-4.3852397587055796</v>
      </c>
      <c r="K2170">
        <v>18.5555551132937</v>
      </c>
      <c r="L2170">
        <v>19.315036834748099</v>
      </c>
      <c r="M2170">
        <v>34.577511687611597</v>
      </c>
      <c r="N2170">
        <v>0.232215060427342</v>
      </c>
      <c r="O2170">
        <v>79.325594250967299</v>
      </c>
      <c r="P2170">
        <v>28.297872340425499</v>
      </c>
      <c r="Q2170">
        <v>0.19038925881991101</v>
      </c>
    </row>
    <row r="2171" spans="1:17" hidden="1" x14ac:dyDescent="0.3">
      <c r="A2171" t="s">
        <v>4501</v>
      </c>
      <c r="B2171" t="s">
        <v>4502</v>
      </c>
      <c r="C2171" t="str">
        <f>IFERROR(VLOOKUP(Table1[[#This Row],[Ticker]],[1]!Table1[[Symbol]:[Industry]],2,FALSE),"-")</f>
        <v>-</v>
      </c>
      <c r="D2171" t="s">
        <v>46</v>
      </c>
      <c r="E2171">
        <v>266.6875</v>
      </c>
      <c r="F2171">
        <v>214.8</v>
      </c>
      <c r="G2171">
        <v>54.580331058382903</v>
      </c>
      <c r="H2171">
        <v>-6.9640101667902297</v>
      </c>
      <c r="I2171">
        <v>29.035068717079199</v>
      </c>
      <c r="J2171">
        <v>-4.6155243906547296</v>
      </c>
      <c r="K2171">
        <v>199.09086717099601</v>
      </c>
      <c r="L2171">
        <v>166.92738931741599</v>
      </c>
      <c r="M2171">
        <v>47.490061271439799</v>
      </c>
      <c r="N2171">
        <v>0.436083787335874</v>
      </c>
      <c r="O2171">
        <v>18.575418994413301</v>
      </c>
      <c r="P2171">
        <v>114.69265367316299</v>
      </c>
      <c r="Q2171">
        <v>0.159560540827651</v>
      </c>
    </row>
    <row r="2172" spans="1:17" hidden="1" x14ac:dyDescent="0.3">
      <c r="A2172" t="s">
        <v>4503</v>
      </c>
      <c r="B2172" t="s">
        <v>4504</v>
      </c>
      <c r="C2172" t="str">
        <f>IFERROR(VLOOKUP(Table1[[#This Row],[Ticker]],[1]!Table1[[Symbol]:[Industry]],2,FALSE),"-")</f>
        <v>-</v>
      </c>
      <c r="D2172" t="s">
        <v>548</v>
      </c>
      <c r="E2172">
        <v>266.45789382999999</v>
      </c>
      <c r="F2172">
        <v>321.75</v>
      </c>
      <c r="G2172">
        <v>8.5319117170554204</v>
      </c>
      <c r="H2172">
        <v>17.818642218815398</v>
      </c>
      <c r="I2172">
        <v>-3.2655450653065099</v>
      </c>
      <c r="J2172">
        <v>1.9946877403552901</v>
      </c>
      <c r="K2172">
        <v>293.755109070147</v>
      </c>
      <c r="L2172">
        <v>278.966189358203</v>
      </c>
      <c r="M2172">
        <v>71.740464869042299</v>
      </c>
      <c r="N2172">
        <v>1.4097005986497499</v>
      </c>
      <c r="O2172">
        <v>13.597513597513601</v>
      </c>
      <c r="P2172">
        <v>39.135135135135101</v>
      </c>
      <c r="Q2172">
        <v>-4.2295991776990997E-2</v>
      </c>
    </row>
    <row r="2173" spans="1:17" hidden="1" x14ac:dyDescent="0.3">
      <c r="A2173" t="s">
        <v>4505</v>
      </c>
      <c r="B2173" t="s">
        <v>4506</v>
      </c>
      <c r="C2173" t="str">
        <f>IFERROR(VLOOKUP(Table1[[#This Row],[Ticker]],[1]!Table1[[Symbol]:[Industry]],2,FALSE),"-")</f>
        <v>-</v>
      </c>
      <c r="D2173" t="s">
        <v>21</v>
      </c>
      <c r="E2173">
        <v>266.37406829999998</v>
      </c>
      <c r="F2173">
        <v>190.91</v>
      </c>
      <c r="G2173">
        <v>153.11480078189399</v>
      </c>
      <c r="H2173">
        <v>13.521675561774</v>
      </c>
      <c r="I2173">
        <v>-16.764036945423101</v>
      </c>
      <c r="J2173">
        <v>-0.46824251041538301</v>
      </c>
      <c r="K2173">
        <v>177.59898036381901</v>
      </c>
      <c r="L2173">
        <v>159.69141585533299</v>
      </c>
      <c r="M2173">
        <v>51.586886958568499</v>
      </c>
      <c r="N2173">
        <v>1.69214903429067</v>
      </c>
      <c r="O2173">
        <v>16.625635116023201</v>
      </c>
      <c r="P2173">
        <v>189.25757575757501</v>
      </c>
      <c r="Q2173">
        <v>9.3738491566542001E-2</v>
      </c>
    </row>
    <row r="2174" spans="1:17" hidden="1" x14ac:dyDescent="0.3">
      <c r="A2174" t="s">
        <v>4507</v>
      </c>
      <c r="B2174" t="s">
        <v>4508</v>
      </c>
      <c r="C2174" t="str">
        <f>IFERROR(VLOOKUP(Table1[[#This Row],[Ticker]],[1]!Table1[[Symbol]:[Industry]],2,FALSE),"-")</f>
        <v>-</v>
      </c>
      <c r="D2174" t="s">
        <v>384</v>
      </c>
      <c r="E2174">
        <v>266.19499999999999</v>
      </c>
      <c r="F2174">
        <v>196.6</v>
      </c>
      <c r="G2174">
        <v>0.97081720366268698</v>
      </c>
      <c r="H2174">
        <v>-0.98589721399305996</v>
      </c>
      <c r="I2174">
        <v>-19.195830621399399</v>
      </c>
      <c r="J2174">
        <v>-12.859913480683799</v>
      </c>
      <c r="K2174">
        <v>202.70935486764799</v>
      </c>
      <c r="L2174">
        <v>206.155950349915</v>
      </c>
      <c r="M2174">
        <v>45.745239734574902</v>
      </c>
      <c r="N2174">
        <v>1.70518211430263</v>
      </c>
      <c r="O2174">
        <v>49.745676500508601</v>
      </c>
      <c r="P2174">
        <v>37.964912280701697</v>
      </c>
    </row>
    <row r="2175" spans="1:17" hidden="1" x14ac:dyDescent="0.3">
      <c r="A2175" t="s">
        <v>4509</v>
      </c>
      <c r="B2175" t="s">
        <v>4510</v>
      </c>
      <c r="C2175" t="str">
        <f>IFERROR(VLOOKUP(Table1[[#This Row],[Ticker]],[1]!Table1[[Symbol]:[Industry]],2,FALSE),"-")</f>
        <v>-</v>
      </c>
      <c r="D2175" t="s">
        <v>46</v>
      </c>
      <c r="E2175">
        <v>266.10664206000001</v>
      </c>
      <c r="F2175">
        <v>99.45</v>
      </c>
      <c r="G2175">
        <v>305.98926764802201</v>
      </c>
      <c r="H2175">
        <v>3.53855366541401</v>
      </c>
      <c r="I2175">
        <v>43.238392755552603</v>
      </c>
      <c r="J2175">
        <v>-11.538570209514599</v>
      </c>
      <c r="K2175">
        <v>94.977990410681002</v>
      </c>
      <c r="L2175">
        <v>70.341824739777906</v>
      </c>
      <c r="M2175">
        <v>58.093263357112399</v>
      </c>
      <c r="N2175">
        <v>1.2156907609026899</v>
      </c>
      <c r="O2175">
        <v>17.667169431875202</v>
      </c>
      <c r="P2175">
        <v>412.62886597938098</v>
      </c>
      <c r="Q2175">
        <v>0.131891849166584</v>
      </c>
    </row>
    <row r="2176" spans="1:17" hidden="1" x14ac:dyDescent="0.3">
      <c r="A2176" t="s">
        <v>4511</v>
      </c>
      <c r="B2176" t="s">
        <v>4512</v>
      </c>
      <c r="C2176" t="str">
        <f>IFERROR(VLOOKUP(Table1[[#This Row],[Ticker]],[1]!Table1[[Symbol]:[Industry]],2,FALSE),"-")</f>
        <v>-</v>
      </c>
      <c r="D2176" t="s">
        <v>986</v>
      </c>
      <c r="E2176">
        <v>266.01264496799899</v>
      </c>
      <c r="F2176">
        <v>77.48</v>
      </c>
      <c r="G2176">
        <v>63.267485944015299</v>
      </c>
      <c r="H2176">
        <v>1.9840358102212601</v>
      </c>
      <c r="I2176">
        <v>-3.3944070102195498</v>
      </c>
      <c r="J2176">
        <v>4.0691112926948998</v>
      </c>
      <c r="K2176">
        <v>72.164885591580202</v>
      </c>
      <c r="L2176">
        <v>64.504036175139504</v>
      </c>
      <c r="M2176">
        <v>62.084047545098102</v>
      </c>
      <c r="N2176">
        <v>1.3431359180690301</v>
      </c>
      <c r="O2176">
        <v>31.517811048012302</v>
      </c>
      <c r="P2176">
        <v>95.163727959697695</v>
      </c>
      <c r="Q2176">
        <v>7.9007786900957999E-2</v>
      </c>
    </row>
    <row r="2177" spans="1:17" hidden="1" x14ac:dyDescent="0.3">
      <c r="A2177" t="s">
        <v>4513</v>
      </c>
      <c r="B2177" t="s">
        <v>4514</v>
      </c>
      <c r="C2177" t="str">
        <f>IFERROR(VLOOKUP(Table1[[#This Row],[Ticker]],[1]!Table1[[Symbol]:[Industry]],2,FALSE),"-")</f>
        <v>-</v>
      </c>
      <c r="D2177" t="s">
        <v>384</v>
      </c>
      <c r="E2177">
        <v>265.30148979000001</v>
      </c>
      <c r="F2177">
        <v>27.52</v>
      </c>
      <c r="G2177">
        <v>13.6483411339496</v>
      </c>
      <c r="H2177">
        <v>9.8675579267983498</v>
      </c>
      <c r="I2177">
        <v>-20.934606561114201</v>
      </c>
      <c r="J2177">
        <v>-7.7858487857768104</v>
      </c>
      <c r="K2177">
        <v>26.454725179234401</v>
      </c>
      <c r="L2177">
        <v>26.247019370093099</v>
      </c>
      <c r="M2177">
        <v>55.563902686645903</v>
      </c>
      <c r="N2177">
        <v>2.0352679968307901</v>
      </c>
      <c r="O2177">
        <v>35.901162790697597</v>
      </c>
      <c r="P2177">
        <v>52.465373961218802</v>
      </c>
      <c r="Q2177">
        <v>6.1782399343619003E-2</v>
      </c>
    </row>
    <row r="2178" spans="1:17" hidden="1" x14ac:dyDescent="0.3">
      <c r="A2178" t="s">
        <v>4515</v>
      </c>
      <c r="B2178" t="s">
        <v>4516</v>
      </c>
      <c r="C2178" t="str">
        <f>IFERROR(VLOOKUP(Table1[[#This Row],[Ticker]],[1]!Table1[[Symbol]:[Industry]],2,FALSE),"-")</f>
        <v>-</v>
      </c>
      <c r="D2178" t="s">
        <v>446</v>
      </c>
      <c r="E2178">
        <v>264.590532319999</v>
      </c>
      <c r="F2178">
        <v>116</v>
      </c>
      <c r="G2178">
        <v>38.487799831824098</v>
      </c>
      <c r="H2178">
        <v>-12.1732604124427</v>
      </c>
      <c r="I2178">
        <v>11.889546485799899</v>
      </c>
      <c r="J2178">
        <v>0.97972286420627797</v>
      </c>
      <c r="K2178">
        <v>109.748199221883</v>
      </c>
      <c r="L2178">
        <v>95.687472292788598</v>
      </c>
      <c r="M2178">
        <v>62.8490501207161</v>
      </c>
      <c r="N2178">
        <v>0.45463380157257699</v>
      </c>
      <c r="O2178">
        <v>32.844827586206797</v>
      </c>
      <c r="P2178">
        <v>71.724648408586205</v>
      </c>
    </row>
    <row r="2179" spans="1:17" hidden="1" x14ac:dyDescent="0.3">
      <c r="A2179" t="s">
        <v>4517</v>
      </c>
      <c r="B2179" t="s">
        <v>4518</v>
      </c>
      <c r="C2179" t="str">
        <f>IFERROR(VLOOKUP(Table1[[#This Row],[Ticker]],[1]!Table1[[Symbol]:[Industry]],2,FALSE),"-")</f>
        <v>-</v>
      </c>
      <c r="E2179">
        <v>264.58468800000003</v>
      </c>
      <c r="F2179">
        <v>2.42</v>
      </c>
      <c r="G2179">
        <v>125.615667023185</v>
      </c>
      <c r="H2179">
        <v>-34.106243519387597</v>
      </c>
      <c r="I2179">
        <v>26.692706873134401</v>
      </c>
      <c r="J2179">
        <v>7.3226689684393502</v>
      </c>
      <c r="K2179">
        <v>3.09434503555324</v>
      </c>
      <c r="L2179">
        <v>2.5208408462649499</v>
      </c>
      <c r="M2179">
        <v>32.986274760480498</v>
      </c>
      <c r="N2179">
        <v>1.1497198437860701</v>
      </c>
      <c r="O2179">
        <v>70.661157024793297</v>
      </c>
      <c r="P2179">
        <v>453.142857142857</v>
      </c>
    </row>
    <row r="2180" spans="1:17" hidden="1" x14ac:dyDescent="0.3">
      <c r="A2180" t="s">
        <v>4519</v>
      </c>
      <c r="B2180" t="s">
        <v>4520</v>
      </c>
      <c r="C2180" t="str">
        <f>IFERROR(VLOOKUP(Table1[[#This Row],[Ticker]],[1]!Table1[[Symbol]:[Industry]],2,FALSE),"-")</f>
        <v>-</v>
      </c>
      <c r="D2180" t="s">
        <v>938</v>
      </c>
      <c r="E2180">
        <v>263.93157566999997</v>
      </c>
      <c r="F2180">
        <v>4258</v>
      </c>
      <c r="G2180">
        <v>-1.1685842505747801</v>
      </c>
      <c r="H2180">
        <v>3.0421249821957899</v>
      </c>
      <c r="I2180">
        <v>-1.42289749096365</v>
      </c>
      <c r="J2180">
        <v>-2.8810472149249301E-2</v>
      </c>
      <c r="K2180">
        <v>3999.04138521607</v>
      </c>
      <c r="L2180">
        <v>3776.0619298083202</v>
      </c>
      <c r="M2180">
        <v>69.054115348727294</v>
      </c>
      <c r="N2180">
        <v>1.62343674843674</v>
      </c>
      <c r="O2180">
        <v>5.2137153593236203</v>
      </c>
      <c r="P2180">
        <v>35.174603174603099</v>
      </c>
      <c r="Q2180">
        <v>2.0826761428128001E-2</v>
      </c>
    </row>
    <row r="2181" spans="1:17" hidden="1" x14ac:dyDescent="0.3">
      <c r="A2181" t="s">
        <v>4521</v>
      </c>
      <c r="B2181" t="s">
        <v>4522</v>
      </c>
      <c r="C2181" t="str">
        <f>IFERROR(VLOOKUP(Table1[[#This Row],[Ticker]],[1]!Table1[[Symbol]:[Industry]],2,FALSE),"-")</f>
        <v>-</v>
      </c>
      <c r="D2181" t="s">
        <v>98</v>
      </c>
      <c r="E2181">
        <v>263.65190080600001</v>
      </c>
      <c r="F2181">
        <v>7.8</v>
      </c>
      <c r="G2181">
        <v>-20.053852557579098</v>
      </c>
      <c r="H2181">
        <v>-29.722630856445399</v>
      </c>
      <c r="I2181">
        <v>-54.584583802340497</v>
      </c>
      <c r="J2181">
        <v>1.8937956517224199E-3</v>
      </c>
      <c r="K2181">
        <v>9.5668288935765293</v>
      </c>
      <c r="L2181">
        <v>10.066696979364901</v>
      </c>
      <c r="M2181">
        <v>44.061993758119399</v>
      </c>
      <c r="N2181">
        <v>0.97071033042945598</v>
      </c>
      <c r="O2181">
        <v>108.596961244862</v>
      </c>
      <c r="P2181">
        <v>11.4285714285714</v>
      </c>
      <c r="Q2181">
        <v>6.5740274749331001E-2</v>
      </c>
    </row>
    <row r="2182" spans="1:17" hidden="1" x14ac:dyDescent="0.3">
      <c r="A2182" t="s">
        <v>4523</v>
      </c>
      <c r="B2182" t="s">
        <v>4524</v>
      </c>
      <c r="C2182" t="str">
        <f>IFERROR(VLOOKUP(Table1[[#This Row],[Ticker]],[1]!Table1[[Symbol]:[Industry]],2,FALSE),"-")</f>
        <v>-</v>
      </c>
      <c r="D2182" t="s">
        <v>62</v>
      </c>
      <c r="E2182">
        <v>263.62215400000002</v>
      </c>
      <c r="F2182">
        <v>745.9</v>
      </c>
      <c r="G2182">
        <v>179.29468461167099</v>
      </c>
      <c r="H2182">
        <v>23.252156137120899</v>
      </c>
      <c r="I2182">
        <v>50.808336914575499</v>
      </c>
      <c r="J2182">
        <v>6.6153274283011303</v>
      </c>
      <c r="K2182">
        <v>576.06073826850002</v>
      </c>
      <c r="L2182">
        <v>439.46955998011998</v>
      </c>
      <c r="M2182">
        <v>74.438863271313096</v>
      </c>
      <c r="N2182">
        <v>0.72407894481132296</v>
      </c>
      <c r="O2182">
        <v>0.28153908030568098</v>
      </c>
      <c r="P2182">
        <v>210.791666666666</v>
      </c>
      <c r="Q2182">
        <v>4.3008120382961999E-2</v>
      </c>
    </row>
    <row r="2183" spans="1:17" hidden="1" x14ac:dyDescent="0.3">
      <c r="A2183" t="s">
        <v>4525</v>
      </c>
      <c r="B2183" t="s">
        <v>4526</v>
      </c>
      <c r="C2183" t="str">
        <f>IFERROR(VLOOKUP(Table1[[#This Row],[Ticker]],[1]!Table1[[Symbol]:[Industry]],2,FALSE),"-")</f>
        <v>-</v>
      </c>
      <c r="D2183" t="s">
        <v>140</v>
      </c>
      <c r="E2183">
        <v>263.485433</v>
      </c>
      <c r="F2183">
        <v>145.4</v>
      </c>
      <c r="G2183">
        <v>129.13399141970399</v>
      </c>
      <c r="H2183">
        <v>-9.9233588855665698</v>
      </c>
      <c r="I2183">
        <v>50.330758128364302</v>
      </c>
      <c r="J2183">
        <v>1.8974952453932801</v>
      </c>
      <c r="K2183">
        <v>150.34640131432101</v>
      </c>
      <c r="L2183">
        <v>120.992150460833</v>
      </c>
      <c r="M2183">
        <v>54.8508090979985</v>
      </c>
      <c r="N2183">
        <v>1.1187806556394</v>
      </c>
      <c r="O2183">
        <v>30.605226960109999</v>
      </c>
      <c r="P2183">
        <v>208.63935470176099</v>
      </c>
      <c r="Q2183">
        <v>0.13413017602605801</v>
      </c>
    </row>
    <row r="2184" spans="1:17" hidden="1" x14ac:dyDescent="0.3">
      <c r="A2184" t="s">
        <v>4527</v>
      </c>
      <c r="B2184" t="s">
        <v>4528</v>
      </c>
      <c r="C2184" t="str">
        <f>IFERROR(VLOOKUP(Table1[[#This Row],[Ticker]],[1]!Table1[[Symbol]:[Industry]],2,FALSE),"-")</f>
        <v>-</v>
      </c>
      <c r="D2184" t="s">
        <v>108</v>
      </c>
      <c r="E2184">
        <v>263.13434940000002</v>
      </c>
      <c r="F2184">
        <v>175</v>
      </c>
      <c r="G2184">
        <v>50.187267033798904</v>
      </c>
      <c r="H2184">
        <v>-9.2110888435183504</v>
      </c>
      <c r="I2184">
        <v>-15.1980143332261</v>
      </c>
      <c r="J2184">
        <v>5.17755033806319</v>
      </c>
      <c r="K2184">
        <v>177.370728996743</v>
      </c>
      <c r="L2184">
        <v>165.59565183815801</v>
      </c>
      <c r="M2184">
        <v>51.723039663891598</v>
      </c>
      <c r="N2184">
        <v>1.12471584622502</v>
      </c>
      <c r="O2184">
        <v>105.257142857142</v>
      </c>
      <c r="P2184">
        <v>95.858981533296003</v>
      </c>
      <c r="Q2184">
        <v>9.9852635645739998E-2</v>
      </c>
    </row>
    <row r="2185" spans="1:17" hidden="1" x14ac:dyDescent="0.3">
      <c r="A2185" t="s">
        <v>4529</v>
      </c>
      <c r="B2185" t="s">
        <v>4530</v>
      </c>
      <c r="C2185" t="str">
        <f>IFERROR(VLOOKUP(Table1[[#This Row],[Ticker]],[1]!Table1[[Symbol]:[Industry]],2,FALSE),"-")</f>
        <v>-</v>
      </c>
      <c r="D2185" t="s">
        <v>700</v>
      </c>
      <c r="E2185">
        <v>263.08537936499999</v>
      </c>
      <c r="F2185">
        <v>236.55</v>
      </c>
      <c r="G2185">
        <v>1.31469046336728</v>
      </c>
      <c r="H2185">
        <v>-2.3409288258727399</v>
      </c>
      <c r="I2185">
        <v>-4.2274679336626297</v>
      </c>
      <c r="J2185">
        <v>-6.7749635105727704</v>
      </c>
      <c r="K2185">
        <v>224.46253640004201</v>
      </c>
      <c r="L2185">
        <v>212.23908955375899</v>
      </c>
      <c r="M2185">
        <v>45.3227797861582</v>
      </c>
      <c r="N2185">
        <v>0.85358705994291095</v>
      </c>
      <c r="O2185">
        <v>25.6603755318582</v>
      </c>
      <c r="P2185">
        <v>35.870189546237697</v>
      </c>
      <c r="Q2185">
        <v>-5.2904053284916E-2</v>
      </c>
    </row>
    <row r="2186" spans="1:17" hidden="1" x14ac:dyDescent="0.3">
      <c r="A2186" t="s">
        <v>4531</v>
      </c>
      <c r="B2186" t="s">
        <v>4532</v>
      </c>
      <c r="C2186" t="str">
        <f>IFERROR(VLOOKUP(Table1[[#This Row],[Ticker]],[1]!Table1[[Symbol]:[Industry]],2,FALSE),"-")</f>
        <v>-</v>
      </c>
      <c r="D2186" t="s">
        <v>62</v>
      </c>
      <c r="E2186">
        <v>263.04108543500001</v>
      </c>
      <c r="F2186">
        <v>861.35</v>
      </c>
      <c r="G2186">
        <v>41.338956484227602</v>
      </c>
      <c r="H2186">
        <v>2.89434636922747</v>
      </c>
      <c r="I2186">
        <v>29.503747818942401</v>
      </c>
      <c r="J2186">
        <v>2.13868751145234</v>
      </c>
      <c r="K2186">
        <v>776.70191038283099</v>
      </c>
      <c r="L2186">
        <v>659.16010386140897</v>
      </c>
      <c r="M2186">
        <v>64.395441087740096</v>
      </c>
      <c r="N2186">
        <v>0.43349770580246599</v>
      </c>
      <c r="O2186">
        <v>10.0597898647472</v>
      </c>
      <c r="P2186">
        <v>82.470077322317493</v>
      </c>
      <c r="Q2186">
        <v>-1.8754735693368999E-2</v>
      </c>
    </row>
    <row r="2187" spans="1:17" hidden="1" x14ac:dyDescent="0.3">
      <c r="A2187" t="s">
        <v>4533</v>
      </c>
      <c r="B2187" t="s">
        <v>4534</v>
      </c>
      <c r="C2187" t="str">
        <f>IFERROR(VLOOKUP(Table1[[#This Row],[Ticker]],[1]!Table1[[Symbol]:[Industry]],2,FALSE),"-")</f>
        <v>-</v>
      </c>
      <c r="D2187" t="s">
        <v>443</v>
      </c>
      <c r="E2187">
        <v>262.96019999999999</v>
      </c>
      <c r="F2187">
        <v>104.8</v>
      </c>
      <c r="G2187">
        <v>-53.624258922025597</v>
      </c>
      <c r="H2187">
        <v>-8.6339458411548904</v>
      </c>
      <c r="I2187">
        <v>-17.0681842134085</v>
      </c>
      <c r="J2187">
        <v>-2.2619688109779799</v>
      </c>
      <c r="K2187">
        <v>107.131482702078</v>
      </c>
      <c r="L2187">
        <v>114.44467123967</v>
      </c>
      <c r="M2187">
        <v>45.508185184952197</v>
      </c>
      <c r="N2187">
        <v>0.78086674049730997</v>
      </c>
      <c r="O2187">
        <v>52.146946564885397</v>
      </c>
      <c r="P2187">
        <v>9.1666666666666501</v>
      </c>
    </row>
    <row r="2188" spans="1:17" hidden="1" x14ac:dyDescent="0.3">
      <c r="A2188" t="s">
        <v>4535</v>
      </c>
      <c r="B2188" t="s">
        <v>4536</v>
      </c>
      <c r="C2188" t="str">
        <f>IFERROR(VLOOKUP(Table1[[#This Row],[Ticker]],[1]!Table1[[Symbol]:[Industry]],2,FALSE),"-")</f>
        <v>-</v>
      </c>
      <c r="D2188" t="s">
        <v>130</v>
      </c>
      <c r="E2188">
        <v>262.74978399999998</v>
      </c>
      <c r="F2188">
        <v>510.2</v>
      </c>
      <c r="G2188">
        <v>549.35955270417003</v>
      </c>
      <c r="H2188">
        <v>45.2853575240919</v>
      </c>
      <c r="I2188">
        <v>88.129394825747099</v>
      </c>
      <c r="J2188">
        <v>-5.2823156545541199</v>
      </c>
      <c r="K2188">
        <v>456.29769869688198</v>
      </c>
      <c r="L2188">
        <v>312.68420338918099</v>
      </c>
      <c r="M2188">
        <v>37.881733845357303</v>
      </c>
      <c r="N2188">
        <v>0.96146486119999697</v>
      </c>
      <c r="O2188">
        <v>47.432379459035602</v>
      </c>
      <c r="P2188">
        <v>610.98104793756897</v>
      </c>
      <c r="Q2188">
        <v>0.150837518375535</v>
      </c>
    </row>
    <row r="2189" spans="1:17" hidden="1" x14ac:dyDescent="0.3">
      <c r="A2189" t="s">
        <v>4537</v>
      </c>
      <c r="B2189" t="s">
        <v>4538</v>
      </c>
      <c r="C2189" t="str">
        <f>IFERROR(VLOOKUP(Table1[[#This Row],[Ticker]],[1]!Table1[[Symbol]:[Industry]],2,FALSE),"-")</f>
        <v>-</v>
      </c>
      <c r="D2189" t="s">
        <v>1545</v>
      </c>
      <c r="E2189">
        <v>262.50464362500003</v>
      </c>
      <c r="F2189">
        <v>8.3699999999999992</v>
      </c>
      <c r="G2189">
        <v>139.31224901448201</v>
      </c>
      <c r="H2189">
        <v>9.6015700567965894</v>
      </c>
      <c r="I2189">
        <v>-11.6702922146007</v>
      </c>
      <c r="J2189">
        <v>1.9369490885281</v>
      </c>
      <c r="K2189">
        <v>7.3591740081219399</v>
      </c>
      <c r="L2189">
        <v>6.7823068807292204</v>
      </c>
      <c r="M2189">
        <v>64.518184165990306</v>
      </c>
      <c r="N2189">
        <v>1.0639560058851201</v>
      </c>
      <c r="O2189">
        <v>15.890083632019101</v>
      </c>
      <c r="P2189">
        <v>209.99999999999901</v>
      </c>
      <c r="Q2189">
        <v>-3.5401531963993003E-2</v>
      </c>
    </row>
    <row r="2190" spans="1:17" hidden="1" x14ac:dyDescent="0.3">
      <c r="A2190" t="s">
        <v>4539</v>
      </c>
      <c r="B2190" t="s">
        <v>4540</v>
      </c>
      <c r="C2190" t="str">
        <f>IFERROR(VLOOKUP(Table1[[#This Row],[Ticker]],[1]!Table1[[Symbol]:[Industry]],2,FALSE),"-")</f>
        <v>-</v>
      </c>
      <c r="E2190">
        <v>262.475126676</v>
      </c>
      <c r="F2190">
        <v>2.63</v>
      </c>
      <c r="G2190">
        <v>2.3784511050745998</v>
      </c>
      <c r="H2190">
        <v>3.09854224798949</v>
      </c>
      <c r="I2190">
        <v>3.4410640202979201</v>
      </c>
      <c r="J2190">
        <v>-3.4651401172420599</v>
      </c>
      <c r="K2190">
        <v>2.4231889584833399</v>
      </c>
      <c r="L2190">
        <v>2.3108659141026</v>
      </c>
      <c r="M2190">
        <v>65.074446232023107</v>
      </c>
      <c r="N2190">
        <v>1.76700093069708</v>
      </c>
      <c r="O2190">
        <v>30.038022813688201</v>
      </c>
      <c r="P2190">
        <v>69.677419354838605</v>
      </c>
      <c r="Q2190">
        <v>-6.8600935668867005E-2</v>
      </c>
    </row>
    <row r="2191" spans="1:17" hidden="1" x14ac:dyDescent="0.3">
      <c r="A2191" t="s">
        <v>4541</v>
      </c>
      <c r="B2191" t="s">
        <v>4542</v>
      </c>
      <c r="C2191" t="str">
        <f>IFERROR(VLOOKUP(Table1[[#This Row],[Ticker]],[1]!Table1[[Symbol]:[Industry]],2,FALSE),"-")</f>
        <v>-</v>
      </c>
      <c r="D2191" t="s">
        <v>246</v>
      </c>
      <c r="E2191">
        <v>261.72562499999998</v>
      </c>
      <c r="F2191">
        <v>676.5</v>
      </c>
      <c r="G2191">
        <v>9.1691055847656706</v>
      </c>
      <c r="H2191">
        <v>2.02541296202094</v>
      </c>
      <c r="I2191">
        <v>-9.1631354502720003E-2</v>
      </c>
      <c r="J2191">
        <v>3.5598678149163399</v>
      </c>
      <c r="K2191">
        <v>644.32963637876298</v>
      </c>
      <c r="L2191">
        <v>603.73166180431099</v>
      </c>
      <c r="M2191">
        <v>84.990486960741706</v>
      </c>
      <c r="N2191">
        <v>1.47899856414876</v>
      </c>
      <c r="O2191">
        <v>7.9083518107908297</v>
      </c>
      <c r="P2191">
        <v>41.972717733473203</v>
      </c>
      <c r="Q2191">
        <v>2.1766345942424999E-2</v>
      </c>
    </row>
    <row r="2192" spans="1:17" hidden="1" x14ac:dyDescent="0.3">
      <c r="A2192" t="s">
        <v>4543</v>
      </c>
      <c r="B2192" t="s">
        <v>4544</v>
      </c>
      <c r="C2192" t="str">
        <f>IFERROR(VLOOKUP(Table1[[#This Row],[Ticker]],[1]!Table1[[Symbol]:[Industry]],2,FALSE),"-")</f>
        <v>-</v>
      </c>
      <c r="D2192" t="s">
        <v>21</v>
      </c>
      <c r="E2192">
        <v>260.95594999999997</v>
      </c>
      <c r="F2192">
        <v>281.8</v>
      </c>
      <c r="G2192">
        <v>-39.547359553864098</v>
      </c>
      <c r="H2192">
        <v>29.398581264766701</v>
      </c>
      <c r="I2192">
        <v>-25.055136026745199</v>
      </c>
      <c r="J2192">
        <v>10.169495831288501</v>
      </c>
      <c r="K2192">
        <v>245.43090670870501</v>
      </c>
      <c r="M2192">
        <v>65.3637142359362</v>
      </c>
      <c r="N2192">
        <v>2.0957715705595001</v>
      </c>
      <c r="O2192">
        <v>19.233498935415099</v>
      </c>
      <c r="P2192">
        <v>53.110567780494399</v>
      </c>
    </row>
    <row r="2193" spans="1:17" hidden="1" x14ac:dyDescent="0.3">
      <c r="A2193" t="s">
        <v>4545</v>
      </c>
      <c r="B2193" t="s">
        <v>4546</v>
      </c>
      <c r="C2193" t="str">
        <f>IFERROR(VLOOKUP(Table1[[#This Row],[Ticker]],[1]!Table1[[Symbol]:[Industry]],2,FALSE),"-")</f>
        <v>-</v>
      </c>
      <c r="D2193" t="s">
        <v>243</v>
      </c>
      <c r="E2193">
        <v>260.70772349999999</v>
      </c>
      <c r="F2193">
        <v>104.95</v>
      </c>
      <c r="G2193">
        <v>-23.9118023248034</v>
      </c>
      <c r="H2193">
        <v>45.217259853937001</v>
      </c>
      <c r="I2193">
        <v>1.24382564133163</v>
      </c>
      <c r="J2193">
        <v>8.1484536745695397</v>
      </c>
      <c r="K2193">
        <v>85.713873114371196</v>
      </c>
      <c r="L2193">
        <v>88.196572303712003</v>
      </c>
      <c r="M2193">
        <v>81.751706389025799</v>
      </c>
      <c r="N2193">
        <v>3.1302772014897302</v>
      </c>
      <c r="O2193">
        <v>12.386850881372</v>
      </c>
      <c r="P2193">
        <v>56.524981357196097</v>
      </c>
    </row>
    <row r="2194" spans="1:17" hidden="1" x14ac:dyDescent="0.3">
      <c r="A2194" t="s">
        <v>4547</v>
      </c>
      <c r="B2194" t="s">
        <v>4548</v>
      </c>
      <c r="C2194" t="str">
        <f>IFERROR(VLOOKUP(Table1[[#This Row],[Ticker]],[1]!Table1[[Symbol]:[Industry]],2,FALSE),"-")</f>
        <v>-</v>
      </c>
      <c r="D2194" t="s">
        <v>613</v>
      </c>
      <c r="E2194">
        <v>260.49149951999999</v>
      </c>
      <c r="F2194">
        <v>267.3</v>
      </c>
      <c r="G2194">
        <v>32.4214927119612</v>
      </c>
      <c r="H2194">
        <v>26.002056288036901</v>
      </c>
      <c r="I2194">
        <v>-8.0636593265306793</v>
      </c>
      <c r="J2194">
        <v>-9.4580895884523901</v>
      </c>
      <c r="K2194">
        <v>237.34481191793901</v>
      </c>
      <c r="L2194">
        <v>216.03171547343399</v>
      </c>
      <c r="M2194">
        <v>51.9296129714077</v>
      </c>
      <c r="N2194">
        <v>2.77302733687891</v>
      </c>
      <c r="O2194">
        <v>24.074074074074002</v>
      </c>
      <c r="P2194">
        <v>74.705882352941103</v>
      </c>
    </row>
    <row r="2195" spans="1:17" hidden="1" x14ac:dyDescent="0.3">
      <c r="A2195" t="s">
        <v>4549</v>
      </c>
      <c r="B2195" t="s">
        <v>4550</v>
      </c>
      <c r="C2195" t="str">
        <f>IFERROR(VLOOKUP(Table1[[#This Row],[Ticker]],[1]!Table1[[Symbol]:[Industry]],2,FALSE),"-")</f>
        <v>-</v>
      </c>
      <c r="D2195" t="s">
        <v>214</v>
      </c>
      <c r="E2195">
        <v>260.36535524999999</v>
      </c>
      <c r="F2195">
        <v>188.47</v>
      </c>
      <c r="G2195">
        <v>-58.103431880089701</v>
      </c>
      <c r="H2195">
        <v>-14.055964189778701</v>
      </c>
      <c r="I2195">
        <v>-41.189362891258597</v>
      </c>
      <c r="J2195">
        <v>-6.1405468672756802</v>
      </c>
      <c r="K2195">
        <v>210.186670499759</v>
      </c>
      <c r="L2195">
        <v>227.72219625232299</v>
      </c>
      <c r="M2195">
        <v>27.7634949346422</v>
      </c>
      <c r="N2195">
        <v>1.3609444832053099</v>
      </c>
      <c r="O2195">
        <v>137.70361330715701</v>
      </c>
      <c r="P2195">
        <v>0.249999999999994</v>
      </c>
      <c r="Q2195">
        <v>4.8708233722199998E-2</v>
      </c>
    </row>
    <row r="2196" spans="1:17" hidden="1" x14ac:dyDescent="0.3">
      <c r="A2196" t="s">
        <v>4551</v>
      </c>
      <c r="B2196" t="s">
        <v>4552</v>
      </c>
      <c r="C2196" t="str">
        <f>IFERROR(VLOOKUP(Table1[[#This Row],[Ticker]],[1]!Table1[[Symbol]:[Industry]],2,FALSE),"-")</f>
        <v>-</v>
      </c>
      <c r="D2196" t="s">
        <v>330</v>
      </c>
      <c r="E2196">
        <v>260.2296</v>
      </c>
      <c r="F2196">
        <v>153</v>
      </c>
      <c r="G2196">
        <v>243.833897964443</v>
      </c>
      <c r="H2196">
        <v>5.8167110605788999</v>
      </c>
      <c r="I2196">
        <v>21.365448151357199</v>
      </c>
      <c r="J2196">
        <v>1.8525907218393001</v>
      </c>
      <c r="K2196">
        <v>145.58102118158399</v>
      </c>
      <c r="L2196">
        <v>117.37059343004201</v>
      </c>
      <c r="M2196">
        <v>56.544389262009403</v>
      </c>
      <c r="N2196">
        <v>1.2193157851488601</v>
      </c>
      <c r="O2196">
        <v>22.875816993463999</v>
      </c>
      <c r="P2196">
        <v>287.09677419354801</v>
      </c>
    </row>
    <row r="2197" spans="1:17" hidden="1" x14ac:dyDescent="0.3">
      <c r="A2197" t="s">
        <v>4553</v>
      </c>
      <c r="B2197" t="s">
        <v>4554</v>
      </c>
      <c r="C2197" t="str">
        <f>IFERROR(VLOOKUP(Table1[[#This Row],[Ticker]],[1]!Table1[[Symbol]:[Industry]],2,FALSE),"-")</f>
        <v>-</v>
      </c>
      <c r="D2197" t="s">
        <v>387</v>
      </c>
      <c r="E2197">
        <v>259.59024704000001</v>
      </c>
      <c r="F2197">
        <v>67.67</v>
      </c>
      <c r="G2197">
        <v>31.640576271397599</v>
      </c>
      <c r="H2197">
        <v>4.27736914355458</v>
      </c>
      <c r="I2197">
        <v>-3.2379005341748202</v>
      </c>
      <c r="J2197">
        <v>-1.2931424941451399</v>
      </c>
      <c r="K2197">
        <v>63.656171853472301</v>
      </c>
      <c r="L2197">
        <v>58.702413117257898</v>
      </c>
      <c r="M2197">
        <v>55.509580011917897</v>
      </c>
      <c r="N2197">
        <v>2.1061962126719198</v>
      </c>
      <c r="O2197">
        <v>17.467119846312901</v>
      </c>
      <c r="P2197">
        <v>78.078947368420998</v>
      </c>
      <c r="Q2197">
        <v>8.3523166278198002E-2</v>
      </c>
    </row>
    <row r="2198" spans="1:17" hidden="1" x14ac:dyDescent="0.3">
      <c r="A2198" t="s">
        <v>4555</v>
      </c>
      <c r="B2198" t="s">
        <v>4556</v>
      </c>
      <c r="C2198" t="str">
        <f>IFERROR(VLOOKUP(Table1[[#This Row],[Ticker]],[1]!Table1[[Symbol]:[Industry]],2,FALSE),"-")</f>
        <v>-</v>
      </c>
      <c r="E2198">
        <v>258.21510000000001</v>
      </c>
      <c r="F2198">
        <v>715</v>
      </c>
      <c r="G2198">
        <v>-47.830608128374799</v>
      </c>
      <c r="H2198">
        <v>-0.52380044708868201</v>
      </c>
      <c r="I2198">
        <v>-32.847503226314203</v>
      </c>
      <c r="J2198">
        <v>-3.9248942439563099</v>
      </c>
      <c r="K2198">
        <v>727.51637872158506</v>
      </c>
      <c r="L2198">
        <v>830.01970706986594</v>
      </c>
      <c r="M2198">
        <v>47.141480048404397</v>
      </c>
      <c r="N2198">
        <v>0.95189246551114204</v>
      </c>
      <c r="O2198">
        <v>53.118881118881099</v>
      </c>
      <c r="P2198">
        <v>34.398496240601403</v>
      </c>
      <c r="Q2198">
        <v>0.121045193685694</v>
      </c>
    </row>
    <row r="2199" spans="1:17" hidden="1" x14ac:dyDescent="0.3">
      <c r="A2199" t="s">
        <v>4557</v>
      </c>
      <c r="B2199" t="s">
        <v>4558</v>
      </c>
      <c r="C2199" t="str">
        <f>IFERROR(VLOOKUP(Table1[[#This Row],[Ticker]],[1]!Table1[[Symbol]:[Industry]],2,FALSE),"-")</f>
        <v>-</v>
      </c>
      <c r="D2199" t="s">
        <v>637</v>
      </c>
      <c r="E2199">
        <v>258.19158049999999</v>
      </c>
      <c r="F2199">
        <v>120.27</v>
      </c>
      <c r="G2199">
        <v>35.034204910934697</v>
      </c>
      <c r="H2199">
        <v>9.2596649745083202</v>
      </c>
      <c r="I2199">
        <v>-5.5232585508357896</v>
      </c>
      <c r="J2199">
        <v>1.6246043586916601</v>
      </c>
      <c r="K2199">
        <v>112.36267184771999</v>
      </c>
      <c r="L2199">
        <v>104.987244850929</v>
      </c>
      <c r="M2199">
        <v>60.244618705412101</v>
      </c>
      <c r="N2199">
        <v>1.6673417938123301</v>
      </c>
      <c r="O2199">
        <v>10.1687868961503</v>
      </c>
      <c r="P2199">
        <v>65.661157024793397</v>
      </c>
      <c r="Q2199">
        <v>5.3328029999314998E-2</v>
      </c>
    </row>
    <row r="2200" spans="1:17" hidden="1" x14ac:dyDescent="0.3">
      <c r="A2200" t="s">
        <v>4559</v>
      </c>
      <c r="B2200" t="s">
        <v>4560</v>
      </c>
      <c r="C2200" t="str">
        <f>IFERROR(VLOOKUP(Table1[[#This Row],[Ticker]],[1]!Table1[[Symbol]:[Industry]],2,FALSE),"-")</f>
        <v>-</v>
      </c>
      <c r="D2200" t="s">
        <v>130</v>
      </c>
      <c r="E2200">
        <v>257.91416700000002</v>
      </c>
      <c r="F2200">
        <v>274</v>
      </c>
      <c r="G2200">
        <v>-4.4616717687843197</v>
      </c>
      <c r="H2200">
        <v>-2.22508183683756</v>
      </c>
      <c r="I2200">
        <v>-22.963213594693901</v>
      </c>
      <c r="J2200">
        <v>-4.1475842193752896</v>
      </c>
      <c r="K2200">
        <v>278.91384566345999</v>
      </c>
      <c r="L2200">
        <v>268.09910285899599</v>
      </c>
      <c r="M2200">
        <v>51.085819651340103</v>
      </c>
      <c r="N2200">
        <v>0.942551165218797</v>
      </c>
      <c r="O2200">
        <v>28.832116788321098</v>
      </c>
      <c r="P2200">
        <v>31.794131794131701</v>
      </c>
      <c r="Q2200">
        <v>2.120815295051E-3</v>
      </c>
    </row>
    <row r="2201" spans="1:17" hidden="1" x14ac:dyDescent="0.3">
      <c r="A2201" t="s">
        <v>4561</v>
      </c>
      <c r="B2201" t="s">
        <v>4562</v>
      </c>
      <c r="C2201" t="str">
        <f>IFERROR(VLOOKUP(Table1[[#This Row],[Ticker]],[1]!Table1[[Symbol]:[Industry]],2,FALSE),"-")</f>
        <v>-</v>
      </c>
      <c r="D2201" t="s">
        <v>543</v>
      </c>
      <c r="E2201">
        <v>257.30144999999999</v>
      </c>
      <c r="F2201">
        <v>227.28</v>
      </c>
      <c r="G2201">
        <v>-18.379223011590501</v>
      </c>
      <c r="H2201">
        <v>1.07892143485176</v>
      </c>
      <c r="I2201">
        <v>-21.251656012732301</v>
      </c>
      <c r="J2201">
        <v>6.0329682505867002</v>
      </c>
      <c r="K2201">
        <v>218.427272947213</v>
      </c>
      <c r="L2201">
        <v>221.739419630779</v>
      </c>
      <c r="M2201">
        <v>67.698210172350798</v>
      </c>
      <c r="N2201">
        <v>1.7158439840197299</v>
      </c>
      <c r="O2201">
        <v>20.9961281239</v>
      </c>
      <c r="P2201">
        <v>19.621052631578898</v>
      </c>
      <c r="Q2201">
        <v>2.3635786401812998E-2</v>
      </c>
    </row>
    <row r="2202" spans="1:17" hidden="1" x14ac:dyDescent="0.3">
      <c r="A2202" t="s">
        <v>4563</v>
      </c>
      <c r="B2202" t="s">
        <v>4564</v>
      </c>
      <c r="C2202" t="str">
        <f>IFERROR(VLOOKUP(Table1[[#This Row],[Ticker]],[1]!Table1[[Symbol]:[Industry]],2,FALSE),"-")</f>
        <v>-</v>
      </c>
      <c r="D2202" t="s">
        <v>4565</v>
      </c>
      <c r="E2202">
        <v>257.22258637499999</v>
      </c>
      <c r="F2202">
        <v>25.09</v>
      </c>
      <c r="G2202">
        <v>-35.987622285389001</v>
      </c>
      <c r="H2202">
        <v>-11.819790796654599</v>
      </c>
      <c r="I2202">
        <v>-31.750068763738799</v>
      </c>
      <c r="J2202">
        <v>-12.6932528045852</v>
      </c>
      <c r="K2202">
        <v>27.117478341160901</v>
      </c>
      <c r="L2202">
        <v>29.688965864085599</v>
      </c>
      <c r="M2202">
        <v>33.418343725455799</v>
      </c>
      <c r="N2202">
        <v>1.0542314765062299</v>
      </c>
      <c r="O2202">
        <v>44.679155041849299</v>
      </c>
      <c r="P2202">
        <v>6.9936034115138703</v>
      </c>
      <c r="Q2202">
        <v>9.7760576389665996E-2</v>
      </c>
    </row>
    <row r="2203" spans="1:17" hidden="1" x14ac:dyDescent="0.3">
      <c r="A2203" t="s">
        <v>4566</v>
      </c>
      <c r="B2203" t="s">
        <v>4567</v>
      </c>
      <c r="C2203" t="str">
        <f>IFERROR(VLOOKUP(Table1[[#This Row],[Ticker]],[1]!Table1[[Symbol]:[Industry]],2,FALSE),"-")</f>
        <v>-</v>
      </c>
      <c r="D2203" t="s">
        <v>553</v>
      </c>
      <c r="E2203">
        <v>257.18283874999997</v>
      </c>
      <c r="F2203">
        <v>303.10000000000002</v>
      </c>
      <c r="G2203">
        <v>319.66124512506701</v>
      </c>
      <c r="H2203">
        <v>18.262864924145301</v>
      </c>
      <c r="I2203">
        <v>108.126484467968</v>
      </c>
      <c r="J2203">
        <v>-1.7784717056966799</v>
      </c>
      <c r="K2203">
        <v>285.36126967463099</v>
      </c>
      <c r="L2203">
        <v>206.766533670472</v>
      </c>
      <c r="M2203">
        <v>47.518143847434999</v>
      </c>
      <c r="N2203">
        <v>1.1431652799388701</v>
      </c>
      <c r="O2203">
        <v>19.9274166941603</v>
      </c>
      <c r="P2203">
        <v>404.74604496253102</v>
      </c>
      <c r="Q2203">
        <v>0.18180789415006399</v>
      </c>
    </row>
    <row r="2204" spans="1:17" hidden="1" x14ac:dyDescent="0.3">
      <c r="A2204" t="s">
        <v>4568</v>
      </c>
      <c r="B2204" t="s">
        <v>4569</v>
      </c>
      <c r="C2204" t="str">
        <f>IFERROR(VLOOKUP(Table1[[#This Row],[Ticker]],[1]!Table1[[Symbol]:[Industry]],2,FALSE),"-")</f>
        <v>-</v>
      </c>
      <c r="E2204">
        <v>256.67407120000001</v>
      </c>
      <c r="F2204">
        <v>160.05000000000001</v>
      </c>
      <c r="G2204">
        <v>-6.2263346424374797</v>
      </c>
      <c r="H2204">
        <v>-3.1926101525116599</v>
      </c>
      <c r="I2204">
        <v>8.2658888846814307</v>
      </c>
      <c r="J2204">
        <v>-4.2350683739272403</v>
      </c>
      <c r="K2204">
        <v>156.064453047629</v>
      </c>
      <c r="M2204">
        <v>51.062922804459603</v>
      </c>
      <c r="N2204">
        <v>0.56251860180561497</v>
      </c>
      <c r="O2204">
        <v>11.652608559825</v>
      </c>
      <c r="P2204">
        <v>40.1488616462346</v>
      </c>
    </row>
    <row r="2205" spans="1:17" hidden="1" x14ac:dyDescent="0.3">
      <c r="A2205" t="s">
        <v>4570</v>
      </c>
      <c r="B2205" t="s">
        <v>4571</v>
      </c>
      <c r="C2205" t="str">
        <f>IFERROR(VLOOKUP(Table1[[#This Row],[Ticker]],[1]!Table1[[Symbol]:[Industry]],2,FALSE),"-")</f>
        <v>-</v>
      </c>
      <c r="D2205" t="s">
        <v>938</v>
      </c>
      <c r="E2205">
        <v>256.22732500000001</v>
      </c>
      <c r="F2205">
        <v>215</v>
      </c>
      <c r="G2205">
        <v>-21.523987919315601</v>
      </c>
      <c r="H2205">
        <v>1.3796793745776901</v>
      </c>
      <c r="I2205">
        <v>-64.290765553636902</v>
      </c>
      <c r="J2205">
        <v>4.1156113659484301</v>
      </c>
      <c r="K2205">
        <v>213.759562266481</v>
      </c>
      <c r="L2205">
        <v>272.79815164290397</v>
      </c>
      <c r="M2205">
        <v>89.877730190141705</v>
      </c>
      <c r="N2205">
        <v>0.70434216945844796</v>
      </c>
      <c r="O2205">
        <v>126.418604651162</v>
      </c>
      <c r="P2205">
        <v>15.5913978494623</v>
      </c>
      <c r="Q2205">
        <v>4.5639698766135002E-2</v>
      </c>
    </row>
    <row r="2206" spans="1:17" hidden="1" x14ac:dyDescent="0.3">
      <c r="A2206" t="s">
        <v>4572</v>
      </c>
      <c r="B2206" t="s">
        <v>4573</v>
      </c>
      <c r="C2206" t="str">
        <f>IFERROR(VLOOKUP(Table1[[#This Row],[Ticker]],[1]!Table1[[Symbol]:[Industry]],2,FALSE),"-")</f>
        <v>-</v>
      </c>
      <c r="D2206" t="s">
        <v>243</v>
      </c>
      <c r="E2206">
        <v>255.185265625</v>
      </c>
      <c r="F2206">
        <v>49.91</v>
      </c>
      <c r="G2206">
        <v>154.62273807497101</v>
      </c>
      <c r="H2206">
        <v>-6.5187038616506499</v>
      </c>
      <c r="I2206">
        <v>-21.656648615722499</v>
      </c>
      <c r="J2206">
        <v>-4.8232534268565299</v>
      </c>
      <c r="K2206">
        <v>51.304208563325702</v>
      </c>
      <c r="L2206">
        <v>45.6588448505861</v>
      </c>
      <c r="M2206">
        <v>32.783488934440598</v>
      </c>
      <c r="N2206">
        <v>0.81391568042956897</v>
      </c>
      <c r="O2206">
        <v>39.651372470446802</v>
      </c>
      <c r="P2206">
        <v>186.34538152610401</v>
      </c>
      <c r="Q2206">
        <v>9.9054062170430002E-2</v>
      </c>
    </row>
    <row r="2207" spans="1:17" hidden="1" x14ac:dyDescent="0.3">
      <c r="A2207" t="s">
        <v>4574</v>
      </c>
      <c r="B2207" t="s">
        <v>4575</v>
      </c>
      <c r="C2207" t="str">
        <f>IFERROR(VLOOKUP(Table1[[#This Row],[Ticker]],[1]!Table1[[Symbol]:[Industry]],2,FALSE),"-")</f>
        <v>-</v>
      </c>
      <c r="D2207" t="s">
        <v>49</v>
      </c>
      <c r="E2207">
        <v>255.01596000000001</v>
      </c>
      <c r="F2207">
        <v>831.05</v>
      </c>
      <c r="G2207">
        <v>16.7713632485125</v>
      </c>
      <c r="H2207">
        <v>-15.9503607415028</v>
      </c>
      <c r="I2207">
        <v>-50.904124055415302</v>
      </c>
      <c r="J2207">
        <v>-2.90444924885889</v>
      </c>
      <c r="K2207">
        <v>879.62088480869602</v>
      </c>
      <c r="L2207">
        <v>900.19983727497299</v>
      </c>
      <c r="M2207">
        <v>38.208734784233897</v>
      </c>
      <c r="N2207">
        <v>0.83744175228930995</v>
      </c>
      <c r="O2207">
        <v>78.075928042837404</v>
      </c>
      <c r="P2207">
        <v>46.397533763945901</v>
      </c>
      <c r="Q2207">
        <v>2.2696672363490999E-2</v>
      </c>
    </row>
    <row r="2208" spans="1:17" hidden="1" x14ac:dyDescent="0.3">
      <c r="A2208" t="s">
        <v>4576</v>
      </c>
      <c r="B2208" t="s">
        <v>4577</v>
      </c>
      <c r="C2208" t="str">
        <f>IFERROR(VLOOKUP(Table1[[#This Row],[Ticker]],[1]!Table1[[Symbol]:[Industry]],2,FALSE),"-")</f>
        <v>-</v>
      </c>
      <c r="E2208">
        <v>254.66571195</v>
      </c>
      <c r="F2208">
        <v>820</v>
      </c>
      <c r="G2208">
        <v>770.26280747734199</v>
      </c>
      <c r="H2208">
        <v>-5.2529673537689403</v>
      </c>
      <c r="I2208">
        <v>784.75503100446099</v>
      </c>
      <c r="J2208">
        <v>1.1890200802770701</v>
      </c>
      <c r="K2208">
        <v>761.00585886652902</v>
      </c>
      <c r="M2208">
        <v>38.424468851047202</v>
      </c>
      <c r="N2208">
        <v>0.88558401058401004</v>
      </c>
      <c r="O2208">
        <v>19.390243902439</v>
      </c>
      <c r="P2208">
        <v>841.44661308840398</v>
      </c>
    </row>
    <row r="2209" spans="1:17" hidden="1" x14ac:dyDescent="0.3">
      <c r="A2209" t="s">
        <v>4578</v>
      </c>
      <c r="B2209" t="s">
        <v>4579</v>
      </c>
      <c r="C2209" t="str">
        <f>IFERROR(VLOOKUP(Table1[[#This Row],[Ticker]],[1]!Table1[[Symbol]:[Industry]],2,FALSE),"-")</f>
        <v>-</v>
      </c>
      <c r="D2209" t="s">
        <v>130</v>
      </c>
      <c r="E2209">
        <v>254.186953432</v>
      </c>
      <c r="F2209">
        <v>228.7</v>
      </c>
      <c r="G2209">
        <v>-29.618287228791999</v>
      </c>
      <c r="H2209">
        <v>-6.2898929152943204</v>
      </c>
      <c r="I2209">
        <v>-36.4188080563287</v>
      </c>
      <c r="J2209">
        <v>-3.6059990816304501</v>
      </c>
      <c r="K2209">
        <v>236.28945867835299</v>
      </c>
      <c r="L2209">
        <v>243.650635533957</v>
      </c>
      <c r="M2209">
        <v>40.177116302889502</v>
      </c>
      <c r="N2209">
        <v>0.73408420291182297</v>
      </c>
      <c r="O2209">
        <v>45.4525579361609</v>
      </c>
      <c r="P2209">
        <v>19.519205644107601</v>
      </c>
      <c r="Q2209">
        <v>8.5092220764250003E-3</v>
      </c>
    </row>
    <row r="2210" spans="1:17" hidden="1" x14ac:dyDescent="0.3">
      <c r="A2210" t="s">
        <v>4580</v>
      </c>
      <c r="B2210" t="s">
        <v>4581</v>
      </c>
      <c r="C2210" t="str">
        <f>IFERROR(VLOOKUP(Table1[[#This Row],[Ticker]],[1]!Table1[[Symbol]:[Industry]],2,FALSE),"-")</f>
        <v>-</v>
      </c>
      <c r="D2210" t="s">
        <v>344</v>
      </c>
      <c r="E2210">
        <v>253.858677</v>
      </c>
      <c r="F2210">
        <v>74.13</v>
      </c>
      <c r="G2210">
        <v>15.202547827417099</v>
      </c>
      <c r="H2210">
        <v>-9.7128269348767802</v>
      </c>
      <c r="I2210">
        <v>-19.2859064671451</v>
      </c>
      <c r="J2210">
        <v>1.4785364407656401</v>
      </c>
      <c r="K2210">
        <v>75.625234209735297</v>
      </c>
      <c r="L2210">
        <v>75.120675040095406</v>
      </c>
      <c r="M2210">
        <v>48.241981954309999</v>
      </c>
      <c r="N2210">
        <v>1.33608502240204</v>
      </c>
      <c r="O2210">
        <v>74.693106704438094</v>
      </c>
      <c r="P2210">
        <v>49.204964776920399</v>
      </c>
      <c r="Q2210">
        <v>2.9153742641321E-2</v>
      </c>
    </row>
    <row r="2211" spans="1:17" hidden="1" x14ac:dyDescent="0.3">
      <c r="A2211" t="s">
        <v>4582</v>
      </c>
      <c r="B2211" t="s">
        <v>4583</v>
      </c>
      <c r="C2211" t="str">
        <f>IFERROR(VLOOKUP(Table1[[#This Row],[Ticker]],[1]!Table1[[Symbol]:[Industry]],2,FALSE),"-")</f>
        <v>-</v>
      </c>
      <c r="D2211" t="s">
        <v>1584</v>
      </c>
      <c r="E2211">
        <v>253.68310399999999</v>
      </c>
      <c r="F2211">
        <v>20.69</v>
      </c>
      <c r="G2211">
        <v>18.0812035236602</v>
      </c>
      <c r="H2211">
        <v>-10.4689366582808</v>
      </c>
      <c r="I2211">
        <v>-20.0359232970184</v>
      </c>
      <c r="J2211">
        <v>-0.95938473113217304</v>
      </c>
      <c r="K2211">
        <v>21.146677248940499</v>
      </c>
      <c r="L2211">
        <v>21.934911410811999</v>
      </c>
      <c r="M2211">
        <v>40.092189903774802</v>
      </c>
      <c r="N2211">
        <v>1.0286048508899801</v>
      </c>
      <c r="O2211">
        <v>88.013533107781498</v>
      </c>
      <c r="P2211">
        <v>57.9389312977099</v>
      </c>
      <c r="Q2211">
        <v>9.1834130054506996E-2</v>
      </c>
    </row>
    <row r="2212" spans="1:17" hidden="1" x14ac:dyDescent="0.3">
      <c r="A2212" t="s">
        <v>4584</v>
      </c>
      <c r="B2212" t="s">
        <v>4585</v>
      </c>
      <c r="C2212" t="str">
        <f>IFERROR(VLOOKUP(Table1[[#This Row],[Ticker]],[1]!Table1[[Symbol]:[Industry]],2,FALSE),"-")</f>
        <v>-</v>
      </c>
      <c r="D2212" t="s">
        <v>62</v>
      </c>
      <c r="E2212">
        <v>253.38795768</v>
      </c>
      <c r="F2212">
        <v>178.65</v>
      </c>
      <c r="G2212">
        <v>75.645011479341505</v>
      </c>
      <c r="H2212">
        <v>-3.3006005787450201</v>
      </c>
      <c r="I2212">
        <v>16.9398081760352</v>
      </c>
      <c r="J2212">
        <v>-6.1019915876860802</v>
      </c>
      <c r="K2212">
        <v>183.518708526084</v>
      </c>
      <c r="L2212">
        <v>150.77243999511401</v>
      </c>
      <c r="M2212">
        <v>33.838651893761501</v>
      </c>
      <c r="N2212">
        <v>0.60841393042996195</v>
      </c>
      <c r="O2212">
        <v>30.3666386789812</v>
      </c>
      <c r="P2212">
        <v>107.587729491052</v>
      </c>
      <c r="Q2212">
        <v>0.103599557419378</v>
      </c>
    </row>
    <row r="2213" spans="1:17" hidden="1" x14ac:dyDescent="0.3">
      <c r="A2213" t="s">
        <v>4586</v>
      </c>
      <c r="B2213" t="s">
        <v>4587</v>
      </c>
      <c r="C2213" t="str">
        <f>IFERROR(VLOOKUP(Table1[[#This Row],[Ticker]],[1]!Table1[[Symbol]:[Industry]],2,FALSE),"-")</f>
        <v>-</v>
      </c>
      <c r="D2213" t="s">
        <v>384</v>
      </c>
      <c r="E2213">
        <v>253.22660999999999</v>
      </c>
      <c r="F2213">
        <v>212.11</v>
      </c>
      <c r="G2213">
        <v>-9.3758298032517295</v>
      </c>
      <c r="H2213">
        <v>-6.3804086342231798</v>
      </c>
      <c r="I2213">
        <v>-22.750502537964</v>
      </c>
      <c r="J2213">
        <v>-3.3895151742867302</v>
      </c>
      <c r="K2213">
        <v>222.68428994626601</v>
      </c>
      <c r="L2213">
        <v>206.899006084771</v>
      </c>
      <c r="M2213">
        <v>44.8390970387076</v>
      </c>
      <c r="N2213">
        <v>1.6956302487839301</v>
      </c>
      <c r="O2213">
        <v>24.9351751449719</v>
      </c>
      <c r="P2213">
        <v>36.845161290322501</v>
      </c>
      <c r="Q2213">
        <v>0.103495680263814</v>
      </c>
    </row>
    <row r="2214" spans="1:17" hidden="1" x14ac:dyDescent="0.3">
      <c r="A2214" t="s">
        <v>4588</v>
      </c>
      <c r="B2214" t="s">
        <v>4589</v>
      </c>
      <c r="C2214" t="str">
        <f>IFERROR(VLOOKUP(Table1[[#This Row],[Ticker]],[1]!Table1[[Symbol]:[Industry]],2,FALSE),"-")</f>
        <v>-</v>
      </c>
      <c r="D2214" t="s">
        <v>62</v>
      </c>
      <c r="E2214">
        <v>252.65003694000001</v>
      </c>
      <c r="F2214">
        <v>53.52</v>
      </c>
      <c r="G2214">
        <v>26.250558850681401</v>
      </c>
      <c r="H2214">
        <v>-10.2911017230529</v>
      </c>
      <c r="I2214">
        <v>34.559809159006697</v>
      </c>
      <c r="J2214">
        <v>-1.80024319660015</v>
      </c>
      <c r="K2214">
        <v>51.202562559063999</v>
      </c>
      <c r="L2214">
        <v>45.325787061448501</v>
      </c>
      <c r="M2214">
        <v>55.908431875323103</v>
      </c>
      <c r="N2214">
        <v>0.93997237889482399</v>
      </c>
      <c r="O2214">
        <v>9.1180866965620204</v>
      </c>
      <c r="P2214">
        <v>67.302281963113501</v>
      </c>
      <c r="Q2214">
        <v>7.7655198162030004E-3</v>
      </c>
    </row>
    <row r="2215" spans="1:17" hidden="1" x14ac:dyDescent="0.3">
      <c r="A2215" t="s">
        <v>4590</v>
      </c>
      <c r="B2215" t="s">
        <v>4591</v>
      </c>
      <c r="C2215" t="str">
        <f>IFERROR(VLOOKUP(Table1[[#This Row],[Ticker]],[1]!Table1[[Symbol]:[Industry]],2,FALSE),"-")</f>
        <v>-</v>
      </c>
      <c r="D2215" t="s">
        <v>193</v>
      </c>
      <c r="E2215">
        <v>252.61174080000001</v>
      </c>
      <c r="F2215">
        <v>2.2000000000000002</v>
      </c>
      <c r="G2215">
        <v>60.0386412662982</v>
      </c>
      <c r="H2215">
        <v>3.4867493780604599</v>
      </c>
      <c r="I2215">
        <v>-1.90981317268452</v>
      </c>
      <c r="J2215">
        <v>-26.0219529854736</v>
      </c>
      <c r="K2215">
        <v>2.1691198807155301</v>
      </c>
      <c r="L2215">
        <v>1.98942310153325</v>
      </c>
      <c r="M2215">
        <v>40.037433248019802</v>
      </c>
      <c r="N2215">
        <v>2.0858128806204101</v>
      </c>
      <c r="O2215">
        <v>35</v>
      </c>
      <c r="P2215">
        <v>107.54716981132</v>
      </c>
      <c r="Q2215">
        <v>-5.0520015316206E-2</v>
      </c>
    </row>
    <row r="2216" spans="1:17" hidden="1" x14ac:dyDescent="0.3">
      <c r="A2216" t="s">
        <v>4592</v>
      </c>
      <c r="B2216" t="s">
        <v>4593</v>
      </c>
      <c r="C2216" t="str">
        <f>IFERROR(VLOOKUP(Table1[[#This Row],[Ticker]],[1]!Table1[[Symbol]:[Industry]],2,FALSE),"-")</f>
        <v>-</v>
      </c>
      <c r="D2216" t="s">
        <v>515</v>
      </c>
      <c r="E2216">
        <v>252.56019620000001</v>
      </c>
      <c r="F2216">
        <v>114.85</v>
      </c>
      <c r="G2216">
        <v>-50.9916624384771</v>
      </c>
      <c r="H2216">
        <v>-32.4753190284884</v>
      </c>
      <c r="I2216">
        <v>-36.499438911358197</v>
      </c>
      <c r="J2216">
        <v>-14.6545154857219</v>
      </c>
      <c r="M2216">
        <v>16.507350870410399</v>
      </c>
      <c r="O2216">
        <v>41.7065737919024</v>
      </c>
      <c r="P2216">
        <v>2.7280858676207398</v>
      </c>
    </row>
    <row r="2217" spans="1:17" hidden="1" x14ac:dyDescent="0.3">
      <c r="A2217" t="s">
        <v>4594</v>
      </c>
      <c r="B2217" t="s">
        <v>4595</v>
      </c>
      <c r="C2217" t="str">
        <f>IFERROR(VLOOKUP(Table1[[#This Row],[Ticker]],[1]!Table1[[Symbol]:[Industry]],2,FALSE),"-")</f>
        <v>-</v>
      </c>
      <c r="D2217" t="s">
        <v>75</v>
      </c>
      <c r="E2217">
        <v>252.4547</v>
      </c>
      <c r="F2217">
        <v>19.14</v>
      </c>
      <c r="G2217">
        <v>-7.8881048112585503</v>
      </c>
      <c r="H2217">
        <v>-0.59944245064830404</v>
      </c>
      <c r="I2217">
        <v>-18.498392967706401</v>
      </c>
      <c r="J2217">
        <v>-0.18682255321022201</v>
      </c>
      <c r="K2217">
        <v>19.328029407523999</v>
      </c>
      <c r="L2217">
        <v>19.5380683143871</v>
      </c>
      <c r="M2217">
        <v>49.919104381465502</v>
      </c>
      <c r="N2217">
        <v>1.3529724374779999</v>
      </c>
      <c r="O2217">
        <v>59.090909090909001</v>
      </c>
      <c r="P2217">
        <v>42.835820895522303</v>
      </c>
      <c r="Q2217">
        <v>5.4284341729607E-2</v>
      </c>
    </row>
    <row r="2218" spans="1:17" hidden="1" x14ac:dyDescent="0.3">
      <c r="A2218" t="s">
        <v>4596</v>
      </c>
      <c r="B2218" t="s">
        <v>4597</v>
      </c>
      <c r="C2218" t="str">
        <f>IFERROR(VLOOKUP(Table1[[#This Row],[Ticker]],[1]!Table1[[Symbol]:[Industry]],2,FALSE),"-")</f>
        <v>-</v>
      </c>
      <c r="D2218" t="s">
        <v>21</v>
      </c>
      <c r="E2218">
        <v>252.26210318400001</v>
      </c>
      <c r="F2218">
        <v>128.63</v>
      </c>
      <c r="G2218">
        <v>63.177919085016001</v>
      </c>
      <c r="H2218">
        <v>34.348291129370097</v>
      </c>
      <c r="I2218">
        <v>44.956040485852</v>
      </c>
      <c r="J2218">
        <v>2.4267900836888301</v>
      </c>
      <c r="K2218">
        <v>105.537405999754</v>
      </c>
      <c r="L2218">
        <v>88.458532751243496</v>
      </c>
      <c r="M2218">
        <v>69.981854283270806</v>
      </c>
      <c r="N2218">
        <v>1.7985753692173201</v>
      </c>
      <c r="O2218">
        <v>4.8744460856720897</v>
      </c>
      <c r="P2218">
        <v>141.78571428571399</v>
      </c>
      <c r="Q2218">
        <v>6.4164261356544003E-2</v>
      </c>
    </row>
    <row r="2219" spans="1:17" hidden="1" x14ac:dyDescent="0.3">
      <c r="A2219" t="s">
        <v>4598</v>
      </c>
      <c r="B2219" t="s">
        <v>4599</v>
      </c>
      <c r="C2219" t="str">
        <f>IFERROR(VLOOKUP(Table1[[#This Row],[Ticker]],[1]!Table1[[Symbol]:[Industry]],2,FALSE),"-")</f>
        <v>-</v>
      </c>
      <c r="E2219">
        <v>251.50121899999999</v>
      </c>
      <c r="F2219">
        <v>2099.65</v>
      </c>
      <c r="G2219">
        <v>389.92650135503402</v>
      </c>
      <c r="H2219">
        <v>65.974609770467097</v>
      </c>
      <c r="I2219">
        <v>51.277533813675298</v>
      </c>
      <c r="J2219">
        <v>-9.9785391094546192</v>
      </c>
      <c r="K2219">
        <v>1632.52147775037</v>
      </c>
      <c r="L2219">
        <v>1113.0196439046899</v>
      </c>
      <c r="M2219">
        <v>56.226881009547398</v>
      </c>
      <c r="N2219">
        <v>0.81141213264888601</v>
      </c>
      <c r="O2219">
        <v>12.883099564213</v>
      </c>
      <c r="P2219">
        <v>442.82574974146797</v>
      </c>
      <c r="Q2219">
        <v>0.178825656860649</v>
      </c>
    </row>
    <row r="2220" spans="1:17" hidden="1" x14ac:dyDescent="0.3">
      <c r="A2220" t="s">
        <v>4600</v>
      </c>
      <c r="B2220" t="s">
        <v>4601</v>
      </c>
      <c r="C2220" t="str">
        <f>IFERROR(VLOOKUP(Table1[[#This Row],[Ticker]],[1]!Table1[[Symbol]:[Industry]],2,FALSE),"-")</f>
        <v>-</v>
      </c>
      <c r="D2220" t="s">
        <v>140</v>
      </c>
      <c r="E2220">
        <v>250.599895</v>
      </c>
      <c r="F2220">
        <v>15.35</v>
      </c>
      <c r="G2220">
        <v>-108.69934958182399</v>
      </c>
      <c r="H2220">
        <v>-3.5844350790941601</v>
      </c>
      <c r="I2220">
        <v>-60.8282823906545</v>
      </c>
      <c r="J2220">
        <v>-12.5533161687106</v>
      </c>
      <c r="K2220">
        <v>16.346192571353999</v>
      </c>
      <c r="L2220">
        <v>32.843363815045997</v>
      </c>
      <c r="M2220">
        <v>51.803533044701403</v>
      </c>
      <c r="N2220">
        <v>2.4188532727167198</v>
      </c>
      <c r="O2220">
        <v>517.19869706840302</v>
      </c>
      <c r="P2220">
        <v>49.173955296404202</v>
      </c>
      <c r="Q2220">
        <v>1.0103271012456E-2</v>
      </c>
    </row>
    <row r="2221" spans="1:17" hidden="1" x14ac:dyDescent="0.3">
      <c r="A2221" t="s">
        <v>4602</v>
      </c>
      <c r="B2221" t="s">
        <v>4603</v>
      </c>
      <c r="C2221" t="str">
        <f>IFERROR(VLOOKUP(Table1[[#This Row],[Ticker]],[1]!Table1[[Symbol]:[Industry]],2,FALSE),"-")</f>
        <v>-</v>
      </c>
      <c r="D2221" t="s">
        <v>246</v>
      </c>
      <c r="E2221">
        <v>250.50357675000001</v>
      </c>
      <c r="F2221">
        <v>257.60000000000002</v>
      </c>
      <c r="G2221">
        <v>156.67488637711901</v>
      </c>
      <c r="H2221">
        <v>-7.6948530786676299</v>
      </c>
      <c r="I2221">
        <v>120.057768997509</v>
      </c>
      <c r="J2221">
        <v>14.9686946609323</v>
      </c>
      <c r="K2221">
        <v>213.28778899604299</v>
      </c>
      <c r="L2221">
        <v>168.18242241685701</v>
      </c>
      <c r="M2221">
        <v>87.540703087126602</v>
      </c>
      <c r="N2221">
        <v>0.77272727272727204</v>
      </c>
      <c r="O2221">
        <v>0</v>
      </c>
      <c r="P2221">
        <v>192.72727272727201</v>
      </c>
    </row>
    <row r="2222" spans="1:17" hidden="1" x14ac:dyDescent="0.3">
      <c r="A2222" t="s">
        <v>4604</v>
      </c>
      <c r="B2222" t="s">
        <v>4605</v>
      </c>
      <c r="C2222" t="str">
        <f>IFERROR(VLOOKUP(Table1[[#This Row],[Ticker]],[1]!Table1[[Symbol]:[Industry]],2,FALSE),"-")</f>
        <v>-</v>
      </c>
      <c r="D2222" t="s">
        <v>400</v>
      </c>
      <c r="E2222">
        <v>250.10483361599901</v>
      </c>
      <c r="F2222">
        <v>100.51</v>
      </c>
      <c r="G2222">
        <v>16.3678496638328</v>
      </c>
      <c r="H2222">
        <v>-2.08689202483029</v>
      </c>
      <c r="I2222">
        <v>-6.0540996392458801</v>
      </c>
      <c r="J2222">
        <v>1.2183671596897501</v>
      </c>
      <c r="K2222">
        <v>97.449609820102395</v>
      </c>
      <c r="L2222">
        <v>91.111494975011695</v>
      </c>
      <c r="M2222">
        <v>61.595549539711499</v>
      </c>
      <c r="N2222">
        <v>0.59358285051704196</v>
      </c>
      <c r="O2222">
        <v>19.440851656551501</v>
      </c>
      <c r="P2222">
        <v>53.450381679389302</v>
      </c>
      <c r="Q2222">
        <v>2.0331982006943999E-2</v>
      </c>
    </row>
    <row r="2223" spans="1:17" hidden="1" x14ac:dyDescent="0.3">
      <c r="A2223" t="s">
        <v>4606</v>
      </c>
      <c r="B2223" t="s">
        <v>4607</v>
      </c>
      <c r="C2223" t="str">
        <f>IFERROR(VLOOKUP(Table1[[#This Row],[Ticker]],[1]!Table1[[Symbol]:[Industry]],2,FALSE),"-")</f>
        <v>-</v>
      </c>
      <c r="D2223" t="s">
        <v>122</v>
      </c>
      <c r="E2223">
        <v>250.04436480000001</v>
      </c>
      <c r="F2223">
        <v>113.83</v>
      </c>
      <c r="G2223">
        <v>63.631352281832598</v>
      </c>
      <c r="H2223">
        <v>10.9032194836906</v>
      </c>
      <c r="I2223">
        <v>35.062426982254102</v>
      </c>
      <c r="J2223">
        <v>-1.4614936885694201</v>
      </c>
      <c r="K2223">
        <v>99.719799060777802</v>
      </c>
      <c r="L2223">
        <v>85.438396599872306</v>
      </c>
      <c r="M2223">
        <v>63.1684722205556</v>
      </c>
      <c r="N2223">
        <v>2.2332685683785898</v>
      </c>
      <c r="O2223">
        <v>7.1773697619256804</v>
      </c>
      <c r="P2223">
        <v>91.310924369747895</v>
      </c>
      <c r="Q2223">
        <v>1.1255098404965001E-2</v>
      </c>
    </row>
    <row r="2224" spans="1:17" hidden="1" x14ac:dyDescent="0.3">
      <c r="A2224" t="s">
        <v>4608</v>
      </c>
      <c r="B2224" t="s">
        <v>4609</v>
      </c>
      <c r="C2224" t="str">
        <f>IFERROR(VLOOKUP(Table1[[#This Row],[Ticker]],[1]!Table1[[Symbol]:[Industry]],2,FALSE),"-")</f>
        <v>-</v>
      </c>
      <c r="D2224" t="s">
        <v>344</v>
      </c>
      <c r="E2224">
        <v>249.24307899999999</v>
      </c>
      <c r="F2224">
        <v>86.09</v>
      </c>
      <c r="G2224">
        <v>56.768176066153998</v>
      </c>
      <c r="H2224">
        <v>-6.6024758176857103</v>
      </c>
      <c r="I2224">
        <v>12.228615089752299</v>
      </c>
      <c r="J2224">
        <v>-3.2163544652306002</v>
      </c>
      <c r="K2224">
        <v>84.564001228325296</v>
      </c>
      <c r="L2224">
        <v>72.555468568246496</v>
      </c>
      <c r="M2224">
        <v>37.701399123543403</v>
      </c>
      <c r="N2224">
        <v>0.49783513280068997</v>
      </c>
      <c r="O2224">
        <v>13.0793355790451</v>
      </c>
      <c r="P2224">
        <v>102.326674500587</v>
      </c>
      <c r="Q2224">
        <v>3.9000161178956001E-2</v>
      </c>
    </row>
    <row r="2225" spans="1:17" hidden="1" x14ac:dyDescent="0.3">
      <c r="A2225" t="s">
        <v>4610</v>
      </c>
      <c r="B2225" t="s">
        <v>4611</v>
      </c>
      <c r="C2225" t="str">
        <f>IFERROR(VLOOKUP(Table1[[#This Row],[Ticker]],[1]!Table1[[Symbol]:[Industry]],2,FALSE),"-")</f>
        <v>-</v>
      </c>
      <c r="D2225" t="s">
        <v>304</v>
      </c>
      <c r="E2225">
        <v>246.80437700799999</v>
      </c>
      <c r="F2225">
        <v>141.37</v>
      </c>
      <c r="G2225">
        <v>-12.760557600125001</v>
      </c>
      <c r="H2225">
        <v>-5.2238315745447803</v>
      </c>
      <c r="I2225">
        <v>-18.994926547643399</v>
      </c>
      <c r="J2225">
        <v>-1.3752081129587099</v>
      </c>
      <c r="K2225">
        <v>143.71775220315101</v>
      </c>
      <c r="L2225">
        <v>143.985801054413</v>
      </c>
      <c r="M2225">
        <v>53.492670906961003</v>
      </c>
      <c r="N2225">
        <v>0.47190449645967297</v>
      </c>
      <c r="O2225">
        <v>29.376812619367598</v>
      </c>
      <c r="P2225">
        <v>18.152946092770499</v>
      </c>
      <c r="Q2225">
        <v>2.7870105757915001E-2</v>
      </c>
    </row>
    <row r="2226" spans="1:17" hidden="1" x14ac:dyDescent="0.3">
      <c r="A2226" t="s">
        <v>4612</v>
      </c>
      <c r="B2226" t="s">
        <v>4613</v>
      </c>
      <c r="C2226" t="str">
        <f>IFERROR(VLOOKUP(Table1[[#This Row],[Ticker]],[1]!Table1[[Symbol]:[Industry]],2,FALSE),"-")</f>
        <v>-</v>
      </c>
      <c r="E2226">
        <v>245.99616</v>
      </c>
      <c r="F2226">
        <v>32.64</v>
      </c>
      <c r="G2226">
        <v>360.76214240467402</v>
      </c>
      <c r="H2226">
        <v>77.696748545800901</v>
      </c>
      <c r="I2226">
        <v>137.440836177964</v>
      </c>
      <c r="J2226">
        <v>17.2316628804458</v>
      </c>
      <c r="K2226">
        <v>18.378915985020701</v>
      </c>
      <c r="L2226">
        <v>11.790953672762001</v>
      </c>
      <c r="M2226">
        <v>99.999999888865702</v>
      </c>
      <c r="N2226">
        <v>1.1184831749431401</v>
      </c>
      <c r="O2226">
        <v>0</v>
      </c>
      <c r="P2226">
        <v>389.35532233882998</v>
      </c>
      <c r="Q2226">
        <v>0.14502522691540801</v>
      </c>
    </row>
    <row r="2227" spans="1:17" hidden="1" x14ac:dyDescent="0.3">
      <c r="A2227" t="s">
        <v>4614</v>
      </c>
      <c r="B2227" t="s">
        <v>4615</v>
      </c>
      <c r="C2227" t="str">
        <f>IFERROR(VLOOKUP(Table1[[#This Row],[Ticker]],[1]!Table1[[Symbol]:[Industry]],2,FALSE),"-")</f>
        <v>-</v>
      </c>
      <c r="D2227" t="s">
        <v>1018</v>
      </c>
      <c r="E2227">
        <v>245.963597642</v>
      </c>
      <c r="F2227">
        <v>12.62</v>
      </c>
      <c r="G2227">
        <v>63.372399390421997</v>
      </c>
      <c r="H2227">
        <v>-2.4141615479760801</v>
      </c>
      <c r="I2227">
        <v>-4.9606606303116596</v>
      </c>
      <c r="J2227">
        <v>-6.1349302512155797</v>
      </c>
      <c r="K2227">
        <v>11.623242305773299</v>
      </c>
      <c r="L2227">
        <v>10.1710147586929</v>
      </c>
      <c r="M2227">
        <v>51.231654996898499</v>
      </c>
      <c r="N2227">
        <v>1.3473445557819199</v>
      </c>
      <c r="O2227">
        <v>22.028526148969899</v>
      </c>
      <c r="Q2227">
        <v>5.9534346139655997E-2</v>
      </c>
    </row>
    <row r="2228" spans="1:17" hidden="1" x14ac:dyDescent="0.3">
      <c r="A2228" t="s">
        <v>4616</v>
      </c>
      <c r="B2228" t="s">
        <v>4617</v>
      </c>
      <c r="C2228" t="str">
        <f>IFERROR(VLOOKUP(Table1[[#This Row],[Ticker]],[1]!Table1[[Symbol]:[Industry]],2,FALSE),"-")</f>
        <v>-</v>
      </c>
      <c r="D2228" t="s">
        <v>299</v>
      </c>
      <c r="E2228">
        <v>245.8957824</v>
      </c>
      <c r="F2228">
        <v>52.92</v>
      </c>
      <c r="G2228">
        <v>-50.920650306992101</v>
      </c>
      <c r="H2228">
        <v>7.4440358102212496</v>
      </c>
      <c r="I2228">
        <v>-29.441369974928499</v>
      </c>
      <c r="J2228">
        <v>-7.6589891386772901</v>
      </c>
      <c r="K2228">
        <v>55.529258818792101</v>
      </c>
      <c r="L2228">
        <v>59.045127602314402</v>
      </c>
      <c r="M2228">
        <v>30.390433631481098</v>
      </c>
      <c r="N2228">
        <v>0.96311409111797397</v>
      </c>
      <c r="O2228">
        <v>88.397581254724102</v>
      </c>
      <c r="P2228">
        <v>19.189189189189101</v>
      </c>
      <c r="Q2228">
        <v>0.13414209421731699</v>
      </c>
    </row>
    <row r="2229" spans="1:17" hidden="1" x14ac:dyDescent="0.3">
      <c r="A2229" t="s">
        <v>4618</v>
      </c>
      <c r="B2229" t="s">
        <v>4619</v>
      </c>
      <c r="C2229" t="str">
        <f>IFERROR(VLOOKUP(Table1[[#This Row],[Ticker]],[1]!Table1[[Symbol]:[Industry]],2,FALSE),"-")</f>
        <v>-</v>
      </c>
      <c r="E2229">
        <v>245.47577250000001</v>
      </c>
      <c r="F2229">
        <v>314.64999999999998</v>
      </c>
      <c r="G2229">
        <v>218.042407744641</v>
      </c>
      <c r="H2229">
        <v>37.647898471165398</v>
      </c>
      <c r="I2229">
        <v>-3.4257617128991599E-2</v>
      </c>
      <c r="J2229">
        <v>-4.3856258203364602</v>
      </c>
      <c r="K2229">
        <v>261.98588808752498</v>
      </c>
      <c r="M2229">
        <v>69.515865959323804</v>
      </c>
      <c r="N2229">
        <v>1.8014876033057801</v>
      </c>
      <c r="O2229">
        <v>14.412839663117699</v>
      </c>
      <c r="P2229">
        <v>265.44715447154402</v>
      </c>
    </row>
    <row r="2230" spans="1:17" hidden="1" x14ac:dyDescent="0.3">
      <c r="A2230" t="s">
        <v>4620</v>
      </c>
      <c r="B2230" t="s">
        <v>4621</v>
      </c>
      <c r="C2230" t="str">
        <f>IFERROR(VLOOKUP(Table1[[#This Row],[Ticker]],[1]!Table1[[Symbol]:[Industry]],2,FALSE),"-")</f>
        <v>-</v>
      </c>
      <c r="D2230" t="s">
        <v>637</v>
      </c>
      <c r="E2230">
        <v>245.34570342999999</v>
      </c>
      <c r="F2230">
        <v>8.9700000000000006</v>
      </c>
      <c r="G2230">
        <v>15.1922805851215</v>
      </c>
      <c r="H2230">
        <v>-19.761846542719901</v>
      </c>
      <c r="I2230">
        <v>40.511597192651003</v>
      </c>
      <c r="J2230">
        <v>-5.6301622822642203</v>
      </c>
      <c r="K2230">
        <v>9.4802864868496997</v>
      </c>
      <c r="L2230">
        <v>7.7096280601250502</v>
      </c>
      <c r="M2230">
        <v>20.9770791571482</v>
      </c>
      <c r="N2230">
        <v>0.66312148481067901</v>
      </c>
      <c r="O2230">
        <v>37.123745819397897</v>
      </c>
      <c r="P2230">
        <v>83.435582822085806</v>
      </c>
      <c r="Q2230">
        <v>0.112840142291743</v>
      </c>
    </row>
    <row r="2231" spans="1:17" hidden="1" x14ac:dyDescent="0.3">
      <c r="A2231" t="s">
        <v>4622</v>
      </c>
      <c r="B2231" t="s">
        <v>4623</v>
      </c>
      <c r="C2231" t="str">
        <f>IFERROR(VLOOKUP(Table1[[#This Row],[Ticker]],[1]!Table1[[Symbol]:[Industry]],2,FALSE),"-")</f>
        <v>-</v>
      </c>
      <c r="D2231" t="s">
        <v>62</v>
      </c>
      <c r="E2231">
        <v>245.19503549999999</v>
      </c>
      <c r="F2231">
        <v>209.65</v>
      </c>
      <c r="G2231">
        <v>178.32180050949799</v>
      </c>
      <c r="H2231">
        <v>15.3053779381249</v>
      </c>
      <c r="I2231">
        <v>9.2751579255813592</v>
      </c>
      <c r="J2231">
        <v>-4.5009695246311097</v>
      </c>
      <c r="K2231">
        <v>192.28555480073001</v>
      </c>
      <c r="L2231">
        <v>157.82205688003299</v>
      </c>
      <c r="M2231">
        <v>51.6110305081151</v>
      </c>
      <c r="N2231">
        <v>0.94940821323305802</v>
      </c>
      <c r="O2231">
        <v>11.0660624850942</v>
      </c>
      <c r="P2231">
        <v>238.14516129032199</v>
      </c>
      <c r="Q2231">
        <v>0.15952726400521799</v>
      </c>
    </row>
    <row r="2232" spans="1:17" hidden="1" x14ac:dyDescent="0.3">
      <c r="A2232" t="s">
        <v>4624</v>
      </c>
      <c r="B2232" t="s">
        <v>4625</v>
      </c>
      <c r="C2232" t="str">
        <f>IFERROR(VLOOKUP(Table1[[#This Row],[Ticker]],[1]!Table1[[Symbol]:[Industry]],2,FALSE),"-")</f>
        <v>-</v>
      </c>
      <c r="D2232" t="s">
        <v>1402</v>
      </c>
      <c r="E2232">
        <v>245.08425800000001</v>
      </c>
      <c r="F2232">
        <v>137.55000000000001</v>
      </c>
      <c r="G2232">
        <v>-3.7537977341324802</v>
      </c>
      <c r="H2232">
        <v>-12.8226308564454</v>
      </c>
      <c r="I2232">
        <v>-17.665208856137699</v>
      </c>
      <c r="J2232">
        <v>-2.0819809238118299</v>
      </c>
      <c r="K2232">
        <v>139.72469671411</v>
      </c>
      <c r="L2232">
        <v>133.938114643566</v>
      </c>
      <c r="M2232">
        <v>42.491589454546798</v>
      </c>
      <c r="N2232">
        <v>0.52428776514439102</v>
      </c>
      <c r="O2232">
        <v>34.496546710287099</v>
      </c>
      <c r="P2232">
        <v>41.7310664605873</v>
      </c>
      <c r="Q2232">
        <v>3.7186886790623999E-2</v>
      </c>
    </row>
    <row r="2233" spans="1:17" hidden="1" x14ac:dyDescent="0.3">
      <c r="A2233" t="s">
        <v>4626</v>
      </c>
      <c r="B2233" t="s">
        <v>4627</v>
      </c>
      <c r="C2233" t="str">
        <f>IFERROR(VLOOKUP(Table1[[#This Row],[Ticker]],[1]!Table1[[Symbol]:[Industry]],2,FALSE),"-")</f>
        <v>-</v>
      </c>
      <c r="D2233" t="s">
        <v>938</v>
      </c>
      <c r="E2233">
        <v>244.74877258999999</v>
      </c>
      <c r="F2233">
        <v>30.26</v>
      </c>
      <c r="G2233">
        <v>-17.4092309444077</v>
      </c>
      <c r="H2233">
        <v>-2.6653917992063398</v>
      </c>
      <c r="I2233">
        <v>-20.017921280792599</v>
      </c>
      <c r="J2233">
        <v>-1.96451668679408</v>
      </c>
      <c r="K2233">
        <v>29.5545667330172</v>
      </c>
      <c r="L2233">
        <v>30.5160017295998</v>
      </c>
      <c r="M2233">
        <v>50.890744898912502</v>
      </c>
      <c r="N2233">
        <v>1.2346786334609201</v>
      </c>
      <c r="O2233">
        <v>31.460674157303298</v>
      </c>
      <c r="P2233">
        <v>23.008130081300799</v>
      </c>
      <c r="Q2233">
        <v>3.4105299690962002E-2</v>
      </c>
    </row>
    <row r="2234" spans="1:17" hidden="1" x14ac:dyDescent="0.3">
      <c r="A2234" t="s">
        <v>4628</v>
      </c>
      <c r="B2234" t="s">
        <v>4629</v>
      </c>
      <c r="C2234" t="str">
        <f>IFERROR(VLOOKUP(Table1[[#This Row],[Ticker]],[1]!Table1[[Symbol]:[Industry]],2,FALSE),"-")</f>
        <v>-</v>
      </c>
      <c r="D2234" t="s">
        <v>637</v>
      </c>
      <c r="E2234">
        <v>244.6806</v>
      </c>
      <c r="F2234">
        <v>201.75</v>
      </c>
      <c r="G2234">
        <v>550.61138611898798</v>
      </c>
      <c r="H2234">
        <v>6.0551469213323701</v>
      </c>
      <c r="I2234">
        <v>551.74150261678903</v>
      </c>
      <c r="J2234">
        <v>-5.5243421764441196</v>
      </c>
      <c r="K2234">
        <v>172.95159651204699</v>
      </c>
      <c r="L2234">
        <v>95.911892286897995</v>
      </c>
      <c r="M2234">
        <v>43.666354915938498</v>
      </c>
      <c r="N2234">
        <v>1.01449275362318</v>
      </c>
      <c r="O2234">
        <v>7.8066914498141102</v>
      </c>
      <c r="P2234">
        <v>842.75700934579402</v>
      </c>
    </row>
    <row r="2235" spans="1:17" hidden="1" x14ac:dyDescent="0.3">
      <c r="A2235" t="s">
        <v>4630</v>
      </c>
      <c r="B2235" t="s">
        <v>4631</v>
      </c>
      <c r="C2235" t="str">
        <f>IFERROR(VLOOKUP(Table1[[#This Row],[Ticker]],[1]!Table1[[Symbol]:[Industry]],2,FALSE),"-")</f>
        <v>-</v>
      </c>
      <c r="D2235" t="s">
        <v>299</v>
      </c>
      <c r="E2235">
        <v>244.54564426799999</v>
      </c>
      <c r="F2235">
        <v>95</v>
      </c>
      <c r="G2235">
        <v>-74.574431680709097</v>
      </c>
      <c r="H2235">
        <v>-7.86622060003514</v>
      </c>
      <c r="I2235">
        <v>-60.793321378226601</v>
      </c>
      <c r="J2235">
        <v>0.36883259613299402</v>
      </c>
      <c r="K2235">
        <v>104.01640843332601</v>
      </c>
      <c r="L2235">
        <v>143.765844840879</v>
      </c>
      <c r="M2235">
        <v>46.005491174104598</v>
      </c>
      <c r="N2235">
        <v>0.67843130579675504</v>
      </c>
      <c r="O2235">
        <v>138.894736842105</v>
      </c>
      <c r="P2235">
        <v>6.7415730337078497</v>
      </c>
      <c r="Q2235">
        <v>1.8300395050292E-2</v>
      </c>
    </row>
    <row r="2236" spans="1:17" hidden="1" x14ac:dyDescent="0.3">
      <c r="A2236" t="s">
        <v>4632</v>
      </c>
      <c r="B2236" t="s">
        <v>4633</v>
      </c>
      <c r="C2236" t="str">
        <f>IFERROR(VLOOKUP(Table1[[#This Row],[Ticker]],[1]!Table1[[Symbol]:[Industry]],2,FALSE),"-")</f>
        <v>-</v>
      </c>
      <c r="D2236" t="s">
        <v>49</v>
      </c>
      <c r="E2236">
        <v>244.36756853599999</v>
      </c>
      <c r="F2236">
        <v>171.26</v>
      </c>
      <c r="G2236">
        <v>-23.233362001008199</v>
      </c>
      <c r="H2236">
        <v>-9.5132644652608302</v>
      </c>
      <c r="I2236">
        <v>3.10697661912203</v>
      </c>
      <c r="J2236">
        <v>-1.89698701545157</v>
      </c>
      <c r="K2236">
        <v>159.74814460214699</v>
      </c>
      <c r="L2236">
        <v>143.54573960101899</v>
      </c>
      <c r="M2236">
        <v>58.938390048563903</v>
      </c>
      <c r="N2236">
        <v>0.69004572775124795</v>
      </c>
      <c r="O2236">
        <v>7.8477169216396101</v>
      </c>
      <c r="P2236">
        <v>62.485768500948701</v>
      </c>
      <c r="Q2236">
        <v>3.3872303821187999E-2</v>
      </c>
    </row>
    <row r="2237" spans="1:17" hidden="1" x14ac:dyDescent="0.3">
      <c r="A2237" t="s">
        <v>4634</v>
      </c>
      <c r="B2237" t="s">
        <v>4635</v>
      </c>
      <c r="C2237" t="str">
        <f>IFERROR(VLOOKUP(Table1[[#This Row],[Ticker]],[1]!Table1[[Symbol]:[Industry]],2,FALSE),"-")</f>
        <v>-</v>
      </c>
      <c r="D2237" t="s">
        <v>413</v>
      </c>
      <c r="E2237">
        <v>243.53190720000001</v>
      </c>
      <c r="F2237">
        <v>4.6500000000000004</v>
      </c>
      <c r="G2237">
        <v>167.90176076854999</v>
      </c>
      <c r="H2237">
        <v>9.2297500959355201</v>
      </c>
      <c r="I2237">
        <v>48.989840806554199</v>
      </c>
      <c r="J2237">
        <v>2.8739262218242501</v>
      </c>
      <c r="K2237">
        <v>3.8543201277157002</v>
      </c>
      <c r="L2237">
        <v>3.0393650883315102</v>
      </c>
      <c r="M2237">
        <v>66.9168929102497</v>
      </c>
      <c r="N2237">
        <v>0.93957246117358495</v>
      </c>
      <c r="O2237">
        <v>4.5161290322580596</v>
      </c>
      <c r="P2237">
        <v>232.142857142857</v>
      </c>
      <c r="Q2237">
        <v>6.5372194817628002E-2</v>
      </c>
    </row>
    <row r="2238" spans="1:17" hidden="1" x14ac:dyDescent="0.3">
      <c r="A2238" t="s">
        <v>4636</v>
      </c>
      <c r="B2238" t="s">
        <v>4637</v>
      </c>
      <c r="C2238" t="str">
        <f>IFERROR(VLOOKUP(Table1[[#This Row],[Ticker]],[1]!Table1[[Symbol]:[Industry]],2,FALSE),"-")</f>
        <v>-</v>
      </c>
      <c r="E2238">
        <v>243.26173935</v>
      </c>
      <c r="F2238">
        <v>13.36</v>
      </c>
      <c r="G2238">
        <v>10.0424875831884</v>
      </c>
      <c r="H2238">
        <v>-15.6592548661955</v>
      </c>
      <c r="I2238">
        <v>-35.523306597498703</v>
      </c>
      <c r="J2238">
        <v>-2.9624374145393602</v>
      </c>
      <c r="K2238">
        <v>15.804353690408</v>
      </c>
      <c r="L2238">
        <v>15.3224617755147</v>
      </c>
      <c r="M2238">
        <v>35.9608420022563</v>
      </c>
      <c r="N2238">
        <v>2.1990816779061899</v>
      </c>
      <c r="O2238">
        <v>46.706586826347298</v>
      </c>
      <c r="P2238">
        <v>39.628229849595002</v>
      </c>
      <c r="Q2238">
        <v>5.8268139117918998E-2</v>
      </c>
    </row>
    <row r="2239" spans="1:17" hidden="1" x14ac:dyDescent="0.3">
      <c r="A2239" t="s">
        <v>4638</v>
      </c>
      <c r="B2239" t="s">
        <v>4639</v>
      </c>
      <c r="C2239" t="str">
        <f>IFERROR(VLOOKUP(Table1[[#This Row],[Ticker]],[1]!Table1[[Symbol]:[Industry]],2,FALSE),"-")</f>
        <v>-</v>
      </c>
      <c r="D2239" t="s">
        <v>49</v>
      </c>
      <c r="E2239">
        <v>243.20003595</v>
      </c>
      <c r="F2239">
        <v>209.92</v>
      </c>
      <c r="G2239">
        <v>-69.956755710290096</v>
      </c>
      <c r="H2239">
        <v>9.43601441984692</v>
      </c>
      <c r="I2239">
        <v>-44.960363324175503</v>
      </c>
      <c r="J2239">
        <v>-5.2247310334594896</v>
      </c>
      <c r="K2239">
        <v>215.21092594689699</v>
      </c>
      <c r="L2239">
        <v>265.957431532442</v>
      </c>
      <c r="M2239">
        <v>49.984293033929099</v>
      </c>
      <c r="N2239">
        <v>0.32002699138102803</v>
      </c>
      <c r="O2239">
        <v>125.395388719512</v>
      </c>
      <c r="P2239">
        <v>21.200923787528801</v>
      </c>
      <c r="Q2239">
        <v>-0.124086412347942</v>
      </c>
    </row>
    <row r="2240" spans="1:17" hidden="1" x14ac:dyDescent="0.3">
      <c r="A2240" t="s">
        <v>4640</v>
      </c>
      <c r="B2240" t="s">
        <v>4641</v>
      </c>
      <c r="C2240" t="str">
        <f>IFERROR(VLOOKUP(Table1[[#This Row],[Ticker]],[1]!Table1[[Symbol]:[Industry]],2,FALSE),"-")</f>
        <v>-</v>
      </c>
      <c r="D2240" t="s">
        <v>193</v>
      </c>
      <c r="E2240">
        <v>242.86957340000001</v>
      </c>
      <c r="F2240">
        <v>190</v>
      </c>
      <c r="G2240">
        <v>10.190342883230301</v>
      </c>
      <c r="H2240">
        <v>-6.7995539333684798</v>
      </c>
      <c r="I2240">
        <v>-16.767099101577799</v>
      </c>
      <c r="J2240">
        <v>-7.7527286766752903</v>
      </c>
      <c r="K2240">
        <v>188.92652243301799</v>
      </c>
      <c r="L2240">
        <v>168.823695452218</v>
      </c>
      <c r="M2240">
        <v>41.159057776306703</v>
      </c>
      <c r="N2240">
        <v>0.83254968949731301</v>
      </c>
      <c r="O2240">
        <v>17.1315789473684</v>
      </c>
      <c r="P2240">
        <v>58.5976627712854</v>
      </c>
      <c r="Q2240">
        <v>1.9032738956230001E-3</v>
      </c>
    </row>
    <row r="2241" spans="1:17" hidden="1" x14ac:dyDescent="0.3">
      <c r="A2241" t="s">
        <v>4642</v>
      </c>
      <c r="B2241" t="s">
        <v>4643</v>
      </c>
      <c r="C2241" t="str">
        <f>IFERROR(VLOOKUP(Table1[[#This Row],[Ticker]],[1]!Table1[[Symbol]:[Industry]],2,FALSE),"-")</f>
        <v>-</v>
      </c>
      <c r="D2241" t="s">
        <v>711</v>
      </c>
      <c r="E2241">
        <v>242.86609717499999</v>
      </c>
      <c r="F2241">
        <v>531.22</v>
      </c>
      <c r="G2241">
        <v>-8.53910931856052</v>
      </c>
      <c r="H2241">
        <v>0.63520557365102903</v>
      </c>
      <c r="I2241">
        <v>-1.6387125790032899</v>
      </c>
      <c r="J2241">
        <v>-1.24788337133468</v>
      </c>
      <c r="K2241">
        <v>513.33175620917496</v>
      </c>
      <c r="L2241">
        <v>481.801755684098</v>
      </c>
      <c r="M2241">
        <v>76.378610990004603</v>
      </c>
      <c r="N2241">
        <v>0.79417201553268102</v>
      </c>
      <c r="O2241">
        <v>4.3447159368999504</v>
      </c>
      <c r="P2241">
        <v>24.567944659397298</v>
      </c>
      <c r="Q2241">
        <v>-1.6014498322345E-2</v>
      </c>
    </row>
    <row r="2242" spans="1:17" hidden="1" x14ac:dyDescent="0.3">
      <c r="A2242" t="s">
        <v>4644</v>
      </c>
      <c r="B2242" t="s">
        <v>4645</v>
      </c>
      <c r="C2242" t="str">
        <f>IFERROR(VLOOKUP(Table1[[#This Row],[Ticker]],[1]!Table1[[Symbol]:[Industry]],2,FALSE),"-")</f>
        <v>-</v>
      </c>
      <c r="D2242" t="s">
        <v>1545</v>
      </c>
      <c r="E2242">
        <v>242.1087564</v>
      </c>
      <c r="F2242">
        <v>134.5</v>
      </c>
      <c r="G2242">
        <v>95.419773020911506</v>
      </c>
      <c r="H2242">
        <v>16.5403324808149</v>
      </c>
      <c r="I2242">
        <v>35.831685035255099</v>
      </c>
      <c r="J2242">
        <v>4.9066717254529104</v>
      </c>
      <c r="K2242">
        <v>124.153227605475</v>
      </c>
      <c r="L2242">
        <v>103.528653282866</v>
      </c>
      <c r="M2242">
        <v>62.330626219224101</v>
      </c>
      <c r="N2242">
        <v>1.79032968194671</v>
      </c>
      <c r="O2242">
        <v>19.933085501858699</v>
      </c>
      <c r="P2242">
        <v>129.977023313388</v>
      </c>
      <c r="Q2242">
        <v>0.114228242604746</v>
      </c>
    </row>
    <row r="2243" spans="1:17" hidden="1" x14ac:dyDescent="0.3">
      <c r="A2243" t="s">
        <v>4646</v>
      </c>
      <c r="B2243" t="s">
        <v>4647</v>
      </c>
      <c r="C2243" t="str">
        <f>IFERROR(VLOOKUP(Table1[[#This Row],[Ticker]],[1]!Table1[[Symbol]:[Industry]],2,FALSE),"-")</f>
        <v>-</v>
      </c>
      <c r="E2243">
        <v>241.85281800000001</v>
      </c>
      <c r="F2243">
        <v>138.05000000000001</v>
      </c>
      <c r="G2243">
        <v>33.581738940479298</v>
      </c>
      <c r="H2243">
        <v>3.5187750917971701</v>
      </c>
      <c r="I2243">
        <v>19.566377303505899</v>
      </c>
      <c r="J2243">
        <v>-3.1582707478726899</v>
      </c>
      <c r="K2243">
        <v>131.26048483477999</v>
      </c>
      <c r="L2243">
        <v>108.496891122115</v>
      </c>
      <c r="M2243">
        <v>50.121279560206801</v>
      </c>
      <c r="N2243">
        <v>0.79225763317798503</v>
      </c>
      <c r="O2243">
        <v>29.952915610286102</v>
      </c>
      <c r="P2243">
        <v>77.237129284888894</v>
      </c>
      <c r="Q2243">
        <v>0.25131367224867301</v>
      </c>
    </row>
    <row r="2244" spans="1:17" hidden="1" x14ac:dyDescent="0.3">
      <c r="A2244" t="s">
        <v>4648</v>
      </c>
      <c r="B2244" t="s">
        <v>4649</v>
      </c>
      <c r="C2244" t="str">
        <f>IFERROR(VLOOKUP(Table1[[#This Row],[Ticker]],[1]!Table1[[Symbol]:[Industry]],2,FALSE),"-")</f>
        <v>-</v>
      </c>
      <c r="D2244" t="s">
        <v>637</v>
      </c>
      <c r="E2244">
        <v>240.2963556</v>
      </c>
      <c r="F2244">
        <v>68.98</v>
      </c>
      <c r="G2244">
        <v>202.07415377638699</v>
      </c>
      <c r="H2244">
        <v>22.5415567726711</v>
      </c>
      <c r="I2244">
        <v>216.56637730350499</v>
      </c>
      <c r="J2244">
        <v>-2.1153122736148902</v>
      </c>
      <c r="K2244">
        <v>60.192701061225399</v>
      </c>
      <c r="M2244">
        <v>64.7307428572812</v>
      </c>
      <c r="N2244">
        <v>1.2185077766138499</v>
      </c>
      <c r="O2244">
        <v>9.4520150768338596</v>
      </c>
      <c r="P2244">
        <v>228.47619047619</v>
      </c>
    </row>
    <row r="2245" spans="1:17" hidden="1" x14ac:dyDescent="0.3">
      <c r="A2245" t="s">
        <v>4650</v>
      </c>
      <c r="B2245" t="s">
        <v>4651</v>
      </c>
      <c r="C2245" t="str">
        <f>IFERROR(VLOOKUP(Table1[[#This Row],[Ticker]],[1]!Table1[[Symbol]:[Industry]],2,FALSE),"-")</f>
        <v>-</v>
      </c>
      <c r="D2245" t="s">
        <v>1649</v>
      </c>
      <c r="E2245">
        <v>240.20022</v>
      </c>
      <c r="F2245">
        <v>25.8</v>
      </c>
      <c r="G2245">
        <v>-80.3374629756552</v>
      </c>
      <c r="H2245">
        <v>-7.0708895629130604</v>
      </c>
      <c r="I2245">
        <v>-52.599468345098302</v>
      </c>
      <c r="J2245">
        <v>-3.8262986179354401</v>
      </c>
      <c r="K2245">
        <v>27.994458572852999</v>
      </c>
      <c r="L2245">
        <v>37.452666489534401</v>
      </c>
      <c r="M2245">
        <v>43.343311101942597</v>
      </c>
      <c r="N2245">
        <v>0.76360014522620001</v>
      </c>
      <c r="O2245">
        <v>144.832041343669</v>
      </c>
      <c r="P2245">
        <v>10.967741935483801</v>
      </c>
      <c r="Q2245">
        <v>9.8172287256430998E-2</v>
      </c>
    </row>
    <row r="2246" spans="1:17" hidden="1" x14ac:dyDescent="0.3">
      <c r="A2246" t="s">
        <v>4652</v>
      </c>
      <c r="B2246" t="s">
        <v>4653</v>
      </c>
      <c r="C2246" t="str">
        <f>IFERROR(VLOOKUP(Table1[[#This Row],[Ticker]],[1]!Table1[[Symbol]:[Industry]],2,FALSE),"-")</f>
        <v>-</v>
      </c>
      <c r="D2246" t="s">
        <v>344</v>
      </c>
      <c r="E2246">
        <v>239.18228550000001</v>
      </c>
      <c r="F2246">
        <v>393.55</v>
      </c>
      <c r="G2246">
        <v>120.02877106475501</v>
      </c>
      <c r="H2246">
        <v>-12.467728895661001</v>
      </c>
      <c r="I2246">
        <v>-19.407756526780101</v>
      </c>
      <c r="J2246">
        <v>-2.33822530848634</v>
      </c>
      <c r="K2246">
        <v>404.26646246338402</v>
      </c>
      <c r="L2246">
        <v>358.33984228669402</v>
      </c>
      <c r="M2246">
        <v>39.7186996881751</v>
      </c>
      <c r="N2246">
        <v>0.99776143367209902</v>
      </c>
      <c r="O2246">
        <v>34.239613772074698</v>
      </c>
      <c r="P2246">
        <v>158.82933245642801</v>
      </c>
      <c r="Q2246">
        <v>0.13697426370846999</v>
      </c>
    </row>
    <row r="2247" spans="1:17" hidden="1" x14ac:dyDescent="0.3">
      <c r="A2247" t="s">
        <v>4654</v>
      </c>
      <c r="B2247" t="s">
        <v>4655</v>
      </c>
      <c r="C2247" t="str">
        <f>IFERROR(VLOOKUP(Table1[[#This Row],[Ticker]],[1]!Table1[[Symbol]:[Industry]],2,FALSE),"-")</f>
        <v>-</v>
      </c>
      <c r="D2247" t="s">
        <v>193</v>
      </c>
      <c r="E2247">
        <v>238.6890143</v>
      </c>
      <c r="F2247">
        <v>103.62</v>
      </c>
      <c r="G2247">
        <v>18.318633691258</v>
      </c>
      <c r="H2247">
        <v>-0.94118885850445899</v>
      </c>
      <c r="I2247">
        <v>-5.4144380442158697</v>
      </c>
      <c r="J2247">
        <v>-2.45575820475573</v>
      </c>
      <c r="K2247">
        <v>104.355818654554</v>
      </c>
      <c r="L2247">
        <v>96.880863987418905</v>
      </c>
      <c r="M2247">
        <v>40.596265171327197</v>
      </c>
      <c r="N2247">
        <v>0.91671962954361497</v>
      </c>
      <c r="O2247">
        <v>35.784597568037</v>
      </c>
      <c r="P2247">
        <v>49.200863930885497</v>
      </c>
      <c r="Q2247">
        <v>2.9012189628710001E-2</v>
      </c>
    </row>
    <row r="2248" spans="1:17" hidden="1" x14ac:dyDescent="0.3">
      <c r="A2248" t="s">
        <v>4656</v>
      </c>
      <c r="B2248" t="s">
        <v>4657</v>
      </c>
      <c r="C2248" t="str">
        <f>IFERROR(VLOOKUP(Table1[[#This Row],[Ticker]],[1]!Table1[[Symbol]:[Industry]],2,FALSE),"-")</f>
        <v>-</v>
      </c>
      <c r="D2248" t="s">
        <v>637</v>
      </c>
      <c r="E2248">
        <v>238.552807339</v>
      </c>
      <c r="F2248">
        <v>186.63</v>
      </c>
      <c r="G2248">
        <v>28.413392582651898</v>
      </c>
      <c r="H2248">
        <v>-3.9961069684717598</v>
      </c>
      <c r="I2248">
        <v>12.842860624106899</v>
      </c>
      <c r="J2248">
        <v>-2.8480984946138399</v>
      </c>
      <c r="K2248">
        <v>173.89552946763101</v>
      </c>
      <c r="L2248">
        <v>159.18185807925701</v>
      </c>
      <c r="M2248">
        <v>56.942695288814001</v>
      </c>
      <c r="N2248">
        <v>0.99437092105403702</v>
      </c>
      <c r="O2248">
        <v>7.6997267320366403</v>
      </c>
      <c r="P2248">
        <v>62.2869565217391</v>
      </c>
      <c r="Q2248">
        <v>-3.4086453210830001E-3</v>
      </c>
    </row>
    <row r="2249" spans="1:17" hidden="1" x14ac:dyDescent="0.3">
      <c r="A2249" t="s">
        <v>4658</v>
      </c>
      <c r="B2249" t="s">
        <v>4659</v>
      </c>
      <c r="C2249" t="str">
        <f>IFERROR(VLOOKUP(Table1[[#This Row],[Ticker]],[1]!Table1[[Symbol]:[Industry]],2,FALSE),"-")</f>
        <v>-</v>
      </c>
      <c r="D2249" t="s">
        <v>256</v>
      </c>
      <c r="E2249">
        <v>238.26641465200001</v>
      </c>
      <c r="F2249">
        <v>222.16</v>
      </c>
      <c r="G2249">
        <v>-18.2686709173746</v>
      </c>
      <c r="H2249">
        <v>10.6969709812268</v>
      </c>
      <c r="I2249">
        <v>-17.953374179239798</v>
      </c>
      <c r="J2249">
        <v>5.6976564821742404</v>
      </c>
      <c r="K2249">
        <v>208.35751624102599</v>
      </c>
      <c r="L2249">
        <v>211.25163646480999</v>
      </c>
      <c r="M2249">
        <v>61.286339524759399</v>
      </c>
      <c r="N2249">
        <v>3.1608092917598101</v>
      </c>
      <c r="O2249">
        <v>23.784659704717299</v>
      </c>
      <c r="P2249">
        <v>27.0211549456832</v>
      </c>
      <c r="Q2249">
        <v>-9.8411618846523996E-2</v>
      </c>
    </row>
    <row r="2250" spans="1:17" hidden="1" x14ac:dyDescent="0.3">
      <c r="A2250" t="s">
        <v>4660</v>
      </c>
      <c r="B2250" t="s">
        <v>4661</v>
      </c>
      <c r="C2250" t="str">
        <f>IFERROR(VLOOKUP(Table1[[#This Row],[Ticker]],[1]!Table1[[Symbol]:[Industry]],2,FALSE),"-")</f>
        <v>-</v>
      </c>
      <c r="D2250" t="s">
        <v>243</v>
      </c>
      <c r="E2250">
        <v>238.01394189999999</v>
      </c>
      <c r="F2250">
        <v>250.05</v>
      </c>
      <c r="G2250">
        <v>-10.1942146577943</v>
      </c>
      <c r="H2250">
        <v>32.660209005744299</v>
      </c>
      <c r="I2250">
        <v>-1.24146244629715</v>
      </c>
      <c r="J2250">
        <v>6.5573824052804497</v>
      </c>
      <c r="K2250">
        <v>194.81032902999399</v>
      </c>
      <c r="L2250">
        <v>189.84145176556601</v>
      </c>
      <c r="M2250">
        <v>85.830189047670302</v>
      </c>
      <c r="N2250">
        <v>1.4542070156095099</v>
      </c>
      <c r="O2250">
        <v>3.9992001599675697E-2</v>
      </c>
      <c r="P2250">
        <v>72.172614340739202</v>
      </c>
      <c r="Q2250">
        <v>-6.4620126258714994E-2</v>
      </c>
    </row>
    <row r="2251" spans="1:17" hidden="1" x14ac:dyDescent="0.3">
      <c r="A2251" t="s">
        <v>4662</v>
      </c>
      <c r="B2251" t="s">
        <v>4663</v>
      </c>
      <c r="C2251" t="str">
        <f>IFERROR(VLOOKUP(Table1[[#This Row],[Ticker]],[1]!Table1[[Symbol]:[Industry]],2,FALSE),"-")</f>
        <v>-</v>
      </c>
      <c r="E2251">
        <v>237.92519999999999</v>
      </c>
      <c r="F2251">
        <v>183.85</v>
      </c>
      <c r="G2251">
        <v>-6.2778942626914196</v>
      </c>
      <c r="H2251">
        <v>30.694951561137</v>
      </c>
      <c r="I2251">
        <v>8.2143292644274997</v>
      </c>
      <c r="J2251">
        <v>-14.9754003775023</v>
      </c>
      <c r="M2251">
        <v>43.583346339965097</v>
      </c>
      <c r="O2251">
        <v>19.9347293989665</v>
      </c>
      <c r="P2251">
        <v>74.265402843601805</v>
      </c>
    </row>
    <row r="2252" spans="1:17" hidden="1" x14ac:dyDescent="0.3">
      <c r="A2252" t="s">
        <v>4664</v>
      </c>
      <c r="B2252" t="s">
        <v>4665</v>
      </c>
      <c r="C2252" t="str">
        <f>IFERROR(VLOOKUP(Table1[[#This Row],[Ticker]],[1]!Table1[[Symbol]:[Industry]],2,FALSE),"-")</f>
        <v>-</v>
      </c>
      <c r="D2252" t="s">
        <v>938</v>
      </c>
      <c r="E2252">
        <v>237.806116</v>
      </c>
      <c r="F2252">
        <v>379</v>
      </c>
      <c r="G2252">
        <v>78.629069602603906</v>
      </c>
      <c r="H2252">
        <v>90.5077613004173</v>
      </c>
      <c r="I2252">
        <v>22.773911063278501</v>
      </c>
      <c r="J2252">
        <v>-0.586668425211058</v>
      </c>
      <c r="K2252">
        <v>266.363903572239</v>
      </c>
      <c r="L2252">
        <v>222.44311564040299</v>
      </c>
      <c r="M2252">
        <v>74.127335453361596</v>
      </c>
      <c r="N2252">
        <v>2.5233165710693801</v>
      </c>
      <c r="O2252">
        <v>18.9973614775725</v>
      </c>
      <c r="P2252">
        <v>184.962406015037</v>
      </c>
    </row>
    <row r="2253" spans="1:17" hidden="1" x14ac:dyDescent="0.3">
      <c r="A2253" t="s">
        <v>4666</v>
      </c>
      <c r="B2253" t="s">
        <v>4667</v>
      </c>
      <c r="C2253" t="str">
        <f>IFERROR(VLOOKUP(Table1[[#This Row],[Ticker]],[1]!Table1[[Symbol]:[Industry]],2,FALSE),"-")</f>
        <v>-</v>
      </c>
      <c r="D2253" t="s">
        <v>459</v>
      </c>
      <c r="E2253">
        <v>237.624</v>
      </c>
      <c r="F2253">
        <v>486.3</v>
      </c>
      <c r="G2253">
        <v>-2.8502074315107802</v>
      </c>
      <c r="H2253">
        <v>-9.6522255118060993</v>
      </c>
      <c r="I2253">
        <v>-19.859841565642999</v>
      </c>
      <c r="J2253">
        <v>-4.6362238223063503</v>
      </c>
      <c r="K2253">
        <v>518.66443610991405</v>
      </c>
      <c r="L2253">
        <v>486.20062515924297</v>
      </c>
      <c r="M2253">
        <v>25.970225888158499</v>
      </c>
      <c r="N2253">
        <v>0.77416734420653099</v>
      </c>
      <c r="O2253">
        <v>23.442319555829702</v>
      </c>
      <c r="P2253">
        <v>27.237048665620101</v>
      </c>
      <c r="Q2253">
        <v>-7.4995603051317E-2</v>
      </c>
    </row>
    <row r="2254" spans="1:17" hidden="1" x14ac:dyDescent="0.3">
      <c r="A2254" t="s">
        <v>4668</v>
      </c>
      <c r="B2254" t="s">
        <v>4669</v>
      </c>
      <c r="C2254" t="str">
        <f>IFERROR(VLOOKUP(Table1[[#This Row],[Ticker]],[1]!Table1[[Symbol]:[Industry]],2,FALSE),"-")</f>
        <v>-</v>
      </c>
      <c r="D2254" t="s">
        <v>1402</v>
      </c>
      <c r="E2254">
        <v>237.57261078600001</v>
      </c>
      <c r="F2254">
        <v>110.75</v>
      </c>
      <c r="G2254">
        <v>-25.6286063085386</v>
      </c>
      <c r="H2254">
        <v>-4.0888991409693203</v>
      </c>
      <c r="I2254">
        <v>-20.229349596525498</v>
      </c>
      <c r="J2254">
        <v>2.5323171122480099</v>
      </c>
      <c r="K2254">
        <v>106.92801916213701</v>
      </c>
      <c r="L2254">
        <v>109.173417791216</v>
      </c>
      <c r="M2254">
        <v>58.864077955071501</v>
      </c>
      <c r="N2254">
        <v>1.3912630619100701</v>
      </c>
      <c r="O2254">
        <v>34.988713318284397</v>
      </c>
      <c r="P2254">
        <v>25.995449374288899</v>
      </c>
      <c r="Q2254">
        <v>-8.2757823309480005E-2</v>
      </c>
    </row>
    <row r="2255" spans="1:17" hidden="1" x14ac:dyDescent="0.3">
      <c r="A2255" t="s">
        <v>4670</v>
      </c>
      <c r="B2255" t="s">
        <v>4671</v>
      </c>
      <c r="C2255" t="str">
        <f>IFERROR(VLOOKUP(Table1[[#This Row],[Ticker]],[1]!Table1[[Symbol]:[Industry]],2,FALSE),"-")</f>
        <v>-</v>
      </c>
      <c r="D2255" t="s">
        <v>553</v>
      </c>
      <c r="E2255">
        <v>237.484131585</v>
      </c>
      <c r="F2255">
        <v>181.35</v>
      </c>
      <c r="G2255">
        <v>107.477251409559</v>
      </c>
      <c r="H2255">
        <v>28.951128008802801</v>
      </c>
      <c r="I2255">
        <v>-39.384318271664696</v>
      </c>
      <c r="J2255">
        <v>14.1007844699591</v>
      </c>
      <c r="K2255">
        <v>155.143298400709</v>
      </c>
      <c r="L2255">
        <v>154.76986726977401</v>
      </c>
      <c r="M2255">
        <v>85.931116108549205</v>
      </c>
      <c r="N2255">
        <v>1.4212989660659501</v>
      </c>
      <c r="O2255">
        <v>48.331954783567603</v>
      </c>
      <c r="P2255">
        <v>138.27355143870699</v>
      </c>
      <c r="Q2255">
        <v>4.2007346615828001E-2</v>
      </c>
    </row>
    <row r="2256" spans="1:17" hidden="1" x14ac:dyDescent="0.3">
      <c r="A2256" t="s">
        <v>4672</v>
      </c>
      <c r="B2256" t="s">
        <v>4673</v>
      </c>
      <c r="C2256" t="str">
        <f>IFERROR(VLOOKUP(Table1[[#This Row],[Ticker]],[1]!Table1[[Symbol]:[Industry]],2,FALSE),"-")</f>
        <v>-</v>
      </c>
      <c r="D2256" t="s">
        <v>548</v>
      </c>
      <c r="E2256">
        <v>236.75058724499999</v>
      </c>
      <c r="F2256">
        <v>390.6</v>
      </c>
      <c r="G2256">
        <v>-32.833944712739097</v>
      </c>
      <c r="H2256">
        <v>-5.2726903499011097</v>
      </c>
      <c r="I2256">
        <v>-22.425277090210301</v>
      </c>
      <c r="J2256">
        <v>-1.68648804745075</v>
      </c>
      <c r="K2256">
        <v>390.723268265125</v>
      </c>
      <c r="L2256">
        <v>392.87056715391702</v>
      </c>
      <c r="M2256">
        <v>44.794499725210301</v>
      </c>
      <c r="N2256">
        <v>0.75881768773101999</v>
      </c>
      <c r="O2256">
        <v>32.603686635944698</v>
      </c>
      <c r="P2256">
        <v>22.0625</v>
      </c>
      <c r="Q2256">
        <v>6.8079823232493994E-2</v>
      </c>
    </row>
    <row r="2257" spans="1:17" hidden="1" x14ac:dyDescent="0.3">
      <c r="A2257" t="s">
        <v>4674</v>
      </c>
      <c r="B2257" t="s">
        <v>4675</v>
      </c>
      <c r="C2257" t="str">
        <f>IFERROR(VLOOKUP(Table1[[#This Row],[Ticker]],[1]!Table1[[Symbol]:[Industry]],2,FALSE),"-")</f>
        <v>-</v>
      </c>
      <c r="D2257" t="s">
        <v>711</v>
      </c>
      <c r="E2257">
        <v>235.24006722999999</v>
      </c>
      <c r="F2257">
        <v>21.37</v>
      </c>
      <c r="G2257">
        <v>7.9751248420439804</v>
      </c>
      <c r="H2257">
        <v>-1.39385481477874</v>
      </c>
      <c r="I2257">
        <v>1.9299481740019999</v>
      </c>
      <c r="J2257">
        <v>0.62247185002605399</v>
      </c>
      <c r="K2257">
        <v>20.345903134546202</v>
      </c>
      <c r="L2257">
        <v>18.837941986667602</v>
      </c>
      <c r="M2257">
        <v>52.769297021364501</v>
      </c>
      <c r="N2257">
        <v>0.92076024044252902</v>
      </c>
      <c r="O2257">
        <v>8.79737950397754</v>
      </c>
      <c r="P2257">
        <v>38.541329011345198</v>
      </c>
      <c r="Q2257">
        <v>2.7288076423579999E-3</v>
      </c>
    </row>
    <row r="2258" spans="1:17" hidden="1" x14ac:dyDescent="0.3">
      <c r="A2258" t="s">
        <v>4676</v>
      </c>
      <c r="B2258" t="s">
        <v>4677</v>
      </c>
      <c r="C2258" t="str">
        <f>IFERROR(VLOOKUP(Table1[[#This Row],[Ticker]],[1]!Table1[[Symbol]:[Industry]],2,FALSE),"-")</f>
        <v>-</v>
      </c>
      <c r="D2258" t="s">
        <v>1224</v>
      </c>
      <c r="E2258">
        <v>235.08771727999999</v>
      </c>
      <c r="F2258">
        <v>101.3</v>
      </c>
      <c r="G2258">
        <v>-60.8356936577322</v>
      </c>
      <c r="H2258">
        <v>15.060653886022999</v>
      </c>
      <c r="I2258">
        <v>-22.263795473569399</v>
      </c>
      <c r="J2258">
        <v>-7.12607377817573</v>
      </c>
      <c r="K2258">
        <v>99.387872674521006</v>
      </c>
      <c r="L2258">
        <v>107.80482968804699</v>
      </c>
      <c r="M2258">
        <v>38.882144341321897</v>
      </c>
      <c r="N2258">
        <v>0.86609336609336596</v>
      </c>
      <c r="O2258">
        <v>66.683119447186499</v>
      </c>
      <c r="P2258">
        <v>37.729435757987702</v>
      </c>
    </row>
    <row r="2259" spans="1:17" hidden="1" x14ac:dyDescent="0.3">
      <c r="A2259" t="s">
        <v>4678</v>
      </c>
      <c r="B2259" t="s">
        <v>4679</v>
      </c>
      <c r="C2259" t="str">
        <f>IFERROR(VLOOKUP(Table1[[#This Row],[Ticker]],[1]!Table1[[Symbol]:[Industry]],2,FALSE),"-")</f>
        <v>-</v>
      </c>
      <c r="D2259" t="s">
        <v>111</v>
      </c>
      <c r="E2259">
        <v>234.8217228</v>
      </c>
      <c r="F2259">
        <v>177.7</v>
      </c>
      <c r="G2259">
        <v>114.646295498971</v>
      </c>
      <c r="H2259">
        <v>-11.6029546860828</v>
      </c>
      <c r="I2259">
        <v>-17.3382325446909</v>
      </c>
      <c r="J2259">
        <v>-2.97238216592058</v>
      </c>
      <c r="K2259">
        <v>180.48470225618101</v>
      </c>
      <c r="L2259">
        <v>144.95480385105901</v>
      </c>
      <c r="M2259">
        <v>40.970584188775</v>
      </c>
      <c r="N2259">
        <v>0.41854303581942298</v>
      </c>
      <c r="O2259">
        <v>47.326955543050097</v>
      </c>
      <c r="P2259">
        <v>161.28510513159799</v>
      </c>
      <c r="Q2259">
        <v>0.111834239991667</v>
      </c>
    </row>
    <row r="2260" spans="1:17" hidden="1" x14ac:dyDescent="0.3">
      <c r="A2260" t="s">
        <v>4680</v>
      </c>
      <c r="B2260" t="s">
        <v>4681</v>
      </c>
      <c r="C2260" t="str">
        <f>IFERROR(VLOOKUP(Table1[[#This Row],[Ticker]],[1]!Table1[[Symbol]:[Industry]],2,FALSE),"-")</f>
        <v>-</v>
      </c>
      <c r="D2260" t="s">
        <v>256</v>
      </c>
      <c r="E2260">
        <v>234.7440972</v>
      </c>
      <c r="F2260">
        <v>296.10000000000002</v>
      </c>
      <c r="G2260">
        <v>-0.294711316498521</v>
      </c>
      <c r="H2260">
        <v>6.3954092326414598</v>
      </c>
      <c r="I2260">
        <v>-19.335168808138601</v>
      </c>
      <c r="J2260">
        <v>7.3578362620900899</v>
      </c>
      <c r="K2260">
        <v>275.89801567578297</v>
      </c>
      <c r="L2260">
        <v>263.79680401676802</v>
      </c>
      <c r="M2260">
        <v>73.364076184108001</v>
      </c>
      <c r="N2260">
        <v>1.0467261614058501</v>
      </c>
      <c r="O2260">
        <v>21.242823370482899</v>
      </c>
      <c r="P2260">
        <v>32.364774251229299</v>
      </c>
      <c r="Q2260">
        <v>2.2654841403880001E-2</v>
      </c>
    </row>
    <row r="2261" spans="1:17" hidden="1" x14ac:dyDescent="0.3">
      <c r="A2261" t="s">
        <v>4682</v>
      </c>
      <c r="B2261" t="s">
        <v>4683</v>
      </c>
      <c r="C2261" t="str">
        <f>IFERROR(VLOOKUP(Table1[[#This Row],[Ticker]],[1]!Table1[[Symbol]:[Industry]],2,FALSE),"-")</f>
        <v>-</v>
      </c>
      <c r="D2261" t="s">
        <v>637</v>
      </c>
      <c r="E2261">
        <v>234.66216</v>
      </c>
      <c r="F2261">
        <v>228</v>
      </c>
      <c r="G2261">
        <v>383.66507739415601</v>
      </c>
      <c r="H2261">
        <v>-12.804295162872</v>
      </c>
      <c r="I2261">
        <v>72.930073329139503</v>
      </c>
      <c r="J2261">
        <v>-8.45474510684706</v>
      </c>
      <c r="K2261">
        <v>251.32041955223301</v>
      </c>
      <c r="L2261">
        <v>184.424301487782</v>
      </c>
      <c r="M2261">
        <v>25.980775828984399</v>
      </c>
      <c r="N2261">
        <v>0.53962264150943395</v>
      </c>
      <c r="O2261">
        <v>69.298245614034997</v>
      </c>
      <c r="P2261">
        <v>470</v>
      </c>
      <c r="Q2261">
        <v>0.13837048458006601</v>
      </c>
    </row>
    <row r="2262" spans="1:17" hidden="1" x14ac:dyDescent="0.3">
      <c r="A2262" t="s">
        <v>4684</v>
      </c>
      <c r="B2262" t="s">
        <v>4685</v>
      </c>
      <c r="C2262" t="str">
        <f>IFERROR(VLOOKUP(Table1[[#This Row],[Ticker]],[1]!Table1[[Symbol]:[Industry]],2,FALSE),"-")</f>
        <v>-</v>
      </c>
      <c r="D2262" t="s">
        <v>140</v>
      </c>
      <c r="E2262">
        <v>234.55894950000001</v>
      </c>
      <c r="F2262">
        <v>57.27</v>
      </c>
      <c r="G2262">
        <v>34.695009713698603</v>
      </c>
      <c r="H2262">
        <v>15.0926732998992</v>
      </c>
      <c r="I2262">
        <v>-20.424190169489599</v>
      </c>
      <c r="J2262">
        <v>7.577100932445</v>
      </c>
      <c r="K2262">
        <v>49.555204994630103</v>
      </c>
      <c r="L2262">
        <v>47.214836446633697</v>
      </c>
      <c r="M2262">
        <v>63.572025442967004</v>
      </c>
      <c r="N2262">
        <v>2.8129520920377402</v>
      </c>
      <c r="O2262">
        <v>30.085559629823599</v>
      </c>
      <c r="P2262">
        <v>66.724890829694303</v>
      </c>
      <c r="Q2262">
        <v>-2.8875951851579998E-3</v>
      </c>
    </row>
    <row r="2263" spans="1:17" hidden="1" x14ac:dyDescent="0.3">
      <c r="A2263" t="s">
        <v>4686</v>
      </c>
      <c r="B2263" t="s">
        <v>4687</v>
      </c>
      <c r="C2263" t="str">
        <f>IFERROR(VLOOKUP(Table1[[#This Row],[Ticker]],[1]!Table1[[Symbol]:[Industry]],2,FALSE),"-")</f>
        <v>-</v>
      </c>
      <c r="E2263">
        <v>234.51168000000001</v>
      </c>
      <c r="F2263">
        <v>8.67</v>
      </c>
      <c r="G2263">
        <v>-102.231420586059</v>
      </c>
      <c r="H2263">
        <v>-35.965055098869598</v>
      </c>
      <c r="I2263">
        <v>-84.705545836631799</v>
      </c>
      <c r="J2263">
        <v>0.57089591879395696</v>
      </c>
      <c r="K2263">
        <v>12.595633393764301</v>
      </c>
      <c r="L2263">
        <v>22.021599666978901</v>
      </c>
      <c r="M2263">
        <v>37.443971486445697</v>
      </c>
      <c r="N2263">
        <v>2.7791122021560501</v>
      </c>
      <c r="O2263">
        <v>475.54786620530501</v>
      </c>
      <c r="P2263">
        <v>8.2397003745318305</v>
      </c>
      <c r="Q2263">
        <v>7.3379379451399995E-2</v>
      </c>
    </row>
    <row r="2264" spans="1:17" hidden="1" x14ac:dyDescent="0.3">
      <c r="A2264" t="s">
        <v>4688</v>
      </c>
      <c r="B2264" t="s">
        <v>4689</v>
      </c>
      <c r="C2264" t="str">
        <f>IFERROR(VLOOKUP(Table1[[#This Row],[Ticker]],[1]!Table1[[Symbol]:[Industry]],2,FALSE),"-")</f>
        <v>-</v>
      </c>
      <c r="D2264" t="s">
        <v>46</v>
      </c>
      <c r="E2264">
        <v>234.00515668599999</v>
      </c>
      <c r="F2264">
        <v>32.67</v>
      </c>
      <c r="G2264">
        <v>141.384848546098</v>
      </c>
      <c r="H2264">
        <v>15.303748040437</v>
      </c>
      <c r="I2264">
        <v>15.707374327315399</v>
      </c>
      <c r="J2264">
        <v>-7.9211499561597796</v>
      </c>
      <c r="K2264">
        <v>30.722365600342499</v>
      </c>
      <c r="L2264">
        <v>24.6757495199702</v>
      </c>
      <c r="M2264">
        <v>51.7469112161195</v>
      </c>
      <c r="N2264">
        <v>1.8127008111827001</v>
      </c>
      <c r="O2264">
        <v>15.396388123660801</v>
      </c>
      <c r="P2264">
        <v>193.00448430493199</v>
      </c>
      <c r="Q2264">
        <v>5.5382105266379003E-2</v>
      </c>
    </row>
    <row r="2265" spans="1:17" hidden="1" x14ac:dyDescent="0.3">
      <c r="A2265" t="s">
        <v>4690</v>
      </c>
      <c r="B2265" t="s">
        <v>4691</v>
      </c>
      <c r="C2265" t="str">
        <f>IFERROR(VLOOKUP(Table1[[#This Row],[Ticker]],[1]!Table1[[Symbol]:[Industry]],2,FALSE),"-")</f>
        <v>-</v>
      </c>
      <c r="D2265" t="s">
        <v>1175</v>
      </c>
      <c r="E2265">
        <v>233.82490374</v>
      </c>
      <c r="F2265">
        <v>557.75</v>
      </c>
      <c r="G2265">
        <v>-14.1674054491746</v>
      </c>
      <c r="H2265">
        <v>-10.1612273476734</v>
      </c>
      <c r="I2265">
        <v>-45.439785762363897</v>
      </c>
      <c r="J2265">
        <v>-3.2766304396813002</v>
      </c>
      <c r="K2265">
        <v>576.69520583872304</v>
      </c>
      <c r="L2265">
        <v>612.76848338413595</v>
      </c>
      <c r="M2265">
        <v>43.170413752528297</v>
      </c>
      <c r="N2265">
        <v>0.94676349813027305</v>
      </c>
      <c r="O2265">
        <v>78.377409233527501</v>
      </c>
      <c r="P2265">
        <v>20.321432423686701</v>
      </c>
    </row>
    <row r="2266" spans="1:17" hidden="1" x14ac:dyDescent="0.3">
      <c r="A2266" t="s">
        <v>4692</v>
      </c>
      <c r="B2266" t="s">
        <v>4693</v>
      </c>
      <c r="C2266" t="str">
        <f>IFERROR(VLOOKUP(Table1[[#This Row],[Ticker]],[1]!Table1[[Symbol]:[Industry]],2,FALSE),"-")</f>
        <v>-</v>
      </c>
      <c r="D2266" t="s">
        <v>1091</v>
      </c>
      <c r="E2266">
        <v>233.58918</v>
      </c>
      <c r="F2266">
        <v>210</v>
      </c>
      <c r="G2266">
        <v>134.95452832819899</v>
      </c>
      <c r="H2266">
        <v>-0.83760190690032799</v>
      </c>
      <c r="I2266">
        <v>73.112213259033496</v>
      </c>
      <c r="J2266">
        <v>2.8900798608801801</v>
      </c>
      <c r="K2266">
        <v>193.34320475284599</v>
      </c>
      <c r="L2266">
        <v>138.77188759895699</v>
      </c>
      <c r="M2266">
        <v>43.307256892235699</v>
      </c>
      <c r="N2266">
        <v>1.3632750397456199</v>
      </c>
      <c r="O2266">
        <v>18.738095238095202</v>
      </c>
      <c r="P2266">
        <v>225.07739938080499</v>
      </c>
    </row>
    <row r="2267" spans="1:17" hidden="1" x14ac:dyDescent="0.3">
      <c r="A2267" t="s">
        <v>4694</v>
      </c>
      <c r="B2267" t="s">
        <v>4695</v>
      </c>
      <c r="C2267" t="str">
        <f>IFERROR(VLOOKUP(Table1[[#This Row],[Ticker]],[1]!Table1[[Symbol]:[Industry]],2,FALSE),"-")</f>
        <v>-</v>
      </c>
      <c r="D2267" t="s">
        <v>413</v>
      </c>
      <c r="E2267">
        <v>233.4463375</v>
      </c>
      <c r="F2267">
        <v>764.9</v>
      </c>
      <c r="G2267">
        <v>330.66399258014798</v>
      </c>
      <c r="H2267">
        <v>-9.7963023540299403</v>
      </c>
      <c r="I2267">
        <v>39.856059843188397</v>
      </c>
      <c r="J2267">
        <v>2.47709138127215</v>
      </c>
      <c r="K2267">
        <v>752.03287939595305</v>
      </c>
      <c r="L2267">
        <v>585.97087187824604</v>
      </c>
      <c r="M2267">
        <v>57.895726434495103</v>
      </c>
      <c r="N2267">
        <v>0.96827418324537995</v>
      </c>
      <c r="O2267">
        <v>10.471957118577601</v>
      </c>
      <c r="P2267">
        <v>372.16049382716</v>
      </c>
      <c r="Q2267">
        <v>0.160271066125039</v>
      </c>
    </row>
    <row r="2268" spans="1:17" hidden="1" x14ac:dyDescent="0.3">
      <c r="A2268" t="s">
        <v>4696</v>
      </c>
      <c r="B2268" t="s">
        <v>4697</v>
      </c>
      <c r="C2268" t="str">
        <f>IFERROR(VLOOKUP(Table1[[#This Row],[Ticker]],[1]!Table1[[Symbol]:[Industry]],2,FALSE),"-")</f>
        <v>-</v>
      </c>
      <c r="D2268" t="s">
        <v>180</v>
      </c>
      <c r="E2268">
        <v>233.0613501</v>
      </c>
      <c r="F2268">
        <v>155.30000000000001</v>
      </c>
      <c r="G2268">
        <v>62.872795719453102</v>
      </c>
      <c r="H2268">
        <v>0.77027090391802999</v>
      </c>
      <c r="I2268">
        <v>16.9164000168633</v>
      </c>
      <c r="J2268">
        <v>2.0852447046659299</v>
      </c>
      <c r="K2268">
        <v>150.68884173701599</v>
      </c>
      <c r="L2268">
        <v>136.76383718914099</v>
      </c>
      <c r="M2268">
        <v>65.642844903981299</v>
      </c>
      <c r="N2268">
        <v>1.6943181818181801</v>
      </c>
      <c r="O2268">
        <v>15.9047005795234</v>
      </c>
      <c r="P2268">
        <v>98.975016015374706</v>
      </c>
      <c r="Q2268">
        <v>0.117677644381264</v>
      </c>
    </row>
    <row r="2269" spans="1:17" hidden="1" x14ac:dyDescent="0.3">
      <c r="A2269" t="s">
        <v>4698</v>
      </c>
      <c r="B2269" t="s">
        <v>4699</v>
      </c>
      <c r="C2269" t="str">
        <f>IFERROR(VLOOKUP(Table1[[#This Row],[Ticker]],[1]!Table1[[Symbol]:[Industry]],2,FALSE),"-")</f>
        <v>-</v>
      </c>
      <c r="E2269">
        <v>233.05</v>
      </c>
      <c r="F2269">
        <v>228.4</v>
      </c>
      <c r="G2269">
        <v>592.51518080098299</v>
      </c>
      <c r="H2269">
        <v>19.603035542770002</v>
      </c>
      <c r="I2269">
        <v>131.794838982671</v>
      </c>
      <c r="J2269">
        <v>-11.947650829173501</v>
      </c>
      <c r="K2269">
        <v>203.928692784097</v>
      </c>
      <c r="L2269">
        <v>119.27379634493801</v>
      </c>
      <c r="M2269">
        <v>48.491194399162097</v>
      </c>
      <c r="N2269">
        <v>0.67424955101342599</v>
      </c>
      <c r="O2269">
        <v>14.886164623467501</v>
      </c>
      <c r="P2269">
        <v>618.91721750078602</v>
      </c>
    </row>
    <row r="2270" spans="1:17" hidden="1" x14ac:dyDescent="0.3">
      <c r="A2270" t="s">
        <v>4700</v>
      </c>
      <c r="B2270" t="s">
        <v>4701</v>
      </c>
      <c r="C2270" t="str">
        <f>IFERROR(VLOOKUP(Table1[[#This Row],[Ticker]],[1]!Table1[[Symbol]:[Industry]],2,FALSE),"-")</f>
        <v>-</v>
      </c>
      <c r="D2270" t="s">
        <v>46</v>
      </c>
      <c r="E2270">
        <v>232.46901800999899</v>
      </c>
      <c r="F2270">
        <v>69.95</v>
      </c>
      <c r="G2270">
        <v>37.876967527533303</v>
      </c>
      <c r="H2270">
        <v>28.8196338963456</v>
      </c>
      <c r="I2270">
        <v>16.674745650844802</v>
      </c>
      <c r="J2270">
        <v>20.7629274221527</v>
      </c>
      <c r="K2270">
        <v>52.526643783020198</v>
      </c>
      <c r="L2270">
        <v>43.149157077259602</v>
      </c>
      <c r="M2270">
        <v>98.853492661597897</v>
      </c>
      <c r="N2270">
        <v>0.94119902580574899</v>
      </c>
      <c r="O2270">
        <v>0</v>
      </c>
      <c r="P2270">
        <v>106.76913981673</v>
      </c>
      <c r="Q2270">
        <v>4.6366492686058997E-2</v>
      </c>
    </row>
    <row r="2271" spans="1:17" hidden="1" x14ac:dyDescent="0.3">
      <c r="A2271" t="s">
        <v>4702</v>
      </c>
      <c r="B2271" t="s">
        <v>4703</v>
      </c>
      <c r="C2271" t="str">
        <f>IFERROR(VLOOKUP(Table1[[#This Row],[Ticker]],[1]!Table1[[Symbol]:[Industry]],2,FALSE),"-")</f>
        <v>-</v>
      </c>
      <c r="D2271" t="s">
        <v>153</v>
      </c>
      <c r="E2271">
        <v>231.95504800000001</v>
      </c>
      <c r="F2271">
        <v>525</v>
      </c>
      <c r="G2271">
        <v>-21.1388788050666</v>
      </c>
      <c r="H2271">
        <v>7.17819036907576</v>
      </c>
      <c r="I2271">
        <v>-6.6466552779476897</v>
      </c>
      <c r="J2271">
        <v>-11.385393732138001</v>
      </c>
      <c r="M2271">
        <v>48.960456543307899</v>
      </c>
      <c r="O2271">
        <v>26.9714285714285</v>
      </c>
      <c r="P2271">
        <v>60.673297628156</v>
      </c>
    </row>
    <row r="2272" spans="1:17" hidden="1" x14ac:dyDescent="0.3">
      <c r="A2272" t="s">
        <v>4704</v>
      </c>
      <c r="B2272" t="s">
        <v>4705</v>
      </c>
      <c r="C2272" t="str">
        <f>IFERROR(VLOOKUP(Table1[[#This Row],[Ticker]],[1]!Table1[[Symbol]:[Industry]],2,FALSE),"-")</f>
        <v>-</v>
      </c>
      <c r="D2272" t="s">
        <v>813</v>
      </c>
      <c r="E2272">
        <v>231.11511999999999</v>
      </c>
      <c r="F2272">
        <v>167</v>
      </c>
      <c r="G2272">
        <v>118.286607988841</v>
      </c>
      <c r="H2272">
        <v>-7.2916137366065197</v>
      </c>
      <c r="I2272">
        <v>61.957964026690703</v>
      </c>
      <c r="J2272">
        <v>-3.4683905113523501</v>
      </c>
      <c r="K2272">
        <v>153.59596327095801</v>
      </c>
      <c r="M2272">
        <v>42.393916079521397</v>
      </c>
      <c r="N2272">
        <v>0.65641066517874902</v>
      </c>
      <c r="O2272">
        <v>13.7724550898203</v>
      </c>
      <c r="P2272">
        <v>165.079365079365</v>
      </c>
    </row>
    <row r="2273" spans="1:17" hidden="1" x14ac:dyDescent="0.3">
      <c r="A2273" t="s">
        <v>4706</v>
      </c>
      <c r="B2273" t="s">
        <v>4707</v>
      </c>
      <c r="C2273" t="str">
        <f>IFERROR(VLOOKUP(Table1[[#This Row],[Ticker]],[1]!Table1[[Symbol]:[Industry]],2,FALSE),"-")</f>
        <v>-</v>
      </c>
      <c r="D2273" t="s">
        <v>140</v>
      </c>
      <c r="E2273">
        <v>230.90090033999999</v>
      </c>
      <c r="F2273">
        <v>134.15</v>
      </c>
      <c r="G2273">
        <v>-33.628869341573797</v>
      </c>
      <c r="H2273">
        <v>-9.8416784754930102</v>
      </c>
      <c r="I2273">
        <v>-30.2603913832749</v>
      </c>
      <c r="J2273">
        <v>-10.082165305695799</v>
      </c>
      <c r="K2273">
        <v>141.519652454506</v>
      </c>
      <c r="L2273">
        <v>146.063003065103</v>
      </c>
      <c r="M2273">
        <v>45.8835765259048</v>
      </c>
      <c r="N2273">
        <v>2.19982850749737</v>
      </c>
      <c r="O2273">
        <v>49.683190458441999</v>
      </c>
      <c r="P2273">
        <v>19.4568121104185</v>
      </c>
      <c r="Q2273">
        <v>0.153911630625537</v>
      </c>
    </row>
    <row r="2274" spans="1:17" hidden="1" x14ac:dyDescent="0.3">
      <c r="A2274" t="s">
        <v>4708</v>
      </c>
      <c r="B2274" t="s">
        <v>4709</v>
      </c>
      <c r="C2274" t="str">
        <f>IFERROR(VLOOKUP(Table1[[#This Row],[Ticker]],[1]!Table1[[Symbol]:[Industry]],2,FALSE),"-")</f>
        <v>-</v>
      </c>
      <c r="D2274" t="s">
        <v>1402</v>
      </c>
      <c r="E2274">
        <v>230.82814999999999</v>
      </c>
      <c r="F2274">
        <v>210.25</v>
      </c>
      <c r="G2274">
        <v>-15.744141962961301</v>
      </c>
      <c r="H2274">
        <v>-8.5569503830726301</v>
      </c>
      <c r="I2274">
        <v>12.9417307703083</v>
      </c>
      <c r="J2274">
        <v>-1.92405357615553</v>
      </c>
      <c r="K2274">
        <v>192.45184369362201</v>
      </c>
      <c r="L2274">
        <v>194.34862391081001</v>
      </c>
      <c r="M2274">
        <v>47.830613015614396</v>
      </c>
      <c r="N2274">
        <v>1.52852177089924</v>
      </c>
      <c r="O2274">
        <v>41.165279429250901</v>
      </c>
      <c r="P2274">
        <v>31.1603243917654</v>
      </c>
      <c r="Q2274">
        <v>5.8539761950790001E-3</v>
      </c>
    </row>
    <row r="2275" spans="1:17" hidden="1" x14ac:dyDescent="0.3">
      <c r="A2275" t="s">
        <v>4710</v>
      </c>
      <c r="B2275" t="s">
        <v>4711</v>
      </c>
      <c r="C2275" t="str">
        <f>IFERROR(VLOOKUP(Table1[[#This Row],[Ticker]],[1]!Table1[[Symbol]:[Industry]],2,FALSE),"-")</f>
        <v>-</v>
      </c>
      <c r="D2275" t="s">
        <v>214</v>
      </c>
      <c r="E2275">
        <v>230.67525000000001</v>
      </c>
      <c r="F2275">
        <v>187.15</v>
      </c>
      <c r="G2275">
        <v>-45.872776803073599</v>
      </c>
      <c r="H2275">
        <v>2.06694083815422</v>
      </c>
      <c r="I2275">
        <v>-32.067663002035999</v>
      </c>
      <c r="J2275">
        <v>8.8089911568891992</v>
      </c>
      <c r="K2275">
        <v>182.899073481302</v>
      </c>
      <c r="L2275">
        <v>205.890486046528</v>
      </c>
      <c r="M2275">
        <v>59.221057064807397</v>
      </c>
      <c r="N2275">
        <v>2.7975840937107401</v>
      </c>
      <c r="O2275">
        <v>67.726422655623793</v>
      </c>
      <c r="P2275">
        <v>33.108108108108098</v>
      </c>
      <c r="Q2275">
        <v>0.10990865012307501</v>
      </c>
    </row>
    <row r="2276" spans="1:17" hidden="1" x14ac:dyDescent="0.3">
      <c r="A2276" t="s">
        <v>4712</v>
      </c>
      <c r="B2276" t="s">
        <v>4713</v>
      </c>
      <c r="C2276" t="str">
        <f>IFERROR(VLOOKUP(Table1[[#This Row],[Ticker]],[1]!Table1[[Symbol]:[Industry]],2,FALSE),"-")</f>
        <v>-</v>
      </c>
      <c r="D2276" t="s">
        <v>21</v>
      </c>
      <c r="E2276">
        <v>228.46909679999999</v>
      </c>
      <c r="F2276">
        <v>96.95</v>
      </c>
      <c r="G2276">
        <v>-15.0676315551089</v>
      </c>
      <c r="H2276">
        <v>-20.7562318079767</v>
      </c>
      <c r="I2276">
        <v>-10.8676036885782</v>
      </c>
      <c r="J2276">
        <v>-12.937158604130399</v>
      </c>
      <c r="K2276">
        <v>107.996941134537</v>
      </c>
      <c r="L2276">
        <v>103.216685236092</v>
      </c>
      <c r="M2276">
        <v>19.279003443195101</v>
      </c>
      <c r="N2276">
        <v>0.80217080609648606</v>
      </c>
      <c r="O2276">
        <v>34.966477565755497</v>
      </c>
      <c r="P2276">
        <v>17.9440389294403</v>
      </c>
      <c r="Q2276">
        <v>7.8413763399142994E-2</v>
      </c>
    </row>
    <row r="2277" spans="1:17" hidden="1" x14ac:dyDescent="0.3">
      <c r="A2277" t="s">
        <v>4714</v>
      </c>
      <c r="B2277" t="s">
        <v>4715</v>
      </c>
      <c r="C2277" t="str">
        <f>IFERROR(VLOOKUP(Table1[[#This Row],[Ticker]],[1]!Table1[[Symbol]:[Industry]],2,FALSE),"-")</f>
        <v>-</v>
      </c>
      <c r="D2277" t="s">
        <v>166</v>
      </c>
      <c r="E2277">
        <v>227.93129999999999</v>
      </c>
      <c r="F2277">
        <v>294.39999999999998</v>
      </c>
      <c r="G2277">
        <v>-43.983223709881798</v>
      </c>
      <c r="H2277">
        <v>1.5740724402578901</v>
      </c>
      <c r="I2277">
        <v>-5.0689494455932698</v>
      </c>
      <c r="J2277">
        <v>1.1990336887881301</v>
      </c>
      <c r="K2277">
        <v>284.31768854192302</v>
      </c>
      <c r="L2277">
        <v>282.26344363217498</v>
      </c>
      <c r="M2277">
        <v>66.157097772181004</v>
      </c>
      <c r="N2277">
        <v>1.1864548737732501</v>
      </c>
      <c r="O2277">
        <v>25.6793478260869</v>
      </c>
      <c r="P2277">
        <v>36.930232558139501</v>
      </c>
      <c r="Q2277">
        <v>6.0102470882554999E-2</v>
      </c>
    </row>
    <row r="2278" spans="1:17" hidden="1" x14ac:dyDescent="0.3">
      <c r="A2278" t="s">
        <v>4716</v>
      </c>
      <c r="B2278" t="s">
        <v>4717</v>
      </c>
      <c r="C2278" t="str">
        <f>IFERROR(VLOOKUP(Table1[[#This Row],[Ticker]],[1]!Table1[[Symbol]:[Industry]],2,FALSE),"-")</f>
        <v>-</v>
      </c>
      <c r="D2278" t="s">
        <v>926</v>
      </c>
      <c r="E2278">
        <v>227.87082864000001</v>
      </c>
      <c r="F2278">
        <v>35.200000000000003</v>
      </c>
      <c r="G2278">
        <v>22.813732694007399</v>
      </c>
      <c r="H2278">
        <v>17.349534092008099</v>
      </c>
      <c r="I2278">
        <v>-12.9221866260028</v>
      </c>
      <c r="J2278">
        <v>13.4042292521272</v>
      </c>
      <c r="K2278">
        <v>30.827507995133999</v>
      </c>
      <c r="L2278">
        <v>30.960007392696699</v>
      </c>
      <c r="M2278">
        <v>84.042011996001193</v>
      </c>
      <c r="N2278">
        <v>2.33839695689149</v>
      </c>
      <c r="O2278">
        <v>15.0568181818181</v>
      </c>
      <c r="P2278">
        <v>61.839080459770102</v>
      </c>
      <c r="Q2278">
        <v>-3.8023076891955998E-2</v>
      </c>
    </row>
    <row r="2279" spans="1:17" hidden="1" x14ac:dyDescent="0.3">
      <c r="A2279" t="s">
        <v>4718</v>
      </c>
      <c r="B2279" t="s">
        <v>4719</v>
      </c>
      <c r="C2279" t="str">
        <f>IFERROR(VLOOKUP(Table1[[#This Row],[Ticker]],[1]!Table1[[Symbol]:[Industry]],2,FALSE),"-")</f>
        <v>-</v>
      </c>
      <c r="D2279" t="s">
        <v>243</v>
      </c>
      <c r="E2279">
        <v>227.69409915</v>
      </c>
      <c r="F2279">
        <v>211.19</v>
      </c>
      <c r="G2279">
        <v>6.1717235010753599</v>
      </c>
      <c r="H2279">
        <v>30.303151832320701</v>
      </c>
      <c r="I2279">
        <v>-28.682226965787901</v>
      </c>
      <c r="J2279">
        <v>14.3210698923499</v>
      </c>
      <c r="K2279">
        <v>189.195590563406</v>
      </c>
      <c r="L2279">
        <v>185.32494109297301</v>
      </c>
      <c r="M2279">
        <v>65.065070660311704</v>
      </c>
      <c r="N2279">
        <v>2.3270963098677599</v>
      </c>
      <c r="O2279">
        <v>37.317107817604999</v>
      </c>
      <c r="P2279">
        <v>57.193896538890897</v>
      </c>
      <c r="Q2279">
        <v>3.3462407794542001E-2</v>
      </c>
    </row>
    <row r="2280" spans="1:17" hidden="1" x14ac:dyDescent="0.3">
      <c r="A2280" t="s">
        <v>4720</v>
      </c>
      <c r="B2280" t="s">
        <v>4721</v>
      </c>
      <c r="C2280" t="str">
        <f>IFERROR(VLOOKUP(Table1[[#This Row],[Ticker]],[1]!Table1[[Symbol]:[Industry]],2,FALSE),"-")</f>
        <v>-</v>
      </c>
      <c r="D2280" t="s">
        <v>75</v>
      </c>
      <c r="E2280">
        <v>227.5545965</v>
      </c>
      <c r="F2280">
        <v>705.6</v>
      </c>
      <c r="G2280">
        <v>142.756841804869</v>
      </c>
      <c r="H2280">
        <v>9.4034952696807199</v>
      </c>
      <c r="I2280">
        <v>126.38805916774</v>
      </c>
      <c r="J2280">
        <v>-0.83183848331582499</v>
      </c>
      <c r="K2280">
        <v>621.30581510372997</v>
      </c>
      <c r="L2280">
        <v>439.741385978339</v>
      </c>
      <c r="M2280">
        <v>61.6013808237321</v>
      </c>
      <c r="N2280">
        <v>0.53072631085386102</v>
      </c>
      <c r="O2280">
        <v>4.1666666666666696</v>
      </c>
      <c r="P2280">
        <v>229.25804946336899</v>
      </c>
      <c r="Q2280">
        <v>6.918188698496E-2</v>
      </c>
    </row>
    <row r="2281" spans="1:17" hidden="1" x14ac:dyDescent="0.3">
      <c r="A2281" t="s">
        <v>4722</v>
      </c>
      <c r="B2281" t="s">
        <v>4723</v>
      </c>
      <c r="C2281" t="str">
        <f>IFERROR(VLOOKUP(Table1[[#This Row],[Ticker]],[1]!Table1[[Symbol]:[Industry]],2,FALSE),"-")</f>
        <v>-</v>
      </c>
      <c r="D2281" t="s">
        <v>591</v>
      </c>
      <c r="E2281">
        <v>227.18023124999999</v>
      </c>
      <c r="F2281">
        <v>129.5</v>
      </c>
      <c r="G2281">
        <v>-40.068703366470103</v>
      </c>
      <c r="H2281">
        <v>-5.4022512232531401</v>
      </c>
      <c r="I2281">
        <v>-9.4167383804407603</v>
      </c>
      <c r="J2281">
        <v>-4.8365114886134402</v>
      </c>
      <c r="K2281">
        <v>130.22683760141101</v>
      </c>
      <c r="L2281">
        <v>130.99908483994099</v>
      </c>
      <c r="M2281">
        <v>38.421052058553599</v>
      </c>
      <c r="N2281">
        <v>5.08599508599508</v>
      </c>
      <c r="O2281">
        <v>27.335907335907301</v>
      </c>
      <c r="P2281">
        <v>7.9166666666666599</v>
      </c>
    </row>
    <row r="2282" spans="1:17" hidden="1" x14ac:dyDescent="0.3">
      <c r="A2282" t="s">
        <v>4724</v>
      </c>
      <c r="B2282" t="s">
        <v>4725</v>
      </c>
      <c r="C2282" t="str">
        <f>IFERROR(VLOOKUP(Table1[[#This Row],[Ticker]],[1]!Table1[[Symbol]:[Industry]],2,FALSE),"-")</f>
        <v>-</v>
      </c>
      <c r="D2282" t="s">
        <v>413</v>
      </c>
      <c r="E2282">
        <v>226.59980295999901</v>
      </c>
      <c r="F2282">
        <v>93.91</v>
      </c>
      <c r="G2282">
        <v>69.243796633529797</v>
      </c>
      <c r="H2282">
        <v>10.491284963357501</v>
      </c>
      <c r="I2282">
        <v>-24.388843927577302</v>
      </c>
      <c r="J2282">
        <v>-1.6839117735137199</v>
      </c>
      <c r="K2282">
        <v>91.691529253288493</v>
      </c>
      <c r="L2282">
        <v>86.208162916218598</v>
      </c>
      <c r="M2282">
        <v>58.850008221382701</v>
      </c>
      <c r="N2282">
        <v>2.6202309161302502</v>
      </c>
      <c r="O2282">
        <v>43.137046107975699</v>
      </c>
      <c r="P2282">
        <v>104.152173913043</v>
      </c>
      <c r="Q2282">
        <v>3.5682111700058999E-2</v>
      </c>
    </row>
    <row r="2283" spans="1:17" hidden="1" x14ac:dyDescent="0.3">
      <c r="A2283" t="s">
        <v>4726</v>
      </c>
      <c r="B2283" t="s">
        <v>4727</v>
      </c>
      <c r="C2283" t="str">
        <f>IFERROR(VLOOKUP(Table1[[#This Row],[Ticker]],[1]!Table1[[Symbol]:[Industry]],2,FALSE),"-")</f>
        <v>-</v>
      </c>
      <c r="D2283" t="s">
        <v>62</v>
      </c>
      <c r="E2283">
        <v>226.47611000000001</v>
      </c>
      <c r="F2283">
        <v>177.95</v>
      </c>
      <c r="G2283">
        <v>259.15304259723899</v>
      </c>
      <c r="H2283">
        <v>-1.6651595920775799</v>
      </c>
      <c r="I2283">
        <v>31.136810621527601</v>
      </c>
      <c r="J2283">
        <v>-5.3753748482615196</v>
      </c>
      <c r="K2283">
        <v>167.41890262682901</v>
      </c>
      <c r="L2283">
        <v>131.07403082163401</v>
      </c>
      <c r="M2283">
        <v>47.549900314563203</v>
      </c>
      <c r="N2283">
        <v>0.96910989231731504</v>
      </c>
      <c r="O2283">
        <v>12.391121101432899</v>
      </c>
      <c r="P2283">
        <v>302.14689265536703</v>
      </c>
      <c r="Q2283">
        <v>0.130136995233335</v>
      </c>
    </row>
    <row r="2284" spans="1:17" hidden="1" x14ac:dyDescent="0.3">
      <c r="A2284" t="s">
        <v>4728</v>
      </c>
      <c r="B2284" t="s">
        <v>4729</v>
      </c>
      <c r="C2284" t="str">
        <f>IFERROR(VLOOKUP(Table1[[#This Row],[Ticker]],[1]!Table1[[Symbol]:[Industry]],2,FALSE),"-")</f>
        <v>-</v>
      </c>
      <c r="D2284" t="s">
        <v>413</v>
      </c>
      <c r="E2284">
        <v>226.263035325</v>
      </c>
      <c r="F2284">
        <v>123.75</v>
      </c>
      <c r="G2284">
        <v>4.5503442525774798</v>
      </c>
      <c r="H2284">
        <v>36.8282582846821</v>
      </c>
      <c r="I2284">
        <v>19.042567779696402</v>
      </c>
      <c r="J2284">
        <v>-13.3498500019519</v>
      </c>
      <c r="M2284">
        <v>47.984240922369402</v>
      </c>
      <c r="O2284">
        <v>22.020202020201999</v>
      </c>
      <c r="P2284">
        <v>47.058823529411697</v>
      </c>
    </row>
    <row r="2285" spans="1:17" hidden="1" x14ac:dyDescent="0.3">
      <c r="A2285" t="s">
        <v>4730</v>
      </c>
      <c r="B2285" t="s">
        <v>4731</v>
      </c>
      <c r="C2285" t="str">
        <f>IFERROR(VLOOKUP(Table1[[#This Row],[Ticker]],[1]!Table1[[Symbol]:[Industry]],2,FALSE),"-")</f>
        <v>-</v>
      </c>
      <c r="D2285" t="s">
        <v>140</v>
      </c>
      <c r="E2285">
        <v>226.05</v>
      </c>
      <c r="F2285">
        <v>165</v>
      </c>
      <c r="G2285">
        <v>54.916644618877797</v>
      </c>
      <c r="H2285">
        <v>6.4681993789945</v>
      </c>
      <c r="I2285">
        <v>7.0519748590386104</v>
      </c>
      <c r="J2285">
        <v>-1.3648470530935799</v>
      </c>
      <c r="K2285">
        <v>151.393849946339</v>
      </c>
      <c r="L2285">
        <v>132.235894729047</v>
      </c>
      <c r="M2285">
        <v>50.0184631769825</v>
      </c>
      <c r="N2285">
        <v>0.39909641413086799</v>
      </c>
      <c r="O2285">
        <v>9.0909090909090793</v>
      </c>
      <c r="P2285">
        <v>90.751445086705203</v>
      </c>
      <c r="Q2285">
        <v>8.0724596245452002E-2</v>
      </c>
    </row>
    <row r="2286" spans="1:17" hidden="1" x14ac:dyDescent="0.3">
      <c r="A2286" t="s">
        <v>4732</v>
      </c>
      <c r="B2286" t="s">
        <v>4733</v>
      </c>
      <c r="C2286" t="str">
        <f>IFERROR(VLOOKUP(Table1[[#This Row],[Ticker]],[1]!Table1[[Symbol]:[Industry]],2,FALSE),"-")</f>
        <v>-</v>
      </c>
      <c r="D2286" t="s">
        <v>62</v>
      </c>
      <c r="E2286">
        <v>225.81561600000001</v>
      </c>
      <c r="F2286">
        <v>139.05000000000001</v>
      </c>
      <c r="G2286">
        <v>-32.034883662816597</v>
      </c>
      <c r="H2286">
        <v>5.5322711043388999</v>
      </c>
      <c r="I2286">
        <v>-17.542660135697702</v>
      </c>
      <c r="J2286">
        <v>-9.2039958560977997</v>
      </c>
      <c r="M2286">
        <v>37.244560034928703</v>
      </c>
      <c r="O2286">
        <v>41.531823085221099</v>
      </c>
      <c r="P2286">
        <v>36.323529411764703</v>
      </c>
    </row>
    <row r="2287" spans="1:17" hidden="1" x14ac:dyDescent="0.3">
      <c r="A2287" t="s">
        <v>4734</v>
      </c>
      <c r="B2287" t="s">
        <v>4735</v>
      </c>
      <c r="C2287" t="str">
        <f>IFERROR(VLOOKUP(Table1[[#This Row],[Ticker]],[1]!Table1[[Symbol]:[Industry]],2,FALSE),"-")</f>
        <v>-</v>
      </c>
      <c r="D2287" t="s">
        <v>46</v>
      </c>
      <c r="E2287">
        <v>225.50916558899999</v>
      </c>
      <c r="F2287">
        <v>11.33</v>
      </c>
      <c r="G2287">
        <v>-11.376655989143501</v>
      </c>
      <c r="H2287">
        <v>-15.4578554427338</v>
      </c>
      <c r="I2287">
        <v>-19.420017254317099</v>
      </c>
      <c r="J2287">
        <v>-5.9334132277170202</v>
      </c>
      <c r="K2287">
        <v>12.2401973581061</v>
      </c>
      <c r="L2287">
        <v>11.962442576163699</v>
      </c>
      <c r="M2287">
        <v>21.847607644882402</v>
      </c>
      <c r="N2287">
        <v>0.88407375421488099</v>
      </c>
      <c r="O2287">
        <v>34.157105030891401</v>
      </c>
      <c r="P2287">
        <v>22.486486486486399</v>
      </c>
    </row>
    <row r="2288" spans="1:17" hidden="1" x14ac:dyDescent="0.3">
      <c r="A2288" t="s">
        <v>4736</v>
      </c>
      <c r="B2288" t="s">
        <v>4737</v>
      </c>
      <c r="C2288" t="str">
        <f>IFERROR(VLOOKUP(Table1[[#This Row],[Ticker]],[1]!Table1[[Symbol]:[Industry]],2,FALSE),"-")</f>
        <v>-</v>
      </c>
      <c r="D2288" t="s">
        <v>243</v>
      </c>
      <c r="E2288">
        <v>225.35385600000001</v>
      </c>
      <c r="F2288">
        <v>88.12</v>
      </c>
      <c r="G2288">
        <v>-36.894672555567801</v>
      </c>
      <c r="H2288">
        <v>-13.6465260815857</v>
      </c>
      <c r="I2288">
        <v>-41.470164891309601</v>
      </c>
      <c r="J2288">
        <v>-7.12899690006991</v>
      </c>
      <c r="K2288">
        <v>93.414121523645505</v>
      </c>
      <c r="L2288">
        <v>98.726209871927495</v>
      </c>
      <c r="M2288">
        <v>30.3093710370316</v>
      </c>
      <c r="N2288">
        <v>1.04571625246684</v>
      </c>
      <c r="O2288">
        <v>52.405810258738001</v>
      </c>
      <c r="P2288">
        <v>8.0564071122011001</v>
      </c>
    </row>
    <row r="2289" spans="1:17" hidden="1" x14ac:dyDescent="0.3">
      <c r="A2289" t="s">
        <v>4738</v>
      </c>
      <c r="B2289" t="s">
        <v>4739</v>
      </c>
      <c r="C2289" t="str">
        <f>IFERROR(VLOOKUP(Table1[[#This Row],[Ticker]],[1]!Table1[[Symbol]:[Industry]],2,FALSE),"-")</f>
        <v>-</v>
      </c>
      <c r="D2289" t="s">
        <v>140</v>
      </c>
      <c r="E2289">
        <v>224.99431435599999</v>
      </c>
      <c r="F2289">
        <v>61.01</v>
      </c>
      <c r="G2289">
        <v>-54.029557458996798</v>
      </c>
      <c r="H2289">
        <v>-2.5665484404137802</v>
      </c>
      <c r="I2289">
        <v>-19.456411142073801</v>
      </c>
      <c r="J2289">
        <v>-2.1314074275771699</v>
      </c>
      <c r="K2289">
        <v>60.4430280898967</v>
      </c>
      <c r="L2289">
        <v>64.751834036392594</v>
      </c>
      <c r="M2289">
        <v>42.9263605805561</v>
      </c>
      <c r="N2289">
        <v>1.0326368290710499</v>
      </c>
      <c r="O2289">
        <v>58.334699229634403</v>
      </c>
      <c r="P2289">
        <v>45.991864082316297</v>
      </c>
      <c r="Q2289">
        <v>8.8628713285901994E-2</v>
      </c>
    </row>
    <row r="2290" spans="1:17" hidden="1" x14ac:dyDescent="0.3">
      <c r="A2290" t="s">
        <v>4740</v>
      </c>
      <c r="B2290" t="s">
        <v>4741</v>
      </c>
      <c r="C2290" t="str">
        <f>IFERROR(VLOOKUP(Table1[[#This Row],[Ticker]],[1]!Table1[[Symbol]:[Industry]],2,FALSE),"-")</f>
        <v>-</v>
      </c>
      <c r="D2290" t="s">
        <v>209</v>
      </c>
      <c r="E2290">
        <v>224.75081749399999</v>
      </c>
      <c r="F2290">
        <v>84.78</v>
      </c>
      <c r="G2290">
        <v>-14.222020783067499</v>
      </c>
      <c r="H2290">
        <v>0.96475488395678399</v>
      </c>
      <c r="I2290">
        <v>-62.475410840323001</v>
      </c>
      <c r="J2290">
        <v>-2.24601612348614</v>
      </c>
      <c r="K2290">
        <v>89.691084568998804</v>
      </c>
      <c r="L2290">
        <v>102.998322143677</v>
      </c>
      <c r="M2290">
        <v>45.212052850366298</v>
      </c>
      <c r="N2290">
        <v>0.76900812319794298</v>
      </c>
      <c r="O2290">
        <v>119.03750884642599</v>
      </c>
      <c r="P2290">
        <v>15.7406143344709</v>
      </c>
      <c r="Q2290">
        <v>2.0442764823970002E-3</v>
      </c>
    </row>
    <row r="2291" spans="1:17" hidden="1" x14ac:dyDescent="0.3">
      <c r="A2291" t="s">
        <v>4742</v>
      </c>
      <c r="B2291" t="s">
        <v>4743</v>
      </c>
      <c r="C2291" t="str">
        <f>IFERROR(VLOOKUP(Table1[[#This Row],[Ticker]],[1]!Table1[[Symbol]:[Industry]],2,FALSE),"-")</f>
        <v>-</v>
      </c>
      <c r="E2291">
        <v>224.74183725</v>
      </c>
      <c r="F2291">
        <v>298.14999999999998</v>
      </c>
      <c r="G2291">
        <v>5.6688381617690604</v>
      </c>
      <c r="H2291">
        <v>8.5238023471862299</v>
      </c>
      <c r="I2291">
        <v>12.293477808361001</v>
      </c>
      <c r="J2291">
        <v>0.27598418462989599</v>
      </c>
      <c r="K2291">
        <v>262.281787298842</v>
      </c>
      <c r="M2291">
        <v>56.158764577202597</v>
      </c>
      <c r="N2291">
        <v>1.5001943967981699</v>
      </c>
      <c r="O2291">
        <v>13.7011571356699</v>
      </c>
      <c r="P2291">
        <v>42.929050814956803</v>
      </c>
    </row>
    <row r="2292" spans="1:17" hidden="1" x14ac:dyDescent="0.3">
      <c r="A2292" t="s">
        <v>4744</v>
      </c>
      <c r="B2292" t="s">
        <v>4745</v>
      </c>
      <c r="C2292" t="str">
        <f>IFERROR(VLOOKUP(Table1[[#This Row],[Ticker]],[1]!Table1[[Symbol]:[Industry]],2,FALSE),"-")</f>
        <v>-</v>
      </c>
      <c r="D2292" t="s">
        <v>246</v>
      </c>
      <c r="E2292">
        <v>224.09399999999999</v>
      </c>
      <c r="F2292">
        <v>220.4</v>
      </c>
      <c r="G2292">
        <v>38.2598983020643</v>
      </c>
      <c r="H2292">
        <v>19.279066936423799</v>
      </c>
      <c r="I2292">
        <v>-2.8009022815954201</v>
      </c>
      <c r="J2292">
        <v>-9.5816945218230298</v>
      </c>
      <c r="K2292">
        <v>196.922976388743</v>
      </c>
      <c r="L2292">
        <v>172.47752917330601</v>
      </c>
      <c r="M2292">
        <v>55.7702990742089</v>
      </c>
      <c r="N2292">
        <v>1.7952568052545801</v>
      </c>
      <c r="O2292">
        <v>17.9673321234119</v>
      </c>
      <c r="P2292">
        <v>86.779661016949106</v>
      </c>
      <c r="Q2292">
        <v>0.15510677179884999</v>
      </c>
    </row>
    <row r="2293" spans="1:17" hidden="1" x14ac:dyDescent="0.3">
      <c r="A2293" t="s">
        <v>4746</v>
      </c>
      <c r="B2293" t="s">
        <v>4747</v>
      </c>
      <c r="C2293" t="str">
        <f>IFERROR(VLOOKUP(Table1[[#This Row],[Ticker]],[1]!Table1[[Symbol]:[Industry]],2,FALSE),"-")</f>
        <v>-</v>
      </c>
      <c r="D2293" t="s">
        <v>299</v>
      </c>
      <c r="E2293">
        <v>223.35396975</v>
      </c>
      <c r="F2293">
        <v>138.80000000000001</v>
      </c>
      <c r="G2293">
        <v>54.562761214147002</v>
      </c>
      <c r="H2293">
        <v>-25.673941717868601</v>
      </c>
      <c r="I2293">
        <v>51.808044812689303</v>
      </c>
      <c r="J2293">
        <v>-6.9688761798895102</v>
      </c>
      <c r="K2293">
        <v>135.64191065316501</v>
      </c>
      <c r="L2293">
        <v>99.386697778667795</v>
      </c>
      <c r="M2293">
        <v>35.261139208584098</v>
      </c>
      <c r="N2293">
        <v>0.229949397325901</v>
      </c>
      <c r="O2293">
        <v>29.755043227665599</v>
      </c>
      <c r="P2293">
        <v>132.495812395309</v>
      </c>
      <c r="Q2293">
        <v>7.6638811558248005E-2</v>
      </c>
    </row>
    <row r="2294" spans="1:17" hidden="1" x14ac:dyDescent="0.3">
      <c r="A2294" t="s">
        <v>4748</v>
      </c>
      <c r="B2294" t="s">
        <v>4749</v>
      </c>
      <c r="C2294" t="str">
        <f>IFERROR(VLOOKUP(Table1[[#This Row],[Ticker]],[1]!Table1[[Symbol]:[Industry]],2,FALSE),"-")</f>
        <v>-</v>
      </c>
      <c r="E2294">
        <v>222.86753999999999</v>
      </c>
      <c r="F2294">
        <v>70.81</v>
      </c>
      <c r="G2294">
        <v>222.759699000393</v>
      </c>
      <c r="H2294">
        <v>-19.5383171309552</v>
      </c>
      <c r="I2294">
        <v>-13.206161095740001</v>
      </c>
      <c r="J2294">
        <v>-5.74282957140211</v>
      </c>
      <c r="K2294">
        <v>80.177821752622606</v>
      </c>
      <c r="L2294">
        <v>65.780228436200801</v>
      </c>
      <c r="M2294">
        <v>23.1775142713213</v>
      </c>
      <c r="N2294">
        <v>2.0012313763926399</v>
      </c>
      <c r="O2294">
        <v>38.116085298686599</v>
      </c>
      <c r="P2294">
        <v>272.68421052631498</v>
      </c>
      <c r="Q2294">
        <v>0.23686501430850301</v>
      </c>
    </row>
    <row r="2295" spans="1:17" hidden="1" x14ac:dyDescent="0.3">
      <c r="A2295" t="s">
        <v>4750</v>
      </c>
      <c r="B2295" t="s">
        <v>4751</v>
      </c>
      <c r="C2295" t="str">
        <f>IFERROR(VLOOKUP(Table1[[#This Row],[Ticker]],[1]!Table1[[Symbol]:[Industry]],2,FALSE),"-")</f>
        <v>-</v>
      </c>
      <c r="D2295" t="s">
        <v>1018</v>
      </c>
      <c r="E2295">
        <v>222.25411129599999</v>
      </c>
      <c r="F2295">
        <v>6.09</v>
      </c>
      <c r="G2295">
        <v>38.192557894791101</v>
      </c>
      <c r="H2295">
        <v>-1.61334123895906</v>
      </c>
      <c r="I2295">
        <v>-17.491208521521699</v>
      </c>
      <c r="J2295">
        <v>10.918978514664101</v>
      </c>
      <c r="K2295">
        <v>6.2329754622249904</v>
      </c>
      <c r="L2295">
        <v>5.9965379073595404</v>
      </c>
      <c r="M2295">
        <v>62.381968723826297</v>
      </c>
      <c r="N2295">
        <v>1.39430224927149</v>
      </c>
      <c r="O2295">
        <v>51.888341543513903</v>
      </c>
      <c r="Q2295">
        <v>-0.12613650576237401</v>
      </c>
    </row>
    <row r="2296" spans="1:17" hidden="1" x14ac:dyDescent="0.3">
      <c r="A2296" t="s">
        <v>4752</v>
      </c>
      <c r="B2296" t="s">
        <v>4753</v>
      </c>
      <c r="C2296" t="str">
        <f>IFERROR(VLOOKUP(Table1[[#This Row],[Ticker]],[1]!Table1[[Symbol]:[Industry]],2,FALSE),"-")</f>
        <v>-</v>
      </c>
      <c r="D2296" t="s">
        <v>140</v>
      </c>
      <c r="E2296">
        <v>221.59723078799999</v>
      </c>
      <c r="F2296">
        <v>1.98</v>
      </c>
      <c r="G2296">
        <v>-55.687750985517702</v>
      </c>
      <c r="H2296">
        <v>15.182131048316499</v>
      </c>
      <c r="I2296">
        <v>-25.822856650945401</v>
      </c>
      <c r="J2296">
        <v>0.237562585460634</v>
      </c>
      <c r="K2296">
        <v>1.87042130318565</v>
      </c>
      <c r="L2296">
        <v>2.1333293808168898</v>
      </c>
      <c r="M2296">
        <v>57.397057285425497</v>
      </c>
      <c r="N2296">
        <v>1.7366856116051299</v>
      </c>
      <c r="O2296">
        <v>54.040404040403999</v>
      </c>
      <c r="P2296">
        <v>26.114649681528601</v>
      </c>
      <c r="Q2296">
        <v>-0.147063608892575</v>
      </c>
    </row>
    <row r="2297" spans="1:17" hidden="1" x14ac:dyDescent="0.3">
      <c r="A2297" t="s">
        <v>4754</v>
      </c>
      <c r="B2297" t="s">
        <v>4755</v>
      </c>
      <c r="C2297" t="str">
        <f>IFERROR(VLOOKUP(Table1[[#This Row],[Ticker]],[1]!Table1[[Symbol]:[Industry]],2,FALSE),"-")</f>
        <v>-</v>
      </c>
      <c r="D2297" t="s">
        <v>173</v>
      </c>
      <c r="E2297">
        <v>221.505089</v>
      </c>
      <c r="F2297">
        <v>32.11</v>
      </c>
      <c r="G2297">
        <v>9.3696334904713794</v>
      </c>
      <c r="H2297">
        <v>18.980733057927601</v>
      </c>
      <c r="I2297">
        <v>-5.0545719081254701</v>
      </c>
      <c r="J2297">
        <v>18.042483499344598</v>
      </c>
      <c r="K2297">
        <v>28.446045736399199</v>
      </c>
      <c r="L2297">
        <v>27.506418516197002</v>
      </c>
      <c r="M2297">
        <v>72.370381135404799</v>
      </c>
      <c r="N2297">
        <v>2.68350395303273</v>
      </c>
      <c r="O2297">
        <v>43.257552164434699</v>
      </c>
      <c r="P2297">
        <v>41.766004415010997</v>
      </c>
      <c r="Q2297">
        <v>4.8833158668166003E-2</v>
      </c>
    </row>
    <row r="2298" spans="1:17" hidden="1" x14ac:dyDescent="0.3">
      <c r="A2298" t="s">
        <v>4756</v>
      </c>
      <c r="B2298" t="s">
        <v>4757</v>
      </c>
      <c r="C2298" t="str">
        <f>IFERROR(VLOOKUP(Table1[[#This Row],[Ticker]],[1]!Table1[[Symbol]:[Industry]],2,FALSE),"-")</f>
        <v>-</v>
      </c>
      <c r="D2298" t="s">
        <v>548</v>
      </c>
      <c r="E2298">
        <v>221.33199375000001</v>
      </c>
      <c r="F2298">
        <v>178.8</v>
      </c>
      <c r="G2298">
        <v>40.249104427350701</v>
      </c>
      <c r="H2298">
        <v>-5.3782612891048496</v>
      </c>
      <c r="I2298">
        <v>-10.174393542528</v>
      </c>
      <c r="J2298">
        <v>-2.6372571434115901</v>
      </c>
      <c r="K2298">
        <v>172.96125255141101</v>
      </c>
      <c r="L2298">
        <v>165.76036707037201</v>
      </c>
      <c r="M2298">
        <v>37.464486464489902</v>
      </c>
      <c r="N2298">
        <v>0.47406620857590598</v>
      </c>
      <c r="O2298">
        <v>32.550335570469699</v>
      </c>
      <c r="P2298">
        <v>75.294117647058798</v>
      </c>
      <c r="Q2298">
        <v>-6.4574088211209997E-3</v>
      </c>
    </row>
    <row r="2299" spans="1:17" hidden="1" x14ac:dyDescent="0.3">
      <c r="A2299" t="s">
        <v>4758</v>
      </c>
      <c r="B2299" t="s">
        <v>4759</v>
      </c>
      <c r="C2299" t="str">
        <f>IFERROR(VLOOKUP(Table1[[#This Row],[Ticker]],[1]!Table1[[Symbol]:[Industry]],2,FALSE),"-")</f>
        <v>-</v>
      </c>
      <c r="D2299" t="s">
        <v>130</v>
      </c>
      <c r="E2299">
        <v>221.28135</v>
      </c>
      <c r="F2299">
        <v>605.79999999999995</v>
      </c>
      <c r="G2299">
        <v>93.888872391105593</v>
      </c>
      <c r="H2299">
        <v>37.458093917062797</v>
      </c>
      <c r="I2299">
        <v>21.233043970172499</v>
      </c>
      <c r="J2299">
        <v>-2.0125388838144702</v>
      </c>
      <c r="K2299">
        <v>518.49517656015701</v>
      </c>
      <c r="L2299">
        <v>439.98599879258398</v>
      </c>
      <c r="M2299">
        <v>63.312322439344001</v>
      </c>
      <c r="N2299">
        <v>0.70212854407663206</v>
      </c>
      <c r="O2299">
        <v>20.056124133377299</v>
      </c>
      <c r="Q2299">
        <v>9.3156175553556E-2</v>
      </c>
    </row>
    <row r="2300" spans="1:17" hidden="1" x14ac:dyDescent="0.3">
      <c r="A2300" t="s">
        <v>4760</v>
      </c>
      <c r="B2300" t="s">
        <v>4761</v>
      </c>
      <c r="C2300" t="str">
        <f>IFERROR(VLOOKUP(Table1[[#This Row],[Ticker]],[1]!Table1[[Symbol]:[Industry]],2,FALSE),"-")</f>
        <v>-</v>
      </c>
      <c r="D2300" t="s">
        <v>891</v>
      </c>
      <c r="E2300">
        <v>220.19134080000001</v>
      </c>
      <c r="F2300">
        <v>155.85</v>
      </c>
      <c r="G2300">
        <v>241.42897580904699</v>
      </c>
      <c r="H2300">
        <v>5.6297302063228898</v>
      </c>
      <c r="I2300">
        <v>158.14736929135901</v>
      </c>
      <c r="J2300">
        <v>5.8774016196658598</v>
      </c>
      <c r="K2300">
        <v>151.81009273650099</v>
      </c>
      <c r="L2300">
        <v>112.428537483132</v>
      </c>
      <c r="M2300">
        <v>55.678798008226003</v>
      </c>
      <c r="N2300">
        <v>0.56388999407260598</v>
      </c>
      <c r="O2300">
        <v>16.2335579082451</v>
      </c>
      <c r="P2300">
        <v>297.07006369426699</v>
      </c>
      <c r="Q2300">
        <v>0.13021817798039301</v>
      </c>
    </row>
    <row r="2301" spans="1:17" hidden="1" x14ac:dyDescent="0.3">
      <c r="A2301" t="s">
        <v>4762</v>
      </c>
      <c r="B2301" t="s">
        <v>4763</v>
      </c>
      <c r="C2301" t="str">
        <f>IFERROR(VLOOKUP(Table1[[#This Row],[Ticker]],[1]!Table1[[Symbol]:[Industry]],2,FALSE),"-")</f>
        <v>-</v>
      </c>
      <c r="D2301" t="s">
        <v>1402</v>
      </c>
      <c r="E2301">
        <v>219.85400207500001</v>
      </c>
      <c r="F2301">
        <v>24.55</v>
      </c>
      <c r="G2301">
        <v>77.332403134221394</v>
      </c>
      <c r="H2301">
        <v>19.184926498480301</v>
      </c>
      <c r="I2301">
        <v>13.3452888681317</v>
      </c>
      <c r="J2301">
        <v>-0.76243741453936598</v>
      </c>
      <c r="K2301">
        <v>20.0372504079204</v>
      </c>
      <c r="L2301">
        <v>17.510990061970301</v>
      </c>
      <c r="M2301">
        <v>65.605858339231702</v>
      </c>
      <c r="N2301">
        <v>0.60485353702066202</v>
      </c>
      <c r="O2301">
        <v>5.2953156822810499</v>
      </c>
      <c r="P2301">
        <v>125.229357798165</v>
      </c>
      <c r="Q2301">
        <v>-2.6628427496547001E-2</v>
      </c>
    </row>
    <row r="2302" spans="1:17" hidden="1" x14ac:dyDescent="0.3">
      <c r="A2302" t="s">
        <v>4764</v>
      </c>
      <c r="B2302" t="s">
        <v>4765</v>
      </c>
      <c r="C2302" t="str">
        <f>IFERROR(VLOOKUP(Table1[[#This Row],[Ticker]],[1]!Table1[[Symbol]:[Industry]],2,FALSE),"-")</f>
        <v>-</v>
      </c>
      <c r="D2302" t="s">
        <v>553</v>
      </c>
      <c r="E2302">
        <v>219.8052246</v>
      </c>
      <c r="F2302">
        <v>49.24</v>
      </c>
      <c r="G2302">
        <v>52.327545877329001</v>
      </c>
      <c r="H2302">
        <v>-3.7676206314965199</v>
      </c>
      <c r="I2302">
        <v>1.93989780997442</v>
      </c>
      <c r="J2302">
        <v>-1.7024374145393599</v>
      </c>
      <c r="K2302">
        <v>49.106835699342803</v>
      </c>
      <c r="L2302">
        <v>43.716519135559402</v>
      </c>
      <c r="M2302">
        <v>45.744735182582701</v>
      </c>
      <c r="N2302">
        <v>0.66417425159157994</v>
      </c>
      <c r="O2302">
        <v>23.172217709179499</v>
      </c>
      <c r="P2302">
        <v>87.9389312977099</v>
      </c>
      <c r="Q2302">
        <v>3.0681535618319E-2</v>
      </c>
    </row>
    <row r="2303" spans="1:17" hidden="1" x14ac:dyDescent="0.3">
      <c r="A2303" t="s">
        <v>4766</v>
      </c>
      <c r="B2303" t="s">
        <v>4767</v>
      </c>
      <c r="C2303" t="str">
        <f>IFERROR(VLOOKUP(Table1[[#This Row],[Ticker]],[1]!Table1[[Symbol]:[Industry]],2,FALSE),"-")</f>
        <v>-</v>
      </c>
      <c r="D2303" t="s">
        <v>114</v>
      </c>
      <c r="E2303">
        <v>219.66601</v>
      </c>
      <c r="F2303">
        <v>24.09</v>
      </c>
      <c r="G2303">
        <v>255.97891568114801</v>
      </c>
      <c r="H2303">
        <v>-13.8272447227173</v>
      </c>
      <c r="I2303">
        <v>-14.576479839351199</v>
      </c>
      <c r="J2303">
        <v>3.4658923951857901</v>
      </c>
      <c r="K2303">
        <v>25.671065604582399</v>
      </c>
      <c r="L2303">
        <v>22.0348753540549</v>
      </c>
      <c r="M2303">
        <v>45.096815032991898</v>
      </c>
      <c r="N2303">
        <v>0.99848344426657598</v>
      </c>
      <c r="O2303">
        <v>65.877957658779493</v>
      </c>
      <c r="P2303">
        <v>291.70731707316997</v>
      </c>
      <c r="Q2303">
        <v>0.103931225634177</v>
      </c>
    </row>
    <row r="2304" spans="1:17" hidden="1" x14ac:dyDescent="0.3">
      <c r="A2304" t="s">
        <v>4768</v>
      </c>
      <c r="B2304" t="s">
        <v>4769</v>
      </c>
      <c r="C2304" t="str">
        <f>IFERROR(VLOOKUP(Table1[[#This Row],[Ticker]],[1]!Table1[[Symbol]:[Industry]],2,FALSE),"-")</f>
        <v>-</v>
      </c>
      <c r="D2304" t="s">
        <v>637</v>
      </c>
      <c r="E2304">
        <v>219.11713065000001</v>
      </c>
      <c r="F2304">
        <v>23.49</v>
      </c>
      <c r="G2304">
        <v>-21.065713829848299</v>
      </c>
      <c r="H2304">
        <v>-13.1609429624533</v>
      </c>
      <c r="I2304">
        <v>-33.4790953095793</v>
      </c>
      <c r="J2304">
        <v>-6.2783104304123798</v>
      </c>
      <c r="K2304">
        <v>23.856961447718501</v>
      </c>
      <c r="L2304">
        <v>22.577364032430001</v>
      </c>
      <c r="M2304">
        <v>43.1388307169968</v>
      </c>
      <c r="N2304">
        <v>0.57174250888447997</v>
      </c>
      <c r="O2304">
        <v>38.356747552149798</v>
      </c>
      <c r="P2304">
        <v>121.603773584905</v>
      </c>
    </row>
    <row r="2305" spans="1:17" hidden="1" x14ac:dyDescent="0.3">
      <c r="A2305" t="s">
        <v>4770</v>
      </c>
      <c r="B2305" t="s">
        <v>4771</v>
      </c>
      <c r="C2305" t="str">
        <f>IFERROR(VLOOKUP(Table1[[#This Row],[Ticker]],[1]!Table1[[Symbol]:[Industry]],2,FALSE),"-")</f>
        <v>-</v>
      </c>
      <c r="D2305" t="s">
        <v>193</v>
      </c>
      <c r="E2305">
        <v>218.21151</v>
      </c>
      <c r="F2305">
        <v>218.3</v>
      </c>
      <c r="G2305">
        <v>20.0588824548426</v>
      </c>
      <c r="H2305">
        <v>22.279279363229801</v>
      </c>
      <c r="I2305">
        <v>29.338973627703599</v>
      </c>
      <c r="J2305">
        <v>-1.14351788976914</v>
      </c>
      <c r="K2305">
        <v>189.3589837092</v>
      </c>
      <c r="L2305">
        <v>165.68690328987901</v>
      </c>
      <c r="M2305">
        <v>68.031373372260305</v>
      </c>
      <c r="N2305">
        <v>2.1226989555726199</v>
      </c>
      <c r="O2305">
        <v>12.688960146587201</v>
      </c>
      <c r="P2305">
        <v>64.135338345864596</v>
      </c>
      <c r="Q2305">
        <v>-2.1249843607367001E-2</v>
      </c>
    </row>
    <row r="2306" spans="1:17" hidden="1" x14ac:dyDescent="0.3">
      <c r="A2306" t="s">
        <v>4772</v>
      </c>
      <c r="B2306" t="s">
        <v>4773</v>
      </c>
      <c r="C2306" t="str">
        <f>IFERROR(VLOOKUP(Table1[[#This Row],[Ticker]],[1]!Table1[[Symbol]:[Industry]],2,FALSE),"-")</f>
        <v>-</v>
      </c>
      <c r="D2306" t="s">
        <v>798</v>
      </c>
      <c r="E2306">
        <v>217.97200574999999</v>
      </c>
      <c r="F2306">
        <v>95.25</v>
      </c>
      <c r="G2306">
        <v>-57.255031255157299</v>
      </c>
      <c r="H2306">
        <v>0.37706432017284203</v>
      </c>
      <c r="I2306">
        <v>-42.762807728038403</v>
      </c>
      <c r="J2306">
        <v>-8.3096072258601197</v>
      </c>
      <c r="K2306">
        <v>94.631054544754093</v>
      </c>
      <c r="M2306">
        <v>44.103999408139998</v>
      </c>
      <c r="N2306">
        <v>1.1950922380786599</v>
      </c>
      <c r="O2306">
        <v>52.2309711286089</v>
      </c>
      <c r="P2306">
        <v>45.3089244851258</v>
      </c>
    </row>
    <row r="2307" spans="1:17" hidden="1" x14ac:dyDescent="0.3">
      <c r="A2307" t="s">
        <v>4774</v>
      </c>
      <c r="B2307" t="s">
        <v>4775</v>
      </c>
      <c r="C2307" t="str">
        <f>IFERROR(VLOOKUP(Table1[[#This Row],[Ticker]],[1]!Table1[[Symbol]:[Industry]],2,FALSE),"-")</f>
        <v>-</v>
      </c>
      <c r="D2307" t="s">
        <v>259</v>
      </c>
      <c r="E2307">
        <v>217.85604168499901</v>
      </c>
      <c r="F2307">
        <v>13.29</v>
      </c>
      <c r="G2307">
        <v>50.7979633001965</v>
      </c>
      <c r="H2307">
        <v>5.8100488821166802</v>
      </c>
      <c r="I2307">
        <v>-30.125197788069102</v>
      </c>
      <c r="J2307">
        <v>-7.0469678012796901</v>
      </c>
      <c r="K2307">
        <v>12.657661413630899</v>
      </c>
      <c r="L2307">
        <v>11.1905603163226</v>
      </c>
      <c r="M2307">
        <v>54.565419927544802</v>
      </c>
      <c r="N2307">
        <v>1.88798917286695</v>
      </c>
      <c r="O2307">
        <v>46.350639578630499</v>
      </c>
      <c r="P2307">
        <v>101.363636363636</v>
      </c>
      <c r="Q2307">
        <v>8.4828543750399999E-4</v>
      </c>
    </row>
    <row r="2308" spans="1:17" hidden="1" x14ac:dyDescent="0.3">
      <c r="A2308" t="s">
        <v>4776</v>
      </c>
      <c r="B2308" t="s">
        <v>4777</v>
      </c>
      <c r="C2308" t="str">
        <f>IFERROR(VLOOKUP(Table1[[#This Row],[Ticker]],[1]!Table1[[Symbol]:[Industry]],2,FALSE),"-")</f>
        <v>-</v>
      </c>
      <c r="D2308" t="s">
        <v>1545</v>
      </c>
      <c r="E2308">
        <v>217.75251737599999</v>
      </c>
      <c r="F2308">
        <v>27.46</v>
      </c>
      <c r="G2308">
        <v>3.4324786666268099</v>
      </c>
      <c r="H2308">
        <v>-13.960300502258001</v>
      </c>
      <c r="I2308">
        <v>-26.497682535048401</v>
      </c>
      <c r="J2308">
        <v>-2.93094079171675</v>
      </c>
      <c r="K2308">
        <v>29.2685447923796</v>
      </c>
      <c r="L2308">
        <v>28.190509160212098</v>
      </c>
      <c r="M2308">
        <v>33.896030946541103</v>
      </c>
      <c r="N2308">
        <v>0.340399139551126</v>
      </c>
      <c r="O2308">
        <v>58.776402039329902</v>
      </c>
      <c r="P2308">
        <v>41.912144702842298</v>
      </c>
      <c r="Q2308">
        <v>5.1524873010605002E-2</v>
      </c>
    </row>
    <row r="2309" spans="1:17" hidden="1" x14ac:dyDescent="0.3">
      <c r="A2309" t="s">
        <v>4778</v>
      </c>
      <c r="B2309" t="s">
        <v>4779</v>
      </c>
      <c r="C2309" t="str">
        <f>IFERROR(VLOOKUP(Table1[[#This Row],[Ticker]],[1]!Table1[[Symbol]:[Industry]],2,FALSE),"-")</f>
        <v>-</v>
      </c>
      <c r="D2309" t="s">
        <v>4420</v>
      </c>
      <c r="E2309">
        <v>217.157369214</v>
      </c>
      <c r="F2309">
        <v>135.22999999999999</v>
      </c>
      <c r="G2309">
        <v>-25.3710318436211</v>
      </c>
      <c r="H2309">
        <v>4.968829198651</v>
      </c>
      <c r="I2309">
        <v>-14.4116156240183</v>
      </c>
      <c r="J2309">
        <v>0.941153112580564</v>
      </c>
      <c r="K2309">
        <v>127.72262935642</v>
      </c>
      <c r="L2309">
        <v>131.80744511963999</v>
      </c>
      <c r="M2309">
        <v>55.618990049320502</v>
      </c>
      <c r="N2309">
        <v>1.1722554060727</v>
      </c>
      <c r="O2309">
        <v>41.795459587369599</v>
      </c>
      <c r="P2309">
        <v>25.7953488372092</v>
      </c>
      <c r="Q2309">
        <v>1.2542450177777E-2</v>
      </c>
    </row>
    <row r="2310" spans="1:17" hidden="1" x14ac:dyDescent="0.3">
      <c r="A2310" t="s">
        <v>4780</v>
      </c>
      <c r="B2310" t="s">
        <v>4781</v>
      </c>
      <c r="C2310" t="str">
        <f>IFERROR(VLOOKUP(Table1[[#This Row],[Ticker]],[1]!Table1[[Symbol]:[Industry]],2,FALSE),"-")</f>
        <v>-</v>
      </c>
      <c r="D2310" t="s">
        <v>256</v>
      </c>
      <c r="E2310">
        <v>217.15075836</v>
      </c>
      <c r="F2310">
        <v>426.1</v>
      </c>
      <c r="G2310">
        <v>23.712460393731799</v>
      </c>
      <c r="H2310">
        <v>20.652566956818799</v>
      </c>
      <c r="I2310">
        <v>9.3825295543294107</v>
      </c>
      <c r="J2310">
        <v>7.1274255315033503</v>
      </c>
      <c r="K2310">
        <v>375.935504060428</v>
      </c>
      <c r="L2310">
        <v>341.64010471905601</v>
      </c>
      <c r="M2310">
        <v>71.958597454135898</v>
      </c>
      <c r="N2310">
        <v>2.3330364418134701</v>
      </c>
      <c r="O2310">
        <v>9.0589063600093809</v>
      </c>
      <c r="P2310">
        <v>52.587287376902403</v>
      </c>
      <c r="Q2310">
        <v>-1.0983421046699001E-2</v>
      </c>
    </row>
    <row r="2311" spans="1:17" hidden="1" x14ac:dyDescent="0.3">
      <c r="A2311" t="s">
        <v>4782</v>
      </c>
      <c r="B2311" t="s">
        <v>4783</v>
      </c>
      <c r="C2311" t="str">
        <f>IFERROR(VLOOKUP(Table1[[#This Row],[Ticker]],[1]!Table1[[Symbol]:[Industry]],2,FALSE),"-")</f>
        <v>-</v>
      </c>
      <c r="D2311" t="s">
        <v>290</v>
      </c>
      <c r="E2311">
        <v>217.05600000000001</v>
      </c>
      <c r="F2311">
        <v>122.65</v>
      </c>
      <c r="G2311">
        <v>-40.7226793823043</v>
      </c>
      <c r="H2311">
        <v>8.9627273990062992</v>
      </c>
      <c r="I2311">
        <v>-16.832293792839501</v>
      </c>
      <c r="J2311">
        <v>-14.9376044915706</v>
      </c>
      <c r="K2311">
        <v>119.624342511858</v>
      </c>
      <c r="L2311">
        <v>128.944063191553</v>
      </c>
      <c r="M2311">
        <v>41.727810979246399</v>
      </c>
      <c r="N2311">
        <v>1.8703709490921501</v>
      </c>
      <c r="O2311">
        <v>54.097024052180998</v>
      </c>
      <c r="P2311">
        <v>35.900277008310198</v>
      </c>
    </row>
    <row r="2312" spans="1:17" hidden="1" x14ac:dyDescent="0.3">
      <c r="A2312" t="s">
        <v>4784</v>
      </c>
      <c r="B2312" t="s">
        <v>4785</v>
      </c>
      <c r="C2312" t="str">
        <f>IFERROR(VLOOKUP(Table1[[#This Row],[Ticker]],[1]!Table1[[Symbol]:[Industry]],2,FALSE),"-")</f>
        <v>-</v>
      </c>
      <c r="D2312" t="s">
        <v>243</v>
      </c>
      <c r="E2312">
        <v>216.66844849499901</v>
      </c>
      <c r="F2312">
        <v>218.4</v>
      </c>
      <c r="G2312">
        <v>147.247881856768</v>
      </c>
      <c r="H2312">
        <v>3.5738435025289399</v>
      </c>
      <c r="I2312">
        <v>29.449410128286299</v>
      </c>
      <c r="J2312">
        <v>-7.18198597531799</v>
      </c>
      <c r="K2312">
        <v>203.994779667449</v>
      </c>
      <c r="L2312">
        <v>157.70838545762999</v>
      </c>
      <c r="M2312">
        <v>44.257422330863001</v>
      </c>
      <c r="N2312">
        <v>1.4637670360035699</v>
      </c>
      <c r="O2312">
        <v>20.810439560439502</v>
      </c>
      <c r="P2312">
        <v>210.93394077448701</v>
      </c>
      <c r="Q2312">
        <v>0.116281052775319</v>
      </c>
    </row>
    <row r="2313" spans="1:17" hidden="1" x14ac:dyDescent="0.3">
      <c r="A2313" t="s">
        <v>4786</v>
      </c>
      <c r="B2313" t="s">
        <v>4787</v>
      </c>
      <c r="C2313" t="str">
        <f>IFERROR(VLOOKUP(Table1[[#This Row],[Ticker]],[1]!Table1[[Symbol]:[Industry]],2,FALSE),"-")</f>
        <v>-</v>
      </c>
      <c r="D2313" t="s">
        <v>246</v>
      </c>
      <c r="E2313">
        <v>216.451179</v>
      </c>
      <c r="F2313">
        <v>192.93</v>
      </c>
      <c r="G2313">
        <v>165.25329209838199</v>
      </c>
      <c r="H2313">
        <v>34.922705727186198</v>
      </c>
      <c r="I2313">
        <v>83.759558024070003</v>
      </c>
      <c r="J2313">
        <v>4.3156205713930298</v>
      </c>
      <c r="K2313">
        <v>159.24232687196701</v>
      </c>
      <c r="L2313">
        <v>119.769822949393</v>
      </c>
      <c r="M2313">
        <v>54.6044078242005</v>
      </c>
      <c r="N2313">
        <v>0.75956251017519905</v>
      </c>
      <c r="O2313">
        <v>22.1064634841652</v>
      </c>
      <c r="P2313">
        <v>270.30710172744699</v>
      </c>
      <c r="Q2313">
        <v>9.6488494534267E-2</v>
      </c>
    </row>
    <row r="2314" spans="1:17" hidden="1" x14ac:dyDescent="0.3">
      <c r="A2314" t="s">
        <v>4788</v>
      </c>
      <c r="B2314" t="s">
        <v>4789</v>
      </c>
      <c r="C2314" t="str">
        <f>IFERROR(VLOOKUP(Table1[[#This Row],[Ticker]],[1]!Table1[[Symbol]:[Industry]],2,FALSE),"-")</f>
        <v>-</v>
      </c>
      <c r="D2314" t="s">
        <v>413</v>
      </c>
      <c r="E2314">
        <v>216.12294</v>
      </c>
      <c r="F2314">
        <v>18.079999999999998</v>
      </c>
      <c r="G2314">
        <v>-78.634533397293495</v>
      </c>
      <c r="H2314">
        <v>-16.407575541389999</v>
      </c>
      <c r="I2314">
        <v>-42.504822769613497</v>
      </c>
      <c r="J2314">
        <v>4.6120622995829903</v>
      </c>
      <c r="K2314">
        <v>19.812665400930101</v>
      </c>
      <c r="L2314">
        <v>23.645140037208201</v>
      </c>
      <c r="M2314">
        <v>44.286317535949102</v>
      </c>
      <c r="N2314">
        <v>1.60428798598453</v>
      </c>
      <c r="O2314">
        <v>157.190265486725</v>
      </c>
      <c r="P2314">
        <v>7.1090047393364797</v>
      </c>
    </row>
    <row r="2315" spans="1:17" hidden="1" x14ac:dyDescent="0.3">
      <c r="A2315" t="s">
        <v>4790</v>
      </c>
      <c r="B2315" t="s">
        <v>4791</v>
      </c>
      <c r="C2315" t="str">
        <f>IFERROR(VLOOKUP(Table1[[#This Row],[Ticker]],[1]!Table1[[Symbol]:[Industry]],2,FALSE),"-")</f>
        <v>-</v>
      </c>
      <c r="D2315" t="s">
        <v>243</v>
      </c>
      <c r="E2315">
        <v>215.19200000000001</v>
      </c>
      <c r="F2315">
        <v>148</v>
      </c>
      <c r="G2315">
        <v>-45.083355381122097</v>
      </c>
      <c r="H2315">
        <v>15.2692390622537</v>
      </c>
      <c r="I2315">
        <v>13.5139156408747</v>
      </c>
      <c r="J2315">
        <v>-8.2624374145393595</v>
      </c>
      <c r="K2315">
        <v>133.13607482459801</v>
      </c>
      <c r="L2315">
        <v>125.573184169287</v>
      </c>
      <c r="M2315">
        <v>51.635017739353501</v>
      </c>
      <c r="N2315">
        <v>1.5635428538032199</v>
      </c>
      <c r="O2315">
        <v>41.216216216216203</v>
      </c>
      <c r="P2315">
        <v>74.015285126396194</v>
      </c>
    </row>
    <row r="2316" spans="1:17" hidden="1" x14ac:dyDescent="0.3">
      <c r="A2316" t="s">
        <v>4792</v>
      </c>
      <c r="B2316" t="s">
        <v>4793</v>
      </c>
      <c r="C2316" t="str">
        <f>IFERROR(VLOOKUP(Table1[[#This Row],[Ticker]],[1]!Table1[[Symbol]:[Industry]],2,FALSE),"-")</f>
        <v>-</v>
      </c>
      <c r="D2316" t="s">
        <v>246</v>
      </c>
      <c r="E2316">
        <v>214.77</v>
      </c>
      <c r="F2316">
        <v>712.15</v>
      </c>
      <c r="G2316">
        <v>-41.333649911294799</v>
      </c>
      <c r="H2316">
        <v>-1.4674820598409599</v>
      </c>
      <c r="I2316">
        <v>-25.922129038417399</v>
      </c>
      <c r="J2316">
        <v>-2.69394426385443</v>
      </c>
      <c r="K2316">
        <v>714.47945775936796</v>
      </c>
      <c r="L2316">
        <v>763.88491619499803</v>
      </c>
      <c r="M2316">
        <v>46.321414229741599</v>
      </c>
      <c r="N2316">
        <v>0.792409405905241</v>
      </c>
      <c r="O2316">
        <v>39.577336235343601</v>
      </c>
      <c r="P2316">
        <v>13.490039840637399</v>
      </c>
      <c r="Q2316">
        <v>-1.1720595521027E-2</v>
      </c>
    </row>
    <row r="2317" spans="1:17" hidden="1" x14ac:dyDescent="0.3">
      <c r="A2317" t="s">
        <v>4794</v>
      </c>
      <c r="B2317" t="s">
        <v>4795</v>
      </c>
      <c r="C2317" t="str">
        <f>IFERROR(VLOOKUP(Table1[[#This Row],[Ticker]],[1]!Table1[[Symbol]:[Industry]],2,FALSE),"-")</f>
        <v>-</v>
      </c>
      <c r="D2317" t="s">
        <v>553</v>
      </c>
      <c r="E2317">
        <v>214.74118475200001</v>
      </c>
      <c r="F2317">
        <v>52.73</v>
      </c>
      <c r="G2317">
        <v>39.103299144515397</v>
      </c>
      <c r="H2317">
        <v>36.955208994578797</v>
      </c>
      <c r="I2317">
        <v>38.704297081528502</v>
      </c>
      <c r="J2317">
        <v>8.5708959187939708</v>
      </c>
      <c r="K2317">
        <v>39.145705698368801</v>
      </c>
      <c r="L2317">
        <v>33.7402301624983</v>
      </c>
      <c r="M2317">
        <v>81.984856425606196</v>
      </c>
      <c r="N2317">
        <v>1.0232448233842799</v>
      </c>
      <c r="O2317">
        <v>0.51204248056135804</v>
      </c>
      <c r="P2317">
        <v>114.349593495934</v>
      </c>
      <c r="Q2317">
        <v>-8.7314499779640002E-3</v>
      </c>
    </row>
    <row r="2318" spans="1:17" hidden="1" x14ac:dyDescent="0.3">
      <c r="A2318" t="s">
        <v>4796</v>
      </c>
      <c r="B2318" t="s">
        <v>4797</v>
      </c>
      <c r="C2318" t="str">
        <f>IFERROR(VLOOKUP(Table1[[#This Row],[Ticker]],[1]!Table1[[Symbol]:[Industry]],2,FALSE),"-")</f>
        <v>-</v>
      </c>
      <c r="D2318" t="s">
        <v>49</v>
      </c>
      <c r="E2318">
        <v>214.71474635000001</v>
      </c>
      <c r="F2318">
        <v>112.55</v>
      </c>
      <c r="G2318">
        <v>-10.966139263905999</v>
      </c>
      <c r="H2318">
        <v>-3.4355938194083699</v>
      </c>
      <c r="I2318">
        <v>-8.7002762630100694</v>
      </c>
      <c r="J2318">
        <v>-0.671238144133535</v>
      </c>
      <c r="K2318">
        <v>107.481687918779</v>
      </c>
      <c r="L2318">
        <v>107.452168577598</v>
      </c>
      <c r="M2318">
        <v>64.014480440477001</v>
      </c>
      <c r="N2318">
        <v>0.87048454640660999</v>
      </c>
      <c r="O2318">
        <v>7.2412261217236802</v>
      </c>
      <c r="P2318">
        <v>25.0555555555555</v>
      </c>
      <c r="Q2318">
        <v>4.2986616377545001E-2</v>
      </c>
    </row>
    <row r="2319" spans="1:17" hidden="1" x14ac:dyDescent="0.3">
      <c r="A2319" t="s">
        <v>4798</v>
      </c>
      <c r="B2319" t="s">
        <v>4799</v>
      </c>
      <c r="C2319" t="str">
        <f>IFERROR(VLOOKUP(Table1[[#This Row],[Ticker]],[1]!Table1[[Symbol]:[Industry]],2,FALSE),"-")</f>
        <v>-</v>
      </c>
      <c r="E2319">
        <v>214.3854</v>
      </c>
      <c r="F2319">
        <v>200.35</v>
      </c>
      <c r="G2319">
        <v>-34.074847759711297</v>
      </c>
      <c r="H2319">
        <v>52.905574271759697</v>
      </c>
      <c r="I2319">
        <v>-12.505198933041701</v>
      </c>
      <c r="J2319">
        <v>13.3208959187939</v>
      </c>
      <c r="K2319">
        <v>152.591488011058</v>
      </c>
      <c r="L2319">
        <v>166.80834085545001</v>
      </c>
      <c r="M2319">
        <v>77.051894851647901</v>
      </c>
      <c r="N2319">
        <v>3.21893377036537</v>
      </c>
      <c r="O2319">
        <v>29.7728974294983</v>
      </c>
      <c r="P2319">
        <v>74.2173913043478</v>
      </c>
    </row>
    <row r="2320" spans="1:17" hidden="1" x14ac:dyDescent="0.3">
      <c r="A2320" t="s">
        <v>4800</v>
      </c>
      <c r="B2320" t="s">
        <v>4801</v>
      </c>
      <c r="C2320" t="str">
        <f>IFERROR(VLOOKUP(Table1[[#This Row],[Ticker]],[1]!Table1[[Symbol]:[Industry]],2,FALSE),"-")</f>
        <v>-</v>
      </c>
      <c r="D2320" t="s">
        <v>700</v>
      </c>
      <c r="E2320">
        <v>213.82499999999999</v>
      </c>
      <c r="F2320">
        <v>114.47</v>
      </c>
      <c r="G2320">
        <v>-18.4114706620676</v>
      </c>
      <c r="H2320">
        <v>16.521860970135901</v>
      </c>
      <c r="I2320">
        <v>11.9754682125968</v>
      </c>
      <c r="J2320">
        <v>19.710835351148301</v>
      </c>
      <c r="K2320">
        <v>92.838311291488196</v>
      </c>
      <c r="L2320">
        <v>92.408033189585893</v>
      </c>
      <c r="M2320">
        <v>79.079738766757202</v>
      </c>
      <c r="N2320">
        <v>1.7923705579497</v>
      </c>
      <c r="O2320">
        <v>9.1552371800471803</v>
      </c>
      <c r="P2320">
        <v>66.865889212827994</v>
      </c>
      <c r="Q2320">
        <v>-6.3186428997413002E-2</v>
      </c>
    </row>
    <row r="2321" spans="1:17" hidden="1" x14ac:dyDescent="0.3">
      <c r="A2321" t="s">
        <v>4802</v>
      </c>
      <c r="B2321" t="s">
        <v>4803</v>
      </c>
      <c r="C2321" t="str">
        <f>IFERROR(VLOOKUP(Table1[[#This Row],[Ticker]],[1]!Table1[[Symbol]:[Industry]],2,FALSE),"-")</f>
        <v>-</v>
      </c>
      <c r="D2321" t="s">
        <v>637</v>
      </c>
      <c r="E2321">
        <v>213.54186942499999</v>
      </c>
      <c r="F2321">
        <v>198.32</v>
      </c>
      <c r="G2321">
        <v>45.986598981537099</v>
      </c>
      <c r="H2321">
        <v>-12.369568227402</v>
      </c>
      <c r="I2321">
        <v>-15.563077358163399</v>
      </c>
      <c r="J2321">
        <v>-0.78718253974970598</v>
      </c>
      <c r="K2321">
        <v>206.89263716791601</v>
      </c>
      <c r="L2321">
        <v>191.74993239915901</v>
      </c>
      <c r="M2321">
        <v>41.660319104897098</v>
      </c>
      <c r="N2321">
        <v>1.2034576670044601</v>
      </c>
      <c r="O2321">
        <v>46.530859217426297</v>
      </c>
      <c r="P2321">
        <v>99.384217171717097</v>
      </c>
      <c r="Q2321">
        <v>0.11469661365196999</v>
      </c>
    </row>
    <row r="2322" spans="1:17" hidden="1" x14ac:dyDescent="0.3">
      <c r="A2322" t="s">
        <v>4804</v>
      </c>
      <c r="B2322" t="s">
        <v>4805</v>
      </c>
      <c r="C2322" t="str">
        <f>IFERROR(VLOOKUP(Table1[[#This Row],[Ticker]],[1]!Table1[[Symbol]:[Industry]],2,FALSE),"-")</f>
        <v>-</v>
      </c>
      <c r="D2322" t="s">
        <v>344</v>
      </c>
      <c r="E2322">
        <v>213.44464500000001</v>
      </c>
      <c r="F2322">
        <v>72.94</v>
      </c>
      <c r="G2322">
        <v>2.69530843293989</v>
      </c>
      <c r="H2322">
        <v>-12.135272781542801</v>
      </c>
      <c r="I2322">
        <v>-24.451779599542999</v>
      </c>
      <c r="J2322">
        <v>-4.59037743032468</v>
      </c>
      <c r="K2322">
        <v>78.001296244035899</v>
      </c>
      <c r="L2322">
        <v>77.888220915959394</v>
      </c>
      <c r="M2322">
        <v>25.115807116687598</v>
      </c>
      <c r="N2322">
        <v>0.91759976373034502</v>
      </c>
      <c r="O2322">
        <v>47.929805319440597</v>
      </c>
      <c r="P2322">
        <v>32.137681159420197</v>
      </c>
      <c r="Q2322">
        <v>2.5834650450497001E-2</v>
      </c>
    </row>
    <row r="2323" spans="1:17" hidden="1" x14ac:dyDescent="0.3">
      <c r="A2323" t="s">
        <v>4806</v>
      </c>
      <c r="B2323" t="s">
        <v>4807</v>
      </c>
      <c r="C2323" t="str">
        <f>IFERROR(VLOOKUP(Table1[[#This Row],[Ticker]],[1]!Table1[[Symbol]:[Industry]],2,FALSE),"-")</f>
        <v>-</v>
      </c>
      <c r="D2323" t="s">
        <v>304</v>
      </c>
      <c r="E2323">
        <v>212.4908307</v>
      </c>
      <c r="F2323">
        <v>149</v>
      </c>
      <c r="G2323">
        <v>86.424702337476901</v>
      </c>
      <c r="H2323">
        <v>5.4692031072826497</v>
      </c>
      <c r="I2323">
        <v>75.511570475114198</v>
      </c>
      <c r="J2323">
        <v>5.0891822301837104</v>
      </c>
      <c r="K2323">
        <v>122.15092106449799</v>
      </c>
      <c r="L2323">
        <v>94.509395040721898</v>
      </c>
      <c r="M2323">
        <v>67.371308702446996</v>
      </c>
      <c r="N2323">
        <v>1.34740714010286</v>
      </c>
      <c r="O2323">
        <v>8.2885906040268402</v>
      </c>
      <c r="P2323">
        <v>142.27642276422699</v>
      </c>
      <c r="Q2323">
        <v>0.17611886493884199</v>
      </c>
    </row>
    <row r="2324" spans="1:17" hidden="1" x14ac:dyDescent="0.3">
      <c r="A2324" t="s">
        <v>4808</v>
      </c>
      <c r="B2324" t="s">
        <v>4809</v>
      </c>
      <c r="C2324" t="str">
        <f>IFERROR(VLOOKUP(Table1[[#This Row],[Ticker]],[1]!Table1[[Symbol]:[Industry]],2,FALSE),"-")</f>
        <v>-</v>
      </c>
      <c r="D2324" t="s">
        <v>246</v>
      </c>
      <c r="E2324">
        <v>211.916481</v>
      </c>
      <c r="F2324">
        <v>191.84</v>
      </c>
      <c r="G2324">
        <v>-36.589302617406403</v>
      </c>
      <c r="H2324">
        <v>-23.6118477088765</v>
      </c>
      <c r="I2324">
        <v>-18.5115658503865</v>
      </c>
      <c r="J2324">
        <v>-7.2047451068470503</v>
      </c>
      <c r="K2324">
        <v>200.302581160464</v>
      </c>
      <c r="L2324">
        <v>193.384904949744</v>
      </c>
      <c r="M2324">
        <v>20.423174553258001</v>
      </c>
      <c r="N2324">
        <v>0.38095575414826599</v>
      </c>
      <c r="O2324">
        <v>25.834028356964101</v>
      </c>
      <c r="P2324">
        <v>41.058823529411697</v>
      </c>
    </row>
    <row r="2325" spans="1:17" hidden="1" x14ac:dyDescent="0.3">
      <c r="A2325" t="s">
        <v>4810</v>
      </c>
      <c r="B2325" t="s">
        <v>4811</v>
      </c>
      <c r="C2325" t="str">
        <f>IFERROR(VLOOKUP(Table1[[#This Row],[Ticker]],[1]!Table1[[Symbol]:[Industry]],2,FALSE),"-")</f>
        <v>-</v>
      </c>
      <c r="D2325" t="s">
        <v>1474</v>
      </c>
      <c r="E2325">
        <v>211.70404515000001</v>
      </c>
      <c r="F2325">
        <v>192.55</v>
      </c>
      <c r="G2325">
        <v>-2.1361444765056099</v>
      </c>
      <c r="H2325">
        <v>3.4582731939257898</v>
      </c>
      <c r="I2325">
        <v>2.2954062816452399</v>
      </c>
      <c r="J2325">
        <v>1.33305330164099</v>
      </c>
      <c r="K2325">
        <v>184.58135851282699</v>
      </c>
      <c r="L2325">
        <v>176.61306413240601</v>
      </c>
      <c r="M2325">
        <v>60.972261109481899</v>
      </c>
      <c r="N2325">
        <v>1.52484542201735</v>
      </c>
      <c r="O2325">
        <v>31.913788626330799</v>
      </c>
      <c r="P2325">
        <v>40.5474452554744</v>
      </c>
      <c r="Q2325">
        <v>-4.38108336254E-4</v>
      </c>
    </row>
    <row r="2326" spans="1:17" hidden="1" x14ac:dyDescent="0.3">
      <c r="A2326" t="s">
        <v>4812</v>
      </c>
      <c r="B2326" t="s">
        <v>4813</v>
      </c>
      <c r="C2326" t="str">
        <f>IFERROR(VLOOKUP(Table1[[#This Row],[Ticker]],[1]!Table1[[Symbol]:[Industry]],2,FALSE),"-")</f>
        <v>-</v>
      </c>
      <c r="D2326" t="s">
        <v>193</v>
      </c>
      <c r="E2326">
        <v>211.08475995000001</v>
      </c>
      <c r="F2326">
        <v>15.15</v>
      </c>
      <c r="G2326">
        <v>93.163180691500799</v>
      </c>
      <c r="H2326">
        <v>51.162438236914802</v>
      </c>
      <c r="I2326">
        <v>88.752438482944598</v>
      </c>
      <c r="J2326">
        <v>-3.0394772627367099</v>
      </c>
      <c r="K2326">
        <v>12.1935690276602</v>
      </c>
      <c r="L2326">
        <v>9.7625462639547607</v>
      </c>
      <c r="M2326">
        <v>82.630414600167398</v>
      </c>
      <c r="N2326">
        <v>1.9069169576949501</v>
      </c>
      <c r="O2326">
        <v>4.4224422442244098</v>
      </c>
      <c r="P2326">
        <v>146.34146341463401</v>
      </c>
      <c r="Q2326">
        <v>-2.243837205884E-2</v>
      </c>
    </row>
    <row r="2327" spans="1:17" hidden="1" x14ac:dyDescent="0.3">
      <c r="A2327" t="s">
        <v>4814</v>
      </c>
      <c r="B2327" t="s">
        <v>4815</v>
      </c>
      <c r="C2327" t="str">
        <f>IFERROR(VLOOKUP(Table1[[#This Row],[Ticker]],[1]!Table1[[Symbol]:[Industry]],2,FALSE),"-")</f>
        <v>-</v>
      </c>
      <c r="D2327" t="s">
        <v>193</v>
      </c>
      <c r="E2327">
        <v>210.88911999999999</v>
      </c>
      <c r="F2327">
        <v>166.55</v>
      </c>
      <c r="G2327">
        <v>-7.1395948809706598</v>
      </c>
      <c r="H2327">
        <v>-5.1148917089301804</v>
      </c>
      <c r="I2327">
        <v>-29.131483152803799</v>
      </c>
      <c r="J2327">
        <v>-0.58523717827239496</v>
      </c>
      <c r="K2327">
        <v>167.06644035866401</v>
      </c>
      <c r="L2327">
        <v>178.777728104712</v>
      </c>
      <c r="M2327">
        <v>59.256319422812702</v>
      </c>
      <c r="N2327">
        <v>1.16428986094478</v>
      </c>
      <c r="O2327">
        <v>85.800060042029401</v>
      </c>
      <c r="P2327">
        <v>29.1085271317829</v>
      </c>
      <c r="Q2327">
        <v>0.12009383635856399</v>
      </c>
    </row>
    <row r="2328" spans="1:17" hidden="1" x14ac:dyDescent="0.3">
      <c r="A2328" t="s">
        <v>4816</v>
      </c>
      <c r="B2328" t="s">
        <v>4817</v>
      </c>
      <c r="C2328" t="str">
        <f>IFERROR(VLOOKUP(Table1[[#This Row],[Ticker]],[1]!Table1[[Symbol]:[Industry]],2,FALSE),"-")</f>
        <v>-</v>
      </c>
      <c r="E2328">
        <v>210.52799999999999</v>
      </c>
      <c r="F2328">
        <v>252.95</v>
      </c>
      <c r="G2328">
        <v>0.38994325007121899</v>
      </c>
      <c r="H2328">
        <v>-10.826599690143899</v>
      </c>
      <c r="I2328">
        <v>-10.4090708268717</v>
      </c>
      <c r="J2328">
        <v>5.3230889012501104</v>
      </c>
      <c r="K2328">
        <v>241.962065984426</v>
      </c>
      <c r="M2328">
        <v>56.776510001096</v>
      </c>
      <c r="N2328">
        <v>0.68388467475558901</v>
      </c>
      <c r="O2328">
        <v>27.6932200039533</v>
      </c>
      <c r="P2328">
        <v>93.091603053435094</v>
      </c>
    </row>
    <row r="2329" spans="1:17" hidden="1" x14ac:dyDescent="0.3">
      <c r="A2329" t="s">
        <v>4818</v>
      </c>
      <c r="B2329" t="s">
        <v>4819</v>
      </c>
      <c r="C2329" t="str">
        <f>IFERROR(VLOOKUP(Table1[[#This Row],[Ticker]],[1]!Table1[[Symbol]:[Industry]],2,FALSE),"-")</f>
        <v>-</v>
      </c>
      <c r="D2329" t="s">
        <v>148</v>
      </c>
      <c r="E2329">
        <v>210.505343388</v>
      </c>
      <c r="F2329">
        <v>35.770000000000003</v>
      </c>
      <c r="G2329">
        <v>103.630117641032</v>
      </c>
      <c r="H2329">
        <v>32.4724664394858</v>
      </c>
      <c r="I2329">
        <v>62.153447167948002</v>
      </c>
      <c r="J2329">
        <v>-4.5290156638762404</v>
      </c>
      <c r="K2329">
        <v>29.292589704878601</v>
      </c>
      <c r="L2329">
        <v>22.927060972083702</v>
      </c>
      <c r="M2329">
        <v>59.296056827626202</v>
      </c>
      <c r="N2329">
        <v>0.74191100323794801</v>
      </c>
      <c r="O2329">
        <v>14.6771037181996</v>
      </c>
      <c r="P2329">
        <v>144.163822525597</v>
      </c>
      <c r="Q2329">
        <v>9.4554318167758E-2</v>
      </c>
    </row>
    <row r="2330" spans="1:17" hidden="1" x14ac:dyDescent="0.3">
      <c r="A2330" t="s">
        <v>4820</v>
      </c>
      <c r="B2330" t="s">
        <v>4821</v>
      </c>
      <c r="C2330" t="str">
        <f>IFERROR(VLOOKUP(Table1[[#This Row],[Ticker]],[1]!Table1[[Symbol]:[Industry]],2,FALSE),"-")</f>
        <v>-</v>
      </c>
      <c r="E2330">
        <v>210.38820749999999</v>
      </c>
      <c r="F2330">
        <v>99.4</v>
      </c>
      <c r="G2330">
        <v>144.664230003223</v>
      </c>
      <c r="H2330">
        <v>-20.6556400406701</v>
      </c>
      <c r="I2330">
        <v>-30.4677812185673</v>
      </c>
      <c r="J2330">
        <v>-7.7298335735389099</v>
      </c>
      <c r="K2330">
        <v>125.165410093945</v>
      </c>
      <c r="L2330">
        <v>112.13815344880101</v>
      </c>
      <c r="M2330">
        <v>30.334947323762702</v>
      </c>
      <c r="N2330">
        <v>1.06502340627706</v>
      </c>
      <c r="O2330">
        <v>102.917505030181</v>
      </c>
      <c r="P2330">
        <v>208.695652173913</v>
      </c>
    </row>
    <row r="2331" spans="1:17" hidden="1" x14ac:dyDescent="0.3">
      <c r="A2331" t="s">
        <v>4822</v>
      </c>
      <c r="B2331" t="s">
        <v>4823</v>
      </c>
      <c r="C2331" t="str">
        <f>IFERROR(VLOOKUP(Table1[[#This Row],[Ticker]],[1]!Table1[[Symbol]:[Industry]],2,FALSE),"-")</f>
        <v>-</v>
      </c>
      <c r="E2331">
        <v>210.071127623</v>
      </c>
      <c r="F2331">
        <v>88.94</v>
      </c>
      <c r="G2331">
        <v>8.3555390577722903</v>
      </c>
      <c r="H2331">
        <v>31.334660810221202</v>
      </c>
      <c r="I2331">
        <v>-1.9444323616063901</v>
      </c>
      <c r="J2331">
        <v>3.1542292521272999</v>
      </c>
      <c r="K2331">
        <v>77.113509552905398</v>
      </c>
      <c r="L2331">
        <v>74.602797721664103</v>
      </c>
      <c r="M2331">
        <v>74.911431913813701</v>
      </c>
      <c r="N2331">
        <v>1.58530455941601</v>
      </c>
      <c r="O2331">
        <v>3.41803463008769</v>
      </c>
      <c r="P2331">
        <v>52.8178694158075</v>
      </c>
    </row>
    <row r="2332" spans="1:17" hidden="1" x14ac:dyDescent="0.3">
      <c r="A2332" t="s">
        <v>4824</v>
      </c>
      <c r="B2332" t="s">
        <v>4825</v>
      </c>
      <c r="C2332" t="str">
        <f>IFERROR(VLOOKUP(Table1[[#This Row],[Ticker]],[1]!Table1[[Symbol]:[Industry]],2,FALSE),"-")</f>
        <v>-</v>
      </c>
      <c r="D2332" t="s">
        <v>140</v>
      </c>
      <c r="E2332">
        <v>209.762452</v>
      </c>
      <c r="F2332">
        <v>111.84</v>
      </c>
      <c r="G2332">
        <v>42.9755189567163</v>
      </c>
      <c r="H2332">
        <v>19.675218605920101</v>
      </c>
      <c r="I2332">
        <v>-1.14423923983319</v>
      </c>
      <c r="J2332">
        <v>11.141865112954299</v>
      </c>
      <c r="K2332">
        <v>99.711390443874706</v>
      </c>
      <c r="L2332">
        <v>92.876876703276096</v>
      </c>
      <c r="M2332">
        <v>77.041572688199693</v>
      </c>
      <c r="N2332">
        <v>2.5911384019567798</v>
      </c>
      <c r="O2332">
        <v>11.7221030042918</v>
      </c>
      <c r="P2332">
        <v>78.373205741626705</v>
      </c>
      <c r="Q2332">
        <v>4.5056498183804999E-2</v>
      </c>
    </row>
    <row r="2333" spans="1:17" hidden="1" x14ac:dyDescent="0.3">
      <c r="A2333" t="s">
        <v>4826</v>
      </c>
      <c r="B2333" t="s">
        <v>4827</v>
      </c>
      <c r="C2333" t="str">
        <f>IFERROR(VLOOKUP(Table1[[#This Row],[Ticker]],[1]!Table1[[Symbol]:[Industry]],2,FALSE),"-")</f>
        <v>-</v>
      </c>
      <c r="D2333" t="s">
        <v>1649</v>
      </c>
      <c r="E2333">
        <v>209.15021611500001</v>
      </c>
      <c r="F2333">
        <v>449.1</v>
      </c>
      <c r="G2333">
        <v>-28.526914110722</v>
      </c>
      <c r="H2333">
        <v>9.7296319420446498</v>
      </c>
      <c r="I2333">
        <v>-2.45331792530457</v>
      </c>
      <c r="J2333">
        <v>4.1817226599138602</v>
      </c>
      <c r="K2333">
        <v>408.07617843758197</v>
      </c>
      <c r="L2333">
        <v>413.993649388005</v>
      </c>
      <c r="M2333">
        <v>75.460429404970597</v>
      </c>
      <c r="N2333">
        <v>3.9004582135276</v>
      </c>
      <c r="O2333">
        <v>22.467156535292801</v>
      </c>
      <c r="P2333">
        <v>24.75</v>
      </c>
      <c r="Q2333">
        <v>-0.13909331626385801</v>
      </c>
    </row>
    <row r="2334" spans="1:17" hidden="1" x14ac:dyDescent="0.3">
      <c r="A2334" t="s">
        <v>4828</v>
      </c>
      <c r="B2334" t="s">
        <v>4829</v>
      </c>
      <c r="C2334" t="str">
        <f>IFERROR(VLOOKUP(Table1[[#This Row],[Ticker]],[1]!Table1[[Symbol]:[Industry]],2,FALSE),"-")</f>
        <v>-</v>
      </c>
      <c r="D2334" t="s">
        <v>637</v>
      </c>
      <c r="E2334">
        <v>208.858965224</v>
      </c>
      <c r="F2334">
        <v>204.96</v>
      </c>
      <c r="G2334">
        <v>-5.9790049724238896</v>
      </c>
      <c r="H2334">
        <v>3.4627523877613702</v>
      </c>
      <c r="I2334">
        <v>-15.864827230791301</v>
      </c>
      <c r="J2334">
        <v>-0.59955488739227203</v>
      </c>
      <c r="K2334">
        <v>190.34349647706301</v>
      </c>
      <c r="L2334">
        <v>186.07261572603201</v>
      </c>
      <c r="M2334">
        <v>63.309604127682697</v>
      </c>
      <c r="N2334">
        <v>2.0552812741566102</v>
      </c>
      <c r="O2334">
        <v>16.5593286494925</v>
      </c>
      <c r="P2334">
        <v>31.426739339531899</v>
      </c>
      <c r="Q2334">
        <v>0.101616871251117</v>
      </c>
    </row>
    <row r="2335" spans="1:17" hidden="1" x14ac:dyDescent="0.3">
      <c r="A2335" t="s">
        <v>4830</v>
      </c>
      <c r="B2335" t="s">
        <v>4831</v>
      </c>
      <c r="C2335" t="str">
        <f>IFERROR(VLOOKUP(Table1[[#This Row],[Ticker]],[1]!Table1[[Symbol]:[Industry]],2,FALSE),"-")</f>
        <v>-</v>
      </c>
      <c r="D2335" t="s">
        <v>40</v>
      </c>
      <c r="E2335">
        <v>208.75267725</v>
      </c>
      <c r="F2335">
        <v>95.15</v>
      </c>
      <c r="G2335">
        <v>-45.492172754225201</v>
      </c>
      <c r="H2335">
        <v>-1.4884559570674301</v>
      </c>
      <c r="I2335">
        <v>-30.999949227106299</v>
      </c>
      <c r="J2335">
        <v>-8.4434550270638304</v>
      </c>
      <c r="K2335">
        <v>99.995010522474402</v>
      </c>
      <c r="M2335">
        <v>28.668535317189701</v>
      </c>
      <c r="O2335">
        <v>29.742511823436601</v>
      </c>
      <c r="P2335">
        <v>18.789013732833901</v>
      </c>
    </row>
    <row r="2336" spans="1:17" hidden="1" x14ac:dyDescent="0.3">
      <c r="A2336" t="s">
        <v>4832</v>
      </c>
      <c r="B2336" t="s">
        <v>4833</v>
      </c>
      <c r="C2336" t="str">
        <f>IFERROR(VLOOKUP(Table1[[#This Row],[Ticker]],[1]!Table1[[Symbol]:[Industry]],2,FALSE),"-")</f>
        <v>-</v>
      </c>
      <c r="D2336" t="s">
        <v>173</v>
      </c>
      <c r="E2336">
        <v>208.72</v>
      </c>
      <c r="F2336">
        <v>27.39</v>
      </c>
      <c r="G2336">
        <v>151.66902929004399</v>
      </c>
      <c r="H2336">
        <v>25.459293439035601</v>
      </c>
      <c r="I2336">
        <v>0.11472670461608001</v>
      </c>
      <c r="J2336">
        <v>3.97461597767259</v>
      </c>
      <c r="K2336">
        <v>21.521028177780799</v>
      </c>
      <c r="L2336">
        <v>19.5388283477626</v>
      </c>
      <c r="M2336">
        <v>72.0043825831291</v>
      </c>
      <c r="N2336">
        <v>2.8060092795260201</v>
      </c>
      <c r="O2336">
        <v>14.275282949981699</v>
      </c>
      <c r="P2336">
        <v>188.31578947368399</v>
      </c>
      <c r="Q2336">
        <v>7.9189009421083006E-2</v>
      </c>
    </row>
    <row r="2337" spans="1:17" hidden="1" x14ac:dyDescent="0.3">
      <c r="A2337" t="s">
        <v>4834</v>
      </c>
      <c r="B2337" t="s">
        <v>4835</v>
      </c>
      <c r="C2337" t="str">
        <f>IFERROR(VLOOKUP(Table1[[#This Row],[Ticker]],[1]!Table1[[Symbol]:[Industry]],2,FALSE),"-")</f>
        <v>-</v>
      </c>
      <c r="E2337">
        <v>207.85992049999999</v>
      </c>
      <c r="F2337">
        <v>464.8</v>
      </c>
      <c r="G2337">
        <v>-18.346707163595099</v>
      </c>
      <c r="H2337">
        <v>-6.5873903303721599</v>
      </c>
      <c r="I2337">
        <v>-12.476718724080399</v>
      </c>
      <c r="J2337">
        <v>2.0582177770208698</v>
      </c>
      <c r="K2337">
        <v>468.26165553474198</v>
      </c>
      <c r="L2337">
        <v>459.02702262218003</v>
      </c>
      <c r="M2337">
        <v>53.593209706506002</v>
      </c>
      <c r="N2337">
        <v>0.46196001978346501</v>
      </c>
      <c r="O2337">
        <v>38.769363166953497</v>
      </c>
      <c r="P2337">
        <v>32.421652421652396</v>
      </c>
      <c r="Q2337">
        <v>0.14800915146681601</v>
      </c>
    </row>
    <row r="2338" spans="1:17" hidden="1" x14ac:dyDescent="0.3">
      <c r="A2338" t="s">
        <v>4836</v>
      </c>
      <c r="B2338" t="s">
        <v>4837</v>
      </c>
      <c r="C2338" t="str">
        <f>IFERROR(VLOOKUP(Table1[[#This Row],[Ticker]],[1]!Table1[[Symbol]:[Industry]],2,FALSE),"-")</f>
        <v>-</v>
      </c>
      <c r="D2338" t="s">
        <v>140</v>
      </c>
      <c r="E2338">
        <v>207.60400000000001</v>
      </c>
      <c r="F2338">
        <v>246.2</v>
      </c>
      <c r="G2338">
        <v>272.173323507416</v>
      </c>
      <c r="H2338">
        <v>37.784272496611798</v>
      </c>
      <c r="I2338">
        <v>207.95506924903799</v>
      </c>
      <c r="J2338">
        <v>7.4401623165229402</v>
      </c>
      <c r="K2338">
        <v>179.07747002737</v>
      </c>
      <c r="L2338">
        <v>121.382593284259</v>
      </c>
      <c r="M2338">
        <v>98.264513932421195</v>
      </c>
      <c r="N2338">
        <v>0.50561090806387998</v>
      </c>
      <c r="O2338">
        <v>0</v>
      </c>
      <c r="P2338">
        <v>428.89366272824901</v>
      </c>
      <c r="Q2338">
        <v>0.14224640825285401</v>
      </c>
    </row>
    <row r="2339" spans="1:17" hidden="1" x14ac:dyDescent="0.3">
      <c r="A2339" t="s">
        <v>4838</v>
      </c>
      <c r="B2339" t="s">
        <v>4839</v>
      </c>
      <c r="C2339" t="str">
        <f>IFERROR(VLOOKUP(Table1[[#This Row],[Ticker]],[1]!Table1[[Symbol]:[Industry]],2,FALSE),"-")</f>
        <v>-</v>
      </c>
      <c r="D2339" t="s">
        <v>21</v>
      </c>
      <c r="E2339">
        <v>207.32280406999999</v>
      </c>
      <c r="F2339">
        <v>12.63</v>
      </c>
      <c r="G2339">
        <v>-45.699161300442398</v>
      </c>
      <c r="H2339">
        <v>-15.408076865835</v>
      </c>
      <c r="I2339">
        <v>-14.0028364284984</v>
      </c>
      <c r="J2339">
        <v>-7.9781808547726003</v>
      </c>
      <c r="K2339">
        <v>13.150833255935201</v>
      </c>
      <c r="L2339">
        <v>13.4874427722534</v>
      </c>
      <c r="M2339">
        <v>18.111682033731</v>
      </c>
      <c r="N2339">
        <v>0.42073391282567502</v>
      </c>
      <c r="O2339">
        <v>43.309580364212103</v>
      </c>
      <c r="P2339">
        <v>28.223350253807101</v>
      </c>
    </row>
    <row r="2340" spans="1:17" hidden="1" x14ac:dyDescent="0.3">
      <c r="A2340" t="s">
        <v>4840</v>
      </c>
      <c r="B2340" t="s">
        <v>4841</v>
      </c>
      <c r="C2340" t="str">
        <f>IFERROR(VLOOKUP(Table1[[#This Row],[Ticker]],[1]!Table1[[Symbol]:[Industry]],2,FALSE),"-")</f>
        <v>-</v>
      </c>
      <c r="E2340">
        <v>207.18612252</v>
      </c>
      <c r="F2340">
        <v>9.18</v>
      </c>
      <c r="G2340">
        <v>-12.6473898596547</v>
      </c>
      <c r="H2340">
        <v>-5.0559641897787397</v>
      </c>
      <c r="I2340">
        <v>-32.429293692164997</v>
      </c>
      <c r="J2340">
        <v>2.5598217216732602</v>
      </c>
      <c r="K2340">
        <v>9.4105803831415908</v>
      </c>
      <c r="L2340">
        <v>9.7265368032370798</v>
      </c>
      <c r="M2340">
        <v>62.577105762699802</v>
      </c>
      <c r="N2340">
        <v>1.3364757069278299</v>
      </c>
      <c r="O2340">
        <v>51.416122004357298</v>
      </c>
      <c r="P2340">
        <v>18.451612903225801</v>
      </c>
      <c r="Q2340">
        <v>1.8854686516E-3</v>
      </c>
    </row>
    <row r="2341" spans="1:17" hidden="1" x14ac:dyDescent="0.3">
      <c r="A2341" t="s">
        <v>4842</v>
      </c>
      <c r="B2341" t="s">
        <v>4843</v>
      </c>
      <c r="C2341" t="str">
        <f>IFERROR(VLOOKUP(Table1[[#This Row],[Ticker]],[1]!Table1[[Symbol]:[Industry]],2,FALSE),"-")</f>
        <v>-</v>
      </c>
      <c r="D2341" t="s">
        <v>1116</v>
      </c>
      <c r="E2341">
        <v>206.843533065</v>
      </c>
      <c r="F2341">
        <v>154.94999999999999</v>
      </c>
      <c r="G2341">
        <v>106.360468933364</v>
      </c>
      <c r="H2341">
        <v>23.254352625818299</v>
      </c>
      <c r="I2341">
        <v>17.592903083061302</v>
      </c>
      <c r="J2341">
        <v>-6.4639299518528004</v>
      </c>
      <c r="K2341">
        <v>135.59143756182701</v>
      </c>
      <c r="L2341">
        <v>115.76317435115401</v>
      </c>
      <c r="M2341">
        <v>56.969297957611502</v>
      </c>
      <c r="N2341">
        <v>2.3990367396187202</v>
      </c>
      <c r="O2341">
        <v>22.620200064536899</v>
      </c>
      <c r="P2341">
        <v>162.58261311641999</v>
      </c>
      <c r="Q2341">
        <v>0.10727261992261</v>
      </c>
    </row>
    <row r="2342" spans="1:17" hidden="1" x14ac:dyDescent="0.3">
      <c r="A2342" t="s">
        <v>4844</v>
      </c>
      <c r="B2342" t="s">
        <v>4845</v>
      </c>
      <c r="C2342" t="str">
        <f>IFERROR(VLOOKUP(Table1[[#This Row],[Ticker]],[1]!Table1[[Symbol]:[Industry]],2,FALSE),"-")</f>
        <v>-</v>
      </c>
      <c r="D2342" t="s">
        <v>46</v>
      </c>
      <c r="E2342">
        <v>206.792328535</v>
      </c>
      <c r="F2342">
        <v>135.35</v>
      </c>
      <c r="G2342">
        <v>144.84044827013599</v>
      </c>
      <c r="H2342">
        <v>34.262921259137599</v>
      </c>
      <c r="I2342">
        <v>96.802600088687797</v>
      </c>
      <c r="J2342">
        <v>-2.9363504580176198</v>
      </c>
      <c r="K2342">
        <v>115.214631425829</v>
      </c>
      <c r="L2342">
        <v>92.812429101084007</v>
      </c>
      <c r="M2342">
        <v>59.143057948117502</v>
      </c>
      <c r="N2342">
        <v>3.2447610145596699</v>
      </c>
      <c r="O2342">
        <v>8.9767270040635303</v>
      </c>
      <c r="P2342">
        <v>175.942915392456</v>
      </c>
      <c r="Q2342">
        <v>5.3178505758189998E-2</v>
      </c>
    </row>
    <row r="2343" spans="1:17" hidden="1" x14ac:dyDescent="0.3">
      <c r="A2343" t="s">
        <v>4846</v>
      </c>
      <c r="B2343" t="s">
        <v>4847</v>
      </c>
      <c r="C2343" t="str">
        <f>IFERROR(VLOOKUP(Table1[[#This Row],[Ticker]],[1]!Table1[[Symbol]:[Industry]],2,FALSE),"-")</f>
        <v>-</v>
      </c>
      <c r="D2343" t="s">
        <v>78</v>
      </c>
      <c r="E2343">
        <v>206.75161077499999</v>
      </c>
      <c r="F2343">
        <v>252.6</v>
      </c>
      <c r="G2343">
        <v>1999.86058956282</v>
      </c>
      <c r="H2343">
        <v>40.114410352603599</v>
      </c>
      <c r="I2343">
        <v>146.61029735847899</v>
      </c>
      <c r="J2343">
        <v>3.1271232464844099</v>
      </c>
      <c r="K2343">
        <v>208.827671097956</v>
      </c>
      <c r="M2343">
        <v>83.211581286518594</v>
      </c>
      <c r="N2343">
        <v>0.87952816945672396</v>
      </c>
      <c r="O2343">
        <v>4.2161520190023802</v>
      </c>
      <c r="P2343">
        <v>2131.4487632508799</v>
      </c>
    </row>
    <row r="2344" spans="1:17" hidden="1" x14ac:dyDescent="0.3">
      <c r="A2344" t="s">
        <v>4848</v>
      </c>
      <c r="B2344" t="s">
        <v>4849</v>
      </c>
      <c r="C2344" t="str">
        <f>IFERROR(VLOOKUP(Table1[[#This Row],[Ticker]],[1]!Table1[[Symbol]:[Industry]],2,FALSE),"-")</f>
        <v>-</v>
      </c>
      <c r="D2344" t="s">
        <v>1411</v>
      </c>
      <c r="E2344">
        <v>206.29250200000001</v>
      </c>
      <c r="F2344">
        <v>139.57</v>
      </c>
      <c r="G2344">
        <v>25.552236571835</v>
      </c>
      <c r="H2344">
        <v>-10.903276753968999</v>
      </c>
      <c r="I2344">
        <v>-11.823760824172499</v>
      </c>
      <c r="J2344">
        <v>-1.87706419434665</v>
      </c>
      <c r="K2344">
        <v>145.65689575276599</v>
      </c>
      <c r="L2344">
        <v>139.775600846148</v>
      </c>
      <c r="M2344">
        <v>41.456152310226798</v>
      </c>
      <c r="N2344">
        <v>0.99166420610447104</v>
      </c>
      <c r="O2344">
        <v>41.004513864010903</v>
      </c>
      <c r="P2344">
        <v>60.425287356321803</v>
      </c>
      <c r="Q2344">
        <v>0.107571865060256</v>
      </c>
    </row>
    <row r="2345" spans="1:17" hidden="1" x14ac:dyDescent="0.3">
      <c r="A2345" t="s">
        <v>4850</v>
      </c>
      <c r="B2345" t="s">
        <v>4851</v>
      </c>
      <c r="C2345" t="str">
        <f>IFERROR(VLOOKUP(Table1[[#This Row],[Ticker]],[1]!Table1[[Symbol]:[Industry]],2,FALSE),"-")</f>
        <v>-</v>
      </c>
      <c r="D2345" t="s">
        <v>62</v>
      </c>
      <c r="E2345">
        <v>206.25958486499999</v>
      </c>
      <c r="F2345">
        <v>91.34</v>
      </c>
      <c r="G2345">
        <v>-27.656090753857502</v>
      </c>
      <c r="H2345">
        <v>11.6604150087687</v>
      </c>
      <c r="I2345">
        <v>-20.569813172684501</v>
      </c>
      <c r="J2345">
        <v>-4.9668014379560796</v>
      </c>
      <c r="K2345">
        <v>88.6190913948044</v>
      </c>
      <c r="L2345">
        <v>91.711869451117906</v>
      </c>
      <c r="M2345">
        <v>58.370999524016298</v>
      </c>
      <c r="N2345">
        <v>0.76164743042649397</v>
      </c>
      <c r="O2345">
        <v>30.282461134223698</v>
      </c>
      <c r="P2345">
        <v>24.696245733788299</v>
      </c>
      <c r="Q2345">
        <v>-7.5490748248913997E-2</v>
      </c>
    </row>
    <row r="2346" spans="1:17" hidden="1" x14ac:dyDescent="0.3">
      <c r="A2346" t="s">
        <v>4852</v>
      </c>
      <c r="B2346" t="s">
        <v>4853</v>
      </c>
      <c r="C2346" t="str">
        <f>IFERROR(VLOOKUP(Table1[[#This Row],[Ticker]],[1]!Table1[[Symbol]:[Industry]],2,FALSE),"-")</f>
        <v>-</v>
      </c>
      <c r="D2346" t="s">
        <v>46</v>
      </c>
      <c r="E2346">
        <v>205.89670000000001</v>
      </c>
      <c r="F2346">
        <v>21</v>
      </c>
      <c r="G2346">
        <v>-57.54957768341</v>
      </c>
      <c r="H2346">
        <v>1.3956487134470601</v>
      </c>
      <c r="I2346">
        <v>-10.460537810365601</v>
      </c>
      <c r="J2346">
        <v>6.5546357561923401</v>
      </c>
      <c r="K2346">
        <v>19.672712900039699</v>
      </c>
      <c r="L2346">
        <v>22.815257199605099</v>
      </c>
      <c r="M2346">
        <v>62.621299865634597</v>
      </c>
      <c r="N2346">
        <v>0.91318181818181798</v>
      </c>
      <c r="O2346">
        <v>75</v>
      </c>
      <c r="P2346">
        <v>37.7049180327868</v>
      </c>
      <c r="Q2346">
        <v>0.25718573276130302</v>
      </c>
    </row>
    <row r="2347" spans="1:17" hidden="1" x14ac:dyDescent="0.3">
      <c r="A2347" t="s">
        <v>4854</v>
      </c>
      <c r="B2347" t="s">
        <v>4855</v>
      </c>
      <c r="C2347" t="str">
        <f>IFERROR(VLOOKUP(Table1[[#This Row],[Ticker]],[1]!Table1[[Symbol]:[Industry]],2,FALSE),"-")</f>
        <v>-</v>
      </c>
      <c r="D2347" t="s">
        <v>46</v>
      </c>
      <c r="E2347">
        <v>204.89535000000001</v>
      </c>
      <c r="F2347">
        <v>122.4</v>
      </c>
      <c r="G2347">
        <v>6.0654957677289998</v>
      </c>
      <c r="H2347">
        <v>27.444035810221202</v>
      </c>
      <c r="I2347">
        <v>20.5577192948479</v>
      </c>
      <c r="J2347">
        <v>3.1591312129115998</v>
      </c>
      <c r="O2347">
        <v>6.0457516339869199</v>
      </c>
      <c r="P2347">
        <v>46.4114832535885</v>
      </c>
    </row>
    <row r="2348" spans="1:17" hidden="1" x14ac:dyDescent="0.3">
      <c r="A2348" t="s">
        <v>4856</v>
      </c>
      <c r="B2348" t="s">
        <v>4857</v>
      </c>
      <c r="C2348" t="str">
        <f>IFERROR(VLOOKUP(Table1[[#This Row],[Ticker]],[1]!Table1[[Symbol]:[Industry]],2,FALSE),"-")</f>
        <v>-</v>
      </c>
      <c r="D2348" t="s">
        <v>214</v>
      </c>
      <c r="E2348">
        <v>204.38941249999999</v>
      </c>
      <c r="F2348">
        <v>204.57</v>
      </c>
      <c r="G2348">
        <v>40.321679681614597</v>
      </c>
      <c r="H2348">
        <v>-7.1755814146591197</v>
      </c>
      <c r="I2348">
        <v>28.206625183479801</v>
      </c>
      <c r="J2348">
        <v>7.9357559967252396</v>
      </c>
      <c r="K2348">
        <v>203.38592614358799</v>
      </c>
      <c r="L2348">
        <v>172.23902295216899</v>
      </c>
      <c r="M2348">
        <v>25.0460559810479</v>
      </c>
      <c r="N2348">
        <v>0.22562479331253199</v>
      </c>
      <c r="O2348">
        <v>28.073520066480899</v>
      </c>
      <c r="P2348">
        <v>115.22356654392399</v>
      </c>
    </row>
    <row r="2349" spans="1:17" hidden="1" x14ac:dyDescent="0.3">
      <c r="A2349" t="s">
        <v>4858</v>
      </c>
      <c r="B2349" t="s">
        <v>4859</v>
      </c>
      <c r="C2349" t="str">
        <f>IFERROR(VLOOKUP(Table1[[#This Row],[Ticker]],[1]!Table1[[Symbol]:[Industry]],2,FALSE),"-")</f>
        <v>-</v>
      </c>
      <c r="D2349" t="s">
        <v>243</v>
      </c>
      <c r="E2349">
        <v>204.30094495899999</v>
      </c>
      <c r="F2349">
        <v>150.94999999999999</v>
      </c>
      <c r="G2349">
        <v>-43.264796392679202</v>
      </c>
      <c r="H2349">
        <v>2.8651827636262799</v>
      </c>
      <c r="I2349">
        <v>-24.822687986964102</v>
      </c>
      <c r="J2349">
        <v>-3.9145763659706798</v>
      </c>
      <c r="K2349">
        <v>149.311767029235</v>
      </c>
      <c r="L2349">
        <v>163.75763623153901</v>
      </c>
      <c r="M2349">
        <v>52.764336196124397</v>
      </c>
      <c r="N2349">
        <v>1.9236049729140201</v>
      </c>
      <c r="O2349">
        <v>40.920315931438203</v>
      </c>
      <c r="P2349">
        <v>18.858267716535401</v>
      </c>
      <c r="Q2349">
        <v>-6.8248781886987006E-2</v>
      </c>
    </row>
    <row r="2350" spans="1:17" hidden="1" x14ac:dyDescent="0.3">
      <c r="A2350" t="s">
        <v>4860</v>
      </c>
      <c r="B2350" t="s">
        <v>4861</v>
      </c>
      <c r="C2350" t="str">
        <f>IFERROR(VLOOKUP(Table1[[#This Row],[Ticker]],[1]!Table1[[Symbol]:[Industry]],2,FALSE),"-")</f>
        <v>-</v>
      </c>
      <c r="D2350" t="s">
        <v>400</v>
      </c>
      <c r="E2350">
        <v>204.01459</v>
      </c>
      <c r="F2350">
        <v>355.55</v>
      </c>
      <c r="G2350">
        <v>599.951385159236</v>
      </c>
      <c r="H2350">
        <v>-0.50582429874649504</v>
      </c>
      <c r="I2350">
        <v>74.290762894348703</v>
      </c>
      <c r="J2350">
        <v>2.1361133100983101</v>
      </c>
      <c r="K2350">
        <v>323.02300068360302</v>
      </c>
      <c r="L2350">
        <v>181.95006216319399</v>
      </c>
      <c r="M2350">
        <v>61.358823375483901</v>
      </c>
      <c r="N2350">
        <v>0.70956521739130396</v>
      </c>
      <c r="O2350">
        <v>9.4079594993671698</v>
      </c>
      <c r="P2350">
        <v>767.19512195121899</v>
      </c>
    </row>
    <row r="2351" spans="1:17" hidden="1" x14ac:dyDescent="0.3">
      <c r="A2351" t="s">
        <v>4862</v>
      </c>
      <c r="B2351" t="s">
        <v>4863</v>
      </c>
      <c r="C2351" t="str">
        <f>IFERROR(VLOOKUP(Table1[[#This Row],[Ticker]],[1]!Table1[[Symbol]:[Industry]],2,FALSE),"-")</f>
        <v>-</v>
      </c>
      <c r="D2351" t="s">
        <v>548</v>
      </c>
      <c r="E2351">
        <v>203.77081999999999</v>
      </c>
      <c r="F2351">
        <v>190</v>
      </c>
      <c r="G2351">
        <v>32.993936454558899</v>
      </c>
      <c r="H2351">
        <v>-9.9706928719492698</v>
      </c>
      <c r="I2351">
        <v>3.2417019788306098</v>
      </c>
      <c r="J2351">
        <v>-0.221453807981984</v>
      </c>
      <c r="K2351">
        <v>189.692297196829</v>
      </c>
      <c r="L2351">
        <v>167.11730102220599</v>
      </c>
      <c r="M2351">
        <v>42.716396798327096</v>
      </c>
      <c r="N2351">
        <v>0.27940978420955598</v>
      </c>
      <c r="O2351">
        <v>65.789473684210506</v>
      </c>
      <c r="P2351">
        <v>83.397683397683394</v>
      </c>
      <c r="Q2351">
        <v>5.1793349040242E-2</v>
      </c>
    </row>
    <row r="2352" spans="1:17" hidden="1" x14ac:dyDescent="0.3">
      <c r="A2352" t="s">
        <v>4864</v>
      </c>
      <c r="B2352" t="s">
        <v>4865</v>
      </c>
      <c r="C2352" t="str">
        <f>IFERROR(VLOOKUP(Table1[[#This Row],[Ticker]],[1]!Table1[[Symbol]:[Industry]],2,FALSE),"-")</f>
        <v>-</v>
      </c>
      <c r="D2352" t="s">
        <v>140</v>
      </c>
      <c r="E2352">
        <v>203.77</v>
      </c>
      <c r="F2352">
        <v>57.05</v>
      </c>
      <c r="G2352">
        <v>76.622874332224896</v>
      </c>
      <c r="H2352">
        <v>20.290820173398998</v>
      </c>
      <c r="I2352">
        <v>24.7368934141418</v>
      </c>
      <c r="J2352">
        <v>1.18628053417858</v>
      </c>
      <c r="K2352">
        <v>42.525201547215502</v>
      </c>
      <c r="L2352">
        <v>37.989106780089202</v>
      </c>
      <c r="M2352">
        <v>69.468079083951096</v>
      </c>
      <c r="N2352">
        <v>3.4693906916700499</v>
      </c>
      <c r="O2352">
        <v>4.5398773006134903</v>
      </c>
      <c r="P2352">
        <v>108.592321755027</v>
      </c>
      <c r="Q2352">
        <v>2.5861810502968999E-2</v>
      </c>
    </row>
    <row r="2353" spans="1:17" hidden="1" x14ac:dyDescent="0.3">
      <c r="A2353" t="s">
        <v>4866</v>
      </c>
      <c r="B2353" t="s">
        <v>4867</v>
      </c>
      <c r="C2353" t="str">
        <f>IFERROR(VLOOKUP(Table1[[#This Row],[Ticker]],[1]!Table1[[Symbol]:[Industry]],2,FALSE),"-")</f>
        <v>-</v>
      </c>
      <c r="D2353" t="s">
        <v>481</v>
      </c>
      <c r="E2353">
        <v>203.7002</v>
      </c>
      <c r="F2353">
        <v>132</v>
      </c>
      <c r="G2353">
        <v>118.042407744641</v>
      </c>
      <c r="H2353">
        <v>1.5331830970429601</v>
      </c>
      <c r="I2353">
        <v>146.91371623908</v>
      </c>
      <c r="J2353">
        <v>5.8267098722823301</v>
      </c>
      <c r="K2353">
        <v>81.992155373760696</v>
      </c>
      <c r="M2353">
        <v>99.088105004362006</v>
      </c>
      <c r="N2353">
        <v>2.9571428571428502</v>
      </c>
      <c r="O2353">
        <v>6.3257575757575699</v>
      </c>
      <c r="P2353">
        <v>253.413654618473</v>
      </c>
    </row>
    <row r="2354" spans="1:17" hidden="1" x14ac:dyDescent="0.3">
      <c r="A2354" t="s">
        <v>4868</v>
      </c>
      <c r="B2354" t="s">
        <v>4869</v>
      </c>
      <c r="C2354" t="str">
        <f>IFERROR(VLOOKUP(Table1[[#This Row],[Ticker]],[1]!Table1[[Symbol]:[Industry]],2,FALSE),"-")</f>
        <v>-</v>
      </c>
      <c r="D2354" t="s">
        <v>384</v>
      </c>
      <c r="E2354">
        <v>203.19560102099999</v>
      </c>
      <c r="F2354">
        <v>66.209999999999994</v>
      </c>
      <c r="G2354">
        <v>-33.082797799169199</v>
      </c>
      <c r="H2354">
        <v>0.98807529389628501</v>
      </c>
      <c r="I2354">
        <v>-28.7314212128855</v>
      </c>
      <c r="J2354">
        <v>4.8166372755120301</v>
      </c>
      <c r="K2354">
        <v>66.147158838478802</v>
      </c>
      <c r="L2354">
        <v>70.943718779678903</v>
      </c>
      <c r="M2354">
        <v>62.659729540940397</v>
      </c>
      <c r="N2354">
        <v>1.82662154499068</v>
      </c>
      <c r="O2354">
        <v>54.734934299954702</v>
      </c>
      <c r="P2354">
        <v>11.9357565511411</v>
      </c>
      <c r="Q2354">
        <v>-5.765068688029E-2</v>
      </c>
    </row>
    <row r="2355" spans="1:17" hidden="1" x14ac:dyDescent="0.3">
      <c r="A2355" t="s">
        <v>4870</v>
      </c>
      <c r="B2355" t="s">
        <v>4871</v>
      </c>
      <c r="C2355" t="str">
        <f>IFERROR(VLOOKUP(Table1[[#This Row],[Ticker]],[1]!Table1[[Symbol]:[Industry]],2,FALSE),"-")</f>
        <v>-</v>
      </c>
      <c r="D2355" t="s">
        <v>140</v>
      </c>
      <c r="E2355">
        <v>202.82445791999999</v>
      </c>
      <c r="F2355">
        <v>14.36</v>
      </c>
      <c r="G2355">
        <v>97.972963300196497</v>
      </c>
      <c r="H2355">
        <v>60.189937449565498</v>
      </c>
      <c r="I2355">
        <v>48.537114201617101</v>
      </c>
      <c r="J2355">
        <v>17.362562585460601</v>
      </c>
      <c r="K2355">
        <v>10.6750376112781</v>
      </c>
      <c r="L2355">
        <v>9.0333217382190796</v>
      </c>
      <c r="M2355">
        <v>70.727184966213102</v>
      </c>
      <c r="N2355">
        <v>3.1665671974070002</v>
      </c>
      <c r="O2355">
        <v>16.7130919220055</v>
      </c>
      <c r="P2355">
        <v>181.56862745097999</v>
      </c>
      <c r="Q2355">
        <v>8.2637444562136994E-2</v>
      </c>
    </row>
    <row r="2356" spans="1:17" hidden="1" x14ac:dyDescent="0.3">
      <c r="A2356" t="s">
        <v>4872</v>
      </c>
      <c r="B2356" t="s">
        <v>4873</v>
      </c>
      <c r="C2356" t="str">
        <f>IFERROR(VLOOKUP(Table1[[#This Row],[Ticker]],[1]!Table1[[Symbol]:[Industry]],2,FALSE),"-")</f>
        <v>-</v>
      </c>
      <c r="D2356" t="s">
        <v>153</v>
      </c>
      <c r="E2356">
        <v>202.71553499999999</v>
      </c>
      <c r="F2356">
        <v>218.45</v>
      </c>
      <c r="G2356">
        <v>56.019675199987702</v>
      </c>
      <c r="H2356">
        <v>6.3855680682857701</v>
      </c>
      <c r="I2356">
        <v>24.621436827315399</v>
      </c>
      <c r="J2356">
        <v>4.5232768711749101</v>
      </c>
      <c r="K2356">
        <v>218.462959580909</v>
      </c>
      <c r="L2356">
        <v>188.65834059490899</v>
      </c>
      <c r="M2356">
        <v>57.079937499670898</v>
      </c>
      <c r="N2356">
        <v>0.355977366086002</v>
      </c>
      <c r="O2356">
        <v>34.584573128862402</v>
      </c>
      <c r="P2356">
        <v>93.318584070796405</v>
      </c>
      <c r="Q2356">
        <v>0.11606331198365701</v>
      </c>
    </row>
    <row r="2357" spans="1:17" hidden="1" x14ac:dyDescent="0.3">
      <c r="A2357" t="s">
        <v>4874</v>
      </c>
      <c r="B2357" t="s">
        <v>4875</v>
      </c>
      <c r="C2357" t="str">
        <f>IFERROR(VLOOKUP(Table1[[#This Row],[Ticker]],[1]!Table1[[Symbol]:[Industry]],2,FALSE),"-")</f>
        <v>-</v>
      </c>
      <c r="D2357" t="s">
        <v>153</v>
      </c>
      <c r="E2357">
        <v>202.54544018799999</v>
      </c>
      <c r="F2357">
        <v>85.96</v>
      </c>
      <c r="G2357">
        <v>90.613868374672606</v>
      </c>
      <c r="H2357">
        <v>29.468575687521799</v>
      </c>
      <c r="I2357">
        <v>50.954908312726502</v>
      </c>
      <c r="J2357">
        <v>-6.6226928615716796</v>
      </c>
      <c r="K2357">
        <v>77.3126232807805</v>
      </c>
      <c r="L2357">
        <v>60.630245321237901</v>
      </c>
      <c r="M2357">
        <v>50.7049287357178</v>
      </c>
      <c r="N2357">
        <v>1.6855364180805401</v>
      </c>
      <c r="O2357">
        <v>15.146579804560201</v>
      </c>
      <c r="P2357">
        <v>145.6</v>
      </c>
      <c r="Q2357">
        <v>0.14061747092035401</v>
      </c>
    </row>
    <row r="2358" spans="1:17" hidden="1" x14ac:dyDescent="0.3">
      <c r="A2358" t="s">
        <v>4876</v>
      </c>
      <c r="B2358" t="s">
        <v>4877</v>
      </c>
      <c r="C2358" t="str">
        <f>IFERROR(VLOOKUP(Table1[[#This Row],[Ticker]],[1]!Table1[[Symbol]:[Industry]],2,FALSE),"-")</f>
        <v>-</v>
      </c>
      <c r="D2358" t="s">
        <v>4878</v>
      </c>
      <c r="E2358">
        <v>202.53290000000001</v>
      </c>
      <c r="F2358">
        <v>108.4</v>
      </c>
      <c r="G2358">
        <v>-23.163941461708198</v>
      </c>
      <c r="H2358">
        <v>11.923146683279599</v>
      </c>
      <c r="I2358">
        <v>-12.231652253144301</v>
      </c>
      <c r="J2358">
        <v>18.712398471675002</v>
      </c>
      <c r="K2358">
        <v>94.432466526662495</v>
      </c>
      <c r="M2358">
        <v>80.284704197926004</v>
      </c>
      <c r="N2358">
        <v>1.83348906232824</v>
      </c>
      <c r="O2358">
        <v>18.911439114391101</v>
      </c>
      <c r="P2358">
        <v>38.9743589743589</v>
      </c>
    </row>
    <row r="2359" spans="1:17" hidden="1" x14ac:dyDescent="0.3">
      <c r="A2359" t="s">
        <v>4879</v>
      </c>
      <c r="B2359" t="s">
        <v>4880</v>
      </c>
      <c r="C2359" t="str">
        <f>IFERROR(VLOOKUP(Table1[[#This Row],[Ticker]],[1]!Table1[[Symbol]:[Industry]],2,FALSE),"-")</f>
        <v>-</v>
      </c>
      <c r="D2359" t="s">
        <v>130</v>
      </c>
      <c r="E2359">
        <v>202.50617639999999</v>
      </c>
      <c r="F2359">
        <v>492</v>
      </c>
      <c r="G2359">
        <v>-19.4524805188119</v>
      </c>
      <c r="H2359">
        <v>3.69403581022125</v>
      </c>
      <c r="I2359">
        <v>-10.267420857841</v>
      </c>
      <c r="J2359">
        <v>-1.07493741453936</v>
      </c>
      <c r="K2359">
        <v>462.150112604394</v>
      </c>
      <c r="L2359">
        <v>451.50231718826001</v>
      </c>
      <c r="M2359">
        <v>58.281002525074101</v>
      </c>
      <c r="N2359">
        <v>1.0002843342268799</v>
      </c>
      <c r="O2359">
        <v>20.701219512195099</v>
      </c>
      <c r="P2359">
        <v>26.8041237113402</v>
      </c>
      <c r="Q2359">
        <v>8.2490253567453001E-2</v>
      </c>
    </row>
    <row r="2360" spans="1:17" hidden="1" x14ac:dyDescent="0.3">
      <c r="A2360" t="s">
        <v>4881</v>
      </c>
      <c r="B2360" t="s">
        <v>4882</v>
      </c>
      <c r="C2360" t="str">
        <f>IFERROR(VLOOKUP(Table1[[#This Row],[Ticker]],[1]!Table1[[Symbol]:[Industry]],2,FALSE),"-")</f>
        <v>-</v>
      </c>
      <c r="D2360" t="s">
        <v>46</v>
      </c>
      <c r="E2360">
        <v>202.403526</v>
      </c>
      <c r="F2360">
        <v>176.05</v>
      </c>
      <c r="G2360">
        <v>47.2172926887567</v>
      </c>
      <c r="H2360">
        <v>-17.235451369265899</v>
      </c>
      <c r="I2360">
        <v>60.434778114638</v>
      </c>
      <c r="J2360">
        <v>0.43074440364244798</v>
      </c>
      <c r="K2360">
        <v>185.65373353875</v>
      </c>
      <c r="L2360">
        <v>150.382787669099</v>
      </c>
      <c r="M2360">
        <v>36.456427227482898</v>
      </c>
      <c r="N2360">
        <v>0.21013214070866901</v>
      </c>
      <c r="O2360">
        <v>26.6685600681624</v>
      </c>
      <c r="P2360">
        <v>95.6111111111111</v>
      </c>
      <c r="Q2360">
        <v>9.9958045367663007E-2</v>
      </c>
    </row>
    <row r="2361" spans="1:17" hidden="1" x14ac:dyDescent="0.3">
      <c r="A2361" t="s">
        <v>4883</v>
      </c>
      <c r="B2361" t="s">
        <v>4884</v>
      </c>
      <c r="C2361" t="str">
        <f>IFERROR(VLOOKUP(Table1[[#This Row],[Ticker]],[1]!Table1[[Symbol]:[Industry]],2,FALSE),"-")</f>
        <v>-</v>
      </c>
      <c r="D2361" t="s">
        <v>304</v>
      </c>
      <c r="E2361">
        <v>202.29302225000001</v>
      </c>
      <c r="F2361">
        <v>113.65</v>
      </c>
      <c r="G2361">
        <v>-26.4020366998034</v>
      </c>
      <c r="I2361">
        <v>-11.909813172684499</v>
      </c>
      <c r="M2361">
        <v>0</v>
      </c>
      <c r="O2361">
        <v>0</v>
      </c>
      <c r="P2361">
        <v>0</v>
      </c>
    </row>
    <row r="2362" spans="1:17" hidden="1" x14ac:dyDescent="0.3">
      <c r="A2362" t="s">
        <v>4885</v>
      </c>
      <c r="B2362" t="s">
        <v>4886</v>
      </c>
      <c r="C2362" t="str">
        <f>IFERROR(VLOOKUP(Table1[[#This Row],[Ticker]],[1]!Table1[[Symbol]:[Industry]],2,FALSE),"-")</f>
        <v>-</v>
      </c>
      <c r="D2362" t="s">
        <v>1649</v>
      </c>
      <c r="E2362">
        <v>202.227971</v>
      </c>
      <c r="F2362">
        <v>300</v>
      </c>
      <c r="G2362">
        <v>-49.793252225850402</v>
      </c>
      <c r="H2362">
        <v>-1.0902621533371399</v>
      </c>
      <c r="I2362">
        <v>-37.468125827771303</v>
      </c>
      <c r="J2362">
        <v>-5.6954658366236597</v>
      </c>
      <c r="K2362">
        <v>295.60216900017298</v>
      </c>
      <c r="L2362">
        <v>339.070603156765</v>
      </c>
      <c r="M2362">
        <v>44.709167395033802</v>
      </c>
      <c r="N2362">
        <v>2.7635092180546699</v>
      </c>
      <c r="O2362">
        <v>72.3333333333333</v>
      </c>
      <c r="P2362">
        <v>17.141741507223699</v>
      </c>
    </row>
    <row r="2363" spans="1:17" hidden="1" x14ac:dyDescent="0.3">
      <c r="A2363" t="s">
        <v>4887</v>
      </c>
      <c r="B2363" t="s">
        <v>4888</v>
      </c>
      <c r="C2363" t="str">
        <f>IFERROR(VLOOKUP(Table1[[#This Row],[Ticker]],[1]!Table1[[Symbol]:[Industry]],2,FALSE),"-")</f>
        <v>-</v>
      </c>
      <c r="D2363" t="s">
        <v>243</v>
      </c>
      <c r="E2363">
        <v>202.012650955</v>
      </c>
      <c r="F2363">
        <v>463.75</v>
      </c>
      <c r="G2363">
        <v>-21.587933411296198</v>
      </c>
      <c r="H2363">
        <v>-0.55034621225064795</v>
      </c>
      <c r="I2363">
        <v>-1.7161574758804501</v>
      </c>
      <c r="J2363">
        <v>-4.8758394763950301</v>
      </c>
      <c r="K2363">
        <v>452.66911498815</v>
      </c>
      <c r="L2363">
        <v>433.183978475488</v>
      </c>
      <c r="M2363">
        <v>49.948196316097203</v>
      </c>
      <c r="N2363">
        <v>0.61262622292659796</v>
      </c>
      <c r="O2363">
        <v>15.2452830188679</v>
      </c>
      <c r="P2363">
        <v>33.261494252873497</v>
      </c>
      <c r="Q2363">
        <v>-0.110786223550975</v>
      </c>
    </row>
    <row r="2364" spans="1:17" hidden="1" x14ac:dyDescent="0.3">
      <c r="A2364" t="s">
        <v>4889</v>
      </c>
      <c r="B2364" t="s">
        <v>4890</v>
      </c>
      <c r="C2364" t="str">
        <f>IFERROR(VLOOKUP(Table1[[#This Row],[Ticker]],[1]!Table1[[Symbol]:[Industry]],2,FALSE),"-")</f>
        <v>-</v>
      </c>
      <c r="D2364" t="s">
        <v>1091</v>
      </c>
      <c r="E2364">
        <v>201.925659</v>
      </c>
      <c r="F2364">
        <v>118.8</v>
      </c>
      <c r="G2364">
        <v>265.67717122098799</v>
      </c>
      <c r="H2364">
        <v>8.7531182940025296</v>
      </c>
      <c r="I2364">
        <v>8.8832727449565407</v>
      </c>
      <c r="J2364">
        <v>22.716697829301701</v>
      </c>
      <c r="K2364">
        <v>107.789661468082</v>
      </c>
      <c r="L2364">
        <v>86.047031444988903</v>
      </c>
      <c r="M2364">
        <v>73.009888455057606</v>
      </c>
      <c r="N2364">
        <v>1.76783023606228</v>
      </c>
      <c r="O2364">
        <v>8.5858585858585794</v>
      </c>
      <c r="P2364">
        <v>309.65517241379303</v>
      </c>
    </row>
    <row r="2365" spans="1:17" hidden="1" x14ac:dyDescent="0.3">
      <c r="A2365" t="s">
        <v>4891</v>
      </c>
      <c r="B2365" t="s">
        <v>4892</v>
      </c>
      <c r="C2365" t="str">
        <f>IFERROR(VLOOKUP(Table1[[#This Row],[Ticker]],[1]!Table1[[Symbol]:[Industry]],2,FALSE),"-")</f>
        <v>-</v>
      </c>
      <c r="D2365" t="s">
        <v>1402</v>
      </c>
      <c r="E2365">
        <v>201.479894</v>
      </c>
      <c r="F2365">
        <v>391.75</v>
      </c>
      <c r="G2365">
        <v>91.9647414495833</v>
      </c>
      <c r="H2365">
        <v>-1.1509509971666001</v>
      </c>
      <c r="I2365">
        <v>9.3374786874206794</v>
      </c>
      <c r="J2365">
        <v>-4.3609686262896696</v>
      </c>
      <c r="K2365">
        <v>388.79165556744402</v>
      </c>
      <c r="L2365">
        <v>354.958822814538</v>
      </c>
      <c r="M2365">
        <v>51.8794102689832</v>
      </c>
      <c r="N2365">
        <v>1.62331716687688</v>
      </c>
      <c r="O2365">
        <v>37.536694320357299</v>
      </c>
      <c r="P2365">
        <v>127.761627906976</v>
      </c>
      <c r="Q2365">
        <v>3.153065701906E-2</v>
      </c>
    </row>
    <row r="2366" spans="1:17" hidden="1" x14ac:dyDescent="0.3">
      <c r="A2366" t="s">
        <v>4893</v>
      </c>
      <c r="B2366" t="s">
        <v>4894</v>
      </c>
      <c r="C2366" t="str">
        <f>IFERROR(VLOOKUP(Table1[[#This Row],[Ticker]],[1]!Table1[[Symbol]:[Industry]],2,FALSE),"-")</f>
        <v>-</v>
      </c>
      <c r="D2366" t="s">
        <v>481</v>
      </c>
      <c r="E2366">
        <v>201.428</v>
      </c>
      <c r="F2366">
        <v>134.16</v>
      </c>
      <c r="G2366">
        <v>-21.875351853679501</v>
      </c>
      <c r="H2366">
        <v>2.09251636446468</v>
      </c>
      <c r="I2366">
        <v>-28.812879137379401</v>
      </c>
      <c r="J2366">
        <v>-1.3613272772328999</v>
      </c>
      <c r="K2366">
        <v>130.90778466080801</v>
      </c>
      <c r="L2366">
        <v>132.21636045409099</v>
      </c>
      <c r="M2366">
        <v>51.710556129507601</v>
      </c>
      <c r="N2366">
        <v>0.95845719286242503</v>
      </c>
      <c r="O2366">
        <v>27.981514609421499</v>
      </c>
      <c r="P2366">
        <v>24.510440835266799</v>
      </c>
      <c r="Q2366">
        <v>-4.9027551438100003E-3</v>
      </c>
    </row>
    <row r="2367" spans="1:17" hidden="1" x14ac:dyDescent="0.3">
      <c r="A2367" t="s">
        <v>4895</v>
      </c>
      <c r="B2367" t="s">
        <v>4896</v>
      </c>
      <c r="C2367" t="str">
        <f>IFERROR(VLOOKUP(Table1[[#This Row],[Ticker]],[1]!Table1[[Symbol]:[Industry]],2,FALSE),"-")</f>
        <v>-</v>
      </c>
      <c r="D2367" t="s">
        <v>1621</v>
      </c>
      <c r="E2367">
        <v>201.26653157000001</v>
      </c>
      <c r="F2367">
        <v>38.82</v>
      </c>
      <c r="G2367">
        <v>-5.9145328429691704</v>
      </c>
      <c r="H2367">
        <v>-14.105629901335501</v>
      </c>
      <c r="I2367">
        <v>-17.937409396359101</v>
      </c>
      <c r="J2367">
        <v>-3.7178514272782102</v>
      </c>
      <c r="K2367">
        <v>39.967413073627299</v>
      </c>
      <c r="L2367">
        <v>39.1199120162931</v>
      </c>
      <c r="M2367">
        <v>34.890126404678099</v>
      </c>
      <c r="N2367">
        <v>1.3984860261027401</v>
      </c>
      <c r="O2367">
        <v>54.662545079855697</v>
      </c>
      <c r="P2367">
        <v>21.3125</v>
      </c>
    </row>
    <row r="2368" spans="1:17" hidden="1" x14ac:dyDescent="0.3">
      <c r="A2368" t="s">
        <v>4897</v>
      </c>
      <c r="B2368" t="s">
        <v>4898</v>
      </c>
      <c r="C2368" t="str">
        <f>IFERROR(VLOOKUP(Table1[[#This Row],[Ticker]],[1]!Table1[[Symbol]:[Industry]],2,FALSE),"-")</f>
        <v>-</v>
      </c>
      <c r="D2368" t="s">
        <v>108</v>
      </c>
      <c r="E2368">
        <v>200.68207943799999</v>
      </c>
      <c r="F2368">
        <v>93.03</v>
      </c>
      <c r="G2368">
        <v>6.0250095635417296</v>
      </c>
      <c r="H2368">
        <v>9.8170708767266905</v>
      </c>
      <c r="I2368">
        <v>-33.204229416339302</v>
      </c>
      <c r="J2368">
        <v>-3.5657932565692301</v>
      </c>
      <c r="K2368">
        <v>88.589559852013295</v>
      </c>
      <c r="L2368">
        <v>90.856524618498</v>
      </c>
      <c r="M2368">
        <v>52.2073804840606</v>
      </c>
      <c r="N2368">
        <v>2.9855229589739598</v>
      </c>
      <c r="O2368">
        <v>71.772546490379398</v>
      </c>
      <c r="P2368">
        <v>38.643815201192197</v>
      </c>
      <c r="Q2368">
        <v>3.6315164881901001E-2</v>
      </c>
    </row>
    <row r="2369" spans="1:17" hidden="1" x14ac:dyDescent="0.3">
      <c r="A2369" t="s">
        <v>4899</v>
      </c>
      <c r="B2369" t="s">
        <v>4900</v>
      </c>
      <c r="C2369" t="str">
        <f>IFERROR(VLOOKUP(Table1[[#This Row],[Ticker]],[1]!Table1[[Symbol]:[Industry]],2,FALSE),"-")</f>
        <v>-</v>
      </c>
      <c r="D2369" t="s">
        <v>193</v>
      </c>
      <c r="E2369">
        <v>200.64798945999999</v>
      </c>
      <c r="F2369">
        <v>204.3</v>
      </c>
      <c r="G2369">
        <v>22.227111929345099</v>
      </c>
      <c r="H2369">
        <v>-10.6927566426089</v>
      </c>
      <c r="I2369">
        <v>42.9215623483461</v>
      </c>
      <c r="J2369">
        <v>-2.8906174536783</v>
      </c>
      <c r="K2369">
        <v>200.421577540865</v>
      </c>
      <c r="L2369">
        <v>165.64678356222299</v>
      </c>
      <c r="M2369">
        <v>33.886421781378999</v>
      </c>
      <c r="N2369">
        <v>0.53226836521730703</v>
      </c>
      <c r="O2369">
        <v>18.4532550171316</v>
      </c>
      <c r="P2369">
        <v>92.735849056603797</v>
      </c>
      <c r="Q2369">
        <v>0.13394081054899101</v>
      </c>
    </row>
    <row r="2370" spans="1:17" hidden="1" x14ac:dyDescent="0.3">
      <c r="A2370" t="s">
        <v>4901</v>
      </c>
      <c r="B2370" t="s">
        <v>4902</v>
      </c>
      <c r="C2370" t="str">
        <f>IFERROR(VLOOKUP(Table1[[#This Row],[Ticker]],[1]!Table1[[Symbol]:[Industry]],2,FALSE),"-")</f>
        <v>-</v>
      </c>
      <c r="D2370" t="s">
        <v>387</v>
      </c>
      <c r="E2370">
        <v>200.23817984999999</v>
      </c>
      <c r="F2370">
        <v>105.5</v>
      </c>
      <c r="G2370">
        <v>83.381220408965603</v>
      </c>
      <c r="H2370">
        <v>30.663144520552098</v>
      </c>
      <c r="I2370">
        <v>54.284263701921603</v>
      </c>
      <c r="J2370">
        <v>-8.4759360371288999</v>
      </c>
      <c r="K2370">
        <v>87.837386931506401</v>
      </c>
      <c r="L2370">
        <v>71.264840035586801</v>
      </c>
      <c r="M2370">
        <v>48.874861034954598</v>
      </c>
      <c r="N2370">
        <v>0.55294264146379901</v>
      </c>
      <c r="O2370">
        <v>26.9668246445497</v>
      </c>
      <c r="P2370">
        <v>133.613817537643</v>
      </c>
      <c r="Q2370">
        <v>0.14790444976356801</v>
      </c>
    </row>
    <row r="2371" spans="1:17" hidden="1" x14ac:dyDescent="0.3">
      <c r="A2371" t="s">
        <v>4903</v>
      </c>
      <c r="B2371" t="s">
        <v>4904</v>
      </c>
      <c r="C2371" t="str">
        <f>IFERROR(VLOOKUP(Table1[[#This Row],[Ticker]],[1]!Table1[[Symbol]:[Industry]],2,FALSE),"-")</f>
        <v>-</v>
      </c>
      <c r="D2371" t="s">
        <v>290</v>
      </c>
      <c r="E2371">
        <v>200.12237623999999</v>
      </c>
      <c r="F2371">
        <v>125.15</v>
      </c>
      <c r="G2371">
        <v>-32.304292338901199</v>
      </c>
      <c r="H2371">
        <v>-8.0862672200817691</v>
      </c>
      <c r="I2371">
        <v>-25.688662638754099</v>
      </c>
      <c r="J2371">
        <v>-2.7232217282648601</v>
      </c>
      <c r="K2371">
        <v>125.814288812545</v>
      </c>
      <c r="M2371">
        <v>68.723984698023301</v>
      </c>
      <c r="N2371">
        <v>0.78550789064236404</v>
      </c>
      <c r="O2371">
        <v>32.560926887734702</v>
      </c>
      <c r="P2371">
        <v>12.747747747747701</v>
      </c>
    </row>
    <row r="2372" spans="1:17" hidden="1" x14ac:dyDescent="0.3">
      <c r="A2372" t="s">
        <v>4905</v>
      </c>
      <c r="B2372" t="s">
        <v>4906</v>
      </c>
      <c r="C2372" t="str">
        <f>IFERROR(VLOOKUP(Table1[[#This Row],[Ticker]],[1]!Table1[[Symbol]:[Industry]],2,FALSE),"-")</f>
        <v>-</v>
      </c>
      <c r="D2372" t="s">
        <v>896</v>
      </c>
      <c r="E2372">
        <v>199.539648</v>
      </c>
      <c r="F2372">
        <v>133.31</v>
      </c>
      <c r="G2372">
        <v>-32.488686928757303</v>
      </c>
      <c r="H2372">
        <v>-8.5937000388353297</v>
      </c>
      <c r="I2372">
        <v>-28.953994877724899</v>
      </c>
      <c r="J2372">
        <v>-6.3712212455764998</v>
      </c>
      <c r="K2372">
        <v>138.586856101004</v>
      </c>
      <c r="L2372">
        <v>138.25017028708899</v>
      </c>
      <c r="M2372">
        <v>35.124196804798203</v>
      </c>
      <c r="N2372">
        <v>0.56202160737812901</v>
      </c>
      <c r="O2372">
        <v>38.2116870452329</v>
      </c>
      <c r="P2372">
        <v>18.025675077467898</v>
      </c>
      <c r="Q2372">
        <v>5.6607361337503999E-2</v>
      </c>
    </row>
    <row r="2373" spans="1:17" hidden="1" x14ac:dyDescent="0.3">
      <c r="A2373" t="s">
        <v>4907</v>
      </c>
      <c r="B2373" t="s">
        <v>4908</v>
      </c>
      <c r="C2373" t="str">
        <f>IFERROR(VLOOKUP(Table1[[#This Row],[Ticker]],[1]!Table1[[Symbol]:[Industry]],2,FALSE),"-")</f>
        <v>-</v>
      </c>
      <c r="D2373" t="s">
        <v>416</v>
      </c>
      <c r="E2373">
        <v>199.2405</v>
      </c>
      <c r="F2373">
        <v>153.9</v>
      </c>
      <c r="G2373">
        <v>8.5979633001965396</v>
      </c>
      <c r="H2373">
        <v>5.2654643816498199</v>
      </c>
      <c r="I2373">
        <v>5.9760543110381601</v>
      </c>
      <c r="J2373">
        <v>-16.3635303107142</v>
      </c>
      <c r="K2373">
        <v>148.54794006354001</v>
      </c>
      <c r="M2373">
        <v>39.338468343487499</v>
      </c>
      <c r="N2373">
        <v>0.881777415409702</v>
      </c>
      <c r="O2373">
        <v>26.478232618583402</v>
      </c>
      <c r="P2373">
        <v>60.3125</v>
      </c>
    </row>
    <row r="2374" spans="1:17" hidden="1" x14ac:dyDescent="0.3">
      <c r="A2374" t="s">
        <v>4909</v>
      </c>
      <c r="B2374" t="s">
        <v>3658</v>
      </c>
      <c r="C2374" t="str">
        <f>IFERROR(VLOOKUP(Table1[[#This Row],[Ticker]],[1]!Table1[[Symbol]:[Industry]],2,FALSE),"-")</f>
        <v>-</v>
      </c>
      <c r="D2374" t="s">
        <v>1402</v>
      </c>
      <c r="E2374">
        <v>199.234399</v>
      </c>
      <c r="F2374">
        <v>125.94</v>
      </c>
      <c r="G2374">
        <v>6.7269273593931604</v>
      </c>
      <c r="H2374">
        <v>8.1341924097738207</v>
      </c>
      <c r="I2374">
        <v>-12.900379210420301</v>
      </c>
      <c r="J2374">
        <v>-0.99904913470658097</v>
      </c>
      <c r="K2374">
        <v>118.245652072159</v>
      </c>
      <c r="L2374">
        <v>113.335745975346</v>
      </c>
      <c r="M2374">
        <v>59.770919263202501</v>
      </c>
      <c r="N2374">
        <v>1.0764230369224499</v>
      </c>
      <c r="O2374">
        <v>8.7422582181991402</v>
      </c>
      <c r="P2374">
        <v>35.346587855991402</v>
      </c>
      <c r="Q2374">
        <v>-5.4923418963079996E-3</v>
      </c>
    </row>
    <row r="2375" spans="1:17" hidden="1" x14ac:dyDescent="0.3">
      <c r="A2375" t="s">
        <v>4910</v>
      </c>
      <c r="B2375" t="s">
        <v>4911</v>
      </c>
      <c r="C2375" t="str">
        <f>IFERROR(VLOOKUP(Table1[[#This Row],[Ticker]],[1]!Table1[[Symbol]:[Industry]],2,FALSE),"-")</f>
        <v>-</v>
      </c>
      <c r="D2375" t="s">
        <v>193</v>
      </c>
      <c r="E2375">
        <v>199.06630200000001</v>
      </c>
      <c r="F2375">
        <v>112.1</v>
      </c>
      <c r="G2375">
        <v>29.292407744640901</v>
      </c>
      <c r="H2375">
        <v>2.0935685205016301</v>
      </c>
      <c r="I2375">
        <v>-35.391041841626503</v>
      </c>
      <c r="J2375">
        <v>0.69773957661107999</v>
      </c>
      <c r="K2375">
        <v>108.825965205326</v>
      </c>
      <c r="L2375">
        <v>109.989432580158</v>
      </c>
      <c r="M2375">
        <v>48.066822307610799</v>
      </c>
      <c r="N2375">
        <v>1.19802677942212</v>
      </c>
      <c r="O2375">
        <v>48.795718108831402</v>
      </c>
      <c r="P2375">
        <v>59.6866096866096</v>
      </c>
      <c r="Q2375">
        <v>5.7918680930644E-2</v>
      </c>
    </row>
    <row r="2376" spans="1:17" hidden="1" x14ac:dyDescent="0.3">
      <c r="A2376" t="s">
        <v>4912</v>
      </c>
      <c r="B2376" t="s">
        <v>4913</v>
      </c>
      <c r="C2376" t="str">
        <f>IFERROR(VLOOKUP(Table1[[#This Row],[Ticker]],[1]!Table1[[Symbol]:[Industry]],2,FALSE),"-")</f>
        <v>-</v>
      </c>
      <c r="D2376" t="s">
        <v>49</v>
      </c>
      <c r="E2376">
        <v>198.92571488999999</v>
      </c>
      <c r="F2376">
        <v>1.55</v>
      </c>
      <c r="G2376">
        <v>-45.139900777473301</v>
      </c>
      <c r="H2376">
        <v>5.5074160919114101</v>
      </c>
      <c r="I2376">
        <v>-48.939154339882599</v>
      </c>
      <c r="J2376">
        <v>-12.5601902235281</v>
      </c>
      <c r="K2376">
        <v>1.5207204845157201</v>
      </c>
      <c r="L2376">
        <v>1.7106704912969699</v>
      </c>
      <c r="M2376">
        <v>54.1025946610254</v>
      </c>
      <c r="N2376">
        <v>2.3950016544688899</v>
      </c>
      <c r="O2376">
        <v>91.612903225806406</v>
      </c>
      <c r="P2376">
        <v>19.230769230769202</v>
      </c>
      <c r="Q2376">
        <v>5.4152788171188002E-2</v>
      </c>
    </row>
    <row r="2377" spans="1:17" hidden="1" x14ac:dyDescent="0.3">
      <c r="A2377" t="s">
        <v>4914</v>
      </c>
      <c r="B2377" t="s">
        <v>4915</v>
      </c>
      <c r="C2377" t="str">
        <f>IFERROR(VLOOKUP(Table1[[#This Row],[Ticker]],[1]!Table1[[Symbol]:[Industry]],2,FALSE),"-")</f>
        <v>-</v>
      </c>
      <c r="D2377" t="s">
        <v>344</v>
      </c>
      <c r="E2377">
        <v>198.66936000000001</v>
      </c>
      <c r="F2377">
        <v>281.05</v>
      </c>
      <c r="G2377">
        <v>-27.2662342306676</v>
      </c>
      <c r="H2377">
        <v>2.1138471309759699</v>
      </c>
      <c r="I2377">
        <v>-12.774010703548701</v>
      </c>
      <c r="J2377">
        <v>6.0044798786937097</v>
      </c>
      <c r="K2377">
        <v>269.67907181655499</v>
      </c>
      <c r="M2377">
        <v>68.669307536899495</v>
      </c>
      <c r="N2377">
        <v>1.0160849772382301</v>
      </c>
      <c r="O2377">
        <v>12.435509695783599</v>
      </c>
      <c r="P2377">
        <v>39.825870646766099</v>
      </c>
    </row>
    <row r="2378" spans="1:17" hidden="1" x14ac:dyDescent="0.3">
      <c r="A2378" t="s">
        <v>4916</v>
      </c>
      <c r="B2378" t="s">
        <v>4917</v>
      </c>
      <c r="C2378" t="str">
        <f>IFERROR(VLOOKUP(Table1[[#This Row],[Ticker]],[1]!Table1[[Symbol]:[Industry]],2,FALSE),"-")</f>
        <v>-</v>
      </c>
      <c r="D2378" t="s">
        <v>140</v>
      </c>
      <c r="E2378">
        <v>198.58799999999999</v>
      </c>
      <c r="F2378">
        <v>670</v>
      </c>
      <c r="G2378">
        <v>29.866184874540501</v>
      </c>
      <c r="H2378">
        <v>-16.014868299367699</v>
      </c>
      <c r="I2378">
        <v>68.634514501796701</v>
      </c>
      <c r="J2378">
        <v>-7.9052945573965099</v>
      </c>
      <c r="K2378">
        <v>715.51401131383705</v>
      </c>
      <c r="L2378">
        <v>579.93158729264405</v>
      </c>
      <c r="M2378">
        <v>15.1120051540557</v>
      </c>
      <c r="N2378">
        <v>0.47709852308842698</v>
      </c>
      <c r="O2378">
        <v>46.164179104477597</v>
      </c>
      <c r="P2378">
        <v>94.315545243619496</v>
      </c>
    </row>
    <row r="2379" spans="1:17" hidden="1" x14ac:dyDescent="0.3">
      <c r="A2379" t="s">
        <v>4918</v>
      </c>
      <c r="B2379" t="s">
        <v>4919</v>
      </c>
      <c r="C2379" t="str">
        <f>IFERROR(VLOOKUP(Table1[[#This Row],[Ticker]],[1]!Table1[[Symbol]:[Industry]],2,FALSE),"-")</f>
        <v>-</v>
      </c>
      <c r="E2379">
        <v>198.26603177600001</v>
      </c>
      <c r="F2379">
        <v>77.97</v>
      </c>
      <c r="G2379">
        <v>167.54706791848099</v>
      </c>
      <c r="H2379">
        <v>16.299057448782602</v>
      </c>
      <c r="I2379">
        <v>5.0919875476035701</v>
      </c>
      <c r="J2379">
        <v>-19.033794198458899</v>
      </c>
      <c r="K2379">
        <v>70.889047392535801</v>
      </c>
      <c r="L2379">
        <v>57.106873959122701</v>
      </c>
      <c r="M2379">
        <v>42.5049652461067</v>
      </c>
      <c r="N2379">
        <v>2.1492854321972601</v>
      </c>
      <c r="O2379">
        <v>37.001410799025201</v>
      </c>
      <c r="P2379">
        <v>222.19008264462801</v>
      </c>
    </row>
    <row r="2380" spans="1:17" hidden="1" x14ac:dyDescent="0.3">
      <c r="A2380" t="s">
        <v>4920</v>
      </c>
      <c r="B2380" t="s">
        <v>4921</v>
      </c>
      <c r="C2380" t="str">
        <f>IFERROR(VLOOKUP(Table1[[#This Row],[Ticker]],[1]!Table1[[Symbol]:[Industry]],2,FALSE),"-")</f>
        <v>-</v>
      </c>
      <c r="D2380" t="s">
        <v>986</v>
      </c>
      <c r="E2380">
        <v>198.09439140000001</v>
      </c>
      <c r="F2380">
        <v>115.75</v>
      </c>
      <c r="G2380">
        <v>39.405154247052202</v>
      </c>
      <c r="H2380">
        <v>1.5857570450201299</v>
      </c>
      <c r="I2380">
        <v>32.705379231113497</v>
      </c>
      <c r="J2380">
        <v>-0.76243741453936598</v>
      </c>
      <c r="K2380">
        <v>103.795435836691</v>
      </c>
      <c r="L2380">
        <v>91.131948625902993</v>
      </c>
      <c r="M2380">
        <v>53.458914879057502</v>
      </c>
      <c r="N2380">
        <v>0.53590584192692103</v>
      </c>
      <c r="O2380">
        <v>7.9913606911446999</v>
      </c>
      <c r="P2380">
        <v>75.086976251701699</v>
      </c>
      <c r="Q2380">
        <v>4.7499034919475998E-2</v>
      </c>
    </row>
    <row r="2381" spans="1:17" hidden="1" x14ac:dyDescent="0.3">
      <c r="A2381" t="s">
        <v>4922</v>
      </c>
      <c r="B2381" t="s">
        <v>4923</v>
      </c>
      <c r="C2381" t="str">
        <f>IFERROR(VLOOKUP(Table1[[#This Row],[Ticker]],[1]!Table1[[Symbol]:[Industry]],2,FALSE),"-")</f>
        <v>-</v>
      </c>
      <c r="D2381" t="s">
        <v>21</v>
      </c>
      <c r="E2381">
        <v>198.07463737800001</v>
      </c>
      <c r="F2381">
        <v>7.77</v>
      </c>
      <c r="G2381">
        <v>-9.5599314366455808</v>
      </c>
      <c r="H2381">
        <v>3.1613060052073299</v>
      </c>
      <c r="I2381">
        <v>-43.751918435842398</v>
      </c>
      <c r="J2381">
        <v>0.93913326608890402</v>
      </c>
      <c r="K2381">
        <v>7.7346617541371998</v>
      </c>
      <c r="L2381">
        <v>8.4206160547611901</v>
      </c>
      <c r="M2381">
        <v>40.917113327901099</v>
      </c>
      <c r="N2381">
        <v>1.06413231331003</v>
      </c>
      <c r="O2381">
        <v>64.092664092664094</v>
      </c>
      <c r="P2381">
        <v>38.749999999999901</v>
      </c>
      <c r="Q2381">
        <v>-3.0146459933821999E-2</v>
      </c>
    </row>
    <row r="2382" spans="1:17" hidden="1" x14ac:dyDescent="0.3">
      <c r="A2382" t="s">
        <v>4924</v>
      </c>
      <c r="B2382" t="s">
        <v>4925</v>
      </c>
      <c r="C2382" t="str">
        <f>IFERROR(VLOOKUP(Table1[[#This Row],[Ticker]],[1]!Table1[[Symbol]:[Industry]],2,FALSE),"-")</f>
        <v>-</v>
      </c>
      <c r="D2382" t="s">
        <v>243</v>
      </c>
      <c r="E2382">
        <v>197.79330582</v>
      </c>
      <c r="F2382">
        <v>20.059999999999999</v>
      </c>
      <c r="G2382">
        <v>206.820554662322</v>
      </c>
      <c r="H2382">
        <v>71.171425991099795</v>
      </c>
      <c r="I2382">
        <v>56.5200776753423</v>
      </c>
      <c r="J2382">
        <v>-8.4339175589436906</v>
      </c>
      <c r="K2382">
        <v>15.5728978933161</v>
      </c>
      <c r="L2382">
        <v>11.541818750923801</v>
      </c>
      <c r="M2382">
        <v>61.524050800615598</v>
      </c>
      <c r="N2382">
        <v>1.3962534462749601</v>
      </c>
      <c r="O2382">
        <v>12.711864406779601</v>
      </c>
      <c r="P2382">
        <v>271.48148148148101</v>
      </c>
    </row>
    <row r="2383" spans="1:17" hidden="1" x14ac:dyDescent="0.3">
      <c r="A2383" t="s">
        <v>4926</v>
      </c>
      <c r="B2383" t="s">
        <v>4927</v>
      </c>
      <c r="C2383" t="str">
        <f>IFERROR(VLOOKUP(Table1[[#This Row],[Ticker]],[1]!Table1[[Symbol]:[Industry]],2,FALSE),"-")</f>
        <v>-</v>
      </c>
      <c r="D2383" t="s">
        <v>637</v>
      </c>
      <c r="E2383">
        <v>197.61535079999999</v>
      </c>
      <c r="F2383">
        <v>58.85</v>
      </c>
      <c r="G2383">
        <v>-79.037851589139393</v>
      </c>
      <c r="H2383">
        <v>-14.5552054644373</v>
      </c>
      <c r="I2383">
        <v>-45.148610676938603</v>
      </c>
      <c r="J2383">
        <v>-2.47634644552156</v>
      </c>
      <c r="K2383">
        <v>65.704277498145302</v>
      </c>
      <c r="L2383">
        <v>98.292379677237804</v>
      </c>
      <c r="M2383">
        <v>33.779686574383099</v>
      </c>
      <c r="N2383">
        <v>1.37395543616466</v>
      </c>
      <c r="O2383">
        <v>125.40356839422201</v>
      </c>
      <c r="P2383">
        <v>1.1168384879725</v>
      </c>
      <c r="Q2383">
        <v>0.181384672412576</v>
      </c>
    </row>
    <row r="2384" spans="1:17" hidden="1" x14ac:dyDescent="0.3">
      <c r="A2384" t="s">
        <v>4928</v>
      </c>
      <c r="B2384" t="s">
        <v>4929</v>
      </c>
      <c r="C2384" t="str">
        <f>IFERROR(VLOOKUP(Table1[[#This Row],[Ticker]],[1]!Table1[[Symbol]:[Industry]],2,FALSE),"-")</f>
        <v>-</v>
      </c>
      <c r="D2384" t="s">
        <v>166</v>
      </c>
      <c r="E2384">
        <v>197.30580380999999</v>
      </c>
      <c r="F2384">
        <v>169.14</v>
      </c>
      <c r="G2384">
        <v>47.610308979208803</v>
      </c>
      <c r="H2384">
        <v>10.0840358102212</v>
      </c>
      <c r="I2384">
        <v>23.402186827315401</v>
      </c>
      <c r="J2384">
        <v>-9.87678778027108</v>
      </c>
      <c r="K2384">
        <v>159.726055720342</v>
      </c>
      <c r="L2384">
        <v>141.48747349462499</v>
      </c>
      <c r="M2384">
        <v>53.9092622030768</v>
      </c>
      <c r="N2384">
        <v>2.19138148599531</v>
      </c>
      <c r="O2384">
        <v>24.512238382405101</v>
      </c>
      <c r="Q2384">
        <v>8.8939207741254994E-2</v>
      </c>
    </row>
    <row r="2385" spans="1:17" hidden="1" x14ac:dyDescent="0.3">
      <c r="A2385" t="s">
        <v>4930</v>
      </c>
      <c r="B2385" t="s">
        <v>4931</v>
      </c>
      <c r="C2385" t="str">
        <f>IFERROR(VLOOKUP(Table1[[#This Row],[Ticker]],[1]!Table1[[Symbol]:[Industry]],2,FALSE),"-")</f>
        <v>-</v>
      </c>
      <c r="D2385" t="s">
        <v>384</v>
      </c>
      <c r="E2385">
        <v>197.2336</v>
      </c>
      <c r="F2385">
        <v>13.75</v>
      </c>
      <c r="G2385">
        <v>3.9297168546988899</v>
      </c>
      <c r="H2385">
        <v>31.402369143554498</v>
      </c>
      <c r="I2385">
        <v>-5.3206658858628302</v>
      </c>
      <c r="J2385">
        <v>6.6146117657885002</v>
      </c>
      <c r="K2385">
        <v>11.1763314213208</v>
      </c>
      <c r="L2385">
        <v>11.042021182827501</v>
      </c>
      <c r="M2385">
        <v>64.557881669106905</v>
      </c>
      <c r="N2385">
        <v>1.65528739053594</v>
      </c>
      <c r="O2385">
        <v>32.727272727272698</v>
      </c>
      <c r="P2385">
        <v>95.035460992907801</v>
      </c>
      <c r="Q2385">
        <v>3.9654804769360001E-2</v>
      </c>
    </row>
    <row r="2386" spans="1:17" hidden="1" x14ac:dyDescent="0.3">
      <c r="A2386" t="s">
        <v>4932</v>
      </c>
      <c r="B2386" t="s">
        <v>4933</v>
      </c>
      <c r="C2386" t="str">
        <f>IFERROR(VLOOKUP(Table1[[#This Row],[Ticker]],[1]!Table1[[Symbol]:[Industry]],2,FALSE),"-")</f>
        <v>-</v>
      </c>
      <c r="D2386" t="s">
        <v>637</v>
      </c>
      <c r="E2386">
        <v>197.22266915</v>
      </c>
      <c r="F2386">
        <v>87.41</v>
      </c>
      <c r="G2386">
        <v>-32.2609489238206</v>
      </c>
      <c r="H2386">
        <v>-1.8672185860272701</v>
      </c>
      <c r="I2386">
        <v>-24.7612588356955</v>
      </c>
      <c r="J2386">
        <v>-4.5131208481096303</v>
      </c>
      <c r="K2386">
        <v>89.7765184189264</v>
      </c>
      <c r="L2386">
        <v>94.117561897222004</v>
      </c>
      <c r="M2386">
        <v>40.671474194966699</v>
      </c>
      <c r="N2386">
        <v>1.40558143294644</v>
      </c>
      <c r="O2386">
        <v>40.144148266788598</v>
      </c>
      <c r="P2386">
        <v>11.279439847231</v>
      </c>
      <c r="Q2386">
        <v>0.14239649459370399</v>
      </c>
    </row>
    <row r="2387" spans="1:17" hidden="1" x14ac:dyDescent="0.3">
      <c r="A2387" t="s">
        <v>4934</v>
      </c>
      <c r="B2387" t="s">
        <v>4935</v>
      </c>
      <c r="C2387" t="str">
        <f>IFERROR(VLOOKUP(Table1[[#This Row],[Ticker]],[1]!Table1[[Symbol]:[Industry]],2,FALSE),"-")</f>
        <v>-</v>
      </c>
      <c r="D2387" t="s">
        <v>62</v>
      </c>
      <c r="E2387">
        <v>197.10116550000001</v>
      </c>
      <c r="F2387">
        <v>341.45</v>
      </c>
      <c r="G2387">
        <v>81.799182812391606</v>
      </c>
      <c r="H2387">
        <v>-7.1437662775808102</v>
      </c>
      <c r="I2387">
        <v>32.161916785121299</v>
      </c>
      <c r="J2387">
        <v>-0.80623303497731602</v>
      </c>
      <c r="K2387">
        <v>345.37074902096799</v>
      </c>
      <c r="L2387">
        <v>283.24951435073598</v>
      </c>
      <c r="M2387">
        <v>37.521596567912802</v>
      </c>
      <c r="N2387">
        <v>0.51564348938531801</v>
      </c>
      <c r="O2387">
        <v>18.465368282325301</v>
      </c>
      <c r="P2387">
        <v>112.608966376089</v>
      </c>
      <c r="Q2387">
        <v>7.5116337018239998E-2</v>
      </c>
    </row>
    <row r="2388" spans="1:17" hidden="1" x14ac:dyDescent="0.3">
      <c r="A2388" t="s">
        <v>4936</v>
      </c>
      <c r="B2388" t="s">
        <v>4937</v>
      </c>
      <c r="C2388" t="str">
        <f>IFERROR(VLOOKUP(Table1[[#This Row],[Ticker]],[1]!Table1[[Symbol]:[Industry]],2,FALSE),"-")</f>
        <v>-</v>
      </c>
      <c r="D2388" t="s">
        <v>1584</v>
      </c>
      <c r="E2388">
        <v>196.7868</v>
      </c>
      <c r="F2388">
        <v>200.05</v>
      </c>
      <c r="G2388">
        <v>-31.140131937898602</v>
      </c>
      <c r="H2388">
        <v>25.164358072634901</v>
      </c>
      <c r="I2388">
        <v>-16.647908410779699</v>
      </c>
      <c r="J2388">
        <v>-0.25482320134139702</v>
      </c>
      <c r="K2388">
        <v>171.32830719840399</v>
      </c>
      <c r="M2388">
        <v>57.821324151107298</v>
      </c>
      <c r="N2388">
        <v>1.56387908208296</v>
      </c>
      <c r="O2388">
        <v>4.9737565608597798</v>
      </c>
      <c r="P2388">
        <v>72.4568965517241</v>
      </c>
    </row>
    <row r="2389" spans="1:17" hidden="1" x14ac:dyDescent="0.3">
      <c r="A2389" t="s">
        <v>4938</v>
      </c>
      <c r="B2389" t="s">
        <v>4939</v>
      </c>
      <c r="C2389" t="str">
        <f>IFERROR(VLOOKUP(Table1[[#This Row],[Ticker]],[1]!Table1[[Symbol]:[Industry]],2,FALSE),"-")</f>
        <v>-</v>
      </c>
      <c r="D2389" t="s">
        <v>130</v>
      </c>
      <c r="E2389">
        <v>196.73509625</v>
      </c>
      <c r="F2389">
        <v>42.15</v>
      </c>
      <c r="G2389">
        <v>37.287283688545998</v>
      </c>
      <c r="H2389">
        <v>-2.3710728058392601</v>
      </c>
      <c r="I2389">
        <v>-10.830676482036999</v>
      </c>
      <c r="J2389">
        <v>-5.1705264852051096</v>
      </c>
      <c r="K2389">
        <v>42.644417164478199</v>
      </c>
      <c r="L2389">
        <v>38.791645978146001</v>
      </c>
      <c r="M2389">
        <v>38.036704711713497</v>
      </c>
      <c r="N2389">
        <v>1.15221386899397</v>
      </c>
      <c r="O2389">
        <v>22.5385527876631</v>
      </c>
      <c r="Q2389">
        <v>1.0013257149463E-2</v>
      </c>
    </row>
    <row r="2390" spans="1:17" hidden="1" x14ac:dyDescent="0.3">
      <c r="A2390" t="s">
        <v>4940</v>
      </c>
      <c r="B2390" t="s">
        <v>4941</v>
      </c>
      <c r="C2390" t="str">
        <f>IFERROR(VLOOKUP(Table1[[#This Row],[Ticker]],[1]!Table1[[Symbol]:[Industry]],2,FALSE),"-")</f>
        <v>-</v>
      </c>
      <c r="D2390" t="s">
        <v>75</v>
      </c>
      <c r="E2390">
        <v>196.6953024</v>
      </c>
      <c r="F2390">
        <v>34.4</v>
      </c>
      <c r="G2390">
        <v>-51.538054110031901</v>
      </c>
      <c r="H2390">
        <v>-8.7885547190266404</v>
      </c>
      <c r="I2390">
        <v>-54.766956029827398</v>
      </c>
      <c r="J2390">
        <v>-4.4950279437872602</v>
      </c>
      <c r="K2390">
        <v>37.455137620842599</v>
      </c>
      <c r="L2390">
        <v>44.894629930885799</v>
      </c>
      <c r="M2390">
        <v>36.997040704157897</v>
      </c>
      <c r="N2390">
        <v>0.22277247930886401</v>
      </c>
      <c r="O2390">
        <v>97.674418604651095</v>
      </c>
      <c r="P2390">
        <v>14.6666666666666</v>
      </c>
      <c r="Q2390">
        <v>-1.3386365953938001E-2</v>
      </c>
    </row>
    <row r="2391" spans="1:17" hidden="1" x14ac:dyDescent="0.3">
      <c r="A2391" t="s">
        <v>4942</v>
      </c>
      <c r="B2391" t="s">
        <v>4943</v>
      </c>
      <c r="C2391" t="str">
        <f>IFERROR(VLOOKUP(Table1[[#This Row],[Ticker]],[1]!Table1[[Symbol]:[Industry]],2,FALSE),"-")</f>
        <v>-</v>
      </c>
      <c r="D2391" t="s">
        <v>243</v>
      </c>
      <c r="E2391">
        <v>196.29916499999999</v>
      </c>
      <c r="F2391">
        <v>21.71</v>
      </c>
      <c r="G2391">
        <v>-9.4300539411827593</v>
      </c>
      <c r="H2391">
        <v>-4.02984478679367</v>
      </c>
      <c r="I2391">
        <v>-18.533469086663001</v>
      </c>
      <c r="J2391">
        <v>-0.946769211774385</v>
      </c>
      <c r="K2391">
        <v>21.429403391589801</v>
      </c>
      <c r="L2391">
        <v>21.305959276293699</v>
      </c>
      <c r="M2391">
        <v>38.539978165326502</v>
      </c>
      <c r="N2391">
        <v>0.91241945231414201</v>
      </c>
      <c r="O2391">
        <v>33.118378627360599</v>
      </c>
      <c r="P2391">
        <v>22.933182332955798</v>
      </c>
      <c r="Q2391">
        <v>3.6539021194702002E-2</v>
      </c>
    </row>
    <row r="2392" spans="1:17" hidden="1" x14ac:dyDescent="0.3">
      <c r="A2392" t="s">
        <v>4944</v>
      </c>
      <c r="B2392" t="s">
        <v>4945</v>
      </c>
      <c r="C2392" t="str">
        <f>IFERROR(VLOOKUP(Table1[[#This Row],[Ticker]],[1]!Table1[[Symbol]:[Industry]],2,FALSE),"-")</f>
        <v>-</v>
      </c>
      <c r="E2392">
        <v>195.88959</v>
      </c>
      <c r="F2392">
        <v>317.05</v>
      </c>
      <c r="G2392">
        <v>241.78981093694</v>
      </c>
      <c r="H2392">
        <v>-4.7648433746404404</v>
      </c>
      <c r="I2392">
        <v>93.966810203938806</v>
      </c>
      <c r="J2392">
        <v>-3.5680800477682002</v>
      </c>
      <c r="K2392">
        <v>290.49499296205499</v>
      </c>
      <c r="L2392">
        <v>216.74239830879199</v>
      </c>
      <c r="M2392">
        <v>50.228961599028601</v>
      </c>
      <c r="N2392">
        <v>0.81087213739986597</v>
      </c>
      <c r="O2392">
        <v>7.2543762813436397</v>
      </c>
      <c r="P2392">
        <v>286.17539585870799</v>
      </c>
      <c r="Q2392">
        <v>0.119378137524279</v>
      </c>
    </row>
    <row r="2393" spans="1:17" hidden="1" x14ac:dyDescent="0.3">
      <c r="A2393" t="s">
        <v>4946</v>
      </c>
      <c r="B2393" t="s">
        <v>4947</v>
      </c>
      <c r="C2393" t="str">
        <f>IFERROR(VLOOKUP(Table1[[#This Row],[Ticker]],[1]!Table1[[Symbol]:[Industry]],2,FALSE),"-")</f>
        <v>-</v>
      </c>
      <c r="D2393" t="s">
        <v>1402</v>
      </c>
      <c r="E2393">
        <v>195.86644799999999</v>
      </c>
      <c r="F2393">
        <v>109.46</v>
      </c>
      <c r="G2393">
        <v>1.3225840703248699</v>
      </c>
      <c r="H2393">
        <v>3.4930554180643898</v>
      </c>
      <c r="I2393">
        <v>-17.669606543325902</v>
      </c>
      <c r="J2393">
        <v>-4.8594491079131199</v>
      </c>
      <c r="K2393">
        <v>107.475885798281</v>
      </c>
      <c r="L2393">
        <v>104.470203655204</v>
      </c>
      <c r="M2393">
        <v>47.938407006722002</v>
      </c>
      <c r="N2393">
        <v>1.51432441490157</v>
      </c>
      <c r="O2393">
        <v>26.804312077471199</v>
      </c>
      <c r="P2393">
        <v>32.118286059143003</v>
      </c>
      <c r="Q2393">
        <v>-2.5568008802518E-2</v>
      </c>
    </row>
    <row r="2394" spans="1:17" hidden="1" x14ac:dyDescent="0.3">
      <c r="A2394" t="s">
        <v>4948</v>
      </c>
      <c r="B2394" t="s">
        <v>4949</v>
      </c>
      <c r="C2394" t="str">
        <f>IFERROR(VLOOKUP(Table1[[#This Row],[Ticker]],[1]!Table1[[Symbol]:[Industry]],2,FALSE),"-")</f>
        <v>-</v>
      </c>
      <c r="D2394" t="s">
        <v>548</v>
      </c>
      <c r="E2394">
        <v>195.78546</v>
      </c>
      <c r="F2394">
        <v>80.239999999999995</v>
      </c>
      <c r="G2394">
        <v>-36.788456177131998</v>
      </c>
      <c r="H2394">
        <v>-6.5523145547422397</v>
      </c>
      <c r="I2394">
        <v>-25.2200983930821</v>
      </c>
      <c r="J2394">
        <v>-6.5016690792657998</v>
      </c>
      <c r="K2394">
        <v>84.794747241816196</v>
      </c>
      <c r="L2394">
        <v>92.250394697509705</v>
      </c>
      <c r="M2394">
        <v>41.255979311347701</v>
      </c>
      <c r="N2394">
        <v>1.2533451537356799</v>
      </c>
      <c r="O2394">
        <v>48.9282153539381</v>
      </c>
      <c r="P2394">
        <v>17.999999999999901</v>
      </c>
      <c r="Q2394">
        <v>1.70133375077E-2</v>
      </c>
    </row>
    <row r="2395" spans="1:17" hidden="1" x14ac:dyDescent="0.3">
      <c r="A2395" t="s">
        <v>4950</v>
      </c>
      <c r="B2395" t="s">
        <v>4951</v>
      </c>
      <c r="C2395" t="str">
        <f>IFERROR(VLOOKUP(Table1[[#This Row],[Ticker]],[1]!Table1[[Symbol]:[Industry]],2,FALSE),"-")</f>
        <v>-</v>
      </c>
      <c r="E2395">
        <v>195.55229249999999</v>
      </c>
      <c r="F2395">
        <v>172.34</v>
      </c>
      <c r="G2395">
        <v>136.913471321586</v>
      </c>
      <c r="H2395">
        <v>158.24207880027501</v>
      </c>
      <c r="I2395">
        <v>151.405694848705</v>
      </c>
      <c r="J2395">
        <v>20.777732892754202</v>
      </c>
      <c r="M2395">
        <v>100</v>
      </c>
      <c r="O2395">
        <v>0</v>
      </c>
      <c r="P2395">
        <v>176.45171639396801</v>
      </c>
    </row>
    <row r="2396" spans="1:17" hidden="1" x14ac:dyDescent="0.3">
      <c r="A2396" t="s">
        <v>4952</v>
      </c>
      <c r="B2396" t="s">
        <v>4953</v>
      </c>
      <c r="C2396" t="str">
        <f>IFERROR(VLOOKUP(Table1[[#This Row],[Ticker]],[1]!Table1[[Symbol]:[Industry]],2,FALSE),"-")</f>
        <v>-</v>
      </c>
      <c r="E2396">
        <v>195.39036325999999</v>
      </c>
      <c r="F2396">
        <v>495</v>
      </c>
      <c r="G2396">
        <v>-9.6429849248299906</v>
      </c>
      <c r="H2396">
        <v>-11.597390008661201</v>
      </c>
      <c r="I2396">
        <v>-31.0208516562207</v>
      </c>
      <c r="J2396">
        <v>-4.4650381689566698</v>
      </c>
      <c r="K2396">
        <v>500.83586141875099</v>
      </c>
      <c r="L2396">
        <v>499.16424480331301</v>
      </c>
      <c r="M2396">
        <v>42.636733117738103</v>
      </c>
      <c r="N2396">
        <v>0.74962344639618494</v>
      </c>
      <c r="O2396">
        <v>39.999999999999901</v>
      </c>
      <c r="P2396">
        <v>28.404669260700398</v>
      </c>
    </row>
    <row r="2397" spans="1:17" hidden="1" x14ac:dyDescent="0.3">
      <c r="A2397" t="s">
        <v>4954</v>
      </c>
      <c r="B2397" t="s">
        <v>4955</v>
      </c>
      <c r="C2397" t="str">
        <f>IFERROR(VLOOKUP(Table1[[#This Row],[Ticker]],[1]!Table1[[Symbol]:[Industry]],2,FALSE),"-")</f>
        <v>-</v>
      </c>
      <c r="D2397" t="s">
        <v>193</v>
      </c>
      <c r="E2397">
        <v>195.24119999999999</v>
      </c>
      <c r="F2397">
        <v>557.1</v>
      </c>
      <c r="G2397">
        <v>-9.8661094955361204</v>
      </c>
      <c r="H2397">
        <v>12.804366019949001</v>
      </c>
      <c r="I2397">
        <v>-9.1712239610662696</v>
      </c>
      <c r="J2397">
        <v>-1.2803281866674201</v>
      </c>
      <c r="K2397">
        <v>495.11724575739601</v>
      </c>
      <c r="L2397">
        <v>455.29912116289501</v>
      </c>
      <c r="M2397">
        <v>48.0116469791529</v>
      </c>
      <c r="N2397">
        <v>0.88055714301118104</v>
      </c>
      <c r="O2397">
        <v>12.1881170346436</v>
      </c>
      <c r="P2397">
        <v>50.101037316448803</v>
      </c>
      <c r="Q2397">
        <v>7.7756382847527006E-2</v>
      </c>
    </row>
    <row r="2398" spans="1:17" hidden="1" x14ac:dyDescent="0.3">
      <c r="A2398" t="s">
        <v>4956</v>
      </c>
      <c r="B2398" t="s">
        <v>4957</v>
      </c>
      <c r="C2398" t="str">
        <f>IFERROR(VLOOKUP(Table1[[#This Row],[Ticker]],[1]!Table1[[Symbol]:[Industry]],2,FALSE),"-")</f>
        <v>-</v>
      </c>
      <c r="E2398">
        <v>195.16800000000001</v>
      </c>
      <c r="F2398">
        <v>190.65</v>
      </c>
      <c r="G2398">
        <v>-6.8347742350809604</v>
      </c>
      <c r="H2398">
        <v>14.3657831389453</v>
      </c>
      <c r="I2398">
        <v>-31.296705350274301</v>
      </c>
      <c r="J2398">
        <v>3.63316698106502</v>
      </c>
      <c r="K2398">
        <v>175.53433814697499</v>
      </c>
      <c r="L2398">
        <v>178.302666267479</v>
      </c>
      <c r="M2398">
        <v>73.241023499130804</v>
      </c>
      <c r="N2398">
        <v>1.06353240152477</v>
      </c>
      <c r="O2398">
        <v>41.043797534749501</v>
      </c>
      <c r="P2398">
        <v>32.3958333333333</v>
      </c>
    </row>
    <row r="2399" spans="1:17" hidden="1" x14ac:dyDescent="0.3">
      <c r="A2399" t="s">
        <v>4958</v>
      </c>
      <c r="B2399" t="s">
        <v>4959</v>
      </c>
      <c r="C2399" t="str">
        <f>IFERROR(VLOOKUP(Table1[[#This Row],[Ticker]],[1]!Table1[[Symbol]:[Industry]],2,FALSE),"-")</f>
        <v>-</v>
      </c>
      <c r="D2399" t="s">
        <v>46</v>
      </c>
      <c r="E2399">
        <v>194.99413680000001</v>
      </c>
      <c r="F2399">
        <v>47.28</v>
      </c>
      <c r="G2399">
        <v>25.1112238306177</v>
      </c>
      <c r="H2399">
        <v>4.4120249896621999</v>
      </c>
      <c r="I2399">
        <v>-14.7258460606598</v>
      </c>
      <c r="J2399">
        <v>-9.1397959051053999</v>
      </c>
      <c r="K2399">
        <v>47.801544083837399</v>
      </c>
      <c r="L2399">
        <v>43.841325864881497</v>
      </c>
      <c r="M2399">
        <v>33.856246321576101</v>
      </c>
      <c r="N2399">
        <v>1.1911008692572</v>
      </c>
      <c r="O2399">
        <v>37.4788494077834</v>
      </c>
      <c r="P2399">
        <v>55.782537067545299</v>
      </c>
      <c r="Q2399">
        <v>-1.4948567789935001E-2</v>
      </c>
    </row>
    <row r="2400" spans="1:17" hidden="1" x14ac:dyDescent="0.3">
      <c r="A2400" t="s">
        <v>4960</v>
      </c>
      <c r="B2400" t="s">
        <v>4961</v>
      </c>
      <c r="C2400" t="str">
        <f>IFERROR(VLOOKUP(Table1[[#This Row],[Ticker]],[1]!Table1[[Symbol]:[Industry]],2,FALSE),"-")</f>
        <v>-</v>
      </c>
      <c r="D2400" t="s">
        <v>140</v>
      </c>
      <c r="E2400">
        <v>194.34164000000001</v>
      </c>
      <c r="F2400">
        <v>4.0999999999999996</v>
      </c>
      <c r="G2400">
        <v>40.9449020757067</v>
      </c>
      <c r="H2400">
        <v>-20.693824272083202</v>
      </c>
      <c r="I2400">
        <v>-6.7816080444794098</v>
      </c>
      <c r="J2400">
        <v>-0.76243741453936598</v>
      </c>
      <c r="K2400">
        <v>4.4250744769830597</v>
      </c>
      <c r="L2400">
        <v>4.2899689188301204</v>
      </c>
      <c r="M2400">
        <v>17.6257669683941</v>
      </c>
      <c r="N2400">
        <v>0.44656932734287902</v>
      </c>
      <c r="O2400">
        <v>41.463414634146297</v>
      </c>
      <c r="P2400">
        <v>82.2222222222222</v>
      </c>
      <c r="Q2400">
        <v>-8.1524359885719998E-3</v>
      </c>
    </row>
    <row r="2401" spans="1:17" hidden="1" x14ac:dyDescent="0.3">
      <c r="A2401" t="s">
        <v>4962</v>
      </c>
      <c r="B2401" t="s">
        <v>4963</v>
      </c>
      <c r="C2401" t="str">
        <f>IFERROR(VLOOKUP(Table1[[#This Row],[Ticker]],[1]!Table1[[Symbol]:[Industry]],2,FALSE),"-")</f>
        <v>-</v>
      </c>
      <c r="D2401" t="s">
        <v>49</v>
      </c>
      <c r="E2401">
        <v>194.318085</v>
      </c>
      <c r="F2401">
        <v>117.67</v>
      </c>
      <c r="G2401">
        <v>26.416145118378299</v>
      </c>
      <c r="H2401">
        <v>-2.9598496703513399</v>
      </c>
      <c r="I2401">
        <v>-10.6883077963404</v>
      </c>
      <c r="J2401">
        <v>-0.92075755452771102</v>
      </c>
      <c r="K2401">
        <v>117.029425753853</v>
      </c>
      <c r="L2401">
        <v>110.532343593831</v>
      </c>
      <c r="M2401">
        <v>54.5718298391375</v>
      </c>
      <c r="N2401">
        <v>1.85066173415476</v>
      </c>
      <c r="O2401">
        <v>25.605506926149399</v>
      </c>
      <c r="P2401">
        <v>58.478114478114399</v>
      </c>
      <c r="Q2401">
        <v>-6.1467906710289998E-3</v>
      </c>
    </row>
    <row r="2402" spans="1:17" hidden="1" x14ac:dyDescent="0.3">
      <c r="A2402" t="s">
        <v>4964</v>
      </c>
      <c r="B2402" t="s">
        <v>4965</v>
      </c>
      <c r="C2402" t="str">
        <f>IFERROR(VLOOKUP(Table1[[#This Row],[Ticker]],[1]!Table1[[Symbol]:[Industry]],2,FALSE),"-")</f>
        <v>-</v>
      </c>
      <c r="D2402" t="s">
        <v>130</v>
      </c>
      <c r="E2402">
        <v>193.73446831199999</v>
      </c>
      <c r="F2402">
        <v>4.53</v>
      </c>
      <c r="G2402">
        <v>17.4074871097203</v>
      </c>
      <c r="H2402">
        <v>5.4703515996949497</v>
      </c>
      <c r="I2402">
        <v>-15.5268344492802</v>
      </c>
      <c r="J2402">
        <v>13.311636659534701</v>
      </c>
      <c r="K2402">
        <v>4.0627844624844904</v>
      </c>
      <c r="L2402">
        <v>3.6963126477638601</v>
      </c>
      <c r="M2402">
        <v>75.772257427295102</v>
      </c>
      <c r="N2402">
        <v>0.964214215287585</v>
      </c>
      <c r="O2402">
        <v>21.412803532008802</v>
      </c>
      <c r="P2402">
        <v>77.647058823529406</v>
      </c>
      <c r="Q2402">
        <v>6.9343764890418005E-2</v>
      </c>
    </row>
    <row r="2403" spans="1:17" hidden="1" x14ac:dyDescent="0.3">
      <c r="A2403" t="s">
        <v>4966</v>
      </c>
      <c r="B2403" t="s">
        <v>4967</v>
      </c>
      <c r="C2403" t="str">
        <f>IFERROR(VLOOKUP(Table1[[#This Row],[Ticker]],[1]!Table1[[Symbol]:[Industry]],2,FALSE),"-")</f>
        <v>-</v>
      </c>
      <c r="D2403" t="s">
        <v>484</v>
      </c>
      <c r="E2403">
        <v>193.53846838199999</v>
      </c>
      <c r="F2403">
        <v>3.89</v>
      </c>
      <c r="G2403">
        <v>-13.6484135113976</v>
      </c>
      <c r="H2403">
        <v>-3.7606274022139599</v>
      </c>
      <c r="I2403">
        <v>-41.182540445411803</v>
      </c>
      <c r="J2403">
        <v>2.67671602461408</v>
      </c>
      <c r="K2403">
        <v>3.70611602941855</v>
      </c>
      <c r="L2403">
        <v>3.4639441686806101</v>
      </c>
      <c r="M2403">
        <v>72.568225355746307</v>
      </c>
      <c r="N2403">
        <v>0.72604383481622103</v>
      </c>
      <c r="O2403">
        <v>49.100257069408698</v>
      </c>
      <c r="P2403">
        <v>128.82352941176401</v>
      </c>
      <c r="Q2403">
        <v>1.6862834504640999E-2</v>
      </c>
    </row>
    <row r="2404" spans="1:17" hidden="1" x14ac:dyDescent="0.3">
      <c r="A2404" t="s">
        <v>4968</v>
      </c>
      <c r="B2404" t="s">
        <v>4969</v>
      </c>
      <c r="C2404" t="str">
        <f>IFERROR(VLOOKUP(Table1[[#This Row],[Ticker]],[1]!Table1[[Symbol]:[Industry]],2,FALSE),"-")</f>
        <v>-</v>
      </c>
      <c r="D2404" t="s">
        <v>243</v>
      </c>
      <c r="E2404">
        <v>193.46339283</v>
      </c>
      <c r="F2404">
        <v>148.1</v>
      </c>
      <c r="G2404">
        <v>-51.660679142397399</v>
      </c>
      <c r="H2404">
        <v>-12.993464189778701</v>
      </c>
      <c r="I2404">
        <v>-37.055125277814597</v>
      </c>
      <c r="J2404">
        <v>-3.8545426776972498</v>
      </c>
      <c r="K2404">
        <v>156.15850125998099</v>
      </c>
      <c r="L2404">
        <v>171.86890978482199</v>
      </c>
      <c r="M2404">
        <v>31.2546837661056</v>
      </c>
      <c r="N2404">
        <v>0.94290083205740505</v>
      </c>
      <c r="O2404">
        <v>79.608372721134302</v>
      </c>
      <c r="P2404">
        <v>5.7857142857142803</v>
      </c>
      <c r="Q2404">
        <v>-2.3425904153481E-2</v>
      </c>
    </row>
    <row r="2405" spans="1:17" hidden="1" x14ac:dyDescent="0.3">
      <c r="A2405" t="s">
        <v>4970</v>
      </c>
      <c r="B2405" t="s">
        <v>4971</v>
      </c>
      <c r="C2405" t="str">
        <f>IFERROR(VLOOKUP(Table1[[#This Row],[Ticker]],[1]!Table1[[Symbol]:[Industry]],2,FALSE),"-")</f>
        <v>-</v>
      </c>
      <c r="D2405" t="s">
        <v>926</v>
      </c>
      <c r="E2405">
        <v>193.28645</v>
      </c>
      <c r="F2405">
        <v>98.5</v>
      </c>
      <c r="G2405">
        <v>8.2527821655416993</v>
      </c>
      <c r="H2405">
        <v>-19.473772408956801</v>
      </c>
      <c r="I2405">
        <v>-13.3605385353658</v>
      </c>
      <c r="J2405">
        <v>0.70949436903589302</v>
      </c>
      <c r="K2405">
        <v>104.347494986916</v>
      </c>
      <c r="L2405">
        <v>96.177614948086102</v>
      </c>
      <c r="M2405">
        <v>26.690711222525401</v>
      </c>
      <c r="N2405">
        <v>0.163287498388095</v>
      </c>
      <c r="O2405">
        <v>50.659898477157299</v>
      </c>
      <c r="P2405">
        <v>53.90625</v>
      </c>
      <c r="Q2405">
        <v>8.9015755014148004E-2</v>
      </c>
    </row>
    <row r="2406" spans="1:17" hidden="1" x14ac:dyDescent="0.3">
      <c r="A2406" t="s">
        <v>4972</v>
      </c>
      <c r="B2406" t="s">
        <v>4973</v>
      </c>
      <c r="C2406" t="str">
        <f>IFERROR(VLOOKUP(Table1[[#This Row],[Ticker]],[1]!Table1[[Symbol]:[Industry]],2,FALSE),"-")</f>
        <v>-</v>
      </c>
      <c r="E2406">
        <v>192.29599999999999</v>
      </c>
      <c r="F2406">
        <v>87.11</v>
      </c>
      <c r="G2406">
        <v>136.293982600558</v>
      </c>
      <c r="H2406">
        <v>-8.1020346504833505</v>
      </c>
      <c r="I2406">
        <v>-41.998095676697297</v>
      </c>
      <c r="J2406">
        <v>-3.5872961716015199</v>
      </c>
      <c r="K2406">
        <v>100.925274253899</v>
      </c>
      <c r="L2406">
        <v>95.520059644883005</v>
      </c>
      <c r="M2406">
        <v>34.867901307737597</v>
      </c>
      <c r="N2406">
        <v>1.4346882873084701</v>
      </c>
      <c r="O2406">
        <v>59.074733096085303</v>
      </c>
      <c r="P2406">
        <v>192.806722689075</v>
      </c>
    </row>
    <row r="2407" spans="1:17" hidden="1" x14ac:dyDescent="0.3">
      <c r="A2407" t="s">
        <v>4974</v>
      </c>
      <c r="B2407" t="s">
        <v>4975</v>
      </c>
      <c r="C2407" t="str">
        <f>IFERROR(VLOOKUP(Table1[[#This Row],[Ticker]],[1]!Table1[[Symbol]:[Industry]],2,FALSE),"-")</f>
        <v>-</v>
      </c>
      <c r="E2407">
        <v>192.26083</v>
      </c>
      <c r="F2407">
        <v>99.03</v>
      </c>
      <c r="G2407">
        <v>45.078482780716001</v>
      </c>
      <c r="H2407">
        <v>40.745888981996004</v>
      </c>
      <c r="I2407">
        <v>-23.687096023464001</v>
      </c>
      <c r="J2407">
        <v>43.293900613629603</v>
      </c>
      <c r="K2407">
        <v>78.6088324279836</v>
      </c>
      <c r="M2407">
        <v>83.617334568040604</v>
      </c>
      <c r="N2407">
        <v>2.8383622261664501</v>
      </c>
      <c r="O2407">
        <v>45.1580329193173</v>
      </c>
      <c r="P2407">
        <v>80.054545454545405</v>
      </c>
    </row>
    <row r="2408" spans="1:17" hidden="1" x14ac:dyDescent="0.3">
      <c r="A2408" t="s">
        <v>4976</v>
      </c>
      <c r="B2408" t="s">
        <v>4977</v>
      </c>
      <c r="C2408" t="str">
        <f>IFERROR(VLOOKUP(Table1[[#This Row],[Ticker]],[1]!Table1[[Symbol]:[Industry]],2,FALSE),"-")</f>
        <v>-</v>
      </c>
      <c r="D2408" t="s">
        <v>62</v>
      </c>
      <c r="E2408">
        <v>192.054728544</v>
      </c>
      <c r="F2408">
        <v>120.26</v>
      </c>
      <c r="G2408">
        <v>-0.93516137377319797</v>
      </c>
      <c r="H2408">
        <v>-7.8399641897787404</v>
      </c>
      <c r="I2408">
        <v>-9.2988916709780494</v>
      </c>
      <c r="J2408">
        <v>1.31232109029053</v>
      </c>
      <c r="K2408">
        <v>114.25110407891501</v>
      </c>
      <c r="L2408">
        <v>106.072255018676</v>
      </c>
      <c r="M2408">
        <v>58.124242927354302</v>
      </c>
      <c r="N2408">
        <v>1.0423328947482999</v>
      </c>
      <c r="O2408">
        <v>10.1363711957425</v>
      </c>
      <c r="P2408">
        <v>48.103448275862</v>
      </c>
      <c r="Q2408">
        <v>-1.1035131288773E-2</v>
      </c>
    </row>
    <row r="2409" spans="1:17" hidden="1" x14ac:dyDescent="0.3">
      <c r="A2409" t="s">
        <v>4978</v>
      </c>
      <c r="B2409" t="s">
        <v>4979</v>
      </c>
      <c r="C2409" t="str">
        <f>IFERROR(VLOOKUP(Table1[[#This Row],[Ticker]],[1]!Table1[[Symbol]:[Industry]],2,FALSE),"-")</f>
        <v>-</v>
      </c>
      <c r="D2409" t="s">
        <v>637</v>
      </c>
      <c r="E2409">
        <v>191.89064999999999</v>
      </c>
      <c r="F2409">
        <v>341.55</v>
      </c>
      <c r="G2409">
        <v>208.61512857729301</v>
      </c>
      <c r="H2409">
        <v>6.06056909150176</v>
      </c>
      <c r="I2409">
        <v>111.61767373831</v>
      </c>
      <c r="J2409">
        <v>-10.357461236667399</v>
      </c>
      <c r="K2409">
        <v>295.326963884593</v>
      </c>
      <c r="L2409">
        <v>199.287915747505</v>
      </c>
      <c r="M2409">
        <v>33.804909158300703</v>
      </c>
      <c r="N2409">
        <v>8.0964155185073397E-2</v>
      </c>
      <c r="O2409">
        <v>32.648221343873502</v>
      </c>
      <c r="P2409">
        <v>255.59604372722501</v>
      </c>
      <c r="Q2409">
        <v>0.10033334941545199</v>
      </c>
    </row>
    <row r="2410" spans="1:17" hidden="1" x14ac:dyDescent="0.3">
      <c r="A2410" t="s">
        <v>4980</v>
      </c>
      <c r="B2410" t="s">
        <v>4981</v>
      </c>
      <c r="C2410" t="str">
        <f>IFERROR(VLOOKUP(Table1[[#This Row],[Ticker]],[1]!Table1[[Symbol]:[Industry]],2,FALSE),"-")</f>
        <v>-</v>
      </c>
      <c r="D2410" t="s">
        <v>140</v>
      </c>
      <c r="E2410">
        <v>191.71783124999999</v>
      </c>
      <c r="F2410">
        <v>872.15</v>
      </c>
      <c r="G2410">
        <v>368.01406307343899</v>
      </c>
      <c r="H2410">
        <v>-19.9591437259967</v>
      </c>
      <c r="I2410">
        <v>348.69224650516003</v>
      </c>
      <c r="J2410">
        <v>-4.7179713846435103</v>
      </c>
      <c r="K2410">
        <v>907.54192528489796</v>
      </c>
      <c r="L2410">
        <v>569.98483187593399</v>
      </c>
      <c r="M2410">
        <v>3.89926588624063</v>
      </c>
      <c r="N2410">
        <v>0.246288095858296</v>
      </c>
      <c r="O2410">
        <v>29.9317777905177</v>
      </c>
      <c r="P2410">
        <v>408.54227405247798</v>
      </c>
    </row>
    <row r="2411" spans="1:17" hidden="1" x14ac:dyDescent="0.3">
      <c r="A2411" t="s">
        <v>4982</v>
      </c>
      <c r="B2411" t="s">
        <v>4983</v>
      </c>
      <c r="C2411" t="str">
        <f>IFERROR(VLOOKUP(Table1[[#This Row],[Ticker]],[1]!Table1[[Symbol]:[Industry]],2,FALSE),"-")</f>
        <v>-</v>
      </c>
      <c r="D2411" t="s">
        <v>637</v>
      </c>
      <c r="E2411">
        <v>191.529396617</v>
      </c>
      <c r="F2411">
        <v>120.16</v>
      </c>
      <c r="G2411">
        <v>-3.1610110587778202</v>
      </c>
      <c r="H2411">
        <v>-5.6864812137383796</v>
      </c>
      <c r="I2411">
        <v>-0.75347644743014097</v>
      </c>
      <c r="J2411">
        <v>-7.6182293767143001</v>
      </c>
      <c r="K2411">
        <v>122.042258087938</v>
      </c>
      <c r="L2411">
        <v>114.603489953943</v>
      </c>
      <c r="M2411">
        <v>39.818288080338597</v>
      </c>
      <c r="N2411">
        <v>0.65698584587056397</v>
      </c>
      <c r="O2411">
        <v>34.811917443408703</v>
      </c>
      <c r="P2411">
        <v>40.538011695906398</v>
      </c>
      <c r="Q2411">
        <v>5.9700380390441003E-2</v>
      </c>
    </row>
    <row r="2412" spans="1:17" hidden="1" x14ac:dyDescent="0.3">
      <c r="A2412" t="s">
        <v>4984</v>
      </c>
      <c r="B2412" t="s">
        <v>4985</v>
      </c>
      <c r="C2412" t="str">
        <f>IFERROR(VLOOKUP(Table1[[#This Row],[Ticker]],[1]!Table1[[Symbol]:[Industry]],2,FALSE),"-")</f>
        <v>-</v>
      </c>
      <c r="D2412" t="s">
        <v>78</v>
      </c>
      <c r="E2412">
        <v>191.15139436199999</v>
      </c>
      <c r="F2412">
        <v>246.46</v>
      </c>
      <c r="G2412">
        <v>-8.9842186912279498</v>
      </c>
      <c r="H2412">
        <v>3.7449207659734598</v>
      </c>
      <c r="I2412">
        <v>-12.3903300311541</v>
      </c>
      <c r="J2412">
        <v>2.3577135605078099</v>
      </c>
      <c r="K2412">
        <v>226.08114240411101</v>
      </c>
      <c r="L2412">
        <v>222.383566435679</v>
      </c>
      <c r="M2412">
        <v>61.879576808160401</v>
      </c>
      <c r="N2412">
        <v>2.5332079763504698</v>
      </c>
      <c r="O2412">
        <v>12.8783575428061</v>
      </c>
      <c r="P2412">
        <v>32.862533692722302</v>
      </c>
      <c r="Q2412">
        <v>-4.7770439198379998E-2</v>
      </c>
    </row>
    <row r="2413" spans="1:17" hidden="1" x14ac:dyDescent="0.3">
      <c r="A2413" t="s">
        <v>4986</v>
      </c>
      <c r="B2413" t="s">
        <v>4987</v>
      </c>
      <c r="C2413" t="str">
        <f>IFERROR(VLOOKUP(Table1[[#This Row],[Ticker]],[1]!Table1[[Symbol]:[Industry]],2,FALSE),"-")</f>
        <v>-</v>
      </c>
      <c r="E2413">
        <v>191.0403</v>
      </c>
      <c r="F2413">
        <v>92.63</v>
      </c>
      <c r="G2413">
        <v>55.225414280588602</v>
      </c>
      <c r="H2413">
        <v>12.618454414872399</v>
      </c>
      <c r="I2413">
        <v>30.817459554588101</v>
      </c>
      <c r="J2413">
        <v>6.3905037619312104</v>
      </c>
      <c r="K2413">
        <v>81.344253430743606</v>
      </c>
      <c r="L2413">
        <v>75.155118985821304</v>
      </c>
      <c r="M2413">
        <v>73.498295595999096</v>
      </c>
      <c r="N2413">
        <v>1.82231404958677</v>
      </c>
      <c r="O2413">
        <v>21.9367375580265</v>
      </c>
      <c r="P2413">
        <v>84.890219560878194</v>
      </c>
    </row>
    <row r="2414" spans="1:17" hidden="1" x14ac:dyDescent="0.3">
      <c r="A2414" t="s">
        <v>4988</v>
      </c>
      <c r="B2414" t="s">
        <v>4989</v>
      </c>
      <c r="C2414" t="str">
        <f>IFERROR(VLOOKUP(Table1[[#This Row],[Ticker]],[1]!Table1[[Symbol]:[Industry]],2,FALSE),"-")</f>
        <v>-</v>
      </c>
      <c r="D2414" t="s">
        <v>62</v>
      </c>
      <c r="E2414">
        <v>189.93961516499999</v>
      </c>
      <c r="F2414">
        <v>156.43</v>
      </c>
      <c r="G2414">
        <v>4.4469804478335098</v>
      </c>
      <c r="H2414">
        <v>-6.3684484902057701</v>
      </c>
      <c r="I2414">
        <v>-25.052511673517401</v>
      </c>
      <c r="J2414">
        <v>-6.6550058318098602</v>
      </c>
      <c r="K2414">
        <v>155.25941078124001</v>
      </c>
      <c r="L2414">
        <v>151.90879708879399</v>
      </c>
      <c r="M2414">
        <v>49.087261830875498</v>
      </c>
      <c r="N2414">
        <v>1.1693526731202399</v>
      </c>
      <c r="O2414">
        <v>30.1540625199769</v>
      </c>
      <c r="P2414">
        <v>36.2037440139312</v>
      </c>
      <c r="Q2414">
        <v>0.11475491075623399</v>
      </c>
    </row>
    <row r="2415" spans="1:17" hidden="1" x14ac:dyDescent="0.3">
      <c r="A2415" t="s">
        <v>4990</v>
      </c>
      <c r="B2415" t="s">
        <v>4991</v>
      </c>
      <c r="C2415" t="str">
        <f>IFERROR(VLOOKUP(Table1[[#This Row],[Ticker]],[1]!Table1[[Symbol]:[Industry]],2,FALSE),"-")</f>
        <v>-</v>
      </c>
      <c r="D2415" t="s">
        <v>637</v>
      </c>
      <c r="E2415">
        <v>189.92935499999999</v>
      </c>
      <c r="F2415">
        <v>98.97</v>
      </c>
      <c r="G2415">
        <v>71.340221042454203</v>
      </c>
      <c r="H2415">
        <v>100.752546448519</v>
      </c>
      <c r="I2415">
        <v>33.612904074779003</v>
      </c>
      <c r="J2415">
        <v>17.373859605489901</v>
      </c>
      <c r="K2415">
        <v>63.668707708557001</v>
      </c>
      <c r="L2415">
        <v>57.523567467717697</v>
      </c>
      <c r="M2415">
        <v>98.708861428936402</v>
      </c>
      <c r="N2415">
        <v>3.02708088258102</v>
      </c>
      <c r="O2415">
        <v>0.33343437405273202</v>
      </c>
      <c r="P2415">
        <v>153.76923076923001</v>
      </c>
      <c r="Q2415">
        <v>0.10548287264999399</v>
      </c>
    </row>
    <row r="2416" spans="1:17" hidden="1" x14ac:dyDescent="0.3">
      <c r="A2416" t="s">
        <v>4992</v>
      </c>
      <c r="B2416" t="s">
        <v>4993</v>
      </c>
      <c r="C2416" t="str">
        <f>IFERROR(VLOOKUP(Table1[[#This Row],[Ticker]],[1]!Table1[[Symbol]:[Industry]],2,FALSE),"-")</f>
        <v>-</v>
      </c>
      <c r="D2416" t="s">
        <v>384</v>
      </c>
      <c r="E2416">
        <v>189.78627779999999</v>
      </c>
      <c r="F2416">
        <v>126</v>
      </c>
      <c r="G2416">
        <v>-43.013552252417597</v>
      </c>
      <c r="H2416">
        <v>-18.458026045448801</v>
      </c>
      <c r="I2416">
        <v>-28.521328725298702</v>
      </c>
      <c r="K2416">
        <v>106.66061506756201</v>
      </c>
      <c r="L2416">
        <v>84.6295505837805</v>
      </c>
      <c r="M2416">
        <v>25.156977339611601</v>
      </c>
      <c r="N2416">
        <v>0.8</v>
      </c>
      <c r="O2416">
        <v>19.9206349206349</v>
      </c>
      <c r="P2416">
        <v>6.4189189189188998</v>
      </c>
    </row>
    <row r="2417" spans="1:17" hidden="1" x14ac:dyDescent="0.3">
      <c r="A2417" t="s">
        <v>4994</v>
      </c>
      <c r="B2417" t="s">
        <v>4995</v>
      </c>
      <c r="C2417" t="str">
        <f>IFERROR(VLOOKUP(Table1[[#This Row],[Ticker]],[1]!Table1[[Symbol]:[Industry]],2,FALSE),"-")</f>
        <v>-</v>
      </c>
      <c r="D2417" t="s">
        <v>62</v>
      </c>
      <c r="E2417">
        <v>189.40748120000001</v>
      </c>
      <c r="F2417">
        <v>89.82</v>
      </c>
      <c r="G2417">
        <v>2.7424636596501601</v>
      </c>
      <c r="H2417">
        <v>-2.4105822057422599</v>
      </c>
      <c r="I2417">
        <v>-28.200586704837299</v>
      </c>
      <c r="J2417">
        <v>3.4394378024996302</v>
      </c>
      <c r="K2417">
        <v>88.544088319249198</v>
      </c>
      <c r="L2417">
        <v>88.271352404787805</v>
      </c>
      <c r="M2417">
        <v>54.789046617289898</v>
      </c>
      <c r="N2417">
        <v>1.87365301751679</v>
      </c>
      <c r="O2417">
        <v>28.033845468715199</v>
      </c>
      <c r="P2417">
        <v>31.894273127753301</v>
      </c>
      <c r="Q2417">
        <v>4.8046463848296E-2</v>
      </c>
    </row>
    <row r="2418" spans="1:17" hidden="1" x14ac:dyDescent="0.3">
      <c r="A2418" t="s">
        <v>4996</v>
      </c>
      <c r="B2418" t="s">
        <v>4997</v>
      </c>
      <c r="C2418" t="str">
        <f>IFERROR(VLOOKUP(Table1[[#This Row],[Ticker]],[1]!Table1[[Symbol]:[Industry]],2,FALSE),"-")</f>
        <v>-</v>
      </c>
      <c r="D2418" t="s">
        <v>98</v>
      </c>
      <c r="E2418">
        <v>189.1708945</v>
      </c>
      <c r="F2418">
        <v>117.65</v>
      </c>
      <c r="G2418">
        <v>158.81008451231699</v>
      </c>
      <c r="H2418">
        <v>14.2032950694805</v>
      </c>
      <c r="I2418">
        <v>26.177041287409299</v>
      </c>
      <c r="J2418">
        <v>-1.2041335276135701</v>
      </c>
      <c r="K2418">
        <v>65.599861440227798</v>
      </c>
      <c r="M2418">
        <v>99.999823404951101</v>
      </c>
      <c r="N2418">
        <v>1</v>
      </c>
      <c r="O2418">
        <v>4.24989375265694E-2</v>
      </c>
      <c r="P2418">
        <v>185.21212121212099</v>
      </c>
    </row>
    <row r="2419" spans="1:17" hidden="1" x14ac:dyDescent="0.3">
      <c r="A2419" t="s">
        <v>4998</v>
      </c>
      <c r="B2419" t="s">
        <v>4999</v>
      </c>
      <c r="C2419" t="str">
        <f>IFERROR(VLOOKUP(Table1[[#This Row],[Ticker]],[1]!Table1[[Symbol]:[Industry]],2,FALSE),"-")</f>
        <v>-</v>
      </c>
      <c r="D2419" t="s">
        <v>637</v>
      </c>
      <c r="E2419">
        <v>189.16238578799999</v>
      </c>
      <c r="F2419">
        <v>249.43</v>
      </c>
      <c r="G2419">
        <v>12.4401564535502</v>
      </c>
      <c r="H2419">
        <v>12.335543698428699</v>
      </c>
      <c r="I2419">
        <v>-25.181718596884799</v>
      </c>
      <c r="J2419">
        <v>-0.45442509404655401</v>
      </c>
      <c r="K2419">
        <v>229.078714591151</v>
      </c>
      <c r="L2419">
        <v>227.005359943065</v>
      </c>
      <c r="M2419">
        <v>75.051750996409993</v>
      </c>
      <c r="N2419">
        <v>1.0679316352779</v>
      </c>
      <c r="O2419">
        <v>39.9190153550094</v>
      </c>
      <c r="P2419">
        <v>45.908160280783797</v>
      </c>
      <c r="Q2419">
        <v>-2.6932758755894001E-2</v>
      </c>
    </row>
    <row r="2420" spans="1:17" hidden="1" x14ac:dyDescent="0.3">
      <c r="A2420" t="s">
        <v>5000</v>
      </c>
      <c r="B2420" t="s">
        <v>5001</v>
      </c>
      <c r="C2420" t="str">
        <f>IFERROR(VLOOKUP(Table1[[#This Row],[Ticker]],[1]!Table1[[Symbol]:[Industry]],2,FALSE),"-")</f>
        <v>-</v>
      </c>
      <c r="D2420" t="s">
        <v>553</v>
      </c>
      <c r="E2420">
        <v>188.22332</v>
      </c>
      <c r="F2420">
        <v>88.5</v>
      </c>
      <c r="G2420">
        <v>630.00821971045298</v>
      </c>
      <c r="H2420">
        <v>-5.51304334251006</v>
      </c>
      <c r="I2420">
        <v>216.110942942956</v>
      </c>
      <c r="J2420">
        <v>2.88236815713794</v>
      </c>
      <c r="K2420">
        <v>86.837634015491403</v>
      </c>
      <c r="L2420">
        <v>58.843927926632098</v>
      </c>
      <c r="M2420">
        <v>44.0738370172703</v>
      </c>
      <c r="N2420">
        <v>1.0537784363287701</v>
      </c>
      <c r="O2420">
        <v>21.2429378531073</v>
      </c>
      <c r="P2420">
        <v>704.54545454545405</v>
      </c>
    </row>
    <row r="2421" spans="1:17" hidden="1" x14ac:dyDescent="0.3">
      <c r="A2421" t="s">
        <v>5002</v>
      </c>
      <c r="B2421" t="s">
        <v>5003</v>
      </c>
      <c r="C2421" t="str">
        <f>IFERROR(VLOOKUP(Table1[[#This Row],[Ticker]],[1]!Table1[[Symbol]:[Industry]],2,FALSE),"-")</f>
        <v>-</v>
      </c>
      <c r="D2421" t="s">
        <v>413</v>
      </c>
      <c r="E2421">
        <v>187.946765</v>
      </c>
      <c r="F2421">
        <v>3.18</v>
      </c>
      <c r="G2421">
        <v>-95.617912788864402</v>
      </c>
      <c r="H2421">
        <v>-11.2882588073424</v>
      </c>
      <c r="I2421">
        <v>-58.554108474697898</v>
      </c>
      <c r="J2421">
        <v>-5.3733884231848998</v>
      </c>
      <c r="K2421">
        <v>3.6485755807078899</v>
      </c>
      <c r="L2421">
        <v>5.3295493605910798</v>
      </c>
      <c r="M2421">
        <v>39.561427819823699</v>
      </c>
      <c r="N2421">
        <v>2.8345903864243698</v>
      </c>
      <c r="O2421">
        <v>289.93710691823901</v>
      </c>
      <c r="P2421">
        <v>0.95238095238097098</v>
      </c>
      <c r="Q2421">
        <v>4.5122826681173997E-2</v>
      </c>
    </row>
    <row r="2422" spans="1:17" hidden="1" x14ac:dyDescent="0.3">
      <c r="A2422" t="s">
        <v>5004</v>
      </c>
      <c r="B2422" t="s">
        <v>5005</v>
      </c>
      <c r="C2422" t="str">
        <f>IFERROR(VLOOKUP(Table1[[#This Row],[Ticker]],[1]!Table1[[Symbol]:[Industry]],2,FALSE),"-")</f>
        <v>-</v>
      </c>
      <c r="D2422" t="s">
        <v>337</v>
      </c>
      <c r="E2422">
        <v>187.57555919999999</v>
      </c>
      <c r="F2422">
        <v>38.299999999999997</v>
      </c>
      <c r="G2422">
        <v>60.427231592879401</v>
      </c>
      <c r="H2422">
        <v>-4.7137688752222902</v>
      </c>
      <c r="I2422">
        <v>-7.5501401481613897</v>
      </c>
      <c r="J2422">
        <v>-5.0076019460641197</v>
      </c>
      <c r="K2422">
        <v>38.590053808082899</v>
      </c>
      <c r="L2422">
        <v>34.425782282883503</v>
      </c>
      <c r="M2422">
        <v>37.417052985677103</v>
      </c>
      <c r="N2422">
        <v>0.57040021865625601</v>
      </c>
      <c r="O2422">
        <v>22.454308093994701</v>
      </c>
      <c r="P2422">
        <v>89.603960396039597</v>
      </c>
      <c r="Q2422">
        <v>8.7759734440350998E-2</v>
      </c>
    </row>
    <row r="2423" spans="1:17" hidden="1" x14ac:dyDescent="0.3">
      <c r="A2423" t="s">
        <v>5006</v>
      </c>
      <c r="B2423" t="s">
        <v>5007</v>
      </c>
      <c r="C2423" t="str">
        <f>IFERROR(VLOOKUP(Table1[[#This Row],[Ticker]],[1]!Table1[[Symbol]:[Industry]],2,FALSE),"-")</f>
        <v>-</v>
      </c>
      <c r="D2423" t="s">
        <v>938</v>
      </c>
      <c r="E2423">
        <v>187.55</v>
      </c>
      <c r="F2423">
        <v>614</v>
      </c>
      <c r="G2423">
        <v>133.712345846267</v>
      </c>
      <c r="H2423">
        <v>-13.8040788202463</v>
      </c>
      <c r="I2423">
        <v>44.642966021604003</v>
      </c>
      <c r="J2423">
        <v>-3.8849354129380802</v>
      </c>
      <c r="K2423">
        <v>612.63053118852804</v>
      </c>
      <c r="L2423">
        <v>488.22018812595297</v>
      </c>
      <c r="M2423">
        <v>36.9605703550071</v>
      </c>
      <c r="N2423">
        <v>0.39565652534831602</v>
      </c>
      <c r="O2423">
        <v>19.609120521172599</v>
      </c>
      <c r="P2423">
        <v>183.34102445777501</v>
      </c>
      <c r="Q2423">
        <v>7.0748736503168999E-2</v>
      </c>
    </row>
    <row r="2424" spans="1:17" hidden="1" x14ac:dyDescent="0.3">
      <c r="A2424" t="s">
        <v>5008</v>
      </c>
      <c r="B2424" t="s">
        <v>5009</v>
      </c>
      <c r="C2424" t="str">
        <f>IFERROR(VLOOKUP(Table1[[#This Row],[Ticker]],[1]!Table1[[Symbol]:[Industry]],2,FALSE),"-")</f>
        <v>-</v>
      </c>
      <c r="D2424" t="s">
        <v>75</v>
      </c>
      <c r="E2424">
        <v>187.54417187499999</v>
      </c>
      <c r="F2424">
        <v>152.05000000000001</v>
      </c>
      <c r="G2424">
        <v>36.987174561748198</v>
      </c>
      <c r="H2424">
        <v>4.3325250188543603</v>
      </c>
      <c r="I2424">
        <v>-8.9646540663879701</v>
      </c>
      <c r="J2424">
        <v>-6.7073176128763096E-2</v>
      </c>
      <c r="K2424">
        <v>147.79333666127999</v>
      </c>
      <c r="L2424">
        <v>132.66312762838001</v>
      </c>
      <c r="M2424">
        <v>49.189961309345797</v>
      </c>
      <c r="N2424">
        <v>0.87391983673989904</v>
      </c>
      <c r="O2424">
        <v>8.8457744163104195</v>
      </c>
      <c r="P2424">
        <v>78.441497476821894</v>
      </c>
      <c r="Q2424">
        <v>6.1360972002839E-2</v>
      </c>
    </row>
    <row r="2425" spans="1:17" hidden="1" x14ac:dyDescent="0.3">
      <c r="A2425" t="s">
        <v>5010</v>
      </c>
      <c r="B2425" t="s">
        <v>5011</v>
      </c>
      <c r="C2425" t="str">
        <f>IFERROR(VLOOKUP(Table1[[#This Row],[Ticker]],[1]!Table1[[Symbol]:[Industry]],2,FALSE),"-")</f>
        <v>-</v>
      </c>
      <c r="E2425">
        <v>187.26750000000001</v>
      </c>
      <c r="F2425">
        <v>174.1</v>
      </c>
      <c r="G2425">
        <v>330.19381958133903</v>
      </c>
      <c r="H2425">
        <v>44.698134170876898</v>
      </c>
      <c r="I2425">
        <v>52.304486016147699</v>
      </c>
      <c r="J2425">
        <v>21.037562585460599</v>
      </c>
      <c r="K2425">
        <v>127.696673921965</v>
      </c>
      <c r="L2425">
        <v>101.18807826510699</v>
      </c>
      <c r="M2425">
        <v>85.430990207387694</v>
      </c>
      <c r="N2425">
        <v>2.0750121342383099</v>
      </c>
      <c r="O2425">
        <v>14.302125215393399</v>
      </c>
      <c r="P2425">
        <v>364.26666666666603</v>
      </c>
      <c r="Q2425">
        <v>0.15827302482445799</v>
      </c>
    </row>
    <row r="2426" spans="1:17" hidden="1" x14ac:dyDescent="0.3">
      <c r="A2426" t="s">
        <v>5012</v>
      </c>
      <c r="B2426" t="s">
        <v>5013</v>
      </c>
      <c r="C2426" t="str">
        <f>IFERROR(VLOOKUP(Table1[[#This Row],[Ticker]],[1]!Table1[[Symbol]:[Industry]],2,FALSE),"-")</f>
        <v>-</v>
      </c>
      <c r="D2426" t="s">
        <v>214</v>
      </c>
      <c r="E2426">
        <v>187.04493299999999</v>
      </c>
      <c r="F2426">
        <v>139.25</v>
      </c>
      <c r="G2426">
        <v>-44.345466281417998</v>
      </c>
      <c r="H2426">
        <v>-9.0614890516571993</v>
      </c>
      <c r="I2426">
        <v>-27.9230821714782</v>
      </c>
      <c r="J2426">
        <v>-5.55695796248457</v>
      </c>
      <c r="K2426">
        <v>140.93685806146701</v>
      </c>
      <c r="L2426">
        <v>149.44559795533399</v>
      </c>
      <c r="M2426">
        <v>45.2396593076448</v>
      </c>
      <c r="N2426">
        <v>2.4632529381444401</v>
      </c>
      <c r="O2426">
        <v>47.217235188509797</v>
      </c>
      <c r="P2426">
        <v>18.008474576271102</v>
      </c>
      <c r="Q2426">
        <v>0.10778877210011099</v>
      </c>
    </row>
    <row r="2427" spans="1:17" hidden="1" x14ac:dyDescent="0.3">
      <c r="A2427" t="s">
        <v>5014</v>
      </c>
      <c r="B2427" t="s">
        <v>5015</v>
      </c>
      <c r="C2427" t="str">
        <f>IFERROR(VLOOKUP(Table1[[#This Row],[Ticker]],[1]!Table1[[Symbol]:[Industry]],2,FALSE),"-")</f>
        <v>-</v>
      </c>
      <c r="D2427" t="s">
        <v>986</v>
      </c>
      <c r="E2427">
        <v>186.9781011</v>
      </c>
      <c r="F2427">
        <v>182</v>
      </c>
      <c r="G2427">
        <v>115.61923989594101</v>
      </c>
      <c r="H2427">
        <v>5.03305658173461</v>
      </c>
      <c r="I2427">
        <v>30.745775477574099</v>
      </c>
      <c r="J2427">
        <v>0.96500980235123102</v>
      </c>
      <c r="K2427">
        <v>156.173024030622</v>
      </c>
      <c r="L2427">
        <v>121.882742205131</v>
      </c>
      <c r="M2427">
        <v>67.723428118425602</v>
      </c>
      <c r="N2427">
        <v>0.76735963035966703</v>
      </c>
      <c r="O2427">
        <v>7.9120879120879</v>
      </c>
      <c r="P2427">
        <v>149.31506849314999</v>
      </c>
      <c r="Q2427">
        <v>2.1250099396505E-2</v>
      </c>
    </row>
    <row r="2428" spans="1:17" hidden="1" x14ac:dyDescent="0.3">
      <c r="A2428" t="s">
        <v>5016</v>
      </c>
      <c r="B2428" t="s">
        <v>5017</v>
      </c>
      <c r="C2428" t="str">
        <f>IFERROR(VLOOKUP(Table1[[#This Row],[Ticker]],[1]!Table1[[Symbol]:[Industry]],2,FALSE),"-")</f>
        <v>-</v>
      </c>
      <c r="D2428" t="s">
        <v>62</v>
      </c>
      <c r="E2428">
        <v>186.745</v>
      </c>
      <c r="F2428">
        <v>169.25</v>
      </c>
      <c r="G2428">
        <v>17.030166690026999</v>
      </c>
      <c r="H2428">
        <v>38.164374793272103</v>
      </c>
      <c r="I2428">
        <v>33.2445607552743</v>
      </c>
      <c r="J2428">
        <v>18.2516470925028</v>
      </c>
      <c r="K2428">
        <v>136.044347255508</v>
      </c>
      <c r="L2428">
        <v>126.938936228633</v>
      </c>
      <c r="M2428">
        <v>65.687834918266205</v>
      </c>
      <c r="N2428">
        <v>1.42877822814128</v>
      </c>
      <c r="O2428">
        <v>8.7149187592319102</v>
      </c>
      <c r="P2428">
        <v>94.316877152697998</v>
      </c>
    </row>
    <row r="2429" spans="1:17" hidden="1" x14ac:dyDescent="0.3">
      <c r="A2429" t="s">
        <v>5018</v>
      </c>
      <c r="B2429" t="s">
        <v>5019</v>
      </c>
      <c r="C2429" t="str">
        <f>IFERROR(VLOOKUP(Table1[[#This Row],[Ticker]],[1]!Table1[[Symbol]:[Industry]],2,FALSE),"-")</f>
        <v>-</v>
      </c>
      <c r="D2429" t="s">
        <v>130</v>
      </c>
      <c r="E2429">
        <v>186.50190649999999</v>
      </c>
      <c r="F2429">
        <v>21.55</v>
      </c>
      <c r="G2429">
        <v>8.7076811685350997</v>
      </c>
      <c r="H2429">
        <v>2.6325764566463099</v>
      </c>
      <c r="I2429">
        <v>-25.537067681702499</v>
      </c>
      <c r="J2429">
        <v>-9.1374374145393702</v>
      </c>
      <c r="K2429">
        <v>21.091401921900701</v>
      </c>
      <c r="L2429">
        <v>20.308225800532998</v>
      </c>
      <c r="M2429">
        <v>49.6485940640002</v>
      </c>
      <c r="N2429">
        <v>1.7761237002095001</v>
      </c>
      <c r="O2429">
        <v>41.299303944315497</v>
      </c>
      <c r="P2429">
        <v>56.159420289854999</v>
      </c>
      <c r="Q2429">
        <v>6.6663197625018003E-2</v>
      </c>
    </row>
    <row r="2430" spans="1:17" hidden="1" x14ac:dyDescent="0.3">
      <c r="A2430" t="s">
        <v>5020</v>
      </c>
      <c r="B2430" t="s">
        <v>5021</v>
      </c>
      <c r="C2430" t="str">
        <f>IFERROR(VLOOKUP(Table1[[#This Row],[Ticker]],[1]!Table1[[Symbol]:[Industry]],2,FALSE),"-")</f>
        <v>-</v>
      </c>
      <c r="D2430" t="s">
        <v>384</v>
      </c>
      <c r="E2430">
        <v>186.18590328499999</v>
      </c>
      <c r="F2430">
        <v>113.47</v>
      </c>
      <c r="G2430">
        <v>-47.521258110995603</v>
      </c>
      <c r="H2430">
        <v>9.7054672217520803</v>
      </c>
      <c r="I2430">
        <v>-26.849843157692</v>
      </c>
      <c r="J2430">
        <v>-4.9612590890891903</v>
      </c>
      <c r="K2430">
        <v>110.488571384474</v>
      </c>
      <c r="L2430">
        <v>115.298167642764</v>
      </c>
      <c r="M2430">
        <v>42.489151233604503</v>
      </c>
      <c r="N2430">
        <v>0.55483781920669595</v>
      </c>
      <c r="O2430">
        <v>39.948885167885699</v>
      </c>
      <c r="P2430">
        <v>28.723766307430498</v>
      </c>
      <c r="Q2430">
        <v>5.6404074530663997E-2</v>
      </c>
    </row>
    <row r="2431" spans="1:17" hidden="1" x14ac:dyDescent="0.3">
      <c r="A2431" t="s">
        <v>5022</v>
      </c>
      <c r="B2431" t="s">
        <v>5023</v>
      </c>
      <c r="C2431" t="str">
        <f>IFERROR(VLOOKUP(Table1[[#This Row],[Ticker]],[1]!Table1[[Symbol]:[Industry]],2,FALSE),"-")</f>
        <v>-</v>
      </c>
      <c r="D2431" t="s">
        <v>46</v>
      </c>
      <c r="E2431">
        <v>186.10328759999999</v>
      </c>
      <c r="F2431">
        <v>595.1</v>
      </c>
      <c r="G2431">
        <v>-71.465023317836994</v>
      </c>
      <c r="H2431">
        <v>-6.0623987715309298</v>
      </c>
      <c r="I2431">
        <v>-77.500130509139197</v>
      </c>
      <c r="J2431">
        <v>-4.8851603292085803</v>
      </c>
      <c r="K2431">
        <v>918.14414388856801</v>
      </c>
      <c r="L2431">
        <v>1341.1039622256701</v>
      </c>
      <c r="M2431">
        <v>34.200816603875602</v>
      </c>
      <c r="N2431">
        <v>0.54458353495613299</v>
      </c>
      <c r="O2431">
        <v>298.56998823727099</v>
      </c>
      <c r="Q2431">
        <v>1.8546389129524998E-2</v>
      </c>
    </row>
    <row r="2432" spans="1:17" hidden="1" x14ac:dyDescent="0.3">
      <c r="A2432" t="s">
        <v>5024</v>
      </c>
      <c r="B2432" t="s">
        <v>5025</v>
      </c>
      <c r="C2432" t="str">
        <f>IFERROR(VLOOKUP(Table1[[#This Row],[Ticker]],[1]!Table1[[Symbol]:[Industry]],2,FALSE),"-")</f>
        <v>-</v>
      </c>
      <c r="D2432" t="s">
        <v>75</v>
      </c>
      <c r="E2432">
        <v>186.09001183999999</v>
      </c>
      <c r="F2432">
        <v>129.1</v>
      </c>
      <c r="G2432">
        <v>-55.855588612371697</v>
      </c>
      <c r="H2432">
        <v>4.0200783286186503</v>
      </c>
      <c r="I2432">
        <v>-31.272711361316599</v>
      </c>
      <c r="J2432">
        <v>1.8529472008452501</v>
      </c>
      <c r="K2432">
        <v>128.74971609916</v>
      </c>
      <c r="L2432">
        <v>138.77465813634799</v>
      </c>
      <c r="M2432">
        <v>56.013790177927397</v>
      </c>
      <c r="N2432">
        <v>0.977229289324413</v>
      </c>
      <c r="O2432">
        <v>54.9186676994577</v>
      </c>
      <c r="P2432">
        <v>15.8886894075403</v>
      </c>
      <c r="Q2432">
        <v>-2.4896501183892E-2</v>
      </c>
    </row>
    <row r="2433" spans="1:17" hidden="1" x14ac:dyDescent="0.3">
      <c r="A2433" t="s">
        <v>5026</v>
      </c>
      <c r="B2433" t="s">
        <v>5027</v>
      </c>
      <c r="C2433" t="str">
        <f>IFERROR(VLOOKUP(Table1[[#This Row],[Ticker]],[1]!Table1[[Symbol]:[Industry]],2,FALSE),"-")</f>
        <v>-</v>
      </c>
      <c r="D2433" t="s">
        <v>1091</v>
      </c>
      <c r="E2433">
        <v>186.02521236800001</v>
      </c>
      <c r="F2433">
        <v>138.75</v>
      </c>
      <c r="G2433">
        <v>-62.373425716877698</v>
      </c>
      <c r="H2433">
        <v>-6.2545457500624204</v>
      </c>
      <c r="I2433">
        <v>-54.408777117980797</v>
      </c>
      <c r="J2433">
        <v>-1.96101897482305</v>
      </c>
      <c r="K2433">
        <v>150.36252620082701</v>
      </c>
      <c r="L2433">
        <v>173.87609446918299</v>
      </c>
      <c r="M2433">
        <v>35.4138520659723</v>
      </c>
      <c r="N2433">
        <v>0.76373501432451396</v>
      </c>
      <c r="O2433">
        <v>116.25225225225201</v>
      </c>
      <c r="P2433">
        <v>10.5577689243027</v>
      </c>
      <c r="Q2433">
        <v>0.129714483877927</v>
      </c>
    </row>
    <row r="2434" spans="1:17" hidden="1" x14ac:dyDescent="0.3">
      <c r="A2434" t="s">
        <v>5028</v>
      </c>
      <c r="B2434" t="s">
        <v>5029</v>
      </c>
      <c r="C2434" t="str">
        <f>IFERROR(VLOOKUP(Table1[[#This Row],[Ticker]],[1]!Table1[[Symbol]:[Industry]],2,FALSE),"-")</f>
        <v>-</v>
      </c>
      <c r="D2434" t="s">
        <v>62</v>
      </c>
      <c r="E2434">
        <v>185.7732867</v>
      </c>
      <c r="F2434">
        <v>161.85</v>
      </c>
      <c r="G2434">
        <v>2.3519569104201601</v>
      </c>
      <c r="H2434">
        <v>-12.3131070469215</v>
      </c>
      <c r="I2434">
        <v>-28.0062361897918</v>
      </c>
      <c r="J2434">
        <v>-4.1552945573965001</v>
      </c>
      <c r="K2434">
        <v>164.60827126506101</v>
      </c>
      <c r="L2434">
        <v>165.435425905942</v>
      </c>
      <c r="M2434">
        <v>39.117404489591401</v>
      </c>
      <c r="N2434">
        <v>1.3848472930965601</v>
      </c>
      <c r="O2434">
        <v>35.186901451961702</v>
      </c>
      <c r="P2434">
        <v>36.122792262405298</v>
      </c>
      <c r="Q2434">
        <v>-9.4425661948472003E-2</v>
      </c>
    </row>
    <row r="2435" spans="1:17" hidden="1" x14ac:dyDescent="0.3">
      <c r="A2435" t="s">
        <v>5030</v>
      </c>
      <c r="B2435" t="s">
        <v>5031</v>
      </c>
      <c r="C2435" t="str">
        <f>IFERROR(VLOOKUP(Table1[[#This Row],[Ticker]],[1]!Table1[[Symbol]:[Industry]],2,FALSE),"-")</f>
        <v>-</v>
      </c>
      <c r="D2435" t="s">
        <v>75</v>
      </c>
      <c r="E2435">
        <v>185.62992</v>
      </c>
      <c r="F2435">
        <v>80.8</v>
      </c>
      <c r="G2435">
        <v>211.95642226167001</v>
      </c>
      <c r="H2435">
        <v>-5.0559641897787397</v>
      </c>
      <c r="I2435">
        <v>-6.9202081830795397</v>
      </c>
      <c r="J2435">
        <v>-0.76243741453936598</v>
      </c>
      <c r="K2435">
        <v>80.5847240183856</v>
      </c>
      <c r="L2435">
        <v>71.228426412349705</v>
      </c>
      <c r="M2435">
        <v>99.999999971025503</v>
      </c>
      <c r="O2435">
        <v>0</v>
      </c>
      <c r="P2435">
        <v>238.35845896147401</v>
      </c>
    </row>
    <row r="2436" spans="1:17" hidden="1" x14ac:dyDescent="0.3">
      <c r="A2436" t="s">
        <v>5032</v>
      </c>
      <c r="B2436" t="s">
        <v>5033</v>
      </c>
      <c r="C2436" t="str">
        <f>IFERROR(VLOOKUP(Table1[[#This Row],[Ticker]],[1]!Table1[[Symbol]:[Industry]],2,FALSE),"-")</f>
        <v>-</v>
      </c>
      <c r="E2436">
        <v>185.47499999999999</v>
      </c>
      <c r="F2436">
        <v>123.65</v>
      </c>
      <c r="G2436">
        <v>186.79451851802801</v>
      </c>
      <c r="H2436">
        <v>1.05405039873924</v>
      </c>
      <c r="I2436">
        <v>158.71833302998499</v>
      </c>
      <c r="J2436">
        <v>-0.76243741453936598</v>
      </c>
      <c r="K2436">
        <v>109.468225958437</v>
      </c>
      <c r="L2436">
        <v>75.2055583472835</v>
      </c>
      <c r="M2436">
        <v>100</v>
      </c>
      <c r="N2436">
        <v>0</v>
      </c>
      <c r="O2436">
        <v>0</v>
      </c>
      <c r="P2436">
        <v>213.19655521783099</v>
      </c>
    </row>
    <row r="2437" spans="1:17" hidden="1" x14ac:dyDescent="0.3">
      <c r="A2437" t="s">
        <v>5034</v>
      </c>
      <c r="B2437" t="s">
        <v>5035</v>
      </c>
      <c r="C2437" t="str">
        <f>IFERROR(VLOOKUP(Table1[[#This Row],[Ticker]],[1]!Table1[[Symbol]:[Industry]],2,FALSE),"-")</f>
        <v>-</v>
      </c>
      <c r="D2437" t="s">
        <v>140</v>
      </c>
      <c r="E2437">
        <v>185.3024628</v>
      </c>
      <c r="F2437">
        <v>104.76</v>
      </c>
      <c r="G2437">
        <v>-7.0854079982089102</v>
      </c>
      <c r="H2437">
        <v>-0.92851320938658899</v>
      </c>
      <c r="I2437">
        <v>-10.9363191967809</v>
      </c>
      <c r="J2437">
        <v>4.3751591010021</v>
      </c>
      <c r="K2437">
        <v>97.476906453573406</v>
      </c>
      <c r="L2437">
        <v>93.980328954126705</v>
      </c>
      <c r="M2437">
        <v>66.962288733529604</v>
      </c>
      <c r="N2437">
        <v>2.16004329552527</v>
      </c>
      <c r="O2437">
        <v>45.093547155402803</v>
      </c>
      <c r="P2437">
        <v>49.230769230769198</v>
      </c>
      <c r="Q2437">
        <v>5.6775425178381002E-2</v>
      </c>
    </row>
    <row r="2438" spans="1:17" hidden="1" x14ac:dyDescent="0.3">
      <c r="A2438" t="s">
        <v>5036</v>
      </c>
      <c r="B2438" t="s">
        <v>5037</v>
      </c>
      <c r="C2438" t="str">
        <f>IFERROR(VLOOKUP(Table1[[#This Row],[Ticker]],[1]!Table1[[Symbol]:[Industry]],2,FALSE),"-")</f>
        <v>-</v>
      </c>
      <c r="D2438" t="s">
        <v>304</v>
      </c>
      <c r="E2438">
        <v>184.78371548800001</v>
      </c>
      <c r="F2438">
        <v>40.299999999999997</v>
      </c>
      <c r="G2438">
        <v>213.96958492181801</v>
      </c>
      <c r="H2438">
        <v>1.97162560720198</v>
      </c>
      <c r="I2438">
        <v>161.49588560614799</v>
      </c>
      <c r="J2438">
        <v>-6.77386598596794</v>
      </c>
      <c r="K2438">
        <v>33.933780815456402</v>
      </c>
      <c r="L2438">
        <v>21.638040453315899</v>
      </c>
      <c r="M2438">
        <v>41.970712477004497</v>
      </c>
      <c r="N2438">
        <v>0.32922956602262798</v>
      </c>
      <c r="O2438">
        <v>15.3846153846153</v>
      </c>
      <c r="P2438">
        <v>302.99999999999898</v>
      </c>
      <c r="Q2438">
        <v>8.3914576826507006E-2</v>
      </c>
    </row>
    <row r="2439" spans="1:17" hidden="1" x14ac:dyDescent="0.3">
      <c r="A2439" t="s">
        <v>5038</v>
      </c>
      <c r="B2439" t="s">
        <v>5039</v>
      </c>
      <c r="C2439" t="str">
        <f>IFERROR(VLOOKUP(Table1[[#This Row],[Ticker]],[1]!Table1[[Symbol]:[Industry]],2,FALSE),"-")</f>
        <v>-</v>
      </c>
      <c r="D2439" t="s">
        <v>246</v>
      </c>
      <c r="E2439">
        <v>184.74240415</v>
      </c>
      <c r="F2439">
        <v>34.090000000000003</v>
      </c>
      <c r="G2439">
        <v>208.79953655486699</v>
      </c>
      <c r="H2439">
        <v>45.506806372991797</v>
      </c>
      <c r="I2439">
        <v>70.194887682016301</v>
      </c>
      <c r="J2439">
        <v>5.3064860377326699</v>
      </c>
      <c r="K2439">
        <v>26.898782186358201</v>
      </c>
      <c r="L2439">
        <v>20.582955231465998</v>
      </c>
      <c r="M2439">
        <v>81.364353893510199</v>
      </c>
      <c r="N2439">
        <v>1.4428173582003601</v>
      </c>
      <c r="O2439">
        <v>6.1308301554708002</v>
      </c>
      <c r="P2439">
        <v>249.64102564102501</v>
      </c>
      <c r="Q2439">
        <v>8.8458577305444999E-2</v>
      </c>
    </row>
    <row r="2440" spans="1:17" hidden="1" x14ac:dyDescent="0.3">
      <c r="A2440" t="s">
        <v>5040</v>
      </c>
      <c r="B2440" t="s">
        <v>5041</v>
      </c>
      <c r="C2440" t="str">
        <f>IFERROR(VLOOKUP(Table1[[#This Row],[Ticker]],[1]!Table1[[Symbol]:[Industry]],2,FALSE),"-")</f>
        <v>-</v>
      </c>
      <c r="E2440">
        <v>184.56892300000001</v>
      </c>
      <c r="F2440">
        <v>16.57</v>
      </c>
      <c r="G2440">
        <v>39.951067567945799</v>
      </c>
      <c r="H2440">
        <v>-23.8089617916972</v>
      </c>
      <c r="I2440">
        <v>-44.401155604951803</v>
      </c>
      <c r="J2440">
        <v>-5.96669035242408</v>
      </c>
      <c r="K2440">
        <v>19.1576305793951</v>
      </c>
      <c r="L2440">
        <v>18.057610195065902</v>
      </c>
      <c r="M2440">
        <v>26.941766345553098</v>
      </c>
      <c r="N2440">
        <v>0.77274953102157995</v>
      </c>
      <c r="O2440">
        <v>91.460470730235301</v>
      </c>
      <c r="P2440">
        <v>76.070555732653204</v>
      </c>
      <c r="Q2440">
        <v>0.103796102331168</v>
      </c>
    </row>
    <row r="2441" spans="1:17" hidden="1" x14ac:dyDescent="0.3">
      <c r="A2441" t="s">
        <v>5042</v>
      </c>
      <c r="B2441" t="s">
        <v>5043</v>
      </c>
      <c r="C2441" t="str">
        <f>IFERROR(VLOOKUP(Table1[[#This Row],[Ticker]],[1]!Table1[[Symbol]:[Industry]],2,FALSE),"-")</f>
        <v>-</v>
      </c>
      <c r="D2441" t="s">
        <v>1402</v>
      </c>
      <c r="E2441">
        <v>184.33438670000001</v>
      </c>
      <c r="F2441">
        <v>1991.5</v>
      </c>
      <c r="G2441">
        <v>-50.617650224167399</v>
      </c>
      <c r="H2441">
        <v>-4.6037028832460702</v>
      </c>
      <c r="I2441">
        <v>-24.538413431530198</v>
      </c>
      <c r="J2441">
        <v>1.48820197164989</v>
      </c>
      <c r="K2441">
        <v>2013.22787413692</v>
      </c>
      <c r="L2441">
        <v>2162.4368690430101</v>
      </c>
      <c r="M2441">
        <v>67.007907135543704</v>
      </c>
      <c r="N2441">
        <v>1.2190674654858</v>
      </c>
      <c r="O2441">
        <v>38.586492593522401</v>
      </c>
      <c r="P2441">
        <v>6.4973262032085497</v>
      </c>
      <c r="Q2441">
        <v>2.9716057592519999E-2</v>
      </c>
    </row>
    <row r="2442" spans="1:17" hidden="1" x14ac:dyDescent="0.3">
      <c r="A2442" t="s">
        <v>5044</v>
      </c>
      <c r="B2442" t="s">
        <v>5045</v>
      </c>
      <c r="C2442" t="str">
        <f>IFERROR(VLOOKUP(Table1[[#This Row],[Ticker]],[1]!Table1[[Symbol]:[Industry]],2,FALSE),"-")</f>
        <v>-</v>
      </c>
      <c r="D2442" t="s">
        <v>122</v>
      </c>
      <c r="E2442">
        <v>184.19218000000001</v>
      </c>
      <c r="F2442">
        <v>260.5</v>
      </c>
      <c r="G2442">
        <v>118.084120034124</v>
      </c>
      <c r="H2442">
        <v>-11.8166294103138</v>
      </c>
      <c r="I2442">
        <v>-15.428331691203001</v>
      </c>
      <c r="J2442">
        <v>-0.93661972535804106</v>
      </c>
      <c r="K2442">
        <v>278.892829534253</v>
      </c>
      <c r="L2442">
        <v>233.241995014607</v>
      </c>
      <c r="M2442">
        <v>43.720097286484602</v>
      </c>
      <c r="N2442">
        <v>0.50426809189695698</v>
      </c>
      <c r="O2442">
        <v>60.441458733205302</v>
      </c>
      <c r="P2442">
        <v>156.65024630541799</v>
      </c>
    </row>
    <row r="2443" spans="1:17" hidden="1" x14ac:dyDescent="0.3">
      <c r="A2443" t="s">
        <v>5046</v>
      </c>
      <c r="B2443" t="s">
        <v>5047</v>
      </c>
      <c r="C2443" t="str">
        <f>IFERROR(VLOOKUP(Table1[[#This Row],[Ticker]],[1]!Table1[[Symbol]:[Industry]],2,FALSE),"-")</f>
        <v>-</v>
      </c>
      <c r="E2443">
        <v>184.17349999999999</v>
      </c>
      <c r="F2443">
        <v>182.35</v>
      </c>
      <c r="G2443">
        <v>966.82338296446505</v>
      </c>
      <c r="H2443">
        <v>-1.68294831676287</v>
      </c>
      <c r="I2443">
        <v>594.05224644791099</v>
      </c>
      <c r="J2443">
        <v>-4.6876218191758303</v>
      </c>
      <c r="K2443">
        <v>162.24919598048299</v>
      </c>
      <c r="L2443">
        <v>78.506844100857293</v>
      </c>
      <c r="M2443">
        <v>25.005276184215798</v>
      </c>
      <c r="N2443">
        <v>2.9540116763969899</v>
      </c>
      <c r="O2443">
        <v>15.2179873868933</v>
      </c>
      <c r="P2443">
        <v>993.22541966426797</v>
      </c>
    </row>
    <row r="2444" spans="1:17" hidden="1" x14ac:dyDescent="0.3">
      <c r="A2444" t="s">
        <v>5048</v>
      </c>
      <c r="B2444" t="s">
        <v>5049</v>
      </c>
      <c r="C2444" t="str">
        <f>IFERROR(VLOOKUP(Table1[[#This Row],[Ticker]],[1]!Table1[[Symbol]:[Industry]],2,FALSE),"-")</f>
        <v>-</v>
      </c>
      <c r="D2444" t="s">
        <v>1315</v>
      </c>
      <c r="E2444">
        <v>183.70820789999999</v>
      </c>
      <c r="F2444">
        <v>122.49</v>
      </c>
      <c r="G2444">
        <v>-18.945242244149402</v>
      </c>
      <c r="H2444">
        <v>-4.2804506182912299</v>
      </c>
      <c r="I2444">
        <v>-8.0078706839238301</v>
      </c>
      <c r="J2444">
        <v>-1.4131084190127201</v>
      </c>
      <c r="K2444">
        <v>121.511649126187</v>
      </c>
      <c r="L2444">
        <v>118.791960141717</v>
      </c>
      <c r="M2444">
        <v>62.4894939835931</v>
      </c>
      <c r="N2444">
        <v>2.5907883369804199</v>
      </c>
      <c r="O2444">
        <v>2.9471793615805302</v>
      </c>
      <c r="P2444">
        <v>10.351351351351299</v>
      </c>
    </row>
    <row r="2445" spans="1:17" hidden="1" x14ac:dyDescent="0.3">
      <c r="A2445" t="s">
        <v>5050</v>
      </c>
      <c r="B2445" t="s">
        <v>5051</v>
      </c>
      <c r="C2445" t="str">
        <f>IFERROR(VLOOKUP(Table1[[#This Row],[Ticker]],[1]!Table1[[Symbol]:[Industry]],2,FALSE),"-")</f>
        <v>-</v>
      </c>
      <c r="E2445">
        <v>183.54474847999899</v>
      </c>
      <c r="F2445">
        <v>100.28</v>
      </c>
      <c r="G2445">
        <v>-50.241939487074603</v>
      </c>
      <c r="H2445">
        <v>34.222535088720498</v>
      </c>
      <c r="I2445">
        <v>-35.749715959955701</v>
      </c>
      <c r="J2445">
        <v>-15.7227898374468</v>
      </c>
      <c r="K2445">
        <v>80.423776563477205</v>
      </c>
      <c r="M2445">
        <v>63.0500717560517</v>
      </c>
      <c r="N2445">
        <v>2.5724556638440599</v>
      </c>
      <c r="O2445">
        <v>44.754686876745097</v>
      </c>
      <c r="P2445">
        <v>89.744560075685897</v>
      </c>
    </row>
    <row r="2446" spans="1:17" hidden="1" x14ac:dyDescent="0.3">
      <c r="A2446" t="s">
        <v>5052</v>
      </c>
      <c r="B2446" t="s">
        <v>5053</v>
      </c>
      <c r="C2446" t="str">
        <f>IFERROR(VLOOKUP(Table1[[#This Row],[Ticker]],[1]!Table1[[Symbol]:[Industry]],2,FALSE),"-")</f>
        <v>-</v>
      </c>
      <c r="D2446" t="s">
        <v>114</v>
      </c>
      <c r="E2446">
        <v>183.52736999999999</v>
      </c>
      <c r="F2446">
        <v>167</v>
      </c>
      <c r="G2446">
        <v>-14.9572585883586</v>
      </c>
      <c r="H2446">
        <v>-3.4691378424733399</v>
      </c>
      <c r="I2446">
        <v>-9.9873230902921009</v>
      </c>
      <c r="J2446">
        <v>2.2743071952389502</v>
      </c>
      <c r="K2446">
        <v>161.78493880033699</v>
      </c>
      <c r="L2446">
        <v>153.625703423917</v>
      </c>
      <c r="M2446">
        <v>54.435439573862098</v>
      </c>
      <c r="N2446">
        <v>0.84437690156616696</v>
      </c>
      <c r="O2446">
        <v>19.9101796407185</v>
      </c>
      <c r="P2446">
        <v>39.1666666666666</v>
      </c>
      <c r="Q2446">
        <v>0.107205478031346</v>
      </c>
    </row>
    <row r="2447" spans="1:17" hidden="1" x14ac:dyDescent="0.3">
      <c r="A2447" t="s">
        <v>5054</v>
      </c>
      <c r="B2447" t="s">
        <v>5055</v>
      </c>
      <c r="C2447" t="str">
        <f>IFERROR(VLOOKUP(Table1[[#This Row],[Ticker]],[1]!Table1[[Symbol]:[Industry]],2,FALSE),"-")</f>
        <v>-</v>
      </c>
      <c r="D2447" t="s">
        <v>481</v>
      </c>
      <c r="E2447">
        <v>182.91783482400001</v>
      </c>
      <c r="F2447">
        <v>7.44</v>
      </c>
      <c r="G2447">
        <v>53.550993526176597</v>
      </c>
      <c r="H2447">
        <v>2.6094025979776299</v>
      </c>
      <c r="I2447">
        <v>-12.172024957316401</v>
      </c>
      <c r="J2447">
        <v>-3.0701297222316701</v>
      </c>
      <c r="K2447">
        <v>7.5825501102207902</v>
      </c>
      <c r="L2447">
        <v>7.0285434501313402</v>
      </c>
      <c r="M2447">
        <v>41.699745488595603</v>
      </c>
      <c r="N2447">
        <v>0.79452442633930298</v>
      </c>
      <c r="O2447">
        <v>52.228429173535901</v>
      </c>
      <c r="P2447">
        <v>94.432009669449698</v>
      </c>
      <c r="Q2447">
        <v>7.1998802163052003E-2</v>
      </c>
    </row>
    <row r="2448" spans="1:17" hidden="1" x14ac:dyDescent="0.3">
      <c r="A2448" t="s">
        <v>5056</v>
      </c>
      <c r="B2448" t="s">
        <v>5057</v>
      </c>
      <c r="C2448" t="str">
        <f>IFERROR(VLOOKUP(Table1[[#This Row],[Ticker]],[1]!Table1[[Symbol]:[Industry]],2,FALSE),"-")</f>
        <v>-</v>
      </c>
      <c r="E2448">
        <v>182.624</v>
      </c>
      <c r="F2448">
        <v>291.05</v>
      </c>
      <c r="G2448">
        <v>1459.70150553452</v>
      </c>
      <c r="H2448">
        <v>13.815104337611301</v>
      </c>
      <c r="I2448">
        <v>451.48546363722602</v>
      </c>
      <c r="J2448">
        <v>9.5817234516632599</v>
      </c>
      <c r="K2448">
        <v>221.58196621366099</v>
      </c>
      <c r="L2448">
        <v>128.09729499041501</v>
      </c>
      <c r="M2448">
        <v>88.311365649824197</v>
      </c>
      <c r="N2448">
        <v>0.49286862720137598</v>
      </c>
      <c r="O2448">
        <v>0</v>
      </c>
      <c r="P2448">
        <v>1572.7011494252799</v>
      </c>
      <c r="Q2448">
        <v>0.20881377544530799</v>
      </c>
    </row>
    <row r="2449" spans="1:17" hidden="1" x14ac:dyDescent="0.3">
      <c r="A2449" t="s">
        <v>5058</v>
      </c>
      <c r="B2449" t="s">
        <v>5059</v>
      </c>
      <c r="C2449" t="str">
        <f>IFERROR(VLOOKUP(Table1[[#This Row],[Ticker]],[1]!Table1[[Symbol]:[Industry]],2,FALSE),"-")</f>
        <v>-</v>
      </c>
      <c r="D2449" t="s">
        <v>637</v>
      </c>
      <c r="E2449">
        <v>182.37254773499899</v>
      </c>
      <c r="F2449">
        <v>28.36</v>
      </c>
      <c r="G2449">
        <v>-12.047197990126</v>
      </c>
      <c r="H2449">
        <v>6.7783553368484704</v>
      </c>
      <c r="I2449">
        <v>-2.1999485692029199</v>
      </c>
      <c r="J2449">
        <v>5.4969329003032099</v>
      </c>
      <c r="K2449">
        <v>25.289327306814702</v>
      </c>
      <c r="L2449">
        <v>24.242790759179101</v>
      </c>
      <c r="M2449">
        <v>65.831396143154095</v>
      </c>
      <c r="N2449">
        <v>2.5339705987743399</v>
      </c>
      <c r="O2449">
        <v>11.2482369534555</v>
      </c>
      <c r="P2449">
        <v>40.396039603960297</v>
      </c>
      <c r="Q2449">
        <v>3.7027820319316999E-2</v>
      </c>
    </row>
    <row r="2450" spans="1:17" hidden="1" x14ac:dyDescent="0.3">
      <c r="A2450" t="s">
        <v>5060</v>
      </c>
      <c r="B2450" t="s">
        <v>5061</v>
      </c>
      <c r="C2450" t="str">
        <f>IFERROR(VLOOKUP(Table1[[#This Row],[Ticker]],[1]!Table1[[Symbol]:[Industry]],2,FALSE),"-")</f>
        <v>-</v>
      </c>
      <c r="D2450" t="s">
        <v>384</v>
      </c>
      <c r="E2450">
        <v>182.256168</v>
      </c>
      <c r="F2450">
        <v>25.96</v>
      </c>
      <c r="G2450">
        <v>-72.012763705879294</v>
      </c>
      <c r="H2450">
        <v>-7.1213040320618797</v>
      </c>
      <c r="I2450">
        <v>-46.7736947433783</v>
      </c>
      <c r="J2450">
        <v>-2.3844668373986702</v>
      </c>
      <c r="K2450">
        <v>27.7715463196676</v>
      </c>
      <c r="L2450">
        <v>35.156939013515498</v>
      </c>
      <c r="M2450">
        <v>38.091459185253399</v>
      </c>
      <c r="N2450">
        <v>1.03068591460805</v>
      </c>
      <c r="O2450">
        <v>125.34668721109399</v>
      </c>
      <c r="P2450">
        <v>20.519962859795701</v>
      </c>
      <c r="Q2450">
        <v>0.11277597572173199</v>
      </c>
    </row>
    <row r="2451" spans="1:17" hidden="1" x14ac:dyDescent="0.3">
      <c r="A2451" t="s">
        <v>5062</v>
      </c>
      <c r="B2451" t="s">
        <v>5063</v>
      </c>
      <c r="C2451" t="str">
        <f>IFERROR(VLOOKUP(Table1[[#This Row],[Ticker]],[1]!Table1[[Symbol]:[Industry]],2,FALSE),"-")</f>
        <v>-</v>
      </c>
      <c r="D2451" t="s">
        <v>413</v>
      </c>
      <c r="E2451">
        <v>182.06710340000001</v>
      </c>
      <c r="F2451">
        <v>179.1</v>
      </c>
      <c r="G2451">
        <v>39.970466783707899</v>
      </c>
      <c r="H2451">
        <v>11.9933637412779</v>
      </c>
      <c r="I2451">
        <v>31.141305038178</v>
      </c>
      <c r="J2451">
        <v>0.69249318359877499</v>
      </c>
      <c r="K2451">
        <v>161.868693821737</v>
      </c>
      <c r="L2451">
        <v>139.44999937145599</v>
      </c>
      <c r="M2451">
        <v>61.428480387834099</v>
      </c>
      <c r="N2451">
        <v>0.38169834845019601</v>
      </c>
      <c r="O2451">
        <v>5.5276381909547796</v>
      </c>
      <c r="P2451">
        <v>68.485418626528599</v>
      </c>
      <c r="Q2451">
        <v>6.1155381440882998E-2</v>
      </c>
    </row>
    <row r="2452" spans="1:17" hidden="1" x14ac:dyDescent="0.3">
      <c r="A2452" t="s">
        <v>5064</v>
      </c>
      <c r="B2452" t="s">
        <v>5065</v>
      </c>
      <c r="C2452" t="str">
        <f>IFERROR(VLOOKUP(Table1[[#This Row],[Ticker]],[1]!Table1[[Symbol]:[Industry]],2,FALSE),"-")</f>
        <v>-</v>
      </c>
      <c r="D2452" t="s">
        <v>1175</v>
      </c>
      <c r="E2452">
        <v>181.75725550499999</v>
      </c>
      <c r="F2452">
        <v>19.059999999999999</v>
      </c>
      <c r="G2452">
        <v>-30.8631895820089</v>
      </c>
      <c r="H2452">
        <v>-9.5418512865529301</v>
      </c>
      <c r="I2452">
        <v>-39.575847328282201</v>
      </c>
      <c r="J2452">
        <v>-5.2483245113135597</v>
      </c>
      <c r="K2452">
        <v>20.0259184906452</v>
      </c>
      <c r="L2452">
        <v>21.445667667963601</v>
      </c>
      <c r="M2452">
        <v>29.626584460282999</v>
      </c>
      <c r="N2452">
        <v>1.0888916918779199</v>
      </c>
      <c r="O2452">
        <v>54.249737670514101</v>
      </c>
      <c r="P2452">
        <v>12.117647058823501</v>
      </c>
      <c r="Q2452">
        <v>-1.1749423529615E-2</v>
      </c>
    </row>
    <row r="2453" spans="1:17" hidden="1" x14ac:dyDescent="0.3">
      <c r="A2453" t="s">
        <v>5066</v>
      </c>
      <c r="B2453" t="s">
        <v>5067</v>
      </c>
      <c r="C2453" t="str">
        <f>IFERROR(VLOOKUP(Table1[[#This Row],[Ticker]],[1]!Table1[[Symbol]:[Industry]],2,FALSE),"-")</f>
        <v>-</v>
      </c>
      <c r="D2453" t="s">
        <v>416</v>
      </c>
      <c r="E2453">
        <v>181.46528000000001</v>
      </c>
      <c r="F2453">
        <v>195</v>
      </c>
      <c r="G2453">
        <v>-57.3884555704253</v>
      </c>
      <c r="H2453">
        <v>-18.2377823715969</v>
      </c>
      <c r="I2453">
        <v>-39.135041760107498</v>
      </c>
      <c r="J2453">
        <v>-5.1907586554700602</v>
      </c>
      <c r="K2453">
        <v>211.50675000387201</v>
      </c>
      <c r="L2453">
        <v>228.86915082313101</v>
      </c>
      <c r="M2453">
        <v>29.4326989821399</v>
      </c>
      <c r="N2453">
        <v>1.4241927674946899</v>
      </c>
      <c r="O2453">
        <v>87.179487179487097</v>
      </c>
      <c r="P2453">
        <v>4.27807486631015</v>
      </c>
      <c r="Q2453">
        <v>0.12580789945417001</v>
      </c>
    </row>
    <row r="2454" spans="1:17" hidden="1" x14ac:dyDescent="0.3">
      <c r="A2454" t="s">
        <v>5068</v>
      </c>
      <c r="B2454" t="s">
        <v>5069</v>
      </c>
      <c r="C2454" t="str">
        <f>IFERROR(VLOOKUP(Table1[[#This Row],[Ticker]],[1]!Table1[[Symbol]:[Industry]],2,FALSE),"-")</f>
        <v>-</v>
      </c>
      <c r="D2454" t="s">
        <v>122</v>
      </c>
      <c r="E2454">
        <v>181.43737884999999</v>
      </c>
      <c r="F2454">
        <v>0.91</v>
      </c>
      <c r="G2454">
        <v>-19.3432131703916</v>
      </c>
      <c r="H2454">
        <v>-20.7967049305194</v>
      </c>
      <c r="I2454">
        <v>-10.798702061573399</v>
      </c>
      <c r="J2454">
        <v>-0.76243741453936598</v>
      </c>
      <c r="K2454">
        <v>1.02557988155094</v>
      </c>
      <c r="L2454">
        <v>1.00385416490435</v>
      </c>
      <c r="M2454">
        <v>2.99537051197309</v>
      </c>
      <c r="N2454">
        <v>0.67437538217132997</v>
      </c>
      <c r="O2454">
        <v>37.362637362637301</v>
      </c>
      <c r="P2454">
        <v>65.454545454545396</v>
      </c>
      <c r="Q2454">
        <v>-0.10199362607953701</v>
      </c>
    </row>
    <row r="2455" spans="1:17" hidden="1" x14ac:dyDescent="0.3">
      <c r="A2455" t="s">
        <v>5070</v>
      </c>
      <c r="B2455" t="s">
        <v>5071</v>
      </c>
      <c r="C2455" t="str">
        <f>IFERROR(VLOOKUP(Table1[[#This Row],[Ticker]],[1]!Table1[[Symbol]:[Industry]],2,FALSE),"-")</f>
        <v>-</v>
      </c>
      <c r="D2455" t="s">
        <v>62</v>
      </c>
      <c r="E2455">
        <v>181.16874999999999</v>
      </c>
      <c r="F2455">
        <v>176.05</v>
      </c>
      <c r="G2455">
        <v>-27.3026840400792</v>
      </c>
      <c r="H2455">
        <v>-4.9143211302886503</v>
      </c>
      <c r="I2455">
        <v>-20.407734170605501</v>
      </c>
      <c r="J2455">
        <v>-3.5936633628626198</v>
      </c>
      <c r="K2455">
        <v>182.68808739881499</v>
      </c>
      <c r="L2455">
        <v>181.73867003723601</v>
      </c>
      <c r="M2455">
        <v>40.353839170795801</v>
      </c>
      <c r="N2455">
        <v>0.41046663715244402</v>
      </c>
      <c r="O2455">
        <v>30.644703209315502</v>
      </c>
      <c r="P2455">
        <v>18.472409152086101</v>
      </c>
      <c r="Q2455">
        <v>-4.9768040180140999E-2</v>
      </c>
    </row>
    <row r="2456" spans="1:17" hidden="1" x14ac:dyDescent="0.3">
      <c r="A2456" t="s">
        <v>5072</v>
      </c>
      <c r="B2456" t="s">
        <v>5073</v>
      </c>
      <c r="C2456" t="str">
        <f>IFERROR(VLOOKUP(Table1[[#This Row],[Ticker]],[1]!Table1[[Symbol]:[Industry]],2,FALSE),"-")</f>
        <v>-</v>
      </c>
      <c r="D2456" t="s">
        <v>243</v>
      </c>
      <c r="E2456">
        <v>180.9264</v>
      </c>
      <c r="F2456">
        <v>14916.25</v>
      </c>
      <c r="G2456">
        <v>2.2478776988959002</v>
      </c>
      <c r="H2456">
        <v>7.4978316603356703</v>
      </c>
      <c r="I2456">
        <v>-3.9188629464401901</v>
      </c>
      <c r="J2456">
        <v>2.8538088915564299</v>
      </c>
      <c r="K2456">
        <v>13897.4545412729</v>
      </c>
      <c r="L2456">
        <v>13293.6497341055</v>
      </c>
      <c r="M2456">
        <v>62.426245986803501</v>
      </c>
      <c r="N2456">
        <v>3.6448668250593901</v>
      </c>
      <c r="O2456">
        <v>16.986508003016802</v>
      </c>
      <c r="P2456">
        <v>47.520595769090001</v>
      </c>
      <c r="Q2456">
        <v>-2.8564953599914001E-2</v>
      </c>
    </row>
    <row r="2457" spans="1:17" hidden="1" x14ac:dyDescent="0.3">
      <c r="A2457" t="s">
        <v>5074</v>
      </c>
      <c r="B2457" t="s">
        <v>5075</v>
      </c>
      <c r="C2457" t="str">
        <f>IFERROR(VLOOKUP(Table1[[#This Row],[Ticker]],[1]!Table1[[Symbol]:[Industry]],2,FALSE),"-")</f>
        <v>-</v>
      </c>
      <c r="D2457" t="s">
        <v>101</v>
      </c>
      <c r="E2457">
        <v>180.79420949999999</v>
      </c>
      <c r="F2457">
        <v>283.10000000000002</v>
      </c>
      <c r="G2457">
        <v>91.283468874975398</v>
      </c>
      <c r="H2457">
        <v>18.670450904560798</v>
      </c>
      <c r="I2457">
        <v>24.7874345337374</v>
      </c>
      <c r="J2457">
        <v>10.2170421708213</v>
      </c>
      <c r="K2457">
        <v>222.66636615432901</v>
      </c>
      <c r="L2457">
        <v>194.37493956223801</v>
      </c>
      <c r="M2457">
        <v>72.061302695950602</v>
      </c>
      <c r="N2457">
        <v>1.4859713919602899</v>
      </c>
      <c r="O2457">
        <v>1.9074531967502499</v>
      </c>
      <c r="P2457">
        <v>126.208549740311</v>
      </c>
      <c r="Q2457">
        <v>1.8851426910324001E-2</v>
      </c>
    </row>
    <row r="2458" spans="1:17" hidden="1" x14ac:dyDescent="0.3">
      <c r="A2458" t="s">
        <v>5076</v>
      </c>
      <c r="B2458" t="s">
        <v>5077</v>
      </c>
      <c r="C2458" t="str">
        <f>IFERROR(VLOOKUP(Table1[[#This Row],[Ticker]],[1]!Table1[[Symbol]:[Industry]],2,FALSE),"-")</f>
        <v>-</v>
      </c>
      <c r="D2458" t="s">
        <v>21</v>
      </c>
      <c r="E2458">
        <v>180.35448613</v>
      </c>
      <c r="F2458">
        <v>0.9</v>
      </c>
      <c r="G2458">
        <v>69.250137213239995</v>
      </c>
      <c r="H2458">
        <v>-6.1429207115178697</v>
      </c>
      <c r="I2458">
        <v>-14.0837262161628</v>
      </c>
      <c r="J2458">
        <v>-17.276198882429199</v>
      </c>
      <c r="K2458">
        <v>0.99068292307610295</v>
      </c>
      <c r="L2458">
        <v>0.87380441431327205</v>
      </c>
      <c r="M2458">
        <v>36.466476636543</v>
      </c>
      <c r="N2458">
        <v>2.0183380199613898</v>
      </c>
      <c r="O2458">
        <v>89.999999999999901</v>
      </c>
      <c r="P2458">
        <v>281.35593220338899</v>
      </c>
    </row>
    <row r="2459" spans="1:17" hidden="1" x14ac:dyDescent="0.3">
      <c r="A2459" t="s">
        <v>5078</v>
      </c>
      <c r="B2459" t="s">
        <v>5079</v>
      </c>
      <c r="C2459" t="str">
        <f>IFERROR(VLOOKUP(Table1[[#This Row],[Ticker]],[1]!Table1[[Symbol]:[Industry]],2,FALSE),"-")</f>
        <v>-</v>
      </c>
      <c r="D2459" t="s">
        <v>330</v>
      </c>
      <c r="E2459">
        <v>180.16285999999999</v>
      </c>
      <c r="F2459">
        <v>114.55</v>
      </c>
      <c r="G2459">
        <v>66.768283704918304</v>
      </c>
      <c r="H2459">
        <v>15.660148342190499</v>
      </c>
      <c r="I2459">
        <v>81.260507232037199</v>
      </c>
      <c r="J2459">
        <v>3.66234134652258</v>
      </c>
      <c r="K2459">
        <v>100.533367742241</v>
      </c>
      <c r="M2459">
        <v>58.167019790711898</v>
      </c>
      <c r="N2459">
        <v>1.14874390023495</v>
      </c>
      <c r="O2459">
        <v>15.2335224792667</v>
      </c>
      <c r="P2459">
        <v>103.64444444444401</v>
      </c>
    </row>
    <row r="2460" spans="1:17" hidden="1" x14ac:dyDescent="0.3">
      <c r="A2460" t="s">
        <v>5080</v>
      </c>
      <c r="B2460" t="s">
        <v>5081</v>
      </c>
      <c r="C2460" t="str">
        <f>IFERROR(VLOOKUP(Table1[[#This Row],[Ticker]],[1]!Table1[[Symbol]:[Industry]],2,FALSE),"-")</f>
        <v>-</v>
      </c>
      <c r="D2460" t="s">
        <v>246</v>
      </c>
      <c r="E2460">
        <v>180.13800000000001</v>
      </c>
      <c r="F2460">
        <v>89.08</v>
      </c>
      <c r="G2460">
        <v>-72.9165968919379</v>
      </c>
      <c r="H2460">
        <v>-33.2495017755815</v>
      </c>
      <c r="I2460">
        <v>-46.119562064855799</v>
      </c>
      <c r="J2460">
        <v>-1.3649866613527999</v>
      </c>
      <c r="K2460">
        <v>105.392735132395</v>
      </c>
      <c r="L2460">
        <v>122.367125371686</v>
      </c>
      <c r="M2460">
        <v>37.662700087841301</v>
      </c>
      <c r="N2460">
        <v>2.4078903087082302</v>
      </c>
      <c r="O2460">
        <v>91.9622810956443</v>
      </c>
      <c r="P2460">
        <v>14.3370555769477</v>
      </c>
      <c r="Q2460">
        <v>0.156599804734912</v>
      </c>
    </row>
    <row r="2461" spans="1:17" hidden="1" x14ac:dyDescent="0.3">
      <c r="A2461" t="s">
        <v>5082</v>
      </c>
      <c r="B2461" t="s">
        <v>5083</v>
      </c>
      <c r="C2461" t="str">
        <f>IFERROR(VLOOKUP(Table1[[#This Row],[Ticker]],[1]!Table1[[Symbol]:[Industry]],2,FALSE),"-")</f>
        <v>-</v>
      </c>
      <c r="D2461" t="s">
        <v>481</v>
      </c>
      <c r="E2461">
        <v>180.00302482800001</v>
      </c>
      <c r="F2461">
        <v>61.71</v>
      </c>
      <c r="G2461">
        <v>-33.744379042145702</v>
      </c>
      <c r="H2461">
        <v>-2.20592276475803</v>
      </c>
      <c r="I2461">
        <v>-31.401006910453599</v>
      </c>
      <c r="J2461">
        <v>-0.64953418873291402</v>
      </c>
      <c r="K2461">
        <v>61.077967393835998</v>
      </c>
      <c r="L2461">
        <v>63.398289574740197</v>
      </c>
      <c r="M2461">
        <v>51.954712648528897</v>
      </c>
      <c r="N2461">
        <v>1.30797876029831</v>
      </c>
      <c r="O2461">
        <v>30.6919461999676</v>
      </c>
      <c r="P2461">
        <v>17.992351816443598</v>
      </c>
      <c r="Q2461">
        <v>1.0078544577158999E-2</v>
      </c>
    </row>
    <row r="2462" spans="1:17" hidden="1" x14ac:dyDescent="0.3">
      <c r="A2462" t="s">
        <v>5084</v>
      </c>
      <c r="B2462" t="s">
        <v>5085</v>
      </c>
      <c r="C2462" t="str">
        <f>IFERROR(VLOOKUP(Table1[[#This Row],[Ticker]],[1]!Table1[[Symbol]:[Industry]],2,FALSE),"-")</f>
        <v>-</v>
      </c>
      <c r="D2462" t="s">
        <v>637</v>
      </c>
      <c r="E2462">
        <v>179.64</v>
      </c>
      <c r="F2462">
        <v>72.5</v>
      </c>
      <c r="G2462">
        <v>-41.308139986188401</v>
      </c>
      <c r="H2462">
        <v>11.651652517837899</v>
      </c>
      <c r="I2462">
        <v>-30.4491390153811</v>
      </c>
      <c r="J2462">
        <v>4.0169743501665103</v>
      </c>
      <c r="K2462">
        <v>66.880939473616706</v>
      </c>
      <c r="L2462">
        <v>75.423051390390299</v>
      </c>
      <c r="M2462">
        <v>67.245351234201493</v>
      </c>
      <c r="N2462">
        <v>1.6310160427807401</v>
      </c>
      <c r="O2462">
        <v>46.2068965517241</v>
      </c>
      <c r="P2462">
        <v>40.776699029126199</v>
      </c>
    </row>
    <row r="2463" spans="1:17" hidden="1" x14ac:dyDescent="0.3">
      <c r="A2463" t="s">
        <v>5086</v>
      </c>
      <c r="B2463" t="s">
        <v>5087</v>
      </c>
      <c r="C2463" t="str">
        <f>IFERROR(VLOOKUP(Table1[[#This Row],[Ticker]],[1]!Table1[[Symbol]:[Industry]],2,FALSE),"-")</f>
        <v>-</v>
      </c>
      <c r="D2463" t="s">
        <v>416</v>
      </c>
      <c r="E2463">
        <v>179.16248999999999</v>
      </c>
      <c r="F2463">
        <v>140.4</v>
      </c>
      <c r="G2463">
        <v>44.4424510101016</v>
      </c>
      <c r="H2463">
        <v>-23.316378127426098</v>
      </c>
      <c r="I2463">
        <v>-20.592740001952802</v>
      </c>
      <c r="J2463">
        <v>7.5708959187939602</v>
      </c>
      <c r="K2463">
        <v>172.378752151067</v>
      </c>
      <c r="L2463">
        <v>157.16311902125901</v>
      </c>
      <c r="M2463">
        <v>49.430172860167502</v>
      </c>
      <c r="N2463">
        <v>1.6918335901386701</v>
      </c>
      <c r="O2463">
        <v>60.256410256410199</v>
      </c>
      <c r="P2463">
        <v>79.493735617489094</v>
      </c>
    </row>
    <row r="2464" spans="1:17" hidden="1" x14ac:dyDescent="0.3">
      <c r="A2464" t="s">
        <v>5088</v>
      </c>
      <c r="B2464" t="s">
        <v>5089</v>
      </c>
      <c r="C2464" t="str">
        <f>IFERROR(VLOOKUP(Table1[[#This Row],[Ticker]],[1]!Table1[[Symbol]:[Industry]],2,FALSE),"-")</f>
        <v>-</v>
      </c>
      <c r="D2464" t="s">
        <v>637</v>
      </c>
      <c r="E2464">
        <v>179.12866</v>
      </c>
      <c r="F2464">
        <v>413.9</v>
      </c>
      <c r="G2464">
        <v>-87.840523679819299</v>
      </c>
      <c r="H2464">
        <v>0.421422744894628</v>
      </c>
      <c r="I2464">
        <v>-23.526298331770601</v>
      </c>
      <c r="J2464">
        <v>-0.57150662694986498</v>
      </c>
      <c r="K2464">
        <v>404.432227174991</v>
      </c>
      <c r="L2464">
        <v>459.33419494140003</v>
      </c>
      <c r="M2464">
        <v>64.948442667739101</v>
      </c>
      <c r="N2464">
        <v>1.13298905666205</v>
      </c>
      <c r="O2464">
        <v>159.32592413626401</v>
      </c>
      <c r="P2464">
        <v>28.301301921884601</v>
      </c>
      <c r="Q2464">
        <v>2.4402834313230998E-2</v>
      </c>
    </row>
    <row r="2465" spans="1:17" hidden="1" x14ac:dyDescent="0.3">
      <c r="A2465" t="s">
        <v>5090</v>
      </c>
      <c r="B2465" t="s">
        <v>5091</v>
      </c>
      <c r="C2465" t="str">
        <f>IFERROR(VLOOKUP(Table1[[#This Row],[Ticker]],[1]!Table1[[Symbol]:[Industry]],2,FALSE),"-")</f>
        <v>-</v>
      </c>
      <c r="D2465" t="s">
        <v>193</v>
      </c>
      <c r="E2465">
        <v>179.009266164</v>
      </c>
      <c r="F2465">
        <v>113.93</v>
      </c>
      <c r="G2465">
        <v>-38.526988493093</v>
      </c>
      <c r="H2465">
        <v>1.0222887674551</v>
      </c>
      <c r="I2465">
        <v>-18.140265847581599</v>
      </c>
      <c r="J2465">
        <v>2.4057041783809798</v>
      </c>
      <c r="K2465">
        <v>111.554755952002</v>
      </c>
      <c r="L2465">
        <v>114.93270716260599</v>
      </c>
      <c r="M2465">
        <v>68.812350875812299</v>
      </c>
      <c r="N2465">
        <v>1.4273409360623099</v>
      </c>
      <c r="O2465">
        <v>18.493811989818202</v>
      </c>
      <c r="P2465">
        <v>18.062176165803098</v>
      </c>
      <c r="Q2465">
        <v>2.7012806244629001E-2</v>
      </c>
    </row>
    <row r="2466" spans="1:17" hidden="1" x14ac:dyDescent="0.3">
      <c r="A2466" t="s">
        <v>5092</v>
      </c>
      <c r="B2466" t="s">
        <v>5093</v>
      </c>
      <c r="C2466" t="str">
        <f>IFERROR(VLOOKUP(Table1[[#This Row],[Ticker]],[1]!Table1[[Symbol]:[Industry]],2,FALSE),"-")</f>
        <v>-</v>
      </c>
      <c r="D2466" t="s">
        <v>413</v>
      </c>
      <c r="E2466">
        <v>178.76</v>
      </c>
      <c r="F2466">
        <v>2.25</v>
      </c>
      <c r="G2466">
        <v>79.715405028307401</v>
      </c>
      <c r="H2466">
        <v>25.339587573275502</v>
      </c>
      <c r="I2466">
        <v>52.687568351202501</v>
      </c>
      <c r="J2466">
        <v>7.69527402824672</v>
      </c>
      <c r="K2466">
        <v>1.7041752135445301</v>
      </c>
      <c r="L2466">
        <v>1.37002942117467</v>
      </c>
      <c r="M2466">
        <v>68.948905248163001</v>
      </c>
      <c r="N2466">
        <v>1.4503878825638301</v>
      </c>
      <c r="O2466">
        <v>0.44444444444442499</v>
      </c>
      <c r="P2466">
        <v>128.790360318203</v>
      </c>
      <c r="Q2466">
        <v>5.5221634809549999E-3</v>
      </c>
    </row>
    <row r="2467" spans="1:17" hidden="1" x14ac:dyDescent="0.3">
      <c r="A2467" t="s">
        <v>5094</v>
      </c>
      <c r="B2467" t="s">
        <v>5095</v>
      </c>
      <c r="C2467" t="str">
        <f>IFERROR(VLOOKUP(Table1[[#This Row],[Ticker]],[1]!Table1[[Symbol]:[Industry]],2,FALSE),"-")</f>
        <v>-</v>
      </c>
      <c r="D2467" t="s">
        <v>413</v>
      </c>
      <c r="E2467">
        <v>178.53396239400001</v>
      </c>
      <c r="F2467">
        <v>21.71</v>
      </c>
      <c r="G2467">
        <v>68.831776249836807</v>
      </c>
      <c r="H2467">
        <v>-6.27602745231827</v>
      </c>
      <c r="I2467">
        <v>-1.4263526128880799</v>
      </c>
      <c r="J2467">
        <v>-2.5110225599273801E-2</v>
      </c>
      <c r="K2467">
        <v>21.616797104569802</v>
      </c>
      <c r="L2467">
        <v>18.933780285448101</v>
      </c>
      <c r="M2467">
        <v>49.784630151918201</v>
      </c>
      <c r="N2467">
        <v>0.57207797229480195</v>
      </c>
      <c r="O2467">
        <v>31.275909719023399</v>
      </c>
      <c r="P2467">
        <v>117.1</v>
      </c>
      <c r="Q2467">
        <v>2.6671275049769998E-2</v>
      </c>
    </row>
    <row r="2468" spans="1:17" hidden="1" x14ac:dyDescent="0.3">
      <c r="A2468" t="s">
        <v>5096</v>
      </c>
      <c r="B2468" t="s">
        <v>5097</v>
      </c>
      <c r="C2468" t="str">
        <f>IFERROR(VLOOKUP(Table1[[#This Row],[Ticker]],[1]!Table1[[Symbol]:[Industry]],2,FALSE),"-")</f>
        <v>-</v>
      </c>
      <c r="D2468" t="s">
        <v>416</v>
      </c>
      <c r="E2468">
        <v>177.98145506</v>
      </c>
      <c r="F2468">
        <v>193.2</v>
      </c>
      <c r="G2468">
        <v>27.726403667168999</v>
      </c>
      <c r="H2468">
        <v>-6.0119390325460298</v>
      </c>
      <c r="I2468">
        <v>-20.345832130030502</v>
      </c>
      <c r="J2468">
        <v>-7.4685985519801203</v>
      </c>
      <c r="K2468">
        <v>194.74115528214</v>
      </c>
      <c r="L2468">
        <v>189.61456201623301</v>
      </c>
      <c r="M2468">
        <v>47.584373530776602</v>
      </c>
      <c r="N2468">
        <v>1.8584344405095301</v>
      </c>
      <c r="O2468">
        <v>54.761904761904702</v>
      </c>
      <c r="P2468">
        <v>58.295780417861501</v>
      </c>
      <c r="Q2468">
        <v>8.8727930814661002E-2</v>
      </c>
    </row>
    <row r="2469" spans="1:17" hidden="1" x14ac:dyDescent="0.3">
      <c r="A2469" t="s">
        <v>5098</v>
      </c>
      <c r="B2469" t="s">
        <v>5099</v>
      </c>
      <c r="C2469" t="str">
        <f>IFERROR(VLOOKUP(Table1[[#This Row],[Ticker]],[1]!Table1[[Symbol]:[Industry]],2,FALSE),"-")</f>
        <v>-</v>
      </c>
      <c r="D2469" t="s">
        <v>344</v>
      </c>
      <c r="E2469">
        <v>177.92276086300001</v>
      </c>
      <c r="F2469">
        <v>191.17</v>
      </c>
      <c r="G2469">
        <v>29.527816481273199</v>
      </c>
      <c r="H2469">
        <v>11.3605748607572</v>
      </c>
      <c r="I2469">
        <v>21.0317723627813</v>
      </c>
      <c r="J2469">
        <v>1.41498194029934</v>
      </c>
      <c r="K2469">
        <v>172.90314114777499</v>
      </c>
      <c r="L2469">
        <v>148.79136062130999</v>
      </c>
      <c r="M2469">
        <v>62.8725845853983</v>
      </c>
      <c r="N2469">
        <v>0.20566950704873699</v>
      </c>
      <c r="O2469">
        <v>14.0084741329706</v>
      </c>
      <c r="P2469">
        <v>70.535236396074893</v>
      </c>
      <c r="Q2469">
        <v>7.0101754082003004E-2</v>
      </c>
    </row>
    <row r="2470" spans="1:17" hidden="1" x14ac:dyDescent="0.3">
      <c r="A2470" t="s">
        <v>5100</v>
      </c>
      <c r="B2470" t="s">
        <v>5101</v>
      </c>
      <c r="C2470" t="str">
        <f>IFERROR(VLOOKUP(Table1[[#This Row],[Ticker]],[1]!Table1[[Symbol]:[Industry]],2,FALSE),"-")</f>
        <v>-</v>
      </c>
      <c r="D2470" t="s">
        <v>62</v>
      </c>
      <c r="E2470">
        <v>177.91795567200001</v>
      </c>
      <c r="F2470">
        <v>83.82</v>
      </c>
      <c r="G2470">
        <v>-3.6787570511943901</v>
      </c>
      <c r="H2470">
        <v>4.7364785989386604</v>
      </c>
      <c r="I2470">
        <v>-8.7467362496076202</v>
      </c>
      <c r="J2470">
        <v>14.3121686376151</v>
      </c>
      <c r="K2470">
        <v>72.826056475111201</v>
      </c>
      <c r="L2470">
        <v>73.441588717593007</v>
      </c>
      <c r="M2470">
        <v>63.3544832564925</v>
      </c>
      <c r="N2470">
        <v>3.1672386736621299</v>
      </c>
      <c r="O2470">
        <v>12.0854211405392</v>
      </c>
      <c r="P2470">
        <v>38.889809444904699</v>
      </c>
      <c r="Q2470">
        <v>-3.7864658572978001E-2</v>
      </c>
    </row>
    <row r="2471" spans="1:17" hidden="1" x14ac:dyDescent="0.3">
      <c r="A2471" t="s">
        <v>5102</v>
      </c>
      <c r="B2471" t="s">
        <v>5103</v>
      </c>
      <c r="C2471" t="str">
        <f>IFERROR(VLOOKUP(Table1[[#This Row],[Ticker]],[1]!Table1[[Symbol]:[Industry]],2,FALSE),"-")</f>
        <v>-</v>
      </c>
      <c r="D2471" t="s">
        <v>98</v>
      </c>
      <c r="E2471">
        <v>177.37806985</v>
      </c>
      <c r="F2471">
        <v>171.5</v>
      </c>
      <c r="G2471">
        <v>-25.3711088647519</v>
      </c>
      <c r="H2471">
        <v>-4.0834241440121497</v>
      </c>
      <c r="I2471">
        <v>-30.087294088715002</v>
      </c>
      <c r="J2471">
        <v>2.8173747920333998</v>
      </c>
      <c r="K2471">
        <v>179.15120559283099</v>
      </c>
      <c r="L2471">
        <v>185.11185800263101</v>
      </c>
      <c r="M2471">
        <v>52.4529327556941</v>
      </c>
      <c r="N2471">
        <v>0.74044853347391304</v>
      </c>
      <c r="O2471">
        <v>56.851311953352699</v>
      </c>
      <c r="P2471">
        <v>19.0972222222222</v>
      </c>
      <c r="Q2471">
        <v>7.1043487970118002E-2</v>
      </c>
    </row>
    <row r="2472" spans="1:17" hidden="1" x14ac:dyDescent="0.3">
      <c r="A2472" t="s">
        <v>5104</v>
      </c>
      <c r="B2472" t="s">
        <v>5105</v>
      </c>
      <c r="C2472" t="str">
        <f>IFERROR(VLOOKUP(Table1[[#This Row],[Ticker]],[1]!Table1[[Symbol]:[Industry]],2,FALSE),"-")</f>
        <v>-</v>
      </c>
      <c r="D2472" t="s">
        <v>108</v>
      </c>
      <c r="E2472">
        <v>177.27051575900001</v>
      </c>
      <c r="F2472">
        <v>92.95</v>
      </c>
      <c r="G2472">
        <v>11.5059751696327</v>
      </c>
      <c r="H2472">
        <v>15.388198246769401</v>
      </c>
      <c r="I2472">
        <v>-4.5772496622919103</v>
      </c>
      <c r="J2472">
        <v>8.4676235821230694</v>
      </c>
      <c r="K2472">
        <v>80.603211270432695</v>
      </c>
      <c r="L2472">
        <v>78.598626187847302</v>
      </c>
      <c r="M2472">
        <v>83.6325910741988</v>
      </c>
      <c r="N2472">
        <v>4.1049776509541296</v>
      </c>
      <c r="O2472">
        <v>8.1226465841850395</v>
      </c>
      <c r="P2472">
        <v>41.154138192862497</v>
      </c>
      <c r="Q2472">
        <v>6.9313372422594E-2</v>
      </c>
    </row>
    <row r="2473" spans="1:17" hidden="1" x14ac:dyDescent="0.3">
      <c r="A2473" t="s">
        <v>5106</v>
      </c>
      <c r="B2473" t="s">
        <v>5107</v>
      </c>
      <c r="C2473" t="str">
        <f>IFERROR(VLOOKUP(Table1[[#This Row],[Ticker]],[1]!Table1[[Symbol]:[Industry]],2,FALSE),"-")</f>
        <v>-</v>
      </c>
      <c r="D2473" t="s">
        <v>905</v>
      </c>
      <c r="E2473">
        <v>176.84399999999999</v>
      </c>
      <c r="F2473">
        <v>145</v>
      </c>
      <c r="G2473">
        <v>68.7527412275182</v>
      </c>
      <c r="H2473">
        <v>4.92164775051977</v>
      </c>
      <c r="I2473">
        <v>79.256963359945601</v>
      </c>
      <c r="J2473">
        <v>17.341425383986</v>
      </c>
      <c r="K2473">
        <v>108.92904230577101</v>
      </c>
      <c r="L2473">
        <v>87.0994796279317</v>
      </c>
      <c r="M2473">
        <v>84.562323992097703</v>
      </c>
      <c r="N2473">
        <v>0.52059433248852705</v>
      </c>
      <c r="O2473">
        <v>3.57931034482759</v>
      </c>
      <c r="Q2473">
        <v>5.7328101175475002E-2</v>
      </c>
    </row>
    <row r="2474" spans="1:17" hidden="1" x14ac:dyDescent="0.3">
      <c r="A2474" t="s">
        <v>5108</v>
      </c>
      <c r="B2474" t="s">
        <v>5109</v>
      </c>
      <c r="C2474" t="str">
        <f>IFERROR(VLOOKUP(Table1[[#This Row],[Ticker]],[1]!Table1[[Symbol]:[Industry]],2,FALSE),"-")</f>
        <v>-</v>
      </c>
      <c r="D2474" t="s">
        <v>1175</v>
      </c>
      <c r="E2474">
        <v>176.74085436999999</v>
      </c>
      <c r="F2474">
        <v>8.82</v>
      </c>
      <c r="G2474">
        <v>57.347963300196497</v>
      </c>
      <c r="H2474">
        <v>-5.2794278769295699</v>
      </c>
      <c r="I2474">
        <v>-44.5815688978753</v>
      </c>
      <c r="J2474">
        <v>-3.6972200232350101</v>
      </c>
      <c r="K2474">
        <v>8.9629593300615706</v>
      </c>
      <c r="L2474">
        <v>8.5232539654843293</v>
      </c>
      <c r="M2474">
        <v>41.928986408677503</v>
      </c>
      <c r="N2474">
        <v>1.29770460117168</v>
      </c>
      <c r="O2474">
        <v>74.603174603174594</v>
      </c>
      <c r="P2474">
        <v>98.202247191011196</v>
      </c>
      <c r="Q2474">
        <v>7.5594945667116997E-2</v>
      </c>
    </row>
    <row r="2475" spans="1:17" hidden="1" x14ac:dyDescent="0.3">
      <c r="A2475" t="s">
        <v>5110</v>
      </c>
      <c r="B2475" t="s">
        <v>5111</v>
      </c>
      <c r="C2475" t="str">
        <f>IFERROR(VLOOKUP(Table1[[#This Row],[Ticker]],[1]!Table1[[Symbol]:[Industry]],2,FALSE),"-")</f>
        <v>-</v>
      </c>
      <c r="D2475" t="s">
        <v>5112</v>
      </c>
      <c r="E2475">
        <v>176.67000755000001</v>
      </c>
      <c r="F2475">
        <v>75.25</v>
      </c>
      <c r="G2475">
        <v>-54.735370033136697</v>
      </c>
      <c r="H2475">
        <v>-12.146428737455899</v>
      </c>
      <c r="I2475">
        <v>-52.068858898330603</v>
      </c>
      <c r="J2475">
        <v>-2.5712229442551302</v>
      </c>
      <c r="K2475">
        <v>83.546788003998401</v>
      </c>
      <c r="M2475">
        <v>31.1321822604557</v>
      </c>
      <c r="N2475">
        <v>0.97166369070724301</v>
      </c>
      <c r="O2475">
        <v>101.99335548172699</v>
      </c>
      <c r="P2475">
        <v>6.3604240282685502</v>
      </c>
    </row>
    <row r="2476" spans="1:17" hidden="1" x14ac:dyDescent="0.3">
      <c r="A2476" t="s">
        <v>5113</v>
      </c>
      <c r="B2476" t="s">
        <v>5114</v>
      </c>
      <c r="C2476" t="str">
        <f>IFERROR(VLOOKUP(Table1[[#This Row],[Ticker]],[1]!Table1[[Symbol]:[Industry]],2,FALSE),"-")</f>
        <v>-</v>
      </c>
      <c r="D2476" t="s">
        <v>21</v>
      </c>
      <c r="E2476">
        <v>176.57130824999999</v>
      </c>
      <c r="F2476">
        <v>203.2</v>
      </c>
      <c r="G2476">
        <v>-45.767116064882799</v>
      </c>
      <c r="H2476">
        <v>-15.993464189778701</v>
      </c>
      <c r="I2476">
        <v>-31.2748925377639</v>
      </c>
      <c r="J2476">
        <v>-15.262437414539299</v>
      </c>
      <c r="O2476">
        <v>30.216535433070799</v>
      </c>
      <c r="P2476">
        <v>0.71871127633209497</v>
      </c>
    </row>
    <row r="2477" spans="1:17" hidden="1" x14ac:dyDescent="0.3">
      <c r="A2477" t="s">
        <v>5115</v>
      </c>
      <c r="B2477" t="s">
        <v>5116</v>
      </c>
      <c r="C2477" t="str">
        <f>IFERROR(VLOOKUP(Table1[[#This Row],[Ticker]],[1]!Table1[[Symbol]:[Industry]],2,FALSE),"-")</f>
        <v>-</v>
      </c>
      <c r="D2477" t="s">
        <v>1310</v>
      </c>
      <c r="E2477">
        <v>176.5341</v>
      </c>
      <c r="F2477">
        <v>388.8</v>
      </c>
      <c r="G2477">
        <v>198.409993375384</v>
      </c>
      <c r="H2477">
        <v>18.400825933678</v>
      </c>
      <c r="I2477">
        <v>-18.515626288226201</v>
      </c>
      <c r="J2477">
        <v>13.5232768711749</v>
      </c>
      <c r="K2477">
        <v>349.46121828673802</v>
      </c>
      <c r="L2477">
        <v>302.15073240098297</v>
      </c>
      <c r="M2477">
        <v>81.7281495594831</v>
      </c>
      <c r="N2477">
        <v>1.8926466025442099</v>
      </c>
      <c r="O2477">
        <v>39.223251028806501</v>
      </c>
      <c r="P2477">
        <v>438.50415512465298</v>
      </c>
    </row>
    <row r="2478" spans="1:17" hidden="1" x14ac:dyDescent="0.3">
      <c r="A2478" t="s">
        <v>5117</v>
      </c>
      <c r="B2478" t="s">
        <v>5118</v>
      </c>
      <c r="C2478" t="str">
        <f>IFERROR(VLOOKUP(Table1[[#This Row],[Ticker]],[1]!Table1[[Symbol]:[Industry]],2,FALSE),"-")</f>
        <v>-</v>
      </c>
      <c r="D2478" t="s">
        <v>21</v>
      </c>
      <c r="E2478">
        <v>176.098800189</v>
      </c>
      <c r="F2478">
        <v>115.9</v>
      </c>
      <c r="G2478">
        <v>1.3818662770432799</v>
      </c>
      <c r="H2478">
        <v>0.16142711456908501</v>
      </c>
      <c r="I2478">
        <v>-21.1502203770698</v>
      </c>
      <c r="J2478">
        <v>2.5151317216845999</v>
      </c>
      <c r="K2478">
        <v>123.188362216074</v>
      </c>
      <c r="L2478">
        <v>119.470859293917</v>
      </c>
      <c r="M2478">
        <v>52.104533750079597</v>
      </c>
      <c r="N2478">
        <v>0.74025770348332698</v>
      </c>
      <c r="O2478">
        <v>34.426229508196698</v>
      </c>
      <c r="P2478">
        <v>58.117326057298698</v>
      </c>
      <c r="Q2478">
        <v>-0.12936372574279001</v>
      </c>
    </row>
    <row r="2479" spans="1:17" hidden="1" x14ac:dyDescent="0.3">
      <c r="A2479" t="s">
        <v>5119</v>
      </c>
      <c r="B2479" t="s">
        <v>5120</v>
      </c>
      <c r="C2479" t="str">
        <f>IFERROR(VLOOKUP(Table1[[#This Row],[Ticker]],[1]!Table1[[Symbol]:[Industry]],2,FALSE),"-")</f>
        <v>-</v>
      </c>
      <c r="D2479" t="s">
        <v>304</v>
      </c>
      <c r="E2479">
        <v>175.63780115999899</v>
      </c>
      <c r="F2479">
        <v>32.57</v>
      </c>
      <c r="G2479">
        <v>62.695067218424803</v>
      </c>
      <c r="H2479">
        <v>-16.055964189778699</v>
      </c>
      <c r="I2479">
        <v>-31.470198453000599</v>
      </c>
      <c r="J2479">
        <v>-3.2281908391969001</v>
      </c>
      <c r="K2479">
        <v>35.005194413084702</v>
      </c>
      <c r="L2479">
        <v>33.707604134872597</v>
      </c>
      <c r="M2479">
        <v>38.447214111589197</v>
      </c>
      <c r="N2479">
        <v>1.2374991875164001</v>
      </c>
      <c r="O2479">
        <v>46.607307338041103</v>
      </c>
      <c r="P2479">
        <v>91.475602586713606</v>
      </c>
      <c r="Q2479">
        <v>0.100630532281185</v>
      </c>
    </row>
    <row r="2480" spans="1:17" hidden="1" x14ac:dyDescent="0.3">
      <c r="A2480" t="s">
        <v>5121</v>
      </c>
      <c r="B2480" t="s">
        <v>5122</v>
      </c>
      <c r="C2480" t="str">
        <f>IFERROR(VLOOKUP(Table1[[#This Row],[Ticker]],[1]!Table1[[Symbol]:[Industry]],2,FALSE),"-")</f>
        <v>-</v>
      </c>
      <c r="E2480">
        <v>175.549228</v>
      </c>
      <c r="F2480">
        <v>18.89</v>
      </c>
      <c r="G2480">
        <v>720.68316509391798</v>
      </c>
      <c r="H2480">
        <v>34.087536937193399</v>
      </c>
      <c r="I2480">
        <v>590.32067009869104</v>
      </c>
      <c r="J2480">
        <v>-0.81640395528411303</v>
      </c>
      <c r="K2480">
        <v>13.640536706485101</v>
      </c>
      <c r="L2480">
        <v>6.8001613679004098</v>
      </c>
      <c r="M2480">
        <v>72.701030842344196</v>
      </c>
      <c r="N2480">
        <v>3.9688484341344998</v>
      </c>
      <c r="O2480">
        <v>4.0232927474854296</v>
      </c>
      <c r="P2480">
        <v>747.08520179372204</v>
      </c>
      <c r="Q2480">
        <v>0.385485604925978</v>
      </c>
    </row>
    <row r="2481" spans="1:17" hidden="1" x14ac:dyDescent="0.3">
      <c r="A2481" t="s">
        <v>5123</v>
      </c>
      <c r="B2481" t="s">
        <v>5124</v>
      </c>
      <c r="C2481" t="str">
        <f>IFERROR(VLOOKUP(Table1[[#This Row],[Ticker]],[1]!Table1[[Symbol]:[Industry]],2,FALSE),"-")</f>
        <v>-</v>
      </c>
      <c r="D2481" t="s">
        <v>304</v>
      </c>
      <c r="E2481">
        <v>175.04339999999999</v>
      </c>
      <c r="F2481">
        <v>147.44999999999999</v>
      </c>
      <c r="G2481">
        <v>58.071877975537397</v>
      </c>
      <c r="H2481">
        <v>16.829417870021899</v>
      </c>
      <c r="I2481">
        <v>-6.0591311913492998</v>
      </c>
      <c r="J2481">
        <v>13.8860000854606</v>
      </c>
      <c r="K2481">
        <v>127.867780064822</v>
      </c>
      <c r="L2481">
        <v>118.370791888855</v>
      </c>
      <c r="M2481">
        <v>83.615741732303803</v>
      </c>
      <c r="N2481">
        <v>1.7612690474416901</v>
      </c>
      <c r="O2481">
        <v>11.156324177687299</v>
      </c>
      <c r="P2481">
        <v>91.121192482177506</v>
      </c>
      <c r="Q2481">
        <v>0.102534046668181</v>
      </c>
    </row>
    <row r="2482" spans="1:17" hidden="1" x14ac:dyDescent="0.3">
      <c r="A2482" t="s">
        <v>5125</v>
      </c>
      <c r="B2482" t="s">
        <v>5126</v>
      </c>
      <c r="C2482" t="str">
        <f>IFERROR(VLOOKUP(Table1[[#This Row],[Ticker]],[1]!Table1[[Symbol]:[Industry]],2,FALSE),"-")</f>
        <v>-</v>
      </c>
      <c r="E2482">
        <v>174.8419375</v>
      </c>
      <c r="F2482">
        <v>957</v>
      </c>
      <c r="G2482">
        <v>171.45043762325901</v>
      </c>
      <c r="H2482">
        <v>-5.3568252749535397</v>
      </c>
      <c r="I2482">
        <v>53.090186827315399</v>
      </c>
      <c r="J2482">
        <v>1.35692968700268E-2</v>
      </c>
      <c r="K2482">
        <v>950.56207529908704</v>
      </c>
      <c r="L2482">
        <v>637.63747064792699</v>
      </c>
      <c r="M2482">
        <v>53.683362291185702</v>
      </c>
      <c r="N2482">
        <v>1.42450993070188</v>
      </c>
      <c r="O2482">
        <v>0.72100313479623801</v>
      </c>
      <c r="P2482">
        <v>197.85247432306201</v>
      </c>
    </row>
    <row r="2483" spans="1:17" hidden="1" x14ac:dyDescent="0.3">
      <c r="A2483" t="s">
        <v>5127</v>
      </c>
      <c r="B2483" t="s">
        <v>5128</v>
      </c>
      <c r="C2483" t="str">
        <f>IFERROR(VLOOKUP(Table1[[#This Row],[Ticker]],[1]!Table1[[Symbol]:[Industry]],2,FALSE),"-")</f>
        <v>-</v>
      </c>
      <c r="D2483" t="s">
        <v>986</v>
      </c>
      <c r="E2483">
        <v>174.3</v>
      </c>
      <c r="F2483">
        <v>325.39999999999998</v>
      </c>
      <c r="G2483">
        <v>133.91796330019599</v>
      </c>
      <c r="H2483">
        <v>18.824632825146601</v>
      </c>
      <c r="I2483">
        <v>123.036035202766</v>
      </c>
      <c r="J2483">
        <v>-8.5017732489147999</v>
      </c>
      <c r="K2483">
        <v>313.73888159593702</v>
      </c>
      <c r="L2483">
        <v>252.93718517281499</v>
      </c>
      <c r="M2483">
        <v>37.689539755731602</v>
      </c>
      <c r="N2483">
        <v>1.0339710361482599</v>
      </c>
      <c r="O2483">
        <v>19.791026429010401</v>
      </c>
      <c r="P2483">
        <v>182.83355063016</v>
      </c>
      <c r="Q2483">
        <v>9.5437705282927998E-2</v>
      </c>
    </row>
    <row r="2484" spans="1:17" hidden="1" x14ac:dyDescent="0.3">
      <c r="A2484" t="s">
        <v>5129</v>
      </c>
      <c r="B2484" t="s">
        <v>5130</v>
      </c>
      <c r="C2484" t="str">
        <f>IFERROR(VLOOKUP(Table1[[#This Row],[Ticker]],[1]!Table1[[Symbol]:[Industry]],2,FALSE),"-")</f>
        <v>-</v>
      </c>
      <c r="D2484" t="s">
        <v>1402</v>
      </c>
      <c r="E2484">
        <v>174.24668866499999</v>
      </c>
      <c r="F2484">
        <v>167.8</v>
      </c>
      <c r="G2484">
        <v>34.1154525191711</v>
      </c>
      <c r="H2484">
        <v>-2.3905230133081301</v>
      </c>
      <c r="I2484">
        <v>-33.3149653975088</v>
      </c>
      <c r="J2484">
        <v>-1.91287989241546</v>
      </c>
      <c r="K2484">
        <v>169.126055762813</v>
      </c>
      <c r="L2484">
        <v>165.265989959694</v>
      </c>
      <c r="M2484">
        <v>44.701513885950497</v>
      </c>
      <c r="N2484">
        <v>0.91144903046665704</v>
      </c>
      <c r="O2484">
        <v>48.301549463647099</v>
      </c>
      <c r="P2484">
        <v>65.728395061728406</v>
      </c>
      <c r="Q2484">
        <v>3.5448352185785001E-2</v>
      </c>
    </row>
    <row r="2485" spans="1:17" hidden="1" x14ac:dyDescent="0.3">
      <c r="A2485" t="s">
        <v>5131</v>
      </c>
      <c r="B2485" t="s">
        <v>5132</v>
      </c>
      <c r="C2485" t="str">
        <f>IFERROR(VLOOKUP(Table1[[#This Row],[Ticker]],[1]!Table1[[Symbol]:[Industry]],2,FALSE),"-")</f>
        <v>-</v>
      </c>
      <c r="D2485" t="s">
        <v>140</v>
      </c>
      <c r="E2485">
        <v>174.24490800000001</v>
      </c>
      <c r="F2485">
        <v>3.42</v>
      </c>
      <c r="G2485">
        <v>-13.9020366998034</v>
      </c>
      <c r="H2485">
        <v>5.8414717076571501</v>
      </c>
      <c r="I2485">
        <v>-33.107969854712103</v>
      </c>
      <c r="J2485">
        <v>2.5211446750128599</v>
      </c>
      <c r="K2485">
        <v>3.3316617077943498</v>
      </c>
      <c r="L2485">
        <v>3.6837320415736601</v>
      </c>
      <c r="M2485">
        <v>50.964300502543601</v>
      </c>
      <c r="N2485">
        <v>3.0525097578242302</v>
      </c>
      <c r="O2485">
        <v>42.397660818713398</v>
      </c>
      <c r="P2485">
        <v>22.580645161290299</v>
      </c>
      <c r="Q2485">
        <v>0.12680498305226001</v>
      </c>
    </row>
    <row r="2486" spans="1:17" hidden="1" x14ac:dyDescent="0.3">
      <c r="A2486" t="s">
        <v>5133</v>
      </c>
      <c r="B2486" t="s">
        <v>5134</v>
      </c>
      <c r="C2486" t="str">
        <f>IFERROR(VLOOKUP(Table1[[#This Row],[Ticker]],[1]!Table1[[Symbol]:[Industry]],2,FALSE),"-")</f>
        <v>-</v>
      </c>
      <c r="D2486" t="s">
        <v>243</v>
      </c>
      <c r="E2486">
        <v>173.95508505000001</v>
      </c>
      <c r="F2486">
        <v>194.89</v>
      </c>
      <c r="G2486">
        <v>-23.3946371226364</v>
      </c>
      <c r="H2486">
        <v>-2.7151940345982002</v>
      </c>
      <c r="I2486">
        <v>-27.6876869842662</v>
      </c>
      <c r="J2486">
        <v>-5.2626811980595898</v>
      </c>
      <c r="K2486">
        <v>195.74839797586</v>
      </c>
      <c r="L2486">
        <v>198.10819241993201</v>
      </c>
      <c r="M2486">
        <v>36.021306509188399</v>
      </c>
      <c r="N2486">
        <v>0.89047155918199705</v>
      </c>
      <c r="O2486">
        <v>35.178818820873303</v>
      </c>
      <c r="P2486">
        <v>19.821703043344499</v>
      </c>
      <c r="Q2486">
        <v>-3.5745092435434E-2</v>
      </c>
    </row>
    <row r="2487" spans="1:17" hidden="1" x14ac:dyDescent="0.3">
      <c r="A2487" t="s">
        <v>5135</v>
      </c>
      <c r="B2487" t="s">
        <v>5136</v>
      </c>
      <c r="C2487" t="str">
        <f>IFERROR(VLOOKUP(Table1[[#This Row],[Ticker]],[1]!Table1[[Symbol]:[Industry]],2,FALSE),"-")</f>
        <v>-</v>
      </c>
      <c r="D2487" t="s">
        <v>62</v>
      </c>
      <c r="E2487">
        <v>173.92078902399999</v>
      </c>
      <c r="F2487">
        <v>106.59</v>
      </c>
      <c r="G2487">
        <v>-29.853123656325199</v>
      </c>
      <c r="H2487">
        <v>-3.7067358375007502</v>
      </c>
      <c r="I2487">
        <v>-11.447984708970999</v>
      </c>
      <c r="J2487">
        <v>-0.147758515456796</v>
      </c>
      <c r="K2487">
        <v>105.93680747982999</v>
      </c>
      <c r="L2487">
        <v>105.79422137066</v>
      </c>
      <c r="M2487">
        <v>55.620119074113703</v>
      </c>
      <c r="N2487">
        <v>0.93273520849605096</v>
      </c>
      <c r="O2487">
        <v>24.2611877286799</v>
      </c>
      <c r="P2487">
        <v>17.3898678414097</v>
      </c>
      <c r="Q2487">
        <v>-9.1424681239951996E-2</v>
      </c>
    </row>
    <row r="2488" spans="1:17" hidden="1" x14ac:dyDescent="0.3">
      <c r="A2488" t="s">
        <v>5137</v>
      </c>
      <c r="B2488" t="s">
        <v>5138</v>
      </c>
      <c r="C2488" t="str">
        <f>IFERROR(VLOOKUP(Table1[[#This Row],[Ticker]],[1]!Table1[[Symbol]:[Industry]],2,FALSE),"-")</f>
        <v>-</v>
      </c>
      <c r="D2488" t="s">
        <v>246</v>
      </c>
      <c r="E2488">
        <v>173.80624800000001</v>
      </c>
      <c r="F2488">
        <v>200</v>
      </c>
      <c r="G2488">
        <v>-36.554777041222998</v>
      </c>
      <c r="H2488">
        <v>-1.44771676709832</v>
      </c>
      <c r="I2488">
        <v>-23.706946579520199</v>
      </c>
      <c r="J2488">
        <v>-0.76243741453936598</v>
      </c>
      <c r="K2488">
        <v>203.09778415730401</v>
      </c>
      <c r="L2488">
        <v>217.55118010743399</v>
      </c>
      <c r="M2488">
        <v>55.628955574453201</v>
      </c>
      <c r="N2488">
        <v>1.4029723991507399</v>
      </c>
      <c r="O2488">
        <v>39.5</v>
      </c>
      <c r="P2488">
        <v>10.803324099723</v>
      </c>
    </row>
    <row r="2489" spans="1:17" hidden="1" x14ac:dyDescent="0.3">
      <c r="A2489" t="s">
        <v>5139</v>
      </c>
      <c r="B2489" t="s">
        <v>5140</v>
      </c>
      <c r="C2489" t="str">
        <f>IFERROR(VLOOKUP(Table1[[#This Row],[Ticker]],[1]!Table1[[Symbol]:[Industry]],2,FALSE),"-")</f>
        <v>-</v>
      </c>
      <c r="D2489" t="s">
        <v>926</v>
      </c>
      <c r="E2489">
        <v>173.69535095000001</v>
      </c>
      <c r="F2489">
        <v>94.1</v>
      </c>
      <c r="G2489">
        <v>9.3843990866323104</v>
      </c>
      <c r="H2489">
        <v>30.777369143554601</v>
      </c>
      <c r="I2489">
        <v>23.876622613751199</v>
      </c>
      <c r="J2489">
        <v>20.632281610511399</v>
      </c>
      <c r="O2489">
        <v>0</v>
      </c>
      <c r="P2489">
        <v>50.079744816586903</v>
      </c>
    </row>
    <row r="2490" spans="1:17" hidden="1" x14ac:dyDescent="0.3">
      <c r="A2490" t="s">
        <v>5141</v>
      </c>
      <c r="B2490" t="s">
        <v>5142</v>
      </c>
      <c r="C2490" t="str">
        <f>IFERROR(VLOOKUP(Table1[[#This Row],[Ticker]],[1]!Table1[[Symbol]:[Industry]],2,FALSE),"-")</f>
        <v>-</v>
      </c>
      <c r="D2490" t="s">
        <v>140</v>
      </c>
      <c r="E2490">
        <v>173.56898000000001</v>
      </c>
      <c r="F2490">
        <v>69.12</v>
      </c>
      <c r="G2490">
        <v>-7.74109249379487</v>
      </c>
      <c r="H2490">
        <v>-1.2499940405250101</v>
      </c>
      <c r="I2490">
        <v>-26.312289952870199</v>
      </c>
      <c r="J2490">
        <v>7.2344569953985003</v>
      </c>
      <c r="K2490">
        <v>62.980128482302199</v>
      </c>
      <c r="L2490">
        <v>61.782967625795699</v>
      </c>
      <c r="M2490">
        <v>74.101994951017502</v>
      </c>
      <c r="N2490">
        <v>2.8488645339896901</v>
      </c>
      <c r="O2490">
        <v>28.182870370370299</v>
      </c>
      <c r="P2490">
        <v>51.247264770240697</v>
      </c>
      <c r="Q2490">
        <v>8.2452687792681001E-2</v>
      </c>
    </row>
    <row r="2491" spans="1:17" hidden="1" x14ac:dyDescent="0.3">
      <c r="A2491" t="s">
        <v>5143</v>
      </c>
      <c r="B2491" t="s">
        <v>5144</v>
      </c>
      <c r="C2491" t="str">
        <f>IFERROR(VLOOKUP(Table1[[#This Row],[Ticker]],[1]!Table1[[Symbol]:[Industry]],2,FALSE),"-")</f>
        <v>-</v>
      </c>
      <c r="D2491" t="s">
        <v>46</v>
      </c>
      <c r="E2491">
        <v>173.50774425</v>
      </c>
      <c r="F2491">
        <v>105.8</v>
      </c>
      <c r="G2491">
        <v>25.762496595177101</v>
      </c>
      <c r="H2491">
        <v>2.2679211934838999</v>
      </c>
      <c r="I2491">
        <v>-13.9468502097215</v>
      </c>
      <c r="J2491">
        <v>-8.4992093131609696</v>
      </c>
      <c r="K2491">
        <v>104.26722792262601</v>
      </c>
      <c r="L2491">
        <v>97.318848594946701</v>
      </c>
      <c r="M2491">
        <v>41.235248762569199</v>
      </c>
      <c r="N2491">
        <v>1.1043269295942499</v>
      </c>
      <c r="O2491">
        <v>50.141776937618097</v>
      </c>
      <c r="P2491">
        <v>101.447067783701</v>
      </c>
      <c r="Q2491">
        <v>4.7267535504689998E-2</v>
      </c>
    </row>
    <row r="2492" spans="1:17" hidden="1" x14ac:dyDescent="0.3">
      <c r="A2492" t="s">
        <v>5145</v>
      </c>
      <c r="B2492" t="s">
        <v>5146</v>
      </c>
      <c r="C2492" t="str">
        <f>IFERROR(VLOOKUP(Table1[[#This Row],[Ticker]],[1]!Table1[[Symbol]:[Industry]],2,FALSE),"-")</f>
        <v>-</v>
      </c>
      <c r="D2492" t="s">
        <v>637</v>
      </c>
      <c r="E2492">
        <v>173.48301168399999</v>
      </c>
      <c r="F2492">
        <v>12.76</v>
      </c>
      <c r="G2492">
        <v>-36.669265954374403</v>
      </c>
      <c r="H2492">
        <v>-5.2894272247981897</v>
      </c>
      <c r="I2492">
        <v>-31.7086818087624</v>
      </c>
      <c r="J2492">
        <v>-4.51619116829312</v>
      </c>
      <c r="K2492">
        <v>13.1330706266696</v>
      </c>
      <c r="L2492">
        <v>13.319948474200199</v>
      </c>
      <c r="M2492">
        <v>42.369295670431498</v>
      </c>
      <c r="N2492">
        <v>1.0039887326124199</v>
      </c>
      <c r="O2492">
        <v>52.037617554858898</v>
      </c>
      <c r="P2492">
        <v>22.105263157894701</v>
      </c>
      <c r="Q2492">
        <v>-4.3862757471180999E-2</v>
      </c>
    </row>
    <row r="2493" spans="1:17" hidden="1" x14ac:dyDescent="0.3">
      <c r="A2493" t="s">
        <v>5147</v>
      </c>
      <c r="B2493" t="s">
        <v>5148</v>
      </c>
      <c r="C2493" t="str">
        <f>IFERROR(VLOOKUP(Table1[[#This Row],[Ticker]],[1]!Table1[[Symbol]:[Industry]],2,FALSE),"-")</f>
        <v>-</v>
      </c>
      <c r="D2493" t="s">
        <v>140</v>
      </c>
      <c r="E2493">
        <v>172.83055384799999</v>
      </c>
      <c r="F2493">
        <v>11.01</v>
      </c>
      <c r="G2493">
        <v>-4.7445781362675596</v>
      </c>
      <c r="H2493">
        <v>1.5806145149499899E-2</v>
      </c>
      <c r="I2493">
        <v>-3.4369067687436501</v>
      </c>
      <c r="J2493">
        <v>9.0375625854606305</v>
      </c>
      <c r="K2493">
        <v>9.9930930536104601</v>
      </c>
      <c r="L2493">
        <v>11.0154864006872</v>
      </c>
      <c r="M2493">
        <v>82.122025556401198</v>
      </c>
      <c r="N2493">
        <v>0.85699301159998698</v>
      </c>
      <c r="O2493">
        <v>36.693914623069901</v>
      </c>
      <c r="P2493">
        <v>37.625</v>
      </c>
      <c r="Q2493">
        <v>3.2925889236706002E-2</v>
      </c>
    </row>
    <row r="2494" spans="1:17" hidden="1" x14ac:dyDescent="0.3">
      <c r="A2494" t="s">
        <v>5149</v>
      </c>
      <c r="B2494" t="s">
        <v>5150</v>
      </c>
      <c r="C2494" t="str">
        <f>IFERROR(VLOOKUP(Table1[[#This Row],[Ticker]],[1]!Table1[[Symbol]:[Industry]],2,FALSE),"-")</f>
        <v>-</v>
      </c>
      <c r="D2494" t="s">
        <v>1811</v>
      </c>
      <c r="E2494">
        <v>172.72916699999999</v>
      </c>
      <c r="F2494">
        <v>38.659999999999997</v>
      </c>
      <c r="G2494">
        <v>15.209684911918099</v>
      </c>
      <c r="H2494">
        <v>-9.8875893727948299</v>
      </c>
      <c r="I2494">
        <v>-32.033780114833299</v>
      </c>
      <c r="J2494">
        <v>-2.64922986736955</v>
      </c>
      <c r="K2494">
        <v>38.930845659963097</v>
      </c>
      <c r="L2494">
        <v>34.998211672318099</v>
      </c>
      <c r="M2494">
        <v>50.729524271412103</v>
      </c>
      <c r="N2494">
        <v>1.3039287734589999</v>
      </c>
      <c r="O2494">
        <v>51.577858251422597</v>
      </c>
      <c r="P2494">
        <v>129.43620178041499</v>
      </c>
      <c r="Q2494">
        <v>0.126054904710898</v>
      </c>
    </row>
    <row r="2495" spans="1:17" hidden="1" x14ac:dyDescent="0.3">
      <c r="A2495" t="s">
        <v>5151</v>
      </c>
      <c r="B2495" t="s">
        <v>5152</v>
      </c>
      <c r="C2495" t="str">
        <f>IFERROR(VLOOKUP(Table1[[#This Row],[Ticker]],[1]!Table1[[Symbol]:[Industry]],2,FALSE),"-")</f>
        <v>-</v>
      </c>
      <c r="D2495" t="s">
        <v>637</v>
      </c>
      <c r="E2495">
        <v>172.69470000000001</v>
      </c>
      <c r="F2495">
        <v>5.21</v>
      </c>
      <c r="G2495">
        <v>915.59796330019606</v>
      </c>
      <c r="H2495">
        <v>21.400346489832899</v>
      </c>
      <c r="I2495">
        <v>148.59018682731499</v>
      </c>
      <c r="J2495">
        <v>9.1531743998066109</v>
      </c>
      <c r="K2495">
        <v>3.9030817676260998</v>
      </c>
      <c r="L2495">
        <v>2.4989318366943101</v>
      </c>
      <c r="M2495">
        <v>94.969731586502704</v>
      </c>
      <c r="N2495">
        <v>0.34702390559937402</v>
      </c>
      <c r="O2495">
        <v>0</v>
      </c>
      <c r="P2495">
        <v>1202.49999999999</v>
      </c>
      <c r="Q2495">
        <v>0.15344144418351499</v>
      </c>
    </row>
    <row r="2496" spans="1:17" hidden="1" x14ac:dyDescent="0.3">
      <c r="A2496" t="s">
        <v>5153</v>
      </c>
      <c r="B2496" t="s">
        <v>5154</v>
      </c>
      <c r="C2496" t="str">
        <f>IFERROR(VLOOKUP(Table1[[#This Row],[Ticker]],[1]!Table1[[Symbol]:[Industry]],2,FALSE),"-")</f>
        <v>-</v>
      </c>
      <c r="D2496" t="s">
        <v>330</v>
      </c>
      <c r="E2496">
        <v>172.56069360000001</v>
      </c>
      <c r="F2496">
        <v>75.05</v>
      </c>
      <c r="G2496">
        <v>-57.327025194971398</v>
      </c>
      <c r="H2496">
        <v>-1.52899323542189</v>
      </c>
      <c r="I2496">
        <v>-45.346620268028197</v>
      </c>
      <c r="J2496">
        <v>-0.49452046879256301</v>
      </c>
      <c r="K2496">
        <v>75.191039877162297</v>
      </c>
      <c r="L2496">
        <v>92.1245658892731</v>
      </c>
      <c r="M2496">
        <v>58.814373418325403</v>
      </c>
      <c r="N2496">
        <v>0.81278958300047899</v>
      </c>
      <c r="O2496">
        <v>103.864090606262</v>
      </c>
      <c r="P2496">
        <v>19.126984126984102</v>
      </c>
    </row>
    <row r="2497" spans="1:17" hidden="1" x14ac:dyDescent="0.3">
      <c r="A2497" t="s">
        <v>5155</v>
      </c>
      <c r="B2497" t="s">
        <v>5156</v>
      </c>
      <c r="C2497" t="str">
        <f>IFERROR(VLOOKUP(Table1[[#This Row],[Ticker]],[1]!Table1[[Symbol]:[Industry]],2,FALSE),"-")</f>
        <v>-</v>
      </c>
      <c r="D2497" t="s">
        <v>299</v>
      </c>
      <c r="E2497">
        <v>172.43907899999999</v>
      </c>
      <c r="F2497">
        <v>346.85</v>
      </c>
      <c r="G2497">
        <v>-30.0548144775812</v>
      </c>
      <c r="H2497">
        <v>-1.11380285035713</v>
      </c>
      <c r="I2497">
        <v>-44.291136888446303</v>
      </c>
      <c r="J2497">
        <v>-7.4190803888422696</v>
      </c>
      <c r="K2497">
        <v>350.16636467379101</v>
      </c>
      <c r="L2497">
        <v>394.279536895337</v>
      </c>
      <c r="M2497">
        <v>45.155600823216503</v>
      </c>
      <c r="N2497">
        <v>2.3159327487847801</v>
      </c>
      <c r="O2497">
        <v>106.14098313391899</v>
      </c>
      <c r="P2497">
        <v>19.603448275862</v>
      </c>
      <c r="Q2497">
        <v>4.8861137376365001E-2</v>
      </c>
    </row>
    <row r="2498" spans="1:17" hidden="1" x14ac:dyDescent="0.3">
      <c r="A2498" t="s">
        <v>5157</v>
      </c>
      <c r="B2498" t="s">
        <v>5158</v>
      </c>
      <c r="C2498" t="str">
        <f>IFERROR(VLOOKUP(Table1[[#This Row],[Ticker]],[1]!Table1[[Symbol]:[Industry]],2,FALSE),"-")</f>
        <v>-</v>
      </c>
      <c r="D2498" t="s">
        <v>46</v>
      </c>
      <c r="E2498">
        <v>172.30443742</v>
      </c>
      <c r="F2498">
        <v>78.680000000000007</v>
      </c>
      <c r="G2498">
        <v>-8.5293775237734906</v>
      </c>
      <c r="H2498">
        <v>0.963707941368804</v>
      </c>
      <c r="I2498">
        <v>-25.732376151874</v>
      </c>
      <c r="J2498">
        <v>4.71772960007441</v>
      </c>
      <c r="K2498">
        <v>81.626527998017906</v>
      </c>
      <c r="L2498">
        <v>85.838057555492298</v>
      </c>
      <c r="M2498">
        <v>59.4074392903266</v>
      </c>
      <c r="N2498">
        <v>1.4585094620739201</v>
      </c>
      <c r="O2498">
        <v>95.602440264361903</v>
      </c>
      <c r="P2498">
        <v>37.192676547515198</v>
      </c>
      <c r="Q2498">
        <v>1.0434996791946E-2</v>
      </c>
    </row>
    <row r="2499" spans="1:17" hidden="1" x14ac:dyDescent="0.3">
      <c r="A2499" t="s">
        <v>5159</v>
      </c>
      <c r="B2499" t="s">
        <v>5160</v>
      </c>
      <c r="C2499" t="str">
        <f>IFERROR(VLOOKUP(Table1[[#This Row],[Ticker]],[1]!Table1[[Symbol]:[Industry]],2,FALSE),"-")</f>
        <v>-</v>
      </c>
      <c r="D2499" t="s">
        <v>416</v>
      </c>
      <c r="E2499">
        <v>172.17</v>
      </c>
      <c r="F2499">
        <v>53.08</v>
      </c>
      <c r="G2499">
        <v>-7.7014942473839296</v>
      </c>
      <c r="H2499">
        <v>38.861591950438303</v>
      </c>
      <c r="I2499">
        <v>-10.214371466903801</v>
      </c>
      <c r="J2499">
        <v>2.5402216054758702</v>
      </c>
      <c r="K2499">
        <v>43.574961459429197</v>
      </c>
      <c r="L2499">
        <v>41.534380159863197</v>
      </c>
      <c r="M2499">
        <v>74.241855353029194</v>
      </c>
      <c r="N2499">
        <v>3.6591832721295798</v>
      </c>
      <c r="O2499">
        <v>22.313232170993999</v>
      </c>
      <c r="P2499">
        <v>62.930625532904401</v>
      </c>
      <c r="Q2499">
        <v>7.8107117915141994E-2</v>
      </c>
    </row>
    <row r="2500" spans="1:17" hidden="1" x14ac:dyDescent="0.3">
      <c r="A2500" t="s">
        <v>5161</v>
      </c>
      <c r="B2500" t="s">
        <v>5162</v>
      </c>
      <c r="C2500" t="str">
        <f>IFERROR(VLOOKUP(Table1[[#This Row],[Ticker]],[1]!Table1[[Symbol]:[Industry]],2,FALSE),"-")</f>
        <v>-</v>
      </c>
      <c r="D2500" t="s">
        <v>130</v>
      </c>
      <c r="E2500">
        <v>171.59817204000001</v>
      </c>
      <c r="F2500">
        <v>70</v>
      </c>
      <c r="G2500">
        <v>-21.924424759504902</v>
      </c>
      <c r="H2500">
        <v>-4.2156280553249603</v>
      </c>
      <c r="I2500">
        <v>-33.871909047823799</v>
      </c>
      <c r="J2500">
        <v>-0.76243741453936598</v>
      </c>
      <c r="K2500">
        <v>72.980474092224</v>
      </c>
      <c r="L2500">
        <v>74.679107519706506</v>
      </c>
      <c r="M2500">
        <v>51.454017414248398</v>
      </c>
      <c r="N2500">
        <v>1.23184357541899</v>
      </c>
      <c r="O2500">
        <v>63.785714285714199</v>
      </c>
      <c r="P2500">
        <v>27.272727272727199</v>
      </c>
    </row>
    <row r="2501" spans="1:17" hidden="1" x14ac:dyDescent="0.3">
      <c r="A2501" t="s">
        <v>5163</v>
      </c>
      <c r="B2501" t="s">
        <v>5164</v>
      </c>
      <c r="C2501" t="str">
        <f>IFERROR(VLOOKUP(Table1[[#This Row],[Ticker]],[1]!Table1[[Symbol]:[Industry]],2,FALSE),"-")</f>
        <v>-</v>
      </c>
      <c r="D2501" t="s">
        <v>246</v>
      </c>
      <c r="E2501">
        <v>171.08296874999999</v>
      </c>
      <c r="F2501">
        <v>2518.0500000000002</v>
      </c>
      <c r="G2501">
        <v>130.54184085121699</v>
      </c>
      <c r="H2501">
        <v>31.384035810221199</v>
      </c>
      <c r="I2501">
        <v>25.3136200698222</v>
      </c>
      <c r="J2501">
        <v>-6.7782346224746997</v>
      </c>
      <c r="K2501">
        <v>2209.6507501955198</v>
      </c>
      <c r="L2501">
        <v>1851.8279342634401</v>
      </c>
      <c r="M2501">
        <v>54.180962415126402</v>
      </c>
      <c r="N2501">
        <v>2.89444201572329</v>
      </c>
      <c r="O2501">
        <v>32.862731081590901</v>
      </c>
      <c r="P2501">
        <v>184.78285455779201</v>
      </c>
      <c r="Q2501">
        <v>0.12011205331265599</v>
      </c>
    </row>
    <row r="2502" spans="1:17" hidden="1" x14ac:dyDescent="0.3">
      <c r="A2502" t="s">
        <v>5165</v>
      </c>
      <c r="B2502" t="s">
        <v>5166</v>
      </c>
      <c r="C2502" t="str">
        <f>IFERROR(VLOOKUP(Table1[[#This Row],[Ticker]],[1]!Table1[[Symbol]:[Industry]],2,FALSE),"-")</f>
        <v>-</v>
      </c>
      <c r="D2502" t="s">
        <v>21</v>
      </c>
      <c r="E2502">
        <v>171.06834599999999</v>
      </c>
      <c r="F2502">
        <v>198.75</v>
      </c>
      <c r="G2502">
        <v>45.750410246926698</v>
      </c>
      <c r="H2502">
        <v>63.011262700977497</v>
      </c>
      <c r="I2502">
        <v>60.242633774045601</v>
      </c>
      <c r="J2502">
        <v>-14.398801050903</v>
      </c>
      <c r="K2502">
        <v>142.165603954299</v>
      </c>
      <c r="M2502">
        <v>68.462499441585393</v>
      </c>
      <c r="N2502">
        <v>2.05166334508661</v>
      </c>
      <c r="O2502">
        <v>16.981132075471599</v>
      </c>
      <c r="P2502">
        <v>103.846153846153</v>
      </c>
    </row>
    <row r="2503" spans="1:17" hidden="1" x14ac:dyDescent="0.3">
      <c r="A2503" t="s">
        <v>5167</v>
      </c>
      <c r="B2503" t="s">
        <v>5168</v>
      </c>
      <c r="C2503" t="str">
        <f>IFERROR(VLOOKUP(Table1[[#This Row],[Ticker]],[1]!Table1[[Symbol]:[Industry]],2,FALSE),"-")</f>
        <v>-</v>
      </c>
      <c r="D2503" t="s">
        <v>75</v>
      </c>
      <c r="E2503">
        <v>170.96147375999999</v>
      </c>
      <c r="F2503">
        <v>63.56</v>
      </c>
      <c r="G2503">
        <v>74.737203806525599</v>
      </c>
      <c r="H2503">
        <v>21.0959915751198</v>
      </c>
      <c r="I2503">
        <v>13.455078346053099</v>
      </c>
      <c r="J2503">
        <v>21.1936108927265</v>
      </c>
      <c r="K2503">
        <v>52.265060113267303</v>
      </c>
      <c r="L2503">
        <v>48.343071588346199</v>
      </c>
      <c r="M2503">
        <v>85.897030555003994</v>
      </c>
      <c r="N2503">
        <v>2.89412300657153</v>
      </c>
      <c r="O2503">
        <v>6.6079295154185003</v>
      </c>
      <c r="P2503">
        <v>111.86666666666601</v>
      </c>
      <c r="Q2503">
        <v>7.6286273030130997E-2</v>
      </c>
    </row>
    <row r="2504" spans="1:17" hidden="1" x14ac:dyDescent="0.3">
      <c r="A2504" t="s">
        <v>5169</v>
      </c>
      <c r="B2504" t="s">
        <v>5170</v>
      </c>
      <c r="C2504" t="str">
        <f>IFERROR(VLOOKUP(Table1[[#This Row],[Ticker]],[1]!Table1[[Symbol]:[Industry]],2,FALSE),"-")</f>
        <v>-</v>
      </c>
      <c r="D2504" t="s">
        <v>62</v>
      </c>
      <c r="E2504">
        <v>170.89268100000001</v>
      </c>
      <c r="F2504">
        <v>43.3</v>
      </c>
      <c r="G2504">
        <v>-9.9598748022314094</v>
      </c>
      <c r="H2504">
        <v>-15.799249636374601</v>
      </c>
      <c r="I2504">
        <v>-47.436912636651101</v>
      </c>
      <c r="J2504">
        <v>-9.6466031956233191</v>
      </c>
      <c r="K2504">
        <v>49.339282571492703</v>
      </c>
      <c r="L2504">
        <v>52.504923594910998</v>
      </c>
      <c r="M2504">
        <v>26.4390322903357</v>
      </c>
      <c r="N2504">
        <v>0.852650087840927</v>
      </c>
      <c r="O2504">
        <v>70.669745958429502</v>
      </c>
      <c r="P2504">
        <v>29.811209670503601</v>
      </c>
      <c r="Q2504">
        <v>0.131437632433484</v>
      </c>
    </row>
    <row r="2505" spans="1:17" hidden="1" x14ac:dyDescent="0.3">
      <c r="A2505" t="s">
        <v>5171</v>
      </c>
      <c r="B2505" t="s">
        <v>5172</v>
      </c>
      <c r="C2505" t="str">
        <f>IFERROR(VLOOKUP(Table1[[#This Row],[Ticker]],[1]!Table1[[Symbol]:[Industry]],2,FALSE),"-")</f>
        <v>-</v>
      </c>
      <c r="D2505" t="s">
        <v>637</v>
      </c>
      <c r="E2505">
        <v>170.77602354300001</v>
      </c>
      <c r="F2505">
        <v>54.58</v>
      </c>
      <c r="G2505">
        <v>59.750760025980902</v>
      </c>
      <c r="H2505">
        <v>-5.8066344310656</v>
      </c>
      <c r="I2505">
        <v>-12.2930947934182</v>
      </c>
      <c r="J2505">
        <v>-0.70838336048531003</v>
      </c>
      <c r="K2505">
        <v>55.423344053086502</v>
      </c>
      <c r="L2505">
        <v>50.184458838961298</v>
      </c>
      <c r="M2505">
        <v>47.399159011713699</v>
      </c>
      <c r="N2505">
        <v>0.76602022110972701</v>
      </c>
      <c r="O2505">
        <v>29.1681934774642</v>
      </c>
      <c r="P2505">
        <v>93.546099290780106</v>
      </c>
      <c r="Q2505">
        <v>0.10331873909487201</v>
      </c>
    </row>
    <row r="2506" spans="1:17" hidden="1" x14ac:dyDescent="0.3">
      <c r="A2506" t="s">
        <v>5173</v>
      </c>
      <c r="B2506" t="s">
        <v>5174</v>
      </c>
      <c r="C2506" t="str">
        <f>IFERROR(VLOOKUP(Table1[[#This Row],[Ticker]],[1]!Table1[[Symbol]:[Industry]],2,FALSE),"-")</f>
        <v>-</v>
      </c>
      <c r="D2506" t="s">
        <v>140</v>
      </c>
      <c r="E2506">
        <v>169.92</v>
      </c>
      <c r="F2506">
        <v>189</v>
      </c>
      <c r="G2506">
        <v>19.0385173594501</v>
      </c>
      <c r="H2506">
        <v>2.18629653160722</v>
      </c>
      <c r="I2506">
        <v>-4.79731671476444</v>
      </c>
      <c r="J2506">
        <v>6.5332945941280099E-2</v>
      </c>
      <c r="K2506">
        <v>181.95134700667401</v>
      </c>
      <c r="L2506">
        <v>168.703278805916</v>
      </c>
      <c r="M2506">
        <v>58.171386975929998</v>
      </c>
      <c r="N2506">
        <v>0.72033197675979799</v>
      </c>
      <c r="O2506">
        <v>45.4497354497354</v>
      </c>
      <c r="P2506">
        <v>60.237388724035597</v>
      </c>
      <c r="Q2506">
        <v>7.4406457160109005E-2</v>
      </c>
    </row>
    <row r="2507" spans="1:17" hidden="1" x14ac:dyDescent="0.3">
      <c r="A2507" t="s">
        <v>5175</v>
      </c>
      <c r="B2507" t="s">
        <v>5176</v>
      </c>
      <c r="C2507" t="str">
        <f>IFERROR(VLOOKUP(Table1[[#This Row],[Ticker]],[1]!Table1[[Symbol]:[Industry]],2,FALSE),"-")</f>
        <v>-</v>
      </c>
      <c r="E2507">
        <v>169.89003085499999</v>
      </c>
      <c r="F2507">
        <v>160</v>
      </c>
      <c r="G2507">
        <v>-68.325811654431405</v>
      </c>
      <c r="H2507">
        <v>-16.6147305137576</v>
      </c>
      <c r="I2507">
        <v>-29.136921294774499</v>
      </c>
      <c r="J2507">
        <v>-0.193717035392443</v>
      </c>
      <c r="K2507">
        <v>167.49517545373499</v>
      </c>
      <c r="L2507">
        <v>198.57891365366601</v>
      </c>
      <c r="M2507">
        <v>47.230735068214003</v>
      </c>
      <c r="N2507">
        <v>1.58596158349205</v>
      </c>
      <c r="O2507">
        <v>118.12499999999901</v>
      </c>
      <c r="P2507">
        <v>8.6956521739130608</v>
      </c>
      <c r="Q2507">
        <v>8.8058250511659997E-2</v>
      </c>
    </row>
    <row r="2508" spans="1:17" hidden="1" x14ac:dyDescent="0.3">
      <c r="A2508" t="s">
        <v>5177</v>
      </c>
      <c r="B2508" t="s">
        <v>5178</v>
      </c>
      <c r="C2508" t="str">
        <f>IFERROR(VLOOKUP(Table1[[#This Row],[Ticker]],[1]!Table1[[Symbol]:[Industry]],2,FALSE),"-")</f>
        <v>-</v>
      </c>
      <c r="D2508" t="s">
        <v>5179</v>
      </c>
      <c r="E2508">
        <v>169.70787859999999</v>
      </c>
      <c r="F2508">
        <v>68.45</v>
      </c>
      <c r="G2508">
        <v>18.4656881679214</v>
      </c>
      <c r="H2508">
        <v>20.780467036987002</v>
      </c>
      <c r="I2508">
        <v>32.957911695040302</v>
      </c>
      <c r="J2508">
        <v>-5.4103247384830198</v>
      </c>
      <c r="K2508">
        <v>60.3101128680442</v>
      </c>
      <c r="M2508">
        <v>51.1157347901786</v>
      </c>
      <c r="N2508">
        <v>0.557433582140345</v>
      </c>
      <c r="O2508">
        <v>20.379839298758199</v>
      </c>
      <c r="P2508">
        <v>73.291139240506297</v>
      </c>
    </row>
    <row r="2509" spans="1:17" hidden="1" x14ac:dyDescent="0.3">
      <c r="A2509" t="s">
        <v>5180</v>
      </c>
      <c r="B2509" t="s">
        <v>5181</v>
      </c>
      <c r="C2509" t="str">
        <f>IFERROR(VLOOKUP(Table1[[#This Row],[Ticker]],[1]!Table1[[Symbol]:[Industry]],2,FALSE),"-")</f>
        <v>-</v>
      </c>
      <c r="D2509" t="s">
        <v>225</v>
      </c>
      <c r="E2509">
        <v>169.64599049</v>
      </c>
      <c r="F2509">
        <v>2.2999999999999998</v>
      </c>
      <c r="G2509">
        <v>-30.5687033664701</v>
      </c>
      <c r="K2509">
        <v>2.2860694928582501</v>
      </c>
      <c r="L2509">
        <v>2.4904968111465999</v>
      </c>
      <c r="M2509">
        <v>41.368652020141496</v>
      </c>
      <c r="N2509">
        <v>1</v>
      </c>
      <c r="O2509">
        <v>4.34782608695651</v>
      </c>
      <c r="P2509">
        <v>0</v>
      </c>
      <c r="Q2509">
        <v>-6.0412528129999996E-4</v>
      </c>
    </row>
    <row r="2510" spans="1:17" hidden="1" x14ac:dyDescent="0.3">
      <c r="A2510" t="s">
        <v>5182</v>
      </c>
      <c r="B2510" t="s">
        <v>5183</v>
      </c>
      <c r="C2510" t="str">
        <f>IFERROR(VLOOKUP(Table1[[#This Row],[Ticker]],[1]!Table1[[Symbol]:[Industry]],2,FALSE),"-")</f>
        <v>-</v>
      </c>
      <c r="E2510">
        <v>169.20264399999999</v>
      </c>
      <c r="F2510">
        <v>70.099999999999994</v>
      </c>
      <c r="G2510">
        <v>254.659063539378</v>
      </c>
      <c r="H2510">
        <v>-7.6548030064776702</v>
      </c>
      <c r="I2510">
        <v>81.096794756830803</v>
      </c>
      <c r="J2510">
        <v>-2.86053384360704</v>
      </c>
      <c r="K2510">
        <v>66.154382376423598</v>
      </c>
      <c r="L2510">
        <v>49.154524791860297</v>
      </c>
      <c r="M2510">
        <v>54.144223453581901</v>
      </c>
      <c r="N2510">
        <v>0.30234201494972002</v>
      </c>
      <c r="O2510">
        <v>10.4850213980028</v>
      </c>
      <c r="P2510">
        <v>386.80555555555497</v>
      </c>
      <c r="Q2510">
        <v>0.24494703303279</v>
      </c>
    </row>
    <row r="2511" spans="1:17" hidden="1" x14ac:dyDescent="0.3">
      <c r="A2511" t="s">
        <v>5184</v>
      </c>
      <c r="B2511" t="s">
        <v>5185</v>
      </c>
      <c r="C2511" t="str">
        <f>IFERROR(VLOOKUP(Table1[[#This Row],[Ticker]],[1]!Table1[[Symbol]:[Industry]],2,FALSE),"-")</f>
        <v>-</v>
      </c>
      <c r="D2511" t="s">
        <v>1175</v>
      </c>
      <c r="E2511">
        <v>169.19584</v>
      </c>
      <c r="F2511">
        <v>13.7</v>
      </c>
      <c r="G2511">
        <v>-24.995671044733101</v>
      </c>
      <c r="H2511">
        <v>-18.080106502358099</v>
      </c>
      <c r="I2511">
        <v>-47.119082503495598</v>
      </c>
      <c r="J2511">
        <v>-5.6929929700949202</v>
      </c>
      <c r="K2511">
        <v>15.274972574337999</v>
      </c>
      <c r="L2511">
        <v>16.300716245151101</v>
      </c>
      <c r="M2511">
        <v>30.793710290818002</v>
      </c>
      <c r="N2511">
        <v>0.21206627730922201</v>
      </c>
      <c r="O2511">
        <v>61.970802919707999</v>
      </c>
      <c r="P2511">
        <v>33.009708737864003</v>
      </c>
      <c r="Q2511">
        <v>9.1970050331036002E-2</v>
      </c>
    </row>
    <row r="2512" spans="1:17" hidden="1" x14ac:dyDescent="0.3">
      <c r="A2512" t="s">
        <v>5186</v>
      </c>
      <c r="B2512" t="s">
        <v>5187</v>
      </c>
      <c r="C2512" t="str">
        <f>IFERROR(VLOOKUP(Table1[[#This Row],[Ticker]],[1]!Table1[[Symbol]:[Industry]],2,FALSE),"-")</f>
        <v>-</v>
      </c>
      <c r="D2512" t="s">
        <v>46</v>
      </c>
      <c r="E2512">
        <v>168.92738688</v>
      </c>
      <c r="F2512">
        <v>14.76</v>
      </c>
      <c r="G2512">
        <v>17.8743650115862</v>
      </c>
      <c r="H2512">
        <v>-10.9077197164367</v>
      </c>
      <c r="I2512">
        <v>-75.904915486787701</v>
      </c>
      <c r="J2512">
        <v>3.1858755789997599</v>
      </c>
      <c r="K2512">
        <v>17.1040214247333</v>
      </c>
      <c r="L2512">
        <v>22.778599145681099</v>
      </c>
      <c r="M2512">
        <v>52.472302512068303</v>
      </c>
      <c r="N2512">
        <v>0.17358606604729601</v>
      </c>
      <c r="O2512">
        <v>211.308068788924</v>
      </c>
      <c r="P2512">
        <v>80.926221108558394</v>
      </c>
    </row>
    <row r="2513" spans="1:17" hidden="1" x14ac:dyDescent="0.3">
      <c r="A2513" t="s">
        <v>5188</v>
      </c>
      <c r="B2513" t="s">
        <v>5189</v>
      </c>
      <c r="C2513" t="str">
        <f>IFERROR(VLOOKUP(Table1[[#This Row],[Ticker]],[1]!Table1[[Symbol]:[Industry]],2,FALSE),"-")</f>
        <v>-</v>
      </c>
      <c r="D2513" t="s">
        <v>637</v>
      </c>
      <c r="E2513">
        <v>168.31144</v>
      </c>
      <c r="F2513">
        <v>83.92</v>
      </c>
      <c r="G2513">
        <v>21.709505834612301</v>
      </c>
      <c r="H2513">
        <v>2.2475485724148401</v>
      </c>
      <c r="I2513">
        <v>0.26770320213166099</v>
      </c>
      <c r="J2513">
        <v>0.33280068069872998</v>
      </c>
      <c r="K2513">
        <v>81.238219278717906</v>
      </c>
      <c r="L2513">
        <v>76.440223293059105</v>
      </c>
      <c r="M2513">
        <v>58.2584090198852</v>
      </c>
      <c r="N2513">
        <v>0.86196995372983498</v>
      </c>
      <c r="O2513">
        <v>25.714966634890299</v>
      </c>
      <c r="P2513">
        <v>59.543726235741403</v>
      </c>
      <c r="Q2513">
        <v>2.6972560667225001E-2</v>
      </c>
    </row>
    <row r="2514" spans="1:17" hidden="1" x14ac:dyDescent="0.3">
      <c r="A2514" t="s">
        <v>5190</v>
      </c>
      <c r="B2514" t="s">
        <v>5191</v>
      </c>
      <c r="C2514" t="str">
        <f>IFERROR(VLOOKUP(Table1[[#This Row],[Ticker]],[1]!Table1[[Symbol]:[Industry]],2,FALSE),"-")</f>
        <v>-</v>
      </c>
      <c r="E2514">
        <v>167.88860600000001</v>
      </c>
      <c r="F2514">
        <v>19.170000000000002</v>
      </c>
      <c r="G2514">
        <v>20.269730706470401</v>
      </c>
      <c r="H2514">
        <v>-24.2305127710341</v>
      </c>
      <c r="I2514">
        <v>-3.6047284269218101</v>
      </c>
      <c r="J2514">
        <v>-4.8440700676005903</v>
      </c>
      <c r="K2514">
        <v>21.635792437052501</v>
      </c>
      <c r="L2514">
        <v>21.031582644627701</v>
      </c>
      <c r="M2514">
        <v>15.867094208607901</v>
      </c>
      <c r="N2514">
        <v>0.65814203021431095</v>
      </c>
      <c r="O2514">
        <v>60.615545122587299</v>
      </c>
      <c r="P2514">
        <v>55.727051177904102</v>
      </c>
      <c r="Q2514">
        <v>1.1306281625554001E-2</v>
      </c>
    </row>
    <row r="2515" spans="1:17" hidden="1" x14ac:dyDescent="0.3">
      <c r="A2515" t="s">
        <v>5192</v>
      </c>
      <c r="B2515" t="s">
        <v>5193</v>
      </c>
      <c r="C2515" t="str">
        <f>IFERROR(VLOOKUP(Table1[[#This Row],[Ticker]],[1]!Table1[[Symbol]:[Industry]],2,FALSE),"-")</f>
        <v>-</v>
      </c>
      <c r="E2515">
        <v>167.786794125</v>
      </c>
      <c r="F2515">
        <v>11.27</v>
      </c>
      <c r="G2515">
        <v>8.24551407677958</v>
      </c>
      <c r="H2515">
        <v>-9.5551152933440999</v>
      </c>
      <c r="I2515">
        <v>-22.323167703686099</v>
      </c>
      <c r="J2515">
        <v>-10.036630962926401</v>
      </c>
      <c r="K2515">
        <v>11.7036043843157</v>
      </c>
      <c r="L2515">
        <v>11.512662861928201</v>
      </c>
      <c r="M2515">
        <v>33.5620554812714</v>
      </c>
      <c r="N2515">
        <v>0.81216595526398405</v>
      </c>
      <c r="O2515">
        <v>55.368234250221803</v>
      </c>
      <c r="P2515">
        <v>45.419354838709602</v>
      </c>
      <c r="Q2515">
        <v>6.2304303955515998E-2</v>
      </c>
    </row>
    <row r="2516" spans="1:17" hidden="1" x14ac:dyDescent="0.3">
      <c r="A2516" t="s">
        <v>5194</v>
      </c>
      <c r="B2516" t="s">
        <v>5195</v>
      </c>
      <c r="C2516" t="str">
        <f>IFERROR(VLOOKUP(Table1[[#This Row],[Ticker]],[1]!Table1[[Symbol]:[Industry]],2,FALSE),"-")</f>
        <v>-</v>
      </c>
      <c r="D2516" t="s">
        <v>46</v>
      </c>
      <c r="E2516">
        <v>167.53708879999999</v>
      </c>
      <c r="F2516">
        <v>1.86</v>
      </c>
      <c r="G2516">
        <v>40.414106797954403</v>
      </c>
      <c r="H2516">
        <v>52.466159704026502</v>
      </c>
      <c r="I2516">
        <v>49.829317262098002</v>
      </c>
      <c r="J2516">
        <v>17.904229252127301</v>
      </c>
      <c r="K2516">
        <v>1.34342571665567</v>
      </c>
      <c r="L2516">
        <v>1.2159405091078299</v>
      </c>
      <c r="M2516">
        <v>84.805004198427397</v>
      </c>
      <c r="N2516">
        <v>2.9131812869313798</v>
      </c>
      <c r="O2516">
        <v>0</v>
      </c>
      <c r="P2516">
        <v>105.524861878453</v>
      </c>
      <c r="Q2516">
        <v>0.18119773945106499</v>
      </c>
    </row>
    <row r="2517" spans="1:17" hidden="1" x14ac:dyDescent="0.3">
      <c r="A2517" t="s">
        <v>5196</v>
      </c>
      <c r="B2517" t="s">
        <v>5197</v>
      </c>
      <c r="C2517" t="str">
        <f>IFERROR(VLOOKUP(Table1[[#This Row],[Ticker]],[1]!Table1[[Symbol]:[Industry]],2,FALSE),"-")</f>
        <v>-</v>
      </c>
      <c r="D2517" t="s">
        <v>21</v>
      </c>
      <c r="E2517">
        <v>167.39169999999999</v>
      </c>
      <c r="F2517">
        <v>116.7</v>
      </c>
      <c r="G2517">
        <v>89.709074411307597</v>
      </c>
      <c r="H2517">
        <v>-3.9356111088077599</v>
      </c>
      <c r="I2517">
        <v>14.9380129142719</v>
      </c>
      <c r="J2517">
        <v>12.327263582138301</v>
      </c>
      <c r="K2517">
        <v>101.27337054082</v>
      </c>
      <c r="L2517">
        <v>88.649413128143493</v>
      </c>
      <c r="M2517">
        <v>67.520217190360896</v>
      </c>
      <c r="N2517">
        <v>2.4695955825299101</v>
      </c>
      <c r="O2517">
        <v>11.302485004284399</v>
      </c>
      <c r="P2517">
        <v>158.81570192947399</v>
      </c>
      <c r="Q2517">
        <v>7.3545964524615995E-2</v>
      </c>
    </row>
    <row r="2518" spans="1:17" hidden="1" x14ac:dyDescent="0.3">
      <c r="A2518" t="s">
        <v>5198</v>
      </c>
      <c r="B2518" t="s">
        <v>5199</v>
      </c>
      <c r="C2518" t="str">
        <f>IFERROR(VLOOKUP(Table1[[#This Row],[Ticker]],[1]!Table1[[Symbol]:[Industry]],2,FALSE),"-")</f>
        <v>-</v>
      </c>
      <c r="D2518" t="s">
        <v>413</v>
      </c>
      <c r="E2518">
        <v>167.26056459</v>
      </c>
      <c r="F2518">
        <v>144.94999999999999</v>
      </c>
      <c r="G2518">
        <v>157.81364957470601</v>
      </c>
      <c r="H2518">
        <v>4.9046657314811002</v>
      </c>
      <c r="I2518">
        <v>90.3648170254734</v>
      </c>
      <c r="J2518">
        <v>3.9619720342795302</v>
      </c>
      <c r="K2518">
        <v>126.618293205679</v>
      </c>
      <c r="L2518">
        <v>96.984405899460498</v>
      </c>
      <c r="M2518">
        <v>63.374671796266703</v>
      </c>
      <c r="N2518">
        <v>5.3397129186602799</v>
      </c>
      <c r="O2518">
        <v>6.3815108658157902</v>
      </c>
      <c r="P2518">
        <v>189.89999999999901</v>
      </c>
    </row>
    <row r="2519" spans="1:17" hidden="1" x14ac:dyDescent="0.3">
      <c r="A2519" t="s">
        <v>5200</v>
      </c>
      <c r="B2519" t="s">
        <v>5201</v>
      </c>
      <c r="C2519" t="str">
        <f>IFERROR(VLOOKUP(Table1[[#This Row],[Ticker]],[1]!Table1[[Symbol]:[Industry]],2,FALSE),"-")</f>
        <v>-</v>
      </c>
      <c r="D2519" t="s">
        <v>180</v>
      </c>
      <c r="E2519">
        <v>166.98510306</v>
      </c>
      <c r="F2519">
        <v>20.9</v>
      </c>
      <c r="G2519">
        <v>-29.973118698833002</v>
      </c>
      <c r="H2519">
        <v>-2.3860612771573901</v>
      </c>
      <c r="I2519">
        <v>-39.7163762124082</v>
      </c>
      <c r="J2519">
        <v>-5.0610799484760296</v>
      </c>
      <c r="K2519">
        <v>20.736017957434498</v>
      </c>
      <c r="L2519">
        <v>21.6703465483941</v>
      </c>
      <c r="M2519">
        <v>40.676383770191201</v>
      </c>
      <c r="N2519">
        <v>0.92180924052711999</v>
      </c>
      <c r="O2519">
        <v>88.995215311004799</v>
      </c>
      <c r="P2519">
        <v>34.405144694533703</v>
      </c>
      <c r="Q2519">
        <v>-2.5642388049896998E-2</v>
      </c>
    </row>
    <row r="2520" spans="1:17" hidden="1" x14ac:dyDescent="0.3">
      <c r="A2520" t="s">
        <v>5202</v>
      </c>
      <c r="B2520" t="s">
        <v>5203</v>
      </c>
      <c r="C2520" t="str">
        <f>IFERROR(VLOOKUP(Table1[[#This Row],[Ticker]],[1]!Table1[[Symbol]:[Industry]],2,FALSE),"-")</f>
        <v>-</v>
      </c>
      <c r="D2520" t="s">
        <v>413</v>
      </c>
      <c r="E2520">
        <v>166.58441025499999</v>
      </c>
      <c r="F2520">
        <v>168.85</v>
      </c>
      <c r="G2520">
        <v>380.35066438062802</v>
      </c>
      <c r="H2520">
        <v>-0.61921151514061401</v>
      </c>
      <c r="I2520">
        <v>111.732570933275</v>
      </c>
      <c r="J2520">
        <v>5.8207353536045003</v>
      </c>
      <c r="K2520">
        <v>151.86548389622101</v>
      </c>
      <c r="L2520">
        <v>116.771481397583</v>
      </c>
      <c r="M2520">
        <v>74.031397480905994</v>
      </c>
      <c r="N2520">
        <v>1.18859732414148</v>
      </c>
      <c r="O2520">
        <v>12.496298489783801</v>
      </c>
      <c r="P2520">
        <v>544.95798319327696</v>
      </c>
    </row>
    <row r="2521" spans="1:17" hidden="1" x14ac:dyDescent="0.3">
      <c r="A2521" t="s">
        <v>5204</v>
      </c>
      <c r="B2521" t="s">
        <v>5205</v>
      </c>
      <c r="C2521" t="str">
        <f>IFERROR(VLOOKUP(Table1[[#This Row],[Ticker]],[1]!Table1[[Symbol]:[Industry]],2,FALSE),"-")</f>
        <v>-</v>
      </c>
      <c r="D2521" t="s">
        <v>553</v>
      </c>
      <c r="E2521">
        <v>166.565</v>
      </c>
      <c r="F2521">
        <v>46</v>
      </c>
      <c r="G2521">
        <v>70.179159881393105</v>
      </c>
      <c r="H2521">
        <v>-10.6313610151755</v>
      </c>
      <c r="I2521">
        <v>7.8818534939821303</v>
      </c>
      <c r="J2521">
        <v>0.36378442991452398</v>
      </c>
      <c r="K2521">
        <v>48.924436889213602</v>
      </c>
      <c r="L2521">
        <v>43.5795082200802</v>
      </c>
      <c r="M2521">
        <v>52.378459585582497</v>
      </c>
      <c r="N2521">
        <v>0.49637842288956302</v>
      </c>
      <c r="O2521">
        <v>47.282608695652101</v>
      </c>
      <c r="Q2521">
        <v>9.3001524874648994E-2</v>
      </c>
    </row>
    <row r="2522" spans="1:17" hidden="1" x14ac:dyDescent="0.3">
      <c r="A2522" t="s">
        <v>5206</v>
      </c>
      <c r="B2522" t="s">
        <v>5207</v>
      </c>
      <c r="C2522" t="str">
        <f>IFERROR(VLOOKUP(Table1[[#This Row],[Ticker]],[1]!Table1[[Symbol]:[Industry]],2,FALSE),"-")</f>
        <v>-</v>
      </c>
      <c r="D2522" t="s">
        <v>1091</v>
      </c>
      <c r="E2522">
        <v>166.164530168</v>
      </c>
      <c r="F2522">
        <v>12.74</v>
      </c>
      <c r="G2522">
        <v>-40.898680995105401</v>
      </c>
      <c r="H2522">
        <v>-33.7233774036645</v>
      </c>
      <c r="I2522">
        <v>-70.411441837179595</v>
      </c>
      <c r="J2522">
        <v>-10.5358085193552</v>
      </c>
      <c r="K2522">
        <v>16.102575401646199</v>
      </c>
      <c r="L2522">
        <v>20.920569646284999</v>
      </c>
      <c r="M2522">
        <v>14.107422061339101</v>
      </c>
      <c r="N2522">
        <v>0.81712235254134802</v>
      </c>
      <c r="O2522">
        <v>198.273155416012</v>
      </c>
      <c r="P2522">
        <v>0</v>
      </c>
      <c r="Q2522">
        <v>-1.0069626688548E-2</v>
      </c>
    </row>
    <row r="2523" spans="1:17" hidden="1" x14ac:dyDescent="0.3">
      <c r="A2523" t="s">
        <v>5208</v>
      </c>
      <c r="B2523" t="s">
        <v>5209</v>
      </c>
      <c r="C2523" t="str">
        <f>IFERROR(VLOOKUP(Table1[[#This Row],[Ticker]],[1]!Table1[[Symbol]:[Industry]],2,FALSE),"-")</f>
        <v>-</v>
      </c>
      <c r="D2523" t="s">
        <v>3932</v>
      </c>
      <c r="E2523">
        <v>165.85741609600001</v>
      </c>
      <c r="F2523">
        <v>59.5</v>
      </c>
      <c r="G2523">
        <v>8.1392996535374103</v>
      </c>
      <c r="H2523">
        <v>5.4625543287397704</v>
      </c>
      <c r="I2523">
        <v>-23.643977243297201</v>
      </c>
      <c r="J2523">
        <v>-2.9103305117684202</v>
      </c>
      <c r="K2523">
        <v>56.500782988030402</v>
      </c>
      <c r="L2523">
        <v>52.4000317138862</v>
      </c>
      <c r="M2523">
        <v>56.995338642961997</v>
      </c>
      <c r="N2523">
        <v>1.0717809772519</v>
      </c>
      <c r="O2523">
        <v>24.285714285714199</v>
      </c>
      <c r="P2523">
        <v>57.824933687002599</v>
      </c>
      <c r="Q2523">
        <v>9.0479220383898995E-2</v>
      </c>
    </row>
    <row r="2524" spans="1:17" hidden="1" x14ac:dyDescent="0.3">
      <c r="A2524" t="s">
        <v>5210</v>
      </c>
      <c r="B2524" t="s">
        <v>5211</v>
      </c>
      <c r="C2524" t="str">
        <f>IFERROR(VLOOKUP(Table1[[#This Row],[Ticker]],[1]!Table1[[Symbol]:[Industry]],2,FALSE),"-")</f>
        <v>-</v>
      </c>
      <c r="D2524" t="s">
        <v>637</v>
      </c>
      <c r="E2524">
        <v>165.32</v>
      </c>
      <c r="F2524">
        <v>82.56</v>
      </c>
      <c r="G2524">
        <v>-27.705085115822499</v>
      </c>
      <c r="H2524">
        <v>-5.8390967198992296</v>
      </c>
      <c r="I2524">
        <v>-13.6240988869702</v>
      </c>
      <c r="J2524">
        <v>-2.7267231288250802</v>
      </c>
      <c r="K2524">
        <v>84.430196021898198</v>
      </c>
      <c r="L2524">
        <v>88.3381870391988</v>
      </c>
      <c r="M2524">
        <v>45.993099116945601</v>
      </c>
      <c r="N2524">
        <v>1.0064636655289501</v>
      </c>
      <c r="O2524">
        <v>32.994186046511601</v>
      </c>
      <c r="P2524">
        <v>14.507628294036</v>
      </c>
      <c r="Q2524">
        <v>0.126418452050991</v>
      </c>
    </row>
    <row r="2525" spans="1:17" hidden="1" x14ac:dyDescent="0.3">
      <c r="A2525" t="s">
        <v>5212</v>
      </c>
      <c r="B2525" t="s">
        <v>5213</v>
      </c>
      <c r="C2525" t="str">
        <f>IFERROR(VLOOKUP(Table1[[#This Row],[Ticker]],[1]!Table1[[Symbol]:[Industry]],2,FALSE),"-")</f>
        <v>-</v>
      </c>
      <c r="D2525" t="s">
        <v>130</v>
      </c>
      <c r="E2525">
        <v>165.26432639999999</v>
      </c>
      <c r="F2525">
        <v>100.97</v>
      </c>
      <c r="G2525">
        <v>16.614960467335301</v>
      </c>
      <c r="H2525">
        <v>-7.2349525166269801</v>
      </c>
      <c r="I2525">
        <v>-18.591883412980199</v>
      </c>
      <c r="J2525">
        <v>-4.7624374145393604</v>
      </c>
      <c r="K2525">
        <v>105.287619141577</v>
      </c>
      <c r="L2525">
        <v>99.008088150554599</v>
      </c>
      <c r="M2525">
        <v>30.318172963675</v>
      </c>
      <c r="N2525">
        <v>1.03685514958535</v>
      </c>
      <c r="O2525">
        <v>43.0622957314053</v>
      </c>
      <c r="P2525">
        <v>58.012519561815303</v>
      </c>
      <c r="Q2525">
        <v>3.000248003726E-3</v>
      </c>
    </row>
    <row r="2526" spans="1:17" hidden="1" x14ac:dyDescent="0.3">
      <c r="A2526" t="s">
        <v>5214</v>
      </c>
      <c r="B2526" t="s">
        <v>5215</v>
      </c>
      <c r="C2526" t="str">
        <f>IFERROR(VLOOKUP(Table1[[#This Row],[Ticker]],[1]!Table1[[Symbol]:[Industry]],2,FALSE),"-")</f>
        <v>-</v>
      </c>
      <c r="D2526" t="s">
        <v>637</v>
      </c>
      <c r="E2526">
        <v>164.42269440000001</v>
      </c>
      <c r="F2526">
        <v>159.25</v>
      </c>
      <c r="G2526">
        <v>-12.2852326869048</v>
      </c>
      <c r="H2526">
        <v>-0.48200867529124197</v>
      </c>
      <c r="I2526">
        <v>-18.0953801829938</v>
      </c>
      <c r="J2526">
        <v>1.0692998436391701</v>
      </c>
      <c r="K2526">
        <v>153.73205035836699</v>
      </c>
      <c r="L2526">
        <v>156.09148430644299</v>
      </c>
      <c r="M2526">
        <v>55.028115608359798</v>
      </c>
      <c r="N2526">
        <v>1.6454695301197699</v>
      </c>
      <c r="O2526">
        <v>31.773940345368899</v>
      </c>
      <c r="P2526">
        <v>24.268435427233701</v>
      </c>
      <c r="Q2526">
        <v>3.4022243508967001E-2</v>
      </c>
    </row>
    <row r="2527" spans="1:17" hidden="1" x14ac:dyDescent="0.3">
      <c r="A2527" t="s">
        <v>5216</v>
      </c>
      <c r="B2527" t="s">
        <v>5217</v>
      </c>
      <c r="C2527" t="str">
        <f>IFERROR(VLOOKUP(Table1[[#This Row],[Ticker]],[1]!Table1[[Symbol]:[Industry]],2,FALSE),"-")</f>
        <v>-</v>
      </c>
      <c r="D2527" t="s">
        <v>384</v>
      </c>
      <c r="E2527">
        <v>164.30613782399999</v>
      </c>
      <c r="F2527">
        <v>24.53</v>
      </c>
      <c r="G2527">
        <v>44.538729850719101</v>
      </c>
      <c r="H2527">
        <v>13.104741801860801</v>
      </c>
      <c r="I2527">
        <v>7.4575834209894198</v>
      </c>
      <c r="J2527">
        <v>10.669888472451399</v>
      </c>
      <c r="K2527">
        <v>22.423681615029999</v>
      </c>
      <c r="L2527">
        <v>20.4878134965298</v>
      </c>
      <c r="M2527">
        <v>69.228991049617505</v>
      </c>
      <c r="N2527">
        <v>2.17053576813744</v>
      </c>
      <c r="O2527">
        <v>20.2609050142682</v>
      </c>
      <c r="P2527">
        <v>87.251908396946504</v>
      </c>
      <c r="Q2527">
        <v>3.9020314694575002E-2</v>
      </c>
    </row>
    <row r="2528" spans="1:17" hidden="1" x14ac:dyDescent="0.3">
      <c r="A2528" t="s">
        <v>5218</v>
      </c>
      <c r="B2528" t="s">
        <v>5219</v>
      </c>
      <c r="C2528" t="str">
        <f>IFERROR(VLOOKUP(Table1[[#This Row],[Ticker]],[1]!Table1[[Symbol]:[Industry]],2,FALSE),"-")</f>
        <v>-</v>
      </c>
      <c r="D2528" t="s">
        <v>246</v>
      </c>
      <c r="E2528">
        <v>164.15314559999999</v>
      </c>
      <c r="F2528">
        <v>275.60000000000002</v>
      </c>
      <c r="G2528">
        <v>-6.1314715677938496</v>
      </c>
      <c r="H2528">
        <v>-1.2423252643607301</v>
      </c>
      <c r="I2528">
        <v>-9.9867362496075902</v>
      </c>
      <c r="J2528">
        <v>-0.16167280503635001</v>
      </c>
      <c r="K2528">
        <v>270.22625573197502</v>
      </c>
      <c r="L2528">
        <v>263.07158349028401</v>
      </c>
      <c r="M2528">
        <v>52.937863791011701</v>
      </c>
      <c r="N2528">
        <v>0.87616509579117396</v>
      </c>
      <c r="O2528">
        <v>28.0841799709724</v>
      </c>
      <c r="P2528">
        <v>34.439024390243901</v>
      </c>
      <c r="Q2528">
        <v>2.0368765487789001E-2</v>
      </c>
    </row>
    <row r="2529" spans="1:17" hidden="1" x14ac:dyDescent="0.3">
      <c r="A2529" t="s">
        <v>5220</v>
      </c>
      <c r="B2529" t="s">
        <v>5221</v>
      </c>
      <c r="C2529" t="str">
        <f>IFERROR(VLOOKUP(Table1[[#This Row],[Ticker]],[1]!Table1[[Symbol]:[Industry]],2,FALSE),"-")</f>
        <v>-</v>
      </c>
      <c r="D2529" t="s">
        <v>214</v>
      </c>
      <c r="E2529">
        <v>164.14655999999999</v>
      </c>
      <c r="F2529">
        <v>159.19999999999999</v>
      </c>
      <c r="G2529">
        <v>75.756693458926605</v>
      </c>
      <c r="H2529">
        <v>14.429968425712699</v>
      </c>
      <c r="I2529">
        <v>-43.568967497646902</v>
      </c>
      <c r="J2529">
        <v>13.904229252127299</v>
      </c>
      <c r="K2529">
        <v>153.85556851141399</v>
      </c>
      <c r="M2529">
        <v>65.340259858243201</v>
      </c>
      <c r="N2529">
        <v>0.54981818181818098</v>
      </c>
      <c r="O2529">
        <v>74.8429648241206</v>
      </c>
      <c r="P2529">
        <v>144.923076923076</v>
      </c>
    </row>
    <row r="2530" spans="1:17" hidden="1" x14ac:dyDescent="0.3">
      <c r="A2530" t="s">
        <v>5222</v>
      </c>
      <c r="B2530" t="s">
        <v>5223</v>
      </c>
      <c r="C2530" t="str">
        <f>IFERROR(VLOOKUP(Table1[[#This Row],[Ticker]],[1]!Table1[[Symbol]:[Industry]],2,FALSE),"-")</f>
        <v>-</v>
      </c>
      <c r="E2530">
        <v>164.0429934</v>
      </c>
      <c r="F2530">
        <v>166.2</v>
      </c>
      <c r="G2530">
        <v>89.442119144352304</v>
      </c>
      <c r="H2530">
        <v>13.4158198971472</v>
      </c>
      <c r="I2530">
        <v>-62.097135216742601</v>
      </c>
      <c r="J2530">
        <v>-8.4127106385830803</v>
      </c>
      <c r="K2530">
        <v>177.74293853873999</v>
      </c>
      <c r="L2530">
        <v>181.729052787038</v>
      </c>
      <c r="M2530">
        <v>48.810455780861602</v>
      </c>
      <c r="N2530">
        <v>1.2570307390451201</v>
      </c>
      <c r="O2530">
        <v>106.979542719614</v>
      </c>
      <c r="P2530">
        <v>149.47463224256899</v>
      </c>
      <c r="Q2530">
        <v>0.16092563514945901</v>
      </c>
    </row>
    <row r="2531" spans="1:17" hidden="1" x14ac:dyDescent="0.3">
      <c r="A2531" t="s">
        <v>5224</v>
      </c>
      <c r="B2531" t="s">
        <v>5225</v>
      </c>
      <c r="C2531" t="str">
        <f>IFERROR(VLOOKUP(Table1[[#This Row],[Ticker]],[1]!Table1[[Symbol]:[Industry]],2,FALSE),"-")</f>
        <v>-</v>
      </c>
      <c r="D2531" t="s">
        <v>700</v>
      </c>
      <c r="E2531">
        <v>163.487831685</v>
      </c>
      <c r="F2531">
        <v>3.59</v>
      </c>
      <c r="G2531">
        <v>36.779781482014698</v>
      </c>
      <c r="H2531">
        <v>8.4308779154844196</v>
      </c>
      <c r="I2531">
        <v>7.7568534939821197</v>
      </c>
      <c r="J2531">
        <v>3.7830171309151899</v>
      </c>
      <c r="K2531">
        <v>3.1317775736026601</v>
      </c>
      <c r="L2531">
        <v>2.9916343565548398</v>
      </c>
      <c r="M2531">
        <v>58.155031716473303</v>
      </c>
      <c r="N2531">
        <v>1.8252222233597499</v>
      </c>
      <c r="O2531">
        <v>16.991643454039</v>
      </c>
      <c r="P2531">
        <v>75.121951219512198</v>
      </c>
      <c r="Q2531">
        <v>3.915124703358E-2</v>
      </c>
    </row>
    <row r="2532" spans="1:17" hidden="1" x14ac:dyDescent="0.3">
      <c r="A2532" t="s">
        <v>5226</v>
      </c>
      <c r="B2532" t="s">
        <v>5227</v>
      </c>
      <c r="C2532" t="str">
        <f>IFERROR(VLOOKUP(Table1[[#This Row],[Ticker]],[1]!Table1[[Symbol]:[Industry]],2,FALSE),"-")</f>
        <v>-</v>
      </c>
      <c r="D2532" t="s">
        <v>711</v>
      </c>
      <c r="E2532">
        <v>163.46488893</v>
      </c>
      <c r="F2532">
        <v>80.489999999999995</v>
      </c>
      <c r="G2532">
        <v>35.810780712530203</v>
      </c>
      <c r="H2532">
        <v>-6.3013854351999896</v>
      </c>
      <c r="I2532">
        <v>12.0353669936228</v>
      </c>
      <c r="J2532">
        <v>-1.0091073701387701</v>
      </c>
      <c r="K2532">
        <v>80.906446619897693</v>
      </c>
      <c r="L2532">
        <v>71.647364626521295</v>
      </c>
      <c r="M2532">
        <v>88.374458321217901</v>
      </c>
      <c r="N2532">
        <v>0.74394240097562903</v>
      </c>
      <c r="O2532">
        <v>12.1878494222884</v>
      </c>
      <c r="P2532">
        <v>66.749533871970101</v>
      </c>
      <c r="Q2532">
        <v>2.2514289353509E-2</v>
      </c>
    </row>
    <row r="2533" spans="1:17" hidden="1" x14ac:dyDescent="0.3">
      <c r="A2533" t="s">
        <v>5228</v>
      </c>
      <c r="B2533" t="s">
        <v>5229</v>
      </c>
      <c r="C2533" t="str">
        <f>IFERROR(VLOOKUP(Table1[[#This Row],[Ticker]],[1]!Table1[[Symbol]:[Industry]],2,FALSE),"-")</f>
        <v>-</v>
      </c>
      <c r="D2533" t="s">
        <v>637</v>
      </c>
      <c r="E2533">
        <v>163.32394364999999</v>
      </c>
      <c r="F2533">
        <v>85.1</v>
      </c>
      <c r="G2533">
        <v>17.957590102571402</v>
      </c>
      <c r="H2533">
        <v>17.319687494031299</v>
      </c>
      <c r="I2533">
        <v>0.58192509565648998</v>
      </c>
      <c r="J2533">
        <v>-0.946324324090005</v>
      </c>
      <c r="K2533">
        <v>76.575275594243493</v>
      </c>
      <c r="L2533">
        <v>71.656669688862905</v>
      </c>
      <c r="M2533">
        <v>63.614847661474499</v>
      </c>
      <c r="N2533">
        <v>3.66965574044572</v>
      </c>
      <c r="O2533">
        <v>11.515863689776699</v>
      </c>
      <c r="P2533">
        <v>53.748870822041503</v>
      </c>
      <c r="Q2533">
        <v>9.6622959932400002E-3</v>
      </c>
    </row>
    <row r="2534" spans="1:17" hidden="1" x14ac:dyDescent="0.3">
      <c r="A2534" t="s">
        <v>5230</v>
      </c>
      <c r="B2534" t="s">
        <v>5231</v>
      </c>
      <c r="C2534" t="str">
        <f>IFERROR(VLOOKUP(Table1[[#This Row],[Ticker]],[1]!Table1[[Symbol]:[Industry]],2,FALSE),"-")</f>
        <v>-</v>
      </c>
      <c r="D2534" t="s">
        <v>246</v>
      </c>
      <c r="E2534">
        <v>163.20146500000001</v>
      </c>
      <c r="F2534">
        <v>357</v>
      </c>
      <c r="G2534">
        <v>3.5106270556550401</v>
      </c>
      <c r="H2534">
        <v>-12.987044026685201</v>
      </c>
      <c r="I2534">
        <v>-33.1627082868347</v>
      </c>
      <c r="J2534">
        <v>-8.4141524541172004</v>
      </c>
      <c r="K2534">
        <v>384.70755138457997</v>
      </c>
      <c r="L2534">
        <v>388.402072329193</v>
      </c>
      <c r="M2534">
        <v>21.615687769435201</v>
      </c>
      <c r="N2534">
        <v>1.58163897324842</v>
      </c>
      <c r="O2534">
        <v>70.700280112044794</v>
      </c>
      <c r="P2534">
        <v>38.910505836575801</v>
      </c>
      <c r="Q2534">
        <v>0.102539268036902</v>
      </c>
    </row>
    <row r="2535" spans="1:17" hidden="1" x14ac:dyDescent="0.3">
      <c r="A2535" t="s">
        <v>5232</v>
      </c>
      <c r="B2535" t="s">
        <v>5233</v>
      </c>
      <c r="C2535" t="str">
        <f>IFERROR(VLOOKUP(Table1[[#This Row],[Ticker]],[1]!Table1[[Symbol]:[Industry]],2,FALSE),"-")</f>
        <v>-</v>
      </c>
      <c r="D2535" t="s">
        <v>130</v>
      </c>
      <c r="E2535">
        <v>163.08484920000001</v>
      </c>
      <c r="F2535">
        <v>70</v>
      </c>
      <c r="G2535">
        <v>-64.9176273893071</v>
      </c>
      <c r="H2535">
        <v>-8.9600737788198295</v>
      </c>
      <c r="I2535">
        <v>-38.496074315841298</v>
      </c>
      <c r="J2535">
        <v>-2.0291509965238701</v>
      </c>
      <c r="K2535">
        <v>73.028781282236693</v>
      </c>
      <c r="L2535">
        <v>82.503253293897401</v>
      </c>
      <c r="M2535">
        <v>44.595270650204299</v>
      </c>
      <c r="N2535">
        <v>1.6565087494664901</v>
      </c>
      <c r="O2535">
        <v>80</v>
      </c>
      <c r="P2535">
        <v>5.26315789473683</v>
      </c>
    </row>
    <row r="2536" spans="1:17" hidden="1" x14ac:dyDescent="0.3">
      <c r="A2536" t="s">
        <v>5234</v>
      </c>
      <c r="B2536" t="s">
        <v>5235</v>
      </c>
      <c r="C2536" t="str">
        <f>IFERROR(VLOOKUP(Table1[[#This Row],[Ticker]],[1]!Table1[[Symbol]:[Industry]],2,FALSE),"-")</f>
        <v>-</v>
      </c>
      <c r="D2536" t="s">
        <v>140</v>
      </c>
      <c r="E2536">
        <v>162.24</v>
      </c>
      <c r="F2536">
        <v>390</v>
      </c>
      <c r="G2536">
        <v>-20.996631294398</v>
      </c>
      <c r="H2536">
        <v>-5.0559641897787397</v>
      </c>
      <c r="I2536">
        <v>-6.5044077672791296</v>
      </c>
      <c r="J2536">
        <v>-0.76243741453936598</v>
      </c>
      <c r="K2536">
        <v>389.76034162600899</v>
      </c>
      <c r="L2536">
        <v>386.82840311967698</v>
      </c>
      <c r="M2536">
        <v>100</v>
      </c>
      <c r="O2536">
        <v>0</v>
      </c>
      <c r="P2536">
        <v>5.4054054054053902</v>
      </c>
    </row>
    <row r="2537" spans="1:17" hidden="1" x14ac:dyDescent="0.3">
      <c r="A2537" t="s">
        <v>5236</v>
      </c>
      <c r="B2537" t="s">
        <v>5237</v>
      </c>
      <c r="C2537" t="str">
        <f>IFERROR(VLOOKUP(Table1[[#This Row],[Ticker]],[1]!Table1[[Symbol]:[Industry]],2,FALSE),"-")</f>
        <v>-</v>
      </c>
      <c r="E2537">
        <v>162.08466250000001</v>
      </c>
      <c r="F2537">
        <v>169</v>
      </c>
      <c r="G2537">
        <v>188.66134883338</v>
      </c>
      <c r="H2537">
        <v>0.72568955699127702</v>
      </c>
      <c r="I2537">
        <v>-9.2054679888498399</v>
      </c>
      <c r="J2537">
        <v>-10.542051739608199</v>
      </c>
      <c r="K2537">
        <v>160.04510667534399</v>
      </c>
      <c r="L2537">
        <v>130.92408558314801</v>
      </c>
      <c r="M2537">
        <v>51.554158191490799</v>
      </c>
      <c r="N2537">
        <v>2.6012183009998</v>
      </c>
      <c r="O2537">
        <v>37.928994082840198</v>
      </c>
      <c r="P2537">
        <v>215.063385533184</v>
      </c>
      <c r="Q2537">
        <v>0.208178906743653</v>
      </c>
    </row>
    <row r="2538" spans="1:17" hidden="1" x14ac:dyDescent="0.3">
      <c r="A2538" t="s">
        <v>5238</v>
      </c>
      <c r="B2538" t="s">
        <v>5239</v>
      </c>
      <c r="C2538" t="str">
        <f>IFERROR(VLOOKUP(Table1[[#This Row],[Ticker]],[1]!Table1[[Symbol]:[Industry]],2,FALSE),"-")</f>
        <v>-</v>
      </c>
      <c r="D2538" t="s">
        <v>637</v>
      </c>
      <c r="E2538">
        <v>161.79248799999999</v>
      </c>
      <c r="F2538">
        <v>303.55</v>
      </c>
      <c r="G2538">
        <v>-15.718353928609201</v>
      </c>
      <c r="H2538">
        <v>-1.2150166432474201</v>
      </c>
      <c r="I2538">
        <v>-8.7842823420407505</v>
      </c>
      <c r="J2538">
        <v>-2.06510708324311</v>
      </c>
      <c r="K2538">
        <v>301.38484364323699</v>
      </c>
      <c r="L2538">
        <v>294.47769113523202</v>
      </c>
      <c r="M2538">
        <v>51.4327228133576</v>
      </c>
      <c r="N2538">
        <v>0.84617337506863999</v>
      </c>
      <c r="O2538">
        <v>17.6083017624773</v>
      </c>
      <c r="P2538">
        <v>20.767853590610699</v>
      </c>
      <c r="Q2538">
        <v>3.9995046600496E-2</v>
      </c>
    </row>
    <row r="2539" spans="1:17" hidden="1" x14ac:dyDescent="0.3">
      <c r="A2539" t="s">
        <v>5240</v>
      </c>
      <c r="B2539" t="s">
        <v>5241</v>
      </c>
      <c r="C2539" t="str">
        <f>IFERROR(VLOOKUP(Table1[[#This Row],[Ticker]],[1]!Table1[[Symbol]:[Industry]],2,FALSE),"-")</f>
        <v>-</v>
      </c>
      <c r="D2539" t="s">
        <v>387</v>
      </c>
      <c r="E2539">
        <v>161.77286937599999</v>
      </c>
      <c r="F2539">
        <v>11.93</v>
      </c>
      <c r="G2539">
        <v>171.847963300196</v>
      </c>
      <c r="H2539">
        <v>37.783231790120702</v>
      </c>
      <c r="I2539">
        <v>64.830927568056197</v>
      </c>
      <c r="J2539">
        <v>-27.170204404830599</v>
      </c>
      <c r="K2539">
        <v>9.88213761162244</v>
      </c>
      <c r="L2539">
        <v>7.7648265232456097</v>
      </c>
      <c r="M2539">
        <v>43.034763752932797</v>
      </c>
      <c r="N2539">
        <v>1.32283917340747</v>
      </c>
      <c r="O2539">
        <v>29.505448449287499</v>
      </c>
      <c r="P2539">
        <v>218.13333333333301</v>
      </c>
      <c r="Q2539">
        <v>0.154114141782839</v>
      </c>
    </row>
    <row r="2540" spans="1:17" hidden="1" x14ac:dyDescent="0.3">
      <c r="A2540" t="s">
        <v>5242</v>
      </c>
      <c r="B2540" t="s">
        <v>5243</v>
      </c>
      <c r="C2540" t="str">
        <f>IFERROR(VLOOKUP(Table1[[#This Row],[Ticker]],[1]!Table1[[Symbol]:[Industry]],2,FALSE),"-")</f>
        <v>-</v>
      </c>
      <c r="D2540" t="s">
        <v>637</v>
      </c>
      <c r="E2540">
        <v>161.69762449999999</v>
      </c>
      <c r="F2540">
        <v>52.22</v>
      </c>
      <c r="G2540">
        <v>53.915642858207498</v>
      </c>
      <c r="H2540">
        <v>40.735724395176497</v>
      </c>
      <c r="I2540">
        <v>-15.704949502824499</v>
      </c>
      <c r="J2540">
        <v>3.8422049708163502</v>
      </c>
      <c r="K2540">
        <v>46.912282318330398</v>
      </c>
      <c r="L2540">
        <v>44.551871657605297</v>
      </c>
      <c r="M2540">
        <v>77.321569818013302</v>
      </c>
      <c r="N2540">
        <v>3.7954204854918099</v>
      </c>
      <c r="O2540">
        <v>10.5898123324396</v>
      </c>
      <c r="P2540">
        <v>93.910137393241698</v>
      </c>
      <c r="Q2540">
        <v>6.3416278598230999E-2</v>
      </c>
    </row>
    <row r="2541" spans="1:17" hidden="1" x14ac:dyDescent="0.3">
      <c r="A2541" t="s">
        <v>5244</v>
      </c>
      <c r="B2541" t="s">
        <v>5245</v>
      </c>
      <c r="C2541" t="str">
        <f>IFERROR(VLOOKUP(Table1[[#This Row],[Ticker]],[1]!Table1[[Symbol]:[Industry]],2,FALSE),"-")</f>
        <v>-</v>
      </c>
      <c r="D2541" t="s">
        <v>413</v>
      </c>
      <c r="E2541">
        <v>161.46054137499999</v>
      </c>
      <c r="F2541">
        <v>110.35</v>
      </c>
      <c r="G2541">
        <v>21.957737433027901</v>
      </c>
      <c r="H2541">
        <v>0.78944643824058003</v>
      </c>
      <c r="I2541">
        <v>11.690097221580601</v>
      </c>
      <c r="J2541">
        <v>-1.26198328193264</v>
      </c>
      <c r="K2541">
        <v>107.52413469573</v>
      </c>
      <c r="L2541">
        <v>97.858662838638693</v>
      </c>
      <c r="M2541">
        <v>45.724291382733</v>
      </c>
      <c r="N2541">
        <v>1.1451849821068101</v>
      </c>
      <c r="O2541">
        <v>19.619392840960501</v>
      </c>
      <c r="P2541">
        <v>62.279411764705799</v>
      </c>
      <c r="Q2541">
        <v>0.11422370077478999</v>
      </c>
    </row>
    <row r="2542" spans="1:17" hidden="1" x14ac:dyDescent="0.3">
      <c r="A2542" t="s">
        <v>5246</v>
      </c>
      <c r="B2542" t="s">
        <v>5247</v>
      </c>
      <c r="C2542" t="str">
        <f>IFERROR(VLOOKUP(Table1[[#This Row],[Ticker]],[1]!Table1[[Symbol]:[Industry]],2,FALSE),"-")</f>
        <v>-</v>
      </c>
      <c r="D2542" t="s">
        <v>282</v>
      </c>
      <c r="E2542">
        <v>161.432926434</v>
      </c>
      <c r="F2542">
        <v>68.040000000000006</v>
      </c>
      <c r="G2542">
        <v>272.89373794808301</v>
      </c>
      <c r="H2542">
        <v>-2.9527137117672502</v>
      </c>
      <c r="I2542">
        <v>-26.764024160045299</v>
      </c>
      <c r="J2542">
        <v>-5.01071327660833</v>
      </c>
      <c r="K2542">
        <v>70.3568978687357</v>
      </c>
      <c r="L2542">
        <v>57.154635227528999</v>
      </c>
      <c r="M2542">
        <v>32.131707070816603</v>
      </c>
      <c r="N2542">
        <v>0.51990111690163798</v>
      </c>
      <c r="O2542">
        <v>35.934744268077502</v>
      </c>
      <c r="P2542">
        <v>318.19299323909001</v>
      </c>
      <c r="Q2542">
        <v>0.104554367225174</v>
      </c>
    </row>
    <row r="2543" spans="1:17" hidden="1" x14ac:dyDescent="0.3">
      <c r="A2543" t="s">
        <v>5248</v>
      </c>
      <c r="B2543" t="s">
        <v>5249</v>
      </c>
      <c r="C2543" t="str">
        <f>IFERROR(VLOOKUP(Table1[[#This Row],[Ticker]],[1]!Table1[[Symbol]:[Industry]],2,FALSE),"-")</f>
        <v>-</v>
      </c>
      <c r="D2543" t="s">
        <v>416</v>
      </c>
      <c r="E2543">
        <v>161.07579784999999</v>
      </c>
      <c r="F2543">
        <v>43.35</v>
      </c>
      <c r="G2543">
        <v>-6.1523834404414499</v>
      </c>
      <c r="H2543">
        <v>1.8584058889614199</v>
      </c>
      <c r="I2543">
        <v>-21.314201887418001</v>
      </c>
      <c r="J2543">
        <v>0.92256141532257097</v>
      </c>
      <c r="K2543">
        <v>42.241403936308799</v>
      </c>
      <c r="L2543">
        <v>42.029975617410798</v>
      </c>
      <c r="M2543">
        <v>51.0537991107553</v>
      </c>
      <c r="N2543">
        <v>1.9223535128312801</v>
      </c>
      <c r="O2543">
        <v>42.445213379469401</v>
      </c>
      <c r="P2543">
        <v>36.750788643533099</v>
      </c>
      <c r="Q2543">
        <v>0.14780704526053401</v>
      </c>
    </row>
    <row r="2544" spans="1:17" hidden="1" x14ac:dyDescent="0.3">
      <c r="A2544" t="s">
        <v>5250</v>
      </c>
      <c r="B2544" t="s">
        <v>5251</v>
      </c>
      <c r="C2544" t="str">
        <f>IFERROR(VLOOKUP(Table1[[#This Row],[Ticker]],[1]!Table1[[Symbol]:[Industry]],2,FALSE),"-")</f>
        <v>-</v>
      </c>
      <c r="D2544" t="s">
        <v>798</v>
      </c>
      <c r="E2544">
        <v>160.83318993</v>
      </c>
      <c r="F2544">
        <v>144.29</v>
      </c>
      <c r="G2544">
        <v>-35.367336384345997</v>
      </c>
      <c r="H2544">
        <v>2.3355333661388902</v>
      </c>
      <c r="I2544">
        <v>-26.125033148903299</v>
      </c>
      <c r="J2544">
        <v>-0.72794276121062396</v>
      </c>
      <c r="K2544">
        <v>146.114069210743</v>
      </c>
      <c r="L2544">
        <v>153.02569830775499</v>
      </c>
      <c r="M2544">
        <v>54.985384403993798</v>
      </c>
      <c r="N2544">
        <v>0.72472426576886195</v>
      </c>
      <c r="O2544">
        <v>53.787511262041697</v>
      </c>
      <c r="P2544">
        <v>22.124418112568701</v>
      </c>
      <c r="Q2544">
        <v>2.4775328689776999E-2</v>
      </c>
    </row>
    <row r="2545" spans="1:17" hidden="1" x14ac:dyDescent="0.3">
      <c r="A2545" t="s">
        <v>5252</v>
      </c>
      <c r="B2545" t="s">
        <v>5253</v>
      </c>
      <c r="C2545" t="str">
        <f>IFERROR(VLOOKUP(Table1[[#This Row],[Ticker]],[1]!Table1[[Symbol]:[Industry]],2,FALSE),"-")</f>
        <v>-</v>
      </c>
      <c r="D2545" t="s">
        <v>130</v>
      </c>
      <c r="E2545">
        <v>160.82469370000001</v>
      </c>
      <c r="F2545">
        <v>3.99</v>
      </c>
      <c r="G2545">
        <v>112.65121773806599</v>
      </c>
      <c r="H2545">
        <v>3.2550277673258101</v>
      </c>
      <c r="I2545">
        <v>-20.605465346597502</v>
      </c>
      <c r="J2545">
        <v>0.74510027390284495</v>
      </c>
      <c r="K2545">
        <v>3.7970902597073199</v>
      </c>
      <c r="L2545">
        <v>3.3241203850812102</v>
      </c>
      <c r="M2545">
        <v>49.148870071060003</v>
      </c>
      <c r="N2545">
        <v>1.84606571430457</v>
      </c>
      <c r="O2545">
        <v>32.5814536340852</v>
      </c>
      <c r="P2545">
        <v>141.81818181818099</v>
      </c>
      <c r="Q2545">
        <v>5.6296521721870003E-2</v>
      </c>
    </row>
    <row r="2546" spans="1:17" hidden="1" x14ac:dyDescent="0.3">
      <c r="A2546" t="s">
        <v>5254</v>
      </c>
      <c r="B2546" t="s">
        <v>5255</v>
      </c>
      <c r="C2546" t="str">
        <f>IFERROR(VLOOKUP(Table1[[#This Row],[Ticker]],[1]!Table1[[Symbol]:[Industry]],2,FALSE),"-")</f>
        <v>-</v>
      </c>
      <c r="D2546" t="s">
        <v>243</v>
      </c>
      <c r="E2546">
        <v>160.82123265000001</v>
      </c>
      <c r="F2546">
        <v>171.5</v>
      </c>
      <c r="G2546">
        <v>43.231989017308301</v>
      </c>
      <c r="H2546">
        <v>3.2773691435545902</v>
      </c>
      <c r="I2546">
        <v>19.0062173616666</v>
      </c>
      <c r="J2546">
        <v>-2.11150992718692</v>
      </c>
      <c r="K2546">
        <v>173.031959894972</v>
      </c>
      <c r="L2546">
        <v>157.911068875062</v>
      </c>
      <c r="M2546">
        <v>65.2840588762284</v>
      </c>
      <c r="N2546">
        <v>0.79993164316633203</v>
      </c>
      <c r="O2546">
        <v>31.3994169096209</v>
      </c>
      <c r="P2546">
        <v>80.431351920042005</v>
      </c>
      <c r="Q2546">
        <v>4.9291162698457E-2</v>
      </c>
    </row>
    <row r="2547" spans="1:17" hidden="1" x14ac:dyDescent="0.3">
      <c r="A2547" t="s">
        <v>5256</v>
      </c>
      <c r="B2547" t="s">
        <v>5257</v>
      </c>
      <c r="C2547" t="str">
        <f>IFERROR(VLOOKUP(Table1[[#This Row],[Ticker]],[1]!Table1[[Symbol]:[Industry]],2,FALSE),"-")</f>
        <v>-</v>
      </c>
      <c r="D2547" t="s">
        <v>798</v>
      </c>
      <c r="E2547">
        <v>160.53852387000001</v>
      </c>
      <c r="F2547">
        <v>82.4</v>
      </c>
      <c r="G2547">
        <v>1593.8484852208601</v>
      </c>
      <c r="H2547">
        <v>11.515623398922999</v>
      </c>
      <c r="I2547">
        <v>327.55685349398198</v>
      </c>
      <c r="J2547">
        <v>12.8067641579155</v>
      </c>
      <c r="K2547">
        <v>69.600405436938004</v>
      </c>
      <c r="L2547">
        <v>44.247181753798401</v>
      </c>
      <c r="M2547">
        <v>81.530978518718698</v>
      </c>
      <c r="N2547">
        <v>1.09299430934813</v>
      </c>
      <c r="O2547">
        <v>7.9368932038834803</v>
      </c>
      <c r="P2547">
        <v>1620.25052192066</v>
      </c>
      <c r="Q2547">
        <v>0.37969391035692401</v>
      </c>
    </row>
    <row r="2548" spans="1:17" hidden="1" x14ac:dyDescent="0.3">
      <c r="A2548" t="s">
        <v>5258</v>
      </c>
      <c r="B2548" t="s">
        <v>5259</v>
      </c>
      <c r="C2548" t="str">
        <f>IFERROR(VLOOKUP(Table1[[#This Row],[Ticker]],[1]!Table1[[Symbol]:[Industry]],2,FALSE),"-")</f>
        <v>-</v>
      </c>
      <c r="D2548" t="s">
        <v>62</v>
      </c>
      <c r="E2548">
        <v>160.4685446</v>
      </c>
      <c r="F2548">
        <v>46.54</v>
      </c>
      <c r="G2548">
        <v>-21.393011429045298</v>
      </c>
      <c r="H2548">
        <v>-18.057876235667798</v>
      </c>
      <c r="I2548">
        <v>-46.991414511783397</v>
      </c>
      <c r="J2548">
        <v>-6.8511887045290498</v>
      </c>
      <c r="K2548">
        <v>51.724090429588998</v>
      </c>
      <c r="L2548">
        <v>49.4260286784897</v>
      </c>
      <c r="M2548">
        <v>31.6404300774761</v>
      </c>
      <c r="N2548">
        <v>0.70315691487938803</v>
      </c>
      <c r="O2548">
        <v>70.240653201547005</v>
      </c>
      <c r="P2548">
        <v>46.398238439760902</v>
      </c>
      <c r="Q2548">
        <v>8.9057307419458998E-2</v>
      </c>
    </row>
    <row r="2549" spans="1:17" hidden="1" x14ac:dyDescent="0.3">
      <c r="A2549" t="s">
        <v>5260</v>
      </c>
      <c r="B2549" t="s">
        <v>5261</v>
      </c>
      <c r="C2549" t="str">
        <f>IFERROR(VLOOKUP(Table1[[#This Row],[Ticker]],[1]!Table1[[Symbol]:[Industry]],2,FALSE),"-")</f>
        <v>-</v>
      </c>
      <c r="E2549">
        <v>160</v>
      </c>
      <c r="F2549">
        <v>340</v>
      </c>
      <c r="G2549">
        <v>-10.598221985906999</v>
      </c>
      <c r="H2549">
        <v>0.22450957235319199</v>
      </c>
      <c r="I2549">
        <v>-26.579156879548599</v>
      </c>
      <c r="J2549">
        <v>1.6867381897506799</v>
      </c>
      <c r="K2549">
        <v>320.09364422678601</v>
      </c>
      <c r="L2549">
        <v>327.68254432268799</v>
      </c>
      <c r="M2549">
        <v>48.012003126494598</v>
      </c>
      <c r="N2549">
        <v>1.0116458034065201</v>
      </c>
      <c r="O2549">
        <v>69.117647058823493</v>
      </c>
      <c r="P2549">
        <v>29.1793313069908</v>
      </c>
      <c r="Q2549">
        <v>6.5533040237873999E-2</v>
      </c>
    </row>
    <row r="2550" spans="1:17" hidden="1" x14ac:dyDescent="0.3">
      <c r="A2550" t="s">
        <v>5262</v>
      </c>
      <c r="B2550" t="s">
        <v>5263</v>
      </c>
      <c r="C2550" t="str">
        <f>IFERROR(VLOOKUP(Table1[[#This Row],[Ticker]],[1]!Table1[[Symbol]:[Industry]],2,FALSE),"-")</f>
        <v>-</v>
      </c>
      <c r="D2550" t="s">
        <v>21</v>
      </c>
      <c r="E2550">
        <v>159.93968265000001</v>
      </c>
      <c r="F2550">
        <v>184.35</v>
      </c>
      <c r="G2550">
        <v>136.57941836438999</v>
      </c>
      <c r="H2550">
        <v>32.8561237223091</v>
      </c>
      <c r="I2550">
        <v>151.07164189150899</v>
      </c>
      <c r="J2550">
        <v>3.2430874473390801</v>
      </c>
      <c r="K2550">
        <v>139.79745897618801</v>
      </c>
      <c r="M2550">
        <v>63.894151639857803</v>
      </c>
      <c r="N2550">
        <v>0.54571183533447598</v>
      </c>
      <c r="O2550">
        <v>8.2723081095741708</v>
      </c>
      <c r="P2550">
        <v>197.33870967741899</v>
      </c>
    </row>
    <row r="2551" spans="1:17" hidden="1" x14ac:dyDescent="0.3">
      <c r="A2551" t="s">
        <v>5264</v>
      </c>
      <c r="B2551" t="s">
        <v>5265</v>
      </c>
      <c r="C2551" t="str">
        <f>IFERROR(VLOOKUP(Table1[[#This Row],[Ticker]],[1]!Table1[[Symbol]:[Industry]],2,FALSE),"-")</f>
        <v>-</v>
      </c>
      <c r="D2551" t="s">
        <v>140</v>
      </c>
      <c r="E2551">
        <v>159.84</v>
      </c>
      <c r="F2551">
        <v>176.25</v>
      </c>
      <c r="G2551">
        <v>75.257002201798301</v>
      </c>
      <c r="H2551">
        <v>22.055146921332302</v>
      </c>
      <c r="I2551">
        <v>89.749225728917196</v>
      </c>
      <c r="J2551">
        <v>-0.146782181469895</v>
      </c>
      <c r="K2551">
        <v>147.04291115400201</v>
      </c>
      <c r="M2551">
        <v>72.706435326683007</v>
      </c>
      <c r="N2551">
        <v>0.79235537190082606</v>
      </c>
      <c r="O2551">
        <v>10.6382978723404</v>
      </c>
      <c r="P2551">
        <v>108.087367178276</v>
      </c>
    </row>
    <row r="2552" spans="1:17" hidden="1" x14ac:dyDescent="0.3">
      <c r="A2552" t="s">
        <v>5266</v>
      </c>
      <c r="B2552" t="s">
        <v>5267</v>
      </c>
      <c r="C2552" t="str">
        <f>IFERROR(VLOOKUP(Table1[[#This Row],[Ticker]],[1]!Table1[[Symbol]:[Industry]],2,FALSE),"-")</f>
        <v>-</v>
      </c>
      <c r="D2552" t="s">
        <v>637</v>
      </c>
      <c r="E2552">
        <v>159.52926550000001</v>
      </c>
      <c r="F2552">
        <v>122.8</v>
      </c>
      <c r="G2552">
        <v>56.881545389748702</v>
      </c>
      <c r="H2552">
        <v>4.7023169203376298</v>
      </c>
      <c r="I2552">
        <v>77.450248508117298</v>
      </c>
      <c r="J2552">
        <v>-0.39403790573872099</v>
      </c>
      <c r="K2552">
        <v>114.039460705916</v>
      </c>
      <c r="L2552">
        <v>89.346890188007194</v>
      </c>
      <c r="M2552">
        <v>80.383518645443999</v>
      </c>
      <c r="N2552">
        <v>1.47450110864745</v>
      </c>
      <c r="O2552">
        <v>3.8273615635179201</v>
      </c>
      <c r="P2552">
        <v>218.13471502590599</v>
      </c>
    </row>
    <row r="2553" spans="1:17" hidden="1" x14ac:dyDescent="0.3">
      <c r="A2553" t="s">
        <v>5268</v>
      </c>
      <c r="B2553" t="s">
        <v>5269</v>
      </c>
      <c r="C2553" t="str">
        <f>IFERROR(VLOOKUP(Table1[[#This Row],[Ticker]],[1]!Table1[[Symbol]:[Industry]],2,FALSE),"-")</f>
        <v>-</v>
      </c>
      <c r="D2553" t="s">
        <v>209</v>
      </c>
      <c r="E2553">
        <v>159.4890365</v>
      </c>
      <c r="F2553">
        <v>151.6</v>
      </c>
      <c r="G2553">
        <v>-80.897008934532494</v>
      </c>
      <c r="H2553">
        <v>-5.1875431371471503</v>
      </c>
      <c r="I2553">
        <v>-44.487086910732103</v>
      </c>
      <c r="J2553">
        <v>-9.0403830338747007</v>
      </c>
      <c r="K2553">
        <v>167.4207645704</v>
      </c>
      <c r="L2553">
        <v>203.38264484799399</v>
      </c>
      <c r="M2553">
        <v>29.974387099596701</v>
      </c>
      <c r="N2553">
        <v>0.66248478606871997</v>
      </c>
      <c r="O2553">
        <v>148.647757255936</v>
      </c>
      <c r="P2553">
        <v>5.97693114295698</v>
      </c>
      <c r="Q2553">
        <v>3.1583998768095999E-2</v>
      </c>
    </row>
    <row r="2554" spans="1:17" hidden="1" x14ac:dyDescent="0.3">
      <c r="A2554" t="s">
        <v>5270</v>
      </c>
      <c r="B2554" t="s">
        <v>5271</v>
      </c>
      <c r="C2554" t="str">
        <f>IFERROR(VLOOKUP(Table1[[#This Row],[Ticker]],[1]!Table1[[Symbol]:[Industry]],2,FALSE),"-")</f>
        <v>-</v>
      </c>
      <c r="D2554" t="s">
        <v>163</v>
      </c>
      <c r="E2554">
        <v>158.94605999999999</v>
      </c>
      <c r="F2554">
        <v>152.65</v>
      </c>
      <c r="G2554">
        <v>18.978915681148901</v>
      </c>
      <c r="H2554">
        <v>2.44403581022125</v>
      </c>
      <c r="I2554">
        <v>8.7144460134079207</v>
      </c>
      <c r="J2554">
        <v>-3.6656632209909699</v>
      </c>
      <c r="K2554">
        <v>145.15117857874699</v>
      </c>
      <c r="L2554">
        <v>139.816404267368</v>
      </c>
      <c r="M2554">
        <v>53.434029727220299</v>
      </c>
      <c r="N2554">
        <v>1.6597733711048099</v>
      </c>
      <c r="O2554">
        <v>23.157549950867899</v>
      </c>
      <c r="P2554">
        <v>51.664182811723798</v>
      </c>
      <c r="Q2554">
        <v>7.2850831165350002E-2</v>
      </c>
    </row>
    <row r="2555" spans="1:17" hidden="1" x14ac:dyDescent="0.3">
      <c r="A2555" t="s">
        <v>5272</v>
      </c>
      <c r="B2555" t="s">
        <v>5273</v>
      </c>
      <c r="C2555" t="str">
        <f>IFERROR(VLOOKUP(Table1[[#This Row],[Ticker]],[1]!Table1[[Symbol]:[Industry]],2,FALSE),"-")</f>
        <v>-</v>
      </c>
      <c r="D2555" t="s">
        <v>938</v>
      </c>
      <c r="E2555">
        <v>158.86199999999999</v>
      </c>
      <c r="F2555">
        <v>124.65</v>
      </c>
      <c r="G2555">
        <v>11.515644203051099</v>
      </c>
      <c r="H2555">
        <v>-1.1048440268459501</v>
      </c>
      <c r="I2555">
        <v>5.6290835741330101</v>
      </c>
      <c r="J2555">
        <v>1.8099098523416499</v>
      </c>
      <c r="K2555">
        <v>124.492786590487</v>
      </c>
      <c r="L2555">
        <v>114.42541710344</v>
      </c>
      <c r="M2555">
        <v>57.419867447115998</v>
      </c>
      <c r="N2555">
        <v>0.55917664539612899</v>
      </c>
      <c r="O2555">
        <v>23.545928600080199</v>
      </c>
      <c r="P2555">
        <v>45.551144325081701</v>
      </c>
      <c r="Q2555">
        <v>-1.1327457874071E-2</v>
      </c>
    </row>
    <row r="2556" spans="1:17" hidden="1" x14ac:dyDescent="0.3">
      <c r="A2556" t="s">
        <v>5274</v>
      </c>
      <c r="B2556" t="s">
        <v>5275</v>
      </c>
      <c r="C2556" t="str">
        <f>IFERROR(VLOOKUP(Table1[[#This Row],[Ticker]],[1]!Table1[[Symbol]:[Industry]],2,FALSE),"-")</f>
        <v>-</v>
      </c>
      <c r="D2556" t="s">
        <v>243</v>
      </c>
      <c r="E2556">
        <v>158.74449000000001</v>
      </c>
      <c r="F2556">
        <v>37.729999999999997</v>
      </c>
      <c r="G2556">
        <v>81.476751178984401</v>
      </c>
      <c r="H2556">
        <v>29.7836356722426</v>
      </c>
      <c r="I2556">
        <v>39.616291244986101</v>
      </c>
      <c r="J2556">
        <v>-4.3629306327884203</v>
      </c>
      <c r="K2556">
        <v>30.646954099046699</v>
      </c>
      <c r="L2556">
        <v>24.055089132745199</v>
      </c>
      <c r="M2556">
        <v>67.820814784328903</v>
      </c>
      <c r="N2556">
        <v>1.46452946180107</v>
      </c>
      <c r="O2556">
        <v>12.032865094089599</v>
      </c>
      <c r="P2556">
        <v>156.666666666666</v>
      </c>
      <c r="Q2556">
        <v>0.119517616614113</v>
      </c>
    </row>
    <row r="2557" spans="1:17" hidden="1" x14ac:dyDescent="0.3">
      <c r="A2557" t="s">
        <v>5276</v>
      </c>
      <c r="B2557" t="s">
        <v>5277</v>
      </c>
      <c r="C2557" t="str">
        <f>IFERROR(VLOOKUP(Table1[[#This Row],[Ticker]],[1]!Table1[[Symbol]:[Industry]],2,FALSE),"-")</f>
        <v>-</v>
      </c>
      <c r="D2557" t="s">
        <v>637</v>
      </c>
      <c r="E2557">
        <v>158.66935175999899</v>
      </c>
      <c r="F2557">
        <v>218.4</v>
      </c>
      <c r="G2557">
        <v>-33.7811715598543</v>
      </c>
      <c r="H2557">
        <v>-2.04546243948703</v>
      </c>
      <c r="I2557">
        <v>-40.711769162904503</v>
      </c>
      <c r="J2557">
        <v>-2.6517461498138699</v>
      </c>
      <c r="K2557">
        <v>221.82425936154399</v>
      </c>
      <c r="L2557">
        <v>235.929710922363</v>
      </c>
      <c r="M2557">
        <v>49.862086463711201</v>
      </c>
      <c r="N2557">
        <v>1.15986796972596</v>
      </c>
      <c r="O2557">
        <v>46.520146520146497</v>
      </c>
      <c r="P2557">
        <v>8.1188118811881207</v>
      </c>
      <c r="Q2557">
        <v>-2.1385622095282001E-2</v>
      </c>
    </row>
    <row r="2558" spans="1:17" hidden="1" x14ac:dyDescent="0.3">
      <c r="A2558" t="s">
        <v>5278</v>
      </c>
      <c r="B2558" t="s">
        <v>5279</v>
      </c>
      <c r="C2558" t="str">
        <f>IFERROR(VLOOKUP(Table1[[#This Row],[Ticker]],[1]!Table1[[Symbol]:[Industry]],2,FALSE),"-")</f>
        <v>-</v>
      </c>
      <c r="D2558" t="s">
        <v>21</v>
      </c>
      <c r="E2558">
        <v>158.52633950999899</v>
      </c>
      <c r="F2558">
        <v>0.42</v>
      </c>
      <c r="G2558">
        <v>-21.4020366998034</v>
      </c>
      <c r="H2558">
        <v>2.6363435025289399</v>
      </c>
      <c r="I2558">
        <v>-62.498048466802103</v>
      </c>
      <c r="J2558">
        <v>4.23756258546062</v>
      </c>
      <c r="K2558">
        <v>0.49564555116352399</v>
      </c>
      <c r="L2558">
        <v>0.52297374431870902</v>
      </c>
      <c r="M2558">
        <v>95.179452762342805</v>
      </c>
      <c r="N2558">
        <v>1.1011621462786001</v>
      </c>
      <c r="O2558">
        <v>126.19047619047601</v>
      </c>
      <c r="P2558">
        <v>19.999999999999901</v>
      </c>
      <c r="Q2558">
        <v>7.0534109307473003E-2</v>
      </c>
    </row>
    <row r="2559" spans="1:17" hidden="1" x14ac:dyDescent="0.3">
      <c r="A2559" t="s">
        <v>5280</v>
      </c>
      <c r="B2559" t="s">
        <v>5281</v>
      </c>
      <c r="C2559" t="str">
        <f>IFERROR(VLOOKUP(Table1[[#This Row],[Ticker]],[1]!Table1[[Symbol]:[Industry]],2,FALSE),"-")</f>
        <v>-</v>
      </c>
      <c r="D2559" t="s">
        <v>130</v>
      </c>
      <c r="E2559">
        <v>158.09918400000001</v>
      </c>
      <c r="F2559">
        <v>44.81</v>
      </c>
      <c r="G2559">
        <v>-53.3144490305814</v>
      </c>
      <c r="H2559">
        <v>-8.9817622915906394</v>
      </c>
      <c r="I2559">
        <v>-34.597873904223498</v>
      </c>
      <c r="J2559">
        <v>-3.6407627525245299</v>
      </c>
      <c r="K2559">
        <v>47.526310022776897</v>
      </c>
      <c r="L2559">
        <v>49.832188377247803</v>
      </c>
      <c r="M2559">
        <v>25.020000164999999</v>
      </c>
      <c r="N2559">
        <v>1.15906682870457</v>
      </c>
      <c r="O2559">
        <v>46.842222718143198</v>
      </c>
      <c r="P2559">
        <v>8.6039747939893498</v>
      </c>
      <c r="Q2559">
        <v>-5.8558798161176998E-2</v>
      </c>
    </row>
    <row r="2560" spans="1:17" hidden="1" x14ac:dyDescent="0.3">
      <c r="A2560" t="s">
        <v>5282</v>
      </c>
      <c r="B2560" t="s">
        <v>5283</v>
      </c>
      <c r="C2560" t="str">
        <f>IFERROR(VLOOKUP(Table1[[#This Row],[Ticker]],[1]!Table1[[Symbol]:[Industry]],2,FALSE),"-")</f>
        <v>-</v>
      </c>
      <c r="D2560" t="s">
        <v>1175</v>
      </c>
      <c r="E2560">
        <v>158.02864439999999</v>
      </c>
      <c r="F2560">
        <v>70.319999999999993</v>
      </c>
      <c r="G2560">
        <v>14.944696968538199</v>
      </c>
      <c r="H2560">
        <v>3.6606299680832799</v>
      </c>
      <c r="I2560">
        <v>-37.378811582859399</v>
      </c>
      <c r="J2560">
        <v>1.66766066773262</v>
      </c>
      <c r="K2560">
        <v>70.359263080915397</v>
      </c>
      <c r="L2560">
        <v>71.502620436541406</v>
      </c>
      <c r="M2560">
        <v>47.846880354165698</v>
      </c>
      <c r="N2560">
        <v>1.1976515106168599</v>
      </c>
      <c r="O2560">
        <v>40.856086461888502</v>
      </c>
      <c r="P2560">
        <v>44.691358024691297</v>
      </c>
      <c r="Q2560">
        <v>5.1746084348832003E-2</v>
      </c>
    </row>
    <row r="2561" spans="1:17" hidden="1" x14ac:dyDescent="0.3">
      <c r="A2561" t="s">
        <v>5284</v>
      </c>
      <c r="B2561" t="s">
        <v>5285</v>
      </c>
      <c r="C2561" t="str">
        <f>IFERROR(VLOOKUP(Table1[[#This Row],[Ticker]],[1]!Table1[[Symbol]:[Industry]],2,FALSE),"-")</f>
        <v>-</v>
      </c>
      <c r="D2561" t="s">
        <v>1811</v>
      </c>
      <c r="E2561">
        <v>157.62132658199999</v>
      </c>
      <c r="F2561">
        <v>66.92</v>
      </c>
      <c r="G2561">
        <v>60.629824675266399</v>
      </c>
      <c r="H2561">
        <v>22.4750482151832</v>
      </c>
      <c r="I2561">
        <v>-13.4111378709477</v>
      </c>
      <c r="J2561">
        <v>-4.1866798387817798</v>
      </c>
      <c r="K2561">
        <v>56.591604960161597</v>
      </c>
      <c r="L2561">
        <v>48.371512374869297</v>
      </c>
      <c r="M2561">
        <v>54.565645443784803</v>
      </c>
      <c r="N2561">
        <v>0.97430729376870895</v>
      </c>
      <c r="O2561">
        <v>5.1852958756724403</v>
      </c>
      <c r="P2561">
        <v>102.787878787878</v>
      </c>
      <c r="Q2561">
        <v>0.102028598367</v>
      </c>
    </row>
    <row r="2562" spans="1:17" hidden="1" x14ac:dyDescent="0.3">
      <c r="A2562" t="s">
        <v>5286</v>
      </c>
      <c r="B2562" t="s">
        <v>5287</v>
      </c>
      <c r="C2562" t="str">
        <f>IFERROR(VLOOKUP(Table1[[#This Row],[Ticker]],[1]!Table1[[Symbol]:[Industry]],2,FALSE),"-")</f>
        <v>-</v>
      </c>
      <c r="D2562" t="s">
        <v>114</v>
      </c>
      <c r="E2562">
        <v>157.57365150000001</v>
      </c>
      <c r="F2562">
        <v>396</v>
      </c>
      <c r="G2562">
        <v>453.73274208718698</v>
      </c>
      <c r="H2562">
        <v>-12.4333069139043</v>
      </c>
      <c r="I2562">
        <v>45.264229296059199</v>
      </c>
      <c r="J2562">
        <v>-1.2753236820095499</v>
      </c>
      <c r="K2562">
        <v>397.83456326094398</v>
      </c>
      <c r="L2562">
        <v>308.933329224038</v>
      </c>
      <c r="M2562">
        <v>49.4729017764556</v>
      </c>
      <c r="N2562">
        <v>1.79649252400723</v>
      </c>
      <c r="O2562">
        <v>22.525252525252501</v>
      </c>
      <c r="P2562">
        <v>480.13477878699001</v>
      </c>
      <c r="Q2562">
        <v>0.28285187052331401</v>
      </c>
    </row>
    <row r="2563" spans="1:17" hidden="1" x14ac:dyDescent="0.3">
      <c r="A2563" t="s">
        <v>5288</v>
      </c>
      <c r="B2563" t="s">
        <v>5289</v>
      </c>
      <c r="C2563" t="str">
        <f>IFERROR(VLOOKUP(Table1[[#This Row],[Ticker]],[1]!Table1[[Symbol]:[Industry]],2,FALSE),"-")</f>
        <v>-</v>
      </c>
      <c r="D2563" t="s">
        <v>878</v>
      </c>
      <c r="E2563">
        <v>157.32225</v>
      </c>
      <c r="F2563">
        <v>613.25</v>
      </c>
      <c r="G2563">
        <v>55.571257068742497</v>
      </c>
      <c r="H2563">
        <v>-10.140579574394099</v>
      </c>
      <c r="I2563">
        <v>1.4555625552015701</v>
      </c>
      <c r="J2563">
        <v>-4.0618104552917096</v>
      </c>
      <c r="K2563">
        <v>610.27979865580403</v>
      </c>
      <c r="L2563">
        <v>518.52229573019702</v>
      </c>
      <c r="M2563">
        <v>39.489727164951397</v>
      </c>
      <c r="N2563">
        <v>0.42675396868110099</v>
      </c>
      <c r="O2563">
        <v>22.136159804321199</v>
      </c>
      <c r="P2563">
        <v>102.52642007926001</v>
      </c>
      <c r="Q2563">
        <v>0.102356088340499</v>
      </c>
    </row>
    <row r="2564" spans="1:17" hidden="1" x14ac:dyDescent="0.3">
      <c r="A2564" t="s">
        <v>5290</v>
      </c>
      <c r="B2564" t="s">
        <v>5291</v>
      </c>
      <c r="C2564" t="str">
        <f>IFERROR(VLOOKUP(Table1[[#This Row],[Ticker]],[1]!Table1[[Symbol]:[Industry]],2,FALSE),"-")</f>
        <v>-</v>
      </c>
      <c r="D2564" t="s">
        <v>371</v>
      </c>
      <c r="E2564">
        <v>156.86160000000001</v>
      </c>
      <c r="F2564">
        <v>91.32</v>
      </c>
      <c r="G2564">
        <v>29.967826313895099</v>
      </c>
      <c r="H2564">
        <v>-9.5758537490383802</v>
      </c>
      <c r="I2564">
        <v>-15.631478960770901</v>
      </c>
      <c r="J2564">
        <v>-5.4869272104577202</v>
      </c>
      <c r="K2564">
        <v>90.419098630143196</v>
      </c>
      <c r="L2564">
        <v>81.026859893469606</v>
      </c>
      <c r="M2564">
        <v>44.9477173096911</v>
      </c>
      <c r="N2564">
        <v>0.50067020471695101</v>
      </c>
      <c r="O2564">
        <v>29.215943933420899</v>
      </c>
      <c r="P2564">
        <v>67.406049495875294</v>
      </c>
      <c r="Q2564">
        <v>0.121709626481892</v>
      </c>
    </row>
    <row r="2565" spans="1:17" hidden="1" x14ac:dyDescent="0.3">
      <c r="A2565" t="s">
        <v>5292</v>
      </c>
      <c r="B2565" t="s">
        <v>5293</v>
      </c>
      <c r="C2565" t="str">
        <f>IFERROR(VLOOKUP(Table1[[#This Row],[Ticker]],[1]!Table1[[Symbol]:[Industry]],2,FALSE),"-")</f>
        <v>-</v>
      </c>
      <c r="D2565" t="s">
        <v>140</v>
      </c>
      <c r="E2565">
        <v>156.77199999999999</v>
      </c>
      <c r="F2565">
        <v>53.2</v>
      </c>
      <c r="G2565">
        <v>19.7518094540427</v>
      </c>
      <c r="H2565">
        <v>50.558265938070001</v>
      </c>
      <c r="I2565">
        <v>3.7172244278370901</v>
      </c>
      <c r="J2565">
        <v>-5.8158544062300503</v>
      </c>
      <c r="K2565">
        <v>41.1329135878862</v>
      </c>
      <c r="L2565">
        <v>38.285908528284402</v>
      </c>
      <c r="M2565">
        <v>64.805212055265201</v>
      </c>
      <c r="N2565">
        <v>4.1315694166793602</v>
      </c>
      <c r="O2565">
        <v>28.0075187969924</v>
      </c>
      <c r="P2565">
        <v>89.593727726300799</v>
      </c>
      <c r="Q2565">
        <v>9.3697070377104993E-2</v>
      </c>
    </row>
    <row r="2566" spans="1:17" hidden="1" x14ac:dyDescent="0.3">
      <c r="A2566" t="s">
        <v>5294</v>
      </c>
      <c r="B2566" t="s">
        <v>5295</v>
      </c>
      <c r="C2566" t="str">
        <f>IFERROR(VLOOKUP(Table1[[#This Row],[Ticker]],[1]!Table1[[Symbol]:[Industry]],2,FALSE),"-")</f>
        <v>-</v>
      </c>
      <c r="D2566" t="s">
        <v>140</v>
      </c>
      <c r="E2566">
        <v>156.46833243</v>
      </c>
      <c r="F2566">
        <v>41.35</v>
      </c>
      <c r="G2566">
        <v>33.065761217666598</v>
      </c>
      <c r="H2566">
        <v>31.353484629118899</v>
      </c>
      <c r="I2566">
        <v>9.7436143059856501</v>
      </c>
      <c r="J2566">
        <v>-5.1553733968793098</v>
      </c>
      <c r="K2566">
        <v>35.273700430698497</v>
      </c>
      <c r="L2566">
        <v>31.116536621388999</v>
      </c>
      <c r="M2566">
        <v>60.823780521628002</v>
      </c>
      <c r="N2566">
        <v>2.9870860932003498</v>
      </c>
      <c r="O2566">
        <v>23.3131801692865</v>
      </c>
      <c r="P2566">
        <v>74.472573839662402</v>
      </c>
      <c r="Q2566">
        <v>9.852146387407E-2</v>
      </c>
    </row>
    <row r="2567" spans="1:17" hidden="1" x14ac:dyDescent="0.3">
      <c r="A2567" t="s">
        <v>5296</v>
      </c>
      <c r="B2567" t="s">
        <v>5297</v>
      </c>
      <c r="C2567" t="str">
        <f>IFERROR(VLOOKUP(Table1[[#This Row],[Ticker]],[1]!Table1[[Symbol]:[Industry]],2,FALSE),"-")</f>
        <v>-</v>
      </c>
      <c r="D2567" t="s">
        <v>387</v>
      </c>
      <c r="E2567">
        <v>156.45034866</v>
      </c>
      <c r="F2567">
        <v>8.89</v>
      </c>
      <c r="G2567">
        <v>68.982578684811898</v>
      </c>
      <c r="H2567">
        <v>-3.34947954814051</v>
      </c>
      <c r="I2567">
        <v>-54.369360098250802</v>
      </c>
      <c r="J2567">
        <v>-7.5403310537468702</v>
      </c>
      <c r="K2567">
        <v>8.9030803509033198</v>
      </c>
      <c r="L2567">
        <v>8.2053583925832996</v>
      </c>
      <c r="M2567">
        <v>43.0048252839577</v>
      </c>
      <c r="N2567">
        <v>2.4995000361284001</v>
      </c>
      <c r="O2567">
        <v>82.2272215973003</v>
      </c>
      <c r="P2567">
        <v>106.744186046511</v>
      </c>
      <c r="Q2567">
        <v>0.14009599905587899</v>
      </c>
    </row>
    <row r="2568" spans="1:17" hidden="1" x14ac:dyDescent="0.3">
      <c r="A2568" t="s">
        <v>5298</v>
      </c>
      <c r="B2568" t="s">
        <v>5299</v>
      </c>
      <c r="C2568" t="str">
        <f>IFERROR(VLOOKUP(Table1[[#This Row],[Ticker]],[1]!Table1[[Symbol]:[Industry]],2,FALSE),"-")</f>
        <v>-</v>
      </c>
      <c r="D2568" t="s">
        <v>246</v>
      </c>
      <c r="E2568">
        <v>156.29580000000001</v>
      </c>
      <c r="F2568">
        <v>140.80000000000001</v>
      </c>
      <c r="G2568">
        <v>-18.756776760965501</v>
      </c>
      <c r="H2568">
        <v>-6.9473827537016701</v>
      </c>
      <c r="I2568">
        <v>-12.0870552854105</v>
      </c>
      <c r="J2568">
        <v>-4.17623051798763</v>
      </c>
      <c r="K2568">
        <v>139.01158306563201</v>
      </c>
      <c r="L2568">
        <v>131.16171889237</v>
      </c>
      <c r="M2568">
        <v>43.276142733622798</v>
      </c>
      <c r="N2568">
        <v>0.72693307484310099</v>
      </c>
      <c r="O2568">
        <v>17.151988636363601</v>
      </c>
      <c r="P2568">
        <v>51.235230934478999</v>
      </c>
      <c r="Q2568">
        <v>6.9317205708920998E-2</v>
      </c>
    </row>
    <row r="2569" spans="1:17" hidden="1" x14ac:dyDescent="0.3">
      <c r="A2569" t="s">
        <v>5300</v>
      </c>
      <c r="B2569" t="s">
        <v>5301</v>
      </c>
      <c r="C2569" t="str">
        <f>IFERROR(VLOOKUP(Table1[[#This Row],[Ticker]],[1]!Table1[[Symbol]:[Industry]],2,FALSE),"-")</f>
        <v>-</v>
      </c>
      <c r="D2569" t="s">
        <v>896</v>
      </c>
      <c r="E2569">
        <v>155.93492860000001</v>
      </c>
      <c r="F2569">
        <v>139.19999999999999</v>
      </c>
      <c r="G2569">
        <v>287.02237672460899</v>
      </c>
      <c r="H2569">
        <v>58.727196133173898</v>
      </c>
      <c r="I2569">
        <v>180.342968687487</v>
      </c>
      <c r="J2569">
        <v>-0.86795975010039705</v>
      </c>
      <c r="K2569">
        <v>105.642640047192</v>
      </c>
      <c r="L2569">
        <v>73.689434626544596</v>
      </c>
      <c r="M2569">
        <v>76.535234587579595</v>
      </c>
      <c r="N2569">
        <v>2.6787535876960802</v>
      </c>
      <c r="O2569">
        <v>6.1781609195402396</v>
      </c>
      <c r="P2569">
        <v>341.76451920025301</v>
      </c>
      <c r="Q2569">
        <v>0.10852744730404</v>
      </c>
    </row>
    <row r="2570" spans="1:17" hidden="1" x14ac:dyDescent="0.3">
      <c r="A2570" t="s">
        <v>5302</v>
      </c>
      <c r="B2570" t="s">
        <v>5303</v>
      </c>
      <c r="C2570" t="str">
        <f>IFERROR(VLOOKUP(Table1[[#This Row],[Ticker]],[1]!Table1[[Symbol]:[Industry]],2,FALSE),"-")</f>
        <v>-</v>
      </c>
      <c r="D2570" t="s">
        <v>637</v>
      </c>
      <c r="E2570">
        <v>155.90394000000001</v>
      </c>
      <c r="F2570">
        <v>465.95</v>
      </c>
      <c r="G2570">
        <v>3.6607686037554998</v>
      </c>
      <c r="H2570">
        <v>10.981423585402601</v>
      </c>
      <c r="I2570">
        <v>-4.2752555381269</v>
      </c>
      <c r="J2570">
        <v>-7.32809398019592</v>
      </c>
      <c r="K2570">
        <v>450.29649660241103</v>
      </c>
      <c r="L2570">
        <v>421.44351753373797</v>
      </c>
      <c r="M2570">
        <v>46.279285493595303</v>
      </c>
      <c r="N2570">
        <v>0.79002880056414504</v>
      </c>
      <c r="O2570">
        <v>20.8284150659942</v>
      </c>
      <c r="P2570">
        <v>30.536489704440399</v>
      </c>
      <c r="Q2570">
        <v>-2.1719661713348E-2</v>
      </c>
    </row>
    <row r="2571" spans="1:17" hidden="1" x14ac:dyDescent="0.3">
      <c r="A2571" t="s">
        <v>5304</v>
      </c>
      <c r="B2571" t="s">
        <v>5305</v>
      </c>
      <c r="C2571" t="str">
        <f>IFERROR(VLOOKUP(Table1[[#This Row],[Ticker]],[1]!Table1[[Symbol]:[Industry]],2,FALSE),"-")</f>
        <v>-</v>
      </c>
      <c r="D2571" t="s">
        <v>46</v>
      </c>
      <c r="E2571">
        <v>155.88201119999999</v>
      </c>
      <c r="F2571">
        <v>500</v>
      </c>
      <c r="G2571">
        <v>-2.3787203163233599</v>
      </c>
      <c r="H2571">
        <v>-6.0283793515171702</v>
      </c>
      <c r="I2571">
        <v>-20.460339007160901</v>
      </c>
      <c r="J2571">
        <v>-4.9942769692845799</v>
      </c>
      <c r="K2571">
        <v>514.96692948237001</v>
      </c>
      <c r="L2571">
        <v>464.42759323341699</v>
      </c>
      <c r="M2571">
        <v>24.896099741677201</v>
      </c>
      <c r="N2571">
        <v>0.232292908849176</v>
      </c>
      <c r="O2571">
        <v>27.98</v>
      </c>
      <c r="P2571">
        <v>72.413793103448199</v>
      </c>
      <c r="Q2571">
        <v>0.23160597293080001</v>
      </c>
    </row>
    <row r="2572" spans="1:17" hidden="1" x14ac:dyDescent="0.3">
      <c r="A2572" t="s">
        <v>5306</v>
      </c>
      <c r="B2572" t="s">
        <v>5307</v>
      </c>
      <c r="C2572" t="str">
        <f>IFERROR(VLOOKUP(Table1[[#This Row],[Ticker]],[1]!Table1[[Symbol]:[Industry]],2,FALSE),"-")</f>
        <v>-</v>
      </c>
      <c r="D2572" t="s">
        <v>21</v>
      </c>
      <c r="E2572">
        <v>155.45008079999999</v>
      </c>
      <c r="F2572">
        <v>115</v>
      </c>
      <c r="G2572">
        <v>10.5027252049584</v>
      </c>
      <c r="H2572">
        <v>13.8814371779224</v>
      </c>
      <c r="I2572">
        <v>-26.3761575386198</v>
      </c>
      <c r="J2572">
        <v>-10.3224374145393</v>
      </c>
      <c r="K2572">
        <v>109.21708561914799</v>
      </c>
      <c r="L2572">
        <v>106.131727451156</v>
      </c>
      <c r="M2572">
        <v>48.943358669682297</v>
      </c>
      <c r="N2572">
        <v>0.96998284734133799</v>
      </c>
      <c r="O2572">
        <v>30.391304347826001</v>
      </c>
      <c r="P2572">
        <v>36.904761904761898</v>
      </c>
      <c r="Q2572">
        <v>5.9509154706677003E-2</v>
      </c>
    </row>
    <row r="2573" spans="1:17" hidden="1" x14ac:dyDescent="0.3">
      <c r="A2573" t="s">
        <v>5308</v>
      </c>
      <c r="B2573" t="s">
        <v>5309</v>
      </c>
      <c r="C2573" t="str">
        <f>IFERROR(VLOOKUP(Table1[[#This Row],[Ticker]],[1]!Table1[[Symbol]:[Industry]],2,FALSE),"-")</f>
        <v>-</v>
      </c>
      <c r="D2573" t="s">
        <v>243</v>
      </c>
      <c r="E2573">
        <v>155.11500000000001</v>
      </c>
      <c r="F2573">
        <v>511.45</v>
      </c>
      <c r="G2573">
        <v>238.658634249518</v>
      </c>
      <c r="H2573">
        <v>29.417377812822</v>
      </c>
      <c r="I2573">
        <v>48.923520160648799</v>
      </c>
      <c r="J2573">
        <v>34.467064350858799</v>
      </c>
      <c r="K2573">
        <v>378.97421268894999</v>
      </c>
      <c r="L2573">
        <v>313.09340572404</v>
      </c>
      <c r="M2573">
        <v>92.600097650511401</v>
      </c>
      <c r="N2573">
        <v>2.5140093905511298</v>
      </c>
      <c r="O2573">
        <v>5.3279890507380996</v>
      </c>
      <c r="P2573">
        <v>296.47286821705399</v>
      </c>
      <c r="Q2573">
        <v>0.13412312878510399</v>
      </c>
    </row>
    <row r="2574" spans="1:17" hidden="1" x14ac:dyDescent="0.3">
      <c r="A2574" t="s">
        <v>5310</v>
      </c>
      <c r="B2574" t="s">
        <v>5311</v>
      </c>
      <c r="C2574" t="str">
        <f>IFERROR(VLOOKUP(Table1[[#This Row],[Ticker]],[1]!Table1[[Symbol]:[Industry]],2,FALSE),"-")</f>
        <v>-</v>
      </c>
      <c r="D2574" t="s">
        <v>1545</v>
      </c>
      <c r="E2574">
        <v>154.88</v>
      </c>
      <c r="F2574">
        <v>85.2</v>
      </c>
      <c r="G2574">
        <v>2.6888723911056198</v>
      </c>
      <c r="H2574">
        <v>9.8265423376364094</v>
      </c>
      <c r="I2574">
        <v>17.3769850063746</v>
      </c>
      <c r="J2574">
        <v>-1.88603292015734</v>
      </c>
      <c r="K2574">
        <v>91.787969489219506</v>
      </c>
      <c r="L2574">
        <v>90.599678566094497</v>
      </c>
      <c r="M2574">
        <v>41.869939589160801</v>
      </c>
      <c r="N2574">
        <v>0.59901189611783801</v>
      </c>
      <c r="O2574">
        <v>85.915492957746395</v>
      </c>
      <c r="P2574">
        <v>75.778832267381802</v>
      </c>
      <c r="Q2574">
        <v>1.4604163088175999E-2</v>
      </c>
    </row>
    <row r="2575" spans="1:17" hidden="1" x14ac:dyDescent="0.3">
      <c r="A2575" t="s">
        <v>5312</v>
      </c>
      <c r="B2575" t="s">
        <v>5313</v>
      </c>
      <c r="C2575" t="str">
        <f>IFERROR(VLOOKUP(Table1[[#This Row],[Ticker]],[1]!Table1[[Symbol]:[Industry]],2,FALSE),"-")</f>
        <v>-</v>
      </c>
      <c r="E2575">
        <v>154.8192</v>
      </c>
      <c r="F2575">
        <v>180.55</v>
      </c>
      <c r="G2575">
        <v>-7.5800557850288497</v>
      </c>
      <c r="H2575">
        <v>19.6517521001666</v>
      </c>
      <c r="I2575">
        <v>-5.7039308197433503</v>
      </c>
      <c r="J2575">
        <v>-1.99700531577393</v>
      </c>
      <c r="K2575">
        <v>148.17782188209901</v>
      </c>
      <c r="L2575">
        <v>151.69056164923501</v>
      </c>
      <c r="M2575">
        <v>55.413402062324202</v>
      </c>
      <c r="N2575">
        <v>2.6324876673713802</v>
      </c>
      <c r="O2575">
        <v>5.2340072002215301</v>
      </c>
      <c r="P2575">
        <v>58.307759754493603</v>
      </c>
    </row>
    <row r="2576" spans="1:17" hidden="1" x14ac:dyDescent="0.3">
      <c r="A2576" t="s">
        <v>5314</v>
      </c>
      <c r="B2576" t="s">
        <v>5315</v>
      </c>
      <c r="C2576" t="str">
        <f>IFERROR(VLOOKUP(Table1[[#This Row],[Ticker]],[1]!Table1[[Symbol]:[Industry]],2,FALSE),"-")</f>
        <v>-</v>
      </c>
      <c r="E2576">
        <v>154.5861443</v>
      </c>
      <c r="F2576">
        <v>54.76</v>
      </c>
      <c r="G2576">
        <v>420.10494932813998</v>
      </c>
      <c r="H2576">
        <v>59.315909890833098</v>
      </c>
      <c r="I2576">
        <v>193.32987467569799</v>
      </c>
      <c r="J2576">
        <v>-4.7493767511951503</v>
      </c>
      <c r="K2576">
        <v>43.302988410438097</v>
      </c>
      <c r="L2576">
        <v>28.444507131610798</v>
      </c>
      <c r="M2576">
        <v>65.205683642869801</v>
      </c>
      <c r="N2576">
        <v>0.97706476816988697</v>
      </c>
      <c r="O2576">
        <v>8.3820306793279897</v>
      </c>
      <c r="P2576">
        <v>464.53608247422602</v>
      </c>
      <c r="Q2576">
        <v>0.122867326401701</v>
      </c>
    </row>
    <row r="2577" spans="1:17" hidden="1" x14ac:dyDescent="0.3">
      <c r="A2577" t="s">
        <v>5316</v>
      </c>
      <c r="B2577" t="s">
        <v>5317</v>
      </c>
      <c r="C2577" t="str">
        <f>IFERROR(VLOOKUP(Table1[[#This Row],[Ticker]],[1]!Table1[[Symbol]:[Industry]],2,FALSE),"-")</f>
        <v>-</v>
      </c>
      <c r="D2577" t="s">
        <v>548</v>
      </c>
      <c r="E2577">
        <v>154.49840940000001</v>
      </c>
      <c r="F2577">
        <v>110.8</v>
      </c>
      <c r="G2577">
        <v>-25.168596772896201</v>
      </c>
      <c r="H2577">
        <v>-13.4435863396158</v>
      </c>
      <c r="I2577">
        <v>-35.311126688066501</v>
      </c>
      <c r="J2577">
        <v>-3.7796787938497101</v>
      </c>
      <c r="K2577">
        <v>115.255265102914</v>
      </c>
      <c r="L2577">
        <v>116.347116148255</v>
      </c>
      <c r="M2577">
        <v>36.143399857231699</v>
      </c>
      <c r="N2577">
        <v>0.761647727272727</v>
      </c>
      <c r="O2577">
        <v>63.357400722021602</v>
      </c>
      <c r="P2577">
        <v>18.7566988210075</v>
      </c>
    </row>
    <row r="2578" spans="1:17" hidden="1" x14ac:dyDescent="0.3">
      <c r="A2578" t="s">
        <v>5318</v>
      </c>
      <c r="B2578" t="s">
        <v>5319</v>
      </c>
      <c r="C2578" t="str">
        <f>IFERROR(VLOOKUP(Table1[[#This Row],[Ticker]],[1]!Table1[[Symbol]:[Industry]],2,FALSE),"-")</f>
        <v>-</v>
      </c>
      <c r="D2578" t="s">
        <v>798</v>
      </c>
      <c r="E2578">
        <v>153.820875</v>
      </c>
      <c r="F2578">
        <v>164.05</v>
      </c>
      <c r="G2578">
        <v>14.353004055237299</v>
      </c>
      <c r="H2578">
        <v>-5.0559641897787397</v>
      </c>
      <c r="I2578">
        <v>2.3709252459849099</v>
      </c>
      <c r="J2578">
        <v>-3.7036138851275999</v>
      </c>
      <c r="K2578">
        <v>156.69016119705799</v>
      </c>
      <c r="M2578">
        <v>50.675584143351898</v>
      </c>
      <c r="N2578">
        <v>0.36667567202485402</v>
      </c>
      <c r="O2578">
        <v>14.568729046022501</v>
      </c>
      <c r="P2578">
        <v>110.32051282051199</v>
      </c>
    </row>
    <row r="2579" spans="1:17" hidden="1" x14ac:dyDescent="0.3">
      <c r="A2579" t="s">
        <v>5320</v>
      </c>
      <c r="B2579" t="s">
        <v>5321</v>
      </c>
      <c r="C2579" t="str">
        <f>IFERROR(VLOOKUP(Table1[[#This Row],[Ticker]],[1]!Table1[[Symbol]:[Industry]],2,FALSE),"-")</f>
        <v>-</v>
      </c>
      <c r="D2579" t="s">
        <v>553</v>
      </c>
      <c r="E2579">
        <v>153.69681875000001</v>
      </c>
      <c r="F2579">
        <v>71.34</v>
      </c>
      <c r="G2579">
        <v>278.01973200767901</v>
      </c>
      <c r="H2579">
        <v>1.7554130557302301</v>
      </c>
      <c r="I2579">
        <v>-7.1674845865738197</v>
      </c>
      <c r="J2579">
        <v>10.7219375854606</v>
      </c>
      <c r="K2579">
        <v>68.778615241995496</v>
      </c>
      <c r="L2579">
        <v>63.215464283826897</v>
      </c>
      <c r="M2579">
        <v>75.426185692762502</v>
      </c>
      <c r="N2579">
        <v>2.4307319572853099</v>
      </c>
      <c r="O2579">
        <v>35.379871040089697</v>
      </c>
      <c r="P2579">
        <v>328.21128451380503</v>
      </c>
      <c r="Q2579">
        <v>0.16615547202497499</v>
      </c>
    </row>
    <row r="2580" spans="1:17" hidden="1" x14ac:dyDescent="0.3">
      <c r="A2580" t="s">
        <v>5322</v>
      </c>
      <c r="B2580" t="s">
        <v>5323</v>
      </c>
      <c r="C2580" t="str">
        <f>IFERROR(VLOOKUP(Table1[[#This Row],[Ticker]],[1]!Table1[[Symbol]:[Industry]],2,FALSE),"-")</f>
        <v>-</v>
      </c>
      <c r="D2580" t="s">
        <v>140</v>
      </c>
      <c r="E2580">
        <v>153.51643404500001</v>
      </c>
      <c r="F2580">
        <v>579.45000000000005</v>
      </c>
      <c r="G2580">
        <v>8.3537772536849104</v>
      </c>
      <c r="H2580">
        <v>-4.3130346836580102</v>
      </c>
      <c r="I2580">
        <v>2.0093847040480002</v>
      </c>
      <c r="J2580">
        <v>-2.6614837808662402</v>
      </c>
      <c r="K2580">
        <v>598.27722746732104</v>
      </c>
      <c r="L2580">
        <v>552.014241135112</v>
      </c>
      <c r="M2580">
        <v>44.621048589029698</v>
      </c>
      <c r="N2580">
        <v>0.36889550132674798</v>
      </c>
      <c r="O2580">
        <v>38.061955302441902</v>
      </c>
      <c r="P2580">
        <v>65.604458416690505</v>
      </c>
      <c r="Q2580">
        <v>5.4350111045760999E-2</v>
      </c>
    </row>
    <row r="2581" spans="1:17" hidden="1" x14ac:dyDescent="0.3">
      <c r="A2581" t="s">
        <v>5324</v>
      </c>
      <c r="B2581" t="s">
        <v>5325</v>
      </c>
      <c r="C2581" t="str">
        <f>IFERROR(VLOOKUP(Table1[[#This Row],[Ticker]],[1]!Table1[[Symbol]:[Industry]],2,FALSE),"-")</f>
        <v>-</v>
      </c>
      <c r="D2581" t="s">
        <v>1175</v>
      </c>
      <c r="E2581">
        <v>153.40478332500001</v>
      </c>
      <c r="F2581">
        <v>81.25</v>
      </c>
      <c r="G2581">
        <v>-79.666345011566406</v>
      </c>
      <c r="H2581">
        <v>-13.8550787442889</v>
      </c>
      <c r="I2581">
        <v>-65.174121484447497</v>
      </c>
      <c r="J2581">
        <v>-2.6671993193012602</v>
      </c>
      <c r="K2581">
        <v>91.472507061699702</v>
      </c>
      <c r="M2581">
        <v>35.791350227627397</v>
      </c>
      <c r="N2581">
        <v>0.99617672047578498</v>
      </c>
      <c r="O2581">
        <v>125.230769230769</v>
      </c>
      <c r="P2581">
        <v>0.80645161290322498</v>
      </c>
    </row>
    <row r="2582" spans="1:17" hidden="1" x14ac:dyDescent="0.3">
      <c r="A2582" t="s">
        <v>5326</v>
      </c>
      <c r="B2582" t="s">
        <v>5327</v>
      </c>
      <c r="C2582" t="str">
        <f>IFERROR(VLOOKUP(Table1[[#This Row],[Ticker]],[1]!Table1[[Symbol]:[Industry]],2,FALSE),"-")</f>
        <v>-</v>
      </c>
      <c r="D2582" t="s">
        <v>43</v>
      </c>
      <c r="E2582">
        <v>153.12208000000001</v>
      </c>
      <c r="F2582">
        <v>127.35</v>
      </c>
      <c r="G2582">
        <v>40.504909564940903</v>
      </c>
      <c r="H2582">
        <v>-17.247745011696502</v>
      </c>
      <c r="I2582">
        <v>11.419646443817401</v>
      </c>
      <c r="J2582">
        <v>-2.1091092113843</v>
      </c>
      <c r="K2582">
        <v>129.45823025365499</v>
      </c>
      <c r="L2582">
        <v>112.906915057042</v>
      </c>
      <c r="M2582">
        <v>39.741523925308798</v>
      </c>
      <c r="N2582">
        <v>0.387364685091032</v>
      </c>
      <c r="O2582">
        <v>31.762858264624999</v>
      </c>
      <c r="P2582">
        <v>72.094594594594597</v>
      </c>
      <c r="Q2582">
        <v>5.8522060785406997E-2</v>
      </c>
    </row>
    <row r="2583" spans="1:17" hidden="1" x14ac:dyDescent="0.3">
      <c r="A2583" t="s">
        <v>5328</v>
      </c>
      <c r="B2583" t="s">
        <v>5329</v>
      </c>
      <c r="C2583" t="str">
        <f>IFERROR(VLOOKUP(Table1[[#This Row],[Ticker]],[1]!Table1[[Symbol]:[Industry]],2,FALSE),"-")</f>
        <v>-</v>
      </c>
      <c r="D2583" t="s">
        <v>130</v>
      </c>
      <c r="E2583">
        <v>153.078568891</v>
      </c>
      <c r="F2583">
        <v>16.989999999999998</v>
      </c>
      <c r="G2583">
        <v>61.125557119181003</v>
      </c>
      <c r="H2583">
        <v>21.5858268549973</v>
      </c>
      <c r="I2583">
        <v>22.504743789340701</v>
      </c>
      <c r="J2583">
        <v>-5.4253587628539801</v>
      </c>
      <c r="K2583">
        <v>15.262729557168701</v>
      </c>
      <c r="L2583">
        <v>13.8291743215106</v>
      </c>
      <c r="M2583">
        <v>67.816881223859497</v>
      </c>
      <c r="N2583">
        <v>1.9829564759245299</v>
      </c>
      <c r="O2583">
        <v>32.077692760447299</v>
      </c>
      <c r="P2583">
        <v>112.10986267166</v>
      </c>
      <c r="Q2583">
        <v>4.2229243410112999E-2</v>
      </c>
    </row>
    <row r="2584" spans="1:17" hidden="1" x14ac:dyDescent="0.3">
      <c r="A2584" t="s">
        <v>5330</v>
      </c>
      <c r="B2584" t="s">
        <v>5331</v>
      </c>
      <c r="C2584" t="str">
        <f>IFERROR(VLOOKUP(Table1[[#This Row],[Ticker]],[1]!Table1[[Symbol]:[Industry]],2,FALSE),"-")</f>
        <v>-</v>
      </c>
      <c r="E2584">
        <v>153</v>
      </c>
      <c r="F2584">
        <v>14.7</v>
      </c>
      <c r="G2584">
        <v>161.04418934634401</v>
      </c>
      <c r="H2584">
        <v>9.4478526041143898</v>
      </c>
      <c r="I2584">
        <v>61.725906175295599</v>
      </c>
      <c r="J2584">
        <v>-1.1608437890413601</v>
      </c>
      <c r="K2584">
        <v>15.469434573462101</v>
      </c>
      <c r="L2584">
        <v>12.749186568804999</v>
      </c>
      <c r="M2584">
        <v>44.751111587168097</v>
      </c>
      <c r="N2584">
        <v>0.60819001537721995</v>
      </c>
      <c r="O2584">
        <v>51.224489795918302</v>
      </c>
      <c r="P2584">
        <v>307.766990291262</v>
      </c>
    </row>
    <row r="2585" spans="1:17" hidden="1" x14ac:dyDescent="0.3">
      <c r="A2585" t="s">
        <v>5332</v>
      </c>
      <c r="B2585" t="s">
        <v>5333</v>
      </c>
      <c r="C2585" t="str">
        <f>IFERROR(VLOOKUP(Table1[[#This Row],[Ticker]],[1]!Table1[[Symbol]:[Industry]],2,FALSE),"-")</f>
        <v>-</v>
      </c>
      <c r="D2585" t="s">
        <v>89</v>
      </c>
      <c r="E2585">
        <v>152.924110278</v>
      </c>
      <c r="F2585">
        <v>2.82</v>
      </c>
      <c r="G2585">
        <v>-30.808816360820401</v>
      </c>
      <c r="H2585">
        <v>-11.055964189778701</v>
      </c>
      <c r="I2585">
        <v>-30.170682737901899</v>
      </c>
      <c r="J2585">
        <v>-0.76243741453936598</v>
      </c>
      <c r="K2585">
        <v>2.6229648260443401</v>
      </c>
      <c r="L2585">
        <v>4.5749749380272497</v>
      </c>
      <c r="M2585">
        <v>24.341289289795998</v>
      </c>
      <c r="N2585">
        <v>0.56281395092873099</v>
      </c>
      <c r="O2585">
        <v>40.070921985815602</v>
      </c>
      <c r="P2585">
        <v>48.421052631578902</v>
      </c>
      <c r="Q2585">
        <v>-0.19013870175394601</v>
      </c>
    </row>
    <row r="2586" spans="1:17" hidden="1" x14ac:dyDescent="0.3">
      <c r="A2586" t="s">
        <v>5334</v>
      </c>
      <c r="B2586" t="s">
        <v>5335</v>
      </c>
      <c r="C2586" t="str">
        <f>IFERROR(VLOOKUP(Table1[[#This Row],[Ticker]],[1]!Table1[[Symbol]:[Industry]],2,FALSE),"-")</f>
        <v>-</v>
      </c>
      <c r="E2586">
        <v>151.49679</v>
      </c>
      <c r="F2586">
        <v>78.52</v>
      </c>
      <c r="G2586">
        <v>60.817801163811197</v>
      </c>
      <c r="H2586">
        <v>27.773911328893401</v>
      </c>
      <c r="I2586">
        <v>18.652208776101599</v>
      </c>
      <c r="J2586">
        <v>32.620895918793899</v>
      </c>
      <c r="K2586">
        <v>63.0765877841893</v>
      </c>
      <c r="L2586">
        <v>56.937529497685198</v>
      </c>
      <c r="M2586">
        <v>91.806219451807806</v>
      </c>
      <c r="N2586">
        <v>3.1266878668145601</v>
      </c>
      <c r="O2586">
        <v>7.48853795211412</v>
      </c>
      <c r="P2586">
        <v>118.111111111111</v>
      </c>
      <c r="Q2586">
        <v>0.16187456022101401</v>
      </c>
    </row>
    <row r="2587" spans="1:17" hidden="1" x14ac:dyDescent="0.3">
      <c r="A2587" t="s">
        <v>5336</v>
      </c>
      <c r="B2587" t="s">
        <v>5337</v>
      </c>
      <c r="C2587" t="str">
        <f>IFERROR(VLOOKUP(Table1[[#This Row],[Ticker]],[1]!Table1[[Symbol]:[Industry]],2,FALSE),"-")</f>
        <v>-</v>
      </c>
      <c r="D2587" t="s">
        <v>613</v>
      </c>
      <c r="E2587">
        <v>151.11290245999999</v>
      </c>
      <c r="F2587">
        <v>77.599999999999994</v>
      </c>
      <c r="G2587">
        <v>36.111052305432104</v>
      </c>
      <c r="H2587">
        <v>-14.5621370292849</v>
      </c>
      <c r="I2587">
        <v>37.464585287373097</v>
      </c>
      <c r="J2587">
        <v>-4.1879973618384501</v>
      </c>
      <c r="K2587">
        <v>76.848372268194495</v>
      </c>
      <c r="L2587">
        <v>64.825667497267702</v>
      </c>
      <c r="M2587">
        <v>42.7197224174868</v>
      </c>
      <c r="N2587">
        <v>1.0697492163009401</v>
      </c>
      <c r="O2587">
        <v>19.845360824742201</v>
      </c>
      <c r="P2587">
        <v>87.43961352657</v>
      </c>
      <c r="Q2587">
        <v>0.15134920487563699</v>
      </c>
    </row>
    <row r="2588" spans="1:17" hidden="1" x14ac:dyDescent="0.3">
      <c r="A2588" t="s">
        <v>5338</v>
      </c>
      <c r="B2588" t="s">
        <v>5339</v>
      </c>
      <c r="C2588" t="str">
        <f>IFERROR(VLOOKUP(Table1[[#This Row],[Ticker]],[1]!Table1[[Symbol]:[Industry]],2,FALSE),"-")</f>
        <v>-</v>
      </c>
      <c r="D2588" t="s">
        <v>1091</v>
      </c>
      <c r="E2588">
        <v>151.098174</v>
      </c>
      <c r="F2588">
        <v>119.08</v>
      </c>
      <c r="G2588">
        <v>-20.317404183099601</v>
      </c>
      <c r="H2588">
        <v>-16.431485220472101</v>
      </c>
      <c r="I2588">
        <v>-32.786889584644598</v>
      </c>
      <c r="J2588">
        <v>-7.2104374145393599</v>
      </c>
      <c r="K2588">
        <v>121.58208832614901</v>
      </c>
      <c r="L2588">
        <v>119.468506518222</v>
      </c>
      <c r="M2588">
        <v>37.339740007282998</v>
      </c>
      <c r="N2588">
        <v>0.45119370350634203</v>
      </c>
      <c r="O2588">
        <v>40.535774269398701</v>
      </c>
      <c r="P2588">
        <v>31.3623827909542</v>
      </c>
      <c r="Q2588">
        <v>-5.6435680108480997E-2</v>
      </c>
    </row>
    <row r="2589" spans="1:17" hidden="1" x14ac:dyDescent="0.3">
      <c r="A2589" t="s">
        <v>5340</v>
      </c>
      <c r="B2589" t="s">
        <v>5341</v>
      </c>
      <c r="C2589" t="str">
        <f>IFERROR(VLOOKUP(Table1[[#This Row],[Ticker]],[1]!Table1[[Symbol]:[Industry]],2,FALSE),"-")</f>
        <v>-</v>
      </c>
      <c r="D2589" t="s">
        <v>637</v>
      </c>
      <c r="E2589">
        <v>150.62360765</v>
      </c>
      <c r="F2589">
        <v>100</v>
      </c>
      <c r="G2589">
        <v>71.617765280394494</v>
      </c>
      <c r="H2589">
        <v>-10.185421932817301</v>
      </c>
      <c r="I2589">
        <v>-20.082448618047199</v>
      </c>
      <c r="J2589">
        <v>-3.5165686113345598</v>
      </c>
      <c r="K2589">
        <v>102.42219724340499</v>
      </c>
      <c r="L2589">
        <v>93.825101762639306</v>
      </c>
      <c r="M2589">
        <v>36.321983779328903</v>
      </c>
      <c r="N2589">
        <v>0.30530501298403001</v>
      </c>
      <c r="O2589">
        <v>44.05</v>
      </c>
      <c r="P2589">
        <v>122.965440356744</v>
      </c>
      <c r="Q2589">
        <v>0.17746314311719899</v>
      </c>
    </row>
    <row r="2590" spans="1:17" hidden="1" x14ac:dyDescent="0.3">
      <c r="A2590" t="s">
        <v>5342</v>
      </c>
      <c r="B2590" t="s">
        <v>5343</v>
      </c>
      <c r="C2590" t="str">
        <f>IFERROR(VLOOKUP(Table1[[#This Row],[Ticker]],[1]!Table1[[Symbol]:[Industry]],2,FALSE),"-")</f>
        <v>-</v>
      </c>
      <c r="D2590" t="s">
        <v>896</v>
      </c>
      <c r="E2590">
        <v>150.44399999999999</v>
      </c>
      <c r="F2590">
        <v>151.19999999999999</v>
      </c>
      <c r="G2590">
        <v>-10.00480806239</v>
      </c>
      <c r="H2590">
        <v>2.94403581022125</v>
      </c>
      <c r="I2590">
        <v>-7.8850453708269503</v>
      </c>
      <c r="J2590">
        <v>3.51342465442614</v>
      </c>
      <c r="K2590">
        <v>141.823162270784</v>
      </c>
      <c r="L2590">
        <v>137.623432870112</v>
      </c>
      <c r="M2590">
        <v>72.089674879332804</v>
      </c>
      <c r="N2590">
        <v>2.33766233766233</v>
      </c>
      <c r="O2590">
        <v>1.62037037037037</v>
      </c>
      <c r="P2590">
        <v>22.330097087378601</v>
      </c>
    </row>
    <row r="2591" spans="1:17" hidden="1" x14ac:dyDescent="0.3">
      <c r="A2591" t="s">
        <v>5344</v>
      </c>
      <c r="B2591" t="s">
        <v>5345</v>
      </c>
      <c r="C2591" t="str">
        <f>IFERROR(VLOOKUP(Table1[[#This Row],[Ticker]],[1]!Table1[[Symbol]:[Industry]],2,FALSE),"-")</f>
        <v>-</v>
      </c>
      <c r="E2591">
        <v>150.21564799999999</v>
      </c>
      <c r="F2591">
        <v>145.4</v>
      </c>
      <c r="G2591">
        <v>-52.519922878665199</v>
      </c>
      <c r="H2591">
        <v>-8.2194673532818996</v>
      </c>
      <c r="I2591">
        <v>-14.9764798393512</v>
      </c>
      <c r="J2591">
        <v>-0.76243741453936598</v>
      </c>
      <c r="K2591">
        <v>151.31372962804599</v>
      </c>
      <c r="L2591">
        <v>158.02072297698399</v>
      </c>
      <c r="M2591">
        <v>18.438411420697701</v>
      </c>
      <c r="N2591">
        <v>0.71146245059288504</v>
      </c>
      <c r="O2591">
        <v>60.591471801925699</v>
      </c>
      <c r="P2591">
        <v>38.081671415004699</v>
      </c>
    </row>
    <row r="2592" spans="1:17" hidden="1" x14ac:dyDescent="0.3">
      <c r="A2592" t="s">
        <v>5346</v>
      </c>
      <c r="B2592" t="s">
        <v>5347</v>
      </c>
      <c r="C2592" t="str">
        <f>IFERROR(VLOOKUP(Table1[[#This Row],[Ticker]],[1]!Table1[[Symbol]:[Industry]],2,FALSE),"-")</f>
        <v>-</v>
      </c>
      <c r="D2592" t="s">
        <v>98</v>
      </c>
      <c r="E2592">
        <v>150.07996800000001</v>
      </c>
      <c r="F2592">
        <v>37.85</v>
      </c>
      <c r="G2592">
        <v>21.449525800196501</v>
      </c>
      <c r="H2592">
        <v>-12.9429420767566</v>
      </c>
      <c r="I2592">
        <v>-0.58628376091982803</v>
      </c>
      <c r="J2592">
        <v>-4.5602305887759496</v>
      </c>
      <c r="K2592">
        <v>39.226028441093099</v>
      </c>
      <c r="L2592">
        <v>37.610433477830099</v>
      </c>
      <c r="M2592">
        <v>39.748141726587498</v>
      </c>
      <c r="N2592">
        <v>0.37898293118003201</v>
      </c>
      <c r="O2592">
        <v>25.495376486129398</v>
      </c>
      <c r="P2592">
        <v>59.368421052631497</v>
      </c>
      <c r="Q2592">
        <v>8.6776188499490994E-2</v>
      </c>
    </row>
    <row r="2593" spans="1:17" hidden="1" x14ac:dyDescent="0.3">
      <c r="A2593" t="s">
        <v>5348</v>
      </c>
      <c r="B2593" t="s">
        <v>5349</v>
      </c>
      <c r="C2593" t="str">
        <f>IFERROR(VLOOKUP(Table1[[#This Row],[Ticker]],[1]!Table1[[Symbol]:[Industry]],2,FALSE),"-")</f>
        <v>-</v>
      </c>
      <c r="D2593" t="s">
        <v>49</v>
      </c>
      <c r="E2593">
        <v>149.882920305</v>
      </c>
      <c r="F2593">
        <v>127.95</v>
      </c>
      <c r="G2593">
        <v>-79.874763972530701</v>
      </c>
      <c r="H2593">
        <v>-19.926223670816601</v>
      </c>
      <c r="I2593">
        <v>-47.9348131726845</v>
      </c>
      <c r="J2593">
        <v>4.2006470809487304</v>
      </c>
      <c r="K2593">
        <v>191.45920116624501</v>
      </c>
      <c r="L2593">
        <v>158.62245820553801</v>
      </c>
      <c r="M2593">
        <v>54.501115346803502</v>
      </c>
      <c r="N2593">
        <v>1.4423076923076901</v>
      </c>
      <c r="O2593">
        <v>118.835482610394</v>
      </c>
      <c r="P2593">
        <v>15.6871609403254</v>
      </c>
    </row>
    <row r="2594" spans="1:17" hidden="1" x14ac:dyDescent="0.3">
      <c r="A2594" t="s">
        <v>5350</v>
      </c>
      <c r="B2594" t="s">
        <v>5351</v>
      </c>
      <c r="C2594" t="str">
        <f>IFERROR(VLOOKUP(Table1[[#This Row],[Ticker]],[1]!Table1[[Symbol]:[Industry]],2,FALSE),"-")</f>
        <v>-</v>
      </c>
      <c r="D2594" t="s">
        <v>938</v>
      </c>
      <c r="E2594">
        <v>149.60396875000001</v>
      </c>
      <c r="F2594">
        <v>72.260000000000005</v>
      </c>
      <c r="G2594">
        <v>127.58741848472999</v>
      </c>
      <c r="H2594">
        <v>-10.9768478270764</v>
      </c>
      <c r="I2594">
        <v>12.7838882940971</v>
      </c>
      <c r="J2594">
        <v>7.7560811039791497</v>
      </c>
      <c r="K2594">
        <v>67.566123477930304</v>
      </c>
      <c r="L2594">
        <v>56.7081251251198</v>
      </c>
      <c r="M2594">
        <v>63.893317999855299</v>
      </c>
      <c r="N2594">
        <v>1.02471680151233</v>
      </c>
      <c r="O2594">
        <v>16.2468862441184</v>
      </c>
      <c r="P2594">
        <v>182.155408043732</v>
      </c>
      <c r="Q2594">
        <v>6.0752298614763001E-2</v>
      </c>
    </row>
    <row r="2595" spans="1:17" hidden="1" x14ac:dyDescent="0.3">
      <c r="A2595" t="s">
        <v>5352</v>
      </c>
      <c r="B2595" t="s">
        <v>5353</v>
      </c>
      <c r="C2595" t="str">
        <f>IFERROR(VLOOKUP(Table1[[#This Row],[Ticker]],[1]!Table1[[Symbol]:[Industry]],2,FALSE),"-")</f>
        <v>-</v>
      </c>
      <c r="D2595" t="s">
        <v>21</v>
      </c>
      <c r="E2595">
        <v>149.24791619999999</v>
      </c>
      <c r="F2595">
        <v>29.25</v>
      </c>
      <c r="G2595">
        <v>-106.323108802113</v>
      </c>
      <c r="H2595">
        <v>70.658321524506903</v>
      </c>
      <c r="I2595">
        <v>-87.079592459611504</v>
      </c>
      <c r="J2595">
        <v>-19.1974506771388</v>
      </c>
      <c r="K2595">
        <v>32.007349591511201</v>
      </c>
      <c r="L2595">
        <v>88.708309841313095</v>
      </c>
      <c r="M2595">
        <v>48.8094190345345</v>
      </c>
      <c r="N2595">
        <v>1.7132880082537401</v>
      </c>
      <c r="O2595">
        <v>720.34188034188003</v>
      </c>
      <c r="P2595">
        <v>111.95652173913</v>
      </c>
    </row>
    <row r="2596" spans="1:17" hidden="1" x14ac:dyDescent="0.3">
      <c r="A2596" t="s">
        <v>5354</v>
      </c>
      <c r="B2596" t="s">
        <v>5355</v>
      </c>
      <c r="C2596" t="str">
        <f>IFERROR(VLOOKUP(Table1[[#This Row],[Ticker]],[1]!Table1[[Symbol]:[Industry]],2,FALSE),"-")</f>
        <v>-</v>
      </c>
      <c r="D2596" t="s">
        <v>140</v>
      </c>
      <c r="E2596">
        <v>148.78986398000001</v>
      </c>
      <c r="F2596">
        <v>37.770000000000003</v>
      </c>
      <c r="G2596">
        <v>-14.490925588692299</v>
      </c>
      <c r="H2596">
        <v>7.9772808823012804</v>
      </c>
      <c r="I2596">
        <v>-29.442564264387499</v>
      </c>
      <c r="J2596">
        <v>-10.0636649877216</v>
      </c>
      <c r="K2596">
        <v>36.144985726486503</v>
      </c>
      <c r="L2596">
        <v>35.348725306601501</v>
      </c>
      <c r="M2596">
        <v>51.0248811152073</v>
      </c>
      <c r="N2596">
        <v>2.8563591186716399</v>
      </c>
      <c r="O2596">
        <v>37.145882975906702</v>
      </c>
      <c r="Q2596">
        <v>4.4239911257632998E-2</v>
      </c>
    </row>
    <row r="2597" spans="1:17" hidden="1" x14ac:dyDescent="0.3">
      <c r="A2597" t="s">
        <v>5356</v>
      </c>
      <c r="B2597" t="s">
        <v>5357</v>
      </c>
      <c r="C2597" t="str">
        <f>IFERROR(VLOOKUP(Table1[[#This Row],[Ticker]],[1]!Table1[[Symbol]:[Industry]],2,FALSE),"-")</f>
        <v>-</v>
      </c>
      <c r="D2597" t="s">
        <v>5358</v>
      </c>
      <c r="E2597">
        <v>148.7455123</v>
      </c>
      <c r="F2597">
        <v>103.5</v>
      </c>
      <c r="G2597">
        <v>160.69921156649301</v>
      </c>
      <c r="H2597">
        <v>0.85427282484556599</v>
      </c>
      <c r="I2597">
        <v>35.107232281860902</v>
      </c>
      <c r="J2597">
        <v>-1.54663998445622</v>
      </c>
      <c r="K2597">
        <v>98.562132626313002</v>
      </c>
      <c r="L2597">
        <v>82.508070036494502</v>
      </c>
      <c r="M2597">
        <v>62.3990187718111</v>
      </c>
      <c r="N2597">
        <v>0.58674215949322195</v>
      </c>
      <c r="O2597">
        <v>23.236714975845398</v>
      </c>
      <c r="P2597">
        <v>194.03409090909</v>
      </c>
      <c r="Q2597">
        <v>0.10340345279438699</v>
      </c>
    </row>
    <row r="2598" spans="1:17" hidden="1" x14ac:dyDescent="0.3">
      <c r="A2598" t="s">
        <v>5359</v>
      </c>
      <c r="B2598" t="s">
        <v>5360</v>
      </c>
      <c r="C2598" t="str">
        <f>IFERROR(VLOOKUP(Table1[[#This Row],[Ticker]],[1]!Table1[[Symbol]:[Industry]],2,FALSE),"-")</f>
        <v>-</v>
      </c>
      <c r="D2598" t="s">
        <v>2489</v>
      </c>
      <c r="E2598">
        <v>148.59861599999999</v>
      </c>
      <c r="F2598">
        <v>37.06</v>
      </c>
      <c r="G2598">
        <v>-0.77491805573566097</v>
      </c>
      <c r="H2598">
        <v>-10.8088406279978</v>
      </c>
      <c r="I2598">
        <v>-33.641597755577799</v>
      </c>
      <c r="J2598">
        <v>-2.99388526093272</v>
      </c>
      <c r="K2598">
        <v>39.452772483373401</v>
      </c>
      <c r="L2598">
        <v>39.606817190538202</v>
      </c>
      <c r="M2598">
        <v>32.706938620768398</v>
      </c>
      <c r="N2598">
        <v>0.85857792302032998</v>
      </c>
      <c r="O2598">
        <v>58.931462493254102</v>
      </c>
      <c r="P2598">
        <v>39.849056603773597</v>
      </c>
      <c r="Q2598">
        <v>8.8935592154041995E-2</v>
      </c>
    </row>
    <row r="2599" spans="1:17" hidden="1" x14ac:dyDescent="0.3">
      <c r="A2599" t="s">
        <v>5361</v>
      </c>
      <c r="B2599" t="s">
        <v>5362</v>
      </c>
      <c r="C2599" t="str">
        <f>IFERROR(VLOOKUP(Table1[[#This Row],[Ticker]],[1]!Table1[[Symbol]:[Industry]],2,FALSE),"-")</f>
        <v>-</v>
      </c>
      <c r="D2599" t="s">
        <v>130</v>
      </c>
      <c r="E2599">
        <v>148.17200149999999</v>
      </c>
      <c r="F2599">
        <v>215</v>
      </c>
      <c r="G2599">
        <v>318.456229387512</v>
      </c>
      <c r="H2599">
        <v>20.675029962267999</v>
      </c>
      <c r="I2599">
        <v>167.165991604054</v>
      </c>
      <c r="J2599">
        <v>-2.0253536028286798</v>
      </c>
      <c r="K2599">
        <v>191.613040724401</v>
      </c>
      <c r="L2599">
        <v>133.07476571926199</v>
      </c>
      <c r="M2599">
        <v>66.973685186898607</v>
      </c>
      <c r="N2599">
        <v>0.87978570617551699</v>
      </c>
      <c r="O2599">
        <v>1.86046511627906</v>
      </c>
      <c r="P2599">
        <v>369.43231441047999</v>
      </c>
      <c r="Q2599">
        <v>0.112374294624266</v>
      </c>
    </row>
    <row r="2600" spans="1:17" hidden="1" x14ac:dyDescent="0.3">
      <c r="A2600" t="s">
        <v>5363</v>
      </c>
      <c r="B2600" t="s">
        <v>5364</v>
      </c>
      <c r="C2600" t="str">
        <f>IFERROR(VLOOKUP(Table1[[#This Row],[Ticker]],[1]!Table1[[Symbol]:[Industry]],2,FALSE),"-")</f>
        <v>-</v>
      </c>
      <c r="D2600" t="s">
        <v>637</v>
      </c>
      <c r="E2600">
        <v>147.74318392500001</v>
      </c>
      <c r="F2600">
        <v>162</v>
      </c>
      <c r="G2600">
        <v>66.088457596774404</v>
      </c>
      <c r="H2600">
        <v>21.136343502528899</v>
      </c>
      <c r="I2600">
        <v>49.8475507813843</v>
      </c>
      <c r="J2600">
        <v>8.8966534945515505</v>
      </c>
      <c r="K2600">
        <v>141.70399546737701</v>
      </c>
      <c r="L2600">
        <v>119.13487006525099</v>
      </c>
      <c r="M2600">
        <v>86.113155778541</v>
      </c>
      <c r="N2600">
        <v>2.00725580790004</v>
      </c>
      <c r="O2600">
        <v>3.5185185185185199</v>
      </c>
      <c r="P2600">
        <v>114.99668214996601</v>
      </c>
      <c r="Q2600">
        <v>0.111691389539921</v>
      </c>
    </row>
    <row r="2601" spans="1:17" hidden="1" x14ac:dyDescent="0.3">
      <c r="A2601" t="s">
        <v>5365</v>
      </c>
      <c r="B2601" t="s">
        <v>5366</v>
      </c>
      <c r="C2601" t="str">
        <f>IFERROR(VLOOKUP(Table1[[#This Row],[Ticker]],[1]!Table1[[Symbol]:[Industry]],2,FALSE),"-")</f>
        <v>-</v>
      </c>
      <c r="D2601" t="s">
        <v>637</v>
      </c>
      <c r="E2601">
        <v>147.52125000000001</v>
      </c>
      <c r="F2601">
        <v>213.25</v>
      </c>
      <c r="G2601">
        <v>-12.0588731609294</v>
      </c>
      <c r="H2601">
        <v>14.3702653184179</v>
      </c>
      <c r="I2601">
        <v>1.2802080587379601</v>
      </c>
      <c r="J2601">
        <v>-2.7579531096066199</v>
      </c>
      <c r="K2601">
        <v>195.86415811412999</v>
      </c>
      <c r="L2601">
        <v>181.77382435615399</v>
      </c>
      <c r="M2601">
        <v>58.5522995668344</v>
      </c>
      <c r="N2601">
        <v>3.2995755569665199</v>
      </c>
      <c r="O2601">
        <v>17.1395076201641</v>
      </c>
      <c r="P2601">
        <v>44.039175954069499</v>
      </c>
      <c r="Q2601">
        <v>-1.9977068028854999E-2</v>
      </c>
    </row>
    <row r="2602" spans="1:17" hidden="1" x14ac:dyDescent="0.3">
      <c r="A2602" t="s">
        <v>5367</v>
      </c>
      <c r="B2602" t="s">
        <v>5368</v>
      </c>
      <c r="C2602" t="str">
        <f>IFERROR(VLOOKUP(Table1[[#This Row],[Ticker]],[1]!Table1[[Symbol]:[Industry]],2,FALSE),"-")</f>
        <v>-</v>
      </c>
      <c r="D2602" t="s">
        <v>29</v>
      </c>
      <c r="E2602">
        <v>146.94246432</v>
      </c>
      <c r="F2602">
        <v>2.52</v>
      </c>
      <c r="G2602">
        <v>180.91503647092799</v>
      </c>
      <c r="H2602">
        <v>6.5719427869654403</v>
      </c>
      <c r="I2602">
        <v>81.936340673469303</v>
      </c>
      <c r="J2602">
        <v>-18.2882106104156</v>
      </c>
      <c r="K2602">
        <v>2.2451192451167401</v>
      </c>
      <c r="L2602">
        <v>1.7819324418414799</v>
      </c>
      <c r="M2602">
        <v>40.808199747090399</v>
      </c>
      <c r="N2602">
        <v>2.0921369749429899</v>
      </c>
      <c r="O2602">
        <v>21.428571428571399</v>
      </c>
      <c r="P2602">
        <v>223.07692307692301</v>
      </c>
      <c r="Q2602">
        <v>0.13674957737280799</v>
      </c>
    </row>
    <row r="2603" spans="1:17" hidden="1" x14ac:dyDescent="0.3">
      <c r="A2603" t="s">
        <v>5369</v>
      </c>
      <c r="B2603" t="s">
        <v>5370</v>
      </c>
      <c r="C2603" t="str">
        <f>IFERROR(VLOOKUP(Table1[[#This Row],[Ticker]],[1]!Table1[[Symbol]:[Industry]],2,FALSE),"-")</f>
        <v>-</v>
      </c>
      <c r="D2603" t="s">
        <v>481</v>
      </c>
      <c r="E2603">
        <v>146.93507837000001</v>
      </c>
      <c r="F2603">
        <v>49.22</v>
      </c>
      <c r="G2603">
        <v>2.2777018622880401</v>
      </c>
      <c r="H2603">
        <v>-0.46091593128103803</v>
      </c>
      <c r="I2603">
        <v>-22.0922949245093</v>
      </c>
      <c r="J2603">
        <v>0.76505749381093802</v>
      </c>
      <c r="K2603">
        <v>46.942069563342599</v>
      </c>
      <c r="L2603">
        <v>46.819960416897601</v>
      </c>
      <c r="M2603">
        <v>58.184906514962996</v>
      </c>
      <c r="N2603">
        <v>1.8058085281737299</v>
      </c>
      <c r="O2603">
        <v>36.123527021535899</v>
      </c>
      <c r="P2603">
        <v>32.847503373819102</v>
      </c>
      <c r="Q2603">
        <v>-3.9872714446991003E-2</v>
      </c>
    </row>
    <row r="2604" spans="1:17" hidden="1" x14ac:dyDescent="0.3">
      <c r="A2604" t="s">
        <v>5371</v>
      </c>
      <c r="B2604" t="s">
        <v>5372</v>
      </c>
      <c r="C2604" t="str">
        <f>IFERROR(VLOOKUP(Table1[[#This Row],[Ticker]],[1]!Table1[[Symbol]:[Industry]],2,FALSE),"-")</f>
        <v>-</v>
      </c>
      <c r="D2604" t="s">
        <v>986</v>
      </c>
      <c r="E2604">
        <v>146.57828991</v>
      </c>
      <c r="F2604">
        <v>22.36</v>
      </c>
      <c r="G2604">
        <v>114.546239162265</v>
      </c>
      <c r="H2604">
        <v>14.1849425050025</v>
      </c>
      <c r="I2604">
        <v>-27.659624777808801</v>
      </c>
      <c r="J2604">
        <v>-0.98299321515692595</v>
      </c>
      <c r="K2604">
        <v>21.326867561625001</v>
      </c>
      <c r="L2604">
        <v>19.731314578152698</v>
      </c>
      <c r="M2604">
        <v>51.799345898373701</v>
      </c>
      <c r="N2604">
        <v>0.77727285365427701</v>
      </c>
      <c r="O2604">
        <v>31.529516994633202</v>
      </c>
      <c r="P2604">
        <v>140.94827586206799</v>
      </c>
      <c r="Q2604">
        <v>0.12983952934273499</v>
      </c>
    </row>
    <row r="2605" spans="1:17" hidden="1" x14ac:dyDescent="0.3">
      <c r="A2605" t="s">
        <v>5373</v>
      </c>
      <c r="B2605" t="s">
        <v>5374</v>
      </c>
      <c r="C2605" t="str">
        <f>IFERROR(VLOOKUP(Table1[[#This Row],[Ticker]],[1]!Table1[[Symbol]:[Industry]],2,FALSE),"-")</f>
        <v>-</v>
      </c>
      <c r="D2605" t="s">
        <v>726</v>
      </c>
      <c r="E2605">
        <v>146.40706168200001</v>
      </c>
      <c r="F2605">
        <v>53.17</v>
      </c>
      <c r="G2605">
        <v>62.144062590976702</v>
      </c>
      <c r="H2605">
        <v>32.450371339871502</v>
      </c>
      <c r="I2605">
        <v>4.5633522161434996</v>
      </c>
      <c r="J2605">
        <v>-8.5619276439361407</v>
      </c>
      <c r="K2605">
        <v>44.840772631212197</v>
      </c>
      <c r="L2605">
        <v>37.537895541725703</v>
      </c>
      <c r="M2605">
        <v>65.222776995286395</v>
      </c>
      <c r="N2605">
        <v>2.0125889652832498</v>
      </c>
      <c r="O2605">
        <v>12.8643972164754</v>
      </c>
      <c r="Q2605">
        <v>0.259492056191791</v>
      </c>
    </row>
    <row r="2606" spans="1:17" hidden="1" x14ac:dyDescent="0.3">
      <c r="A2606" t="s">
        <v>5375</v>
      </c>
      <c r="B2606" t="s">
        <v>5376</v>
      </c>
      <c r="C2606" t="str">
        <f>IFERROR(VLOOKUP(Table1[[#This Row],[Ticker]],[1]!Table1[[Symbol]:[Industry]],2,FALSE),"-")</f>
        <v>-</v>
      </c>
      <c r="E2606">
        <v>146.300229</v>
      </c>
      <c r="F2606">
        <v>157.85</v>
      </c>
      <c r="G2606">
        <v>289.21144407955398</v>
      </c>
      <c r="H2606">
        <v>15.6951738982333</v>
      </c>
      <c r="I2606">
        <v>44.222728864902002</v>
      </c>
      <c r="J2606">
        <v>-3.6605460173459501</v>
      </c>
      <c r="K2606">
        <v>126.979744260519</v>
      </c>
      <c r="L2606">
        <v>93.592064449974899</v>
      </c>
      <c r="M2606">
        <v>64.552491931861695</v>
      </c>
      <c r="N2606">
        <v>1.6104754074551799</v>
      </c>
      <c r="O2606">
        <v>8.3306936965473497</v>
      </c>
      <c r="P2606">
        <v>337.86407766990197</v>
      </c>
      <c r="Q2606">
        <v>0.17846175126247801</v>
      </c>
    </row>
    <row r="2607" spans="1:17" hidden="1" x14ac:dyDescent="0.3">
      <c r="A2607" t="s">
        <v>5377</v>
      </c>
      <c r="B2607" t="s">
        <v>5378</v>
      </c>
      <c r="C2607" t="str">
        <f>IFERROR(VLOOKUP(Table1[[#This Row],[Ticker]],[1]!Table1[[Symbol]:[Industry]],2,FALSE),"-")</f>
        <v>-</v>
      </c>
      <c r="D2607" t="s">
        <v>891</v>
      </c>
      <c r="E2607">
        <v>146.10277795799999</v>
      </c>
      <c r="F2607">
        <v>8.7799999999999994</v>
      </c>
      <c r="G2607">
        <v>-19.977794275560999</v>
      </c>
      <c r="H2607">
        <v>-3.0105096443241899</v>
      </c>
      <c r="I2607">
        <v>-47.822221931808599</v>
      </c>
      <c r="J2607">
        <v>5.5097519345730701</v>
      </c>
      <c r="K2607">
        <v>8.8273147319520504</v>
      </c>
      <c r="L2607">
        <v>9.7660923906233599</v>
      </c>
      <c r="M2607">
        <v>59.722256356198599</v>
      </c>
      <c r="N2607">
        <v>1.8337368956654101</v>
      </c>
      <c r="O2607">
        <v>80.523917995444194</v>
      </c>
      <c r="P2607">
        <v>11.1392405063291</v>
      </c>
      <c r="Q2607">
        <v>-2.8796365784974E-2</v>
      </c>
    </row>
    <row r="2608" spans="1:17" hidden="1" x14ac:dyDescent="0.3">
      <c r="A2608" t="s">
        <v>5379</v>
      </c>
      <c r="B2608" t="s">
        <v>5380</v>
      </c>
      <c r="C2608" t="str">
        <f>IFERROR(VLOOKUP(Table1[[#This Row],[Ticker]],[1]!Table1[[Symbol]:[Industry]],2,FALSE),"-")</f>
        <v>-</v>
      </c>
      <c r="D2608" t="s">
        <v>193</v>
      </c>
      <c r="E2608">
        <v>145.63928623999999</v>
      </c>
      <c r="F2608">
        <v>181.9</v>
      </c>
      <c r="G2608">
        <v>25.181296633529801</v>
      </c>
      <c r="H2608">
        <v>25.331359753883198</v>
      </c>
      <c r="I2608">
        <v>-19.433961622099801</v>
      </c>
      <c r="J2608">
        <v>-8.2337017823554497</v>
      </c>
      <c r="K2608">
        <v>163.87334835444699</v>
      </c>
      <c r="L2608">
        <v>146.689065312168</v>
      </c>
      <c r="M2608">
        <v>48.178008238262201</v>
      </c>
      <c r="N2608">
        <v>1.4919591231297</v>
      </c>
      <c r="O2608">
        <v>16.520065970313301</v>
      </c>
      <c r="P2608">
        <v>78.3333333333333</v>
      </c>
      <c r="Q2608">
        <v>4.0987527087367998E-2</v>
      </c>
    </row>
    <row r="2609" spans="1:17" hidden="1" x14ac:dyDescent="0.3">
      <c r="A2609" t="s">
        <v>5381</v>
      </c>
      <c r="B2609" t="s">
        <v>5382</v>
      </c>
      <c r="C2609" t="str">
        <f>IFERROR(VLOOKUP(Table1[[#This Row],[Ticker]],[1]!Table1[[Symbol]:[Industry]],2,FALSE),"-")</f>
        <v>-</v>
      </c>
      <c r="D2609" t="s">
        <v>891</v>
      </c>
      <c r="E2609">
        <v>145.60910338599999</v>
      </c>
      <c r="F2609">
        <v>77.2</v>
      </c>
      <c r="G2609">
        <v>9.2463532044611192</v>
      </c>
      <c r="H2609">
        <v>-9.6118554284494309</v>
      </c>
      <c r="I2609">
        <v>2.5453387917335402</v>
      </c>
      <c r="J2609">
        <v>-2.1729978938802601</v>
      </c>
      <c r="K2609">
        <v>81.021461931367995</v>
      </c>
      <c r="L2609">
        <v>73.758269272903306</v>
      </c>
      <c r="M2609">
        <v>36.239727329765898</v>
      </c>
      <c r="N2609">
        <v>0.153364343165874</v>
      </c>
      <c r="O2609">
        <v>50.518134715025901</v>
      </c>
      <c r="P2609">
        <v>40.236148955494997</v>
      </c>
      <c r="Q2609">
        <v>8.0869813496928997E-2</v>
      </c>
    </row>
    <row r="2610" spans="1:17" hidden="1" x14ac:dyDescent="0.3">
      <c r="A2610" t="s">
        <v>5383</v>
      </c>
      <c r="B2610" t="s">
        <v>5384</v>
      </c>
      <c r="C2610" t="str">
        <f>IFERROR(VLOOKUP(Table1[[#This Row],[Ticker]],[1]!Table1[[Symbol]:[Industry]],2,FALSE),"-")</f>
        <v>-</v>
      </c>
      <c r="D2610" t="s">
        <v>304</v>
      </c>
      <c r="E2610">
        <v>145.50342499999999</v>
      </c>
      <c r="F2610">
        <v>64.599999999999994</v>
      </c>
      <c r="G2610">
        <v>-20.8464811442479</v>
      </c>
      <c r="M2610">
        <v>99.999992872253003</v>
      </c>
      <c r="N2610">
        <v>1</v>
      </c>
      <c r="O2610">
        <v>0</v>
      </c>
      <c r="P2610">
        <v>5.5555555555555296</v>
      </c>
    </row>
    <row r="2611" spans="1:17" hidden="1" x14ac:dyDescent="0.3">
      <c r="A2611" t="s">
        <v>5385</v>
      </c>
      <c r="B2611" t="s">
        <v>5386</v>
      </c>
      <c r="C2611" t="str">
        <f>IFERROR(VLOOKUP(Table1[[#This Row],[Ticker]],[1]!Table1[[Symbol]:[Industry]],2,FALSE),"-")</f>
        <v>-</v>
      </c>
      <c r="D2611" t="s">
        <v>21</v>
      </c>
      <c r="E2611">
        <v>145.17337499999999</v>
      </c>
      <c r="F2611">
        <v>193</v>
      </c>
      <c r="G2611">
        <v>79.354892937723093</v>
      </c>
      <c r="H2611">
        <v>-23.577684526930199</v>
      </c>
      <c r="I2611">
        <v>-30.5952987425181</v>
      </c>
      <c r="J2611">
        <v>-11.531668183770099</v>
      </c>
      <c r="K2611">
        <v>267.21584687529798</v>
      </c>
      <c r="L2611">
        <v>247.27297733695201</v>
      </c>
      <c r="M2611">
        <v>25.718602311247</v>
      </c>
      <c r="N2611">
        <v>1.10460967603824</v>
      </c>
      <c r="O2611">
        <v>164.76683937823799</v>
      </c>
      <c r="P2611">
        <v>105.756929637526</v>
      </c>
      <c r="Q2611">
        <v>0.162431266592272</v>
      </c>
    </row>
    <row r="2612" spans="1:17" hidden="1" x14ac:dyDescent="0.3">
      <c r="A2612" t="s">
        <v>5387</v>
      </c>
      <c r="B2612" t="s">
        <v>5388</v>
      </c>
      <c r="C2612" t="str">
        <f>IFERROR(VLOOKUP(Table1[[#This Row],[Ticker]],[1]!Table1[[Symbol]:[Industry]],2,FALSE),"-")</f>
        <v>-</v>
      </c>
      <c r="D2612" t="s">
        <v>384</v>
      </c>
      <c r="E2612">
        <v>145.15608750000001</v>
      </c>
      <c r="F2612">
        <v>61.05</v>
      </c>
      <c r="G2612">
        <v>26.796989877564101</v>
      </c>
      <c r="H2612">
        <v>35.420226286411697</v>
      </c>
      <c r="I2612">
        <v>9.4619562110132698</v>
      </c>
      <c r="J2612">
        <v>26.119283015568101</v>
      </c>
      <c r="K2612">
        <v>46.539817789781999</v>
      </c>
      <c r="L2612">
        <v>46.610937998781402</v>
      </c>
      <c r="M2612">
        <v>91.899307110993703</v>
      </c>
      <c r="N2612">
        <v>3.0304209409267702</v>
      </c>
      <c r="O2612">
        <v>27.272727272727199</v>
      </c>
      <c r="P2612">
        <v>76.445086705202201</v>
      </c>
      <c r="Q2612">
        <v>0.157551616817832</v>
      </c>
    </row>
    <row r="2613" spans="1:17" hidden="1" x14ac:dyDescent="0.3">
      <c r="A2613" t="s">
        <v>5389</v>
      </c>
      <c r="B2613" t="s">
        <v>5390</v>
      </c>
      <c r="C2613" t="str">
        <f>IFERROR(VLOOKUP(Table1[[#This Row],[Ticker]],[1]!Table1[[Symbol]:[Industry]],2,FALSE),"-")</f>
        <v>-</v>
      </c>
      <c r="D2613" t="s">
        <v>46</v>
      </c>
      <c r="E2613">
        <v>144.70458350499999</v>
      </c>
      <c r="F2613">
        <v>7.45</v>
      </c>
      <c r="G2613">
        <v>-0.13085025912550499</v>
      </c>
      <c r="H2613">
        <v>9.4625543287397793</v>
      </c>
      <c r="I2613">
        <v>-27.729022212232501</v>
      </c>
      <c r="J2613">
        <v>0.15140070556507501</v>
      </c>
      <c r="K2613">
        <v>7.13805727935872</v>
      </c>
      <c r="L2613">
        <v>7.6555655146453896</v>
      </c>
      <c r="M2613">
        <v>70.624176199270906</v>
      </c>
      <c r="N2613">
        <v>1.24769721203536</v>
      </c>
      <c r="O2613">
        <v>37.5838926174496</v>
      </c>
      <c r="P2613">
        <v>43.269230769230703</v>
      </c>
      <c r="Q2613">
        <v>-0.11126015554949201</v>
      </c>
    </row>
    <row r="2614" spans="1:17" hidden="1" x14ac:dyDescent="0.3">
      <c r="A2614" t="s">
        <v>5391</v>
      </c>
      <c r="B2614" t="s">
        <v>5392</v>
      </c>
      <c r="C2614" t="str">
        <f>IFERROR(VLOOKUP(Table1[[#This Row],[Ticker]],[1]!Table1[[Symbol]:[Industry]],2,FALSE),"-")</f>
        <v>-</v>
      </c>
      <c r="D2614" t="s">
        <v>246</v>
      </c>
      <c r="E2614">
        <v>144.653355</v>
      </c>
      <c r="F2614">
        <v>133.44999999999999</v>
      </c>
      <c r="G2614">
        <v>-15.174991624678199</v>
      </c>
      <c r="H2614">
        <v>-9.2375224456758005</v>
      </c>
      <c r="I2614">
        <v>-41.487649584293997</v>
      </c>
      <c r="J2614">
        <v>-1.4661411182430599</v>
      </c>
      <c r="K2614">
        <v>137.498513358781</v>
      </c>
      <c r="L2614">
        <v>151.23697815620599</v>
      </c>
      <c r="M2614">
        <v>51.403170346880202</v>
      </c>
      <c r="N2614">
        <v>0.77579072669002003</v>
      </c>
      <c r="O2614">
        <v>81.004121393780395</v>
      </c>
      <c r="P2614">
        <v>18.516873889875601</v>
      </c>
      <c r="Q2614">
        <v>0.10452880032665</v>
      </c>
    </row>
    <row r="2615" spans="1:17" hidden="1" x14ac:dyDescent="0.3">
      <c r="A2615" t="s">
        <v>5393</v>
      </c>
      <c r="B2615" t="s">
        <v>5394</v>
      </c>
      <c r="C2615" t="str">
        <f>IFERROR(VLOOKUP(Table1[[#This Row],[Ticker]],[1]!Table1[[Symbol]:[Industry]],2,FALSE),"-")</f>
        <v>-</v>
      </c>
      <c r="D2615" t="s">
        <v>130</v>
      </c>
      <c r="E2615">
        <v>144.35130599999999</v>
      </c>
      <c r="F2615">
        <v>423.75</v>
      </c>
      <c r="G2615">
        <v>117.24875695099</v>
      </c>
      <c r="H2615">
        <v>4.1010691911798203</v>
      </c>
      <c r="I2615">
        <v>13.534236560885599</v>
      </c>
      <c r="J2615">
        <v>6.5683416403776098</v>
      </c>
      <c r="K2615">
        <v>366.39123571271</v>
      </c>
      <c r="L2615">
        <v>305.99134482102102</v>
      </c>
      <c r="M2615">
        <v>62.018730871431003</v>
      </c>
      <c r="N2615">
        <v>1.10935639514172</v>
      </c>
      <c r="O2615">
        <v>9.7463126843657797</v>
      </c>
      <c r="P2615">
        <v>142.69759450171799</v>
      </c>
      <c r="Q2615">
        <v>0.124687744594322</v>
      </c>
    </row>
    <row r="2616" spans="1:17" hidden="1" x14ac:dyDescent="0.3">
      <c r="A2616" t="s">
        <v>5395</v>
      </c>
      <c r="B2616" t="s">
        <v>5396</v>
      </c>
      <c r="C2616" t="str">
        <f>IFERROR(VLOOKUP(Table1[[#This Row],[Ticker]],[1]!Table1[[Symbol]:[Industry]],2,FALSE),"-")</f>
        <v>-</v>
      </c>
      <c r="D2616" t="s">
        <v>1811</v>
      </c>
      <c r="E2616">
        <v>144.28125</v>
      </c>
      <c r="F2616">
        <v>13.58</v>
      </c>
      <c r="G2616">
        <v>103.76745482562001</v>
      </c>
      <c r="H2616">
        <v>15.1972003671832</v>
      </c>
      <c r="I2616">
        <v>21.227441729276201</v>
      </c>
      <c r="J2616">
        <v>-5.0606241170242496</v>
      </c>
      <c r="K2616">
        <v>12.5365312182051</v>
      </c>
      <c r="L2616">
        <v>10.494940118394799</v>
      </c>
      <c r="M2616">
        <v>53.306441533631002</v>
      </c>
      <c r="N2616">
        <v>2.3241396222241399</v>
      </c>
      <c r="O2616">
        <v>26.2886597938144</v>
      </c>
      <c r="P2616">
        <v>138.24561403508699</v>
      </c>
      <c r="Q2616">
        <v>-5.710113762361E-3</v>
      </c>
    </row>
    <row r="2617" spans="1:17" hidden="1" x14ac:dyDescent="0.3">
      <c r="A2617" t="s">
        <v>5397</v>
      </c>
      <c r="B2617" t="s">
        <v>5398</v>
      </c>
      <c r="C2617" t="str">
        <f>IFERROR(VLOOKUP(Table1[[#This Row],[Ticker]],[1]!Table1[[Symbol]:[Industry]],2,FALSE),"-")</f>
        <v>-</v>
      </c>
      <c r="D2617" t="s">
        <v>613</v>
      </c>
      <c r="E2617">
        <v>144.07456139999999</v>
      </c>
      <c r="F2617">
        <v>71.3</v>
      </c>
      <c r="G2617">
        <v>-49.981886646212899</v>
      </c>
      <c r="H2617">
        <v>-4.2108937672435296</v>
      </c>
      <c r="I2617">
        <v>-35.6938858610864</v>
      </c>
      <c r="J2617">
        <v>-2.6802456337174498</v>
      </c>
      <c r="K2617">
        <v>69.813890884353995</v>
      </c>
      <c r="M2617">
        <v>55.415277277542998</v>
      </c>
      <c r="N2617">
        <v>1.0041180745406</v>
      </c>
      <c r="O2617">
        <v>60.2384291725105</v>
      </c>
      <c r="P2617">
        <v>20.847457627118601</v>
      </c>
    </row>
    <row r="2618" spans="1:17" hidden="1" x14ac:dyDescent="0.3">
      <c r="A2618" t="s">
        <v>5399</v>
      </c>
      <c r="B2618" t="s">
        <v>5400</v>
      </c>
      <c r="C2618" t="str">
        <f>IFERROR(VLOOKUP(Table1[[#This Row],[Ticker]],[1]!Table1[[Symbol]:[Industry]],2,FALSE),"-")</f>
        <v>-</v>
      </c>
      <c r="D2618" t="s">
        <v>553</v>
      </c>
      <c r="E2618">
        <v>143.81278444899999</v>
      </c>
      <c r="F2618">
        <v>214.1</v>
      </c>
      <c r="G2618">
        <v>106.06267556946899</v>
      </c>
      <c r="H2618">
        <v>19.214761748725699</v>
      </c>
      <c r="I2618">
        <v>48.705340615762502</v>
      </c>
      <c r="J2618">
        <v>2.7797556122418299</v>
      </c>
      <c r="K2618">
        <v>177.570879399989</v>
      </c>
      <c r="L2618">
        <v>154.14966650281801</v>
      </c>
      <c r="M2618">
        <v>88.437145858858301</v>
      </c>
      <c r="N2618">
        <v>2.1355065233927299</v>
      </c>
      <c r="O2618">
        <v>2.75572162540869</v>
      </c>
      <c r="P2618">
        <v>137.36141906873601</v>
      </c>
      <c r="Q2618">
        <v>8.4863734592915005E-2</v>
      </c>
    </row>
    <row r="2619" spans="1:17" hidden="1" x14ac:dyDescent="0.3">
      <c r="A2619" t="s">
        <v>5401</v>
      </c>
      <c r="B2619" t="s">
        <v>5402</v>
      </c>
      <c r="C2619" t="str">
        <f>IFERROR(VLOOKUP(Table1[[#This Row],[Ticker]],[1]!Table1[[Symbol]:[Industry]],2,FALSE),"-")</f>
        <v>-</v>
      </c>
      <c r="E2619">
        <v>143.58660739600001</v>
      </c>
      <c r="F2619">
        <v>121.86</v>
      </c>
      <c r="G2619">
        <v>187.91315545908199</v>
      </c>
      <c r="H2619">
        <v>-3.8017269016431401</v>
      </c>
      <c r="I2619">
        <v>72.558851677451699</v>
      </c>
      <c r="J2619">
        <v>7.4622002666200498</v>
      </c>
      <c r="K2619">
        <v>103.61817813069</v>
      </c>
      <c r="L2619">
        <v>80.287972994866195</v>
      </c>
      <c r="M2619">
        <v>81.405037999867801</v>
      </c>
      <c r="N2619">
        <v>0.354870499965109</v>
      </c>
      <c r="O2619">
        <v>20.178893812571701</v>
      </c>
      <c r="P2619">
        <v>220.68421052631501</v>
      </c>
      <c r="Q2619">
        <v>0.14437648175164799</v>
      </c>
    </row>
    <row r="2620" spans="1:17" hidden="1" x14ac:dyDescent="0.3">
      <c r="A2620" t="s">
        <v>5403</v>
      </c>
      <c r="B2620" t="s">
        <v>5404</v>
      </c>
      <c r="C2620" t="str">
        <f>IFERROR(VLOOKUP(Table1[[#This Row],[Ticker]],[1]!Table1[[Symbol]:[Industry]],2,FALSE),"-")</f>
        <v>-</v>
      </c>
      <c r="D2620" t="s">
        <v>46</v>
      </c>
      <c r="E2620">
        <v>143.37056000000001</v>
      </c>
      <c r="F2620">
        <v>151</v>
      </c>
      <c r="G2620">
        <v>145.18069711314601</v>
      </c>
      <c r="H2620">
        <v>-4.4066135404280899</v>
      </c>
      <c r="I2620">
        <v>65.216286534060302</v>
      </c>
      <c r="J2620">
        <v>7.32682339438671</v>
      </c>
      <c r="K2620">
        <v>133.75987254548701</v>
      </c>
      <c r="L2620">
        <v>95.479098897597893</v>
      </c>
      <c r="M2620">
        <v>58.906016334231197</v>
      </c>
      <c r="N2620">
        <v>0.71224439517122395</v>
      </c>
      <c r="O2620">
        <v>6.9536423841059598</v>
      </c>
      <c r="P2620">
        <v>210.38026721479901</v>
      </c>
      <c r="Q2620">
        <v>0.11355504553460299</v>
      </c>
    </row>
    <row r="2621" spans="1:17" hidden="1" x14ac:dyDescent="0.3">
      <c r="A2621" t="s">
        <v>5405</v>
      </c>
      <c r="B2621" t="s">
        <v>5406</v>
      </c>
      <c r="C2621" t="str">
        <f>IFERROR(VLOOKUP(Table1[[#This Row],[Ticker]],[1]!Table1[[Symbol]:[Industry]],2,FALSE),"-")</f>
        <v>-</v>
      </c>
      <c r="D2621" t="s">
        <v>193</v>
      </c>
      <c r="E2621">
        <v>143.17154400000001</v>
      </c>
      <c r="F2621">
        <v>231.5</v>
      </c>
      <c r="G2621">
        <v>6.3387889882699202</v>
      </c>
      <c r="H2621">
        <v>-8.2108002213270908</v>
      </c>
      <c r="I2621">
        <v>-8.4923461188538401</v>
      </c>
      <c r="J2621">
        <v>-2.3236188491385099</v>
      </c>
      <c r="K2621">
        <v>237.08138026989499</v>
      </c>
      <c r="L2621">
        <v>217.059687166971</v>
      </c>
      <c r="M2621">
        <v>46.257835123678802</v>
      </c>
      <c r="N2621">
        <v>1.30575448647737</v>
      </c>
      <c r="O2621">
        <v>24.406047516198701</v>
      </c>
      <c r="P2621">
        <v>58.561643835616401</v>
      </c>
      <c r="Q2621">
        <v>3.3244470115636998E-2</v>
      </c>
    </row>
    <row r="2622" spans="1:17" hidden="1" x14ac:dyDescent="0.3">
      <c r="A2622" t="s">
        <v>5407</v>
      </c>
      <c r="B2622" t="s">
        <v>5408</v>
      </c>
      <c r="C2622" t="str">
        <f>IFERROR(VLOOKUP(Table1[[#This Row],[Ticker]],[1]!Table1[[Symbol]:[Industry]],2,FALSE),"-")</f>
        <v>-</v>
      </c>
      <c r="D2622" t="s">
        <v>46</v>
      </c>
      <c r="E2622">
        <v>142.97942499999999</v>
      </c>
      <c r="F2622">
        <v>73</v>
      </c>
      <c r="G2622">
        <v>-61.194354698910203</v>
      </c>
      <c r="H2622">
        <v>137.37305789224001</v>
      </c>
      <c r="I2622">
        <v>-27.711427936237001</v>
      </c>
      <c r="J2622">
        <v>-17.7710767233946</v>
      </c>
      <c r="K2622">
        <v>56.444344756176299</v>
      </c>
      <c r="L2622">
        <v>99.118112311228003</v>
      </c>
      <c r="M2622">
        <v>53.5739531412963</v>
      </c>
      <c r="N2622">
        <v>1.64304613150717</v>
      </c>
      <c r="O2622">
        <v>95.410958904109606</v>
      </c>
      <c r="P2622">
        <v>170.37037037037001</v>
      </c>
    </row>
    <row r="2623" spans="1:17" hidden="1" x14ac:dyDescent="0.3">
      <c r="A2623" t="s">
        <v>5409</v>
      </c>
      <c r="B2623" t="s">
        <v>5410</v>
      </c>
      <c r="C2623" t="str">
        <f>IFERROR(VLOOKUP(Table1[[#This Row],[Ticker]],[1]!Table1[[Symbol]:[Industry]],2,FALSE),"-")</f>
        <v>-</v>
      </c>
      <c r="D2623" t="s">
        <v>711</v>
      </c>
      <c r="E2623">
        <v>142.89995898000001</v>
      </c>
      <c r="F2623">
        <v>85.65</v>
      </c>
      <c r="G2623">
        <v>-3.5358768948974002</v>
      </c>
      <c r="H2623">
        <v>0.92116039514316195</v>
      </c>
      <c r="I2623">
        <v>-1.37942215448862</v>
      </c>
      <c r="J2623">
        <v>-0.86677314373018899</v>
      </c>
      <c r="K2623">
        <v>82.847031978580205</v>
      </c>
      <c r="L2623">
        <v>77.665987910148303</v>
      </c>
      <c r="M2623">
        <v>66.033807332126898</v>
      </c>
      <c r="N2623">
        <v>1.2202444345514001</v>
      </c>
      <c r="O2623">
        <v>3.9112667834208801</v>
      </c>
      <c r="P2623">
        <v>47.418244406196202</v>
      </c>
      <c r="Q2623">
        <v>1.9804733760708002E-2</v>
      </c>
    </row>
    <row r="2624" spans="1:17" hidden="1" x14ac:dyDescent="0.3">
      <c r="A2624" t="s">
        <v>5411</v>
      </c>
      <c r="B2624" t="s">
        <v>5412</v>
      </c>
      <c r="C2624" t="str">
        <f>IFERROR(VLOOKUP(Table1[[#This Row],[Ticker]],[1]!Table1[[Symbol]:[Industry]],2,FALSE),"-")</f>
        <v>-</v>
      </c>
      <c r="D2624" t="s">
        <v>243</v>
      </c>
      <c r="E2624">
        <v>142.870741686</v>
      </c>
      <c r="F2624">
        <v>140.54</v>
      </c>
      <c r="G2624">
        <v>-1.86504068739761</v>
      </c>
      <c r="H2624">
        <v>4.6040592568801104</v>
      </c>
      <c r="I2624">
        <v>-11.4523435515265</v>
      </c>
      <c r="J2624">
        <v>-7.7926520978152602</v>
      </c>
      <c r="K2624">
        <v>128.653575523646</v>
      </c>
      <c r="L2624">
        <v>122.109655982486</v>
      </c>
      <c r="M2624">
        <v>50.7017892362175</v>
      </c>
      <c r="N2624">
        <v>0.71063698785242602</v>
      </c>
      <c r="O2624">
        <v>17.404297708837301</v>
      </c>
      <c r="P2624">
        <v>47.085295656724199</v>
      </c>
      <c r="Q2624">
        <v>4.0451950069851E-2</v>
      </c>
    </row>
    <row r="2625" spans="1:17" hidden="1" x14ac:dyDescent="0.3">
      <c r="A2625" t="s">
        <v>5413</v>
      </c>
      <c r="B2625" t="s">
        <v>5414</v>
      </c>
      <c r="C2625" t="str">
        <f>IFERROR(VLOOKUP(Table1[[#This Row],[Ticker]],[1]!Table1[[Symbol]:[Industry]],2,FALSE),"-")</f>
        <v>-</v>
      </c>
      <c r="E2625">
        <v>142.646265</v>
      </c>
      <c r="F2625">
        <v>190.15</v>
      </c>
      <c r="G2625">
        <v>-31.0887534917834</v>
      </c>
      <c r="H2625">
        <v>22.666808087448899</v>
      </c>
      <c r="I2625">
        <v>-16.596529964664398</v>
      </c>
      <c r="J2625">
        <v>-4.0124374145393604</v>
      </c>
      <c r="K2625">
        <v>171.671346880801</v>
      </c>
      <c r="M2625">
        <v>55.309306894138501</v>
      </c>
      <c r="N2625">
        <v>3.8008658008657998</v>
      </c>
      <c r="O2625">
        <v>14.1204312384959</v>
      </c>
      <c r="P2625">
        <v>35.821428571428498</v>
      </c>
    </row>
    <row r="2626" spans="1:17" hidden="1" x14ac:dyDescent="0.3">
      <c r="A2626" t="s">
        <v>5415</v>
      </c>
      <c r="B2626" t="s">
        <v>5416</v>
      </c>
      <c r="C2626" t="str">
        <f>IFERROR(VLOOKUP(Table1[[#This Row],[Ticker]],[1]!Table1[[Symbol]:[Industry]],2,FALSE),"-")</f>
        <v>-</v>
      </c>
      <c r="E2626">
        <v>142.09625370199899</v>
      </c>
      <c r="F2626">
        <v>45.75</v>
      </c>
      <c r="G2626">
        <v>-8.4896655657828397</v>
      </c>
      <c r="H2626">
        <v>-6.2760077627634798</v>
      </c>
      <c r="I2626">
        <v>66.870960567057494</v>
      </c>
      <c r="J2626">
        <v>-10.980259196717499</v>
      </c>
      <c r="K2626">
        <v>46.219241188942298</v>
      </c>
      <c r="L2626">
        <v>37.922021537574601</v>
      </c>
      <c r="M2626">
        <v>33.920473688216802</v>
      </c>
      <c r="N2626">
        <v>1.2628384559264001</v>
      </c>
      <c r="O2626">
        <v>20.612021857923501</v>
      </c>
      <c r="P2626">
        <v>195.73367808661899</v>
      </c>
    </row>
    <row r="2627" spans="1:17" hidden="1" x14ac:dyDescent="0.3">
      <c r="A2627" t="s">
        <v>5417</v>
      </c>
      <c r="B2627" t="s">
        <v>5418</v>
      </c>
      <c r="C2627" t="str">
        <f>IFERROR(VLOOKUP(Table1[[#This Row],[Ticker]],[1]!Table1[[Symbol]:[Industry]],2,FALSE),"-")</f>
        <v>-</v>
      </c>
      <c r="E2627">
        <v>142.07952</v>
      </c>
      <c r="F2627">
        <v>175.5</v>
      </c>
      <c r="G2627">
        <v>13.2383197610494</v>
      </c>
      <c r="H2627">
        <v>-7.2092802965832199</v>
      </c>
      <c r="I2627">
        <v>27.730543288168398</v>
      </c>
      <c r="J2627">
        <v>-1.2006495091931699</v>
      </c>
      <c r="K2627">
        <v>173.19962683633699</v>
      </c>
      <c r="M2627">
        <v>50.228252269380803</v>
      </c>
      <c r="N2627">
        <v>0.64582629266644098</v>
      </c>
      <c r="O2627">
        <v>48.091168091168001</v>
      </c>
      <c r="P2627">
        <v>46.616541353383397</v>
      </c>
    </row>
    <row r="2628" spans="1:17" hidden="1" x14ac:dyDescent="0.3">
      <c r="A2628" t="s">
        <v>5419</v>
      </c>
      <c r="B2628" t="s">
        <v>5420</v>
      </c>
      <c r="C2628" t="str">
        <f>IFERROR(VLOOKUP(Table1[[#This Row],[Ticker]],[1]!Table1[[Symbol]:[Industry]],2,FALSE),"-")</f>
        <v>-</v>
      </c>
      <c r="E2628">
        <v>142.03679245000001</v>
      </c>
      <c r="F2628">
        <v>199.75</v>
      </c>
      <c r="G2628">
        <v>51.787080160142999</v>
      </c>
      <c r="H2628">
        <v>19.889331215035199</v>
      </c>
      <c r="I2628">
        <v>8.7485981834012296</v>
      </c>
      <c r="J2628">
        <v>-2.7246645423293998</v>
      </c>
      <c r="K2628">
        <v>176.530137811381</v>
      </c>
      <c r="L2628">
        <v>160.65194175955901</v>
      </c>
      <c r="M2628">
        <v>63.702626548185798</v>
      </c>
      <c r="N2628">
        <v>1.4933934686761801</v>
      </c>
      <c r="O2628">
        <v>10.1376720901126</v>
      </c>
      <c r="P2628">
        <v>89.696106362772994</v>
      </c>
      <c r="Q2628">
        <v>0.20516015472992799</v>
      </c>
    </row>
    <row r="2629" spans="1:17" hidden="1" x14ac:dyDescent="0.3">
      <c r="A2629" t="s">
        <v>5421</v>
      </c>
      <c r="B2629" t="s">
        <v>4508</v>
      </c>
      <c r="C2629" t="str">
        <f>IFERROR(VLOOKUP(Table1[[#This Row],[Ticker]],[1]!Table1[[Symbol]:[Industry]],2,FALSE),"-")</f>
        <v>-</v>
      </c>
      <c r="D2629" t="s">
        <v>416</v>
      </c>
      <c r="E2629">
        <v>141.57211799999999</v>
      </c>
      <c r="F2629">
        <v>11.45</v>
      </c>
      <c r="G2629">
        <v>46.772329917186099</v>
      </c>
      <c r="H2629">
        <v>-13.382494802023601</v>
      </c>
      <c r="I2629">
        <v>-12.1711372144963</v>
      </c>
      <c r="J2629">
        <v>-4.3675876291316396</v>
      </c>
      <c r="K2629">
        <v>11.0771823549619</v>
      </c>
      <c r="L2629">
        <v>10.1534640404976</v>
      </c>
      <c r="M2629">
        <v>43.072826332115802</v>
      </c>
      <c r="N2629">
        <v>0.99104882247396597</v>
      </c>
      <c r="O2629">
        <v>44.192139737991297</v>
      </c>
      <c r="P2629">
        <v>74.542682926829201</v>
      </c>
      <c r="Q2629">
        <v>-1.3649067431502E-2</v>
      </c>
    </row>
    <row r="2630" spans="1:17" hidden="1" x14ac:dyDescent="0.3">
      <c r="A2630" t="s">
        <v>5422</v>
      </c>
      <c r="B2630" t="s">
        <v>5423</v>
      </c>
      <c r="C2630" t="str">
        <f>IFERROR(VLOOKUP(Table1[[#This Row],[Ticker]],[1]!Table1[[Symbol]:[Industry]],2,FALSE),"-")</f>
        <v>-</v>
      </c>
      <c r="D2630" t="s">
        <v>21</v>
      </c>
      <c r="E2630">
        <v>141.41547</v>
      </c>
      <c r="F2630">
        <v>110.34</v>
      </c>
      <c r="G2630">
        <v>78.881684230429101</v>
      </c>
      <c r="H2630">
        <v>-12.2919759693327</v>
      </c>
      <c r="I2630">
        <v>-3.9450382216082098</v>
      </c>
      <c r="J2630">
        <v>6.3908330685007702</v>
      </c>
      <c r="K2630">
        <v>109.77276592149801</v>
      </c>
      <c r="L2630">
        <v>95.350151764111203</v>
      </c>
      <c r="M2630">
        <v>54.851122313127</v>
      </c>
      <c r="N2630">
        <v>0.24209892674113201</v>
      </c>
      <c r="O2630">
        <v>33.224578575312599</v>
      </c>
      <c r="P2630">
        <v>115.08771929824501</v>
      </c>
      <c r="Q2630">
        <v>9.0116500964934995E-2</v>
      </c>
    </row>
    <row r="2631" spans="1:17" hidden="1" x14ac:dyDescent="0.3">
      <c r="A2631" t="s">
        <v>5424</v>
      </c>
      <c r="B2631" t="s">
        <v>5425</v>
      </c>
      <c r="C2631" t="str">
        <f>IFERROR(VLOOKUP(Table1[[#This Row],[Ticker]],[1]!Table1[[Symbol]:[Industry]],2,FALSE),"-")</f>
        <v>-</v>
      </c>
      <c r="D2631" t="s">
        <v>726</v>
      </c>
      <c r="E2631">
        <v>141.33545849999999</v>
      </c>
      <c r="F2631">
        <v>84.9</v>
      </c>
      <c r="G2631">
        <v>-44.412659587297398</v>
      </c>
      <c r="H2631">
        <v>-24.817868951683501</v>
      </c>
      <c r="I2631">
        <v>-29.9204360601784</v>
      </c>
      <c r="J2631">
        <v>-9.3849970674677792</v>
      </c>
      <c r="M2631">
        <v>31.274643364330799</v>
      </c>
      <c r="O2631">
        <v>28.386336866902202</v>
      </c>
      <c r="P2631">
        <v>2.8467595396729202</v>
      </c>
    </row>
    <row r="2632" spans="1:17" hidden="1" x14ac:dyDescent="0.3">
      <c r="A2632" t="s">
        <v>5426</v>
      </c>
      <c r="B2632" t="s">
        <v>5427</v>
      </c>
      <c r="C2632" t="str">
        <f>IFERROR(VLOOKUP(Table1[[#This Row],[Ticker]],[1]!Table1[[Symbol]:[Industry]],2,FALSE),"-")</f>
        <v>-</v>
      </c>
      <c r="D2632" t="s">
        <v>711</v>
      </c>
      <c r="E2632">
        <v>141.05316456</v>
      </c>
      <c r="F2632">
        <v>76.709999999999994</v>
      </c>
      <c r="G2632">
        <v>42.101036171135902</v>
      </c>
      <c r="H2632">
        <v>0.93602807861831605</v>
      </c>
      <c r="I2632">
        <v>23.405057174819401</v>
      </c>
      <c r="J2632">
        <v>0.58409723892597398</v>
      </c>
      <c r="K2632">
        <v>72.207403688283307</v>
      </c>
      <c r="L2632">
        <v>61.871935984797403</v>
      </c>
      <c r="M2632">
        <v>44.340069516080298</v>
      </c>
      <c r="N2632">
        <v>0.98772853959517204</v>
      </c>
      <c r="O2632">
        <v>3.0504497457958601</v>
      </c>
      <c r="P2632">
        <v>75.337142857142794</v>
      </c>
      <c r="Q2632">
        <v>1.5864695888099999E-4</v>
      </c>
    </row>
    <row r="2633" spans="1:17" hidden="1" x14ac:dyDescent="0.3">
      <c r="A2633" t="s">
        <v>5428</v>
      </c>
      <c r="B2633" t="s">
        <v>5429</v>
      </c>
      <c r="C2633" t="str">
        <f>IFERROR(VLOOKUP(Table1[[#This Row],[Ticker]],[1]!Table1[[Symbol]:[Industry]],2,FALSE),"-")</f>
        <v>-</v>
      </c>
      <c r="D2633" t="s">
        <v>62</v>
      </c>
      <c r="E2633">
        <v>140.35567790899901</v>
      </c>
      <c r="F2633">
        <v>51.83</v>
      </c>
      <c r="G2633">
        <v>28.777604018759401</v>
      </c>
      <c r="H2633">
        <v>-2.0499934259327399</v>
      </c>
      <c r="I2633">
        <v>-21.218649568135099</v>
      </c>
      <c r="J2633">
        <v>1.3396034017871601</v>
      </c>
      <c r="K2633">
        <v>48.188319736270699</v>
      </c>
      <c r="L2633">
        <v>46.8824204257361</v>
      </c>
      <c r="M2633">
        <v>73.364558536970904</v>
      </c>
      <c r="N2633">
        <v>1.5656459041269699</v>
      </c>
      <c r="O2633">
        <v>31.198147790854701</v>
      </c>
      <c r="P2633">
        <v>73.055091819699499</v>
      </c>
      <c r="Q2633">
        <v>1.0534741323549E-2</v>
      </c>
    </row>
    <row r="2634" spans="1:17" hidden="1" x14ac:dyDescent="0.3">
      <c r="A2634" t="s">
        <v>5430</v>
      </c>
      <c r="B2634" t="s">
        <v>5431</v>
      </c>
      <c r="C2634" t="str">
        <f>IFERROR(VLOOKUP(Table1[[#This Row],[Ticker]],[1]!Table1[[Symbol]:[Industry]],2,FALSE),"-")</f>
        <v>-</v>
      </c>
      <c r="D2634" t="s">
        <v>21</v>
      </c>
      <c r="E2634">
        <v>140.20144483199999</v>
      </c>
      <c r="F2634">
        <v>8.18</v>
      </c>
      <c r="G2634">
        <v>12.661426756678701</v>
      </c>
      <c r="H2634">
        <v>5.9959665692092701</v>
      </c>
      <c r="I2634">
        <v>53.590194117972601</v>
      </c>
      <c r="J2634">
        <v>-7.0545722460000402</v>
      </c>
      <c r="K2634">
        <v>7.5311089858309996</v>
      </c>
      <c r="L2634">
        <v>6.1885467118035304</v>
      </c>
      <c r="M2634">
        <v>44.464691027398601</v>
      </c>
      <c r="N2634">
        <v>0.37688544253294298</v>
      </c>
      <c r="O2634">
        <v>10.0244498777506</v>
      </c>
      <c r="P2634">
        <v>118.133333333333</v>
      </c>
      <c r="Q2634">
        <v>-1.9657073880070999E-2</v>
      </c>
    </row>
    <row r="2635" spans="1:17" hidden="1" x14ac:dyDescent="0.3">
      <c r="A2635" t="s">
        <v>5432</v>
      </c>
      <c r="B2635" t="s">
        <v>5433</v>
      </c>
      <c r="C2635" t="str">
        <f>IFERROR(VLOOKUP(Table1[[#This Row],[Ticker]],[1]!Table1[[Symbol]:[Industry]],2,FALSE),"-")</f>
        <v>-</v>
      </c>
      <c r="E2635">
        <v>140.14878306</v>
      </c>
      <c r="F2635">
        <v>254.35</v>
      </c>
      <c r="G2635">
        <v>249.911027362927</v>
      </c>
      <c r="H2635">
        <v>5.1715547701345796</v>
      </c>
      <c r="I2635">
        <v>142.92437177872301</v>
      </c>
      <c r="J2635">
        <v>4.2324026267403001</v>
      </c>
      <c r="K2635">
        <v>224.98688584103201</v>
      </c>
      <c r="L2635">
        <v>163.54662625977701</v>
      </c>
      <c r="M2635">
        <v>100</v>
      </c>
      <c r="N2635">
        <v>0.205831903945111</v>
      </c>
      <c r="O2635">
        <v>0</v>
      </c>
      <c r="P2635">
        <v>276.31306406273097</v>
      </c>
    </row>
    <row r="2636" spans="1:17" hidden="1" x14ac:dyDescent="0.3">
      <c r="A2636" t="s">
        <v>5434</v>
      </c>
      <c r="B2636" t="s">
        <v>5435</v>
      </c>
      <c r="C2636" t="str">
        <f>IFERROR(VLOOKUP(Table1[[#This Row],[Ticker]],[1]!Table1[[Symbol]:[Industry]],2,FALSE),"-")</f>
        <v>-</v>
      </c>
      <c r="D2636" t="s">
        <v>130</v>
      </c>
      <c r="E2636">
        <v>140.01190617999899</v>
      </c>
      <c r="F2636">
        <v>7.08</v>
      </c>
      <c r="G2636">
        <v>-15.081281982822301</v>
      </c>
      <c r="H2636">
        <v>-10.221527103686</v>
      </c>
      <c r="I2636">
        <v>-45.305862090840698</v>
      </c>
      <c r="J2636">
        <v>-7.4117203350087202</v>
      </c>
      <c r="K2636">
        <v>7.4954409370436998</v>
      </c>
      <c r="L2636">
        <v>7.92987896610635</v>
      </c>
      <c r="M2636">
        <v>38.842248723767099</v>
      </c>
      <c r="N2636">
        <v>1.4979235536312501</v>
      </c>
      <c r="O2636">
        <v>73.022598870056399</v>
      </c>
      <c r="P2636">
        <v>14.193548387096699</v>
      </c>
      <c r="Q2636">
        <v>1.5833800476554E-2</v>
      </c>
    </row>
    <row r="2637" spans="1:17" hidden="1" x14ac:dyDescent="0.3">
      <c r="A2637" t="s">
        <v>5436</v>
      </c>
      <c r="B2637" t="s">
        <v>5437</v>
      </c>
      <c r="C2637" t="str">
        <f>IFERROR(VLOOKUP(Table1[[#This Row],[Ticker]],[1]!Table1[[Symbol]:[Industry]],2,FALSE),"-")</f>
        <v>-</v>
      </c>
      <c r="D2637" t="s">
        <v>21</v>
      </c>
      <c r="E2637">
        <v>139.88639246400001</v>
      </c>
      <c r="F2637">
        <v>39.78</v>
      </c>
      <c r="G2637">
        <v>41.8720749753234</v>
      </c>
      <c r="H2637">
        <v>2.0328562080918098</v>
      </c>
      <c r="I2637">
        <v>-10.3265649602228</v>
      </c>
      <c r="J2637">
        <v>-9.4580895884524097</v>
      </c>
      <c r="K2637">
        <v>37.905186443582302</v>
      </c>
      <c r="L2637">
        <v>35.558432060640001</v>
      </c>
      <c r="M2637">
        <v>42.584488493277803</v>
      </c>
      <c r="N2637">
        <v>1.8107858684496101</v>
      </c>
      <c r="O2637">
        <v>35.620915032679697</v>
      </c>
      <c r="P2637">
        <v>90.791366906474806</v>
      </c>
      <c r="Q2637">
        <v>4.4165133455837002E-2</v>
      </c>
    </row>
    <row r="2638" spans="1:17" hidden="1" x14ac:dyDescent="0.3">
      <c r="A2638" t="s">
        <v>5438</v>
      </c>
      <c r="B2638" t="s">
        <v>5439</v>
      </c>
      <c r="C2638" t="str">
        <f>IFERROR(VLOOKUP(Table1[[#This Row],[Ticker]],[1]!Table1[[Symbol]:[Industry]],2,FALSE),"-")</f>
        <v>-</v>
      </c>
      <c r="D2638" t="s">
        <v>413</v>
      </c>
      <c r="E2638">
        <v>139.563279104</v>
      </c>
      <c r="F2638">
        <v>139.18</v>
      </c>
      <c r="G2638">
        <v>2.4683336705669099</v>
      </c>
      <c r="H2638">
        <v>-2.4712808318995099</v>
      </c>
      <c r="I2638">
        <v>3.8323905695192</v>
      </c>
      <c r="J2638">
        <v>-0.53941583180555197</v>
      </c>
      <c r="K2638">
        <v>135.87272989053099</v>
      </c>
      <c r="L2638">
        <v>125.91235859545699</v>
      </c>
      <c r="M2638">
        <v>51.822363376366198</v>
      </c>
      <c r="N2638">
        <v>0.41451240045684801</v>
      </c>
      <c r="O2638">
        <v>18.982612444316601</v>
      </c>
      <c r="P2638">
        <v>41.875637104994901</v>
      </c>
      <c r="Q2638">
        <v>5.1719596085769003E-2</v>
      </c>
    </row>
    <row r="2639" spans="1:17" hidden="1" x14ac:dyDescent="0.3">
      <c r="A2639" t="s">
        <v>5440</v>
      </c>
      <c r="B2639" t="s">
        <v>5441</v>
      </c>
      <c r="C2639" t="str">
        <f>IFERROR(VLOOKUP(Table1[[#This Row],[Ticker]],[1]!Table1[[Symbol]:[Industry]],2,FALSE),"-")</f>
        <v>-</v>
      </c>
      <c r="D2639" t="s">
        <v>130</v>
      </c>
      <c r="E2639">
        <v>139.51978199999999</v>
      </c>
      <c r="F2639">
        <v>296.55</v>
      </c>
      <c r="G2639">
        <v>213.327600142904</v>
      </c>
      <c r="H2639">
        <v>-3.5804444043997798</v>
      </c>
      <c r="I2639">
        <v>-8.8546204358737002E-2</v>
      </c>
      <c r="J2639">
        <v>3.00985339478847</v>
      </c>
      <c r="K2639">
        <v>294.48013797706898</v>
      </c>
      <c r="L2639">
        <v>257.47860844675301</v>
      </c>
      <c r="M2639">
        <v>64.598791948018501</v>
      </c>
      <c r="N2639">
        <v>0.93851894344879805</v>
      </c>
      <c r="O2639">
        <v>32.372281234193203</v>
      </c>
      <c r="P2639">
        <v>259.01937046004798</v>
      </c>
      <c r="Q2639">
        <v>0.19338657432370299</v>
      </c>
    </row>
    <row r="2640" spans="1:17" hidden="1" x14ac:dyDescent="0.3">
      <c r="A2640" t="s">
        <v>5442</v>
      </c>
      <c r="B2640" t="s">
        <v>5443</v>
      </c>
      <c r="C2640" t="str">
        <f>IFERROR(VLOOKUP(Table1[[#This Row],[Ticker]],[1]!Table1[[Symbol]:[Industry]],2,FALSE),"-")</f>
        <v>-</v>
      </c>
      <c r="D2640" t="s">
        <v>700</v>
      </c>
      <c r="E2640">
        <v>139.41485249999999</v>
      </c>
      <c r="F2640">
        <v>277.35000000000002</v>
      </c>
      <c r="G2640">
        <v>28.110498119138001</v>
      </c>
      <c r="H2640">
        <v>-7.6382865467977998</v>
      </c>
      <c r="I2640">
        <v>-6.7733461522144802</v>
      </c>
      <c r="J2640">
        <v>-1.4514833509351199</v>
      </c>
      <c r="K2640">
        <v>263.467560393837</v>
      </c>
      <c r="L2640">
        <v>234.32963913100099</v>
      </c>
      <c r="M2640">
        <v>54.225991307160299</v>
      </c>
      <c r="N2640">
        <v>0.53870264842503301</v>
      </c>
      <c r="O2640">
        <v>13.2143500991526</v>
      </c>
      <c r="P2640">
        <v>58.395202741290703</v>
      </c>
      <c r="Q2640">
        <v>4.9462602022565999E-2</v>
      </c>
    </row>
    <row r="2641" spans="1:17" hidden="1" x14ac:dyDescent="0.3">
      <c r="A2641" t="s">
        <v>5444</v>
      </c>
      <c r="B2641" t="s">
        <v>5445</v>
      </c>
      <c r="C2641" t="str">
        <f>IFERROR(VLOOKUP(Table1[[#This Row],[Ticker]],[1]!Table1[[Symbol]:[Industry]],2,FALSE),"-")</f>
        <v>-</v>
      </c>
      <c r="D2641" t="s">
        <v>613</v>
      </c>
      <c r="E2641">
        <v>139.40027186399999</v>
      </c>
      <c r="F2641">
        <v>124</v>
      </c>
      <c r="G2641">
        <v>57.301667003900199</v>
      </c>
      <c r="H2641">
        <v>34.338659709024</v>
      </c>
      <c r="I2641">
        <v>-18.289579122099401</v>
      </c>
      <c r="J2641">
        <v>2.9780013515361099</v>
      </c>
      <c r="K2641">
        <v>103.341787672099</v>
      </c>
      <c r="L2641">
        <v>98.405850939012396</v>
      </c>
      <c r="M2641">
        <v>86.135597608321007</v>
      </c>
      <c r="N2641">
        <v>2.9859843944455098</v>
      </c>
      <c r="O2641">
        <v>34.516129032258</v>
      </c>
      <c r="P2641">
        <v>87.452758881330197</v>
      </c>
      <c r="Q2641">
        <v>6.1628366560044001E-2</v>
      </c>
    </row>
    <row r="2642" spans="1:17" hidden="1" x14ac:dyDescent="0.3">
      <c r="A2642" t="s">
        <v>5446</v>
      </c>
      <c r="B2642" t="s">
        <v>5447</v>
      </c>
      <c r="C2642" t="str">
        <f>IFERROR(VLOOKUP(Table1[[#This Row],[Ticker]],[1]!Table1[[Symbol]:[Industry]],2,FALSE),"-")</f>
        <v>-</v>
      </c>
      <c r="D2642" t="s">
        <v>1402</v>
      </c>
      <c r="E2642">
        <v>139.32309848099999</v>
      </c>
      <c r="F2642">
        <v>71.150000000000006</v>
      </c>
      <c r="G2642">
        <v>-25.0487603465271</v>
      </c>
      <c r="H2642">
        <v>0.291861897177778</v>
      </c>
      <c r="I2642">
        <v>-13.5004079168062</v>
      </c>
      <c r="J2642">
        <v>-6.2370798072571896</v>
      </c>
      <c r="K2642">
        <v>69.817243151776097</v>
      </c>
      <c r="L2642">
        <v>67.806018920459294</v>
      </c>
      <c r="M2642">
        <v>49.081917467174002</v>
      </c>
      <c r="N2642">
        <v>1.61160008656082</v>
      </c>
      <c r="O2642">
        <v>37.737174982431398</v>
      </c>
      <c r="P2642">
        <v>38.96484375</v>
      </c>
      <c r="Q2642">
        <v>7.6391198133626007E-2</v>
      </c>
    </row>
    <row r="2643" spans="1:17" hidden="1" x14ac:dyDescent="0.3">
      <c r="A2643" t="s">
        <v>5448</v>
      </c>
      <c r="B2643" t="s">
        <v>5449</v>
      </c>
      <c r="C2643" t="str">
        <f>IFERROR(VLOOKUP(Table1[[#This Row],[Ticker]],[1]!Table1[[Symbol]:[Industry]],2,FALSE),"-")</f>
        <v>-</v>
      </c>
      <c r="E2643">
        <v>139.186950534</v>
      </c>
      <c r="F2643">
        <v>3.15</v>
      </c>
      <c r="G2643">
        <v>50.264629966863197</v>
      </c>
      <c r="H2643">
        <v>4.5992082240143697</v>
      </c>
      <c r="I2643">
        <v>-11.909813172684499</v>
      </c>
      <c r="J2643">
        <v>-4.39880105090299</v>
      </c>
      <c r="K2643">
        <v>3.21349793208267</v>
      </c>
      <c r="L2643">
        <v>3.1185702008288101</v>
      </c>
      <c r="M2643">
        <v>50.140125029857501</v>
      </c>
      <c r="N2643">
        <v>1.99900308503672</v>
      </c>
      <c r="O2643">
        <v>96.507936507936506</v>
      </c>
      <c r="P2643">
        <v>138.636363636363</v>
      </c>
      <c r="Q2643">
        <v>0.17811201253484599</v>
      </c>
    </row>
    <row r="2644" spans="1:17" hidden="1" x14ac:dyDescent="0.3">
      <c r="A2644" t="s">
        <v>5450</v>
      </c>
      <c r="B2644" t="s">
        <v>5451</v>
      </c>
      <c r="C2644" t="str">
        <f>IFERROR(VLOOKUP(Table1[[#This Row],[Ticker]],[1]!Table1[[Symbol]:[Industry]],2,FALSE),"-")</f>
        <v>-</v>
      </c>
      <c r="D2644" t="s">
        <v>62</v>
      </c>
      <c r="E2644">
        <v>139.05449999999999</v>
      </c>
      <c r="F2644">
        <v>118.65</v>
      </c>
      <c r="G2644">
        <v>-44.404801039817201</v>
      </c>
      <c r="H2644">
        <v>-18.839061759601002</v>
      </c>
      <c r="I2644">
        <v>-29.912577512698299</v>
      </c>
      <c r="J2644">
        <v>-7.5467511400295599</v>
      </c>
      <c r="M2644">
        <v>19.201475210642599</v>
      </c>
      <c r="O2644">
        <v>34.344711335861703</v>
      </c>
      <c r="P2644">
        <v>5</v>
      </c>
    </row>
    <row r="2645" spans="1:17" hidden="1" x14ac:dyDescent="0.3">
      <c r="A2645" t="s">
        <v>5452</v>
      </c>
      <c r="B2645" t="s">
        <v>5453</v>
      </c>
      <c r="C2645" t="str">
        <f>IFERROR(VLOOKUP(Table1[[#This Row],[Ticker]],[1]!Table1[[Symbol]:[Industry]],2,FALSE),"-")</f>
        <v>-</v>
      </c>
      <c r="D2645" t="s">
        <v>62</v>
      </c>
      <c r="E2645">
        <v>139</v>
      </c>
      <c r="F2645">
        <v>174.05</v>
      </c>
      <c r="G2645">
        <v>7.5856461331449596</v>
      </c>
      <c r="H2645">
        <v>30.1580435923224</v>
      </c>
      <c r="I2645">
        <v>12.1457819805585</v>
      </c>
      <c r="J2645">
        <v>22.464512940070499</v>
      </c>
      <c r="K2645">
        <v>137.62448299194401</v>
      </c>
      <c r="L2645">
        <v>130.73004630398299</v>
      </c>
      <c r="M2645">
        <v>91.117382365972801</v>
      </c>
      <c r="N2645">
        <v>2.6380856439033198</v>
      </c>
      <c r="O2645">
        <v>5.71674806090203</v>
      </c>
      <c r="P2645">
        <v>63.8888888888889</v>
      </c>
      <c r="Q2645">
        <v>-9.3358925049776997E-2</v>
      </c>
    </row>
    <row r="2646" spans="1:17" hidden="1" x14ac:dyDescent="0.3">
      <c r="A2646" t="s">
        <v>5454</v>
      </c>
      <c r="B2646" t="s">
        <v>5455</v>
      </c>
      <c r="C2646" t="str">
        <f>IFERROR(VLOOKUP(Table1[[#This Row],[Ticker]],[1]!Table1[[Symbol]:[Industry]],2,FALSE),"-")</f>
        <v>-</v>
      </c>
      <c r="E2646">
        <v>138.87100000000001</v>
      </c>
      <c r="F2646">
        <v>74.41</v>
      </c>
      <c r="G2646">
        <v>5.6476527411903099</v>
      </c>
      <c r="H2646">
        <v>0.87157204210532202</v>
      </c>
      <c r="I2646">
        <v>-16.9385304668772</v>
      </c>
      <c r="J2646">
        <v>-3.3091040812060202</v>
      </c>
      <c r="K2646">
        <v>70.899925443763607</v>
      </c>
      <c r="L2646">
        <v>69.4205131855704</v>
      </c>
      <c r="M2646">
        <v>52.223705486313399</v>
      </c>
      <c r="N2646">
        <v>1.61967123178882</v>
      </c>
      <c r="O2646">
        <v>19.271603279129099</v>
      </c>
      <c r="P2646">
        <v>45.587947564077403</v>
      </c>
      <c r="Q2646">
        <v>-0.113868150365877</v>
      </c>
    </row>
    <row r="2647" spans="1:17" hidden="1" x14ac:dyDescent="0.3">
      <c r="A2647" t="s">
        <v>5456</v>
      </c>
      <c r="B2647" t="s">
        <v>5457</v>
      </c>
      <c r="C2647" t="str">
        <f>IFERROR(VLOOKUP(Table1[[#This Row],[Ticker]],[1]!Table1[[Symbol]:[Industry]],2,FALSE),"-")</f>
        <v>-</v>
      </c>
      <c r="D2647" t="s">
        <v>413</v>
      </c>
      <c r="E2647">
        <v>138.65669177999999</v>
      </c>
      <c r="F2647">
        <v>163.5</v>
      </c>
      <c r="G2647">
        <v>15.4969772199731</v>
      </c>
      <c r="H2647">
        <v>-8.9976951237975893</v>
      </c>
      <c r="I2647">
        <v>-14.034925414528299</v>
      </c>
      <c r="J2647">
        <v>3.6785563742805101</v>
      </c>
      <c r="K2647">
        <v>166.651799833491</v>
      </c>
      <c r="L2647">
        <v>154.60170394447201</v>
      </c>
      <c r="M2647">
        <v>59.288213902471199</v>
      </c>
      <c r="N2647">
        <v>0.46575484983742999</v>
      </c>
      <c r="O2647">
        <v>31.987767584097799</v>
      </c>
      <c r="P2647">
        <v>65.404894051704801</v>
      </c>
      <c r="Q2647">
        <v>8.3858838169208E-2</v>
      </c>
    </row>
    <row r="2648" spans="1:17" hidden="1" x14ac:dyDescent="0.3">
      <c r="A2648" t="s">
        <v>5458</v>
      </c>
      <c r="B2648" t="s">
        <v>5459</v>
      </c>
      <c r="C2648" t="str">
        <f>IFERROR(VLOOKUP(Table1[[#This Row],[Ticker]],[1]!Table1[[Symbol]:[Industry]],2,FALSE),"-")</f>
        <v>-</v>
      </c>
      <c r="D2648" t="s">
        <v>140</v>
      </c>
      <c r="E2648">
        <v>138.22711858</v>
      </c>
      <c r="F2648">
        <v>20.059999999999999</v>
      </c>
      <c r="G2648">
        <v>384.03053327475101</v>
      </c>
      <c r="H2648">
        <v>27.277369143554601</v>
      </c>
      <c r="I2648">
        <v>55.815939335676603</v>
      </c>
      <c r="J2648">
        <v>6.6509824988805502</v>
      </c>
      <c r="K2648">
        <v>15.722697678806201</v>
      </c>
      <c r="L2648">
        <v>12.651720270087401</v>
      </c>
      <c r="M2648">
        <v>83.699529388738398</v>
      </c>
      <c r="N2648">
        <v>2.2883984239420299</v>
      </c>
      <c r="O2648">
        <v>13.260219341974</v>
      </c>
      <c r="P2648">
        <v>471.50997150997102</v>
      </c>
      <c r="Q2648">
        <v>6.3108293635438004E-2</v>
      </c>
    </row>
    <row r="2649" spans="1:17" hidden="1" x14ac:dyDescent="0.3">
      <c r="A2649" t="s">
        <v>5460</v>
      </c>
      <c r="B2649" t="s">
        <v>5461</v>
      </c>
      <c r="C2649" t="str">
        <f>IFERROR(VLOOKUP(Table1[[#This Row],[Ticker]],[1]!Table1[[Symbol]:[Industry]],2,FALSE),"-")</f>
        <v>-</v>
      </c>
      <c r="D2649" t="s">
        <v>416</v>
      </c>
      <c r="E2649">
        <v>138.200446992</v>
      </c>
      <c r="F2649">
        <v>23.85</v>
      </c>
      <c r="G2649">
        <v>-28.482820053536599</v>
      </c>
      <c r="H2649">
        <v>-12.5336860030294</v>
      </c>
      <c r="I2649">
        <v>-12.3273497071312</v>
      </c>
      <c r="J2649">
        <v>-3.29304965943733</v>
      </c>
      <c r="K2649">
        <v>24.7092343228007</v>
      </c>
      <c r="L2649">
        <v>23.914287321275999</v>
      </c>
      <c r="M2649">
        <v>33.8874606608112</v>
      </c>
      <c r="N2649">
        <v>1.01278459515701</v>
      </c>
      <c r="O2649">
        <v>25.534591194968499</v>
      </c>
      <c r="P2649">
        <v>35.820045558086498</v>
      </c>
      <c r="Q2649">
        <v>1.6863757921969001E-2</v>
      </c>
    </row>
    <row r="2650" spans="1:17" hidden="1" x14ac:dyDescent="0.3">
      <c r="A2650" t="s">
        <v>5462</v>
      </c>
      <c r="B2650" t="s">
        <v>5463</v>
      </c>
      <c r="C2650" t="str">
        <f>IFERROR(VLOOKUP(Table1[[#This Row],[Ticker]],[1]!Table1[[Symbol]:[Industry]],2,FALSE),"-")</f>
        <v>-</v>
      </c>
      <c r="D2650" t="s">
        <v>140</v>
      </c>
      <c r="E2650">
        <v>137.756964813</v>
      </c>
      <c r="F2650">
        <v>71.349999999999994</v>
      </c>
      <c r="G2650">
        <v>103.019185165148</v>
      </c>
      <c r="H2650">
        <v>-5.4219036690186897</v>
      </c>
      <c r="I2650">
        <v>6.0435675514020701</v>
      </c>
      <c r="J2650">
        <v>-2.8238651953915999</v>
      </c>
      <c r="K2650">
        <v>71.083511690545095</v>
      </c>
      <c r="L2650">
        <v>60.252231368249298</v>
      </c>
      <c r="M2650">
        <v>38.0722810874584</v>
      </c>
      <c r="N2650">
        <v>0.82708926164445096</v>
      </c>
      <c r="O2650">
        <v>15.1366503153469</v>
      </c>
      <c r="P2650">
        <v>144.34931506849301</v>
      </c>
      <c r="Q2650">
        <v>0.14162875642419101</v>
      </c>
    </row>
    <row r="2651" spans="1:17" hidden="1" x14ac:dyDescent="0.3">
      <c r="A2651" t="s">
        <v>5464</v>
      </c>
      <c r="B2651" t="s">
        <v>5465</v>
      </c>
      <c r="C2651" t="str">
        <f>IFERROR(VLOOKUP(Table1[[#This Row],[Ticker]],[1]!Table1[[Symbol]:[Industry]],2,FALSE),"-")</f>
        <v>-</v>
      </c>
      <c r="D2651" t="s">
        <v>193</v>
      </c>
      <c r="E2651">
        <v>137.42259966500001</v>
      </c>
      <c r="F2651">
        <v>161.69999999999999</v>
      </c>
      <c r="G2651">
        <v>169.210394744437</v>
      </c>
      <c r="H2651">
        <v>6.4720953098831799</v>
      </c>
      <c r="I2651">
        <v>9.2591639723135799</v>
      </c>
      <c r="J2651">
        <v>-5.0837831221959799</v>
      </c>
      <c r="K2651">
        <v>142.612965978723</v>
      </c>
      <c r="L2651">
        <v>111.146178054259</v>
      </c>
      <c r="M2651">
        <v>57.584025580039203</v>
      </c>
      <c r="N2651">
        <v>0.70408311043945204</v>
      </c>
      <c r="O2651">
        <v>11.0080395794681</v>
      </c>
      <c r="P2651">
        <v>204.806786050895</v>
      </c>
      <c r="Q2651">
        <v>0.226046406441654</v>
      </c>
    </row>
    <row r="2652" spans="1:17" hidden="1" x14ac:dyDescent="0.3">
      <c r="A2652" t="s">
        <v>5466</v>
      </c>
      <c r="B2652" t="s">
        <v>5467</v>
      </c>
      <c r="C2652" t="str">
        <f>IFERROR(VLOOKUP(Table1[[#This Row],[Ticker]],[1]!Table1[[Symbol]:[Industry]],2,FALSE),"-")</f>
        <v>-</v>
      </c>
      <c r="E2652">
        <v>137.3504409</v>
      </c>
      <c r="F2652">
        <v>77.88</v>
      </c>
      <c r="G2652">
        <v>-64.6415291661</v>
      </c>
      <c r="H2652">
        <v>0.63399391266754701</v>
      </c>
      <c r="I2652">
        <v>-40.460271888280801</v>
      </c>
      <c r="J2652">
        <v>-0.50602715812910604</v>
      </c>
      <c r="K2652">
        <v>74.537087909354796</v>
      </c>
      <c r="M2652">
        <v>65.476415552066996</v>
      </c>
      <c r="N2652">
        <v>1.7805325987144101</v>
      </c>
      <c r="O2652">
        <v>71.995377503851998</v>
      </c>
      <c r="P2652">
        <v>19.815384615384598</v>
      </c>
    </row>
    <row r="2653" spans="1:17" hidden="1" x14ac:dyDescent="0.3">
      <c r="A2653" t="s">
        <v>5468</v>
      </c>
      <c r="B2653" t="s">
        <v>5469</v>
      </c>
      <c r="C2653" t="str">
        <f>IFERROR(VLOOKUP(Table1[[#This Row],[Ticker]],[1]!Table1[[Symbol]:[Industry]],2,FALSE),"-")</f>
        <v>-</v>
      </c>
      <c r="E2653">
        <v>137.16620158000001</v>
      </c>
      <c r="F2653">
        <v>9.2799999999999994</v>
      </c>
      <c r="G2653">
        <v>-54.741805039571801</v>
      </c>
      <c r="H2653">
        <v>1.8247697551753801</v>
      </c>
      <c r="I2653">
        <v>-33.597576885764703</v>
      </c>
      <c r="J2653">
        <v>-5.4659138971569403</v>
      </c>
      <c r="K2653">
        <v>9.3229582012957408</v>
      </c>
      <c r="L2653">
        <v>10.870594309313301</v>
      </c>
      <c r="M2653">
        <v>60.152584161878899</v>
      </c>
      <c r="N2653">
        <v>1.7557126862494701</v>
      </c>
      <c r="O2653">
        <v>39.547413793103402</v>
      </c>
      <c r="P2653">
        <v>28.8888888888888</v>
      </c>
    </row>
    <row r="2654" spans="1:17" hidden="1" x14ac:dyDescent="0.3">
      <c r="A2654" t="s">
        <v>5470</v>
      </c>
      <c r="B2654" t="s">
        <v>5471</v>
      </c>
      <c r="C2654" t="str">
        <f>IFERROR(VLOOKUP(Table1[[#This Row],[Ticker]],[1]!Table1[[Symbol]:[Industry]],2,FALSE),"-")</f>
        <v>-</v>
      </c>
      <c r="E2654">
        <v>137.05959999999999</v>
      </c>
      <c r="F2654">
        <v>110.95</v>
      </c>
      <c r="G2654">
        <v>10.193838954243899</v>
      </c>
      <c r="H2654">
        <v>-1.1647311846216899</v>
      </c>
      <c r="I2654">
        <v>-16.448423626545502</v>
      </c>
      <c r="J2654">
        <v>-8.6976264465293909</v>
      </c>
      <c r="K2654">
        <v>117.30186969507599</v>
      </c>
      <c r="L2654">
        <v>113.783974980281</v>
      </c>
      <c r="M2654">
        <v>43.8391956291496</v>
      </c>
      <c r="N2654">
        <v>1.3301431094031</v>
      </c>
      <c r="O2654">
        <v>53.717890941865697</v>
      </c>
      <c r="P2654">
        <v>55.229101084295202</v>
      </c>
      <c r="Q2654">
        <v>0.117635278058437</v>
      </c>
    </row>
    <row r="2655" spans="1:17" hidden="1" x14ac:dyDescent="0.3">
      <c r="A2655" t="s">
        <v>5472</v>
      </c>
      <c r="B2655" t="s">
        <v>5473</v>
      </c>
      <c r="C2655" t="str">
        <f>IFERROR(VLOOKUP(Table1[[#This Row],[Ticker]],[1]!Table1[[Symbol]:[Industry]],2,FALSE),"-")</f>
        <v>-</v>
      </c>
      <c r="D2655" t="s">
        <v>246</v>
      </c>
      <c r="E2655">
        <v>136.74350250000001</v>
      </c>
      <c r="F2655">
        <v>435.95</v>
      </c>
      <c r="G2655">
        <v>68.653891711829601</v>
      </c>
      <c r="H2655">
        <v>-14.0547913568541</v>
      </c>
      <c r="I2655">
        <v>6.81295371184705</v>
      </c>
      <c r="J2655">
        <v>-8.1919384991380593</v>
      </c>
      <c r="K2655">
        <v>436.05322961271901</v>
      </c>
      <c r="L2655">
        <v>364.071472164071</v>
      </c>
      <c r="M2655">
        <v>30.266739244210001</v>
      </c>
      <c r="N2655">
        <v>0.47014063084477797</v>
      </c>
      <c r="O2655">
        <v>21.5735749512558</v>
      </c>
      <c r="P2655">
        <v>109.99518304431599</v>
      </c>
      <c r="Q2655">
        <v>8.2373066973445999E-2</v>
      </c>
    </row>
    <row r="2656" spans="1:17" hidden="1" x14ac:dyDescent="0.3">
      <c r="A2656" t="s">
        <v>5474</v>
      </c>
      <c r="B2656" t="s">
        <v>5475</v>
      </c>
      <c r="C2656" t="str">
        <f>IFERROR(VLOOKUP(Table1[[#This Row],[Ticker]],[1]!Table1[[Symbol]:[Industry]],2,FALSE),"-")</f>
        <v>-</v>
      </c>
      <c r="D2656" t="s">
        <v>515</v>
      </c>
      <c r="E2656">
        <v>136.45417499999999</v>
      </c>
      <c r="F2656">
        <v>14.12</v>
      </c>
      <c r="G2656">
        <v>-25.044893842660599</v>
      </c>
      <c r="H2656">
        <v>-4.3517388376660504</v>
      </c>
      <c r="I2656">
        <v>-52.432138362238</v>
      </c>
      <c r="J2656">
        <v>-2.00553133719129</v>
      </c>
      <c r="K2656">
        <v>14.480192916538501</v>
      </c>
      <c r="L2656">
        <v>16.6674390191532</v>
      </c>
      <c r="M2656">
        <v>55.469674606122602</v>
      </c>
      <c r="N2656">
        <v>1.6239209545267199</v>
      </c>
      <c r="O2656">
        <v>111.33144475920599</v>
      </c>
      <c r="P2656">
        <v>22.889469103568299</v>
      </c>
      <c r="Q2656">
        <v>-3.0355202166994E-2</v>
      </c>
    </row>
    <row r="2657" spans="1:17" hidden="1" x14ac:dyDescent="0.3">
      <c r="A2657" t="s">
        <v>5476</v>
      </c>
      <c r="B2657" t="s">
        <v>5477</v>
      </c>
      <c r="C2657" t="str">
        <f>IFERROR(VLOOKUP(Table1[[#This Row],[Ticker]],[1]!Table1[[Symbol]:[Industry]],2,FALSE),"-")</f>
        <v>-</v>
      </c>
      <c r="D2657" t="s">
        <v>986</v>
      </c>
      <c r="E2657">
        <v>136.42716110000001</v>
      </c>
      <c r="F2657">
        <v>32.25</v>
      </c>
      <c r="G2657">
        <v>6.58765402184601</v>
      </c>
      <c r="H2657">
        <v>1.2141322732437501</v>
      </c>
      <c r="I2657">
        <v>1.0499066171578399</v>
      </c>
      <c r="J2657">
        <v>-0.58056411960152099</v>
      </c>
      <c r="K2657">
        <v>31.0817497315027</v>
      </c>
      <c r="L2657">
        <v>29.2701867426699</v>
      </c>
      <c r="M2657">
        <v>53.410774983811599</v>
      </c>
      <c r="N2657">
        <v>0.31934570773356902</v>
      </c>
      <c r="O2657">
        <v>19.379844961240298</v>
      </c>
      <c r="P2657">
        <v>38.709677419354797</v>
      </c>
      <c r="Q2657">
        <v>-8.0746070803289997E-3</v>
      </c>
    </row>
    <row r="2658" spans="1:17" hidden="1" x14ac:dyDescent="0.3">
      <c r="A2658" t="s">
        <v>5478</v>
      </c>
      <c r="B2658" t="s">
        <v>5479</v>
      </c>
      <c r="C2658" t="str">
        <f>IFERROR(VLOOKUP(Table1[[#This Row],[Ticker]],[1]!Table1[[Symbol]:[Industry]],2,FALSE),"-")</f>
        <v>-</v>
      </c>
      <c r="D2658" t="s">
        <v>246</v>
      </c>
      <c r="E2658">
        <v>136.31757730000001</v>
      </c>
      <c r="F2658">
        <v>371.35</v>
      </c>
      <c r="G2658">
        <v>-16.168162128076901</v>
      </c>
      <c r="H2658">
        <v>-0.55707160949081103</v>
      </c>
      <c r="I2658">
        <v>-16.777239841059</v>
      </c>
      <c r="J2658">
        <v>-0.109104081206036</v>
      </c>
      <c r="K2658">
        <v>369.46483417904301</v>
      </c>
      <c r="L2658">
        <v>354.425352508439</v>
      </c>
      <c r="M2658">
        <v>57.519330761004298</v>
      </c>
      <c r="N2658">
        <v>0.40234175918288001</v>
      </c>
      <c r="O2658">
        <v>19.806112831560501</v>
      </c>
      <c r="P2658">
        <v>31.918294849022999</v>
      </c>
      <c r="Q2658">
        <v>7.6690054404660001E-3</v>
      </c>
    </row>
    <row r="2659" spans="1:17" hidden="1" x14ac:dyDescent="0.3">
      <c r="A2659" t="s">
        <v>5480</v>
      </c>
      <c r="B2659" t="s">
        <v>5481</v>
      </c>
      <c r="C2659" t="str">
        <f>IFERROR(VLOOKUP(Table1[[#This Row],[Ticker]],[1]!Table1[[Symbol]:[Industry]],2,FALSE),"-")</f>
        <v>-</v>
      </c>
      <c r="E2659">
        <v>136.255432488</v>
      </c>
      <c r="F2659">
        <v>39.1</v>
      </c>
      <c r="G2659">
        <v>274.212717398557</v>
      </c>
      <c r="H2659">
        <v>-32.745284578128199</v>
      </c>
      <c r="I2659">
        <v>-8.7163584352868</v>
      </c>
      <c r="J2659">
        <v>-16.126073778175702</v>
      </c>
      <c r="K2659">
        <v>39.989714734478198</v>
      </c>
      <c r="L2659">
        <v>32.056618959927299</v>
      </c>
      <c r="M2659">
        <v>28.842872607791701</v>
      </c>
      <c r="N2659">
        <v>1.27343385401284</v>
      </c>
      <c r="O2659">
        <v>46.496163682864399</v>
      </c>
      <c r="P2659">
        <v>349.42528735632101</v>
      </c>
      <c r="Q2659">
        <v>0.133600582758403</v>
      </c>
    </row>
    <row r="2660" spans="1:17" hidden="1" x14ac:dyDescent="0.3">
      <c r="A2660" t="s">
        <v>5482</v>
      </c>
      <c r="B2660" t="s">
        <v>5483</v>
      </c>
      <c r="C2660" t="str">
        <f>IFERROR(VLOOKUP(Table1[[#This Row],[Ticker]],[1]!Table1[[Symbol]:[Industry]],2,FALSE),"-")</f>
        <v>-</v>
      </c>
      <c r="D2660" t="s">
        <v>553</v>
      </c>
      <c r="E2660">
        <v>136.17535433</v>
      </c>
      <c r="F2660">
        <v>89.95</v>
      </c>
      <c r="G2660">
        <v>16.036601463300201</v>
      </c>
      <c r="H2660">
        <v>-4.9004086342231803</v>
      </c>
      <c r="I2660">
        <v>-0.86043045663515305</v>
      </c>
      <c r="J2660">
        <v>-1.6966060044943001</v>
      </c>
      <c r="K2660">
        <v>92.337105588066393</v>
      </c>
      <c r="L2660">
        <v>81.901599446131996</v>
      </c>
      <c r="M2660">
        <v>38.712419927670702</v>
      </c>
      <c r="N2660">
        <v>0.33605126075108199</v>
      </c>
      <c r="O2660">
        <v>21.956642579210602</v>
      </c>
      <c r="P2660">
        <v>48.5549132947977</v>
      </c>
      <c r="Q2660">
        <v>-2.2692605947200001E-4</v>
      </c>
    </row>
    <row r="2661" spans="1:17" hidden="1" x14ac:dyDescent="0.3">
      <c r="A2661" t="s">
        <v>5484</v>
      </c>
      <c r="B2661" t="s">
        <v>5485</v>
      </c>
      <c r="C2661" t="str">
        <f>IFERROR(VLOOKUP(Table1[[#This Row],[Ticker]],[1]!Table1[[Symbol]:[Industry]],2,FALSE),"-")</f>
        <v>-</v>
      </c>
      <c r="D2661" t="s">
        <v>413</v>
      </c>
      <c r="E2661">
        <v>135.999144</v>
      </c>
      <c r="F2661">
        <v>196.4</v>
      </c>
      <c r="G2661">
        <v>76.931641734817006</v>
      </c>
      <c r="H2661">
        <v>-2.7642975231120701</v>
      </c>
      <c r="I2661">
        <v>25.193153668502202</v>
      </c>
      <c r="J2661">
        <v>-10.691352800918599</v>
      </c>
      <c r="K2661">
        <v>198.75871672471001</v>
      </c>
      <c r="L2661">
        <v>168.66864618818201</v>
      </c>
      <c r="M2661">
        <v>34.597250395322398</v>
      </c>
      <c r="N2661">
        <v>0.28428166557662898</v>
      </c>
      <c r="O2661">
        <v>21.6904276985743</v>
      </c>
      <c r="P2661">
        <v>126.528258362168</v>
      </c>
      <c r="Q2661">
        <v>0.132979112355541</v>
      </c>
    </row>
    <row r="2662" spans="1:17" hidden="1" x14ac:dyDescent="0.3">
      <c r="A2662" t="s">
        <v>5486</v>
      </c>
      <c r="B2662" t="s">
        <v>5487</v>
      </c>
      <c r="C2662" t="str">
        <f>IFERROR(VLOOKUP(Table1[[#This Row],[Ticker]],[1]!Table1[[Symbol]:[Industry]],2,FALSE),"-")</f>
        <v>-</v>
      </c>
      <c r="D2662" t="s">
        <v>700</v>
      </c>
      <c r="E2662">
        <v>135.59399999999999</v>
      </c>
      <c r="F2662">
        <v>27.99</v>
      </c>
      <c r="G2662">
        <v>-15.3306081283748</v>
      </c>
      <c r="H2662">
        <v>28.931589663739601</v>
      </c>
      <c r="I2662">
        <v>-35.4344033366189</v>
      </c>
      <c r="J2662">
        <v>2.7891719084350899</v>
      </c>
      <c r="K2662">
        <v>23.4417900450809</v>
      </c>
      <c r="L2662">
        <v>26.132003840304499</v>
      </c>
      <c r="M2662">
        <v>86.090611441062904</v>
      </c>
      <c r="N2662">
        <v>2.5944786976335101</v>
      </c>
      <c r="O2662">
        <v>46.123615576991703</v>
      </c>
      <c r="P2662">
        <v>47.315789473684198</v>
      </c>
      <c r="Q2662">
        <v>-0.10486632378316101</v>
      </c>
    </row>
    <row r="2663" spans="1:17" hidden="1" x14ac:dyDescent="0.3">
      <c r="A2663" t="s">
        <v>5488</v>
      </c>
      <c r="B2663" t="s">
        <v>5489</v>
      </c>
      <c r="C2663" t="str">
        <f>IFERROR(VLOOKUP(Table1[[#This Row],[Ticker]],[1]!Table1[[Symbol]:[Industry]],2,FALSE),"-")</f>
        <v>-</v>
      </c>
      <c r="D2663" t="s">
        <v>926</v>
      </c>
      <c r="E2663">
        <v>135.51735778</v>
      </c>
      <c r="F2663">
        <v>158.05000000000001</v>
      </c>
      <c r="G2663">
        <v>8.1658645347644399</v>
      </c>
      <c r="H2663">
        <v>-8.2804020344966105</v>
      </c>
      <c r="I2663">
        <v>-26.431176071548698</v>
      </c>
      <c r="J2663">
        <v>2.1707755818505099</v>
      </c>
      <c r="K2663">
        <v>162.24129215830999</v>
      </c>
      <c r="L2663">
        <v>154.865675717344</v>
      </c>
      <c r="M2663">
        <v>49.746703432013497</v>
      </c>
      <c r="N2663">
        <v>1.2694424212529001</v>
      </c>
      <c r="O2663">
        <v>23.315406516925002</v>
      </c>
      <c r="P2663">
        <v>57.734530938123697</v>
      </c>
      <c r="Q2663">
        <v>7.8129934357043004E-2</v>
      </c>
    </row>
    <row r="2664" spans="1:17" hidden="1" x14ac:dyDescent="0.3">
      <c r="A2664" t="s">
        <v>5490</v>
      </c>
      <c r="B2664" t="s">
        <v>5491</v>
      </c>
      <c r="C2664" t="str">
        <f>IFERROR(VLOOKUP(Table1[[#This Row],[Ticker]],[1]!Table1[[Symbol]:[Industry]],2,FALSE),"-")</f>
        <v>-</v>
      </c>
      <c r="D2664" t="s">
        <v>637</v>
      </c>
      <c r="E2664">
        <v>135.35950500000001</v>
      </c>
      <c r="F2664">
        <v>3.97</v>
      </c>
      <c r="G2664">
        <v>369.847963300196</v>
      </c>
      <c r="H2664">
        <v>-5.5461602682101203</v>
      </c>
      <c r="I2664">
        <v>32.453823190951802</v>
      </c>
      <c r="J2664">
        <v>6.0796678486185201</v>
      </c>
      <c r="K2664">
        <v>3.7026129803391901</v>
      </c>
      <c r="L2664">
        <v>2.8933634085838902</v>
      </c>
      <c r="M2664">
        <v>68.286013245194496</v>
      </c>
      <c r="N2664">
        <v>0.80345397732132495</v>
      </c>
      <c r="O2664">
        <v>13.0982367758186</v>
      </c>
      <c r="P2664">
        <v>429.33333333333297</v>
      </c>
    </row>
    <row r="2665" spans="1:17" hidden="1" x14ac:dyDescent="0.3">
      <c r="A2665" t="s">
        <v>5492</v>
      </c>
      <c r="B2665" t="s">
        <v>5493</v>
      </c>
      <c r="C2665" t="str">
        <f>IFERROR(VLOOKUP(Table1[[#This Row],[Ticker]],[1]!Table1[[Symbol]:[Industry]],2,FALSE),"-")</f>
        <v>-</v>
      </c>
      <c r="D2665" t="s">
        <v>1445</v>
      </c>
      <c r="E2665">
        <v>135.21169499999999</v>
      </c>
      <c r="F2665">
        <v>319.10000000000002</v>
      </c>
      <c r="G2665">
        <v>58.744467506752898</v>
      </c>
      <c r="H2665">
        <v>-1.5522215556013199</v>
      </c>
      <c r="I2665">
        <v>2.73002875294865</v>
      </c>
      <c r="J2665">
        <v>1.0868025165059101</v>
      </c>
      <c r="K2665">
        <v>319.71117019646903</v>
      </c>
      <c r="L2665">
        <v>276.945826095965</v>
      </c>
      <c r="M2665">
        <v>52.0246414718127</v>
      </c>
      <c r="N2665">
        <v>0.39473075436102001</v>
      </c>
      <c r="O2665">
        <v>21.654653713569399</v>
      </c>
      <c r="P2665">
        <v>90.963494913225603</v>
      </c>
      <c r="Q2665">
        <v>4.3426805638208998E-2</v>
      </c>
    </row>
    <row r="2666" spans="1:17" hidden="1" x14ac:dyDescent="0.3">
      <c r="A2666" t="s">
        <v>5494</v>
      </c>
      <c r="B2666" t="s">
        <v>5495</v>
      </c>
      <c r="C2666" t="str">
        <f>IFERROR(VLOOKUP(Table1[[#This Row],[Ticker]],[1]!Table1[[Symbol]:[Industry]],2,FALSE),"-")</f>
        <v>-</v>
      </c>
      <c r="D2666" t="s">
        <v>613</v>
      </c>
      <c r="E2666">
        <v>135.17261999999999</v>
      </c>
      <c r="F2666">
        <v>128</v>
      </c>
      <c r="G2666">
        <v>-18.612563015592901</v>
      </c>
      <c r="H2666">
        <v>43.985131700632202</v>
      </c>
      <c r="I2666">
        <v>-4.1203394884740101</v>
      </c>
      <c r="J2666">
        <v>14.982243436524399</v>
      </c>
      <c r="K2666">
        <v>112.15645548752001</v>
      </c>
      <c r="M2666">
        <v>67.0870501637947</v>
      </c>
      <c r="N2666">
        <v>1.33257746138547</v>
      </c>
      <c r="O2666">
        <v>14.0625</v>
      </c>
      <c r="P2666">
        <v>60</v>
      </c>
    </row>
    <row r="2667" spans="1:17" hidden="1" x14ac:dyDescent="0.3">
      <c r="A2667" t="s">
        <v>5496</v>
      </c>
      <c r="B2667" t="s">
        <v>5497</v>
      </c>
      <c r="C2667" t="str">
        <f>IFERROR(VLOOKUP(Table1[[#This Row],[Ticker]],[1]!Table1[[Symbol]:[Industry]],2,FALSE),"-")</f>
        <v>-</v>
      </c>
      <c r="D2667" t="s">
        <v>384</v>
      </c>
      <c r="E2667">
        <v>135.11699999999999</v>
      </c>
      <c r="F2667">
        <v>730.55</v>
      </c>
      <c r="G2667">
        <v>-16.544893842660599</v>
      </c>
      <c r="H2667">
        <v>-0.79901974533429898</v>
      </c>
      <c r="I2667">
        <v>-1.0776808810968901</v>
      </c>
      <c r="J2667">
        <v>-5.7434500727672102</v>
      </c>
      <c r="K2667">
        <v>715.979464098996</v>
      </c>
      <c r="L2667">
        <v>689.62259537362195</v>
      </c>
      <c r="M2667">
        <v>52.396654654924298</v>
      </c>
      <c r="N2667">
        <v>0.79217921033205196</v>
      </c>
      <c r="O2667">
        <v>13.613031277804399</v>
      </c>
      <c r="P2667">
        <v>27.052173913043401</v>
      </c>
      <c r="Q2667">
        <v>4.9551618786666002E-2</v>
      </c>
    </row>
    <row r="2668" spans="1:17" hidden="1" x14ac:dyDescent="0.3">
      <c r="A2668" t="s">
        <v>5498</v>
      </c>
      <c r="B2668" t="s">
        <v>5499</v>
      </c>
      <c r="C2668" t="str">
        <f>IFERROR(VLOOKUP(Table1[[#This Row],[Ticker]],[1]!Table1[[Symbol]:[Industry]],2,FALSE),"-")</f>
        <v>-</v>
      </c>
      <c r="D2668" t="s">
        <v>209</v>
      </c>
      <c r="E2668">
        <v>134.86708316799999</v>
      </c>
      <c r="F2668">
        <v>55.37</v>
      </c>
      <c r="G2668">
        <v>-25.545934696160401</v>
      </c>
      <c r="H2668">
        <v>-6.6874256357687702</v>
      </c>
      <c r="I2668">
        <v>-49.507018176629003</v>
      </c>
      <c r="J2668">
        <v>-2.84790750000945</v>
      </c>
      <c r="K2668">
        <v>60.049605690081499</v>
      </c>
      <c r="L2668">
        <v>65.557468935176004</v>
      </c>
      <c r="M2668">
        <v>36.304188110558698</v>
      </c>
      <c r="N2668">
        <v>0.71103954279335702</v>
      </c>
      <c r="O2668">
        <v>72.295466859310096</v>
      </c>
      <c r="P2668">
        <v>6.9951690821256003</v>
      </c>
      <c r="Q2668">
        <v>-3.7488306421204001E-2</v>
      </c>
    </row>
    <row r="2669" spans="1:17" hidden="1" x14ac:dyDescent="0.3">
      <c r="A2669" t="s">
        <v>5500</v>
      </c>
      <c r="B2669" t="s">
        <v>5501</v>
      </c>
      <c r="C2669" t="str">
        <f>IFERROR(VLOOKUP(Table1[[#This Row],[Ticker]],[1]!Table1[[Symbol]:[Industry]],2,FALSE),"-")</f>
        <v>-</v>
      </c>
      <c r="D2669" t="s">
        <v>140</v>
      </c>
      <c r="E2669">
        <v>134.858925</v>
      </c>
      <c r="F2669">
        <v>42.15</v>
      </c>
      <c r="K2669">
        <v>41.094271927697299</v>
      </c>
      <c r="L2669">
        <v>39.061986140059297</v>
      </c>
      <c r="M2669">
        <v>77.450142708280893</v>
      </c>
      <c r="N2669">
        <v>1</v>
      </c>
      <c r="Q2669">
        <v>5.6226245136147997E-2</v>
      </c>
    </row>
    <row r="2670" spans="1:17" hidden="1" x14ac:dyDescent="0.3">
      <c r="A2670" t="s">
        <v>5502</v>
      </c>
      <c r="B2670" t="s">
        <v>5503</v>
      </c>
      <c r="C2670" t="str">
        <f>IFERROR(VLOOKUP(Table1[[#This Row],[Ticker]],[1]!Table1[[Symbol]:[Industry]],2,FALSE),"-")</f>
        <v>-</v>
      </c>
      <c r="D2670" t="s">
        <v>413</v>
      </c>
      <c r="E2670">
        <v>134.68470600000001</v>
      </c>
      <c r="F2670">
        <v>191.1</v>
      </c>
      <c r="G2670">
        <v>136.60374364701701</v>
      </c>
      <c r="H2670">
        <v>-31.1923278261423</v>
      </c>
      <c r="I2670">
        <v>48.006504818947199</v>
      </c>
      <c r="J2670">
        <v>-2.91998884454439</v>
      </c>
      <c r="K2670">
        <v>214.696388909582</v>
      </c>
      <c r="L2670">
        <v>166.015278325872</v>
      </c>
      <c r="M2670">
        <v>21.7334098139914</v>
      </c>
      <c r="N2670">
        <v>0.96369737644905396</v>
      </c>
      <c r="O2670">
        <v>45.604395604395599</v>
      </c>
      <c r="P2670">
        <v>187.23883962122301</v>
      </c>
      <c r="Q2670">
        <v>8.8292541067574004E-2</v>
      </c>
    </row>
    <row r="2671" spans="1:17" hidden="1" x14ac:dyDescent="0.3">
      <c r="A2671" t="s">
        <v>5504</v>
      </c>
      <c r="B2671" t="s">
        <v>5505</v>
      </c>
      <c r="C2671" t="str">
        <f>IFERROR(VLOOKUP(Table1[[#This Row],[Ticker]],[1]!Table1[[Symbol]:[Industry]],2,FALSE),"-")</f>
        <v>-</v>
      </c>
      <c r="D2671" t="s">
        <v>78</v>
      </c>
      <c r="E2671">
        <v>134.55552</v>
      </c>
      <c r="F2671">
        <v>60.91</v>
      </c>
      <c r="G2671">
        <v>49.131104510571099</v>
      </c>
      <c r="H2671">
        <v>8.4393629130249899</v>
      </c>
      <c r="I2671">
        <v>-2.0631044260659701</v>
      </c>
      <c r="J2671">
        <v>-4.79278355014866</v>
      </c>
      <c r="K2671">
        <v>58.952994922543503</v>
      </c>
      <c r="L2671">
        <v>52.724919139451103</v>
      </c>
      <c r="M2671">
        <v>40.341451706247597</v>
      </c>
      <c r="N2671">
        <v>1.4714511152195699</v>
      </c>
      <c r="O2671">
        <v>26.416023641438201</v>
      </c>
      <c r="P2671">
        <v>95.224358974358907</v>
      </c>
      <c r="Q2671">
        <v>8.4614658612120003E-2</v>
      </c>
    </row>
    <row r="2672" spans="1:17" hidden="1" x14ac:dyDescent="0.3">
      <c r="A2672" t="s">
        <v>5506</v>
      </c>
      <c r="B2672" t="s">
        <v>5507</v>
      </c>
      <c r="C2672" t="str">
        <f>IFERROR(VLOOKUP(Table1[[#This Row],[Ticker]],[1]!Table1[[Symbol]:[Industry]],2,FALSE),"-")</f>
        <v>-</v>
      </c>
      <c r="D2672" t="s">
        <v>148</v>
      </c>
      <c r="E2672">
        <v>134.44921790999999</v>
      </c>
      <c r="F2672">
        <v>34.5</v>
      </c>
      <c r="G2672">
        <v>-91.341061090047305</v>
      </c>
      <c r="H2672">
        <v>0.20557427175972301</v>
      </c>
      <c r="I2672">
        <v>-73.080325271727801</v>
      </c>
      <c r="J2672">
        <v>-7.9266165190169797</v>
      </c>
      <c r="K2672">
        <v>37.500294673233398</v>
      </c>
      <c r="M2672">
        <v>34.491584482035996</v>
      </c>
      <c r="N2672">
        <v>0.39590588348584199</v>
      </c>
      <c r="O2672">
        <v>215.072463768115</v>
      </c>
      <c r="P2672">
        <v>11.8314424635332</v>
      </c>
    </row>
    <row r="2673" spans="1:17" hidden="1" x14ac:dyDescent="0.3">
      <c r="A2673" t="s">
        <v>5508</v>
      </c>
      <c r="B2673" t="s">
        <v>5509</v>
      </c>
      <c r="C2673" t="str">
        <f>IFERROR(VLOOKUP(Table1[[#This Row],[Ticker]],[1]!Table1[[Symbol]:[Industry]],2,FALSE),"-")</f>
        <v>-</v>
      </c>
      <c r="D2673" t="s">
        <v>5179</v>
      </c>
      <c r="E2673">
        <v>133.41886875</v>
      </c>
      <c r="F2673">
        <v>201.1</v>
      </c>
      <c r="G2673">
        <v>23.225939490672701</v>
      </c>
      <c r="H2673">
        <v>43.758876071299902</v>
      </c>
      <c r="I2673">
        <v>19.313677855047899</v>
      </c>
      <c r="J2673">
        <v>-3.63239257149004</v>
      </c>
      <c r="K2673">
        <v>168.89485580382001</v>
      </c>
      <c r="L2673">
        <v>141.71011560724099</v>
      </c>
      <c r="M2673">
        <v>61.078087616188597</v>
      </c>
      <c r="N2673">
        <v>1.72535211267605</v>
      </c>
      <c r="O2673">
        <v>21.5067130780706</v>
      </c>
      <c r="P2673">
        <v>90.887517797816798</v>
      </c>
    </row>
    <row r="2674" spans="1:17" hidden="1" x14ac:dyDescent="0.3">
      <c r="A2674" t="s">
        <v>5510</v>
      </c>
      <c r="B2674" t="s">
        <v>5511</v>
      </c>
      <c r="C2674" t="str">
        <f>IFERROR(VLOOKUP(Table1[[#This Row],[Ticker]],[1]!Table1[[Symbol]:[Industry]],2,FALSE),"-")</f>
        <v>-</v>
      </c>
      <c r="D2674" t="s">
        <v>256</v>
      </c>
      <c r="E2674">
        <v>132.53457999</v>
      </c>
      <c r="F2674">
        <v>420.7</v>
      </c>
      <c r="G2674">
        <v>32.352680281328603</v>
      </c>
      <c r="H2674">
        <v>30.978354208696</v>
      </c>
      <c r="I2674">
        <v>28.323520160648702</v>
      </c>
      <c r="J2674">
        <v>-9.6676400956756492</v>
      </c>
      <c r="K2674">
        <v>383.08488417319899</v>
      </c>
      <c r="L2674">
        <v>332.71271162691801</v>
      </c>
      <c r="M2674">
        <v>47.010987082054498</v>
      </c>
      <c r="N2674">
        <v>1.2024363645432501</v>
      </c>
      <c r="O2674">
        <v>24.792013311148001</v>
      </c>
      <c r="P2674">
        <v>75.036405242354903</v>
      </c>
      <c r="Q2674">
        <v>1.2074406656252999E-2</v>
      </c>
    </row>
    <row r="2675" spans="1:17" hidden="1" x14ac:dyDescent="0.3">
      <c r="A2675" t="s">
        <v>5512</v>
      </c>
      <c r="B2675" t="s">
        <v>5513</v>
      </c>
      <c r="C2675" t="str">
        <f>IFERROR(VLOOKUP(Table1[[#This Row],[Ticker]],[1]!Table1[[Symbol]:[Industry]],2,FALSE),"-")</f>
        <v>-</v>
      </c>
      <c r="D2675" t="s">
        <v>75</v>
      </c>
      <c r="E2675">
        <v>132.51689099999999</v>
      </c>
      <c r="F2675">
        <v>69.510000000000005</v>
      </c>
      <c r="G2675">
        <v>134.42766002774499</v>
      </c>
      <c r="H2675">
        <v>-16.192072176280401</v>
      </c>
      <c r="I2675">
        <v>17.976544218359599</v>
      </c>
      <c r="J2675">
        <v>-12.984659636761499</v>
      </c>
      <c r="K2675">
        <v>73.451998732141703</v>
      </c>
      <c r="L2675">
        <v>54.561958549214502</v>
      </c>
      <c r="M2675">
        <v>27.049749142583401</v>
      </c>
      <c r="N2675">
        <v>0.47030279663118202</v>
      </c>
      <c r="O2675">
        <v>30.456049489282101</v>
      </c>
      <c r="P2675">
        <v>189.77762710498999</v>
      </c>
      <c r="Q2675">
        <v>0.18515127068523801</v>
      </c>
    </row>
    <row r="2676" spans="1:17" hidden="1" x14ac:dyDescent="0.3">
      <c r="A2676" t="s">
        <v>5514</v>
      </c>
      <c r="B2676" t="s">
        <v>5515</v>
      </c>
      <c r="C2676" t="str">
        <f>IFERROR(VLOOKUP(Table1[[#This Row],[Ticker]],[1]!Table1[[Symbol]:[Industry]],2,FALSE),"-")</f>
        <v>-</v>
      </c>
      <c r="E2676">
        <v>132.034683</v>
      </c>
      <c r="F2676">
        <v>66.3</v>
      </c>
      <c r="G2676">
        <v>-62.492262263713201</v>
      </c>
      <c r="H2676">
        <v>4.0497268671318096</v>
      </c>
      <c r="I2676">
        <v>-38.577217220909198</v>
      </c>
      <c r="J2676">
        <v>-12.2516868539273</v>
      </c>
      <c r="K2676">
        <v>68.008617203056403</v>
      </c>
      <c r="L2676">
        <v>86.201044771170402</v>
      </c>
      <c r="M2676">
        <v>48.846908653701803</v>
      </c>
      <c r="N2676">
        <v>1.3410199556541</v>
      </c>
      <c r="O2676">
        <v>119.834087481146</v>
      </c>
      <c r="P2676">
        <v>19.459459459459399</v>
      </c>
    </row>
    <row r="2677" spans="1:17" hidden="1" x14ac:dyDescent="0.3">
      <c r="A2677" t="s">
        <v>5516</v>
      </c>
      <c r="B2677" t="s">
        <v>5517</v>
      </c>
      <c r="C2677" t="str">
        <f>IFERROR(VLOOKUP(Table1[[#This Row],[Ticker]],[1]!Table1[[Symbol]:[Industry]],2,FALSE),"-")</f>
        <v>-</v>
      </c>
      <c r="D2677" t="s">
        <v>344</v>
      </c>
      <c r="E2677">
        <v>132</v>
      </c>
      <c r="F2677">
        <v>330</v>
      </c>
      <c r="G2677">
        <v>108.975994683934</v>
      </c>
      <c r="H2677">
        <v>13.3870385905734</v>
      </c>
      <c r="I2677">
        <v>118.859417596546</v>
      </c>
      <c r="J2677">
        <v>-10.762437414539299</v>
      </c>
      <c r="K2677">
        <v>257.97448701951402</v>
      </c>
      <c r="M2677">
        <v>51.557183520619802</v>
      </c>
      <c r="N2677">
        <v>0.60264900662251597</v>
      </c>
      <c r="O2677">
        <v>13.560606060606</v>
      </c>
      <c r="P2677">
        <v>153.84615384615299</v>
      </c>
    </row>
    <row r="2678" spans="1:17" hidden="1" x14ac:dyDescent="0.3">
      <c r="A2678" t="s">
        <v>5518</v>
      </c>
      <c r="B2678" t="s">
        <v>5519</v>
      </c>
      <c r="C2678" t="str">
        <f>IFERROR(VLOOKUP(Table1[[#This Row],[Ticker]],[1]!Table1[[Symbol]:[Industry]],2,FALSE),"-")</f>
        <v>-</v>
      </c>
      <c r="D2678" t="s">
        <v>46</v>
      </c>
      <c r="E2678">
        <v>131.93225009</v>
      </c>
      <c r="F2678">
        <v>6.31</v>
      </c>
      <c r="G2678">
        <v>48.875741077974297</v>
      </c>
      <c r="H2678">
        <v>5.8403451248082403</v>
      </c>
      <c r="I2678">
        <v>-32.538743990294599</v>
      </c>
      <c r="J2678">
        <v>-0.60370725580921103</v>
      </c>
      <c r="K2678">
        <v>5.8413332376633198</v>
      </c>
      <c r="L2678">
        <v>4.47644997760636</v>
      </c>
      <c r="M2678">
        <v>98.119447480723096</v>
      </c>
      <c r="N2678">
        <v>1.0109139088602399</v>
      </c>
      <c r="O2678">
        <v>52.931854199683002</v>
      </c>
      <c r="P2678">
        <v>82.898550724637602</v>
      </c>
      <c r="Q2678">
        <v>3.6954478265738999E-2</v>
      </c>
    </row>
    <row r="2679" spans="1:17" hidden="1" x14ac:dyDescent="0.3">
      <c r="A2679" t="s">
        <v>5520</v>
      </c>
      <c r="B2679" t="s">
        <v>5521</v>
      </c>
      <c r="C2679" t="str">
        <f>IFERROR(VLOOKUP(Table1[[#This Row],[Ticker]],[1]!Table1[[Symbol]:[Industry]],2,FALSE),"-")</f>
        <v>-</v>
      </c>
      <c r="E2679">
        <v>131.89967519999999</v>
      </c>
      <c r="F2679">
        <v>188.2</v>
      </c>
      <c r="G2679">
        <v>57.927052428502101</v>
      </c>
      <c r="H2679">
        <v>-0.99003012384467104</v>
      </c>
      <c r="I2679">
        <v>8.1539826805849902</v>
      </c>
      <c r="J2679">
        <v>4.9590250470849702</v>
      </c>
      <c r="K2679">
        <v>178.935326962045</v>
      </c>
      <c r="L2679">
        <v>158.52205512382599</v>
      </c>
      <c r="M2679">
        <v>69.534696668769001</v>
      </c>
      <c r="N2679">
        <v>0.76289669044002095</v>
      </c>
      <c r="O2679">
        <v>46.121147715196599</v>
      </c>
      <c r="P2679">
        <v>93.025641025640994</v>
      </c>
      <c r="Q2679">
        <v>0.10812980309696001</v>
      </c>
    </row>
    <row r="2680" spans="1:17" hidden="1" x14ac:dyDescent="0.3">
      <c r="A2680" t="s">
        <v>5522</v>
      </c>
      <c r="B2680" t="s">
        <v>5523</v>
      </c>
      <c r="C2680" t="str">
        <f>IFERROR(VLOOKUP(Table1[[#This Row],[Ticker]],[1]!Table1[[Symbol]:[Industry]],2,FALSE),"-")</f>
        <v>-</v>
      </c>
      <c r="D2680" t="s">
        <v>637</v>
      </c>
      <c r="E2680">
        <v>131.45325</v>
      </c>
      <c r="F2680">
        <v>53.9</v>
      </c>
      <c r="G2680">
        <v>62.7495421494868</v>
      </c>
      <c r="H2680">
        <v>40.480976211209999</v>
      </c>
      <c r="I2680">
        <v>69.614189814065199</v>
      </c>
      <c r="J2680">
        <v>19.724147396738498</v>
      </c>
      <c r="K2680">
        <v>37.012790205067503</v>
      </c>
      <c r="L2680">
        <v>30.384394669772998</v>
      </c>
      <c r="M2680">
        <v>90.451752337310694</v>
      </c>
      <c r="N2680">
        <v>1.22983650059921</v>
      </c>
      <c r="O2680">
        <v>0.18552875695731999</v>
      </c>
      <c r="P2680">
        <v>168.617088154117</v>
      </c>
      <c r="Q2680">
        <v>0.21604027928695799</v>
      </c>
    </row>
    <row r="2681" spans="1:17" hidden="1" x14ac:dyDescent="0.3">
      <c r="A2681" t="s">
        <v>5524</v>
      </c>
      <c r="B2681" t="s">
        <v>5525</v>
      </c>
      <c r="C2681" t="str">
        <f>IFERROR(VLOOKUP(Table1[[#This Row],[Ticker]],[1]!Table1[[Symbol]:[Industry]],2,FALSE),"-")</f>
        <v>-</v>
      </c>
      <c r="D2681" t="s">
        <v>304</v>
      </c>
      <c r="E2681">
        <v>130.9193215</v>
      </c>
      <c r="F2681">
        <v>115.05</v>
      </c>
      <c r="G2681">
        <v>69.594556145170898</v>
      </c>
      <c r="H2681">
        <v>-6.7437279028589003</v>
      </c>
      <c r="I2681">
        <v>-28.2978945680333</v>
      </c>
      <c r="J2681">
        <v>-5.6603965982128299</v>
      </c>
      <c r="K2681">
        <v>121.003540663363</v>
      </c>
      <c r="L2681">
        <v>108.799667939752</v>
      </c>
      <c r="M2681">
        <v>27.852982004041898</v>
      </c>
      <c r="N2681">
        <v>0.86065573770491799</v>
      </c>
      <c r="O2681">
        <v>29.943502824858701</v>
      </c>
      <c r="P2681">
        <v>114.84593837535</v>
      </c>
      <c r="Q2681">
        <v>0.176375110550586</v>
      </c>
    </row>
    <row r="2682" spans="1:17" hidden="1" x14ac:dyDescent="0.3">
      <c r="A2682" t="s">
        <v>5526</v>
      </c>
      <c r="B2682" t="s">
        <v>5527</v>
      </c>
      <c r="C2682" t="str">
        <f>IFERROR(VLOOKUP(Table1[[#This Row],[Ticker]],[1]!Table1[[Symbol]:[Industry]],2,FALSE),"-")</f>
        <v>-</v>
      </c>
      <c r="D2682" t="s">
        <v>5528</v>
      </c>
      <c r="E2682">
        <v>130.82513850000001</v>
      </c>
      <c r="F2682">
        <v>52.6</v>
      </c>
      <c r="G2682">
        <v>-36.946254386878202</v>
      </c>
      <c r="H2682">
        <v>-7.0930012268157796</v>
      </c>
      <c r="I2682">
        <v>-22.4540308597593</v>
      </c>
      <c r="J2682">
        <v>-0.95111665982238802</v>
      </c>
      <c r="K2682">
        <v>54.154792304075301</v>
      </c>
      <c r="M2682">
        <v>50.943985891855597</v>
      </c>
      <c r="N2682">
        <v>0.79533765279540403</v>
      </c>
      <c r="O2682">
        <v>42.300380228136802</v>
      </c>
      <c r="P2682">
        <v>16.243093922651902</v>
      </c>
    </row>
    <row r="2683" spans="1:17" hidden="1" x14ac:dyDescent="0.3">
      <c r="A2683" t="s">
        <v>5529</v>
      </c>
      <c r="B2683" t="s">
        <v>5530</v>
      </c>
      <c r="C2683" t="str">
        <f>IFERROR(VLOOKUP(Table1[[#This Row],[Ticker]],[1]!Table1[[Symbol]:[Industry]],2,FALSE),"-")</f>
        <v>-</v>
      </c>
      <c r="D2683" t="s">
        <v>637</v>
      </c>
      <c r="E2683">
        <v>130.62144852</v>
      </c>
      <c r="F2683">
        <v>4.42</v>
      </c>
      <c r="G2683">
        <v>39.623937326170498</v>
      </c>
      <c r="H2683">
        <v>52.552731462395101</v>
      </c>
      <c r="I2683">
        <v>6.6801682744397599</v>
      </c>
      <c r="J2683">
        <v>16.173046456428299</v>
      </c>
      <c r="K2683">
        <v>3.4477644879097702</v>
      </c>
      <c r="L2683">
        <v>3.4305345611263798</v>
      </c>
      <c r="M2683">
        <v>77.072140198389803</v>
      </c>
      <c r="N2683">
        <v>1.7142054641683899</v>
      </c>
      <c r="O2683">
        <v>11.196688167902201</v>
      </c>
      <c r="P2683">
        <v>134.60191981931101</v>
      </c>
      <c r="Q2683">
        <v>-5.4618592376013998E-2</v>
      </c>
    </row>
    <row r="2684" spans="1:17" hidden="1" x14ac:dyDescent="0.3">
      <c r="A2684" t="s">
        <v>5531</v>
      </c>
      <c r="B2684" t="s">
        <v>5532</v>
      </c>
      <c r="C2684" t="str">
        <f>IFERROR(VLOOKUP(Table1[[#This Row],[Ticker]],[1]!Table1[[Symbol]:[Industry]],2,FALSE),"-")</f>
        <v>-</v>
      </c>
      <c r="D2684" t="s">
        <v>637</v>
      </c>
      <c r="E2684">
        <v>130.40262899999999</v>
      </c>
      <c r="F2684">
        <v>1799</v>
      </c>
      <c r="G2684">
        <v>133.62542590047099</v>
      </c>
      <c r="H2684">
        <v>28.032965029821899</v>
      </c>
      <c r="I2684">
        <v>100.914036348195</v>
      </c>
      <c r="J2684">
        <v>-12.1372803034497</v>
      </c>
      <c r="K2684">
        <v>1533.86377415318</v>
      </c>
      <c r="L2684">
        <v>1095.2356671720099</v>
      </c>
      <c r="M2684">
        <v>37.851568980602899</v>
      </c>
      <c r="N2684">
        <v>0.89581164985823403</v>
      </c>
      <c r="O2684">
        <v>24.705391884380099</v>
      </c>
      <c r="P2684">
        <v>160.02746260027399</v>
      </c>
      <c r="Q2684">
        <v>8.6444367811273001E-2</v>
      </c>
    </row>
    <row r="2685" spans="1:17" hidden="1" x14ac:dyDescent="0.3">
      <c r="A2685" t="s">
        <v>5533</v>
      </c>
      <c r="B2685" t="s">
        <v>5534</v>
      </c>
      <c r="C2685" t="str">
        <f>IFERROR(VLOOKUP(Table1[[#This Row],[Ticker]],[1]!Table1[[Symbol]:[Industry]],2,FALSE),"-")</f>
        <v>-</v>
      </c>
      <c r="E2685">
        <v>130.23876799999999</v>
      </c>
      <c r="F2685">
        <v>92.6</v>
      </c>
      <c r="G2685">
        <v>-23.352849074608699</v>
      </c>
      <c r="H2685">
        <v>-8.5928062950418909</v>
      </c>
      <c r="I2685">
        <v>-31.001119419954001</v>
      </c>
      <c r="J2685">
        <v>-1.5742135807911199</v>
      </c>
      <c r="K2685">
        <v>94.838464958254207</v>
      </c>
      <c r="L2685">
        <v>97.168740712103798</v>
      </c>
      <c r="M2685">
        <v>42.873689088548602</v>
      </c>
      <c r="N2685">
        <v>1.15259133389974</v>
      </c>
      <c r="O2685">
        <v>49.784017278617597</v>
      </c>
      <c r="P2685">
        <v>12.1065375302663</v>
      </c>
    </row>
    <row r="2686" spans="1:17" hidden="1" x14ac:dyDescent="0.3">
      <c r="A2686" t="s">
        <v>5535</v>
      </c>
      <c r="B2686" t="s">
        <v>5536</v>
      </c>
      <c r="C2686" t="str">
        <f>IFERROR(VLOOKUP(Table1[[#This Row],[Ticker]],[1]!Table1[[Symbol]:[Industry]],2,FALSE),"-")</f>
        <v>-</v>
      </c>
      <c r="D2686" t="s">
        <v>1634</v>
      </c>
      <c r="E2686">
        <v>130.02585719999999</v>
      </c>
      <c r="F2686">
        <v>61.64</v>
      </c>
      <c r="G2686">
        <v>-2.9244725972393599</v>
      </c>
      <c r="H2686">
        <v>-1.8075883776847901</v>
      </c>
      <c r="I2686">
        <v>5.0319436097096899</v>
      </c>
      <c r="J2686">
        <v>0.19863116340491699</v>
      </c>
      <c r="K2686">
        <v>60.423717706059001</v>
      </c>
      <c r="L2686">
        <v>56.336151682247603</v>
      </c>
      <c r="M2686">
        <v>57.650387217952897</v>
      </c>
      <c r="N2686">
        <v>0.61070652213918897</v>
      </c>
      <c r="O2686">
        <v>3.3257624918883799</v>
      </c>
      <c r="P2686">
        <v>28.711630820630599</v>
      </c>
      <c r="Q2686">
        <v>-2.9836431339762999E-2</v>
      </c>
    </row>
    <row r="2687" spans="1:17" hidden="1" x14ac:dyDescent="0.3">
      <c r="A2687" t="s">
        <v>5537</v>
      </c>
      <c r="B2687" t="s">
        <v>5538</v>
      </c>
      <c r="C2687" t="str">
        <f>IFERROR(VLOOKUP(Table1[[#This Row],[Ticker]],[1]!Table1[[Symbol]:[Industry]],2,FALSE),"-")</f>
        <v>-</v>
      </c>
      <c r="D2687" t="s">
        <v>416</v>
      </c>
      <c r="E2687">
        <v>129.87200855999899</v>
      </c>
      <c r="F2687">
        <v>100.67</v>
      </c>
      <c r="G2687">
        <v>-27.140715168617302</v>
      </c>
      <c r="H2687">
        <v>49.761954355105601</v>
      </c>
      <c r="I2687">
        <v>-8.5537410237350002</v>
      </c>
      <c r="J2687">
        <v>46.376844419673702</v>
      </c>
      <c r="K2687">
        <v>75.799589663261699</v>
      </c>
      <c r="L2687">
        <v>85.2938557170949</v>
      </c>
      <c r="M2687">
        <v>79.251287520717895</v>
      </c>
      <c r="N2687">
        <v>3.2651123423275901</v>
      </c>
      <c r="O2687">
        <v>35.225333620648001</v>
      </c>
      <c r="P2687">
        <v>60.497865341430398</v>
      </c>
      <c r="Q2687">
        <v>0.24668638087550801</v>
      </c>
    </row>
    <row r="2688" spans="1:17" hidden="1" x14ac:dyDescent="0.3">
      <c r="A2688" t="s">
        <v>5539</v>
      </c>
      <c r="B2688" t="s">
        <v>5540</v>
      </c>
      <c r="C2688" t="str">
        <f>IFERROR(VLOOKUP(Table1[[#This Row],[Ticker]],[1]!Table1[[Symbol]:[Industry]],2,FALSE),"-")</f>
        <v>-</v>
      </c>
      <c r="D2688" t="s">
        <v>1402</v>
      </c>
      <c r="E2688">
        <v>129.377421</v>
      </c>
      <c r="F2688">
        <v>134.30000000000001</v>
      </c>
      <c r="G2688">
        <v>50.728008143245901</v>
      </c>
      <c r="H2688">
        <v>18.6101287534226</v>
      </c>
      <c r="I2688">
        <v>-12.3176737585206</v>
      </c>
      <c r="J2688">
        <v>21.535434925886101</v>
      </c>
      <c r="K2688">
        <v>118.886696933427</v>
      </c>
      <c r="L2688">
        <v>111.206094706036</v>
      </c>
      <c r="M2688">
        <v>86.904472545795997</v>
      </c>
      <c r="N2688">
        <v>2.3820733760930399</v>
      </c>
      <c r="O2688">
        <v>14.4452717795978</v>
      </c>
      <c r="P2688">
        <v>91.857142857142804</v>
      </c>
      <c r="Q2688">
        <v>0.116450793622713</v>
      </c>
    </row>
    <row r="2689" spans="1:17" hidden="1" x14ac:dyDescent="0.3">
      <c r="A2689" t="s">
        <v>5541</v>
      </c>
      <c r="B2689" t="s">
        <v>5542</v>
      </c>
      <c r="C2689" t="str">
        <f>IFERROR(VLOOKUP(Table1[[#This Row],[Ticker]],[1]!Table1[[Symbol]:[Industry]],2,FALSE),"-")</f>
        <v>-</v>
      </c>
      <c r="E2689">
        <v>129.33181259</v>
      </c>
      <c r="F2689">
        <v>129</v>
      </c>
      <c r="G2689">
        <v>1751.32722094211</v>
      </c>
      <c r="H2689">
        <v>-15.6588010692113</v>
      </c>
      <c r="I2689">
        <v>242.68062113187801</v>
      </c>
      <c r="J2689">
        <v>-2.28587491453936</v>
      </c>
      <c r="K2689">
        <v>135.607419174</v>
      </c>
      <c r="M2689">
        <v>31.0422764849096</v>
      </c>
      <c r="N2689">
        <v>0.28573334222637198</v>
      </c>
      <c r="O2689">
        <v>48.062015503875898</v>
      </c>
      <c r="P2689">
        <v>1777.72925764192</v>
      </c>
    </row>
    <row r="2690" spans="1:17" hidden="1" x14ac:dyDescent="0.3">
      <c r="A2690" t="s">
        <v>5543</v>
      </c>
      <c r="B2690" t="s">
        <v>5544</v>
      </c>
      <c r="C2690" t="str">
        <f>IFERROR(VLOOKUP(Table1[[#This Row],[Ticker]],[1]!Table1[[Symbol]:[Industry]],2,FALSE),"-")</f>
        <v>-</v>
      </c>
      <c r="D2690" t="s">
        <v>21</v>
      </c>
      <c r="E2690">
        <v>129.28301354999999</v>
      </c>
      <c r="F2690">
        <v>204</v>
      </c>
      <c r="G2690">
        <v>24.597223107746501</v>
      </c>
      <c r="H2690">
        <v>-1.3380154718300199</v>
      </c>
      <c r="I2690">
        <v>-9.7054043550492608</v>
      </c>
      <c r="J2690">
        <v>-2.1039008291735102</v>
      </c>
      <c r="K2690">
        <v>203.10095896192001</v>
      </c>
      <c r="L2690">
        <v>188.44551645513599</v>
      </c>
      <c r="M2690">
        <v>49.5179588494616</v>
      </c>
      <c r="N2690">
        <v>0.93646403888292096</v>
      </c>
      <c r="O2690">
        <v>27.450980392156801</v>
      </c>
      <c r="P2690">
        <v>61.137440758293799</v>
      </c>
      <c r="Q2690">
        <v>-5.0094904125649001E-2</v>
      </c>
    </row>
    <row r="2691" spans="1:17" hidden="1" x14ac:dyDescent="0.3">
      <c r="A2691" t="s">
        <v>5545</v>
      </c>
      <c r="B2691" t="s">
        <v>5546</v>
      </c>
      <c r="C2691" t="str">
        <f>IFERROR(VLOOKUP(Table1[[#This Row],[Ticker]],[1]!Table1[[Symbol]:[Industry]],2,FALSE),"-")</f>
        <v>-</v>
      </c>
      <c r="D2691" t="s">
        <v>246</v>
      </c>
      <c r="E2691">
        <v>129.17130295999999</v>
      </c>
      <c r="F2691">
        <v>122.9</v>
      </c>
      <c r="G2691">
        <v>62.529554383978201</v>
      </c>
      <c r="H2691">
        <v>41.4213085374939</v>
      </c>
      <c r="I2691">
        <v>56.3311176965831</v>
      </c>
      <c r="J2691">
        <v>12.3077380240571</v>
      </c>
      <c r="K2691">
        <v>106.848972865438</v>
      </c>
      <c r="M2691">
        <v>67.496950243282797</v>
      </c>
      <c r="N2691">
        <v>0.55269509251810101</v>
      </c>
      <c r="O2691">
        <v>9.0317331163547401</v>
      </c>
      <c r="P2691">
        <v>123.454545454545</v>
      </c>
    </row>
    <row r="2692" spans="1:17" hidden="1" x14ac:dyDescent="0.3">
      <c r="A2692" t="s">
        <v>5547</v>
      </c>
      <c r="B2692" t="s">
        <v>5548</v>
      </c>
      <c r="C2692" t="str">
        <f>IFERROR(VLOOKUP(Table1[[#This Row],[Ticker]],[1]!Table1[[Symbol]:[Industry]],2,FALSE),"-")</f>
        <v>-</v>
      </c>
      <c r="D2692" t="s">
        <v>193</v>
      </c>
      <c r="E2692">
        <v>129.16479930999901</v>
      </c>
      <c r="F2692">
        <v>530</v>
      </c>
      <c r="G2692">
        <v>4.4621608310607304</v>
      </c>
      <c r="H2692">
        <v>-0.81834809070751502</v>
      </c>
      <c r="I2692">
        <v>-18.2785085176187</v>
      </c>
      <c r="J2692">
        <v>3.43485465509313</v>
      </c>
      <c r="K2692">
        <v>516.84014098656303</v>
      </c>
      <c r="L2692">
        <v>495.01873372258598</v>
      </c>
      <c r="M2692">
        <v>67.182004239529405</v>
      </c>
      <c r="N2692">
        <v>1.0529683749755001</v>
      </c>
      <c r="O2692">
        <v>31.4905660377358</v>
      </c>
      <c r="P2692">
        <v>39.473684210526301</v>
      </c>
      <c r="Q2692">
        <v>7.5671345596051001E-2</v>
      </c>
    </row>
    <row r="2693" spans="1:17" hidden="1" x14ac:dyDescent="0.3">
      <c r="A2693" t="s">
        <v>5549</v>
      </c>
      <c r="B2693" t="s">
        <v>5550</v>
      </c>
      <c r="C2693" t="str">
        <f>IFERROR(VLOOKUP(Table1[[#This Row],[Ticker]],[1]!Table1[[Symbol]:[Industry]],2,FALSE),"-")</f>
        <v>-</v>
      </c>
      <c r="D2693" t="s">
        <v>413</v>
      </c>
      <c r="E2693">
        <v>129.126526754</v>
      </c>
      <c r="F2693">
        <v>25.76</v>
      </c>
      <c r="G2693">
        <v>118.931296633529</v>
      </c>
      <c r="H2693">
        <v>22.017206541928498</v>
      </c>
      <c r="I2693">
        <v>102.75685349398201</v>
      </c>
      <c r="J2693">
        <v>-2.2001975356138899</v>
      </c>
      <c r="K2693">
        <v>21.368784507104301</v>
      </c>
      <c r="L2693">
        <v>15.142078804179899</v>
      </c>
      <c r="M2693">
        <v>78.842229129695397</v>
      </c>
      <c r="N2693">
        <v>0.15237564555227501</v>
      </c>
      <c r="O2693">
        <v>3.6490683229813499</v>
      </c>
      <c r="P2693">
        <v>212.24242424242399</v>
      </c>
      <c r="Q2693">
        <v>0.118759523685218</v>
      </c>
    </row>
    <row r="2694" spans="1:17" hidden="1" x14ac:dyDescent="0.3">
      <c r="A2694" t="s">
        <v>5551</v>
      </c>
      <c r="B2694" t="s">
        <v>5552</v>
      </c>
      <c r="C2694" t="str">
        <f>IFERROR(VLOOKUP(Table1[[#This Row],[Ticker]],[1]!Table1[[Symbol]:[Industry]],2,FALSE),"-")</f>
        <v>-</v>
      </c>
      <c r="D2694" t="s">
        <v>711</v>
      </c>
      <c r="E2694">
        <v>128.966509</v>
      </c>
      <c r="F2694">
        <v>89.35</v>
      </c>
      <c r="G2694">
        <v>-2.0479663106071402</v>
      </c>
      <c r="H2694">
        <v>-0.25895939277395003</v>
      </c>
      <c r="I2694">
        <v>-0.113758124836094</v>
      </c>
      <c r="J2694">
        <v>0.19563291909453101</v>
      </c>
      <c r="K2694">
        <v>85.378263253763294</v>
      </c>
      <c r="L2694">
        <v>79.838578920456797</v>
      </c>
      <c r="M2694">
        <v>61.719228691607398</v>
      </c>
      <c r="N2694">
        <v>0.82928560667351703</v>
      </c>
      <c r="O2694">
        <v>2.2943480693900602</v>
      </c>
      <c r="P2694">
        <v>28.643932208395999</v>
      </c>
      <c r="Q2694">
        <v>1.0011050249949E-2</v>
      </c>
    </row>
    <row r="2695" spans="1:17" hidden="1" x14ac:dyDescent="0.3">
      <c r="A2695" t="s">
        <v>5553</v>
      </c>
      <c r="B2695" t="s">
        <v>5554</v>
      </c>
      <c r="C2695" t="str">
        <f>IFERROR(VLOOKUP(Table1[[#This Row],[Ticker]],[1]!Table1[[Symbol]:[Industry]],2,FALSE),"-")</f>
        <v>-</v>
      </c>
      <c r="D2695" t="s">
        <v>416</v>
      </c>
      <c r="E2695">
        <v>128.79119</v>
      </c>
      <c r="F2695">
        <v>71.5</v>
      </c>
      <c r="G2695">
        <v>-50.844602482324802</v>
      </c>
      <c r="H2695">
        <v>9.9824727096446999</v>
      </c>
      <c r="I2695">
        <v>-54.709813172684498</v>
      </c>
      <c r="J2695">
        <v>-8.0785664467974296</v>
      </c>
      <c r="K2695">
        <v>74.175581327657298</v>
      </c>
      <c r="L2695">
        <v>91.531639064880594</v>
      </c>
      <c r="M2695">
        <v>45.702522830831903</v>
      </c>
      <c r="N2695">
        <v>1.1470984784368801</v>
      </c>
      <c r="O2695">
        <v>135.664335664335</v>
      </c>
      <c r="P2695">
        <v>21.5779629314742</v>
      </c>
      <c r="Q2695">
        <v>0.23352572446431899</v>
      </c>
    </row>
    <row r="2696" spans="1:17" hidden="1" x14ac:dyDescent="0.3">
      <c r="A2696" t="s">
        <v>5555</v>
      </c>
      <c r="B2696" t="s">
        <v>5556</v>
      </c>
      <c r="C2696" t="str">
        <f>IFERROR(VLOOKUP(Table1[[#This Row],[Ticker]],[1]!Table1[[Symbol]:[Industry]],2,FALSE),"-")</f>
        <v>-</v>
      </c>
      <c r="D2696" t="s">
        <v>1175</v>
      </c>
      <c r="E2696">
        <v>128.55917143299999</v>
      </c>
      <c r="F2696">
        <v>22.72</v>
      </c>
      <c r="G2696">
        <v>-3.6943775843773401</v>
      </c>
      <c r="H2696">
        <v>-5.9876412084122803</v>
      </c>
      <c r="I2696">
        <v>-37.049846121613697</v>
      </c>
      <c r="J2696">
        <v>-3.0381485742767902</v>
      </c>
      <c r="K2696">
        <v>23.1264127899443</v>
      </c>
      <c r="L2696">
        <v>23.013841473151601</v>
      </c>
      <c r="M2696">
        <v>44.960644495956501</v>
      </c>
      <c r="N2696">
        <v>0.73642135501778605</v>
      </c>
      <c r="O2696">
        <v>56.161971830985898</v>
      </c>
      <c r="P2696">
        <v>29.6803652968036</v>
      </c>
      <c r="Q2696">
        <v>3.8821212245367998E-2</v>
      </c>
    </row>
    <row r="2697" spans="1:17" hidden="1" x14ac:dyDescent="0.3">
      <c r="A2697" t="s">
        <v>5557</v>
      </c>
      <c r="B2697" t="s">
        <v>5558</v>
      </c>
      <c r="C2697" t="str">
        <f>IFERROR(VLOOKUP(Table1[[#This Row],[Ticker]],[1]!Table1[[Symbol]:[Industry]],2,FALSE),"-")</f>
        <v>-</v>
      </c>
      <c r="D2697" t="s">
        <v>127</v>
      </c>
      <c r="E2697">
        <v>128.44911999999999</v>
      </c>
      <c r="F2697">
        <v>115.75</v>
      </c>
      <c r="G2697">
        <v>26.706428908662101</v>
      </c>
      <c r="H2697">
        <v>8.1044584807303899</v>
      </c>
      <c r="I2697">
        <v>-21.7969287818709</v>
      </c>
      <c r="J2697">
        <v>-0.84725505660892397</v>
      </c>
      <c r="K2697">
        <v>115.744599606531</v>
      </c>
      <c r="L2697">
        <v>115.379419845515</v>
      </c>
      <c r="M2697">
        <v>69.116073662131598</v>
      </c>
      <c r="N2697">
        <v>1.2016868056118699</v>
      </c>
      <c r="O2697">
        <v>76.8034557235421</v>
      </c>
      <c r="P2697">
        <v>106.696428571428</v>
      </c>
      <c r="Q2697">
        <v>0.25870666906883</v>
      </c>
    </row>
    <row r="2698" spans="1:17" hidden="1" x14ac:dyDescent="0.3">
      <c r="A2698" t="s">
        <v>5559</v>
      </c>
      <c r="B2698" t="s">
        <v>5560</v>
      </c>
      <c r="C2698" t="str">
        <f>IFERROR(VLOOKUP(Table1[[#This Row],[Ticker]],[1]!Table1[[Symbol]:[Industry]],2,FALSE),"-")</f>
        <v>-</v>
      </c>
      <c r="D2698" t="s">
        <v>1018</v>
      </c>
      <c r="E2698">
        <v>128.4122357</v>
      </c>
      <c r="F2698">
        <v>6.98</v>
      </c>
      <c r="G2698">
        <v>-66.827568614697</v>
      </c>
      <c r="H2698">
        <v>-17.555964189778699</v>
      </c>
      <c r="I2698">
        <v>-69.218681674213599</v>
      </c>
      <c r="J2698">
        <v>-6.1678428199447701</v>
      </c>
      <c r="K2698">
        <v>8.4243337352049199</v>
      </c>
      <c r="L2698">
        <v>11.251641258823801</v>
      </c>
      <c r="M2698">
        <v>14.2565877681304</v>
      </c>
      <c r="N2698">
        <v>0.35023080116307398</v>
      </c>
      <c r="O2698">
        <v>218.76790830945501</v>
      </c>
      <c r="P2698">
        <v>1.7492711370262299</v>
      </c>
      <c r="Q2698">
        <v>-7.1380040906062994E-2</v>
      </c>
    </row>
    <row r="2699" spans="1:17" hidden="1" x14ac:dyDescent="0.3">
      <c r="A2699" t="s">
        <v>5561</v>
      </c>
      <c r="B2699" t="s">
        <v>5562</v>
      </c>
      <c r="C2699" t="str">
        <f>IFERROR(VLOOKUP(Table1[[#This Row],[Ticker]],[1]!Table1[[Symbol]:[Industry]],2,FALSE),"-")</f>
        <v>-</v>
      </c>
      <c r="D2699" t="s">
        <v>1224</v>
      </c>
      <c r="E2699">
        <v>128.27587800000001</v>
      </c>
      <c r="F2699">
        <v>161.19999999999999</v>
      </c>
      <c r="G2699">
        <v>56.779781482014698</v>
      </c>
      <c r="H2699">
        <v>0.90430071088351105</v>
      </c>
      <c r="I2699">
        <v>-21.702762249349298</v>
      </c>
      <c r="J2699">
        <v>-3.7927404448423898</v>
      </c>
      <c r="K2699">
        <v>167.537942428842</v>
      </c>
      <c r="L2699">
        <v>133.12505873456499</v>
      </c>
      <c r="M2699">
        <v>75.523259177569003</v>
      </c>
      <c r="N2699">
        <v>2.328125</v>
      </c>
      <c r="O2699">
        <v>37.562034739454099</v>
      </c>
      <c r="P2699">
        <v>90.5437352245863</v>
      </c>
    </row>
    <row r="2700" spans="1:17" hidden="1" x14ac:dyDescent="0.3">
      <c r="A2700" t="s">
        <v>5563</v>
      </c>
      <c r="B2700" t="s">
        <v>5564</v>
      </c>
      <c r="C2700" t="str">
        <f>IFERROR(VLOOKUP(Table1[[#This Row],[Ticker]],[1]!Table1[[Symbol]:[Industry]],2,FALSE),"-")</f>
        <v>-</v>
      </c>
      <c r="E2700">
        <v>128.23240648800001</v>
      </c>
      <c r="F2700">
        <v>72.150000000000006</v>
      </c>
      <c r="G2700">
        <v>147.932564060652</v>
      </c>
      <c r="H2700">
        <v>70.026838357991906</v>
      </c>
      <c r="I2700">
        <v>127.39366941438</v>
      </c>
      <c r="J2700">
        <v>-7.0618647393280201</v>
      </c>
      <c r="K2700">
        <v>49.85110784826</v>
      </c>
      <c r="L2700">
        <v>36.999169407422599</v>
      </c>
      <c r="M2700">
        <v>68.654886120333799</v>
      </c>
      <c r="N2700">
        <v>1.5452977277378599</v>
      </c>
      <c r="O2700">
        <v>6.7221067221067097</v>
      </c>
      <c r="P2700">
        <v>227.21088435374099</v>
      </c>
      <c r="Q2700">
        <v>0.112272645658288</v>
      </c>
    </row>
    <row r="2701" spans="1:17" hidden="1" x14ac:dyDescent="0.3">
      <c r="A2701" t="s">
        <v>5565</v>
      </c>
      <c r="B2701" t="s">
        <v>5566</v>
      </c>
      <c r="C2701" t="str">
        <f>IFERROR(VLOOKUP(Table1[[#This Row],[Ticker]],[1]!Table1[[Symbol]:[Industry]],2,FALSE),"-")</f>
        <v>-</v>
      </c>
      <c r="D2701" t="s">
        <v>299</v>
      </c>
      <c r="E2701">
        <v>128.196491385</v>
      </c>
      <c r="F2701">
        <v>38.17</v>
      </c>
      <c r="G2701">
        <v>-37.115486992201099</v>
      </c>
      <c r="H2701">
        <v>1.9746616424449599</v>
      </c>
      <c r="I2701">
        <v>-39.8909452481562</v>
      </c>
      <c r="J2701">
        <v>-2.7380471706369298</v>
      </c>
      <c r="K2701">
        <v>40.263979438404903</v>
      </c>
      <c r="L2701">
        <v>44.480196472297003</v>
      </c>
      <c r="M2701">
        <v>41.784118411308803</v>
      </c>
      <c r="N2701">
        <v>1.46897983599935</v>
      </c>
      <c r="O2701">
        <v>90.987686664920005</v>
      </c>
      <c r="P2701">
        <v>10.4775687409551</v>
      </c>
      <c r="Q2701">
        <v>-4.1685897944248998E-2</v>
      </c>
    </row>
    <row r="2702" spans="1:17" hidden="1" x14ac:dyDescent="0.3">
      <c r="A2702" t="s">
        <v>5567</v>
      </c>
      <c r="B2702" t="s">
        <v>5568</v>
      </c>
      <c r="C2702" t="str">
        <f>IFERROR(VLOOKUP(Table1[[#This Row],[Ticker]],[1]!Table1[[Symbol]:[Industry]],2,FALSE),"-")</f>
        <v>-</v>
      </c>
      <c r="D2702" t="s">
        <v>21</v>
      </c>
      <c r="E2702">
        <v>128.05050088799999</v>
      </c>
      <c r="F2702">
        <v>100.94</v>
      </c>
      <c r="G2702">
        <v>-61.0263890314096</v>
      </c>
      <c r="H2702">
        <v>-21.957940793247801</v>
      </c>
      <c r="I2702">
        <v>-63.980088576293198</v>
      </c>
      <c r="J2702">
        <v>-4.8771274164012102</v>
      </c>
      <c r="K2702">
        <v>115.799593355374</v>
      </c>
      <c r="L2702">
        <v>140.09128889995699</v>
      </c>
      <c r="M2702">
        <v>38.306273129760903</v>
      </c>
      <c r="N2702">
        <v>0.65875617259355301</v>
      </c>
      <c r="O2702">
        <v>127.85813354468</v>
      </c>
      <c r="P2702">
        <v>1.3962832747363001</v>
      </c>
      <c r="Q2702">
        <v>5.7395594211630003E-3</v>
      </c>
    </row>
    <row r="2703" spans="1:17" hidden="1" x14ac:dyDescent="0.3">
      <c r="A2703" t="s">
        <v>5569</v>
      </c>
      <c r="B2703" t="s">
        <v>5570</v>
      </c>
      <c r="C2703" t="str">
        <f>IFERROR(VLOOKUP(Table1[[#This Row],[Ticker]],[1]!Table1[[Symbol]:[Industry]],2,FALSE),"-")</f>
        <v>-</v>
      </c>
      <c r="D2703" t="s">
        <v>177</v>
      </c>
      <c r="E2703">
        <v>128.0052</v>
      </c>
      <c r="F2703">
        <v>9.2799999999999994</v>
      </c>
      <c r="G2703">
        <v>-11.2655602730044</v>
      </c>
      <c r="H2703">
        <v>-10.376161234113701</v>
      </c>
      <c r="I2703">
        <v>-38.4339620246243</v>
      </c>
      <c r="J2703">
        <v>-2.80117339822948</v>
      </c>
      <c r="K2703">
        <v>9.7127889879070306</v>
      </c>
      <c r="L2703">
        <v>9.6733840421980197</v>
      </c>
      <c r="M2703">
        <v>37.3673341862361</v>
      </c>
      <c r="N2703">
        <v>1.2499539236244399</v>
      </c>
      <c r="O2703">
        <v>53.556034482758598</v>
      </c>
      <c r="P2703">
        <v>21.465968586387401</v>
      </c>
      <c r="Q2703">
        <v>0.115419351474671</v>
      </c>
    </row>
    <row r="2704" spans="1:17" hidden="1" x14ac:dyDescent="0.3">
      <c r="A2704" t="s">
        <v>5571</v>
      </c>
      <c r="B2704" t="s">
        <v>5572</v>
      </c>
      <c r="C2704" t="str">
        <f>IFERROR(VLOOKUP(Table1[[#This Row],[Ticker]],[1]!Table1[[Symbol]:[Industry]],2,FALSE),"-")</f>
        <v>-</v>
      </c>
      <c r="D2704" t="s">
        <v>130</v>
      </c>
      <c r="E2704">
        <v>127.887966179999</v>
      </c>
      <c r="F2704">
        <v>443.05</v>
      </c>
      <c r="G2704">
        <v>-16.341174695083499</v>
      </c>
      <c r="H2704">
        <v>-11.5928062950419</v>
      </c>
      <c r="I2704">
        <v>-40.737122409632299</v>
      </c>
      <c r="J2704">
        <v>-11.166070108787601</v>
      </c>
      <c r="K2704">
        <v>464.35960673066501</v>
      </c>
      <c r="L2704">
        <v>471.25427828498903</v>
      </c>
      <c r="M2704">
        <v>34.559917534404498</v>
      </c>
      <c r="N2704">
        <v>0.94684342317864201</v>
      </c>
      <c r="O2704">
        <v>52.488432456833301</v>
      </c>
      <c r="P2704">
        <v>24.4697288945076</v>
      </c>
      <c r="Q2704">
        <v>8.0721545532896996E-2</v>
      </c>
    </row>
    <row r="2705" spans="1:17" hidden="1" x14ac:dyDescent="0.3">
      <c r="A2705" t="s">
        <v>5573</v>
      </c>
      <c r="B2705" t="s">
        <v>5574</v>
      </c>
      <c r="C2705" t="str">
        <f>IFERROR(VLOOKUP(Table1[[#This Row],[Ticker]],[1]!Table1[[Symbol]:[Industry]],2,FALSE),"-")</f>
        <v>-</v>
      </c>
      <c r="E2705">
        <v>127.88115655</v>
      </c>
      <c r="F2705">
        <v>125.5</v>
      </c>
      <c r="G2705">
        <v>-41.929752697804297</v>
      </c>
      <c r="H2705">
        <v>-1.5574219157262501</v>
      </c>
      <c r="I2705">
        <v>-21.784139923133299</v>
      </c>
      <c r="J2705">
        <v>-3.69212491453936</v>
      </c>
      <c r="K2705">
        <v>130.28686071837899</v>
      </c>
      <c r="L2705">
        <v>136.073589056402</v>
      </c>
      <c r="M2705">
        <v>45.564016377561003</v>
      </c>
      <c r="N2705">
        <v>2.20603288911986</v>
      </c>
      <c r="O2705">
        <v>32.709163346613501</v>
      </c>
      <c r="P2705">
        <v>12.8089887640449</v>
      </c>
      <c r="Q2705">
        <v>0.114616592527128</v>
      </c>
    </row>
    <row r="2706" spans="1:17" hidden="1" x14ac:dyDescent="0.3">
      <c r="A2706" t="s">
        <v>5575</v>
      </c>
      <c r="B2706" t="s">
        <v>5576</v>
      </c>
      <c r="C2706" t="str">
        <f>IFERROR(VLOOKUP(Table1[[#This Row],[Ticker]],[1]!Table1[[Symbol]:[Industry]],2,FALSE),"-")</f>
        <v>-</v>
      </c>
      <c r="E2706">
        <v>127.4</v>
      </c>
      <c r="F2706">
        <v>19.989999999999998</v>
      </c>
      <c r="G2706">
        <v>45.925549507093002</v>
      </c>
      <c r="H2706">
        <v>30.866365907308602</v>
      </c>
      <c r="I2706">
        <v>7.5761402044822104</v>
      </c>
      <c r="J2706">
        <v>-3.2014618047832601</v>
      </c>
      <c r="K2706">
        <v>16.7053571753497</v>
      </c>
      <c r="L2706">
        <v>17.645885228761902</v>
      </c>
      <c r="M2706">
        <v>68.4710987664063</v>
      </c>
      <c r="N2706">
        <v>1.4751918252128</v>
      </c>
      <c r="O2706">
        <v>2.5012506253126499</v>
      </c>
      <c r="P2706">
        <v>96.558505408062899</v>
      </c>
      <c r="Q2706">
        <v>6.7749848979443E-2</v>
      </c>
    </row>
    <row r="2707" spans="1:17" hidden="1" x14ac:dyDescent="0.3">
      <c r="A2707" t="s">
        <v>5577</v>
      </c>
      <c r="B2707" t="s">
        <v>5578</v>
      </c>
      <c r="C2707" t="str">
        <f>IFERROR(VLOOKUP(Table1[[#This Row],[Ticker]],[1]!Table1[[Symbol]:[Industry]],2,FALSE),"-")</f>
        <v>-</v>
      </c>
      <c r="D2707" t="s">
        <v>214</v>
      </c>
      <c r="E2707">
        <v>127.29473695999999</v>
      </c>
      <c r="F2707">
        <v>131.83000000000001</v>
      </c>
      <c r="G2707">
        <v>252.96486977501601</v>
      </c>
      <c r="H2707">
        <v>1.65829724146382</v>
      </c>
      <c r="I2707">
        <v>66.6006810724069</v>
      </c>
      <c r="J2707">
        <v>8.4201712811128093</v>
      </c>
      <c r="K2707">
        <v>105.60933662246001</v>
      </c>
      <c r="L2707">
        <v>81.643727141321193</v>
      </c>
      <c r="M2707">
        <v>73.135291758270299</v>
      </c>
      <c r="N2707">
        <v>0.98639375066902701</v>
      </c>
      <c r="O2707">
        <v>0</v>
      </c>
      <c r="P2707">
        <v>291.76820208023702</v>
      </c>
      <c r="Q2707">
        <v>0.13822286613180099</v>
      </c>
    </row>
    <row r="2708" spans="1:17" hidden="1" x14ac:dyDescent="0.3">
      <c r="A2708" t="s">
        <v>5579</v>
      </c>
      <c r="B2708" t="s">
        <v>5580</v>
      </c>
      <c r="C2708" t="str">
        <f>IFERROR(VLOOKUP(Table1[[#This Row],[Ticker]],[1]!Table1[[Symbol]:[Industry]],2,FALSE),"-")</f>
        <v>-</v>
      </c>
      <c r="E2708">
        <v>127.25757</v>
      </c>
      <c r="F2708">
        <v>72.260000000000005</v>
      </c>
      <c r="G2708">
        <v>-34.643306541073301</v>
      </c>
      <c r="H2708">
        <v>-6.3492975231120701</v>
      </c>
      <c r="I2708">
        <v>-20.151083013954299</v>
      </c>
      <c r="J2708">
        <v>0.64852148957022304</v>
      </c>
      <c r="O2708">
        <v>15.416551342374699</v>
      </c>
      <c r="P2708">
        <v>0.64066852367690097</v>
      </c>
    </row>
    <row r="2709" spans="1:17" hidden="1" x14ac:dyDescent="0.3">
      <c r="A2709" t="s">
        <v>5581</v>
      </c>
      <c r="B2709" t="s">
        <v>5582</v>
      </c>
      <c r="C2709" t="str">
        <f>IFERROR(VLOOKUP(Table1[[#This Row],[Ticker]],[1]!Table1[[Symbol]:[Industry]],2,FALSE),"-")</f>
        <v>-</v>
      </c>
      <c r="D2709" t="s">
        <v>384</v>
      </c>
      <c r="E2709">
        <v>126.46843920000001</v>
      </c>
      <c r="F2709">
        <v>4.68</v>
      </c>
      <c r="G2709">
        <v>-18.815829803251699</v>
      </c>
      <c r="H2709">
        <v>-23.144701391143901</v>
      </c>
      <c r="I2709">
        <v>-48.666569929441302</v>
      </c>
      <c r="J2709">
        <v>-10.1963996786903</v>
      </c>
      <c r="K2709">
        <v>5.7099165621815002</v>
      </c>
      <c r="L2709">
        <v>6.4146936662523197</v>
      </c>
      <c r="M2709">
        <v>23.475671555750601</v>
      </c>
      <c r="N2709">
        <v>1.1953380202895001</v>
      </c>
      <c r="O2709">
        <v>108.333333333333</v>
      </c>
      <c r="P2709">
        <v>35.652173913043399</v>
      </c>
      <c r="Q2709">
        <v>-7.7260596069983006E-2</v>
      </c>
    </row>
    <row r="2710" spans="1:17" hidden="1" x14ac:dyDescent="0.3">
      <c r="A2710" t="s">
        <v>5583</v>
      </c>
      <c r="B2710" t="s">
        <v>5584</v>
      </c>
      <c r="C2710" t="str">
        <f>IFERROR(VLOOKUP(Table1[[#This Row],[Ticker]],[1]!Table1[[Symbol]:[Industry]],2,FALSE),"-")</f>
        <v>-</v>
      </c>
      <c r="D2710" t="s">
        <v>75</v>
      </c>
      <c r="E2710">
        <v>126.2480916</v>
      </c>
      <c r="F2710">
        <v>2.34</v>
      </c>
      <c r="G2710">
        <v>-22.9611055944962</v>
      </c>
      <c r="H2710">
        <v>10.0955509617364</v>
      </c>
      <c r="I2710">
        <v>-76.668849317262797</v>
      </c>
      <c r="J2710">
        <v>-6.5475613814815201</v>
      </c>
      <c r="K2710">
        <v>2.24695416365928</v>
      </c>
      <c r="L2710">
        <v>2.7848861918521099</v>
      </c>
      <c r="M2710">
        <v>58.4240209795121</v>
      </c>
      <c r="N2710">
        <v>1.28822098035725</v>
      </c>
      <c r="O2710">
        <v>212.39316239316199</v>
      </c>
      <c r="P2710">
        <v>24.7917282729506</v>
      </c>
      <c r="Q2710">
        <v>-3.4327431991477003E-2</v>
      </c>
    </row>
    <row r="2711" spans="1:17" hidden="1" x14ac:dyDescent="0.3">
      <c r="A2711" t="s">
        <v>5585</v>
      </c>
      <c r="B2711" t="s">
        <v>5586</v>
      </c>
      <c r="C2711" t="str">
        <f>IFERROR(VLOOKUP(Table1[[#This Row],[Ticker]],[1]!Table1[[Symbol]:[Industry]],2,FALSE),"-")</f>
        <v>-</v>
      </c>
      <c r="D2711" t="s">
        <v>75</v>
      </c>
      <c r="E2711">
        <v>125.89524403199999</v>
      </c>
      <c r="F2711">
        <v>93</v>
      </c>
      <c r="G2711">
        <v>22.041698336110301</v>
      </c>
      <c r="H2711">
        <v>-13.2098574441924</v>
      </c>
      <c r="I2711">
        <v>6.9400270829065098</v>
      </c>
      <c r="J2711">
        <v>-5.22103614065401</v>
      </c>
      <c r="K2711">
        <v>95.459735651668197</v>
      </c>
      <c r="L2711">
        <v>86.992917283912604</v>
      </c>
      <c r="M2711">
        <v>32.946802712048203</v>
      </c>
      <c r="N2711">
        <v>0.11695464722535701</v>
      </c>
      <c r="O2711">
        <v>43.978494623655898</v>
      </c>
      <c r="P2711">
        <v>56.962025316455602</v>
      </c>
      <c r="Q2711">
        <v>-1.5906052660512E-2</v>
      </c>
    </row>
    <row r="2712" spans="1:17" hidden="1" x14ac:dyDescent="0.3">
      <c r="A2712" t="s">
        <v>5587</v>
      </c>
      <c r="B2712" t="s">
        <v>5588</v>
      </c>
      <c r="C2712" t="str">
        <f>IFERROR(VLOOKUP(Table1[[#This Row],[Ticker]],[1]!Table1[[Symbol]:[Industry]],2,FALSE),"-")</f>
        <v>-</v>
      </c>
      <c r="D2712" t="s">
        <v>75</v>
      </c>
      <c r="E2712">
        <v>125.644903055</v>
      </c>
      <c r="F2712">
        <v>1401.05</v>
      </c>
      <c r="G2712">
        <v>-10.9134326524886</v>
      </c>
      <c r="H2712">
        <v>-8.4984176701371101</v>
      </c>
      <c r="I2712">
        <v>-11.8348131726845</v>
      </c>
      <c r="J2712">
        <v>0.91027666383508499</v>
      </c>
      <c r="K2712">
        <v>1439.95952458175</v>
      </c>
      <c r="L2712">
        <v>1363.7333480662601</v>
      </c>
      <c r="M2712">
        <v>38.3381118601393</v>
      </c>
      <c r="N2712">
        <v>1.58301526717557</v>
      </c>
      <c r="O2712">
        <v>15.980871489240201</v>
      </c>
      <c r="P2712">
        <v>34.071770334928203</v>
      </c>
      <c r="Q2712">
        <v>2.6130278371301999E-2</v>
      </c>
    </row>
    <row r="2713" spans="1:17" hidden="1" x14ac:dyDescent="0.3">
      <c r="A2713" t="s">
        <v>5589</v>
      </c>
      <c r="B2713" t="s">
        <v>5590</v>
      </c>
      <c r="C2713" t="str">
        <f>IFERROR(VLOOKUP(Table1[[#This Row],[Ticker]],[1]!Table1[[Symbol]:[Industry]],2,FALSE),"-")</f>
        <v>-</v>
      </c>
      <c r="E2713">
        <v>125.6347224</v>
      </c>
      <c r="F2713">
        <v>94.92</v>
      </c>
      <c r="G2713">
        <v>448.522251610311</v>
      </c>
      <c r="H2713">
        <v>-21.966678475493001</v>
      </c>
      <c r="I2713">
        <v>-49.748712976220801</v>
      </c>
      <c r="J2713">
        <v>3.2152162167455498</v>
      </c>
      <c r="K2713">
        <v>109.017640359835</v>
      </c>
      <c r="L2713">
        <v>112.013961070747</v>
      </c>
      <c r="M2713">
        <v>40.086583697337403</v>
      </c>
      <c r="N2713">
        <v>1.50594823791446</v>
      </c>
      <c r="O2713">
        <v>167.54108723135201</v>
      </c>
      <c r="P2713">
        <v>474.924288310115</v>
      </c>
    </row>
    <row r="2714" spans="1:17" hidden="1" x14ac:dyDescent="0.3">
      <c r="A2714" t="s">
        <v>5591</v>
      </c>
      <c r="B2714" t="s">
        <v>5592</v>
      </c>
      <c r="C2714" t="str">
        <f>IFERROR(VLOOKUP(Table1[[#This Row],[Ticker]],[1]!Table1[[Symbol]:[Industry]],2,FALSE),"-")</f>
        <v>-</v>
      </c>
      <c r="D2714" t="s">
        <v>246</v>
      </c>
      <c r="E2714">
        <v>125.4384</v>
      </c>
      <c r="F2714">
        <v>130.75</v>
      </c>
      <c r="G2714">
        <v>-30.719636407084799</v>
      </c>
      <c r="H2714">
        <v>0.23129642637447301</v>
      </c>
      <c r="I2714">
        <v>-28.9729276668171</v>
      </c>
      <c r="J2714">
        <v>-1.97337491453936</v>
      </c>
      <c r="K2714">
        <v>130.53257018100601</v>
      </c>
      <c r="L2714">
        <v>140.342588532376</v>
      </c>
      <c r="M2714">
        <v>45.9495771588319</v>
      </c>
      <c r="N2714">
        <v>0.80428640675545804</v>
      </c>
      <c r="O2714">
        <v>48.374760994263802</v>
      </c>
      <c r="P2714">
        <v>18.863636363636299</v>
      </c>
      <c r="Q2714">
        <v>6.4533312435156004E-2</v>
      </c>
    </row>
    <row r="2715" spans="1:17" hidden="1" x14ac:dyDescent="0.3">
      <c r="A2715" t="s">
        <v>5593</v>
      </c>
      <c r="B2715" t="s">
        <v>5594</v>
      </c>
      <c r="C2715" t="str">
        <f>IFERROR(VLOOKUP(Table1[[#This Row],[Ticker]],[1]!Table1[[Symbol]:[Industry]],2,FALSE),"-")</f>
        <v>-</v>
      </c>
      <c r="D2715" t="s">
        <v>46</v>
      </c>
      <c r="E2715">
        <v>125.377603059999</v>
      </c>
      <c r="F2715">
        <v>17.829999999999998</v>
      </c>
      <c r="G2715">
        <v>213.21701091924399</v>
      </c>
      <c r="H2715">
        <v>48.838963346453099</v>
      </c>
      <c r="I2715">
        <v>104.21139894852701</v>
      </c>
      <c r="J2715">
        <v>12.8830475352934</v>
      </c>
      <c r="K2715">
        <v>11.6937870987685</v>
      </c>
      <c r="L2715">
        <v>9.1372503673537597</v>
      </c>
      <c r="M2715">
        <v>90.129629617152702</v>
      </c>
      <c r="N2715">
        <v>2.5734746649241802</v>
      </c>
      <c r="O2715">
        <v>0</v>
      </c>
      <c r="Q2715">
        <v>8.1102170360457998E-2</v>
      </c>
    </row>
    <row r="2716" spans="1:17" hidden="1" x14ac:dyDescent="0.3">
      <c r="A2716" t="s">
        <v>5595</v>
      </c>
      <c r="B2716" t="s">
        <v>5596</v>
      </c>
      <c r="C2716" t="str">
        <f>IFERROR(VLOOKUP(Table1[[#This Row],[Ticker]],[1]!Table1[[Symbol]:[Industry]],2,FALSE),"-")</f>
        <v>-</v>
      </c>
      <c r="D2716" t="s">
        <v>130</v>
      </c>
      <c r="E2716">
        <v>125.3479116</v>
      </c>
      <c r="F2716">
        <v>136.69999999999999</v>
      </c>
      <c r="G2716">
        <v>25.774296373779901</v>
      </c>
      <c r="H2716">
        <v>4.4244007447710398</v>
      </c>
      <c r="I2716">
        <v>-20.8675221303935</v>
      </c>
      <c r="J2716">
        <v>-5.4585700112244497</v>
      </c>
      <c r="K2716">
        <v>129.40841197533999</v>
      </c>
      <c r="L2716">
        <v>121.69904970075</v>
      </c>
      <c r="M2716">
        <v>57.068109505945799</v>
      </c>
      <c r="N2716">
        <v>1.00325798675836</v>
      </c>
      <c r="O2716">
        <v>42.4652523774689</v>
      </c>
      <c r="P2716">
        <v>55.340909090909001</v>
      </c>
      <c r="Q2716">
        <v>6.9342768007896002E-2</v>
      </c>
    </row>
    <row r="2717" spans="1:17" hidden="1" x14ac:dyDescent="0.3">
      <c r="A2717" t="s">
        <v>5597</v>
      </c>
      <c r="B2717" t="s">
        <v>5598</v>
      </c>
      <c r="C2717" t="str">
        <f>IFERROR(VLOOKUP(Table1[[#This Row],[Ticker]],[1]!Table1[[Symbol]:[Industry]],2,FALSE),"-")</f>
        <v>-</v>
      </c>
      <c r="E2717">
        <v>125.05564</v>
      </c>
      <c r="F2717">
        <v>74.010000000000005</v>
      </c>
      <c r="G2717">
        <v>-33.657675797547803</v>
      </c>
      <c r="H2717">
        <v>13.4240358102212</v>
      </c>
      <c r="I2717">
        <v>-30.7050732121842</v>
      </c>
      <c r="J2717">
        <v>9.1855952506425194</v>
      </c>
      <c r="K2717">
        <v>66.464147214942201</v>
      </c>
      <c r="M2717">
        <v>68.133176567007197</v>
      </c>
      <c r="N2717">
        <v>1.6446409621506899</v>
      </c>
      <c r="O2717">
        <v>30.955276314011599</v>
      </c>
      <c r="P2717">
        <v>60.021621621621598</v>
      </c>
    </row>
    <row r="2718" spans="1:17" hidden="1" x14ac:dyDescent="0.3">
      <c r="A2718" t="s">
        <v>5599</v>
      </c>
      <c r="B2718" t="s">
        <v>5600</v>
      </c>
      <c r="C2718" t="str">
        <f>IFERROR(VLOOKUP(Table1[[#This Row],[Ticker]],[1]!Table1[[Symbol]:[Industry]],2,FALSE),"-")</f>
        <v>-</v>
      </c>
      <c r="D2718" t="s">
        <v>1621</v>
      </c>
      <c r="E2718">
        <v>124.818600205</v>
      </c>
      <c r="F2718">
        <v>7.55</v>
      </c>
      <c r="G2718">
        <v>-78.159225198206002</v>
      </c>
      <c r="H2718">
        <v>-6.5964006467748897</v>
      </c>
      <c r="I2718">
        <v>-36.785435063231802</v>
      </c>
      <c r="J2718">
        <v>-2.6805959823143</v>
      </c>
      <c r="K2718">
        <v>7.8596318300244503</v>
      </c>
      <c r="L2718">
        <v>9.4851103982947809</v>
      </c>
      <c r="M2718">
        <v>32.868499475138997</v>
      </c>
      <c r="N2718">
        <v>0.93558536153077199</v>
      </c>
      <c r="O2718">
        <v>109.271523178807</v>
      </c>
      <c r="P2718">
        <v>8.6330935251798397</v>
      </c>
      <c r="Q2718">
        <v>5.4504915101102003E-2</v>
      </c>
    </row>
    <row r="2719" spans="1:17" hidden="1" x14ac:dyDescent="0.3">
      <c r="A2719" t="s">
        <v>5601</v>
      </c>
      <c r="B2719" t="s">
        <v>5602</v>
      </c>
      <c r="C2719" t="str">
        <f>IFERROR(VLOOKUP(Table1[[#This Row],[Ticker]],[1]!Table1[[Symbol]:[Industry]],2,FALSE),"-")</f>
        <v>-</v>
      </c>
      <c r="E2719">
        <v>124.69580000000001</v>
      </c>
      <c r="F2719">
        <v>82.5</v>
      </c>
      <c r="G2719">
        <v>-20.8358178898226</v>
      </c>
      <c r="H2719">
        <v>-7.9030230133081503</v>
      </c>
      <c r="I2719">
        <v>-38.249098886970202</v>
      </c>
      <c r="J2719">
        <v>3.7427511453189002</v>
      </c>
      <c r="K2719">
        <v>88.815031242270607</v>
      </c>
      <c r="L2719">
        <v>96.523167285072105</v>
      </c>
      <c r="M2719">
        <v>57.827565670206397</v>
      </c>
      <c r="N2719">
        <v>0.78023715415019701</v>
      </c>
      <c r="O2719">
        <v>78.181818181818102</v>
      </c>
      <c r="P2719">
        <v>12.859097127222901</v>
      </c>
      <c r="Q2719">
        <v>7.6582457623249001E-2</v>
      </c>
    </row>
    <row r="2720" spans="1:17" hidden="1" x14ac:dyDescent="0.3">
      <c r="A2720" t="s">
        <v>5603</v>
      </c>
      <c r="B2720" t="s">
        <v>5604</v>
      </c>
      <c r="C2720" t="str">
        <f>IFERROR(VLOOKUP(Table1[[#This Row],[Ticker]],[1]!Table1[[Symbol]:[Industry]],2,FALSE),"-")</f>
        <v>-</v>
      </c>
      <c r="D2720" t="s">
        <v>413</v>
      </c>
      <c r="E2720">
        <v>124.61279999999999</v>
      </c>
      <c r="F2720">
        <v>93</v>
      </c>
      <c r="G2720">
        <v>617.59796330019606</v>
      </c>
      <c r="H2720">
        <v>-2.9283046153106498</v>
      </c>
      <c r="I2720">
        <v>632.09018682731505</v>
      </c>
      <c r="J2720">
        <v>8.6891644552588403</v>
      </c>
      <c r="K2720">
        <v>81.844467172502306</v>
      </c>
      <c r="M2720">
        <v>62.892042928408202</v>
      </c>
      <c r="N2720">
        <v>0.35182802210279301</v>
      </c>
      <c r="O2720">
        <v>9.1612903225806406</v>
      </c>
      <c r="P2720">
        <v>644</v>
      </c>
    </row>
    <row r="2721" spans="1:17" hidden="1" x14ac:dyDescent="0.3">
      <c r="A2721" t="s">
        <v>5605</v>
      </c>
      <c r="B2721" t="s">
        <v>5606</v>
      </c>
      <c r="C2721" t="str">
        <f>IFERROR(VLOOKUP(Table1[[#This Row],[Ticker]],[1]!Table1[[Symbol]:[Industry]],2,FALSE),"-")</f>
        <v>-</v>
      </c>
      <c r="D2721" t="s">
        <v>637</v>
      </c>
      <c r="E2721">
        <v>124.56787903999999</v>
      </c>
      <c r="F2721">
        <v>57.77</v>
      </c>
      <c r="G2721">
        <v>-9.8124529475412405</v>
      </c>
      <c r="H2721">
        <v>-9.7674867554920795</v>
      </c>
      <c r="I2721">
        <v>-22.079304698108199</v>
      </c>
      <c r="J2721">
        <v>-4.2130236791959801</v>
      </c>
      <c r="K2721">
        <v>59.839870747805698</v>
      </c>
      <c r="L2721">
        <v>59.0312461082246</v>
      </c>
      <c r="M2721">
        <v>40.465349855483701</v>
      </c>
      <c r="N2721">
        <v>0.49339687002094301</v>
      </c>
      <c r="O2721">
        <v>59.217586982862997</v>
      </c>
      <c r="P2721">
        <v>22.9148936170212</v>
      </c>
      <c r="Q2721">
        <v>3.4673867985887001E-2</v>
      </c>
    </row>
    <row r="2722" spans="1:17" hidden="1" x14ac:dyDescent="0.3">
      <c r="A2722" t="s">
        <v>5607</v>
      </c>
      <c r="B2722" t="s">
        <v>5608</v>
      </c>
      <c r="C2722" t="str">
        <f>IFERROR(VLOOKUP(Table1[[#This Row],[Ticker]],[1]!Table1[[Symbol]:[Industry]],2,FALSE),"-")</f>
        <v>-</v>
      </c>
      <c r="D2722" t="s">
        <v>111</v>
      </c>
      <c r="E2722">
        <v>124.21250000000001</v>
      </c>
      <c r="F2722">
        <v>24.91</v>
      </c>
      <c r="G2722">
        <v>16.348679632574701</v>
      </c>
      <c r="H2722">
        <v>11.633013944982499</v>
      </c>
      <c r="I2722">
        <v>-19.821088588580999</v>
      </c>
      <c r="J2722">
        <v>12.392041166161601</v>
      </c>
      <c r="K2722">
        <v>23.515310761094799</v>
      </c>
      <c r="L2722">
        <v>22.632916859891498</v>
      </c>
      <c r="M2722">
        <v>74.740293925182797</v>
      </c>
      <c r="N2722">
        <v>1.94515188592491</v>
      </c>
      <c r="O2722">
        <v>47.731834604576399</v>
      </c>
      <c r="P2722">
        <v>59.679487179487097</v>
      </c>
      <c r="Q2722">
        <v>7.0811141125583996E-2</v>
      </c>
    </row>
    <row r="2723" spans="1:17" hidden="1" x14ac:dyDescent="0.3">
      <c r="A2723" t="s">
        <v>5609</v>
      </c>
      <c r="B2723" t="s">
        <v>5610</v>
      </c>
      <c r="C2723" t="str">
        <f>IFERROR(VLOOKUP(Table1[[#This Row],[Ticker]],[1]!Table1[[Symbol]:[Industry]],2,FALSE),"-")</f>
        <v>-</v>
      </c>
      <c r="E2723">
        <v>124.20157968599899</v>
      </c>
      <c r="F2723">
        <v>52.87</v>
      </c>
      <c r="G2723">
        <v>130.24844873708901</v>
      </c>
      <c r="H2723">
        <v>-2.1977177625867799</v>
      </c>
      <c r="I2723">
        <v>60.5861085238896</v>
      </c>
      <c r="J2723">
        <v>-7.4874811973764999</v>
      </c>
      <c r="K2723">
        <v>47.62571237305</v>
      </c>
      <c r="L2723">
        <v>36.118152865100697</v>
      </c>
      <c r="M2723">
        <v>52.6277053691215</v>
      </c>
      <c r="N2723">
        <v>1.2093767365572401</v>
      </c>
      <c r="O2723">
        <v>15.7556270096463</v>
      </c>
      <c r="P2723">
        <v>223.16625916870399</v>
      </c>
      <c r="Q2723">
        <v>0.10604301546283799</v>
      </c>
    </row>
    <row r="2724" spans="1:17" hidden="1" x14ac:dyDescent="0.3">
      <c r="A2724" t="s">
        <v>5611</v>
      </c>
      <c r="B2724" t="s">
        <v>5612</v>
      </c>
      <c r="C2724" t="str">
        <f>IFERROR(VLOOKUP(Table1[[#This Row],[Ticker]],[1]!Table1[[Symbol]:[Industry]],2,FALSE),"-")</f>
        <v>-</v>
      </c>
      <c r="D2724" t="s">
        <v>548</v>
      </c>
      <c r="E2724">
        <v>123.61183002</v>
      </c>
      <c r="F2724">
        <v>13.79</v>
      </c>
      <c r="G2724">
        <v>-17.733793989007498</v>
      </c>
      <c r="H2724">
        <v>22.8895080594909</v>
      </c>
      <c r="I2724">
        <v>25.852424589553198</v>
      </c>
      <c r="J2724">
        <v>-1.9654449333363599</v>
      </c>
      <c r="K2724">
        <v>11.8607829292294</v>
      </c>
      <c r="L2724">
        <v>11.1130740673457</v>
      </c>
      <c r="M2724">
        <v>48.804616296625397</v>
      </c>
      <c r="N2724">
        <v>1.14234419793632</v>
      </c>
      <c r="O2724">
        <v>17.1138506163886</v>
      </c>
      <c r="P2724">
        <v>61.475409836065502</v>
      </c>
      <c r="Q2724">
        <v>-8.5538606851516999E-2</v>
      </c>
    </row>
    <row r="2725" spans="1:17" hidden="1" x14ac:dyDescent="0.3">
      <c r="A2725" t="s">
        <v>5613</v>
      </c>
      <c r="B2725" t="s">
        <v>5614</v>
      </c>
      <c r="C2725" t="str">
        <f>IFERROR(VLOOKUP(Table1[[#This Row],[Ticker]],[1]!Table1[[Symbol]:[Industry]],2,FALSE),"-")</f>
        <v>-</v>
      </c>
      <c r="D2725" t="s">
        <v>40</v>
      </c>
      <c r="E2725">
        <v>123.59310625000001</v>
      </c>
      <c r="F2725">
        <v>469.9</v>
      </c>
      <c r="G2725">
        <v>140.20789237821</v>
      </c>
      <c r="H2725">
        <v>-1.92026804315182</v>
      </c>
      <c r="I2725">
        <v>22.347329684458298</v>
      </c>
      <c r="J2725">
        <v>1.2135451182117201</v>
      </c>
      <c r="K2725">
        <v>436.06331758249598</v>
      </c>
      <c r="L2725">
        <v>385.40626591364997</v>
      </c>
      <c r="M2725">
        <v>61.511737192797099</v>
      </c>
      <c r="N2725">
        <v>1.5987400904270199</v>
      </c>
      <c r="O2725">
        <v>11.885507554798799</v>
      </c>
      <c r="P2725">
        <v>168.51428571428499</v>
      </c>
      <c r="Q2725">
        <v>8.2092757648698E-2</v>
      </c>
    </row>
    <row r="2726" spans="1:17" hidden="1" x14ac:dyDescent="0.3">
      <c r="A2726" t="s">
        <v>5615</v>
      </c>
      <c r="B2726" t="s">
        <v>5616</v>
      </c>
      <c r="C2726" t="str">
        <f>IFERROR(VLOOKUP(Table1[[#This Row],[Ticker]],[1]!Table1[[Symbol]:[Industry]],2,FALSE),"-")</f>
        <v>-</v>
      </c>
      <c r="D2726" t="s">
        <v>62</v>
      </c>
      <c r="E2726">
        <v>123.01982</v>
      </c>
      <c r="F2726">
        <v>28.9</v>
      </c>
      <c r="G2726">
        <v>3.8955286744075299</v>
      </c>
      <c r="H2726">
        <v>-5.0910519090769899</v>
      </c>
      <c r="I2726">
        <v>-27.530251128888899</v>
      </c>
      <c r="J2726">
        <v>-3.8576755097774602</v>
      </c>
      <c r="K2726">
        <v>29.749364797745098</v>
      </c>
      <c r="L2726">
        <v>29.462088665218999</v>
      </c>
      <c r="M2726">
        <v>37.159927037349</v>
      </c>
      <c r="N2726">
        <v>1.0108288115956801</v>
      </c>
      <c r="O2726">
        <v>51.868512110726599</v>
      </c>
      <c r="P2726">
        <v>37.619047619047599</v>
      </c>
      <c r="Q2726">
        <v>-4.2050849885332003E-2</v>
      </c>
    </row>
    <row r="2727" spans="1:17" hidden="1" x14ac:dyDescent="0.3">
      <c r="A2727" t="s">
        <v>5617</v>
      </c>
      <c r="B2727" t="s">
        <v>5618</v>
      </c>
      <c r="C2727" t="str">
        <f>IFERROR(VLOOKUP(Table1[[#This Row],[Ticker]],[1]!Table1[[Symbol]:[Industry]],2,FALSE),"-")</f>
        <v>-</v>
      </c>
      <c r="D2727" t="s">
        <v>290</v>
      </c>
      <c r="E2727">
        <v>122.61516168</v>
      </c>
      <c r="F2727">
        <v>67.61</v>
      </c>
      <c r="G2727">
        <v>-45.237570913488902</v>
      </c>
      <c r="H2727">
        <v>-10.6444349664</v>
      </c>
      <c r="I2727">
        <v>-34.817452853414302</v>
      </c>
      <c r="J2727">
        <v>-0.72850460150916097</v>
      </c>
      <c r="K2727">
        <v>60.1112910988181</v>
      </c>
      <c r="L2727">
        <v>68.491144318862496</v>
      </c>
      <c r="M2727">
        <v>53.803234433446796</v>
      </c>
      <c r="N2727">
        <v>2.6131420480371998</v>
      </c>
      <c r="O2727">
        <v>64.176896908741298</v>
      </c>
      <c r="P2727">
        <v>39.402061855670098</v>
      </c>
      <c r="Q2727">
        <v>1.0308445716169999E-2</v>
      </c>
    </row>
    <row r="2728" spans="1:17" hidden="1" x14ac:dyDescent="0.3">
      <c r="A2728" t="s">
        <v>5619</v>
      </c>
      <c r="B2728" t="s">
        <v>5620</v>
      </c>
      <c r="C2728" t="str">
        <f>IFERROR(VLOOKUP(Table1[[#This Row],[Ticker]],[1]!Table1[[Symbol]:[Industry]],2,FALSE),"-")</f>
        <v>-</v>
      </c>
      <c r="E2728">
        <v>122.56408089999999</v>
      </c>
      <c r="F2728">
        <v>44.49</v>
      </c>
      <c r="G2728">
        <v>60.609312606627803</v>
      </c>
      <c r="H2728">
        <v>23.0070279362055</v>
      </c>
      <c r="I2728">
        <v>69.017393008689993</v>
      </c>
      <c r="J2728">
        <v>4.9303101809896104</v>
      </c>
      <c r="K2728">
        <v>34.163361420914001</v>
      </c>
      <c r="L2728">
        <v>29.5480343256854</v>
      </c>
      <c r="M2728">
        <v>59.570674644073101</v>
      </c>
      <c r="N2728">
        <v>3.7532004724999402</v>
      </c>
      <c r="O2728">
        <v>9.7774780849629206</v>
      </c>
      <c r="P2728">
        <v>146.481994459833</v>
      </c>
      <c r="Q2728">
        <v>6.2002209387146998E-2</v>
      </c>
    </row>
    <row r="2729" spans="1:17" hidden="1" x14ac:dyDescent="0.3">
      <c r="A2729" t="s">
        <v>5621</v>
      </c>
      <c r="B2729" t="s">
        <v>5622</v>
      </c>
      <c r="C2729" t="str">
        <f>IFERROR(VLOOKUP(Table1[[#This Row],[Ticker]],[1]!Table1[[Symbol]:[Industry]],2,FALSE),"-")</f>
        <v>-</v>
      </c>
      <c r="D2729" t="s">
        <v>140</v>
      </c>
      <c r="E2729">
        <v>122.502354</v>
      </c>
      <c r="F2729">
        <v>16.09</v>
      </c>
      <c r="G2729">
        <v>-25.079618563783299</v>
      </c>
      <c r="H2729">
        <v>-2.5696088228897098</v>
      </c>
      <c r="I2729">
        <v>-35.472758540855502</v>
      </c>
      <c r="J2729">
        <v>-11.7213415241284</v>
      </c>
      <c r="K2729">
        <v>16.643895795899599</v>
      </c>
      <c r="L2729">
        <v>16.498449477174301</v>
      </c>
      <c r="M2729">
        <v>46.074339792546098</v>
      </c>
      <c r="N2729">
        <v>0.931167607701884</v>
      </c>
      <c r="O2729">
        <v>43.878185208203803</v>
      </c>
      <c r="P2729">
        <v>27.193675889327999</v>
      </c>
      <c r="Q2729">
        <v>-4.8999176016260998E-2</v>
      </c>
    </row>
    <row r="2730" spans="1:17" hidden="1" x14ac:dyDescent="0.3">
      <c r="A2730" t="s">
        <v>5623</v>
      </c>
      <c r="B2730" t="s">
        <v>5624</v>
      </c>
      <c r="C2730" t="str">
        <f>IFERROR(VLOOKUP(Table1[[#This Row],[Ticker]],[1]!Table1[[Symbol]:[Industry]],2,FALSE),"-")</f>
        <v>-</v>
      </c>
      <c r="D2730" t="s">
        <v>413</v>
      </c>
      <c r="E2730">
        <v>122.120924844</v>
      </c>
      <c r="F2730">
        <v>5.55</v>
      </c>
      <c r="G2730">
        <v>33.540326412588399</v>
      </c>
      <c r="H2730">
        <v>-8.4069342074154108</v>
      </c>
      <c r="I2730">
        <v>-12.0896692877924</v>
      </c>
      <c r="J2730">
        <v>-10.333394510248899</v>
      </c>
      <c r="K2730">
        <v>5.4973633952000602</v>
      </c>
      <c r="L2730">
        <v>5.29359272732815</v>
      </c>
      <c r="M2730">
        <v>46.526942388516701</v>
      </c>
      <c r="N2730">
        <v>1.5507951457267799</v>
      </c>
      <c r="O2730">
        <v>70.810810810810807</v>
      </c>
      <c r="P2730">
        <v>73.437499999999901</v>
      </c>
      <c r="Q2730">
        <v>8.0060689538531002E-2</v>
      </c>
    </row>
    <row r="2731" spans="1:17" hidden="1" x14ac:dyDescent="0.3">
      <c r="A2731" t="s">
        <v>5625</v>
      </c>
      <c r="B2731" t="s">
        <v>5626</v>
      </c>
      <c r="C2731" t="str">
        <f>IFERROR(VLOOKUP(Table1[[#This Row],[Ticker]],[1]!Table1[[Symbol]:[Industry]],2,FALSE),"-")</f>
        <v>-</v>
      </c>
      <c r="D2731" t="s">
        <v>637</v>
      </c>
      <c r="E2731">
        <v>121.90410014</v>
      </c>
      <c r="F2731">
        <v>41.88</v>
      </c>
      <c r="G2731">
        <v>12.7341759247812</v>
      </c>
      <c r="H2731">
        <v>-1.43383986280858</v>
      </c>
      <c r="I2731">
        <v>-2.5625546870448299</v>
      </c>
      <c r="J2731">
        <v>-3.60777931449346</v>
      </c>
      <c r="K2731">
        <v>40.4679644839484</v>
      </c>
      <c r="L2731">
        <v>36.957546554895103</v>
      </c>
      <c r="M2731">
        <v>44.5085714215735</v>
      </c>
      <c r="N2731">
        <v>0.64865619140281505</v>
      </c>
      <c r="O2731">
        <v>16.714422158548199</v>
      </c>
      <c r="P2731">
        <v>54.824399260628397</v>
      </c>
      <c r="Q2731">
        <v>-3.6353128364314001E-2</v>
      </c>
    </row>
    <row r="2732" spans="1:17" hidden="1" x14ac:dyDescent="0.3">
      <c r="A2732" t="s">
        <v>5627</v>
      </c>
      <c r="B2732" t="s">
        <v>5628</v>
      </c>
      <c r="C2732" t="str">
        <f>IFERROR(VLOOKUP(Table1[[#This Row],[Ticker]],[1]!Table1[[Symbol]:[Industry]],2,FALSE),"-")</f>
        <v>-</v>
      </c>
      <c r="D2732" t="s">
        <v>62</v>
      </c>
      <c r="E2732">
        <v>121.796112009</v>
      </c>
      <c r="F2732">
        <v>23.97</v>
      </c>
      <c r="G2732">
        <v>-15.4298144775812</v>
      </c>
      <c r="H2732">
        <v>1.4733960205630501</v>
      </c>
      <c r="I2732">
        <v>-44.293452100752198</v>
      </c>
      <c r="J2732">
        <v>0.69833053203825302</v>
      </c>
      <c r="K2732">
        <v>23.772929222787699</v>
      </c>
      <c r="L2732">
        <v>25.9572485678273</v>
      </c>
      <c r="M2732">
        <v>56.005729790865701</v>
      </c>
      <c r="N2732">
        <v>1.6966057353619299</v>
      </c>
      <c r="O2732">
        <v>71.881518564872707</v>
      </c>
      <c r="P2732">
        <v>26.157894736842</v>
      </c>
      <c r="Q2732">
        <v>-0.11514212304737299</v>
      </c>
    </row>
    <row r="2733" spans="1:17" hidden="1" x14ac:dyDescent="0.3">
      <c r="A2733" t="s">
        <v>5629</v>
      </c>
      <c r="B2733" t="s">
        <v>5630</v>
      </c>
      <c r="C2733" t="str">
        <f>IFERROR(VLOOKUP(Table1[[#This Row],[Ticker]],[1]!Table1[[Symbol]:[Industry]],2,FALSE),"-")</f>
        <v>-</v>
      </c>
      <c r="D2733" t="s">
        <v>637</v>
      </c>
      <c r="E2733">
        <v>121.627611</v>
      </c>
      <c r="F2733">
        <v>206.4</v>
      </c>
      <c r="G2733">
        <v>158.28761847261001</v>
      </c>
      <c r="H2733">
        <v>-9.2226308564454005</v>
      </c>
      <c r="I2733">
        <v>32.932292090473297</v>
      </c>
      <c r="J2733">
        <v>-6.2418894693338798</v>
      </c>
      <c r="K2733">
        <v>226.73072451053301</v>
      </c>
      <c r="L2733">
        <v>172.14048296543299</v>
      </c>
      <c r="M2733">
        <v>32.016549762474398</v>
      </c>
      <c r="N2733">
        <v>1.52033898305084</v>
      </c>
      <c r="O2733">
        <v>36.143410852713103</v>
      </c>
      <c r="P2733">
        <v>217.53846153846101</v>
      </c>
    </row>
    <row r="2734" spans="1:17" hidden="1" x14ac:dyDescent="0.3">
      <c r="A2734" t="s">
        <v>5631</v>
      </c>
      <c r="B2734" t="s">
        <v>5632</v>
      </c>
      <c r="C2734" t="str">
        <f>IFERROR(VLOOKUP(Table1[[#This Row],[Ticker]],[1]!Table1[[Symbol]:[Industry]],2,FALSE),"-")</f>
        <v>-</v>
      </c>
      <c r="D2734" t="s">
        <v>299</v>
      </c>
      <c r="E2734">
        <v>121.18155</v>
      </c>
      <c r="F2734">
        <v>52.9</v>
      </c>
      <c r="G2734">
        <v>-1.6967090241787599</v>
      </c>
      <c r="H2734">
        <v>1.7319145981000399</v>
      </c>
      <c r="I2734">
        <v>-18.578832227024598</v>
      </c>
      <c r="J2734">
        <v>-4.1615602215568996</v>
      </c>
      <c r="K2734">
        <v>51.565221265594303</v>
      </c>
      <c r="L2734">
        <v>52.394431356275</v>
      </c>
      <c r="M2734">
        <v>53.396957007927803</v>
      </c>
      <c r="N2734">
        <v>1.58006500295206</v>
      </c>
      <c r="O2734">
        <v>39.697542533081297</v>
      </c>
      <c r="P2734">
        <v>28.710462287104601</v>
      </c>
      <c r="Q2734">
        <v>1.4942277767831001E-2</v>
      </c>
    </row>
    <row r="2735" spans="1:17" hidden="1" x14ac:dyDescent="0.3">
      <c r="A2735" t="s">
        <v>5633</v>
      </c>
      <c r="B2735" t="s">
        <v>5634</v>
      </c>
      <c r="C2735" t="str">
        <f>IFERROR(VLOOKUP(Table1[[#This Row],[Ticker]],[1]!Table1[[Symbol]:[Industry]],2,FALSE),"-")</f>
        <v>-</v>
      </c>
      <c r="E2735">
        <v>121.08206124</v>
      </c>
      <c r="F2735">
        <v>23.1</v>
      </c>
      <c r="G2735">
        <v>41.842682892330501</v>
      </c>
      <c r="H2735">
        <v>14.7304040706485</v>
      </c>
      <c r="I2735">
        <v>72.594979159583801</v>
      </c>
      <c r="J2735">
        <v>-3.8488571676257801</v>
      </c>
      <c r="K2735">
        <v>20.6283853685926</v>
      </c>
      <c r="L2735">
        <v>16.633246789028099</v>
      </c>
      <c r="M2735">
        <v>65.785283649171404</v>
      </c>
      <c r="N2735">
        <v>1.0375117352221399</v>
      </c>
      <c r="O2735">
        <v>6.8831168831168901</v>
      </c>
      <c r="P2735">
        <v>126.915520628683</v>
      </c>
      <c r="Q2735">
        <v>0.11499806095985</v>
      </c>
    </row>
    <row r="2736" spans="1:17" hidden="1" x14ac:dyDescent="0.3">
      <c r="A2736" t="s">
        <v>5635</v>
      </c>
      <c r="B2736" t="s">
        <v>5636</v>
      </c>
      <c r="C2736" t="str">
        <f>IFERROR(VLOOKUP(Table1[[#This Row],[Ticker]],[1]!Table1[[Symbol]:[Industry]],2,FALSE),"-")</f>
        <v>-</v>
      </c>
      <c r="D2736" t="s">
        <v>443</v>
      </c>
      <c r="E2736">
        <v>121.010710625</v>
      </c>
      <c r="F2736">
        <v>108.55</v>
      </c>
      <c r="G2736">
        <v>161.91137631480399</v>
      </c>
      <c r="H2736">
        <v>-8.3310733600844102</v>
      </c>
      <c r="I2736">
        <v>-1.0653324211273101</v>
      </c>
      <c r="J2736">
        <v>-5.1234045993407404</v>
      </c>
      <c r="K2736">
        <v>99.343433613015904</v>
      </c>
      <c r="L2736">
        <v>81.479157335239094</v>
      </c>
      <c r="M2736">
        <v>51.461348334529397</v>
      </c>
      <c r="N2736">
        <v>0.72693785706571101</v>
      </c>
      <c r="O2736">
        <v>23.307231690465201</v>
      </c>
      <c r="P2736">
        <v>189.46666666666599</v>
      </c>
      <c r="Q2736">
        <v>5.0245257266490997E-2</v>
      </c>
    </row>
    <row r="2737" spans="1:17" hidden="1" x14ac:dyDescent="0.3">
      <c r="A2737" t="s">
        <v>5637</v>
      </c>
      <c r="B2737" t="s">
        <v>5638</v>
      </c>
      <c r="C2737" t="str">
        <f>IFERROR(VLOOKUP(Table1[[#This Row],[Ticker]],[1]!Table1[[Symbol]:[Industry]],2,FALSE),"-")</f>
        <v>-</v>
      </c>
      <c r="D2737" t="s">
        <v>98</v>
      </c>
      <c r="E2737">
        <v>120.78708279</v>
      </c>
      <c r="F2737">
        <v>57.17</v>
      </c>
      <c r="G2737">
        <v>-26.2969762900678</v>
      </c>
      <c r="H2737">
        <v>-8.1289692831573408</v>
      </c>
      <c r="I2737">
        <v>10.6410978669724</v>
      </c>
      <c r="J2737">
        <v>1.1839911568892101</v>
      </c>
      <c r="K2737">
        <v>60.533624364475202</v>
      </c>
      <c r="L2737">
        <v>60.600993491852101</v>
      </c>
      <c r="M2737">
        <v>50.1811761186122</v>
      </c>
      <c r="N2737">
        <v>1.1199338248611701</v>
      </c>
      <c r="O2737">
        <v>79.219870561483205</v>
      </c>
      <c r="P2737">
        <v>36.770334928229602</v>
      </c>
      <c r="Q2737">
        <v>5.5352636855228003E-2</v>
      </c>
    </row>
    <row r="2738" spans="1:17" hidden="1" x14ac:dyDescent="0.3">
      <c r="A2738" t="s">
        <v>5639</v>
      </c>
      <c r="B2738" t="s">
        <v>5640</v>
      </c>
      <c r="C2738" t="str">
        <f>IFERROR(VLOOKUP(Table1[[#This Row],[Ticker]],[1]!Table1[[Symbol]:[Industry]],2,FALSE),"-")</f>
        <v>-</v>
      </c>
      <c r="E2738">
        <v>120.73399999999999</v>
      </c>
      <c r="F2738">
        <v>187.95</v>
      </c>
      <c r="G2738">
        <v>-5.3861636839304499</v>
      </c>
      <c r="H2738">
        <v>41.679573000303897</v>
      </c>
      <c r="I2738">
        <v>7.4235201606487902</v>
      </c>
      <c r="J2738">
        <v>-10.6355338612398</v>
      </c>
      <c r="M2738">
        <v>44.474838695765698</v>
      </c>
      <c r="O2738">
        <v>35.142325086459103</v>
      </c>
      <c r="P2738">
        <v>32.405776681930199</v>
      </c>
    </row>
    <row r="2739" spans="1:17" hidden="1" x14ac:dyDescent="0.3">
      <c r="A2739" t="s">
        <v>5641</v>
      </c>
      <c r="B2739" t="s">
        <v>5642</v>
      </c>
      <c r="C2739" t="str">
        <f>IFERROR(VLOOKUP(Table1[[#This Row],[Ticker]],[1]!Table1[[Symbol]:[Industry]],2,FALSE),"-")</f>
        <v>-</v>
      </c>
      <c r="D2739" t="s">
        <v>938</v>
      </c>
      <c r="E2739">
        <v>120.6872755</v>
      </c>
      <c r="F2739">
        <v>229.55</v>
      </c>
      <c r="G2739">
        <v>-12.8477453320072</v>
      </c>
      <c r="H2739">
        <v>-5.8267975231120701</v>
      </c>
      <c r="I2739">
        <v>-37.861426075910302</v>
      </c>
      <c r="J2739">
        <v>-4.7148471745716201</v>
      </c>
      <c r="K2739">
        <v>248.11648178681699</v>
      </c>
      <c r="L2739">
        <v>250.194088910083</v>
      </c>
      <c r="M2739">
        <v>46.303828195373697</v>
      </c>
      <c r="N2739">
        <v>1.1911311875009101</v>
      </c>
      <c r="O2739">
        <v>53.5177521237203</v>
      </c>
      <c r="P2739">
        <v>23.746630727762799</v>
      </c>
      <c r="Q2739">
        <v>4.3838655304264E-2</v>
      </c>
    </row>
    <row r="2740" spans="1:17" hidden="1" x14ac:dyDescent="0.3">
      <c r="A2740" t="s">
        <v>5643</v>
      </c>
      <c r="B2740" t="s">
        <v>5644</v>
      </c>
      <c r="C2740" t="str">
        <f>IFERROR(VLOOKUP(Table1[[#This Row],[Ticker]],[1]!Table1[[Symbol]:[Industry]],2,FALSE),"-")</f>
        <v>-</v>
      </c>
      <c r="D2740" t="s">
        <v>130</v>
      </c>
      <c r="E2740">
        <v>120.66600630000001</v>
      </c>
      <c r="F2740">
        <v>60.77</v>
      </c>
      <c r="G2740">
        <v>10.006493042059599</v>
      </c>
      <c r="H2740">
        <v>-13.9225909840371</v>
      </c>
      <c r="I2740">
        <v>-41.777095342332501</v>
      </c>
      <c r="J2740">
        <v>-5.6024061889343599</v>
      </c>
      <c r="K2740">
        <v>62.367193238181997</v>
      </c>
      <c r="L2740">
        <v>62.015535261763603</v>
      </c>
      <c r="M2740">
        <v>41.045314885394099</v>
      </c>
      <c r="N2740">
        <v>1.2335662652610799</v>
      </c>
      <c r="O2740">
        <v>55.0929735066644</v>
      </c>
      <c r="P2740">
        <v>40.997679814385101</v>
      </c>
      <c r="Q2740">
        <v>0.113432639059501</v>
      </c>
    </row>
    <row r="2741" spans="1:17" hidden="1" x14ac:dyDescent="0.3">
      <c r="A2741" t="s">
        <v>5645</v>
      </c>
      <c r="B2741" t="s">
        <v>5646</v>
      </c>
      <c r="C2741" t="str">
        <f>IFERROR(VLOOKUP(Table1[[#This Row],[Ticker]],[1]!Table1[[Symbol]:[Industry]],2,FALSE),"-")</f>
        <v>-</v>
      </c>
      <c r="D2741" t="s">
        <v>62</v>
      </c>
      <c r="E2741">
        <v>120.226031404</v>
      </c>
      <c r="F2741">
        <v>6.7</v>
      </c>
      <c r="G2741">
        <v>48.290703510178098</v>
      </c>
      <c r="H2741">
        <v>20.9368155936147</v>
      </c>
      <c r="I2741">
        <v>-3.35075318505312</v>
      </c>
      <c r="J2741">
        <v>6.9536119681766797</v>
      </c>
      <c r="K2741">
        <v>5.9811989694383696</v>
      </c>
      <c r="L2741">
        <v>5.4972441127171399</v>
      </c>
      <c r="M2741">
        <v>70.491180877283099</v>
      </c>
      <c r="N2741">
        <v>2.7361280706609699</v>
      </c>
      <c r="O2741">
        <v>10.4477611940298</v>
      </c>
      <c r="P2741">
        <v>97.380109068420694</v>
      </c>
      <c r="Q2741">
        <v>-1.4827517319387E-2</v>
      </c>
    </row>
    <row r="2742" spans="1:17" hidden="1" x14ac:dyDescent="0.3">
      <c r="A2742" t="s">
        <v>5647</v>
      </c>
      <c r="B2742" t="s">
        <v>5648</v>
      </c>
      <c r="C2742" t="str">
        <f>IFERROR(VLOOKUP(Table1[[#This Row],[Ticker]],[1]!Table1[[Symbol]:[Industry]],2,FALSE),"-")</f>
        <v>-</v>
      </c>
      <c r="D2742" t="s">
        <v>243</v>
      </c>
      <c r="E2742">
        <v>120.210386751</v>
      </c>
      <c r="F2742">
        <v>56.35</v>
      </c>
      <c r="G2742">
        <v>-16.429359104174999</v>
      </c>
      <c r="H2742">
        <v>-3.4070280195659701</v>
      </c>
      <c r="I2742">
        <v>-19.999847424845601</v>
      </c>
      <c r="J2742">
        <v>-0.53516468726664701</v>
      </c>
      <c r="K2742">
        <v>54.813844681550499</v>
      </c>
      <c r="L2742">
        <v>55.946213463500399</v>
      </c>
      <c r="M2742">
        <v>49.795521876733197</v>
      </c>
      <c r="N2742">
        <v>0.74277029247453097</v>
      </c>
      <c r="O2742">
        <v>27.417923691215599</v>
      </c>
      <c r="P2742">
        <v>26.260362984539501</v>
      </c>
      <c r="Q2742">
        <v>-2.1824177324231E-2</v>
      </c>
    </row>
    <row r="2743" spans="1:17" hidden="1" x14ac:dyDescent="0.3">
      <c r="A2743" t="s">
        <v>5649</v>
      </c>
      <c r="B2743" t="s">
        <v>5650</v>
      </c>
      <c r="C2743" t="str">
        <f>IFERROR(VLOOKUP(Table1[[#This Row],[Ticker]],[1]!Table1[[Symbol]:[Industry]],2,FALSE),"-")</f>
        <v>-</v>
      </c>
      <c r="D2743" t="s">
        <v>1402</v>
      </c>
      <c r="E2743">
        <v>120.14507286600001</v>
      </c>
      <c r="F2743">
        <v>41.08</v>
      </c>
      <c r="G2743">
        <v>21.901212397669401</v>
      </c>
      <c r="H2743">
        <v>18.577527121437701</v>
      </c>
      <c r="I2743">
        <v>-30.0771438499753</v>
      </c>
      <c r="J2743">
        <v>20.759301715895401</v>
      </c>
      <c r="K2743">
        <v>33.630012432922797</v>
      </c>
      <c r="L2743">
        <v>37.270402530890898</v>
      </c>
      <c r="M2743">
        <v>90.224976279212001</v>
      </c>
      <c r="N2743">
        <v>3.8313180441453398</v>
      </c>
      <c r="O2743">
        <v>37.536514118792503</v>
      </c>
      <c r="P2743">
        <v>70.103519668736993</v>
      </c>
      <c r="Q2743">
        <v>4.7614312007915001E-2</v>
      </c>
    </row>
    <row r="2744" spans="1:17" hidden="1" x14ac:dyDescent="0.3">
      <c r="A2744" t="s">
        <v>5651</v>
      </c>
      <c r="B2744" t="s">
        <v>5652</v>
      </c>
      <c r="C2744" t="str">
        <f>IFERROR(VLOOKUP(Table1[[#This Row],[Ticker]],[1]!Table1[[Symbol]:[Industry]],2,FALSE),"-")</f>
        <v>-</v>
      </c>
      <c r="D2744" t="s">
        <v>62</v>
      </c>
      <c r="E2744">
        <v>120</v>
      </c>
      <c r="F2744">
        <v>1008.95</v>
      </c>
      <c r="G2744">
        <v>-2.7562033664701202</v>
      </c>
      <c r="H2744">
        <v>11.9031001377066</v>
      </c>
      <c r="I2744">
        <v>-27.298299063078201</v>
      </c>
      <c r="J2744">
        <v>-0.76243741453936598</v>
      </c>
      <c r="K2744">
        <v>928.82625554417098</v>
      </c>
      <c r="L2744">
        <v>889.76542991929398</v>
      </c>
      <c r="M2744">
        <v>59.507157996206097</v>
      </c>
      <c r="N2744">
        <v>1.9042005986178301</v>
      </c>
      <c r="O2744">
        <v>29.1441597700579</v>
      </c>
      <c r="P2744">
        <v>42.3060648801128</v>
      </c>
      <c r="Q2744">
        <v>2.5259563506803001E-2</v>
      </c>
    </row>
    <row r="2745" spans="1:17" hidden="1" x14ac:dyDescent="0.3">
      <c r="A2745" t="s">
        <v>5653</v>
      </c>
      <c r="B2745" t="s">
        <v>5654</v>
      </c>
      <c r="C2745" t="str">
        <f>IFERROR(VLOOKUP(Table1[[#This Row],[Ticker]],[1]!Table1[[Symbol]:[Industry]],2,FALSE),"-")</f>
        <v>-</v>
      </c>
      <c r="D2745" t="s">
        <v>384</v>
      </c>
      <c r="E2745">
        <v>119.9610751</v>
      </c>
      <c r="F2745">
        <v>56.75</v>
      </c>
      <c r="G2745">
        <v>-17.581327207952999</v>
      </c>
      <c r="H2745">
        <v>-0.74798985430669296</v>
      </c>
      <c r="I2745">
        <v>-25.003228180341502</v>
      </c>
      <c r="J2745">
        <v>-5.1000298825958499</v>
      </c>
      <c r="K2745">
        <v>56.802573430963498</v>
      </c>
      <c r="L2745">
        <v>58.653382812092801</v>
      </c>
      <c r="M2745">
        <v>41.542962018537402</v>
      </c>
      <c r="N2745">
        <v>0.47910731875304002</v>
      </c>
      <c r="O2745">
        <v>39.9118942731277</v>
      </c>
      <c r="P2745">
        <v>26.1111111111111</v>
      </c>
      <c r="Q2745">
        <v>-8.4332044746429996E-2</v>
      </c>
    </row>
    <row r="2746" spans="1:17" hidden="1" x14ac:dyDescent="0.3">
      <c r="A2746" t="s">
        <v>5655</v>
      </c>
      <c r="B2746" t="s">
        <v>5656</v>
      </c>
      <c r="C2746" t="str">
        <f>IFERROR(VLOOKUP(Table1[[#This Row],[Ticker]],[1]!Table1[[Symbol]:[Industry]],2,FALSE),"-")</f>
        <v>-</v>
      </c>
      <c r="D2746" t="s">
        <v>1584</v>
      </c>
      <c r="E2746">
        <v>119.74909732099999</v>
      </c>
      <c r="F2746">
        <v>83.5</v>
      </c>
      <c r="G2746">
        <v>20.0891913703719</v>
      </c>
      <c r="H2746">
        <v>-10.4548081204145</v>
      </c>
      <c r="I2746">
        <v>9.9879970462935592</v>
      </c>
      <c r="J2746">
        <v>-6.0188922020813402</v>
      </c>
      <c r="K2746">
        <v>89.601568909406396</v>
      </c>
      <c r="L2746">
        <v>85.214087387268506</v>
      </c>
      <c r="M2746">
        <v>35.975333957209202</v>
      </c>
      <c r="N2746">
        <v>0.90838481906443003</v>
      </c>
      <c r="O2746">
        <v>78.143712574850298</v>
      </c>
      <c r="P2746">
        <v>58.745247148288897</v>
      </c>
      <c r="Q2746">
        <v>4.4821267183864998E-2</v>
      </c>
    </row>
    <row r="2747" spans="1:17" hidden="1" x14ac:dyDescent="0.3">
      <c r="A2747" t="s">
        <v>5657</v>
      </c>
      <c r="B2747" t="s">
        <v>5658</v>
      </c>
      <c r="C2747" t="str">
        <f>IFERROR(VLOOKUP(Table1[[#This Row],[Ticker]],[1]!Table1[[Symbol]:[Industry]],2,FALSE),"-")</f>
        <v>-</v>
      </c>
      <c r="D2747" t="s">
        <v>637</v>
      </c>
      <c r="E2747">
        <v>119.73869999999999</v>
      </c>
      <c r="F2747">
        <v>51.6</v>
      </c>
      <c r="G2747">
        <v>-8.8621733740631399</v>
      </c>
      <c r="H2747">
        <v>-1.21680476363204</v>
      </c>
      <c r="I2747">
        <v>-24.378006556908399</v>
      </c>
      <c r="J2747">
        <v>-0.78189266745764996</v>
      </c>
      <c r="K2747">
        <v>50.766865385334199</v>
      </c>
      <c r="L2747">
        <v>50.746487552867301</v>
      </c>
      <c r="M2747">
        <v>47.717194604875701</v>
      </c>
      <c r="N2747">
        <v>1.58103565540251</v>
      </c>
      <c r="O2747">
        <v>32.945736434108497</v>
      </c>
      <c r="P2747">
        <v>25.5474452554744</v>
      </c>
      <c r="Q2747">
        <v>-1.4655862994085E-2</v>
      </c>
    </row>
    <row r="2748" spans="1:17" hidden="1" x14ac:dyDescent="0.3">
      <c r="A2748" t="s">
        <v>5659</v>
      </c>
      <c r="B2748" t="s">
        <v>5660</v>
      </c>
      <c r="C2748" t="str">
        <f>IFERROR(VLOOKUP(Table1[[#This Row],[Ticker]],[1]!Table1[[Symbol]:[Industry]],2,FALSE),"-")</f>
        <v>-</v>
      </c>
      <c r="D2748" t="s">
        <v>140</v>
      </c>
      <c r="E2748">
        <v>119.579139</v>
      </c>
      <c r="F2748">
        <v>25.3</v>
      </c>
      <c r="G2748">
        <v>85.846285447847507</v>
      </c>
      <c r="H2748">
        <v>30.413400621913201</v>
      </c>
      <c r="I2748">
        <v>58.231410768135902</v>
      </c>
      <c r="J2748">
        <v>30.572712449220798</v>
      </c>
      <c r="K2748">
        <v>17.388749500888501</v>
      </c>
      <c r="L2748">
        <v>15.0143975954082</v>
      </c>
      <c r="M2748">
        <v>96.672994455178198</v>
      </c>
      <c r="N2748">
        <v>3.3453480018180799</v>
      </c>
      <c r="O2748">
        <v>0</v>
      </c>
      <c r="P2748">
        <v>171.45922746781099</v>
      </c>
      <c r="Q2748">
        <v>9.0877958681862006E-2</v>
      </c>
    </row>
    <row r="2749" spans="1:17" hidden="1" x14ac:dyDescent="0.3">
      <c r="A2749" t="s">
        <v>5661</v>
      </c>
      <c r="B2749" t="s">
        <v>5662</v>
      </c>
      <c r="C2749" t="str">
        <f>IFERROR(VLOOKUP(Table1[[#This Row],[Ticker]],[1]!Table1[[Symbol]:[Industry]],2,FALSE),"-")</f>
        <v>-</v>
      </c>
      <c r="D2749" t="s">
        <v>526</v>
      </c>
      <c r="E2749">
        <v>119.5094964</v>
      </c>
      <c r="F2749">
        <v>42.37</v>
      </c>
      <c r="G2749">
        <v>60.0856393565345</v>
      </c>
      <c r="H2749">
        <v>-15.3182936756129</v>
      </c>
      <c r="I2749">
        <v>-8.1888829401263994</v>
      </c>
      <c r="J2749">
        <v>-1.3205769494230899</v>
      </c>
      <c r="K2749">
        <v>39.365908882667703</v>
      </c>
      <c r="L2749">
        <v>34.417095013273801</v>
      </c>
      <c r="M2749">
        <v>47.248282083474599</v>
      </c>
      <c r="N2749">
        <v>0.46135167591230197</v>
      </c>
      <c r="O2749">
        <v>23.6960113287703</v>
      </c>
      <c r="P2749">
        <v>95.614035087719202</v>
      </c>
      <c r="Q2749">
        <v>-8.2720884726000002E-5</v>
      </c>
    </row>
    <row r="2750" spans="1:17" hidden="1" x14ac:dyDescent="0.3">
      <c r="A2750" t="s">
        <v>5663</v>
      </c>
      <c r="B2750" t="s">
        <v>5664</v>
      </c>
      <c r="C2750" t="str">
        <f>IFERROR(VLOOKUP(Table1[[#This Row],[Ticker]],[1]!Table1[[Symbol]:[Industry]],2,FALSE),"-")</f>
        <v>-</v>
      </c>
      <c r="D2750" t="s">
        <v>553</v>
      </c>
      <c r="E2750">
        <v>119.17721054800001</v>
      </c>
      <c r="F2750">
        <v>130.86000000000001</v>
      </c>
      <c r="G2750">
        <v>99.803667708148097</v>
      </c>
      <c r="H2750">
        <v>13.7025315057355</v>
      </c>
      <c r="I2750">
        <v>-15.6538367107499</v>
      </c>
      <c r="J2750">
        <v>0.20836156843314199</v>
      </c>
      <c r="K2750">
        <v>117.329964900109</v>
      </c>
      <c r="L2750">
        <v>100.01976210081</v>
      </c>
      <c r="M2750">
        <v>63.423248207034099</v>
      </c>
      <c r="N2750">
        <v>1.4065666275834099</v>
      </c>
      <c r="O2750">
        <v>26.127158795659401</v>
      </c>
      <c r="P2750">
        <v>146.672950047125</v>
      </c>
      <c r="Q2750">
        <v>7.3094330238461E-2</v>
      </c>
    </row>
    <row r="2751" spans="1:17" hidden="1" x14ac:dyDescent="0.3">
      <c r="A2751" t="s">
        <v>5665</v>
      </c>
      <c r="B2751" t="s">
        <v>5666</v>
      </c>
      <c r="C2751" t="str">
        <f>IFERROR(VLOOKUP(Table1[[#This Row],[Ticker]],[1]!Table1[[Symbol]:[Industry]],2,FALSE),"-")</f>
        <v>-</v>
      </c>
      <c r="D2751" t="s">
        <v>214</v>
      </c>
      <c r="E2751">
        <v>119.134686</v>
      </c>
      <c r="F2751">
        <v>7.98</v>
      </c>
      <c r="G2751">
        <v>-17.323445913895501</v>
      </c>
      <c r="H2751">
        <v>-10.585375954484601</v>
      </c>
      <c r="I2751">
        <v>-18.357644356740799</v>
      </c>
      <c r="J2751">
        <v>-1.1346458512639399</v>
      </c>
      <c r="K2751">
        <v>8.1433851675365894</v>
      </c>
      <c r="L2751">
        <v>8.3535158674583698</v>
      </c>
      <c r="M2751">
        <v>43.529975023664299</v>
      </c>
      <c r="N2751">
        <v>0.47195568154223999</v>
      </c>
      <c r="O2751">
        <v>62.907268170426001</v>
      </c>
      <c r="P2751">
        <v>27.0700636942675</v>
      </c>
      <c r="Q2751">
        <v>0.15535276068224799</v>
      </c>
    </row>
    <row r="2752" spans="1:17" hidden="1" x14ac:dyDescent="0.3">
      <c r="A2752" t="s">
        <v>5667</v>
      </c>
      <c r="B2752" t="s">
        <v>5668</v>
      </c>
      <c r="C2752" t="str">
        <f>IFERROR(VLOOKUP(Table1[[#This Row],[Ticker]],[1]!Table1[[Symbol]:[Industry]],2,FALSE),"-")</f>
        <v>-</v>
      </c>
      <c r="D2752" t="s">
        <v>938</v>
      </c>
      <c r="E2752">
        <v>118.90098</v>
      </c>
      <c r="F2752">
        <v>198.66</v>
      </c>
      <c r="G2752">
        <v>72.855736620156407</v>
      </c>
      <c r="H2752">
        <v>-2.45729683970186</v>
      </c>
      <c r="I2752">
        <v>-12.7780766457384</v>
      </c>
      <c r="J2752">
        <v>1.36511360586879</v>
      </c>
      <c r="K2752">
        <v>197.56213318500201</v>
      </c>
      <c r="L2752">
        <v>188.34312766223599</v>
      </c>
      <c r="M2752">
        <v>53.480978918061901</v>
      </c>
      <c r="N2752">
        <v>1.0236602680805</v>
      </c>
      <c r="O2752">
        <v>31.631933957515301</v>
      </c>
      <c r="P2752">
        <v>102.714285714285</v>
      </c>
      <c r="Q2752">
        <v>0.12274158186675101</v>
      </c>
    </row>
    <row r="2753" spans="1:17" hidden="1" x14ac:dyDescent="0.3">
      <c r="A2753" t="s">
        <v>5669</v>
      </c>
      <c r="B2753" t="s">
        <v>5670</v>
      </c>
      <c r="C2753" t="str">
        <f>IFERROR(VLOOKUP(Table1[[#This Row],[Ticker]],[1]!Table1[[Symbol]:[Industry]],2,FALSE),"-")</f>
        <v>-</v>
      </c>
      <c r="D2753" t="s">
        <v>548</v>
      </c>
      <c r="E2753">
        <v>118.512459175</v>
      </c>
      <c r="F2753">
        <v>2846.6</v>
      </c>
      <c r="G2753">
        <v>67.865348818520403</v>
      </c>
      <c r="H2753">
        <v>-0.67340191219866596</v>
      </c>
      <c r="I2753">
        <v>-15.470473131352399</v>
      </c>
      <c r="J2753">
        <v>-0.21740356416658099</v>
      </c>
      <c r="K2753">
        <v>2847.49367001781</v>
      </c>
      <c r="L2753">
        <v>2563.5238069975499</v>
      </c>
      <c r="M2753">
        <v>56.269732225699002</v>
      </c>
      <c r="N2753">
        <v>1.90670335167583</v>
      </c>
      <c r="O2753">
        <v>17.332958617297798</v>
      </c>
      <c r="P2753">
        <v>112.56767352425</v>
      </c>
      <c r="Q2753">
        <v>0.122511718337058</v>
      </c>
    </row>
    <row r="2754" spans="1:17" hidden="1" x14ac:dyDescent="0.3">
      <c r="A2754" t="s">
        <v>5671</v>
      </c>
      <c r="B2754" t="s">
        <v>5672</v>
      </c>
      <c r="C2754" t="str">
        <f>IFERROR(VLOOKUP(Table1[[#This Row],[Ticker]],[1]!Table1[[Symbol]:[Industry]],2,FALSE),"-")</f>
        <v>-</v>
      </c>
      <c r="E2754">
        <v>118.253304</v>
      </c>
      <c r="F2754">
        <v>87.64</v>
      </c>
      <c r="G2754">
        <v>0.54545320210075898</v>
      </c>
      <c r="H2754">
        <v>11.634552266576099</v>
      </c>
      <c r="I2754">
        <v>-19.1101520121593</v>
      </c>
      <c r="J2754">
        <v>1.75184829974635</v>
      </c>
      <c r="K2754">
        <v>83.265380538051801</v>
      </c>
      <c r="L2754">
        <v>86.278898190289596</v>
      </c>
      <c r="M2754">
        <v>67.3116310940717</v>
      </c>
      <c r="N2754">
        <v>1.5836216336381701</v>
      </c>
      <c r="O2754">
        <v>47.193062528525701</v>
      </c>
      <c r="P2754">
        <v>29.319758005016901</v>
      </c>
      <c r="Q2754">
        <v>9.3988581879909994E-2</v>
      </c>
    </row>
    <row r="2755" spans="1:17" hidden="1" x14ac:dyDescent="0.3">
      <c r="A2755" t="s">
        <v>5673</v>
      </c>
      <c r="B2755" t="s">
        <v>5674</v>
      </c>
      <c r="C2755" t="str">
        <f>IFERROR(VLOOKUP(Table1[[#This Row],[Ticker]],[1]!Table1[[Symbol]:[Industry]],2,FALSE),"-")</f>
        <v>-</v>
      </c>
      <c r="D2755" t="s">
        <v>46</v>
      </c>
      <c r="E2755">
        <v>117.8626</v>
      </c>
      <c r="F2755">
        <v>27.76</v>
      </c>
      <c r="G2755">
        <v>317.04844253342299</v>
      </c>
      <c r="H2755">
        <v>35.761418117515603</v>
      </c>
      <c r="I2755">
        <v>192.81027464290199</v>
      </c>
      <c r="J2755">
        <v>7.4251619495305796</v>
      </c>
      <c r="K2755">
        <v>19.192043383396399</v>
      </c>
      <c r="L2755">
        <v>12.3301048397021</v>
      </c>
      <c r="M2755">
        <v>85.597120572465101</v>
      </c>
      <c r="N2755">
        <v>1.0020654033477701</v>
      </c>
      <c r="O2755">
        <v>0</v>
      </c>
      <c r="P2755">
        <v>407.49542961608699</v>
      </c>
      <c r="Q2755">
        <v>7.5202963223642005E-2</v>
      </c>
    </row>
    <row r="2756" spans="1:17" hidden="1" x14ac:dyDescent="0.3">
      <c r="A2756" t="s">
        <v>5675</v>
      </c>
      <c r="B2756" t="s">
        <v>5676</v>
      </c>
      <c r="C2756" t="str">
        <f>IFERROR(VLOOKUP(Table1[[#This Row],[Ticker]],[1]!Table1[[Symbol]:[Industry]],2,FALSE),"-")</f>
        <v>-</v>
      </c>
      <c r="D2756" t="s">
        <v>49</v>
      </c>
      <c r="E2756">
        <v>117.7161906</v>
      </c>
      <c r="F2756">
        <v>220.2</v>
      </c>
      <c r="G2756">
        <v>193.377225571471</v>
      </c>
      <c r="H2756">
        <v>24.086892953078401</v>
      </c>
      <c r="I2756">
        <v>49.231789461783002</v>
      </c>
      <c r="J2756">
        <v>-2.9269395790415298</v>
      </c>
      <c r="K2756">
        <v>198.30077534265601</v>
      </c>
      <c r="L2756">
        <v>159.60318747002401</v>
      </c>
      <c r="M2756">
        <v>61.705739012241899</v>
      </c>
      <c r="N2756">
        <v>0.623327562339129</v>
      </c>
      <c r="O2756">
        <v>11.262488646684799</v>
      </c>
      <c r="P2756">
        <v>266.69442131557003</v>
      </c>
      <c r="Q2756">
        <v>0.14717199272634399</v>
      </c>
    </row>
    <row r="2757" spans="1:17" hidden="1" x14ac:dyDescent="0.3">
      <c r="A2757" t="s">
        <v>5677</v>
      </c>
      <c r="B2757" t="s">
        <v>5678</v>
      </c>
      <c r="C2757" t="str">
        <f>IFERROR(VLOOKUP(Table1[[#This Row],[Ticker]],[1]!Table1[[Symbol]:[Industry]],2,FALSE),"-")</f>
        <v>-</v>
      </c>
      <c r="D2757" t="s">
        <v>938</v>
      </c>
      <c r="E2757">
        <v>117.54075899999999</v>
      </c>
      <c r="F2757">
        <v>42.92</v>
      </c>
      <c r="G2757">
        <v>4.1332431055493197</v>
      </c>
      <c r="H2757">
        <v>-7.3588253202742004</v>
      </c>
      <c r="I2757">
        <v>1.09703253558298</v>
      </c>
      <c r="J2757">
        <v>3.7151745257591302</v>
      </c>
      <c r="K2757">
        <v>41.809870677041999</v>
      </c>
      <c r="L2757">
        <v>41.257415363179902</v>
      </c>
      <c r="M2757">
        <v>50.991827159345497</v>
      </c>
      <c r="N2757">
        <v>1.0009655868380201</v>
      </c>
      <c r="O2757">
        <v>31.034482758620602</v>
      </c>
      <c r="P2757">
        <v>31.253822629969399</v>
      </c>
      <c r="Q2757">
        <v>-2.2434663203258001E-2</v>
      </c>
    </row>
    <row r="2758" spans="1:17" hidden="1" x14ac:dyDescent="0.3">
      <c r="A2758" t="s">
        <v>5679</v>
      </c>
      <c r="B2758" t="s">
        <v>5680</v>
      </c>
      <c r="C2758" t="str">
        <f>IFERROR(VLOOKUP(Table1[[#This Row],[Ticker]],[1]!Table1[[Symbol]:[Industry]],2,FALSE),"-")</f>
        <v>-</v>
      </c>
      <c r="D2758" t="s">
        <v>122</v>
      </c>
      <c r="E2758">
        <v>117.32895000000001</v>
      </c>
      <c r="F2758">
        <v>7.57</v>
      </c>
      <c r="G2758">
        <v>-63.318703366470103</v>
      </c>
      <c r="H2758">
        <v>-12.129134921485999</v>
      </c>
      <c r="I2758">
        <v>-50.861426075910302</v>
      </c>
      <c r="J2758">
        <v>-3.9390574907782399</v>
      </c>
      <c r="K2758">
        <v>8.1649882946324706</v>
      </c>
      <c r="L2758">
        <v>10.131394433136601</v>
      </c>
      <c r="M2758">
        <v>34.355039717786298</v>
      </c>
      <c r="N2758">
        <v>0.66801956137250196</v>
      </c>
      <c r="O2758">
        <v>94.848084544253595</v>
      </c>
      <c r="P2758">
        <v>4.4137931034482696</v>
      </c>
      <c r="Q2758">
        <v>-6.2644877901216006E-2</v>
      </c>
    </row>
    <row r="2759" spans="1:17" hidden="1" x14ac:dyDescent="0.3">
      <c r="A2759" t="s">
        <v>5681</v>
      </c>
      <c r="B2759" t="s">
        <v>5682</v>
      </c>
      <c r="C2759" t="str">
        <f>IFERROR(VLOOKUP(Table1[[#This Row],[Ticker]],[1]!Table1[[Symbol]:[Industry]],2,FALSE),"-")</f>
        <v>-</v>
      </c>
      <c r="D2759" t="s">
        <v>413</v>
      </c>
      <c r="E2759">
        <v>117.31540800000001</v>
      </c>
      <c r="F2759">
        <v>47.84</v>
      </c>
      <c r="G2759">
        <v>40.229798897549301</v>
      </c>
      <c r="H2759">
        <v>25.218478348814699</v>
      </c>
      <c r="I2759">
        <v>-3.8700661085472201</v>
      </c>
      <c r="J2759">
        <v>32.483176620548299</v>
      </c>
      <c r="K2759">
        <v>37.153528613423902</v>
      </c>
      <c r="L2759">
        <v>36.842476644309002</v>
      </c>
      <c r="M2759">
        <v>91.107703493317999</v>
      </c>
      <c r="N2759">
        <v>1.92275674729783</v>
      </c>
      <c r="O2759">
        <v>59.866220735785902</v>
      </c>
      <c r="P2759">
        <v>117.35574738755101</v>
      </c>
      <c r="Q2759">
        <v>8.5631862851114002E-2</v>
      </c>
    </row>
    <row r="2760" spans="1:17" hidden="1" x14ac:dyDescent="0.3">
      <c r="A2760" t="s">
        <v>5683</v>
      </c>
      <c r="B2760" t="s">
        <v>5684</v>
      </c>
      <c r="C2760" t="str">
        <f>IFERROR(VLOOKUP(Table1[[#This Row],[Ticker]],[1]!Table1[[Symbol]:[Industry]],2,FALSE),"-")</f>
        <v>-</v>
      </c>
      <c r="D2760" t="s">
        <v>290</v>
      </c>
      <c r="E2760">
        <v>117.13599375</v>
      </c>
      <c r="F2760">
        <v>63.75</v>
      </c>
      <c r="G2760">
        <v>-14.775351355730599</v>
      </c>
      <c r="H2760">
        <v>-8.63510642982809</v>
      </c>
      <c r="I2760">
        <v>-5.1616551016865397</v>
      </c>
      <c r="J2760">
        <v>-4.6085912606932098</v>
      </c>
      <c r="K2760">
        <v>66.096141067563906</v>
      </c>
      <c r="L2760">
        <v>63.249924112496302</v>
      </c>
      <c r="M2760">
        <v>36.304827788298503</v>
      </c>
      <c r="N2760">
        <v>0.30026517935793201</v>
      </c>
      <c r="O2760">
        <v>69.317647058823496</v>
      </c>
      <c r="P2760">
        <v>44.886363636363598</v>
      </c>
      <c r="Q2760">
        <v>-4.204324073193E-3</v>
      </c>
    </row>
    <row r="2761" spans="1:17" hidden="1" x14ac:dyDescent="0.3">
      <c r="A2761" t="s">
        <v>5685</v>
      </c>
      <c r="B2761" t="s">
        <v>5686</v>
      </c>
      <c r="C2761" t="str">
        <f>IFERROR(VLOOKUP(Table1[[#This Row],[Ticker]],[1]!Table1[[Symbol]:[Industry]],2,FALSE),"-")</f>
        <v>-</v>
      </c>
      <c r="D2761" t="s">
        <v>256</v>
      </c>
      <c r="E2761">
        <v>117.09893585</v>
      </c>
      <c r="F2761">
        <v>998.85</v>
      </c>
      <c r="G2761">
        <v>-3.37580194182833</v>
      </c>
      <c r="H2761">
        <v>10.1706322853872</v>
      </c>
      <c r="I2761">
        <v>-10.883212586055601</v>
      </c>
      <c r="J2761">
        <v>1.47659589171571</v>
      </c>
      <c r="K2761">
        <v>939.413055489984</v>
      </c>
      <c r="L2761">
        <v>920.10775865708899</v>
      </c>
      <c r="M2761">
        <v>72.179824319738302</v>
      </c>
      <c r="N2761">
        <v>1.24387468936815</v>
      </c>
      <c r="O2761">
        <v>8.8251489212594496</v>
      </c>
      <c r="P2761">
        <v>33.974917845885599</v>
      </c>
      <c r="Q2761">
        <v>-4.3911188208307E-2</v>
      </c>
    </row>
    <row r="2762" spans="1:17" hidden="1" x14ac:dyDescent="0.3">
      <c r="A2762" t="s">
        <v>5687</v>
      </c>
      <c r="B2762" t="s">
        <v>5688</v>
      </c>
      <c r="C2762" t="str">
        <f>IFERROR(VLOOKUP(Table1[[#This Row],[Ticker]],[1]!Table1[[Symbol]:[Industry]],2,FALSE),"-")</f>
        <v>-</v>
      </c>
      <c r="D2762" t="s">
        <v>413</v>
      </c>
      <c r="E2762">
        <v>116.7930099</v>
      </c>
      <c r="F2762">
        <v>116.05</v>
      </c>
      <c r="G2762">
        <v>-73.425177567024306</v>
      </c>
      <c r="H2762">
        <v>-18.5794914220869</v>
      </c>
      <c r="I2762">
        <v>-12.4241723668551</v>
      </c>
      <c r="J2762">
        <v>-10.297321135469501</v>
      </c>
      <c r="K2762">
        <v>126.05841750889201</v>
      </c>
      <c r="L2762">
        <v>126.94935101300599</v>
      </c>
      <c r="M2762">
        <v>36.171063323254501</v>
      </c>
      <c r="N2762">
        <v>0.60365966008365501</v>
      </c>
      <c r="O2762">
        <v>102.498922878069</v>
      </c>
      <c r="P2762">
        <v>26.416122004357302</v>
      </c>
      <c r="Q2762">
        <v>9.2417693445006999E-2</v>
      </c>
    </row>
    <row r="2763" spans="1:17" hidden="1" x14ac:dyDescent="0.3">
      <c r="A2763" t="s">
        <v>5689</v>
      </c>
      <c r="B2763" t="s">
        <v>5690</v>
      </c>
      <c r="C2763" t="str">
        <f>IFERROR(VLOOKUP(Table1[[#This Row],[Ticker]],[1]!Table1[[Symbol]:[Industry]],2,FALSE),"-")</f>
        <v>-</v>
      </c>
      <c r="D2763" t="s">
        <v>413</v>
      </c>
      <c r="E2763">
        <v>116.665752</v>
      </c>
      <c r="F2763">
        <v>1.04</v>
      </c>
      <c r="G2763">
        <v>127.25649988556199</v>
      </c>
      <c r="H2763">
        <v>42.2413331075185</v>
      </c>
      <c r="I2763">
        <v>38.814824508474899</v>
      </c>
      <c r="J2763">
        <v>-24.538661190763101</v>
      </c>
      <c r="K2763">
        <v>0.93028444776975106</v>
      </c>
      <c r="L2763">
        <v>0.73890473545186497</v>
      </c>
      <c r="M2763">
        <v>43.063502113768003</v>
      </c>
      <c r="N2763">
        <v>0.88714227099582299</v>
      </c>
      <c r="O2763">
        <v>37.5</v>
      </c>
      <c r="P2763">
        <v>166.666666666666</v>
      </c>
      <c r="Q2763">
        <v>0.100767267142125</v>
      </c>
    </row>
    <row r="2764" spans="1:17" hidden="1" x14ac:dyDescent="0.3">
      <c r="A2764" t="s">
        <v>5691</v>
      </c>
      <c r="B2764" t="s">
        <v>5692</v>
      </c>
      <c r="C2764" t="str">
        <f>IFERROR(VLOOKUP(Table1[[#This Row],[Ticker]],[1]!Table1[[Symbol]:[Industry]],2,FALSE),"-")</f>
        <v>-</v>
      </c>
      <c r="E2764">
        <v>116.22499999999999</v>
      </c>
      <c r="F2764">
        <v>46.49</v>
      </c>
      <c r="G2764">
        <v>106.047963300196</v>
      </c>
      <c r="H2764">
        <v>-9.1013718265176493</v>
      </c>
      <c r="I2764">
        <v>55.4709249011228</v>
      </c>
      <c r="J2764">
        <v>-11.990239591358099</v>
      </c>
      <c r="K2764">
        <v>54.125400419926898</v>
      </c>
      <c r="L2764">
        <v>48.214040678758899</v>
      </c>
      <c r="M2764">
        <v>33.864503146744397</v>
      </c>
      <c r="N2764">
        <v>1.1850815850815799</v>
      </c>
      <c r="O2764">
        <v>99.655839965583894</v>
      </c>
      <c r="P2764">
        <v>170.52662205411701</v>
      </c>
      <c r="Q2764">
        <v>0.188155163447605</v>
      </c>
    </row>
    <row r="2765" spans="1:17" hidden="1" x14ac:dyDescent="0.3">
      <c r="A2765" t="s">
        <v>5693</v>
      </c>
      <c r="B2765" t="s">
        <v>5694</v>
      </c>
      <c r="C2765" t="str">
        <f>IFERROR(VLOOKUP(Table1[[#This Row],[Ticker]],[1]!Table1[[Symbol]:[Industry]],2,FALSE),"-")</f>
        <v>-</v>
      </c>
      <c r="D2765" t="s">
        <v>62</v>
      </c>
      <c r="E2765">
        <v>116.1738</v>
      </c>
      <c r="F2765">
        <v>183.4</v>
      </c>
      <c r="G2765">
        <v>103.336156961727</v>
      </c>
      <c r="H2765">
        <v>-18.759667893482401</v>
      </c>
      <c r="I2765">
        <v>32.046230783359398</v>
      </c>
      <c r="J2765">
        <v>-1.32258678770553</v>
      </c>
      <c r="K2765">
        <v>200.35917350033901</v>
      </c>
      <c r="L2765">
        <v>166.87489289893799</v>
      </c>
      <c r="M2765">
        <v>33.421791114339101</v>
      </c>
      <c r="N2765">
        <v>0.17104762610489699</v>
      </c>
      <c r="O2765">
        <v>67.502726281352196</v>
      </c>
      <c r="P2765">
        <v>144.14270500532399</v>
      </c>
      <c r="Q2765">
        <v>8.7382292237649997E-3</v>
      </c>
    </row>
    <row r="2766" spans="1:17" hidden="1" x14ac:dyDescent="0.3">
      <c r="A2766" t="s">
        <v>5695</v>
      </c>
      <c r="B2766" t="s">
        <v>5696</v>
      </c>
      <c r="C2766" t="str">
        <f>IFERROR(VLOOKUP(Table1[[#This Row],[Ticker]],[1]!Table1[[Symbol]:[Industry]],2,FALSE),"-")</f>
        <v>-</v>
      </c>
      <c r="D2766" t="s">
        <v>75</v>
      </c>
      <c r="E2766">
        <v>116.0804672</v>
      </c>
      <c r="F2766">
        <v>445</v>
      </c>
      <c r="G2766">
        <v>-15.3186617622098</v>
      </c>
      <c r="H2766">
        <v>7.1879138711907702</v>
      </c>
      <c r="I2766">
        <v>-39.938278319053602</v>
      </c>
      <c r="J2766">
        <v>7.7399780443978301</v>
      </c>
      <c r="K2766">
        <v>425.087376557612</v>
      </c>
      <c r="L2766">
        <v>436.31429951051501</v>
      </c>
      <c r="M2766">
        <v>65.647311295735406</v>
      </c>
      <c r="N2766">
        <v>2.0596273576595898</v>
      </c>
      <c r="O2766">
        <v>54.269662921348299</v>
      </c>
      <c r="P2766">
        <v>26.780626780626701</v>
      </c>
      <c r="Q2766">
        <v>1.5489376856196E-2</v>
      </c>
    </row>
    <row r="2767" spans="1:17" hidden="1" x14ac:dyDescent="0.3">
      <c r="A2767" t="s">
        <v>5697</v>
      </c>
      <c r="B2767" t="s">
        <v>5698</v>
      </c>
      <c r="C2767" t="str">
        <f>IFERROR(VLOOKUP(Table1[[#This Row],[Ticker]],[1]!Table1[[Symbol]:[Industry]],2,FALSE),"-")</f>
        <v>-</v>
      </c>
      <c r="D2767" t="s">
        <v>193</v>
      </c>
      <c r="E2767">
        <v>115.7553473</v>
      </c>
      <c r="F2767">
        <v>106.75</v>
      </c>
      <c r="G2767">
        <v>-4.6386056515543501</v>
      </c>
      <c r="H2767">
        <v>-4.7755903580030399</v>
      </c>
      <c r="I2767">
        <v>-39.092623541033703</v>
      </c>
      <c r="J2767">
        <v>-3.2169828690848199</v>
      </c>
      <c r="K2767">
        <v>109.33538809174399</v>
      </c>
      <c r="L2767">
        <v>111.429583008976</v>
      </c>
      <c r="M2767">
        <v>49.496901710943803</v>
      </c>
      <c r="N2767">
        <v>1.89337268536597</v>
      </c>
      <c r="O2767">
        <v>58.9695550351287</v>
      </c>
      <c r="P2767">
        <v>33.005232992773401</v>
      </c>
      <c r="Q2767">
        <v>0.128008203453471</v>
      </c>
    </row>
    <row r="2768" spans="1:17" hidden="1" x14ac:dyDescent="0.3">
      <c r="A2768" t="s">
        <v>5699</v>
      </c>
      <c r="B2768" t="s">
        <v>5700</v>
      </c>
      <c r="C2768" t="str">
        <f>IFERROR(VLOOKUP(Table1[[#This Row],[Ticker]],[1]!Table1[[Symbol]:[Industry]],2,FALSE),"-")</f>
        <v>-</v>
      </c>
      <c r="D2768" t="s">
        <v>548</v>
      </c>
      <c r="E2768">
        <v>115.55544</v>
      </c>
      <c r="F2768">
        <v>99.5</v>
      </c>
      <c r="G2768">
        <v>-6.9399163972461402</v>
      </c>
      <c r="H2768">
        <v>-4.9559641897787401</v>
      </c>
      <c r="I2768">
        <v>-26.8307195429282</v>
      </c>
      <c r="J2768">
        <v>-3.38889655850824</v>
      </c>
      <c r="K2768">
        <v>103.67699317863701</v>
      </c>
      <c r="L2768">
        <v>103.020797859555</v>
      </c>
      <c r="M2768">
        <v>42.013809728336597</v>
      </c>
      <c r="N2768">
        <v>0.42605717517923702</v>
      </c>
      <c r="O2768">
        <v>34.120603015075297</v>
      </c>
      <c r="P2768">
        <v>22.8395061728394</v>
      </c>
      <c r="Q2768">
        <v>-6.7779374930849998E-2</v>
      </c>
    </row>
    <row r="2769" spans="1:17" hidden="1" x14ac:dyDescent="0.3">
      <c r="A2769" t="s">
        <v>5701</v>
      </c>
      <c r="B2769" t="s">
        <v>5702</v>
      </c>
      <c r="C2769" t="str">
        <f>IFERROR(VLOOKUP(Table1[[#This Row],[Ticker]],[1]!Table1[[Symbol]:[Industry]],2,FALSE),"-")</f>
        <v>-</v>
      </c>
      <c r="D2769" t="s">
        <v>387</v>
      </c>
      <c r="E2769">
        <v>114.426</v>
      </c>
      <c r="F2769">
        <v>206.3</v>
      </c>
      <c r="G2769">
        <v>-0.991702353298897</v>
      </c>
      <c r="H2769">
        <v>4.3400089645836797</v>
      </c>
      <c r="I2769">
        <v>-7.18900098994341</v>
      </c>
      <c r="J2769">
        <v>3.6989872835133801</v>
      </c>
      <c r="K2769">
        <v>197.74392495459</v>
      </c>
      <c r="L2769">
        <v>188.72304577246501</v>
      </c>
      <c r="M2769">
        <v>71.466736840041506</v>
      </c>
      <c r="N2769">
        <v>0.72896757830065195</v>
      </c>
      <c r="O2769">
        <v>22.103732428502099</v>
      </c>
      <c r="P2769">
        <v>41.640920013731503</v>
      </c>
      <c r="Q2769">
        <v>3.7604266530571001E-2</v>
      </c>
    </row>
    <row r="2770" spans="1:17" hidden="1" x14ac:dyDescent="0.3">
      <c r="A2770" t="s">
        <v>5703</v>
      </c>
      <c r="B2770" t="s">
        <v>5704</v>
      </c>
      <c r="C2770" t="str">
        <f>IFERROR(VLOOKUP(Table1[[#This Row],[Ticker]],[1]!Table1[[Symbol]:[Industry]],2,FALSE),"-")</f>
        <v>-</v>
      </c>
      <c r="D2770" t="s">
        <v>49</v>
      </c>
      <c r="E2770">
        <v>114.04732251999999</v>
      </c>
      <c r="F2770">
        <v>35.24</v>
      </c>
      <c r="G2770">
        <v>-15.723644740004399</v>
      </c>
      <c r="H2770">
        <v>1.4916548578402899</v>
      </c>
      <c r="I2770">
        <v>-23.255725122369999</v>
      </c>
      <c r="J2770">
        <v>1.23186457976261</v>
      </c>
      <c r="K2770">
        <v>36.3049503847339</v>
      </c>
      <c r="L2770">
        <v>35.7863342421266</v>
      </c>
      <c r="M2770">
        <v>50.105574985532002</v>
      </c>
      <c r="N2770">
        <v>1.54476182302882</v>
      </c>
      <c r="O2770">
        <v>37.627695800227002</v>
      </c>
      <c r="P2770">
        <v>31.985018726591701</v>
      </c>
      <c r="Q2770">
        <v>6.3450444251837004E-2</v>
      </c>
    </row>
    <row r="2771" spans="1:17" hidden="1" x14ac:dyDescent="0.3">
      <c r="A2771" t="s">
        <v>5705</v>
      </c>
      <c r="B2771" t="s">
        <v>5706</v>
      </c>
      <c r="C2771" t="str">
        <f>IFERROR(VLOOKUP(Table1[[#This Row],[Ticker]],[1]!Table1[[Symbol]:[Industry]],2,FALSE),"-")</f>
        <v>-</v>
      </c>
      <c r="D2771" t="s">
        <v>130</v>
      </c>
      <c r="E2771">
        <v>114.03</v>
      </c>
      <c r="F2771">
        <v>38.25</v>
      </c>
      <c r="G2771">
        <v>58.380571995848697</v>
      </c>
      <c r="H2771">
        <v>17.7153536396786</v>
      </c>
      <c r="I2771">
        <v>5.6017075646426502</v>
      </c>
      <c r="J2771">
        <v>12.3625625854606</v>
      </c>
      <c r="K2771">
        <v>34.539699548122897</v>
      </c>
      <c r="L2771">
        <v>32.309476165854697</v>
      </c>
      <c r="M2771">
        <v>82.363123331223093</v>
      </c>
      <c r="N2771">
        <v>2.27607145687284</v>
      </c>
      <c r="O2771">
        <v>63.529411764705799</v>
      </c>
      <c r="P2771">
        <v>99.7389033942558</v>
      </c>
      <c r="Q2771">
        <v>8.3315473640456994E-2</v>
      </c>
    </row>
    <row r="2772" spans="1:17" hidden="1" x14ac:dyDescent="0.3">
      <c r="A2772" t="s">
        <v>5707</v>
      </c>
      <c r="B2772" t="s">
        <v>5708</v>
      </c>
      <c r="C2772" t="str">
        <f>IFERROR(VLOOKUP(Table1[[#This Row],[Ticker]],[1]!Table1[[Symbol]:[Industry]],2,FALSE),"-")</f>
        <v>-</v>
      </c>
      <c r="D2772" t="s">
        <v>637</v>
      </c>
      <c r="E2772">
        <v>113.8665</v>
      </c>
      <c r="F2772">
        <v>170.9</v>
      </c>
      <c r="G2772">
        <v>-22.732033666743099</v>
      </c>
      <c r="H2772">
        <v>-7.7005442537136499</v>
      </c>
      <c r="I2772">
        <v>-64.192376344539895</v>
      </c>
      <c r="J2772">
        <v>3.46904982877115</v>
      </c>
      <c r="K2772">
        <v>180.78663106888001</v>
      </c>
      <c r="L2772">
        <v>195.42115414471101</v>
      </c>
      <c r="M2772">
        <v>49.879914148781097</v>
      </c>
      <c r="N2772">
        <v>0.97451965349543701</v>
      </c>
      <c r="O2772">
        <v>120.59684025746</v>
      </c>
      <c r="P2772">
        <v>10.974025974025899</v>
      </c>
      <c r="Q2772">
        <v>2.1929056115324998E-2</v>
      </c>
    </row>
    <row r="2773" spans="1:17" hidden="1" x14ac:dyDescent="0.3">
      <c r="A2773" t="s">
        <v>5709</v>
      </c>
      <c r="B2773" t="s">
        <v>5710</v>
      </c>
      <c r="C2773" t="str">
        <f>IFERROR(VLOOKUP(Table1[[#This Row],[Ticker]],[1]!Table1[[Symbol]:[Industry]],2,FALSE),"-")</f>
        <v>-</v>
      </c>
      <c r="D2773" t="s">
        <v>243</v>
      </c>
      <c r="E2773">
        <v>113.82850752</v>
      </c>
      <c r="F2773">
        <v>170.9</v>
      </c>
      <c r="G2773">
        <v>11.9225282536566</v>
      </c>
      <c r="H2773">
        <v>-3.2302869224053601</v>
      </c>
      <c r="I2773">
        <v>-20.5682845783499</v>
      </c>
      <c r="J2773">
        <v>-2.63530915120224</v>
      </c>
      <c r="K2773">
        <v>173.37721736784599</v>
      </c>
      <c r="L2773">
        <v>167.09424700445999</v>
      </c>
      <c r="M2773">
        <v>48.575600353568198</v>
      </c>
      <c r="N2773">
        <v>0.91340371121781005</v>
      </c>
      <c r="O2773">
        <v>37.507314218841401</v>
      </c>
      <c r="P2773">
        <v>42.357351103706797</v>
      </c>
      <c r="Q2773">
        <v>1.3680818408765E-2</v>
      </c>
    </row>
    <row r="2774" spans="1:17" hidden="1" x14ac:dyDescent="0.3">
      <c r="A2774" t="s">
        <v>5711</v>
      </c>
      <c r="B2774" t="s">
        <v>5712</v>
      </c>
      <c r="C2774" t="str">
        <f>IFERROR(VLOOKUP(Table1[[#This Row],[Ticker]],[1]!Table1[[Symbol]:[Industry]],2,FALSE),"-")</f>
        <v>-</v>
      </c>
      <c r="D2774" t="s">
        <v>384</v>
      </c>
      <c r="E2774">
        <v>113.79644710999899</v>
      </c>
      <c r="M2774">
        <v>50</v>
      </c>
    </row>
    <row r="2775" spans="1:17" hidden="1" x14ac:dyDescent="0.3">
      <c r="A2775" t="s">
        <v>5713</v>
      </c>
      <c r="B2775" t="s">
        <v>5714</v>
      </c>
      <c r="C2775" t="str">
        <f>IFERROR(VLOOKUP(Table1[[#This Row],[Ticker]],[1]!Table1[[Symbol]:[Industry]],2,FALSE),"-")</f>
        <v>-</v>
      </c>
      <c r="D2775" t="s">
        <v>344</v>
      </c>
      <c r="E2775">
        <v>113.6547358</v>
      </c>
      <c r="F2775">
        <v>116</v>
      </c>
      <c r="G2775">
        <v>-34.045348801714198</v>
      </c>
      <c r="H2775">
        <v>-11.940261710439801</v>
      </c>
      <c r="I2775">
        <v>-24.197147766257299</v>
      </c>
      <c r="J2775">
        <v>-5.0360143049386803</v>
      </c>
      <c r="K2775">
        <v>119.487558966073</v>
      </c>
      <c r="L2775">
        <v>121.67332620697</v>
      </c>
      <c r="M2775">
        <v>33.4885396973973</v>
      </c>
      <c r="N2775">
        <v>0.38782003141775501</v>
      </c>
      <c r="O2775">
        <v>47.284482758620697</v>
      </c>
      <c r="P2775">
        <v>23.404255319148898</v>
      </c>
      <c r="Q2775">
        <v>0.13635968322035699</v>
      </c>
    </row>
    <row r="2776" spans="1:17" hidden="1" x14ac:dyDescent="0.3">
      <c r="A2776" t="s">
        <v>5715</v>
      </c>
      <c r="B2776" t="s">
        <v>5716</v>
      </c>
      <c r="C2776" t="str">
        <f>IFERROR(VLOOKUP(Table1[[#This Row],[Ticker]],[1]!Table1[[Symbol]:[Industry]],2,FALSE),"-")</f>
        <v>-</v>
      </c>
      <c r="D2776" t="s">
        <v>553</v>
      </c>
      <c r="E2776">
        <v>113.64</v>
      </c>
      <c r="F2776">
        <v>144.85</v>
      </c>
      <c r="G2776">
        <v>241.70469773475801</v>
      </c>
      <c r="H2776">
        <v>0.91195822722983699</v>
      </c>
      <c r="I2776">
        <v>78.870562197746807</v>
      </c>
      <c r="J2776">
        <v>0.629425540492765</v>
      </c>
      <c r="K2776">
        <v>133.104608492088</v>
      </c>
      <c r="L2776">
        <v>96.235142531845398</v>
      </c>
      <c r="M2776">
        <v>50.363301329827401</v>
      </c>
      <c r="N2776">
        <v>0.157445767723528</v>
      </c>
      <c r="O2776">
        <v>12.426648256817399</v>
      </c>
      <c r="P2776">
        <v>395.213675213675</v>
      </c>
      <c r="Q2776">
        <v>0.13625587454355001</v>
      </c>
    </row>
    <row r="2777" spans="1:17" hidden="1" x14ac:dyDescent="0.3">
      <c r="A2777" t="s">
        <v>5717</v>
      </c>
      <c r="B2777" t="s">
        <v>5718</v>
      </c>
      <c r="C2777" t="str">
        <f>IFERROR(VLOOKUP(Table1[[#This Row],[Ticker]],[1]!Table1[[Symbol]:[Industry]],2,FALSE),"-")</f>
        <v>-</v>
      </c>
      <c r="D2777" t="s">
        <v>413</v>
      </c>
      <c r="E2777">
        <v>113.28</v>
      </c>
      <c r="F2777">
        <v>294</v>
      </c>
      <c r="G2777">
        <v>92.755622636759995</v>
      </c>
      <c r="H2777">
        <v>-7.98455912232233</v>
      </c>
      <c r="I2777">
        <v>21.151965510275399</v>
      </c>
      <c r="J2777">
        <v>-6.4831149472974197</v>
      </c>
      <c r="K2777">
        <v>302.88483159508098</v>
      </c>
      <c r="L2777">
        <v>255.45356112359201</v>
      </c>
      <c r="M2777">
        <v>33.628717670388397</v>
      </c>
      <c r="N2777">
        <v>0.16087759581861899</v>
      </c>
      <c r="O2777">
        <v>28.9115646258503</v>
      </c>
      <c r="P2777">
        <v>130.49784398275099</v>
      </c>
      <c r="Q2777">
        <v>0.11725951889502501</v>
      </c>
    </row>
    <row r="2778" spans="1:17" hidden="1" x14ac:dyDescent="0.3">
      <c r="A2778" t="s">
        <v>5719</v>
      </c>
      <c r="B2778" t="s">
        <v>5720</v>
      </c>
      <c r="C2778" t="str">
        <f>IFERROR(VLOOKUP(Table1[[#This Row],[Ticker]],[1]!Table1[[Symbol]:[Industry]],2,FALSE),"-")</f>
        <v>-</v>
      </c>
      <c r="D2778" t="s">
        <v>763</v>
      </c>
      <c r="E2778">
        <v>113.1881585</v>
      </c>
      <c r="F2778">
        <v>62.2</v>
      </c>
      <c r="G2778">
        <v>-29.5959530496133</v>
      </c>
      <c r="H2778">
        <v>3.50298777528675</v>
      </c>
      <c r="I2778">
        <v>-16.584142674600201</v>
      </c>
      <c r="J2778">
        <v>-8.2773183669203192</v>
      </c>
      <c r="K2778">
        <v>59.434260369735902</v>
      </c>
      <c r="L2778">
        <v>60.055905160538202</v>
      </c>
      <c r="M2778">
        <v>54.530556159483297</v>
      </c>
      <c r="N2778">
        <v>2.5745125868379701</v>
      </c>
      <c r="O2778">
        <v>55.868167202572302</v>
      </c>
      <c r="P2778">
        <v>33.763440860214999</v>
      </c>
      <c r="Q2778">
        <v>7.324800564549E-2</v>
      </c>
    </row>
    <row r="2779" spans="1:17" hidden="1" x14ac:dyDescent="0.3">
      <c r="A2779" t="s">
        <v>5721</v>
      </c>
      <c r="B2779" t="s">
        <v>5722</v>
      </c>
      <c r="C2779" t="str">
        <f>IFERROR(VLOOKUP(Table1[[#This Row],[Ticker]],[1]!Table1[[Symbol]:[Industry]],2,FALSE),"-")</f>
        <v>-</v>
      </c>
      <c r="D2779" t="s">
        <v>148</v>
      </c>
      <c r="E2779">
        <v>113.085805909999</v>
      </c>
      <c r="F2779">
        <v>5.5</v>
      </c>
      <c r="G2779">
        <v>14.623604325837499</v>
      </c>
      <c r="H2779">
        <v>-8.4609821109257002</v>
      </c>
      <c r="I2779">
        <v>-49.052670315541597</v>
      </c>
      <c r="J2779">
        <v>-3.8199913713738902</v>
      </c>
      <c r="K2779">
        <v>5.5919612924277304</v>
      </c>
      <c r="L2779">
        <v>5.8906861446699796</v>
      </c>
      <c r="M2779">
        <v>43.869349332116599</v>
      </c>
      <c r="N2779">
        <v>1.3902696160925201</v>
      </c>
      <c r="O2779">
        <v>90.909090909090907</v>
      </c>
      <c r="P2779">
        <v>52.7777777777777</v>
      </c>
      <c r="Q2779">
        <v>-0.111376177306267</v>
      </c>
    </row>
    <row r="2780" spans="1:17" hidden="1" x14ac:dyDescent="0.3">
      <c r="A2780" t="s">
        <v>5723</v>
      </c>
      <c r="B2780" t="s">
        <v>5724</v>
      </c>
      <c r="C2780" t="str">
        <f>IFERROR(VLOOKUP(Table1[[#This Row],[Ticker]],[1]!Table1[[Symbol]:[Industry]],2,FALSE),"-")</f>
        <v>-</v>
      </c>
      <c r="D2780" t="s">
        <v>1402</v>
      </c>
      <c r="E2780">
        <v>113.05876000000001</v>
      </c>
      <c r="F2780">
        <v>4.33</v>
      </c>
      <c r="G2780">
        <v>194.33870404093699</v>
      </c>
      <c r="H2780">
        <v>-5.2863789363225102</v>
      </c>
      <c r="I2780">
        <v>135.51875825588601</v>
      </c>
      <c r="J2780">
        <v>-10.928412518273801</v>
      </c>
      <c r="K2780">
        <v>3.9350899116376401</v>
      </c>
      <c r="L2780">
        <v>2.5061977032664</v>
      </c>
      <c r="M2780">
        <v>46.997358143142399</v>
      </c>
      <c r="N2780">
        <v>0.68875068662522898</v>
      </c>
      <c r="O2780">
        <v>13.394919168591199</v>
      </c>
      <c r="P2780">
        <v>409.41176470588198</v>
      </c>
      <c r="Q2780">
        <v>4.0911968332079003E-2</v>
      </c>
    </row>
    <row r="2781" spans="1:17" hidden="1" x14ac:dyDescent="0.3">
      <c r="A2781" t="s">
        <v>5725</v>
      </c>
      <c r="B2781" t="s">
        <v>5726</v>
      </c>
      <c r="C2781" t="str">
        <f>IFERROR(VLOOKUP(Table1[[#This Row],[Ticker]],[1]!Table1[[Symbol]:[Industry]],2,FALSE),"-")</f>
        <v>-</v>
      </c>
      <c r="D2781" t="s">
        <v>637</v>
      </c>
      <c r="E2781">
        <v>112.97286</v>
      </c>
      <c r="F2781">
        <v>34.4</v>
      </c>
      <c r="G2781">
        <v>3.6546740752437898</v>
      </c>
      <c r="H2781">
        <v>-14.627619398662899</v>
      </c>
      <c r="I2781">
        <v>42.350276513414101</v>
      </c>
      <c r="J2781">
        <v>1.94026528816335</v>
      </c>
      <c r="K2781">
        <v>33.890976240925703</v>
      </c>
      <c r="L2781">
        <v>28.794219638369</v>
      </c>
      <c r="M2781">
        <v>50.0539055237643</v>
      </c>
      <c r="N2781">
        <v>0.63360569620313101</v>
      </c>
      <c r="O2781">
        <v>22.674418604651098</v>
      </c>
      <c r="P2781">
        <v>89.010989010988993</v>
      </c>
      <c r="Q2781">
        <v>0.115007966230076</v>
      </c>
    </row>
    <row r="2782" spans="1:17" hidden="1" x14ac:dyDescent="0.3">
      <c r="A2782" t="s">
        <v>5727</v>
      </c>
      <c r="B2782" t="s">
        <v>5728</v>
      </c>
      <c r="C2782" t="str">
        <f>IFERROR(VLOOKUP(Table1[[#This Row],[Ticker]],[1]!Table1[[Symbol]:[Industry]],2,FALSE),"-")</f>
        <v>-</v>
      </c>
      <c r="D2782" t="s">
        <v>637</v>
      </c>
      <c r="E2782">
        <v>112.872291</v>
      </c>
      <c r="F2782">
        <v>36.15</v>
      </c>
      <c r="G2782">
        <v>15.617242006435699</v>
      </c>
      <c r="H2782">
        <v>12.558950628607599</v>
      </c>
      <c r="I2782">
        <v>-9.91063373206776</v>
      </c>
      <c r="J2782">
        <v>-3.8352850966585601</v>
      </c>
      <c r="K2782">
        <v>33.436015210959198</v>
      </c>
      <c r="L2782">
        <v>32.2115657006863</v>
      </c>
      <c r="M2782">
        <v>60.727243774607103</v>
      </c>
      <c r="N2782">
        <v>1.6949095954237501</v>
      </c>
      <c r="O2782">
        <v>37.482710926694303</v>
      </c>
      <c r="P2782">
        <v>64.346177873693705</v>
      </c>
      <c r="Q2782">
        <v>6.2493182217073E-2</v>
      </c>
    </row>
    <row r="2783" spans="1:17" hidden="1" x14ac:dyDescent="0.3">
      <c r="A2783" t="s">
        <v>5729</v>
      </c>
      <c r="B2783" t="s">
        <v>5730</v>
      </c>
      <c r="C2783" t="str">
        <f>IFERROR(VLOOKUP(Table1[[#This Row],[Ticker]],[1]!Table1[[Symbol]:[Industry]],2,FALSE),"-")</f>
        <v>-</v>
      </c>
      <c r="D2783" t="s">
        <v>246</v>
      </c>
      <c r="E2783">
        <v>112.84</v>
      </c>
      <c r="F2783">
        <v>96.4</v>
      </c>
      <c r="G2783">
        <v>51.870943801589199</v>
      </c>
      <c r="H2783">
        <v>18.110294978925399</v>
      </c>
      <c r="I2783">
        <v>2.4708228026358201</v>
      </c>
      <c r="J2783">
        <v>-7.4754003775023197</v>
      </c>
      <c r="K2783">
        <v>91.886656945871906</v>
      </c>
      <c r="L2783">
        <v>79.340702433286793</v>
      </c>
      <c r="M2783">
        <v>44.297564477615097</v>
      </c>
      <c r="N2783">
        <v>0.99944503243793503</v>
      </c>
      <c r="O2783">
        <v>31.742738589211601</v>
      </c>
      <c r="P2783">
        <v>95.934959349593498</v>
      </c>
      <c r="Q2783">
        <v>7.4076213471233998E-2</v>
      </c>
    </row>
    <row r="2784" spans="1:17" hidden="1" x14ac:dyDescent="0.3">
      <c r="A2784" t="s">
        <v>5731</v>
      </c>
      <c r="B2784" t="s">
        <v>5732</v>
      </c>
      <c r="C2784" t="str">
        <f>IFERROR(VLOOKUP(Table1[[#This Row],[Ticker]],[1]!Table1[[Symbol]:[Industry]],2,FALSE),"-")</f>
        <v>-</v>
      </c>
      <c r="E2784">
        <v>112.6043968</v>
      </c>
      <c r="F2784">
        <v>2.61</v>
      </c>
      <c r="G2784">
        <v>1.5391397707847601</v>
      </c>
      <c r="H2784">
        <v>2.7309210561228898</v>
      </c>
      <c r="I2784">
        <v>-39.004785239723603</v>
      </c>
      <c r="J2784">
        <v>-6.1581208677767698</v>
      </c>
      <c r="K2784">
        <v>2.6021289180602198</v>
      </c>
      <c r="L2784">
        <v>2.7397807597594799</v>
      </c>
      <c r="M2784">
        <v>52.468272227883098</v>
      </c>
      <c r="N2784">
        <v>2.11313435398583</v>
      </c>
      <c r="O2784">
        <v>66.6666666666666</v>
      </c>
      <c r="P2784">
        <v>37.079831932773097</v>
      </c>
      <c r="Q2784">
        <v>2.5392006823016001E-2</v>
      </c>
    </row>
    <row r="2785" spans="1:17" hidden="1" x14ac:dyDescent="0.3">
      <c r="A2785" t="s">
        <v>5733</v>
      </c>
      <c r="B2785" t="s">
        <v>5734</v>
      </c>
      <c r="C2785" t="str">
        <f>IFERROR(VLOOKUP(Table1[[#This Row],[Ticker]],[1]!Table1[[Symbol]:[Industry]],2,FALSE),"-")</f>
        <v>-</v>
      </c>
      <c r="D2785" t="s">
        <v>62</v>
      </c>
      <c r="E2785">
        <v>112.5590368</v>
      </c>
      <c r="F2785">
        <v>97.5</v>
      </c>
      <c r="G2785">
        <v>10.8832350546319</v>
      </c>
      <c r="H2785">
        <v>-13.850752463394301</v>
      </c>
      <c r="I2785">
        <v>-4.7669560298273899</v>
      </c>
      <c r="J2785">
        <v>-4.7781083254110497</v>
      </c>
      <c r="K2785">
        <v>106.27437600049301</v>
      </c>
      <c r="L2785">
        <v>100.790694356541</v>
      </c>
      <c r="M2785">
        <v>32.940886224588098</v>
      </c>
      <c r="N2785">
        <v>0.46235376071596102</v>
      </c>
      <c r="O2785">
        <v>72.205128205128204</v>
      </c>
      <c r="P2785">
        <v>43.1507854940537</v>
      </c>
      <c r="Q2785">
        <v>0.108549150898003</v>
      </c>
    </row>
    <row r="2786" spans="1:17" hidden="1" x14ac:dyDescent="0.3">
      <c r="A2786" t="s">
        <v>5735</v>
      </c>
      <c r="B2786" t="s">
        <v>5736</v>
      </c>
      <c r="C2786" t="str">
        <f>IFERROR(VLOOKUP(Table1[[#This Row],[Ticker]],[1]!Table1[[Symbol]:[Industry]],2,FALSE),"-")</f>
        <v>-</v>
      </c>
      <c r="D2786" t="s">
        <v>59</v>
      </c>
      <c r="E2786">
        <v>112.432554645</v>
      </c>
      <c r="F2786">
        <v>14.05</v>
      </c>
      <c r="G2786">
        <v>-20.683451297245099</v>
      </c>
      <c r="H2786">
        <v>-7.6966869138927096</v>
      </c>
      <c r="I2786">
        <v>-47.043700522638296</v>
      </c>
      <c r="J2786">
        <v>-1.7518367078255801</v>
      </c>
      <c r="K2786">
        <v>15.6272450159087</v>
      </c>
      <c r="L2786">
        <v>17.473854084796301</v>
      </c>
      <c r="M2786">
        <v>40.9016795118023</v>
      </c>
      <c r="N2786">
        <v>0.40213387782842602</v>
      </c>
      <c r="O2786">
        <v>121.352313167259</v>
      </c>
      <c r="P2786">
        <v>14.506927465362599</v>
      </c>
      <c r="Q2786">
        <v>1.5422620494943E-2</v>
      </c>
    </row>
    <row r="2787" spans="1:17" hidden="1" x14ac:dyDescent="0.3">
      <c r="A2787" t="s">
        <v>5737</v>
      </c>
      <c r="B2787" t="s">
        <v>5738</v>
      </c>
      <c r="C2787" t="str">
        <f>IFERROR(VLOOKUP(Table1[[#This Row],[Ticker]],[1]!Table1[[Symbol]:[Industry]],2,FALSE),"-")</f>
        <v>-</v>
      </c>
      <c r="D2787" t="s">
        <v>140</v>
      </c>
      <c r="E2787">
        <v>112.32125000000001</v>
      </c>
      <c r="F2787">
        <v>4396.45</v>
      </c>
      <c r="G2787">
        <v>-7.5790637268304897</v>
      </c>
      <c r="H2787">
        <v>7.3495899758454799</v>
      </c>
      <c r="I2787">
        <v>-0.607281527114921</v>
      </c>
      <c r="J2787">
        <v>-0.92132630342824695</v>
      </c>
      <c r="K2787">
        <v>4121.0019438021</v>
      </c>
      <c r="L2787">
        <v>3953.4083936727602</v>
      </c>
      <c r="M2787">
        <v>60.556304054987798</v>
      </c>
      <c r="N2787">
        <v>2.5696869355809699</v>
      </c>
      <c r="O2787">
        <v>13.341445939337399</v>
      </c>
      <c r="P2787">
        <v>34.242748091602998</v>
      </c>
      <c r="Q2787">
        <v>-7.6218880801852004E-2</v>
      </c>
    </row>
    <row r="2788" spans="1:17" hidden="1" x14ac:dyDescent="0.3">
      <c r="A2788" t="s">
        <v>5739</v>
      </c>
      <c r="B2788" t="s">
        <v>5740</v>
      </c>
      <c r="C2788" t="str">
        <f>IFERROR(VLOOKUP(Table1[[#This Row],[Ticker]],[1]!Table1[[Symbol]:[Industry]],2,FALSE),"-")</f>
        <v>-</v>
      </c>
      <c r="D2788" t="s">
        <v>637</v>
      </c>
      <c r="E2788">
        <v>112.27760499999999</v>
      </c>
      <c r="F2788">
        <v>224.7</v>
      </c>
      <c r="G2788">
        <v>-14.0520366998034</v>
      </c>
      <c r="H2788">
        <v>0.46415357273352598</v>
      </c>
      <c r="I2788">
        <v>-2.8321432697719202</v>
      </c>
      <c r="J2788">
        <v>-3.4547451068470498</v>
      </c>
      <c r="K2788">
        <v>216.708760202593</v>
      </c>
      <c r="L2788">
        <v>211.94499153305799</v>
      </c>
      <c r="M2788">
        <v>42.9130353034517</v>
      </c>
      <c r="N2788">
        <v>1.23877194518128</v>
      </c>
      <c r="O2788">
        <v>9.0120160213618092</v>
      </c>
      <c r="P2788">
        <v>21.328293736500999</v>
      </c>
      <c r="Q2788">
        <v>-6.9299699505933995E-2</v>
      </c>
    </row>
    <row r="2789" spans="1:17" hidden="1" x14ac:dyDescent="0.3">
      <c r="A2789" t="s">
        <v>5741</v>
      </c>
      <c r="B2789" t="s">
        <v>5742</v>
      </c>
      <c r="C2789" t="str">
        <f>IFERROR(VLOOKUP(Table1[[#This Row],[Ticker]],[1]!Table1[[Symbol]:[Industry]],2,FALSE),"-")</f>
        <v>-</v>
      </c>
      <c r="D2789" t="s">
        <v>553</v>
      </c>
      <c r="E2789">
        <v>111.88715999999999</v>
      </c>
      <c r="F2789">
        <v>118.65</v>
      </c>
      <c r="G2789">
        <v>75.452335535650704</v>
      </c>
      <c r="H2789">
        <v>-1.00191013572468</v>
      </c>
      <c r="I2789">
        <v>-10.0992760180595</v>
      </c>
      <c r="J2789">
        <v>0.464556450491313</v>
      </c>
      <c r="K2789">
        <v>117.97130567735501</v>
      </c>
      <c r="L2789">
        <v>107.525257187734</v>
      </c>
      <c r="M2789">
        <v>43.711319741471698</v>
      </c>
      <c r="N2789">
        <v>0.58575408904350801</v>
      </c>
      <c r="O2789">
        <v>25.495153813737801</v>
      </c>
      <c r="P2789">
        <v>113.399280575539</v>
      </c>
      <c r="Q2789">
        <v>5.9850651279247997E-2</v>
      </c>
    </row>
    <row r="2790" spans="1:17" hidden="1" x14ac:dyDescent="0.3">
      <c r="A2790" t="s">
        <v>5743</v>
      </c>
      <c r="B2790" t="s">
        <v>5744</v>
      </c>
      <c r="C2790" t="str">
        <f>IFERROR(VLOOKUP(Table1[[#This Row],[Ticker]],[1]!Table1[[Symbol]:[Industry]],2,FALSE),"-")</f>
        <v>-</v>
      </c>
      <c r="D2790" t="s">
        <v>246</v>
      </c>
      <c r="E2790">
        <v>111.85720499999999</v>
      </c>
      <c r="F2790">
        <v>1479.75</v>
      </c>
      <c r="G2790">
        <v>79.118796633529797</v>
      </c>
      <c r="H2790">
        <v>9.5368362211747506</v>
      </c>
      <c r="I2790">
        <v>11.402686827315399</v>
      </c>
      <c r="J2790">
        <v>-5.7739015481784097</v>
      </c>
      <c r="K2790">
        <v>1428.27270725946</v>
      </c>
      <c r="L2790">
        <v>1302.46817151908</v>
      </c>
      <c r="M2790">
        <v>49.745789722746899</v>
      </c>
      <c r="N2790">
        <v>1.03560124754533</v>
      </c>
      <c r="O2790">
        <v>27.437067072140501</v>
      </c>
      <c r="P2790">
        <v>108.415492957746</v>
      </c>
      <c r="Q2790">
        <v>5.9950038422055998E-2</v>
      </c>
    </row>
    <row r="2791" spans="1:17" hidden="1" x14ac:dyDescent="0.3">
      <c r="A2791" t="s">
        <v>5745</v>
      </c>
      <c r="B2791" t="s">
        <v>5746</v>
      </c>
      <c r="C2791" t="str">
        <f>IFERROR(VLOOKUP(Table1[[#This Row],[Ticker]],[1]!Table1[[Symbol]:[Industry]],2,FALSE),"-")</f>
        <v>-</v>
      </c>
      <c r="D2791" t="s">
        <v>1474</v>
      </c>
      <c r="E2791">
        <v>111.831478</v>
      </c>
      <c r="F2791">
        <v>114.99</v>
      </c>
      <c r="G2791">
        <v>-3.0883637775514501</v>
      </c>
      <c r="H2791">
        <v>1.5853332642395499</v>
      </c>
      <c r="I2791">
        <v>-15.4821402167097</v>
      </c>
      <c r="J2791">
        <v>-5.8507367452384997</v>
      </c>
      <c r="K2791">
        <v>112.720009731527</v>
      </c>
      <c r="L2791">
        <v>109.17838665937801</v>
      </c>
      <c r="M2791">
        <v>49.713085173038699</v>
      </c>
      <c r="N2791">
        <v>1.3972758423056699</v>
      </c>
      <c r="O2791">
        <v>20.662666318810299</v>
      </c>
      <c r="P2791">
        <v>24.179265658747301</v>
      </c>
      <c r="Q2791">
        <v>-1.1262179904399001E-2</v>
      </c>
    </row>
    <row r="2792" spans="1:17" hidden="1" x14ac:dyDescent="0.3">
      <c r="A2792" t="s">
        <v>5747</v>
      </c>
      <c r="B2792" t="s">
        <v>5748</v>
      </c>
      <c r="C2792" t="str">
        <f>IFERROR(VLOOKUP(Table1[[#This Row],[Ticker]],[1]!Table1[[Symbol]:[Industry]],2,FALSE),"-")</f>
        <v>-</v>
      </c>
      <c r="D2792" t="s">
        <v>515</v>
      </c>
      <c r="E2792">
        <v>111.79838165</v>
      </c>
      <c r="F2792">
        <v>112.5</v>
      </c>
      <c r="G2792">
        <v>38.071647510722798</v>
      </c>
      <c r="H2792">
        <v>1.7424928979743901</v>
      </c>
      <c r="I2792">
        <v>7.4535820527796499</v>
      </c>
      <c r="J2792">
        <v>-2.7535878570172398</v>
      </c>
      <c r="K2792">
        <v>103.840148425717</v>
      </c>
      <c r="L2792">
        <v>94.2727700782402</v>
      </c>
      <c r="M2792">
        <v>57.8345375012332</v>
      </c>
      <c r="N2792">
        <v>5.2187713723741398</v>
      </c>
      <c r="O2792">
        <v>6.6666666666666599</v>
      </c>
      <c r="P2792">
        <v>64.473684210526301</v>
      </c>
    </row>
    <row r="2793" spans="1:17" hidden="1" x14ac:dyDescent="0.3">
      <c r="A2793" t="s">
        <v>5749</v>
      </c>
      <c r="B2793" t="s">
        <v>5750</v>
      </c>
      <c r="C2793" t="str">
        <f>IFERROR(VLOOKUP(Table1[[#This Row],[Ticker]],[1]!Table1[[Symbol]:[Industry]],2,FALSE),"-")</f>
        <v>-</v>
      </c>
      <c r="D2793" t="s">
        <v>413</v>
      </c>
      <c r="E2793">
        <v>111.7641024</v>
      </c>
      <c r="F2793">
        <v>75.23</v>
      </c>
      <c r="G2793">
        <v>95.777526206280399</v>
      </c>
      <c r="H2793">
        <v>46.153547905342201</v>
      </c>
      <c r="I2793">
        <v>23.395942222998901</v>
      </c>
      <c r="J2793">
        <v>7.4535250267751998</v>
      </c>
      <c r="K2793">
        <v>57.234062598210599</v>
      </c>
      <c r="L2793">
        <v>48.061132558446801</v>
      </c>
      <c r="M2793">
        <v>98.202194540521404</v>
      </c>
      <c r="N2793">
        <v>1.04027000393908</v>
      </c>
      <c r="O2793">
        <v>0</v>
      </c>
      <c r="P2793">
        <v>148.69421487603299</v>
      </c>
      <c r="Q2793">
        <v>6.2944414939516996E-2</v>
      </c>
    </row>
    <row r="2794" spans="1:17" hidden="1" x14ac:dyDescent="0.3">
      <c r="A2794" t="s">
        <v>5751</v>
      </c>
      <c r="B2794" t="s">
        <v>5752</v>
      </c>
      <c r="C2794" t="str">
        <f>IFERROR(VLOOKUP(Table1[[#This Row],[Ticker]],[1]!Table1[[Symbol]:[Industry]],2,FALSE),"-")</f>
        <v>-</v>
      </c>
      <c r="D2794" t="s">
        <v>481</v>
      </c>
      <c r="E2794">
        <v>111.69034615</v>
      </c>
      <c r="F2794">
        <v>19.18</v>
      </c>
      <c r="G2794">
        <v>14.110783813016999</v>
      </c>
      <c r="H2794">
        <v>2.9265399108226799</v>
      </c>
      <c r="I2794">
        <v>-6.2348820432079401</v>
      </c>
      <c r="J2794">
        <v>2.6407039467171698</v>
      </c>
      <c r="K2794">
        <v>18.8050314419804</v>
      </c>
      <c r="L2794">
        <v>18.137572068974901</v>
      </c>
      <c r="M2794">
        <v>65.971079620050105</v>
      </c>
      <c r="N2794">
        <v>0.98325992317000299</v>
      </c>
      <c r="O2794">
        <v>24.869655891553698</v>
      </c>
      <c r="P2794">
        <v>59.8333333333333</v>
      </c>
      <c r="Q2794">
        <v>6.7747846392514993E-2</v>
      </c>
    </row>
    <row r="2795" spans="1:17" hidden="1" x14ac:dyDescent="0.3">
      <c r="A2795" t="s">
        <v>5753</v>
      </c>
      <c r="B2795" t="s">
        <v>5754</v>
      </c>
      <c r="C2795" t="str">
        <f>IFERROR(VLOOKUP(Table1[[#This Row],[Ticker]],[1]!Table1[[Symbol]:[Industry]],2,FALSE),"-")</f>
        <v>-</v>
      </c>
      <c r="D2795" t="s">
        <v>413</v>
      </c>
      <c r="E2795">
        <v>111.21944999999999</v>
      </c>
      <c r="F2795">
        <v>44.22</v>
      </c>
      <c r="G2795">
        <v>73.326960590169406</v>
      </c>
      <c r="H2795">
        <v>-10.931215698833</v>
      </c>
      <c r="I2795">
        <v>15.2687890706286</v>
      </c>
      <c r="J2795">
        <v>-2.2782268882235699</v>
      </c>
      <c r="K2795">
        <v>46.765597769842202</v>
      </c>
      <c r="L2795">
        <v>37.012035927145902</v>
      </c>
      <c r="M2795">
        <v>34.044025980284502</v>
      </c>
      <c r="N2795">
        <v>0.34520843468305801</v>
      </c>
      <c r="O2795">
        <v>22.682044323835299</v>
      </c>
      <c r="P2795">
        <v>161.656804733727</v>
      </c>
      <c r="Q2795">
        <v>7.4505433612877994E-2</v>
      </c>
    </row>
    <row r="2796" spans="1:17" hidden="1" x14ac:dyDescent="0.3">
      <c r="A2796" t="s">
        <v>5755</v>
      </c>
      <c r="B2796" t="s">
        <v>5756</v>
      </c>
      <c r="C2796" t="str">
        <f>IFERROR(VLOOKUP(Table1[[#This Row],[Ticker]],[1]!Table1[[Symbol]:[Industry]],2,FALSE),"-")</f>
        <v>-</v>
      </c>
      <c r="D2796" t="s">
        <v>711</v>
      </c>
      <c r="E2796">
        <v>110.88097019999999</v>
      </c>
      <c r="F2796">
        <v>76.63</v>
      </c>
      <c r="G2796">
        <v>43.358707651104801</v>
      </c>
      <c r="H2796">
        <v>1.3729034999765499</v>
      </c>
      <c r="I2796">
        <v>23.886748939667001</v>
      </c>
      <c r="J2796">
        <v>2.0832539682261699</v>
      </c>
      <c r="K2796">
        <v>72.046820047101605</v>
      </c>
      <c r="L2796">
        <v>61.6880442392794</v>
      </c>
      <c r="M2796">
        <v>46.511713315869002</v>
      </c>
      <c r="N2796">
        <v>1.38583605829615</v>
      </c>
      <c r="O2796">
        <v>4.3977554482578602</v>
      </c>
      <c r="P2796">
        <v>74.555808656036405</v>
      </c>
      <c r="Q2796">
        <v>1.7417697266181999E-2</v>
      </c>
    </row>
    <row r="2797" spans="1:17" hidden="1" x14ac:dyDescent="0.3">
      <c r="A2797" t="s">
        <v>5757</v>
      </c>
      <c r="B2797" t="s">
        <v>5758</v>
      </c>
      <c r="C2797" t="str">
        <f>IFERROR(VLOOKUP(Table1[[#This Row],[Ticker]],[1]!Table1[[Symbol]:[Industry]],2,FALSE),"-")</f>
        <v>-</v>
      </c>
      <c r="D2797" t="s">
        <v>111</v>
      </c>
      <c r="E2797">
        <v>110.85999</v>
      </c>
      <c r="F2797">
        <v>56.5</v>
      </c>
      <c r="G2797">
        <v>124.152287025251</v>
      </c>
      <c r="H2797">
        <v>1.7580321269800101</v>
      </c>
      <c r="I2797">
        <v>20.719294808536102</v>
      </c>
      <c r="J2797">
        <v>-5.0528664574436499</v>
      </c>
      <c r="K2797">
        <v>58.082809201716302</v>
      </c>
      <c r="L2797">
        <v>51.562985078665498</v>
      </c>
      <c r="M2797">
        <v>49.602183626396503</v>
      </c>
      <c r="N2797">
        <v>0.918954945347907</v>
      </c>
      <c r="O2797">
        <v>49.911504424778698</v>
      </c>
      <c r="P2797">
        <v>178.32512315270901</v>
      </c>
    </row>
    <row r="2798" spans="1:17" hidden="1" x14ac:dyDescent="0.3">
      <c r="A2798" t="s">
        <v>5759</v>
      </c>
      <c r="B2798" t="s">
        <v>5760</v>
      </c>
      <c r="C2798" t="str">
        <f>IFERROR(VLOOKUP(Table1[[#This Row],[Ticker]],[1]!Table1[[Symbol]:[Industry]],2,FALSE),"-")</f>
        <v>-</v>
      </c>
      <c r="D2798" t="s">
        <v>193</v>
      </c>
      <c r="E2798">
        <v>110.74339999999999</v>
      </c>
      <c r="F2798">
        <v>73.319999999999993</v>
      </c>
      <c r="G2798">
        <v>172.863269422645</v>
      </c>
      <c r="H2798">
        <v>-0.284535618350163</v>
      </c>
      <c r="I2798">
        <v>56.8747172140557</v>
      </c>
      <c r="J2798">
        <v>-7.3356858221826702</v>
      </c>
      <c r="K2798">
        <v>67.5847425445493</v>
      </c>
      <c r="L2798">
        <v>54.184501171212197</v>
      </c>
      <c r="M2798">
        <v>48.388287952694903</v>
      </c>
      <c r="N2798">
        <v>0.66600046152548598</v>
      </c>
      <c r="O2798">
        <v>14.429896344789899</v>
      </c>
      <c r="P2798">
        <v>222.711267605633</v>
      </c>
      <c r="Q2798">
        <v>7.8117745588871995E-2</v>
      </c>
    </row>
    <row r="2799" spans="1:17" hidden="1" x14ac:dyDescent="0.3">
      <c r="A2799" t="s">
        <v>5761</v>
      </c>
      <c r="B2799" t="s">
        <v>5762</v>
      </c>
      <c r="C2799" t="str">
        <f>IFERROR(VLOOKUP(Table1[[#This Row],[Ticker]],[1]!Table1[[Symbol]:[Industry]],2,FALSE),"-")</f>
        <v>-</v>
      </c>
      <c r="D2799" t="s">
        <v>938</v>
      </c>
      <c r="E2799">
        <v>110.4736</v>
      </c>
      <c r="F2799">
        <v>171.5</v>
      </c>
      <c r="G2799">
        <v>-35.130083533225502</v>
      </c>
      <c r="H2799">
        <v>-6.2989020428860698</v>
      </c>
      <c r="I2799">
        <v>-26.1383703119693</v>
      </c>
      <c r="J2799">
        <v>-8.2756649277668703</v>
      </c>
      <c r="K2799">
        <v>175.46961442027501</v>
      </c>
      <c r="L2799">
        <v>180.779657616772</v>
      </c>
      <c r="M2799">
        <v>54.262272977170703</v>
      </c>
      <c r="N2799">
        <v>1.0281071751515301</v>
      </c>
      <c r="O2799">
        <v>35.276967930029102</v>
      </c>
      <c r="P2799">
        <v>19.0558833738285</v>
      </c>
      <c r="Q2799">
        <v>-7.7422298831242006E-2</v>
      </c>
    </row>
    <row r="2800" spans="1:17" hidden="1" x14ac:dyDescent="0.3">
      <c r="A2800" t="s">
        <v>5763</v>
      </c>
      <c r="B2800" t="s">
        <v>5764</v>
      </c>
      <c r="C2800" t="str">
        <f>IFERROR(VLOOKUP(Table1[[#This Row],[Ticker]],[1]!Table1[[Symbol]:[Industry]],2,FALSE),"-")</f>
        <v>-</v>
      </c>
      <c r="D2800" t="s">
        <v>46</v>
      </c>
      <c r="E2800">
        <v>110.25</v>
      </c>
      <c r="F2800">
        <v>735</v>
      </c>
      <c r="G2800">
        <v>2.3533281070634802</v>
      </c>
      <c r="H2800">
        <v>20.585061451246901</v>
      </c>
      <c r="I2800">
        <v>-13.909813172684499</v>
      </c>
      <c r="J2800">
        <v>-0.76243741453936598</v>
      </c>
      <c r="K2800">
        <v>653.25622376165904</v>
      </c>
      <c r="M2800">
        <v>94.183779207942393</v>
      </c>
      <c r="N2800">
        <v>0.41158841158841097</v>
      </c>
      <c r="O2800">
        <v>3.9455782312925098</v>
      </c>
      <c r="P2800">
        <v>39.204545454545404</v>
      </c>
    </row>
    <row r="2801" spans="1:17" hidden="1" x14ac:dyDescent="0.3">
      <c r="A2801" t="s">
        <v>5765</v>
      </c>
      <c r="B2801" t="s">
        <v>5766</v>
      </c>
      <c r="C2801" t="str">
        <f>IFERROR(VLOOKUP(Table1[[#This Row],[Ticker]],[1]!Table1[[Symbol]:[Industry]],2,FALSE),"-")</f>
        <v>-</v>
      </c>
      <c r="D2801" t="s">
        <v>46</v>
      </c>
      <c r="E2801">
        <v>110.2008</v>
      </c>
      <c r="F2801">
        <v>270.64999999999998</v>
      </c>
      <c r="G2801">
        <v>3.1265586579376099</v>
      </c>
      <c r="H2801">
        <v>10.7565358102212</v>
      </c>
      <c r="I2801">
        <v>17.618782185056499</v>
      </c>
      <c r="J2801">
        <v>-1.1387815005608699</v>
      </c>
      <c r="K2801">
        <v>275.67105498908398</v>
      </c>
      <c r="M2801">
        <v>40.604547278669003</v>
      </c>
      <c r="N2801">
        <v>0.54188169908693895</v>
      </c>
      <c r="O2801">
        <v>40.920007389617503</v>
      </c>
      <c r="P2801">
        <v>45.510752688171998</v>
      </c>
    </row>
    <row r="2802" spans="1:17" hidden="1" x14ac:dyDescent="0.3">
      <c r="A2802" t="s">
        <v>5767</v>
      </c>
      <c r="B2802" t="s">
        <v>5768</v>
      </c>
      <c r="C2802" t="str">
        <f>IFERROR(VLOOKUP(Table1[[#This Row],[Ticker]],[1]!Table1[[Symbol]:[Industry]],2,FALSE),"-")</f>
        <v>-</v>
      </c>
      <c r="E2802">
        <v>110.16</v>
      </c>
      <c r="F2802">
        <v>82.7</v>
      </c>
      <c r="G2802">
        <v>-29.676890500972998</v>
      </c>
      <c r="H2802">
        <v>10.658321524506899</v>
      </c>
      <c r="I2802">
        <v>-15.1846669738541</v>
      </c>
      <c r="J2802">
        <v>-1.921680855662</v>
      </c>
      <c r="M2802">
        <v>66.189642460776895</v>
      </c>
      <c r="O2802">
        <v>8.8270858524788398</v>
      </c>
      <c r="P2802">
        <v>31.269841269841201</v>
      </c>
    </row>
    <row r="2803" spans="1:17" hidden="1" x14ac:dyDescent="0.3">
      <c r="A2803" t="s">
        <v>5769</v>
      </c>
      <c r="B2803" t="s">
        <v>5770</v>
      </c>
      <c r="C2803" t="str">
        <f>IFERROR(VLOOKUP(Table1[[#This Row],[Ticker]],[1]!Table1[[Symbol]:[Industry]],2,FALSE),"-")</f>
        <v>-</v>
      </c>
      <c r="E2803">
        <v>110.143635328</v>
      </c>
      <c r="F2803">
        <v>1.59</v>
      </c>
      <c r="G2803">
        <v>-18.969604267371</v>
      </c>
      <c r="H2803">
        <v>0.98430426659710302</v>
      </c>
      <c r="I2803">
        <v>-9.9867362496076098</v>
      </c>
      <c r="J2803">
        <v>-13.4696197349813</v>
      </c>
      <c r="K2803">
        <v>1.5815701565695801</v>
      </c>
      <c r="L2803">
        <v>1.68374834449067</v>
      </c>
      <c r="M2803">
        <v>53.168776685224799</v>
      </c>
      <c r="N2803">
        <v>2.1188066571108299</v>
      </c>
      <c r="O2803">
        <v>94.968553459119505</v>
      </c>
      <c r="P2803">
        <v>76.6666666666666</v>
      </c>
      <c r="Q2803">
        <v>-5.2580300257731E-2</v>
      </c>
    </row>
    <row r="2804" spans="1:17" hidden="1" x14ac:dyDescent="0.3">
      <c r="A2804" t="s">
        <v>5771</v>
      </c>
      <c r="B2804" t="s">
        <v>5772</v>
      </c>
      <c r="C2804" t="str">
        <f>IFERROR(VLOOKUP(Table1[[#This Row],[Ticker]],[1]!Table1[[Symbol]:[Industry]],2,FALSE),"-")</f>
        <v>-</v>
      </c>
      <c r="D2804" t="s">
        <v>700</v>
      </c>
      <c r="E2804">
        <v>110.04663720000001</v>
      </c>
      <c r="F2804">
        <v>99.85</v>
      </c>
      <c r="G2804">
        <v>18.2871387820107</v>
      </c>
      <c r="H2804">
        <v>-9.1913025356434002</v>
      </c>
      <c r="I2804">
        <v>1.55609591822454</v>
      </c>
      <c r="J2804">
        <v>-0.90928029265978305</v>
      </c>
      <c r="K2804">
        <v>101.593530388472</v>
      </c>
      <c r="L2804">
        <v>98.775791081617299</v>
      </c>
      <c r="M2804">
        <v>45.668983296629598</v>
      </c>
      <c r="N2804">
        <v>2.0138692571124999</v>
      </c>
      <c r="O2804">
        <v>91.547320981472197</v>
      </c>
      <c r="P2804">
        <v>50.830815709969698</v>
      </c>
      <c r="Q2804">
        <v>3.4542100142183001E-2</v>
      </c>
    </row>
    <row r="2805" spans="1:17" hidden="1" x14ac:dyDescent="0.3">
      <c r="A2805" t="s">
        <v>5773</v>
      </c>
      <c r="B2805" t="s">
        <v>5774</v>
      </c>
      <c r="C2805" t="str">
        <f>IFERROR(VLOOKUP(Table1[[#This Row],[Ticker]],[1]!Table1[[Symbol]:[Industry]],2,FALSE),"-")</f>
        <v>-</v>
      </c>
      <c r="D2805" t="s">
        <v>986</v>
      </c>
      <c r="E2805">
        <v>109.98403999999999</v>
      </c>
      <c r="F2805">
        <v>44</v>
      </c>
      <c r="G2805">
        <v>-11.9677064007137</v>
      </c>
      <c r="H2805">
        <v>2.3830602004651502</v>
      </c>
      <c r="I2805">
        <v>-21.560737197325199</v>
      </c>
      <c r="J2805">
        <v>16.081063911720499</v>
      </c>
      <c r="K2805">
        <v>40.590852259034797</v>
      </c>
      <c r="L2805">
        <v>42.243297031573597</v>
      </c>
      <c r="M2805">
        <v>82.011459569921698</v>
      </c>
      <c r="N2805">
        <v>1.31404958677685</v>
      </c>
      <c r="O2805">
        <v>31.590909090909001</v>
      </c>
      <c r="P2805">
        <v>36.8584758942457</v>
      </c>
    </row>
    <row r="2806" spans="1:17" hidden="1" x14ac:dyDescent="0.3">
      <c r="A2806" t="s">
        <v>5775</v>
      </c>
      <c r="B2806" t="s">
        <v>5776</v>
      </c>
      <c r="C2806" t="str">
        <f>IFERROR(VLOOKUP(Table1[[#This Row],[Ticker]],[1]!Table1[[Symbol]:[Industry]],2,FALSE),"-")</f>
        <v>-</v>
      </c>
      <c r="D2806" t="s">
        <v>46</v>
      </c>
      <c r="E2806">
        <v>109.9344</v>
      </c>
      <c r="F2806">
        <v>48.28</v>
      </c>
      <c r="G2806">
        <v>90.003162762321097</v>
      </c>
      <c r="H2806">
        <v>5.0129400111548001</v>
      </c>
      <c r="I2806">
        <v>-12.486419432981</v>
      </c>
      <c r="J2806">
        <v>22.268618486081699</v>
      </c>
      <c r="K2806">
        <v>45.603890909521098</v>
      </c>
      <c r="L2806">
        <v>41.8100021150007</v>
      </c>
      <c r="M2806">
        <v>66.674220567087403</v>
      </c>
      <c r="N2806">
        <v>2.26648924448663</v>
      </c>
      <c r="O2806">
        <v>30.447390223694999</v>
      </c>
      <c r="P2806">
        <v>129.795335554497</v>
      </c>
      <c r="Q2806">
        <v>-6.5754208479039998E-3</v>
      </c>
    </row>
    <row r="2807" spans="1:17" hidden="1" x14ac:dyDescent="0.3">
      <c r="A2807" t="s">
        <v>5777</v>
      </c>
      <c r="B2807" t="s">
        <v>5778</v>
      </c>
      <c r="C2807" t="str">
        <f>IFERROR(VLOOKUP(Table1[[#This Row],[Ticker]],[1]!Table1[[Symbol]:[Industry]],2,FALSE),"-")</f>
        <v>-</v>
      </c>
      <c r="D2807" t="s">
        <v>130</v>
      </c>
      <c r="E2807">
        <v>109.8349824</v>
      </c>
      <c r="F2807">
        <v>99.81</v>
      </c>
      <c r="G2807">
        <v>117.8710910535</v>
      </c>
      <c r="H2807">
        <v>11.914796044139299</v>
      </c>
      <c r="I2807">
        <v>19.592163111900401</v>
      </c>
      <c r="J2807">
        <v>6.2001294303804197</v>
      </c>
      <c r="K2807">
        <v>92.127638546581096</v>
      </c>
      <c r="L2807">
        <v>77.3458853120448</v>
      </c>
      <c r="M2807">
        <v>75.715426889023107</v>
      </c>
      <c r="N2807">
        <v>0.49634703086932602</v>
      </c>
      <c r="O2807">
        <v>15.1187255785993</v>
      </c>
      <c r="P2807">
        <v>175.718232044198</v>
      </c>
      <c r="Q2807">
        <v>9.8966778468729005E-2</v>
      </c>
    </row>
    <row r="2808" spans="1:17" hidden="1" x14ac:dyDescent="0.3">
      <c r="A2808" t="s">
        <v>5779</v>
      </c>
      <c r="B2808" t="s">
        <v>5780</v>
      </c>
      <c r="C2808" t="str">
        <f>IFERROR(VLOOKUP(Table1[[#This Row],[Ticker]],[1]!Table1[[Symbol]:[Industry]],2,FALSE),"-")</f>
        <v>-</v>
      </c>
      <c r="E2808">
        <v>109.79278499999999</v>
      </c>
      <c r="F2808">
        <v>229.1</v>
      </c>
      <c r="G2808">
        <v>78.517462405742094</v>
      </c>
      <c r="H2808">
        <v>16.843477151003299</v>
      </c>
      <c r="I2808">
        <v>55.1944902554701</v>
      </c>
      <c r="J2808">
        <v>-7.9113735847521296</v>
      </c>
      <c r="K2808">
        <v>189.073706574299</v>
      </c>
      <c r="L2808">
        <v>152.25480689270401</v>
      </c>
      <c r="M2808">
        <v>51.382231646237599</v>
      </c>
      <c r="N2808">
        <v>2.98328720626446</v>
      </c>
      <c r="O2808">
        <v>15.517241379310301</v>
      </c>
      <c r="P2808">
        <v>117.982873453853</v>
      </c>
      <c r="Q2808">
        <v>0.15491286934655499</v>
      </c>
    </row>
    <row r="2809" spans="1:17" hidden="1" x14ac:dyDescent="0.3">
      <c r="A2809" t="s">
        <v>5781</v>
      </c>
      <c r="B2809" t="s">
        <v>5782</v>
      </c>
      <c r="C2809" t="str">
        <f>IFERROR(VLOOKUP(Table1[[#This Row],[Ticker]],[1]!Table1[[Symbol]:[Industry]],2,FALSE),"-")</f>
        <v>-</v>
      </c>
      <c r="D2809" t="s">
        <v>1545</v>
      </c>
      <c r="E2809">
        <v>109.71170733199899</v>
      </c>
      <c r="F2809">
        <v>26.5</v>
      </c>
      <c r="G2809">
        <v>31.806918524077101</v>
      </c>
      <c r="H2809">
        <v>1.5202791312241399</v>
      </c>
      <c r="I2809">
        <v>-2.6314626572206201</v>
      </c>
      <c r="J2809">
        <v>-10.193104546917899</v>
      </c>
      <c r="K2809">
        <v>24.408192056712998</v>
      </c>
      <c r="L2809">
        <v>22.494733321199199</v>
      </c>
      <c r="M2809">
        <v>47.146055927905003</v>
      </c>
      <c r="N2809">
        <v>0.95774273905669605</v>
      </c>
      <c r="O2809">
        <v>30.754716981131999</v>
      </c>
      <c r="P2809">
        <v>76.079734219269099</v>
      </c>
      <c r="Q2809">
        <v>7.1422107388318001E-2</v>
      </c>
    </row>
    <row r="2810" spans="1:17" hidden="1" x14ac:dyDescent="0.3">
      <c r="A2810" t="s">
        <v>5783</v>
      </c>
      <c r="B2810" t="s">
        <v>5784</v>
      </c>
      <c r="C2810" t="str">
        <f>IFERROR(VLOOKUP(Table1[[#This Row],[Ticker]],[1]!Table1[[Symbol]:[Industry]],2,FALSE),"-")</f>
        <v>-</v>
      </c>
      <c r="E2810">
        <v>109.6697345</v>
      </c>
      <c r="F2810">
        <v>55</v>
      </c>
      <c r="G2810">
        <v>29.847963300196501</v>
      </c>
      <c r="H2810">
        <v>21.857911408307299</v>
      </c>
      <c r="I2810">
        <v>25.590186827315399</v>
      </c>
      <c r="J2810">
        <v>6.1932077467509403</v>
      </c>
      <c r="K2810">
        <v>47.168091951916502</v>
      </c>
      <c r="L2810">
        <v>40.782292996433597</v>
      </c>
      <c r="M2810">
        <v>51.595991129096298</v>
      </c>
      <c r="N2810">
        <v>1.31329707242073</v>
      </c>
      <c r="O2810">
        <v>21.909090909090899</v>
      </c>
      <c r="P2810">
        <v>94.277640409749196</v>
      </c>
      <c r="Q2810">
        <v>0.17795681073036501</v>
      </c>
    </row>
    <row r="2811" spans="1:17" hidden="1" x14ac:dyDescent="0.3">
      <c r="A2811" t="s">
        <v>5785</v>
      </c>
      <c r="B2811" t="s">
        <v>2957</v>
      </c>
      <c r="C2811" t="str">
        <f>IFERROR(VLOOKUP(Table1[[#This Row],[Ticker]],[1]!Table1[[Symbol]:[Industry]],2,FALSE),"-")</f>
        <v>-</v>
      </c>
      <c r="D2811" t="s">
        <v>3932</v>
      </c>
      <c r="E2811">
        <v>109.5185</v>
      </c>
      <c r="F2811">
        <v>836.65</v>
      </c>
      <c r="G2811">
        <v>17.007287948808099</v>
      </c>
      <c r="H2811">
        <v>2.55037122981508</v>
      </c>
      <c r="I2811">
        <v>-8.2100114870127392</v>
      </c>
      <c r="J2811">
        <v>-7.1568818589837999</v>
      </c>
      <c r="K2811">
        <v>800.29885580813698</v>
      </c>
      <c r="L2811">
        <v>747.64862526878403</v>
      </c>
      <c r="M2811">
        <v>52.266564940711099</v>
      </c>
      <c r="N2811">
        <v>2.4730360249305798</v>
      </c>
      <c r="O2811">
        <v>42.921173728560298</v>
      </c>
      <c r="P2811">
        <v>63.727984344422701</v>
      </c>
      <c r="Q2811">
        <v>7.1501044915305997E-2</v>
      </c>
    </row>
    <row r="2812" spans="1:17" hidden="1" x14ac:dyDescent="0.3">
      <c r="A2812" t="s">
        <v>5786</v>
      </c>
      <c r="B2812" t="s">
        <v>5787</v>
      </c>
      <c r="C2812" t="str">
        <f>IFERROR(VLOOKUP(Table1[[#This Row],[Ticker]],[1]!Table1[[Symbol]:[Industry]],2,FALSE),"-")</f>
        <v>-</v>
      </c>
      <c r="D2812" t="s">
        <v>246</v>
      </c>
      <c r="E2812">
        <v>109.49475</v>
      </c>
      <c r="F2812">
        <v>110</v>
      </c>
      <c r="G2812">
        <v>34.181904906035903</v>
      </c>
      <c r="H2812">
        <v>13.367948853699501</v>
      </c>
      <c r="I2812">
        <v>-17.0822269657879</v>
      </c>
      <c r="J2812">
        <v>-3.48565170025365</v>
      </c>
      <c r="K2812">
        <v>107.45750894187501</v>
      </c>
      <c r="M2812">
        <v>45.643039899275202</v>
      </c>
      <c r="N2812">
        <v>0.78016528925619799</v>
      </c>
      <c r="O2812">
        <v>39.136363636363598</v>
      </c>
      <c r="P2812">
        <v>69.230769230769198</v>
      </c>
    </row>
    <row r="2813" spans="1:17" hidden="1" x14ac:dyDescent="0.3">
      <c r="A2813" t="s">
        <v>5788</v>
      </c>
      <c r="B2813" t="s">
        <v>5789</v>
      </c>
      <c r="C2813" t="str">
        <f>IFERROR(VLOOKUP(Table1[[#This Row],[Ticker]],[1]!Table1[[Symbol]:[Industry]],2,FALSE),"-")</f>
        <v>-</v>
      </c>
      <c r="E2813">
        <v>109.339303</v>
      </c>
      <c r="F2813">
        <v>101.8</v>
      </c>
      <c r="G2813">
        <v>65.818507106843001</v>
      </c>
      <c r="H2813">
        <v>1.2738230442638101</v>
      </c>
      <c r="I2813">
        <v>31.4704685174563</v>
      </c>
      <c r="J2813">
        <v>-5.5719612240631697</v>
      </c>
      <c r="K2813">
        <v>97.617614087698996</v>
      </c>
      <c r="L2813">
        <v>82.515427248874204</v>
      </c>
      <c r="M2813">
        <v>51.460860711969197</v>
      </c>
      <c r="N2813">
        <v>0.75182793078235399</v>
      </c>
      <c r="O2813">
        <v>19.351669941060901</v>
      </c>
      <c r="P2813">
        <v>118.54873336195701</v>
      </c>
      <c r="Q2813">
        <v>3.1924795466393999E-2</v>
      </c>
    </row>
    <row r="2814" spans="1:17" hidden="1" x14ac:dyDescent="0.3">
      <c r="A2814" t="s">
        <v>5790</v>
      </c>
      <c r="B2814" t="s">
        <v>5791</v>
      </c>
      <c r="C2814" t="str">
        <f>IFERROR(VLOOKUP(Table1[[#This Row],[Ticker]],[1]!Table1[[Symbol]:[Industry]],2,FALSE),"-")</f>
        <v>-</v>
      </c>
      <c r="D2814" t="s">
        <v>446</v>
      </c>
      <c r="E2814">
        <v>109.23528399999999</v>
      </c>
      <c r="F2814">
        <v>213.9</v>
      </c>
      <c r="G2814">
        <v>114.367886758098</v>
      </c>
      <c r="H2814">
        <v>10.0891545437304</v>
      </c>
      <c r="I2814">
        <v>61.288567394117003</v>
      </c>
      <c r="J2814">
        <v>-4.9345937606087498</v>
      </c>
      <c r="K2814">
        <v>193.73181817181401</v>
      </c>
      <c r="L2814">
        <v>149.40051879070799</v>
      </c>
      <c r="M2814">
        <v>36.974814634341499</v>
      </c>
      <c r="N2814">
        <v>0.41897162461183701</v>
      </c>
      <c r="O2814">
        <v>17.648433847592301</v>
      </c>
      <c r="P2814">
        <v>140.769923457901</v>
      </c>
      <c r="Q2814">
        <v>0.13223321372320301</v>
      </c>
    </row>
    <row r="2815" spans="1:17" hidden="1" x14ac:dyDescent="0.3">
      <c r="A2815" t="s">
        <v>5792</v>
      </c>
      <c r="B2815" t="s">
        <v>5793</v>
      </c>
      <c r="C2815" t="str">
        <f>IFERROR(VLOOKUP(Table1[[#This Row],[Ticker]],[1]!Table1[[Symbol]:[Industry]],2,FALSE),"-")</f>
        <v>-</v>
      </c>
      <c r="D2815" t="s">
        <v>637</v>
      </c>
      <c r="E2815">
        <v>109.00570519999999</v>
      </c>
      <c r="F2815">
        <v>119.4</v>
      </c>
      <c r="G2815">
        <v>133.1631806915</v>
      </c>
      <c r="H2815">
        <v>-3.0220658846939901</v>
      </c>
      <c r="I2815">
        <v>23.74117523904</v>
      </c>
      <c r="J2815">
        <v>-0.429104081206028</v>
      </c>
      <c r="K2815">
        <v>119.782853950918</v>
      </c>
      <c r="L2815">
        <v>103.81816152349499</v>
      </c>
      <c r="M2815">
        <v>49.938857150229197</v>
      </c>
      <c r="N2815">
        <v>0.84550577537281701</v>
      </c>
      <c r="O2815">
        <v>33.9195979899497</v>
      </c>
      <c r="P2815">
        <v>170.74829931972701</v>
      </c>
      <c r="Q2815">
        <v>0.139498368910736</v>
      </c>
    </row>
    <row r="2816" spans="1:17" hidden="1" x14ac:dyDescent="0.3">
      <c r="A2816" t="s">
        <v>5794</v>
      </c>
      <c r="B2816" t="s">
        <v>5795</v>
      </c>
      <c r="C2816" t="str">
        <f>IFERROR(VLOOKUP(Table1[[#This Row],[Ticker]],[1]!Table1[[Symbol]:[Industry]],2,FALSE),"-")</f>
        <v>-</v>
      </c>
      <c r="D2816" t="s">
        <v>1584</v>
      </c>
      <c r="E2816">
        <v>108.99218</v>
      </c>
      <c r="F2816">
        <v>1009</v>
      </c>
      <c r="G2816">
        <v>-2.9014247046994202</v>
      </c>
      <c r="H2816">
        <v>1.1266193408710801</v>
      </c>
      <c r="I2816">
        <v>-22.2209242837956</v>
      </c>
      <c r="J2816">
        <v>-3.8317491009796401</v>
      </c>
      <c r="K2816">
        <v>966.19487421863596</v>
      </c>
      <c r="L2816">
        <v>949.88035603078401</v>
      </c>
      <c r="M2816">
        <v>65.910006905153296</v>
      </c>
      <c r="N2816">
        <v>0.71912225705329103</v>
      </c>
      <c r="O2816">
        <v>15.951437066402301</v>
      </c>
      <c r="P2816">
        <v>30.000644205372598</v>
      </c>
      <c r="Q2816">
        <v>6.3560517158917001E-2</v>
      </c>
    </row>
    <row r="2817" spans="1:17" hidden="1" x14ac:dyDescent="0.3">
      <c r="A2817" t="s">
        <v>5796</v>
      </c>
      <c r="B2817" t="s">
        <v>5797</v>
      </c>
      <c r="C2817" t="str">
        <f>IFERROR(VLOOKUP(Table1[[#This Row],[Ticker]],[1]!Table1[[Symbol]:[Industry]],2,FALSE),"-")</f>
        <v>-</v>
      </c>
      <c r="D2817" t="s">
        <v>214</v>
      </c>
      <c r="E2817">
        <v>108.811788034999</v>
      </c>
      <c r="F2817">
        <v>25.02</v>
      </c>
      <c r="G2817">
        <v>2.2354954338726198</v>
      </c>
      <c r="H2817">
        <v>5.6925127466877399</v>
      </c>
      <c r="I2817">
        <v>-15.1206448941545</v>
      </c>
      <c r="J2817">
        <v>-2.8778220299239798</v>
      </c>
      <c r="K2817">
        <v>23.264446784065498</v>
      </c>
      <c r="L2817">
        <v>22.482564457250501</v>
      </c>
      <c r="M2817">
        <v>64.220124719513606</v>
      </c>
      <c r="N2817">
        <v>1.88927252380424</v>
      </c>
      <c r="O2817">
        <v>21.103117505995201</v>
      </c>
      <c r="P2817">
        <v>45.634458672875397</v>
      </c>
      <c r="Q2817">
        <v>9.7540012416231003E-2</v>
      </c>
    </row>
    <row r="2818" spans="1:17" hidden="1" x14ac:dyDescent="0.3">
      <c r="A2818" t="s">
        <v>5798</v>
      </c>
      <c r="B2818" t="s">
        <v>5799</v>
      </c>
      <c r="C2818" t="str">
        <f>IFERROR(VLOOKUP(Table1[[#This Row],[Ticker]],[1]!Table1[[Symbol]:[Industry]],2,FALSE),"-")</f>
        <v>-</v>
      </c>
      <c r="E2818">
        <v>108.8017</v>
      </c>
      <c r="F2818">
        <v>78.25</v>
      </c>
      <c r="G2818">
        <v>48.263141871625102</v>
      </c>
      <c r="H2818">
        <v>-7.3101908647943903</v>
      </c>
      <c r="I2818">
        <v>34.051761160462199</v>
      </c>
      <c r="J2818">
        <v>-0.69833485043680599</v>
      </c>
      <c r="K2818">
        <v>77.875099468624398</v>
      </c>
      <c r="L2818">
        <v>66.758572545728398</v>
      </c>
      <c r="M2818">
        <v>38.425245986451401</v>
      </c>
      <c r="N2818">
        <v>0.55819104753114901</v>
      </c>
      <c r="O2818">
        <v>11.821086261980801</v>
      </c>
      <c r="P2818">
        <v>100.435450819672</v>
      </c>
    </row>
    <row r="2819" spans="1:17" hidden="1" x14ac:dyDescent="0.3">
      <c r="A2819" t="s">
        <v>5800</v>
      </c>
      <c r="B2819" t="s">
        <v>5801</v>
      </c>
      <c r="C2819" t="str">
        <f>IFERROR(VLOOKUP(Table1[[#This Row],[Ticker]],[1]!Table1[[Symbol]:[Industry]],2,FALSE),"-")</f>
        <v>-</v>
      </c>
      <c r="E2819">
        <v>108.68596049999999</v>
      </c>
      <c r="F2819">
        <v>30.85</v>
      </c>
      <c r="G2819">
        <v>-54.473848310901602</v>
      </c>
      <c r="H2819">
        <v>-17.165002927224901</v>
      </c>
      <c r="I2819">
        <v>-26.215368728240001</v>
      </c>
      <c r="J2819">
        <v>-6.0207114634103798</v>
      </c>
      <c r="K2819">
        <v>34.299247022814399</v>
      </c>
      <c r="L2819">
        <v>34.049781166313103</v>
      </c>
      <c r="M2819">
        <v>29.8439003205822</v>
      </c>
      <c r="N2819">
        <v>0.72967228029231701</v>
      </c>
      <c r="O2819">
        <v>69.432739059967503</v>
      </c>
      <c r="P2819">
        <v>23.301358912869699</v>
      </c>
      <c r="Q2819">
        <v>8.4931322915124993E-2</v>
      </c>
    </row>
    <row r="2820" spans="1:17" hidden="1" x14ac:dyDescent="0.3">
      <c r="A2820" t="s">
        <v>5802</v>
      </c>
      <c r="B2820" t="s">
        <v>5803</v>
      </c>
      <c r="C2820" t="str">
        <f>IFERROR(VLOOKUP(Table1[[#This Row],[Ticker]],[1]!Table1[[Symbol]:[Industry]],2,FALSE),"-")</f>
        <v>-</v>
      </c>
      <c r="D2820" t="s">
        <v>637</v>
      </c>
      <c r="E2820">
        <v>108.53838</v>
      </c>
      <c r="F2820">
        <v>51.3</v>
      </c>
      <c r="G2820">
        <v>78.552018434035901</v>
      </c>
      <c r="H2820">
        <v>3.6834639213771201</v>
      </c>
      <c r="I2820">
        <v>15.797431039414001</v>
      </c>
      <c r="J2820">
        <v>-6.0255953092762002</v>
      </c>
      <c r="K2820">
        <v>51.125297942785899</v>
      </c>
      <c r="L2820">
        <v>40.888847441971102</v>
      </c>
      <c r="M2820">
        <v>45.911583548660801</v>
      </c>
      <c r="N2820">
        <v>0.10987226782967301</v>
      </c>
      <c r="O2820">
        <v>34.502923976608102</v>
      </c>
      <c r="P2820">
        <v>123.140495867768</v>
      </c>
      <c r="Q2820">
        <v>8.8964061204957007E-2</v>
      </c>
    </row>
    <row r="2821" spans="1:17" hidden="1" x14ac:dyDescent="0.3">
      <c r="A2821" t="s">
        <v>5804</v>
      </c>
      <c r="B2821" t="s">
        <v>5805</v>
      </c>
      <c r="C2821" t="str">
        <f>IFERROR(VLOOKUP(Table1[[#This Row],[Ticker]],[1]!Table1[[Symbol]:[Industry]],2,FALSE),"-")</f>
        <v>-</v>
      </c>
      <c r="D2821" t="s">
        <v>62</v>
      </c>
      <c r="E2821">
        <v>108.46616</v>
      </c>
      <c r="F2821">
        <v>63.3</v>
      </c>
      <c r="G2821">
        <v>-66.202322006508098</v>
      </c>
      <c r="H2821">
        <v>-9.1161145657185898</v>
      </c>
      <c r="I2821">
        <v>-51.710098479389202</v>
      </c>
      <c r="J2821">
        <v>-1.8477087323688199</v>
      </c>
      <c r="K2821">
        <v>65.517497022825196</v>
      </c>
      <c r="M2821">
        <v>46.9558175263411</v>
      </c>
      <c r="N2821">
        <v>0.742978484714932</v>
      </c>
      <c r="O2821">
        <v>80.884676145339597</v>
      </c>
      <c r="P2821">
        <v>19.886363636363601</v>
      </c>
    </row>
    <row r="2822" spans="1:17" hidden="1" x14ac:dyDescent="0.3">
      <c r="A2822" t="s">
        <v>5806</v>
      </c>
      <c r="B2822" t="s">
        <v>5807</v>
      </c>
      <c r="C2822" t="str">
        <f>IFERROR(VLOOKUP(Table1[[#This Row],[Ticker]],[1]!Table1[[Symbol]:[Industry]],2,FALSE),"-")</f>
        <v>-</v>
      </c>
      <c r="D2822" t="s">
        <v>130</v>
      </c>
      <c r="E2822">
        <v>108.434178</v>
      </c>
      <c r="F2822">
        <v>180.5</v>
      </c>
      <c r="G2822">
        <v>141.20359710301301</v>
      </c>
      <c r="H2822">
        <v>-6.3546654884800304</v>
      </c>
      <c r="I2822">
        <v>17.7131670786619</v>
      </c>
      <c r="J2822">
        <v>-2.06113871324066</v>
      </c>
      <c r="K2822">
        <v>175.368375411307</v>
      </c>
      <c r="L2822">
        <v>134.99291237220399</v>
      </c>
      <c r="M2822">
        <v>46.916823066820498</v>
      </c>
      <c r="N2822">
        <v>0.235124066490002</v>
      </c>
      <c r="O2822">
        <v>19.085872576177199</v>
      </c>
      <c r="P2822">
        <v>194.69387755101999</v>
      </c>
      <c r="Q2822">
        <v>7.9214874920002995E-2</v>
      </c>
    </row>
    <row r="2823" spans="1:17" hidden="1" x14ac:dyDescent="0.3">
      <c r="A2823" t="s">
        <v>5808</v>
      </c>
      <c r="B2823" t="s">
        <v>5809</v>
      </c>
      <c r="C2823" t="str">
        <f>IFERROR(VLOOKUP(Table1[[#This Row],[Ticker]],[1]!Table1[[Symbol]:[Industry]],2,FALSE),"-")</f>
        <v>-</v>
      </c>
      <c r="D2823" t="s">
        <v>384</v>
      </c>
      <c r="E2823">
        <v>108.18125999999999</v>
      </c>
      <c r="F2823">
        <v>10.86</v>
      </c>
      <c r="G2823">
        <v>112.536016397541</v>
      </c>
      <c r="H2823">
        <v>-7.8238213326358697</v>
      </c>
      <c r="I2823">
        <v>22.997019125451999</v>
      </c>
      <c r="J2823">
        <v>-3.0942759795617798</v>
      </c>
      <c r="K2823">
        <v>10.6885642143578</v>
      </c>
      <c r="L2823">
        <v>8.4900351911999206</v>
      </c>
      <c r="M2823">
        <v>46.1939581604897</v>
      </c>
      <c r="N2823">
        <v>0.61189360332715403</v>
      </c>
      <c r="O2823">
        <v>15.469613259668501</v>
      </c>
      <c r="P2823">
        <v>156.13207547169799</v>
      </c>
      <c r="Q2823">
        <v>6.6723368211593997E-2</v>
      </c>
    </row>
    <row r="2824" spans="1:17" hidden="1" x14ac:dyDescent="0.3">
      <c r="A2824" t="s">
        <v>5810</v>
      </c>
      <c r="B2824" t="s">
        <v>5811</v>
      </c>
      <c r="C2824" t="str">
        <f>IFERROR(VLOOKUP(Table1[[#This Row],[Ticker]],[1]!Table1[[Symbol]:[Industry]],2,FALSE),"-")</f>
        <v>-</v>
      </c>
      <c r="D2824" t="s">
        <v>548</v>
      </c>
      <c r="E2824">
        <v>108.1417692</v>
      </c>
      <c r="F2824">
        <v>202.85</v>
      </c>
      <c r="G2824">
        <v>89.625652331080403</v>
      </c>
      <c r="H2824">
        <v>28.266415041243199</v>
      </c>
      <c r="I2824">
        <v>27.6978950172672</v>
      </c>
      <c r="K2824">
        <v>149.02935770120101</v>
      </c>
      <c r="M2824">
        <v>98.697270297336502</v>
      </c>
      <c r="N2824">
        <v>0.4</v>
      </c>
      <c r="O2824">
        <v>0</v>
      </c>
      <c r="P2824">
        <v>138.64705882352899</v>
      </c>
    </row>
    <row r="2825" spans="1:17" hidden="1" x14ac:dyDescent="0.3">
      <c r="A2825" t="s">
        <v>5812</v>
      </c>
      <c r="B2825" t="s">
        <v>5813</v>
      </c>
      <c r="C2825" t="str">
        <f>IFERROR(VLOOKUP(Table1[[#This Row],[Ticker]],[1]!Table1[[Symbol]:[Industry]],2,FALSE),"-")</f>
        <v>-</v>
      </c>
      <c r="D2825" t="s">
        <v>140</v>
      </c>
      <c r="E2825">
        <v>108.0432</v>
      </c>
      <c r="F2825">
        <v>98.14</v>
      </c>
      <c r="G2825">
        <v>-28.262036699803399</v>
      </c>
      <c r="H2825">
        <v>18.893980055048399</v>
      </c>
      <c r="I2825">
        <v>15.000829527431801</v>
      </c>
      <c r="J2825">
        <v>-1.26964775765223</v>
      </c>
      <c r="K2825">
        <v>89.316802163066896</v>
      </c>
      <c r="L2825">
        <v>83.684394402826399</v>
      </c>
      <c r="M2825">
        <v>62.020114688248597</v>
      </c>
      <c r="N2825">
        <v>1.30945074848553</v>
      </c>
      <c r="O2825">
        <v>11.218667210108</v>
      </c>
      <c r="P2825">
        <v>93.7228582708251</v>
      </c>
      <c r="Q2825">
        <v>0.15250388261827</v>
      </c>
    </row>
    <row r="2826" spans="1:17" hidden="1" x14ac:dyDescent="0.3">
      <c r="A2826" t="s">
        <v>5814</v>
      </c>
      <c r="B2826" t="s">
        <v>5815</v>
      </c>
      <c r="C2826" t="str">
        <f>IFERROR(VLOOKUP(Table1[[#This Row],[Ticker]],[1]!Table1[[Symbol]:[Industry]],2,FALSE),"-")</f>
        <v>-</v>
      </c>
      <c r="E2826">
        <v>108</v>
      </c>
      <c r="F2826">
        <v>201.1</v>
      </c>
      <c r="G2826">
        <v>41.251152128875098</v>
      </c>
      <c r="H2826">
        <v>21.366286126276801</v>
      </c>
      <c r="I2826">
        <v>55.743375655994001</v>
      </c>
      <c r="J2826">
        <v>-5.9757075567194597</v>
      </c>
      <c r="K2826">
        <v>171.57187904431299</v>
      </c>
      <c r="M2826">
        <v>50.2253773148758</v>
      </c>
      <c r="N2826">
        <v>1.2404352404352399</v>
      </c>
      <c r="O2826">
        <v>16.882148184982601</v>
      </c>
      <c r="P2826">
        <v>78.280141843971606</v>
      </c>
    </row>
    <row r="2827" spans="1:17" hidden="1" x14ac:dyDescent="0.3">
      <c r="A2827" t="s">
        <v>5816</v>
      </c>
      <c r="B2827" t="s">
        <v>5817</v>
      </c>
      <c r="C2827" t="str">
        <f>IFERROR(VLOOKUP(Table1[[#This Row],[Ticker]],[1]!Table1[[Symbol]:[Industry]],2,FALSE),"-")</f>
        <v>-</v>
      </c>
      <c r="D2827" t="s">
        <v>637</v>
      </c>
      <c r="E2827">
        <v>107.86538664</v>
      </c>
      <c r="F2827">
        <v>9.9</v>
      </c>
      <c r="G2827">
        <v>6.8415702988506499</v>
      </c>
      <c r="H2827">
        <v>-0.99346418977873396</v>
      </c>
      <c r="I2827">
        <v>-19.039269082628199</v>
      </c>
      <c r="J2827">
        <v>0.45336805658526302</v>
      </c>
      <c r="K2827">
        <v>10.0077794364759</v>
      </c>
      <c r="L2827">
        <v>9.5351919696560294</v>
      </c>
      <c r="M2827">
        <v>53.349573670883103</v>
      </c>
      <c r="N2827">
        <v>0.89750633026621296</v>
      </c>
      <c r="O2827">
        <v>29.292929292929301</v>
      </c>
      <c r="P2827">
        <v>45.588235294117602</v>
      </c>
      <c r="Q2827">
        <v>2.5056779415933001E-2</v>
      </c>
    </row>
    <row r="2828" spans="1:17" hidden="1" x14ac:dyDescent="0.3">
      <c r="A2828" t="s">
        <v>5818</v>
      </c>
      <c r="B2828" t="s">
        <v>5819</v>
      </c>
      <c r="C2828" t="str">
        <f>IFERROR(VLOOKUP(Table1[[#This Row],[Ticker]],[1]!Table1[[Symbol]:[Industry]],2,FALSE),"-")</f>
        <v>-</v>
      </c>
      <c r="D2828" t="s">
        <v>5820</v>
      </c>
      <c r="E2828">
        <v>107.843239</v>
      </c>
      <c r="F2828">
        <v>89.3</v>
      </c>
      <c r="G2828">
        <v>-74.179814477581203</v>
      </c>
      <c r="H2828">
        <v>3.6025723955870999</v>
      </c>
      <c r="I2828">
        <v>-41.9254871538757</v>
      </c>
      <c r="J2828">
        <v>5.3089911568891903</v>
      </c>
      <c r="K2828">
        <v>87.338183822259595</v>
      </c>
      <c r="M2828">
        <v>72.020180344959698</v>
      </c>
      <c r="N2828">
        <v>2.0321353065539101</v>
      </c>
      <c r="O2828">
        <v>107.166853303471</v>
      </c>
      <c r="P2828">
        <v>17.5</v>
      </c>
    </row>
    <row r="2829" spans="1:17" hidden="1" x14ac:dyDescent="0.3">
      <c r="A2829" t="s">
        <v>5821</v>
      </c>
      <c r="B2829" t="s">
        <v>5822</v>
      </c>
      <c r="C2829" t="str">
        <f>IFERROR(VLOOKUP(Table1[[#This Row],[Ticker]],[1]!Table1[[Symbol]:[Industry]],2,FALSE),"-")</f>
        <v>-</v>
      </c>
      <c r="D2829" t="s">
        <v>62</v>
      </c>
      <c r="E2829">
        <v>107.488449</v>
      </c>
      <c r="F2829">
        <v>65.58</v>
      </c>
      <c r="G2829">
        <v>19.818699086149699</v>
      </c>
      <c r="H2829">
        <v>-0.148086171989673</v>
      </c>
      <c r="I2829">
        <v>0.48093232860080198</v>
      </c>
      <c r="J2829">
        <v>-5.0377997333799502</v>
      </c>
      <c r="K2829">
        <v>65.480483910441194</v>
      </c>
      <c r="L2829">
        <v>61.128834755381803</v>
      </c>
      <c r="M2829">
        <v>48.1268059717016</v>
      </c>
      <c r="N2829">
        <v>1.3855957719112399</v>
      </c>
      <c r="O2829">
        <v>20.463555962183499</v>
      </c>
      <c r="P2829">
        <v>48.3710407239818</v>
      </c>
      <c r="Q2829">
        <v>-4.5339852323616002E-2</v>
      </c>
    </row>
    <row r="2830" spans="1:17" hidden="1" x14ac:dyDescent="0.3">
      <c r="A2830" t="s">
        <v>5823</v>
      </c>
      <c r="B2830" t="s">
        <v>5824</v>
      </c>
      <c r="C2830" t="str">
        <f>IFERROR(VLOOKUP(Table1[[#This Row],[Ticker]],[1]!Table1[[Symbol]:[Industry]],2,FALSE),"-")</f>
        <v>-</v>
      </c>
      <c r="E2830">
        <v>107.37150247999899</v>
      </c>
      <c r="F2830">
        <v>335.55</v>
      </c>
      <c r="G2830">
        <v>28.887665387928099</v>
      </c>
      <c r="H2830">
        <v>2.1121637905319801</v>
      </c>
      <c r="I2830">
        <v>-14.1673139009105</v>
      </c>
      <c r="J2830">
        <v>3.2847549391045998</v>
      </c>
      <c r="K2830">
        <v>370.93535680474298</v>
      </c>
      <c r="L2830">
        <v>365.063077200816</v>
      </c>
      <c r="M2830">
        <v>57.328466412055498</v>
      </c>
      <c r="N2830">
        <v>1.2564573570759101</v>
      </c>
      <c r="O2830">
        <v>96.021457308895805</v>
      </c>
      <c r="P2830">
        <v>65.295566502463004</v>
      </c>
    </row>
    <row r="2831" spans="1:17" hidden="1" x14ac:dyDescent="0.3">
      <c r="A2831" t="s">
        <v>5825</v>
      </c>
      <c r="B2831" t="s">
        <v>5826</v>
      </c>
      <c r="C2831" t="str">
        <f>IFERROR(VLOOKUP(Table1[[#This Row],[Ticker]],[1]!Table1[[Symbol]:[Industry]],2,FALSE),"-")</f>
        <v>-</v>
      </c>
      <c r="E2831">
        <v>107.367079518</v>
      </c>
      <c r="F2831">
        <v>49.94</v>
      </c>
      <c r="G2831">
        <v>31.236852189085401</v>
      </c>
      <c r="H2831">
        <v>-7.0159641897787299</v>
      </c>
      <c r="I2831">
        <v>19.442106869398501</v>
      </c>
      <c r="J2831">
        <v>-9.9846596367615792</v>
      </c>
      <c r="K2831">
        <v>48.046613670808597</v>
      </c>
      <c r="L2831">
        <v>41.1726848632319</v>
      </c>
      <c r="M2831">
        <v>45.142382760757002</v>
      </c>
      <c r="N2831">
        <v>1.31306302499165</v>
      </c>
      <c r="O2831">
        <v>15.3183820584701</v>
      </c>
      <c r="P2831">
        <v>114.334763948497</v>
      </c>
      <c r="Q2831">
        <v>0.17552354417233099</v>
      </c>
    </row>
    <row r="2832" spans="1:17" hidden="1" x14ac:dyDescent="0.3">
      <c r="A2832" t="s">
        <v>5827</v>
      </c>
      <c r="B2832" t="s">
        <v>5828</v>
      </c>
      <c r="C2832" t="str">
        <f>IFERROR(VLOOKUP(Table1[[#This Row],[Ticker]],[1]!Table1[[Symbol]:[Industry]],2,FALSE),"-")</f>
        <v>-</v>
      </c>
      <c r="D2832" t="s">
        <v>938</v>
      </c>
      <c r="E2832">
        <v>107.31473043</v>
      </c>
      <c r="F2832">
        <v>135.94999999999999</v>
      </c>
      <c r="G2832">
        <v>-37.458628129309503</v>
      </c>
      <c r="H2832">
        <v>-7.4835004216627903</v>
      </c>
      <c r="I2832">
        <v>-36.716229101887997</v>
      </c>
      <c r="J2832">
        <v>-0.57642550977746199</v>
      </c>
      <c r="K2832">
        <v>138.711922120884</v>
      </c>
      <c r="L2832">
        <v>148.12278005381401</v>
      </c>
      <c r="M2832">
        <v>48.386862849581497</v>
      </c>
      <c r="N2832">
        <v>0.72488681884013395</v>
      </c>
      <c r="O2832">
        <v>109.452004413387</v>
      </c>
      <c r="P2832">
        <v>12.3553719008264</v>
      </c>
      <c r="Q2832">
        <v>-4.7732501733450004E-3</v>
      </c>
    </row>
    <row r="2833" spans="1:17" hidden="1" x14ac:dyDescent="0.3">
      <c r="A2833" t="s">
        <v>5829</v>
      </c>
      <c r="B2833" t="s">
        <v>5830</v>
      </c>
      <c r="C2833" t="str">
        <f>IFERROR(VLOOKUP(Table1[[#This Row],[Ticker]],[1]!Table1[[Symbol]:[Industry]],2,FALSE),"-")</f>
        <v>-</v>
      </c>
      <c r="E2833">
        <v>107.14569</v>
      </c>
      <c r="F2833">
        <v>114</v>
      </c>
      <c r="G2833">
        <v>273.07233912148399</v>
      </c>
      <c r="H2833">
        <v>23.960537460386199</v>
      </c>
      <c r="I2833">
        <v>69.042567779696398</v>
      </c>
      <c r="J2833">
        <v>2.6555520034500502</v>
      </c>
      <c r="K2833">
        <v>81.485883122721305</v>
      </c>
      <c r="L2833">
        <v>59.945324172159701</v>
      </c>
      <c r="M2833">
        <v>69.552416779708807</v>
      </c>
      <c r="N2833">
        <v>1.57371007371007</v>
      </c>
      <c r="O2833">
        <v>1.4912280701754299</v>
      </c>
      <c r="P2833">
        <v>316.43835616438298</v>
      </c>
      <c r="Q2833">
        <v>0.16018148057031301</v>
      </c>
    </row>
    <row r="2834" spans="1:17" hidden="1" x14ac:dyDescent="0.3">
      <c r="A2834" t="s">
        <v>5831</v>
      </c>
      <c r="B2834" t="s">
        <v>5832</v>
      </c>
      <c r="C2834" t="str">
        <f>IFERROR(VLOOKUP(Table1[[#This Row],[Ticker]],[1]!Table1[[Symbol]:[Industry]],2,FALSE),"-")</f>
        <v>-</v>
      </c>
      <c r="E2834">
        <v>107.134981974</v>
      </c>
      <c r="F2834">
        <v>43.52</v>
      </c>
      <c r="G2834">
        <v>16.462140567328198</v>
      </c>
      <c r="H2834">
        <v>-20.752776643448101</v>
      </c>
      <c r="I2834">
        <v>9.0630846730416597</v>
      </c>
      <c r="J2834">
        <v>1.5542517442550501</v>
      </c>
      <c r="K2834">
        <v>52.9599450994737</v>
      </c>
      <c r="L2834">
        <v>49.346206105902297</v>
      </c>
      <c r="M2834">
        <v>45.716279845992098</v>
      </c>
      <c r="N2834">
        <v>2.91566821212772</v>
      </c>
      <c r="O2834">
        <v>72.334558823529306</v>
      </c>
      <c r="P2834">
        <v>80.393782383419705</v>
      </c>
      <c r="Q2834">
        <v>0.216194825385748</v>
      </c>
    </row>
    <row r="2835" spans="1:17" hidden="1" x14ac:dyDescent="0.3">
      <c r="A2835" t="s">
        <v>5833</v>
      </c>
      <c r="B2835" t="s">
        <v>5834</v>
      </c>
      <c r="C2835" t="str">
        <f>IFERROR(VLOOKUP(Table1[[#This Row],[Ticker]],[1]!Table1[[Symbol]:[Industry]],2,FALSE),"-")</f>
        <v>-</v>
      </c>
      <c r="E2835">
        <v>107.005318</v>
      </c>
      <c r="F2835">
        <v>47.04</v>
      </c>
      <c r="G2835">
        <v>816.28333404167904</v>
      </c>
      <c r="H2835">
        <v>46.107588743685596</v>
      </c>
      <c r="I2835">
        <v>704.75685349398202</v>
      </c>
      <c r="J2835">
        <v>7.4242855505087002</v>
      </c>
      <c r="K2835">
        <v>31.674663565880198</v>
      </c>
      <c r="M2835">
        <v>99.998722814760896</v>
      </c>
      <c r="N2835">
        <v>5.2824799164821501</v>
      </c>
      <c r="O2835">
        <v>0</v>
      </c>
      <c r="P2835">
        <v>842.68537074148196</v>
      </c>
    </row>
    <row r="2836" spans="1:17" hidden="1" x14ac:dyDescent="0.3">
      <c r="A2836" t="s">
        <v>5835</v>
      </c>
      <c r="B2836" t="s">
        <v>5836</v>
      </c>
      <c r="C2836" t="str">
        <f>IFERROR(VLOOKUP(Table1[[#This Row],[Ticker]],[1]!Table1[[Symbol]:[Industry]],2,FALSE),"-")</f>
        <v>-</v>
      </c>
      <c r="D2836" t="s">
        <v>246</v>
      </c>
      <c r="E2836">
        <v>106.64870000000001</v>
      </c>
      <c r="F2836">
        <v>141.65</v>
      </c>
      <c r="G2836">
        <v>68.305867080265202</v>
      </c>
      <c r="H2836">
        <v>22.890990623580699</v>
      </c>
      <c r="I2836">
        <v>48.3821411104432</v>
      </c>
      <c r="J2836">
        <v>-0.18328683538878701</v>
      </c>
      <c r="K2836">
        <v>114.783767055276</v>
      </c>
      <c r="L2836">
        <v>97.446625096089903</v>
      </c>
      <c r="M2836">
        <v>64.741601432958603</v>
      </c>
      <c r="N2836">
        <v>2.51169479615396</v>
      </c>
      <c r="O2836">
        <v>3.00035298270384</v>
      </c>
      <c r="P2836">
        <v>144.22413793103399</v>
      </c>
      <c r="Q2836">
        <v>0.133442610364537</v>
      </c>
    </row>
    <row r="2837" spans="1:17" hidden="1" x14ac:dyDescent="0.3">
      <c r="A2837" t="s">
        <v>5837</v>
      </c>
      <c r="B2837" t="s">
        <v>5838</v>
      </c>
      <c r="C2837" t="str">
        <f>IFERROR(VLOOKUP(Table1[[#This Row],[Ticker]],[1]!Table1[[Symbol]:[Industry]],2,FALSE),"-")</f>
        <v>-</v>
      </c>
      <c r="D2837" t="s">
        <v>140</v>
      </c>
      <c r="E2837">
        <v>106.424501976999</v>
      </c>
      <c r="F2837">
        <v>96.52</v>
      </c>
      <c r="G2837">
        <v>129.959185079745</v>
      </c>
      <c r="H2837">
        <v>99.2329246991101</v>
      </c>
      <c r="I2837">
        <v>100.642488082545</v>
      </c>
      <c r="J2837">
        <v>105.82183224838199</v>
      </c>
      <c r="K2837">
        <v>49.943801016215701</v>
      </c>
      <c r="L2837">
        <v>43.071261388447198</v>
      </c>
      <c r="M2837">
        <v>93.035682632774893</v>
      </c>
      <c r="N2837">
        <v>3.8138065631433</v>
      </c>
      <c r="O2837">
        <v>0</v>
      </c>
      <c r="P2837">
        <v>182.222222222222</v>
      </c>
      <c r="Q2837">
        <v>9.7265447123139004E-2</v>
      </c>
    </row>
    <row r="2838" spans="1:17" hidden="1" x14ac:dyDescent="0.3">
      <c r="A2838" t="s">
        <v>5839</v>
      </c>
      <c r="B2838" t="s">
        <v>5840</v>
      </c>
      <c r="C2838" t="str">
        <f>IFERROR(VLOOKUP(Table1[[#This Row],[Ticker]],[1]!Table1[[Symbol]:[Industry]],2,FALSE),"-")</f>
        <v>-</v>
      </c>
      <c r="D2838" t="s">
        <v>1402</v>
      </c>
      <c r="E2838">
        <v>106.22</v>
      </c>
      <c r="F2838">
        <v>104.66</v>
      </c>
      <c r="G2838">
        <v>37.385130749335801</v>
      </c>
      <c r="H2838">
        <v>-15.0618948853646</v>
      </c>
      <c r="I2838">
        <v>8.8749531285272205</v>
      </c>
      <c r="J2838">
        <v>2.8668308781435501</v>
      </c>
      <c r="K2838">
        <v>100.28965055102201</v>
      </c>
      <c r="L2838">
        <v>89.409453347403399</v>
      </c>
      <c r="M2838">
        <v>55.256824875212097</v>
      </c>
      <c r="N2838">
        <v>0.61033386186709704</v>
      </c>
      <c r="O2838">
        <v>25.358303076628999</v>
      </c>
      <c r="P2838">
        <v>71.573770491803202</v>
      </c>
      <c r="Q2838">
        <v>8.2565976621700003E-3</v>
      </c>
    </row>
    <row r="2839" spans="1:17" hidden="1" x14ac:dyDescent="0.3">
      <c r="A2839" t="s">
        <v>5841</v>
      </c>
      <c r="B2839" t="s">
        <v>5842</v>
      </c>
      <c r="C2839" t="str">
        <f>IFERROR(VLOOKUP(Table1[[#This Row],[Ticker]],[1]!Table1[[Symbol]:[Industry]],2,FALSE),"-")</f>
        <v>-</v>
      </c>
      <c r="D2839" t="s">
        <v>78</v>
      </c>
      <c r="E2839">
        <v>106.1646003</v>
      </c>
      <c r="F2839">
        <v>54.21</v>
      </c>
      <c r="G2839">
        <v>33.935141649797202</v>
      </c>
      <c r="H2839">
        <v>-4.7867334205479697</v>
      </c>
      <c r="I2839">
        <v>9.1216670684407095</v>
      </c>
      <c r="J2839">
        <v>-8.0691040812060297</v>
      </c>
      <c r="K2839">
        <v>52.968245651679602</v>
      </c>
      <c r="L2839">
        <v>50.828631656276897</v>
      </c>
      <c r="M2839">
        <v>49.690842552818303</v>
      </c>
      <c r="N2839">
        <v>0.62287611681592003</v>
      </c>
      <c r="O2839">
        <v>106.603947611141</v>
      </c>
      <c r="P2839">
        <v>83.141891891891902</v>
      </c>
      <c r="Q2839">
        <v>5.3788078458922001E-2</v>
      </c>
    </row>
    <row r="2840" spans="1:17" hidden="1" x14ac:dyDescent="0.3">
      <c r="A2840" t="s">
        <v>5843</v>
      </c>
      <c r="B2840" t="s">
        <v>5844</v>
      </c>
      <c r="C2840" t="str">
        <f>IFERROR(VLOOKUP(Table1[[#This Row],[Ticker]],[1]!Table1[[Symbol]:[Industry]],2,FALSE),"-")</f>
        <v>-</v>
      </c>
      <c r="D2840" t="s">
        <v>163</v>
      </c>
      <c r="E2840">
        <v>106.085956</v>
      </c>
      <c r="F2840">
        <v>86</v>
      </c>
      <c r="G2840">
        <v>15.0453317212491</v>
      </c>
      <c r="H2840">
        <v>10.8061047757385</v>
      </c>
      <c r="I2840">
        <v>-26.252442654756202</v>
      </c>
      <c r="J2840">
        <v>15.5005383640073</v>
      </c>
      <c r="K2840">
        <v>76.293384262178506</v>
      </c>
      <c r="L2840">
        <v>76.266469904841003</v>
      </c>
      <c r="M2840">
        <v>80.846571324446401</v>
      </c>
      <c r="N2840">
        <v>2.0303903589206098</v>
      </c>
      <c r="O2840">
        <v>37.209302325581397</v>
      </c>
      <c r="P2840">
        <v>55.938349954669</v>
      </c>
    </row>
    <row r="2841" spans="1:17" hidden="1" x14ac:dyDescent="0.3">
      <c r="A2841" t="s">
        <v>5845</v>
      </c>
      <c r="B2841" t="s">
        <v>5846</v>
      </c>
      <c r="C2841" t="str">
        <f>IFERROR(VLOOKUP(Table1[[#This Row],[Ticker]],[1]!Table1[[Symbol]:[Industry]],2,FALSE),"-")</f>
        <v>-</v>
      </c>
      <c r="D2841" t="s">
        <v>711</v>
      </c>
      <c r="E2841">
        <v>105.953940543</v>
      </c>
      <c r="F2841">
        <v>93.21</v>
      </c>
      <c r="G2841">
        <v>2.4834721497540602</v>
      </c>
      <c r="H2841">
        <v>-0.47013252200170802</v>
      </c>
      <c r="I2841">
        <v>16.020464071345099</v>
      </c>
      <c r="J2841">
        <v>2.1774532958431401</v>
      </c>
      <c r="K2841">
        <v>89.238061696529002</v>
      </c>
      <c r="L2841">
        <v>80.897859996796001</v>
      </c>
      <c r="M2841">
        <v>58.050219930369003</v>
      </c>
      <c r="N2841">
        <v>0.52590057931119205</v>
      </c>
      <c r="O2841">
        <v>3.8086042270142699</v>
      </c>
      <c r="P2841">
        <v>37.053374503749403</v>
      </c>
    </row>
    <row r="2842" spans="1:17" hidden="1" x14ac:dyDescent="0.3">
      <c r="A2842" t="s">
        <v>5847</v>
      </c>
      <c r="B2842" t="s">
        <v>5848</v>
      </c>
      <c r="C2842" t="str">
        <f>IFERROR(VLOOKUP(Table1[[#This Row],[Ticker]],[1]!Table1[[Symbol]:[Industry]],2,FALSE),"-")</f>
        <v>-</v>
      </c>
      <c r="E2842">
        <v>105.8989148</v>
      </c>
      <c r="F2842">
        <v>69.430000000000007</v>
      </c>
      <c r="G2842">
        <v>-21.996021662209401</v>
      </c>
      <c r="H2842">
        <v>5.6252805537031598</v>
      </c>
      <c r="I2842">
        <v>-7.5037981350905403</v>
      </c>
      <c r="J2842">
        <v>5.1786348765570702</v>
      </c>
      <c r="K2842">
        <v>60.030111711864699</v>
      </c>
      <c r="M2842">
        <v>66.108860544984097</v>
      </c>
      <c r="N2842">
        <v>0.82521994134897303</v>
      </c>
      <c r="O2842">
        <v>10.5573959383551</v>
      </c>
      <c r="P2842">
        <v>78.025641025640994</v>
      </c>
    </row>
    <row r="2843" spans="1:17" hidden="1" x14ac:dyDescent="0.3">
      <c r="A2843" t="s">
        <v>5849</v>
      </c>
      <c r="B2843" t="s">
        <v>5850</v>
      </c>
      <c r="C2843" t="str">
        <f>IFERROR(VLOOKUP(Table1[[#This Row],[Ticker]],[1]!Table1[[Symbol]:[Industry]],2,FALSE),"-")</f>
        <v>-</v>
      </c>
      <c r="D2843" t="s">
        <v>938</v>
      </c>
      <c r="E2843">
        <v>105.855</v>
      </c>
      <c r="F2843">
        <v>70.7</v>
      </c>
      <c r="G2843">
        <v>-6.42918755675238</v>
      </c>
      <c r="H2843">
        <v>-9.5491297060867701</v>
      </c>
      <c r="I2843">
        <v>-27.793215909150899</v>
      </c>
      <c r="J2843">
        <v>1.66136519794247</v>
      </c>
      <c r="K2843">
        <v>73.208436461402002</v>
      </c>
      <c r="L2843">
        <v>72.753592114818403</v>
      </c>
      <c r="M2843">
        <v>46.286531804770902</v>
      </c>
      <c r="N2843">
        <v>1.7298112934886001</v>
      </c>
      <c r="O2843">
        <v>48.514851485148498</v>
      </c>
      <c r="P2843">
        <v>40</v>
      </c>
      <c r="Q2843">
        <v>-2.1459312611276E-2</v>
      </c>
    </row>
    <row r="2844" spans="1:17" hidden="1" x14ac:dyDescent="0.3">
      <c r="A2844" t="s">
        <v>5851</v>
      </c>
      <c r="B2844" t="s">
        <v>5852</v>
      </c>
      <c r="C2844" t="str">
        <f>IFERROR(VLOOKUP(Table1[[#This Row],[Ticker]],[1]!Table1[[Symbol]:[Industry]],2,FALSE),"-")</f>
        <v>-</v>
      </c>
      <c r="E2844">
        <v>105.84049729500001</v>
      </c>
      <c r="F2844">
        <v>972.75</v>
      </c>
      <c r="G2844">
        <v>117.24229642480501</v>
      </c>
      <c r="H2844">
        <v>-11.497962170645</v>
      </c>
      <c r="I2844">
        <v>81.479848855148404</v>
      </c>
      <c r="J2844">
        <v>-3.65165897142559</v>
      </c>
      <c r="K2844">
        <v>901.59987653809401</v>
      </c>
      <c r="L2844">
        <v>682.52960991704094</v>
      </c>
      <c r="M2844">
        <v>43.442020152948302</v>
      </c>
      <c r="N2844">
        <v>0.92389811134764399</v>
      </c>
      <c r="O2844">
        <v>20.889231560010199</v>
      </c>
      <c r="P2844">
        <v>164.154786150712</v>
      </c>
      <c r="Q2844">
        <v>9.1588559226688002E-2</v>
      </c>
    </row>
    <row r="2845" spans="1:17" hidden="1" x14ac:dyDescent="0.3">
      <c r="A2845" t="s">
        <v>5853</v>
      </c>
      <c r="B2845" t="s">
        <v>5854</v>
      </c>
      <c r="C2845" t="str">
        <f>IFERROR(VLOOKUP(Table1[[#This Row],[Ticker]],[1]!Table1[[Symbol]:[Industry]],2,FALSE),"-")</f>
        <v>-</v>
      </c>
      <c r="D2845" t="s">
        <v>62</v>
      </c>
      <c r="E2845">
        <v>105.83773196200001</v>
      </c>
      <c r="F2845">
        <v>19.059999999999999</v>
      </c>
      <c r="G2845">
        <v>21.349901284692599</v>
      </c>
      <c r="H2845">
        <v>-15.7914598498975</v>
      </c>
      <c r="I2845">
        <v>-11.0632523261236</v>
      </c>
      <c r="J2845">
        <v>-9.4113387703130993</v>
      </c>
      <c r="K2845">
        <v>21.090508195542199</v>
      </c>
      <c r="L2845">
        <v>19.098303203260102</v>
      </c>
      <c r="M2845">
        <v>21.2148226581666</v>
      </c>
      <c r="N2845">
        <v>1.44012698141217</v>
      </c>
      <c r="O2845">
        <v>63.693599160545602</v>
      </c>
      <c r="P2845">
        <v>61.5254237288135</v>
      </c>
      <c r="Q2845">
        <v>0.110831422635586</v>
      </c>
    </row>
    <row r="2846" spans="1:17" hidden="1" x14ac:dyDescent="0.3">
      <c r="A2846" t="s">
        <v>5855</v>
      </c>
      <c r="B2846" t="s">
        <v>5856</v>
      </c>
      <c r="C2846" t="str">
        <f>IFERROR(VLOOKUP(Table1[[#This Row],[Ticker]],[1]!Table1[[Symbol]:[Industry]],2,FALSE),"-")</f>
        <v>-</v>
      </c>
      <c r="D2846" t="s">
        <v>637</v>
      </c>
      <c r="E2846">
        <v>105.80840000000001</v>
      </c>
      <c r="F2846">
        <v>0.8</v>
      </c>
      <c r="G2846">
        <v>-15.2909255886923</v>
      </c>
      <c r="H2846">
        <v>15.233890882684999</v>
      </c>
      <c r="I2846">
        <v>-58.218538004899301</v>
      </c>
      <c r="J2846">
        <v>-17.762437414539299</v>
      </c>
      <c r="K2846">
        <v>0.76541728582358803</v>
      </c>
      <c r="L2846">
        <v>0.82379206042979003</v>
      </c>
      <c r="M2846">
        <v>51.022100629535601</v>
      </c>
      <c r="N2846">
        <v>2.3078426574917201</v>
      </c>
      <c r="O2846">
        <v>97.5</v>
      </c>
      <c r="P2846">
        <v>48.148148148148103</v>
      </c>
    </row>
    <row r="2847" spans="1:17" hidden="1" x14ac:dyDescent="0.3">
      <c r="A2847" t="s">
        <v>5857</v>
      </c>
      <c r="B2847" t="s">
        <v>5858</v>
      </c>
      <c r="C2847" t="str">
        <f>IFERROR(VLOOKUP(Table1[[#This Row],[Ticker]],[1]!Table1[[Symbol]:[Industry]],2,FALSE),"-")</f>
        <v>-</v>
      </c>
      <c r="D2847" t="s">
        <v>130</v>
      </c>
      <c r="E2847">
        <v>105.73165724</v>
      </c>
      <c r="F2847">
        <v>7.8</v>
      </c>
      <c r="G2847">
        <v>-8.2202185179852805</v>
      </c>
      <c r="H2847">
        <v>-9.5408126746272206</v>
      </c>
      <c r="I2847">
        <v>-24.7589751838577</v>
      </c>
      <c r="J2847">
        <v>0.91498194029934099</v>
      </c>
      <c r="K2847">
        <v>8.1944270901769105</v>
      </c>
      <c r="L2847">
        <v>8.51112108101945</v>
      </c>
      <c r="M2847">
        <v>50.709288949567402</v>
      </c>
      <c r="N2847">
        <v>0.87877450657336498</v>
      </c>
      <c r="O2847">
        <v>124.358974358974</v>
      </c>
      <c r="P2847">
        <v>34.482758620689602</v>
      </c>
      <c r="Q2847">
        <v>-3.1052977645630001E-3</v>
      </c>
    </row>
    <row r="2848" spans="1:17" hidden="1" x14ac:dyDescent="0.3">
      <c r="A2848" t="s">
        <v>5859</v>
      </c>
      <c r="B2848" t="s">
        <v>5860</v>
      </c>
      <c r="C2848" t="str">
        <f>IFERROR(VLOOKUP(Table1[[#This Row],[Ticker]],[1]!Table1[[Symbol]:[Industry]],2,FALSE),"-")</f>
        <v>-</v>
      </c>
      <c r="D2848" t="s">
        <v>114</v>
      </c>
      <c r="E2848">
        <v>105.64812993</v>
      </c>
      <c r="F2848">
        <v>2</v>
      </c>
      <c r="G2848">
        <v>-26.4020366998034</v>
      </c>
      <c r="K2848">
        <v>2.1140989605141698</v>
      </c>
      <c r="L2848">
        <v>3.1857726977597598</v>
      </c>
      <c r="M2848">
        <v>71.039956020089093</v>
      </c>
      <c r="O2848">
        <v>5</v>
      </c>
      <c r="P2848">
        <v>8.1081081081080892</v>
      </c>
      <c r="Q2848">
        <v>-6.9211309357390005E-2</v>
      </c>
    </row>
    <row r="2849" spans="1:17" hidden="1" x14ac:dyDescent="0.3">
      <c r="A2849" t="s">
        <v>5861</v>
      </c>
      <c r="B2849" t="s">
        <v>5862</v>
      </c>
      <c r="C2849" t="str">
        <f>IFERROR(VLOOKUP(Table1[[#This Row],[Ticker]],[1]!Table1[[Symbol]:[Industry]],2,FALSE),"-")</f>
        <v>-</v>
      </c>
      <c r="D2849" t="s">
        <v>387</v>
      </c>
      <c r="E2849">
        <v>104.97</v>
      </c>
      <c r="F2849">
        <v>175.3</v>
      </c>
      <c r="G2849">
        <v>7.9274652159053502</v>
      </c>
      <c r="H2849">
        <v>-28.154865288679801</v>
      </c>
      <c r="I2849">
        <v>0.35403569058795797</v>
      </c>
      <c r="J2849">
        <v>-7.1061204980511503</v>
      </c>
      <c r="K2849">
        <v>170.48053740264299</v>
      </c>
      <c r="L2849">
        <v>156.69059000263201</v>
      </c>
      <c r="M2849">
        <v>41.349231716252298</v>
      </c>
      <c r="N2849">
        <v>0.31491303203846999</v>
      </c>
      <c r="O2849">
        <v>32.886480319452303</v>
      </c>
      <c r="P2849">
        <v>43.160473662719397</v>
      </c>
      <c r="Q2849">
        <v>-6.1183372000234E-2</v>
      </c>
    </row>
    <row r="2850" spans="1:17" hidden="1" x14ac:dyDescent="0.3">
      <c r="A2850" t="s">
        <v>5863</v>
      </c>
      <c r="B2850" t="s">
        <v>5864</v>
      </c>
      <c r="C2850" t="str">
        <f>IFERROR(VLOOKUP(Table1[[#This Row],[Ticker]],[1]!Table1[[Symbol]:[Industry]],2,FALSE),"-")</f>
        <v>-</v>
      </c>
      <c r="D2850" t="s">
        <v>243</v>
      </c>
      <c r="E2850">
        <v>104.648139</v>
      </c>
      <c r="F2850">
        <v>339.2</v>
      </c>
      <c r="G2850">
        <v>-52.1707203632239</v>
      </c>
      <c r="H2850">
        <v>-5.6721613728773299</v>
      </c>
      <c r="I2850">
        <v>-25.632310947070899</v>
      </c>
      <c r="J2850">
        <v>4.1134014032058401E-2</v>
      </c>
      <c r="K2850">
        <v>349.12409835511301</v>
      </c>
      <c r="L2850">
        <v>379.762729585378</v>
      </c>
      <c r="M2850">
        <v>47.171527105069103</v>
      </c>
      <c r="N2850">
        <v>0.90856255341179404</v>
      </c>
      <c r="O2850">
        <v>41.494693396226403</v>
      </c>
      <c r="P2850">
        <v>6</v>
      </c>
      <c r="Q2850">
        <v>2.9660173404986001E-2</v>
      </c>
    </row>
    <row r="2851" spans="1:17" hidden="1" x14ac:dyDescent="0.3">
      <c r="A2851" t="s">
        <v>5865</v>
      </c>
      <c r="B2851" t="s">
        <v>5866</v>
      </c>
      <c r="C2851" t="str">
        <f>IFERROR(VLOOKUP(Table1[[#This Row],[Ticker]],[1]!Table1[[Symbol]:[Industry]],2,FALSE),"-")</f>
        <v>-</v>
      </c>
      <c r="D2851" t="s">
        <v>130</v>
      </c>
      <c r="E2851">
        <v>104.544900845</v>
      </c>
      <c r="F2851">
        <v>42.1</v>
      </c>
      <c r="G2851">
        <v>-71.0072998576982</v>
      </c>
      <c r="H2851">
        <v>-9.9334697833263805E-2</v>
      </c>
      <c r="I2851">
        <v>-34.090959198562501</v>
      </c>
      <c r="J2851">
        <v>0.91823485436820296</v>
      </c>
      <c r="K2851">
        <v>41.170326939672599</v>
      </c>
      <c r="M2851">
        <v>66.8989857108987</v>
      </c>
      <c r="N2851">
        <v>1.1005452009636101</v>
      </c>
      <c r="O2851">
        <v>90.023752969121105</v>
      </c>
      <c r="P2851">
        <v>29.339477726574501</v>
      </c>
    </row>
    <row r="2852" spans="1:17" hidden="1" x14ac:dyDescent="0.3">
      <c r="A2852" t="s">
        <v>5867</v>
      </c>
      <c r="B2852" t="s">
        <v>5868</v>
      </c>
      <c r="C2852" t="str">
        <f>IFERROR(VLOOKUP(Table1[[#This Row],[Ticker]],[1]!Table1[[Symbol]:[Industry]],2,FALSE),"-")</f>
        <v>-</v>
      </c>
      <c r="D2852" t="s">
        <v>413</v>
      </c>
      <c r="E2852">
        <v>104.45893649999999</v>
      </c>
      <c r="F2852">
        <v>150.35</v>
      </c>
      <c r="G2852">
        <v>-2.1458383526960199</v>
      </c>
      <c r="H2852">
        <v>5.1278593396330203</v>
      </c>
      <c r="I2852">
        <v>-9.5264287668282197</v>
      </c>
      <c r="J2852">
        <v>10.733098299746301</v>
      </c>
      <c r="K2852">
        <v>138.48067022662499</v>
      </c>
      <c r="L2852">
        <v>130.82685537337099</v>
      </c>
      <c r="M2852">
        <v>63.493368394564001</v>
      </c>
      <c r="N2852">
        <v>4.64308414053753</v>
      </c>
      <c r="O2852">
        <v>20.3192550714998</v>
      </c>
      <c r="P2852">
        <v>50.349999999999902</v>
      </c>
      <c r="Q2852">
        <v>3.0723372066000001E-4</v>
      </c>
    </row>
    <row r="2853" spans="1:17" hidden="1" x14ac:dyDescent="0.3">
      <c r="A2853" t="s">
        <v>5869</v>
      </c>
      <c r="B2853" t="s">
        <v>5870</v>
      </c>
      <c r="C2853" t="str">
        <f>IFERROR(VLOOKUP(Table1[[#This Row],[Ticker]],[1]!Table1[[Symbol]:[Industry]],2,FALSE),"-")</f>
        <v>-</v>
      </c>
      <c r="D2853" t="s">
        <v>62</v>
      </c>
      <c r="E2853">
        <v>104.34265151</v>
      </c>
      <c r="F2853">
        <v>165.1</v>
      </c>
      <c r="G2853">
        <v>56.757492920786703</v>
      </c>
      <c r="H2853">
        <v>70.567004390936305</v>
      </c>
      <c r="I2853">
        <v>62.3382079354948</v>
      </c>
      <c r="J2853">
        <v>-6.9274157068693203</v>
      </c>
      <c r="K2853">
        <v>121.31476267389399</v>
      </c>
      <c r="L2853">
        <v>102.08706878909599</v>
      </c>
      <c r="M2853">
        <v>59.887581034495902</v>
      </c>
      <c r="N2853">
        <v>2.4439638851497101</v>
      </c>
      <c r="O2853">
        <v>20.533010296789801</v>
      </c>
      <c r="P2853">
        <v>121.610738255033</v>
      </c>
      <c r="Q2853">
        <v>8.25313266808E-4</v>
      </c>
    </row>
    <row r="2854" spans="1:17" hidden="1" x14ac:dyDescent="0.3">
      <c r="A2854" t="s">
        <v>5871</v>
      </c>
      <c r="B2854" t="s">
        <v>5872</v>
      </c>
      <c r="C2854" t="str">
        <f>IFERROR(VLOOKUP(Table1[[#This Row],[Ticker]],[1]!Table1[[Symbol]:[Industry]],2,FALSE),"-")</f>
        <v>-</v>
      </c>
      <c r="D2854" t="s">
        <v>78</v>
      </c>
      <c r="E2854">
        <v>104.05851638199999</v>
      </c>
      <c r="F2854">
        <v>30.32</v>
      </c>
      <c r="G2854">
        <v>-48.318080995451098</v>
      </c>
      <c r="H2854">
        <v>28.068775067626301</v>
      </c>
      <c r="I2854">
        <v>21.658468765641398</v>
      </c>
      <c r="J2854">
        <v>-1.23031015315447</v>
      </c>
      <c r="K2854">
        <v>26.751301938784</v>
      </c>
      <c r="L2854">
        <v>31.1390466448326</v>
      </c>
      <c r="M2854">
        <v>62.375798862184404</v>
      </c>
      <c r="N2854">
        <v>2.0968680774802499</v>
      </c>
      <c r="O2854">
        <v>31.926121372031599</v>
      </c>
      <c r="P2854">
        <v>44.380952380952301</v>
      </c>
      <c r="Q2854">
        <v>8.0501530017050002E-2</v>
      </c>
    </row>
    <row r="2855" spans="1:17" hidden="1" x14ac:dyDescent="0.3">
      <c r="A2855" t="s">
        <v>5873</v>
      </c>
      <c r="B2855" t="s">
        <v>5874</v>
      </c>
      <c r="C2855" t="str">
        <f>IFERROR(VLOOKUP(Table1[[#This Row],[Ticker]],[1]!Table1[[Symbol]:[Industry]],2,FALSE),"-")</f>
        <v>-</v>
      </c>
      <c r="D2855" t="s">
        <v>1175</v>
      </c>
      <c r="E2855">
        <v>103.974329</v>
      </c>
      <c r="F2855">
        <v>69.75</v>
      </c>
      <c r="G2855">
        <v>62.366569524824399</v>
      </c>
      <c r="H2855">
        <v>10.639464013698399</v>
      </c>
      <c r="I2855">
        <v>20.9473296844583</v>
      </c>
      <c r="J2855">
        <v>8.0655456260420895</v>
      </c>
      <c r="K2855">
        <v>64.054985626194096</v>
      </c>
      <c r="L2855">
        <v>55.917074794051601</v>
      </c>
      <c r="M2855">
        <v>72.429813806070001</v>
      </c>
      <c r="N2855">
        <v>1.0106799608002699</v>
      </c>
      <c r="O2855">
        <v>6.0931899641577001</v>
      </c>
      <c r="P2855">
        <v>99.285714285714207</v>
      </c>
      <c r="Q2855">
        <v>4.4304686983489001E-2</v>
      </c>
    </row>
    <row r="2856" spans="1:17" hidden="1" x14ac:dyDescent="0.3">
      <c r="A2856" t="s">
        <v>5875</v>
      </c>
      <c r="B2856" t="s">
        <v>5876</v>
      </c>
      <c r="C2856" t="str">
        <f>IFERROR(VLOOKUP(Table1[[#This Row],[Ticker]],[1]!Table1[[Symbol]:[Industry]],2,FALSE),"-")</f>
        <v>-</v>
      </c>
      <c r="D2856" t="s">
        <v>21</v>
      </c>
      <c r="E2856">
        <v>103.82125000000001</v>
      </c>
      <c r="F2856">
        <v>101</v>
      </c>
      <c r="G2856">
        <v>-0.93619819048669195</v>
      </c>
      <c r="H2856">
        <v>-10.269234331958801</v>
      </c>
      <c r="I2856">
        <v>-23.118604381475699</v>
      </c>
      <c r="J2856">
        <v>-1.7525364244403501</v>
      </c>
      <c r="K2856">
        <v>103.104841847006</v>
      </c>
      <c r="L2856">
        <v>99.060312081405101</v>
      </c>
      <c r="M2856">
        <v>43.357514841616499</v>
      </c>
      <c r="N2856">
        <v>1.41985248838625</v>
      </c>
      <c r="O2856">
        <v>43.910891089108901</v>
      </c>
      <c r="P2856">
        <v>41.555711282410599</v>
      </c>
    </row>
    <row r="2857" spans="1:17" hidden="1" x14ac:dyDescent="0.3">
      <c r="A2857" t="s">
        <v>5877</v>
      </c>
      <c r="B2857" t="s">
        <v>5878</v>
      </c>
      <c r="C2857" t="str">
        <f>IFERROR(VLOOKUP(Table1[[#This Row],[Ticker]],[1]!Table1[[Symbol]:[Industry]],2,FALSE),"-")</f>
        <v>-</v>
      </c>
      <c r="E2857">
        <v>103.363281</v>
      </c>
      <c r="F2857">
        <v>108</v>
      </c>
      <c r="G2857">
        <v>154.847963300196</v>
      </c>
      <c r="H2857">
        <v>5.67291132086413</v>
      </c>
      <c r="I2857">
        <v>108.27367306584701</v>
      </c>
      <c r="J2857">
        <v>-11.197220023234999</v>
      </c>
      <c r="K2857">
        <v>96.466678070994107</v>
      </c>
      <c r="L2857">
        <v>66.558965513206502</v>
      </c>
      <c r="M2857">
        <v>36.7818259759539</v>
      </c>
      <c r="N2857">
        <v>0.82771773680864502</v>
      </c>
      <c r="O2857">
        <v>13.6111111111111</v>
      </c>
      <c r="P2857">
        <v>637.20136518771301</v>
      </c>
    </row>
    <row r="2858" spans="1:17" hidden="1" x14ac:dyDescent="0.3">
      <c r="A2858" t="s">
        <v>5879</v>
      </c>
      <c r="B2858" t="s">
        <v>5880</v>
      </c>
      <c r="C2858" t="str">
        <f>IFERROR(VLOOKUP(Table1[[#This Row],[Ticker]],[1]!Table1[[Symbol]:[Industry]],2,FALSE),"-")</f>
        <v>-</v>
      </c>
      <c r="D2858" t="s">
        <v>763</v>
      </c>
      <c r="E2858">
        <v>103.36043340000001</v>
      </c>
      <c r="F2858">
        <v>94.5</v>
      </c>
      <c r="G2858">
        <v>128.934358868961</v>
      </c>
      <c r="H2858">
        <v>9.9355179226573593</v>
      </c>
      <c r="I2858">
        <v>78.960718033132395</v>
      </c>
      <c r="J2858">
        <v>4.2375625854606298</v>
      </c>
      <c r="K2858">
        <v>81.625020089642902</v>
      </c>
      <c r="L2858">
        <v>59.621224253856298</v>
      </c>
      <c r="M2858">
        <v>63.246906435718998</v>
      </c>
      <c r="N2858">
        <v>0.93436901005264805</v>
      </c>
      <c r="O2858">
        <v>10.952380952380899</v>
      </c>
      <c r="P2858">
        <v>202.88461538461499</v>
      </c>
      <c r="Q2858">
        <v>0.12486381980614999</v>
      </c>
    </row>
    <row r="2859" spans="1:17" hidden="1" x14ac:dyDescent="0.3">
      <c r="A2859" t="s">
        <v>5881</v>
      </c>
      <c r="B2859" t="s">
        <v>5882</v>
      </c>
      <c r="C2859" t="str">
        <f>IFERROR(VLOOKUP(Table1[[#This Row],[Ticker]],[1]!Table1[[Symbol]:[Industry]],2,FALSE),"-")</f>
        <v>-</v>
      </c>
      <c r="D2859" t="s">
        <v>515</v>
      </c>
      <c r="E2859">
        <v>103.124985</v>
      </c>
      <c r="F2859">
        <v>53</v>
      </c>
      <c r="G2859">
        <v>4.1398352213787897</v>
      </c>
      <c r="H2859">
        <v>20.284944901130299</v>
      </c>
      <c r="I2859">
        <v>-23.576479839351201</v>
      </c>
      <c r="J2859">
        <v>-2.2802945573965099</v>
      </c>
      <c r="K2859">
        <v>49.258943364368697</v>
      </c>
      <c r="M2859">
        <v>61.221284651086997</v>
      </c>
      <c r="N2859">
        <v>2.07707683697129</v>
      </c>
      <c r="O2859">
        <v>24.150943396226399</v>
      </c>
      <c r="P2859">
        <v>43.049932523616697</v>
      </c>
    </row>
    <row r="2860" spans="1:17" hidden="1" x14ac:dyDescent="0.3">
      <c r="A2860" t="s">
        <v>5883</v>
      </c>
      <c r="B2860" t="s">
        <v>5884</v>
      </c>
      <c r="C2860" t="str">
        <f>IFERROR(VLOOKUP(Table1[[#This Row],[Ticker]],[1]!Table1[[Symbol]:[Industry]],2,FALSE),"-")</f>
        <v>-</v>
      </c>
      <c r="D2860" t="s">
        <v>246</v>
      </c>
      <c r="E2860">
        <v>103.02053328</v>
      </c>
      <c r="F2860">
        <v>93.47</v>
      </c>
      <c r="G2860">
        <v>-9.8559020364618206</v>
      </c>
      <c r="H2860">
        <v>-11.4267728682797</v>
      </c>
      <c r="I2860">
        <v>-19.639329460937201</v>
      </c>
      <c r="J2860">
        <v>-2.26674284041342</v>
      </c>
      <c r="K2860">
        <v>97.493260429783106</v>
      </c>
      <c r="L2860">
        <v>94.837827621137905</v>
      </c>
      <c r="M2860">
        <v>38.673727073647299</v>
      </c>
      <c r="N2860">
        <v>0.90654867378522197</v>
      </c>
      <c r="O2860">
        <v>42.024178880924303</v>
      </c>
      <c r="P2860">
        <v>22.3429319371727</v>
      </c>
      <c r="Q2860">
        <v>4.6080672907457002E-2</v>
      </c>
    </row>
    <row r="2861" spans="1:17" hidden="1" x14ac:dyDescent="0.3">
      <c r="A2861" t="s">
        <v>5885</v>
      </c>
      <c r="B2861" t="s">
        <v>5886</v>
      </c>
      <c r="C2861" t="str">
        <f>IFERROR(VLOOKUP(Table1[[#This Row],[Ticker]],[1]!Table1[[Symbol]:[Industry]],2,FALSE),"-")</f>
        <v>-</v>
      </c>
      <c r="D2861" t="s">
        <v>180</v>
      </c>
      <c r="E2861">
        <v>103.017699135</v>
      </c>
      <c r="F2861">
        <v>52.85</v>
      </c>
      <c r="G2861">
        <v>-61.856360099901103</v>
      </c>
      <c r="H2861">
        <v>24.626962639489498</v>
      </c>
      <c r="I2861">
        <v>-25.5818157862095</v>
      </c>
      <c r="J2861">
        <v>-2.0801805474272599</v>
      </c>
      <c r="K2861">
        <v>49.218230096802898</v>
      </c>
      <c r="L2861">
        <v>54.594523344183997</v>
      </c>
      <c r="M2861">
        <v>56.319939985667503</v>
      </c>
      <c r="N2861">
        <v>2.0855886122290399</v>
      </c>
      <c r="O2861">
        <v>70.104068117313105</v>
      </c>
      <c r="P2861">
        <v>33.797468354430301</v>
      </c>
      <c r="Q2861">
        <v>4.9584255697533997E-2</v>
      </c>
    </row>
    <row r="2862" spans="1:17" hidden="1" x14ac:dyDescent="0.3">
      <c r="A2862" t="s">
        <v>5887</v>
      </c>
      <c r="B2862" t="s">
        <v>5888</v>
      </c>
      <c r="C2862" t="str">
        <f>IFERROR(VLOOKUP(Table1[[#This Row],[Ticker]],[1]!Table1[[Symbol]:[Industry]],2,FALSE),"-")</f>
        <v>-</v>
      </c>
      <c r="D2862" t="s">
        <v>413</v>
      </c>
      <c r="E2862">
        <v>102.9796365</v>
      </c>
      <c r="F2862">
        <v>9.41</v>
      </c>
      <c r="G2862">
        <v>330.39407980505001</v>
      </c>
      <c r="H2862">
        <v>0.47344757492714901</v>
      </c>
      <c r="I2862">
        <v>123.34018682731499</v>
      </c>
      <c r="J2862">
        <v>20.453778801676801</v>
      </c>
      <c r="K2862">
        <v>7.4789047257276398</v>
      </c>
      <c r="L2862">
        <v>4.9612227741699702</v>
      </c>
      <c r="M2862">
        <v>72.387686289523401</v>
      </c>
      <c r="N2862">
        <v>2.4497012741790098</v>
      </c>
      <c r="O2862">
        <v>0</v>
      </c>
      <c r="P2862">
        <v>395.26315789473603</v>
      </c>
      <c r="Q2862">
        <v>0.115551145205581</v>
      </c>
    </row>
    <row r="2863" spans="1:17" hidden="1" x14ac:dyDescent="0.3">
      <c r="A2863" t="s">
        <v>5889</v>
      </c>
      <c r="B2863" t="s">
        <v>5890</v>
      </c>
      <c r="C2863" t="str">
        <f>IFERROR(VLOOKUP(Table1[[#This Row],[Ticker]],[1]!Table1[[Symbol]:[Industry]],2,FALSE),"-")</f>
        <v>-</v>
      </c>
      <c r="D2863" t="s">
        <v>384</v>
      </c>
      <c r="E2863">
        <v>102.861768025</v>
      </c>
      <c r="F2863">
        <v>29.74</v>
      </c>
      <c r="G2863">
        <v>89.105209677008105</v>
      </c>
      <c r="H2863">
        <v>-8.6626331247906503</v>
      </c>
      <c r="I2863">
        <v>18.758025140144898</v>
      </c>
      <c r="J2863">
        <v>-0.65643034740156603</v>
      </c>
      <c r="K2863">
        <v>28.261115069924902</v>
      </c>
      <c r="L2863">
        <v>22.5329708171958</v>
      </c>
      <c r="M2863">
        <v>49.568970326497102</v>
      </c>
      <c r="N2863">
        <v>0.60480426768856999</v>
      </c>
      <c r="O2863">
        <v>22.7639542703429</v>
      </c>
      <c r="P2863">
        <v>120.29629629629601</v>
      </c>
      <c r="Q2863">
        <v>0.103063518126814</v>
      </c>
    </row>
    <row r="2864" spans="1:17" hidden="1" x14ac:dyDescent="0.3">
      <c r="A2864" t="s">
        <v>5891</v>
      </c>
      <c r="B2864" t="s">
        <v>5892</v>
      </c>
      <c r="C2864" t="str">
        <f>IFERROR(VLOOKUP(Table1[[#This Row],[Ticker]],[1]!Table1[[Symbol]:[Industry]],2,FALSE),"-")</f>
        <v>-</v>
      </c>
      <c r="D2864" t="s">
        <v>140</v>
      </c>
      <c r="E2864">
        <v>102.813183</v>
      </c>
      <c r="F2864">
        <v>25.05</v>
      </c>
      <c r="G2864">
        <v>108.148525097949</v>
      </c>
      <c r="H2864">
        <v>-18.264792712698899</v>
      </c>
      <c r="I2864">
        <v>26.335219939898199</v>
      </c>
      <c r="J2864">
        <v>-4.7444058593177303</v>
      </c>
      <c r="K2864">
        <v>24.970030001748999</v>
      </c>
      <c r="L2864">
        <v>19.058862843966001</v>
      </c>
      <c r="M2864">
        <v>36.553988961025503</v>
      </c>
      <c r="N2864">
        <v>0.51212990009399195</v>
      </c>
      <c r="O2864">
        <v>26.1477045908183</v>
      </c>
      <c r="P2864">
        <v>213.125</v>
      </c>
      <c r="Q2864">
        <v>4.3975729657531E-2</v>
      </c>
    </row>
    <row r="2865" spans="1:17" hidden="1" x14ac:dyDescent="0.3">
      <c r="A2865" t="s">
        <v>5893</v>
      </c>
      <c r="B2865" t="s">
        <v>5894</v>
      </c>
      <c r="C2865" t="str">
        <f>IFERROR(VLOOKUP(Table1[[#This Row],[Ticker]],[1]!Table1[[Symbol]:[Industry]],2,FALSE),"-")</f>
        <v>-</v>
      </c>
      <c r="E2865">
        <v>102.672</v>
      </c>
      <c r="F2865">
        <v>162.30000000000001</v>
      </c>
      <c r="G2865">
        <v>250.952066997011</v>
      </c>
      <c r="H2865">
        <v>17.610702476887901</v>
      </c>
      <c r="I2865">
        <v>130.36515324021201</v>
      </c>
      <c r="J2865">
        <v>-8.45474510684706</v>
      </c>
      <c r="K2865">
        <v>142.53801040220699</v>
      </c>
      <c r="L2865">
        <v>92.9086982802786</v>
      </c>
      <c r="M2865">
        <v>32.544023398351499</v>
      </c>
      <c r="N2865">
        <v>0.58588408188521601</v>
      </c>
      <c r="O2865">
        <v>29.833641404805899</v>
      </c>
      <c r="P2865">
        <v>349.58448753462602</v>
      </c>
      <c r="Q2865">
        <v>0.15867884860444301</v>
      </c>
    </row>
    <row r="2866" spans="1:17" hidden="1" x14ac:dyDescent="0.3">
      <c r="A2866" t="s">
        <v>5895</v>
      </c>
      <c r="B2866" t="s">
        <v>5896</v>
      </c>
      <c r="C2866" t="str">
        <f>IFERROR(VLOOKUP(Table1[[#This Row],[Ticker]],[1]!Table1[[Symbol]:[Industry]],2,FALSE),"-")</f>
        <v>-</v>
      </c>
      <c r="D2866" t="s">
        <v>1175</v>
      </c>
      <c r="E2866">
        <v>102.4666714</v>
      </c>
      <c r="F2866">
        <v>18.04</v>
      </c>
      <c r="G2866">
        <v>9.2370610445574197</v>
      </c>
      <c r="H2866">
        <v>-8.09944245064829</v>
      </c>
      <c r="I2866">
        <v>-7.0260922424519796</v>
      </c>
      <c r="J2866">
        <v>-2.7404593925613399</v>
      </c>
      <c r="K2866">
        <v>18.505529259997999</v>
      </c>
      <c r="L2866">
        <v>18.0724589856999</v>
      </c>
      <c r="M2866">
        <v>40.181279844978</v>
      </c>
      <c r="N2866">
        <v>0.74591195239861796</v>
      </c>
      <c r="O2866">
        <v>39.966740576496598</v>
      </c>
      <c r="P2866">
        <v>40.937499999999901</v>
      </c>
      <c r="Q2866">
        <v>5.5266812105139998E-3</v>
      </c>
    </row>
    <row r="2867" spans="1:17" hidden="1" x14ac:dyDescent="0.3">
      <c r="A2867" t="s">
        <v>5897</v>
      </c>
      <c r="B2867" t="s">
        <v>5898</v>
      </c>
      <c r="C2867" t="str">
        <f>IFERROR(VLOOKUP(Table1[[#This Row],[Ticker]],[1]!Table1[[Symbol]:[Industry]],2,FALSE),"-")</f>
        <v>-</v>
      </c>
      <c r="D2867" t="s">
        <v>140</v>
      </c>
      <c r="E2867">
        <v>102.19238712000001</v>
      </c>
      <c r="F2867">
        <v>143.75</v>
      </c>
      <c r="G2867">
        <v>67.854720056953298</v>
      </c>
      <c r="H2867">
        <v>15.2918618971777</v>
      </c>
      <c r="I2867">
        <v>7.5632586358260996</v>
      </c>
      <c r="J2867">
        <v>6.0276860422507603</v>
      </c>
      <c r="K2867">
        <v>131.896760369926</v>
      </c>
      <c r="L2867">
        <v>123.870076000328</v>
      </c>
      <c r="M2867">
        <v>75.080503558123596</v>
      </c>
      <c r="N2867">
        <v>1.0070558889497101</v>
      </c>
      <c r="O2867">
        <v>33.391304347826001</v>
      </c>
      <c r="P2867">
        <v>115.67891972993201</v>
      </c>
      <c r="Q2867">
        <v>4.586661307171E-2</v>
      </c>
    </row>
    <row r="2868" spans="1:17" hidden="1" x14ac:dyDescent="0.3">
      <c r="A2868" t="s">
        <v>5899</v>
      </c>
      <c r="B2868" t="s">
        <v>5900</v>
      </c>
      <c r="C2868" t="str">
        <f>IFERROR(VLOOKUP(Table1[[#This Row],[Ticker]],[1]!Table1[[Symbol]:[Industry]],2,FALSE),"-")</f>
        <v>-</v>
      </c>
      <c r="E2868">
        <v>102.13317000000001</v>
      </c>
      <c r="F2868">
        <v>121.55</v>
      </c>
      <c r="G2868">
        <v>29.631339423431399</v>
      </c>
      <c r="H2868">
        <v>-11.5777033202135</v>
      </c>
      <c r="I2868">
        <v>21.661615398744001</v>
      </c>
      <c r="J2868">
        <v>-6.4932066453085904</v>
      </c>
      <c r="K2868">
        <v>130.24635608527399</v>
      </c>
      <c r="M2868">
        <v>38.705467246921998</v>
      </c>
      <c r="N2868">
        <v>0.52537835890044204</v>
      </c>
      <c r="O2868">
        <v>36.569313039901203</v>
      </c>
      <c r="P2868">
        <v>66.279069767441797</v>
      </c>
    </row>
    <row r="2869" spans="1:17" hidden="1" x14ac:dyDescent="0.3">
      <c r="A2869" t="s">
        <v>5901</v>
      </c>
      <c r="B2869" t="s">
        <v>5902</v>
      </c>
      <c r="C2869" t="str">
        <f>IFERROR(VLOOKUP(Table1[[#This Row],[Ticker]],[1]!Table1[[Symbol]:[Industry]],2,FALSE),"-")</f>
        <v>-</v>
      </c>
      <c r="D2869" t="s">
        <v>127</v>
      </c>
      <c r="E2869">
        <v>101.97255</v>
      </c>
      <c r="F2869">
        <v>91.59</v>
      </c>
      <c r="G2869">
        <v>17.652697493339002</v>
      </c>
      <c r="H2869">
        <v>8.4625543287397793</v>
      </c>
      <c r="I2869">
        <v>-13.4471169783177</v>
      </c>
      <c r="J2869">
        <v>-3.9729637303288299</v>
      </c>
      <c r="K2869">
        <v>91.138694468565703</v>
      </c>
      <c r="L2869">
        <v>82.085954340164804</v>
      </c>
      <c r="M2869">
        <v>43.502582697322502</v>
      </c>
      <c r="N2869">
        <v>0.56734726086991905</v>
      </c>
      <c r="O2869">
        <v>38.6614259198602</v>
      </c>
      <c r="P2869">
        <v>76.439992294355605</v>
      </c>
      <c r="Q2869">
        <v>0.109611523198984</v>
      </c>
    </row>
    <row r="2870" spans="1:17" hidden="1" x14ac:dyDescent="0.3">
      <c r="A2870" t="s">
        <v>5903</v>
      </c>
      <c r="B2870" t="s">
        <v>5904</v>
      </c>
      <c r="C2870" t="str">
        <f>IFERROR(VLOOKUP(Table1[[#This Row],[Ticker]],[1]!Table1[[Symbol]:[Industry]],2,FALSE),"-")</f>
        <v>-</v>
      </c>
      <c r="D2870" t="s">
        <v>938</v>
      </c>
      <c r="E2870">
        <v>101.930037832</v>
      </c>
      <c r="F2870">
        <v>28.56</v>
      </c>
      <c r="G2870">
        <v>61.4927001423018</v>
      </c>
      <c r="H2870">
        <v>-6.5681272404033297</v>
      </c>
      <c r="I2870">
        <v>-18.819852286113399</v>
      </c>
      <c r="J2870">
        <v>-3.6473644809899302</v>
      </c>
      <c r="K2870">
        <v>27.575435494234799</v>
      </c>
      <c r="L2870">
        <v>23.800366318482101</v>
      </c>
      <c r="M2870">
        <v>50.261338954457798</v>
      </c>
      <c r="N2870">
        <v>1.2421244610548099</v>
      </c>
      <c r="O2870">
        <v>27.731092436974699</v>
      </c>
      <c r="P2870">
        <v>116.19984859954501</v>
      </c>
      <c r="Q2870">
        <v>0.13890448430574301</v>
      </c>
    </row>
    <row r="2871" spans="1:17" hidden="1" x14ac:dyDescent="0.3">
      <c r="A2871" t="s">
        <v>5905</v>
      </c>
      <c r="B2871" t="s">
        <v>5906</v>
      </c>
      <c r="C2871" t="str">
        <f>IFERROR(VLOOKUP(Table1[[#This Row],[Ticker]],[1]!Table1[[Symbol]:[Industry]],2,FALSE),"-")</f>
        <v>-</v>
      </c>
      <c r="D2871" t="s">
        <v>253</v>
      </c>
      <c r="E2871">
        <v>101.898422</v>
      </c>
      <c r="F2871">
        <v>116.72</v>
      </c>
      <c r="G2871">
        <v>-33.3609844877668</v>
      </c>
      <c r="H2871">
        <v>7.4642787252010203</v>
      </c>
      <c r="I2871">
        <v>-4.3536023359723997</v>
      </c>
      <c r="J2871">
        <v>14.991415146893299</v>
      </c>
      <c r="K2871">
        <v>114.51666687111999</v>
      </c>
      <c r="L2871">
        <v>129.815679178978</v>
      </c>
      <c r="M2871">
        <v>83.458849373044501</v>
      </c>
      <c r="N2871">
        <v>3.6002723128835501</v>
      </c>
      <c r="O2871">
        <v>83.815969842357802</v>
      </c>
      <c r="P2871">
        <v>62.1111111111111</v>
      </c>
    </row>
    <row r="2872" spans="1:17" hidden="1" x14ac:dyDescent="0.3">
      <c r="A2872" t="s">
        <v>5907</v>
      </c>
      <c r="B2872" t="s">
        <v>5908</v>
      </c>
      <c r="C2872" t="str">
        <f>IFERROR(VLOOKUP(Table1[[#This Row],[Ticker]],[1]!Table1[[Symbol]:[Industry]],2,FALSE),"-")</f>
        <v>-</v>
      </c>
      <c r="D2872" t="s">
        <v>108</v>
      </c>
      <c r="E2872">
        <v>101.72925322499999</v>
      </c>
      <c r="F2872">
        <v>5.46</v>
      </c>
      <c r="G2872">
        <v>-10.231823933846</v>
      </c>
      <c r="H2872">
        <v>-3.5233971399703101</v>
      </c>
      <c r="I2872">
        <v>-23.845297043652199</v>
      </c>
      <c r="J2872">
        <v>-10.4728292373673</v>
      </c>
      <c r="K2872">
        <v>5.6026241105544701</v>
      </c>
      <c r="L2872">
        <v>5.6453935461098901</v>
      </c>
      <c r="M2872">
        <v>47.887425104037902</v>
      </c>
      <c r="N2872">
        <v>1.0164636640304101</v>
      </c>
      <c r="O2872">
        <v>25.457875457875399</v>
      </c>
      <c r="P2872">
        <v>33.170731707317003</v>
      </c>
      <c r="Q2872">
        <v>-2.9348977013354999E-2</v>
      </c>
    </row>
    <row r="2873" spans="1:17" hidden="1" x14ac:dyDescent="0.3">
      <c r="A2873" t="s">
        <v>5909</v>
      </c>
      <c r="B2873" t="s">
        <v>5910</v>
      </c>
      <c r="C2873" t="str">
        <f>IFERROR(VLOOKUP(Table1[[#This Row],[Ticker]],[1]!Table1[[Symbol]:[Industry]],2,FALSE),"-")</f>
        <v>-</v>
      </c>
      <c r="D2873" t="s">
        <v>78</v>
      </c>
      <c r="E2873">
        <v>101.25140094</v>
      </c>
      <c r="F2873">
        <v>126.55</v>
      </c>
      <c r="G2873">
        <v>-33.316343430219</v>
      </c>
      <c r="H2873">
        <v>1.6163331075185401</v>
      </c>
      <c r="I2873">
        <v>-19.470076138352901</v>
      </c>
      <c r="J2873">
        <v>-6.1556958415056604</v>
      </c>
      <c r="K2873">
        <v>120.839128403288</v>
      </c>
      <c r="L2873">
        <v>126.62665073222099</v>
      </c>
      <c r="M2873">
        <v>60.9724611824644</v>
      </c>
      <c r="N2873">
        <v>1.7703183870264001</v>
      </c>
      <c r="O2873">
        <v>20.1106282101936</v>
      </c>
      <c r="P2873">
        <v>22.864077669902901</v>
      </c>
      <c r="Q2873">
        <v>-3.4543641008585001E-2</v>
      </c>
    </row>
    <row r="2874" spans="1:17" hidden="1" x14ac:dyDescent="0.3">
      <c r="A2874" t="s">
        <v>5911</v>
      </c>
      <c r="B2874" t="s">
        <v>5912</v>
      </c>
      <c r="C2874" t="str">
        <f>IFERROR(VLOOKUP(Table1[[#This Row],[Ticker]],[1]!Table1[[Symbol]:[Industry]],2,FALSE),"-")</f>
        <v>-</v>
      </c>
      <c r="E2874">
        <v>101.14384</v>
      </c>
      <c r="F2874">
        <v>93</v>
      </c>
      <c r="G2874">
        <v>-68.131360008074097</v>
      </c>
      <c r="H2874">
        <v>0.73949035567579802</v>
      </c>
      <c r="I2874">
        <v>-32.149950393953802</v>
      </c>
      <c r="J2874">
        <v>-3.8841855935195899</v>
      </c>
      <c r="K2874">
        <v>90.649064169944197</v>
      </c>
      <c r="M2874">
        <v>51.929998417843301</v>
      </c>
      <c r="N2874">
        <v>1.54761171032357</v>
      </c>
      <c r="O2874">
        <v>71.612903225806406</v>
      </c>
      <c r="P2874">
        <v>43.076923076923002</v>
      </c>
    </row>
    <row r="2875" spans="1:17" hidden="1" x14ac:dyDescent="0.3">
      <c r="A2875" t="s">
        <v>5913</v>
      </c>
      <c r="B2875" t="s">
        <v>5914</v>
      </c>
      <c r="C2875" t="str">
        <f>IFERROR(VLOOKUP(Table1[[#This Row],[Ticker]],[1]!Table1[[Symbol]:[Industry]],2,FALSE),"-")</f>
        <v>-</v>
      </c>
      <c r="D2875" t="s">
        <v>413</v>
      </c>
      <c r="E2875">
        <v>100.5450912</v>
      </c>
      <c r="F2875">
        <v>95.3</v>
      </c>
      <c r="G2875">
        <v>21.832525440498198</v>
      </c>
      <c r="H2875">
        <v>-12.570415056830701</v>
      </c>
      <c r="I2875">
        <v>2.3313759905856499</v>
      </c>
      <c r="J2875">
        <v>-11.6259471638429</v>
      </c>
      <c r="K2875">
        <v>100.666534368545</v>
      </c>
      <c r="L2875">
        <v>90.247099957651798</v>
      </c>
      <c r="M2875">
        <v>45.560143022524201</v>
      </c>
      <c r="N2875">
        <v>1.4677715906702999</v>
      </c>
      <c r="O2875">
        <v>38.509968520461697</v>
      </c>
      <c r="P2875">
        <v>113.964975303098</v>
      </c>
      <c r="Q2875">
        <v>0.136751974632429</v>
      </c>
    </row>
    <row r="2876" spans="1:17" hidden="1" x14ac:dyDescent="0.3">
      <c r="A2876" t="s">
        <v>5915</v>
      </c>
      <c r="B2876" t="s">
        <v>5916</v>
      </c>
      <c r="C2876" t="str">
        <f>IFERROR(VLOOKUP(Table1[[#This Row],[Ticker]],[1]!Table1[[Symbol]:[Industry]],2,FALSE),"-")</f>
        <v>-</v>
      </c>
      <c r="E2876">
        <v>100.47</v>
      </c>
      <c r="F2876">
        <v>164.15</v>
      </c>
      <c r="G2876">
        <v>151.81830228324699</v>
      </c>
      <c r="H2876">
        <v>-10.8241127547759</v>
      </c>
      <c r="I2876">
        <v>101.299694555591</v>
      </c>
      <c r="J2876">
        <v>-8.4780615534206003</v>
      </c>
      <c r="K2876">
        <v>159.69330011211201</v>
      </c>
      <c r="L2876">
        <v>113.989659769441</v>
      </c>
      <c r="M2876">
        <v>42.9666344229041</v>
      </c>
      <c r="N2876">
        <v>1.1405769373680299</v>
      </c>
      <c r="O2876">
        <v>15.0776728601888</v>
      </c>
      <c r="P2876">
        <v>211.184834123222</v>
      </c>
      <c r="Q2876">
        <v>0.10147993149833801</v>
      </c>
    </row>
    <row r="2877" spans="1:17" hidden="1" x14ac:dyDescent="0.3">
      <c r="A2877" t="s">
        <v>5917</v>
      </c>
      <c r="B2877" t="s">
        <v>5918</v>
      </c>
      <c r="C2877" t="str">
        <f>IFERROR(VLOOKUP(Table1[[#This Row],[Ticker]],[1]!Table1[[Symbol]:[Industry]],2,FALSE),"-")</f>
        <v>-</v>
      </c>
      <c r="D2877" t="s">
        <v>193</v>
      </c>
      <c r="E2877">
        <v>100.34565000000001</v>
      </c>
      <c r="F2877">
        <v>123.1</v>
      </c>
      <c r="G2877">
        <v>-10.2151560957449</v>
      </c>
      <c r="H2877">
        <v>4.4267944309109097</v>
      </c>
      <c r="I2877">
        <v>-16.372366529300699</v>
      </c>
      <c r="J2877">
        <v>8.2504381219413201</v>
      </c>
      <c r="K2877">
        <v>120.338871884713</v>
      </c>
      <c r="L2877">
        <v>122.578387659068</v>
      </c>
      <c r="M2877">
        <v>67.872362388362205</v>
      </c>
      <c r="N2877">
        <v>1.99343704423918</v>
      </c>
      <c r="O2877">
        <v>35.418359057676597</v>
      </c>
      <c r="P2877">
        <v>22.305017386984499</v>
      </c>
    </row>
    <row r="2878" spans="1:17" hidden="1" x14ac:dyDescent="0.3">
      <c r="A2878" t="s">
        <v>5919</v>
      </c>
      <c r="B2878" t="s">
        <v>5920</v>
      </c>
      <c r="C2878" t="str">
        <f>IFERROR(VLOOKUP(Table1[[#This Row],[Ticker]],[1]!Table1[[Symbol]:[Industry]],2,FALSE),"-")</f>
        <v>-</v>
      </c>
      <c r="D2878" t="s">
        <v>225</v>
      </c>
      <c r="E2878">
        <v>100.120642581</v>
      </c>
      <c r="F2878">
        <v>41.67</v>
      </c>
      <c r="G2878">
        <v>153.024408384384</v>
      </c>
      <c r="H2878">
        <v>-0.131624615528947</v>
      </c>
      <c r="I2878">
        <v>-19.9379369122246</v>
      </c>
      <c r="J2878">
        <v>-7.78516468726664</v>
      </c>
      <c r="K2878">
        <v>41.3345167247844</v>
      </c>
      <c r="L2878">
        <v>37.658558959268397</v>
      </c>
      <c r="M2878">
        <v>40.564201914800499</v>
      </c>
      <c r="N2878">
        <v>1.5414913449533201</v>
      </c>
      <c r="O2878">
        <v>38.708903287736902</v>
      </c>
      <c r="P2878">
        <v>239.30354045937099</v>
      </c>
      <c r="Q2878">
        <v>7.7204176437918007E-2</v>
      </c>
    </row>
    <row r="2879" spans="1:17" hidden="1" x14ac:dyDescent="0.3">
      <c r="A2879" t="s">
        <v>5921</v>
      </c>
      <c r="B2879" t="s">
        <v>5922</v>
      </c>
      <c r="C2879" t="str">
        <f>IFERROR(VLOOKUP(Table1[[#This Row],[Ticker]],[1]!Table1[[Symbol]:[Industry]],2,FALSE),"-")</f>
        <v>-</v>
      </c>
      <c r="E2879">
        <v>100.06480000000001</v>
      </c>
      <c r="F2879">
        <v>40.28</v>
      </c>
      <c r="G2879">
        <v>113.765327316932</v>
      </c>
      <c r="H2879">
        <v>-17.624270200707699</v>
      </c>
      <c r="I2879">
        <v>1.3953907654308</v>
      </c>
      <c r="J2879">
        <v>-3.2252513623569601</v>
      </c>
      <c r="K2879">
        <v>40.055762511605401</v>
      </c>
      <c r="L2879">
        <v>32.777698410950102</v>
      </c>
      <c r="M2879">
        <v>29.132718383155101</v>
      </c>
      <c r="N2879">
        <v>0.489483316523315</v>
      </c>
      <c r="O2879">
        <v>16.410129096325701</v>
      </c>
      <c r="P2879">
        <v>151.75</v>
      </c>
      <c r="Q2879">
        <v>3.94017469526E-2</v>
      </c>
    </row>
    <row r="2880" spans="1:17" hidden="1" x14ac:dyDescent="0.3">
      <c r="A2880" t="s">
        <v>5923</v>
      </c>
      <c r="B2880" t="s">
        <v>5924</v>
      </c>
      <c r="C2880" t="str">
        <f>IFERROR(VLOOKUP(Table1[[#This Row],[Ticker]],[1]!Table1[[Symbol]:[Industry]],2,FALSE),"-")</f>
        <v>-</v>
      </c>
      <c r="D2880" t="s">
        <v>637</v>
      </c>
      <c r="E2880">
        <v>100.0615</v>
      </c>
      <c r="F2880">
        <v>7.66</v>
      </c>
      <c r="G2880">
        <v>-53.449655747422497</v>
      </c>
      <c r="H2880">
        <v>11.438881171046001</v>
      </c>
      <c r="I2880">
        <v>-28.193966178149001</v>
      </c>
      <c r="J2880">
        <v>-1.7636889789949299</v>
      </c>
      <c r="K2880">
        <v>7.2248673025312602</v>
      </c>
      <c r="L2880">
        <v>8.9614225730842101</v>
      </c>
      <c r="M2880">
        <v>59.143280243878699</v>
      </c>
      <c r="N2880">
        <v>0.98264802201199297</v>
      </c>
      <c r="O2880">
        <v>42.297650130548298</v>
      </c>
      <c r="P2880">
        <v>32.068965517241303</v>
      </c>
      <c r="Q2880">
        <v>-0.18090903094251501</v>
      </c>
    </row>
    <row r="2881" spans="1:17" hidden="1" x14ac:dyDescent="0.3">
      <c r="A2881" t="s">
        <v>5925</v>
      </c>
      <c r="B2881" t="s">
        <v>5926</v>
      </c>
      <c r="C2881" t="str">
        <f>IFERROR(VLOOKUP(Table1[[#This Row],[Ticker]],[1]!Table1[[Symbol]:[Industry]],2,FALSE),"-")</f>
        <v>-</v>
      </c>
      <c r="D2881" t="s">
        <v>140</v>
      </c>
      <c r="E2881">
        <v>100.05513225</v>
      </c>
      <c r="F2881">
        <v>64.930000000000007</v>
      </c>
      <c r="G2881">
        <v>-4.0311358328603699</v>
      </c>
      <c r="H2881">
        <v>-14.7742740489336</v>
      </c>
      <c r="I2881">
        <v>8.1974750256136506</v>
      </c>
      <c r="J2881">
        <v>-12.9542182364571</v>
      </c>
      <c r="K2881">
        <v>68.635037394075098</v>
      </c>
      <c r="L2881">
        <v>62.680812440708799</v>
      </c>
      <c r="M2881">
        <v>26.1573466656988</v>
      </c>
      <c r="N2881">
        <v>0.70009925441380205</v>
      </c>
      <c r="O2881">
        <v>17.310950254119799</v>
      </c>
      <c r="P2881">
        <v>84.722617354196302</v>
      </c>
      <c r="Q2881">
        <v>0.117582151424238</v>
      </c>
    </row>
    <row r="2882" spans="1:17" hidden="1" x14ac:dyDescent="0.3">
      <c r="A2882" t="s">
        <v>5927</v>
      </c>
      <c r="B2882" t="s">
        <v>5928</v>
      </c>
      <c r="C2882" t="str">
        <f>IFERROR(VLOOKUP(Table1[[#This Row],[Ticker]],[1]!Table1[[Symbol]:[Industry]],2,FALSE),"-")</f>
        <v>-</v>
      </c>
      <c r="D2882" t="s">
        <v>5358</v>
      </c>
      <c r="E2882">
        <v>100.021218</v>
      </c>
      <c r="F2882">
        <v>36.25</v>
      </c>
      <c r="G2882">
        <v>9.3657535623688197</v>
      </c>
      <c r="H2882">
        <v>-9.7378058866230095</v>
      </c>
      <c r="I2882">
        <v>-30.722803094296999</v>
      </c>
      <c r="J2882">
        <v>-0.843782316925487</v>
      </c>
      <c r="K2882">
        <v>37.540947194921799</v>
      </c>
      <c r="L2882">
        <v>35.939678427086598</v>
      </c>
      <c r="M2882">
        <v>46.2325561771599</v>
      </c>
      <c r="N2882">
        <v>1.0057485664688299</v>
      </c>
      <c r="O2882">
        <v>40.413793103448199</v>
      </c>
      <c r="P2882">
        <v>38.358778625954201</v>
      </c>
      <c r="Q2882">
        <v>-3.5138441001943001E-2</v>
      </c>
    </row>
    <row r="2883" spans="1:17" hidden="1" x14ac:dyDescent="0.3">
      <c r="A2883" t="s">
        <v>5929</v>
      </c>
      <c r="B2883" t="s">
        <v>5930</v>
      </c>
      <c r="C2883" t="str">
        <f>IFERROR(VLOOKUP(Table1[[#This Row],[Ticker]],[1]!Table1[[Symbol]:[Industry]],2,FALSE),"-")</f>
        <v>-</v>
      </c>
      <c r="D2883" t="s">
        <v>1402</v>
      </c>
      <c r="E2883">
        <v>99.948499999999996</v>
      </c>
      <c r="F2883">
        <v>176.4</v>
      </c>
      <c r="G2883">
        <v>-41.410468403007499</v>
      </c>
      <c r="H2883">
        <v>15.859961989305299</v>
      </c>
      <c r="I2883">
        <v>-2.0717060743034601</v>
      </c>
      <c r="J2883">
        <v>10.0771615829543</v>
      </c>
      <c r="K2883">
        <v>162.29940844867599</v>
      </c>
      <c r="L2883">
        <v>164.03377577763101</v>
      </c>
      <c r="M2883">
        <v>62.790930792759902</v>
      </c>
      <c r="N2883">
        <v>1.27188104448742</v>
      </c>
      <c r="O2883">
        <v>24.7165532879818</v>
      </c>
      <c r="P2883">
        <v>24.050632911392398</v>
      </c>
      <c r="Q2883">
        <v>0.12718341679224501</v>
      </c>
    </row>
    <row r="2884" spans="1:17" hidden="1" x14ac:dyDescent="0.3">
      <c r="A2884" t="s">
        <v>5931</v>
      </c>
      <c r="B2884" t="s">
        <v>5932</v>
      </c>
      <c r="C2884" t="str">
        <f>IFERROR(VLOOKUP(Table1[[#This Row],[Ticker]],[1]!Table1[[Symbol]:[Industry]],2,FALSE),"-")</f>
        <v>-</v>
      </c>
      <c r="D2884" t="s">
        <v>481</v>
      </c>
      <c r="E2884">
        <v>99.848799999999997</v>
      </c>
      <c r="F2884">
        <v>346.6</v>
      </c>
      <c r="G2884">
        <v>26.520972344979199</v>
      </c>
      <c r="H2884">
        <v>-6.5111097043301998</v>
      </c>
      <c r="I2884">
        <v>16.460557197685802</v>
      </c>
      <c r="J2884">
        <v>5.9118074701634598</v>
      </c>
      <c r="K2884">
        <v>301.430961665572</v>
      </c>
      <c r="L2884">
        <v>266.47392387924202</v>
      </c>
      <c r="M2884">
        <v>72.818507751602496</v>
      </c>
      <c r="N2884">
        <v>0.96998127842794901</v>
      </c>
      <c r="O2884">
        <v>6.5926139642238804</v>
      </c>
      <c r="P2884">
        <v>75.050505050504995</v>
      </c>
      <c r="Q2884">
        <v>7.9114789546682995E-2</v>
      </c>
    </row>
    <row r="2885" spans="1:17" hidden="1" x14ac:dyDescent="0.3">
      <c r="A2885" t="s">
        <v>5933</v>
      </c>
      <c r="B2885" t="s">
        <v>5934</v>
      </c>
      <c r="C2885" t="str">
        <f>IFERROR(VLOOKUP(Table1[[#This Row],[Ticker]],[1]!Table1[[Symbol]:[Industry]],2,FALSE),"-")</f>
        <v>-</v>
      </c>
      <c r="D2885" t="s">
        <v>243</v>
      </c>
      <c r="E2885">
        <v>99.833317394999995</v>
      </c>
      <c r="F2885">
        <v>49.94</v>
      </c>
      <c r="G2885">
        <v>-37.305353566423001</v>
      </c>
      <c r="H2885">
        <v>7.29969400883558</v>
      </c>
      <c r="I2885">
        <v>-27.1220372813432</v>
      </c>
      <c r="J2885">
        <v>-2.6183986814346598</v>
      </c>
      <c r="K2885">
        <v>48.403833486282998</v>
      </c>
      <c r="L2885">
        <v>50.478012055671101</v>
      </c>
      <c r="M2885">
        <v>38.279442831398399</v>
      </c>
      <c r="N2885">
        <v>1.08925123304519</v>
      </c>
      <c r="O2885">
        <v>32.759311173408001</v>
      </c>
      <c r="P2885">
        <v>42.279202279202202</v>
      </c>
      <c r="Q2885">
        <v>7.5903961033690001E-3</v>
      </c>
    </row>
    <row r="2886" spans="1:17" hidden="1" x14ac:dyDescent="0.3">
      <c r="A2886" t="s">
        <v>5935</v>
      </c>
      <c r="B2886" t="s">
        <v>5936</v>
      </c>
      <c r="C2886" t="str">
        <f>IFERROR(VLOOKUP(Table1[[#This Row],[Ticker]],[1]!Table1[[Symbol]:[Industry]],2,FALSE),"-")</f>
        <v>-</v>
      </c>
      <c r="D2886" t="s">
        <v>553</v>
      </c>
      <c r="E2886">
        <v>99.703876588</v>
      </c>
      <c r="F2886">
        <v>18.57</v>
      </c>
      <c r="G2886">
        <v>-27.097223865578801</v>
      </c>
      <c r="H2886">
        <v>-2.55596418977873</v>
      </c>
      <c r="I2886">
        <v>-30.640666564369401</v>
      </c>
      <c r="J2886">
        <v>-3.2947371561414398</v>
      </c>
      <c r="K2886">
        <v>20.125728393349299</v>
      </c>
      <c r="L2886">
        <v>24.344225755518899</v>
      </c>
      <c r="M2886">
        <v>52.646748403120199</v>
      </c>
      <c r="N2886">
        <v>0.66610160338049296</v>
      </c>
      <c r="O2886">
        <v>182.983306408185</v>
      </c>
      <c r="P2886">
        <v>12.887537993920899</v>
      </c>
      <c r="Q2886">
        <v>6.4973633121928998E-2</v>
      </c>
    </row>
    <row r="2887" spans="1:17" hidden="1" x14ac:dyDescent="0.3">
      <c r="A2887" t="s">
        <v>5937</v>
      </c>
      <c r="B2887" t="s">
        <v>5938</v>
      </c>
      <c r="C2887" t="str">
        <f>IFERROR(VLOOKUP(Table1[[#This Row],[Ticker]],[1]!Table1[[Symbol]:[Industry]],2,FALSE),"-")</f>
        <v>-</v>
      </c>
      <c r="D2887" t="s">
        <v>130</v>
      </c>
      <c r="E2887">
        <v>99.582374174999998</v>
      </c>
      <c r="F2887">
        <v>96.52</v>
      </c>
      <c r="G2887">
        <v>2.3599697036116898</v>
      </c>
      <c r="H2887">
        <v>-10.8326632189049</v>
      </c>
      <c r="I2887">
        <v>-13.0062369865999</v>
      </c>
      <c r="J2887">
        <v>-3.0873166415925</v>
      </c>
      <c r="K2887">
        <v>99.171343128933302</v>
      </c>
      <c r="L2887">
        <v>93.764039973536796</v>
      </c>
      <c r="M2887">
        <v>30.460378127037899</v>
      </c>
      <c r="N2887">
        <v>0.94585037079568801</v>
      </c>
      <c r="O2887">
        <v>22.7621218400331</v>
      </c>
      <c r="P2887">
        <v>39.843523616342999</v>
      </c>
      <c r="Q2887">
        <v>5.1765210003296001E-2</v>
      </c>
    </row>
    <row r="2888" spans="1:17" hidden="1" x14ac:dyDescent="0.3">
      <c r="A2888" t="s">
        <v>5939</v>
      </c>
      <c r="B2888" t="s">
        <v>5940</v>
      </c>
      <c r="C2888" t="str">
        <f>IFERROR(VLOOKUP(Table1[[#This Row],[Ticker]],[1]!Table1[[Symbol]:[Industry]],2,FALSE),"-")</f>
        <v>-</v>
      </c>
      <c r="D2888" t="s">
        <v>637</v>
      </c>
      <c r="E2888">
        <v>99.562777108000006</v>
      </c>
      <c r="F2888">
        <v>4.1900000000000004</v>
      </c>
      <c r="G2888">
        <v>-28.960176234687101</v>
      </c>
      <c r="H2888">
        <v>-10.365698703053001</v>
      </c>
      <c r="I2888">
        <v>-14.4679527075682</v>
      </c>
      <c r="J2888">
        <v>-3.4897101418120902</v>
      </c>
      <c r="K2888">
        <v>4.3446168815546899</v>
      </c>
      <c r="L2888">
        <v>4.5775041163604504</v>
      </c>
      <c r="M2888">
        <v>42.838101161363397</v>
      </c>
      <c r="N2888">
        <v>0.72364930927559901</v>
      </c>
      <c r="O2888">
        <v>33.651551312649097</v>
      </c>
      <c r="P2888">
        <v>71.020408163265301</v>
      </c>
      <c r="Q2888">
        <v>0.13066686102491001</v>
      </c>
    </row>
    <row r="2889" spans="1:17" hidden="1" x14ac:dyDescent="0.3">
      <c r="A2889" t="s">
        <v>5941</v>
      </c>
      <c r="B2889" t="s">
        <v>5942</v>
      </c>
      <c r="C2889" t="str">
        <f>IFERROR(VLOOKUP(Table1[[#This Row],[Ticker]],[1]!Table1[[Symbol]:[Industry]],2,FALSE),"-")</f>
        <v>-</v>
      </c>
      <c r="D2889" t="s">
        <v>5943</v>
      </c>
      <c r="E2889">
        <v>99.426491999999996</v>
      </c>
      <c r="F2889">
        <v>126</v>
      </c>
      <c r="G2889">
        <v>-40.687750985517702</v>
      </c>
      <c r="H2889">
        <v>6.19403581022127</v>
      </c>
      <c r="I2889">
        <v>-46.624839079420198</v>
      </c>
      <c r="J2889">
        <v>7.0487572387605502</v>
      </c>
      <c r="K2889">
        <v>119.876723366281</v>
      </c>
      <c r="M2889">
        <v>65.433155714755799</v>
      </c>
      <c r="N2889">
        <v>1.03478681835471</v>
      </c>
      <c r="O2889">
        <v>66.6666666666666</v>
      </c>
      <c r="P2889">
        <v>39.767054908485797</v>
      </c>
    </row>
    <row r="2890" spans="1:17" hidden="1" x14ac:dyDescent="0.3">
      <c r="A2890" t="s">
        <v>5944</v>
      </c>
      <c r="B2890" t="s">
        <v>5945</v>
      </c>
      <c r="C2890" t="str">
        <f>IFERROR(VLOOKUP(Table1[[#This Row],[Ticker]],[1]!Table1[[Symbol]:[Industry]],2,FALSE),"-")</f>
        <v>-</v>
      </c>
      <c r="E2890">
        <v>99.382962500000005</v>
      </c>
      <c r="F2890">
        <v>14509.5</v>
      </c>
      <c r="G2890">
        <v>211.02819585833601</v>
      </c>
      <c r="H2890">
        <v>43.271764492998003</v>
      </c>
      <c r="I2890">
        <v>219.35731011498601</v>
      </c>
      <c r="J2890">
        <v>18.675010108550399</v>
      </c>
      <c r="K2890">
        <v>10696.2829695071</v>
      </c>
      <c r="L2890">
        <v>7309.0621531173601</v>
      </c>
      <c r="M2890">
        <v>86.167131127552906</v>
      </c>
      <c r="N2890">
        <v>0.75608173856633099</v>
      </c>
      <c r="O2890">
        <v>0</v>
      </c>
      <c r="P2890">
        <v>314.55714285714203</v>
      </c>
      <c r="Q2890">
        <v>0.17184627124903601</v>
      </c>
    </row>
    <row r="2891" spans="1:17" hidden="1" x14ac:dyDescent="0.3">
      <c r="A2891" t="s">
        <v>5946</v>
      </c>
      <c r="B2891" t="s">
        <v>5947</v>
      </c>
      <c r="C2891" t="str">
        <f>IFERROR(VLOOKUP(Table1[[#This Row],[Ticker]],[1]!Table1[[Symbol]:[Industry]],2,FALSE),"-")</f>
        <v>-</v>
      </c>
      <c r="D2891" t="s">
        <v>416</v>
      </c>
      <c r="E2891">
        <v>99.217371103999994</v>
      </c>
      <c r="F2891">
        <v>33.369999999999997</v>
      </c>
      <c r="G2891">
        <v>18.316601770637199</v>
      </c>
      <c r="H2891">
        <v>7.8494878461080697</v>
      </c>
      <c r="I2891">
        <v>6.3343131834580202</v>
      </c>
      <c r="J2891">
        <v>9.5173064344663505</v>
      </c>
      <c r="K2891">
        <v>28.861343332658201</v>
      </c>
      <c r="L2891">
        <v>26.577168493713199</v>
      </c>
      <c r="M2891">
        <v>90.142076813085495</v>
      </c>
      <c r="N2891">
        <v>0.80240269321186097</v>
      </c>
      <c r="O2891">
        <v>27.2100689241834</v>
      </c>
      <c r="P2891">
        <v>92.4864042247425</v>
      </c>
      <c r="Q2891">
        <v>0.148609026736713</v>
      </c>
    </row>
    <row r="2892" spans="1:17" hidden="1" x14ac:dyDescent="0.3">
      <c r="A2892" t="s">
        <v>5948</v>
      </c>
      <c r="B2892" t="s">
        <v>5949</v>
      </c>
      <c r="C2892" t="str">
        <f>IFERROR(VLOOKUP(Table1[[#This Row],[Ticker]],[1]!Table1[[Symbol]:[Industry]],2,FALSE),"-")</f>
        <v>-</v>
      </c>
      <c r="E2892">
        <v>99.004092044999993</v>
      </c>
      <c r="F2892">
        <v>136.6</v>
      </c>
      <c r="G2892">
        <v>320.73380618072002</v>
      </c>
      <c r="H2892">
        <v>18.1753764540132</v>
      </c>
      <c r="I2892">
        <v>202.18538112485501</v>
      </c>
      <c r="J2892">
        <v>-6.6070320091339596</v>
      </c>
      <c r="K2892">
        <v>119.490096876289</v>
      </c>
      <c r="L2892">
        <v>81.613195042832103</v>
      </c>
      <c r="M2892">
        <v>46.0734225107757</v>
      </c>
      <c r="N2892">
        <v>1.3792037941600701</v>
      </c>
      <c r="O2892">
        <v>13.433382137628101</v>
      </c>
      <c r="P2892">
        <v>375.79240682688902</v>
      </c>
      <c r="Q2892">
        <v>0.13964575652991901</v>
      </c>
    </row>
    <row r="2893" spans="1:17" hidden="1" x14ac:dyDescent="0.3">
      <c r="A2893" t="s">
        <v>5950</v>
      </c>
      <c r="B2893" t="s">
        <v>5951</v>
      </c>
      <c r="C2893" t="str">
        <f>IFERROR(VLOOKUP(Table1[[#This Row],[Ticker]],[1]!Table1[[Symbol]:[Industry]],2,FALSE),"-")</f>
        <v>-</v>
      </c>
      <c r="E2893">
        <v>98.762280000000004</v>
      </c>
      <c r="F2893">
        <v>26.41</v>
      </c>
      <c r="G2893">
        <v>10.579291101026399</v>
      </c>
      <c r="H2893">
        <v>-19.385702248330301</v>
      </c>
      <c r="I2893">
        <v>-21.153799426980001</v>
      </c>
      <c r="J2893">
        <v>-7.2541965803651296</v>
      </c>
      <c r="K2893">
        <v>30.2548064703455</v>
      </c>
      <c r="L2893">
        <v>29.592679704128798</v>
      </c>
      <c r="M2893">
        <v>33.102863646511601</v>
      </c>
      <c r="N2893">
        <v>0.69622887427864999</v>
      </c>
      <c r="O2893">
        <v>70.200681560015099</v>
      </c>
      <c r="P2893">
        <v>53.101449275362299</v>
      </c>
      <c r="Q2893">
        <v>0.1703097070997</v>
      </c>
    </row>
    <row r="2894" spans="1:17" hidden="1" x14ac:dyDescent="0.3">
      <c r="A2894" t="s">
        <v>5952</v>
      </c>
      <c r="B2894" t="s">
        <v>5953</v>
      </c>
      <c r="C2894" t="str">
        <f>IFERROR(VLOOKUP(Table1[[#This Row],[Ticker]],[1]!Table1[[Symbol]:[Industry]],2,FALSE),"-")</f>
        <v>-</v>
      </c>
      <c r="D2894" t="s">
        <v>1440</v>
      </c>
      <c r="E2894">
        <v>98.613193440000003</v>
      </c>
      <c r="F2894">
        <v>5.16</v>
      </c>
      <c r="G2894">
        <v>48.5132175374846</v>
      </c>
      <c r="H2894">
        <v>-0.177915409290931</v>
      </c>
      <c r="I2894">
        <v>4.0452430070907397</v>
      </c>
      <c r="J2894">
        <v>5.6293151627802303</v>
      </c>
      <c r="K2894">
        <v>5.0123556249025096</v>
      </c>
      <c r="L2894">
        <v>4.6436811952897399</v>
      </c>
      <c r="M2894">
        <v>60.172876007356003</v>
      </c>
      <c r="N2894">
        <v>2.26307043179763</v>
      </c>
      <c r="O2894">
        <v>25</v>
      </c>
      <c r="P2894">
        <v>94.716981132075404</v>
      </c>
      <c r="Q2894">
        <v>3.1580510771694E-2</v>
      </c>
    </row>
    <row r="2895" spans="1:17" hidden="1" x14ac:dyDescent="0.3">
      <c r="A2895" t="s">
        <v>5954</v>
      </c>
      <c r="B2895" t="s">
        <v>5955</v>
      </c>
      <c r="C2895" t="str">
        <f>IFERROR(VLOOKUP(Table1[[#This Row],[Ticker]],[1]!Table1[[Symbol]:[Industry]],2,FALSE),"-")</f>
        <v>-</v>
      </c>
      <c r="D2895" t="s">
        <v>613</v>
      </c>
      <c r="E2895">
        <v>98.490556135999995</v>
      </c>
      <c r="F2895">
        <v>9.99</v>
      </c>
      <c r="G2895">
        <v>-39.532471482412099</v>
      </c>
      <c r="H2895">
        <v>-13.074397369502201</v>
      </c>
      <c r="I2895">
        <v>-46.1861289621582</v>
      </c>
      <c r="J2895">
        <v>-6.1652810164350997</v>
      </c>
      <c r="K2895">
        <v>10.5413105162745</v>
      </c>
      <c r="L2895">
        <v>11.643825342554999</v>
      </c>
      <c r="M2895">
        <v>23.683978538176898</v>
      </c>
      <c r="N2895">
        <v>2.53621974868441</v>
      </c>
      <c r="O2895">
        <v>56.656656656656601</v>
      </c>
      <c r="P2895">
        <v>49.104477611940297</v>
      </c>
      <c r="Q2895">
        <v>-0.121304427736473</v>
      </c>
    </row>
    <row r="2896" spans="1:17" hidden="1" x14ac:dyDescent="0.3">
      <c r="A2896" t="s">
        <v>5956</v>
      </c>
      <c r="B2896" t="s">
        <v>5957</v>
      </c>
      <c r="C2896" t="str">
        <f>IFERROR(VLOOKUP(Table1[[#This Row],[Ticker]],[1]!Table1[[Symbol]:[Industry]],2,FALSE),"-")</f>
        <v>-</v>
      </c>
      <c r="D2896" t="s">
        <v>413</v>
      </c>
      <c r="E2896">
        <v>98.368347499999999</v>
      </c>
      <c r="F2896">
        <v>81.37</v>
      </c>
      <c r="G2896">
        <v>313.43580113803398</v>
      </c>
      <c r="H2896">
        <v>55.799162418772497</v>
      </c>
      <c r="I2896">
        <v>124.424778752961</v>
      </c>
      <c r="J2896">
        <v>9.3227898581878907</v>
      </c>
      <c r="K2896">
        <v>56.112965846743798</v>
      </c>
      <c r="L2896">
        <v>43.186588460504403</v>
      </c>
      <c r="M2896">
        <v>87.603498737372803</v>
      </c>
      <c r="N2896">
        <v>1.0495169592081799</v>
      </c>
      <c r="O2896">
        <v>0</v>
      </c>
      <c r="P2896">
        <v>383.769322235434</v>
      </c>
      <c r="Q2896">
        <v>0.13630990260204201</v>
      </c>
    </row>
    <row r="2897" spans="1:17" hidden="1" x14ac:dyDescent="0.3">
      <c r="A2897" t="s">
        <v>5958</v>
      </c>
      <c r="B2897" t="s">
        <v>5959</v>
      </c>
      <c r="C2897" t="str">
        <f>IFERROR(VLOOKUP(Table1[[#This Row],[Ticker]],[1]!Table1[[Symbol]:[Industry]],2,FALSE),"-")</f>
        <v>-</v>
      </c>
      <c r="E2897">
        <v>98.347499999999997</v>
      </c>
      <c r="F2897">
        <v>71.19</v>
      </c>
      <c r="G2897">
        <v>-65.685618789355701</v>
      </c>
      <c r="H2897">
        <v>-12.829100029758401</v>
      </c>
      <c r="I2897">
        <v>-26.8662102578595</v>
      </c>
      <c r="J2897">
        <v>-4.7808827373325302</v>
      </c>
      <c r="K2897">
        <v>78.103002076743493</v>
      </c>
      <c r="L2897">
        <v>83.811854819155897</v>
      </c>
      <c r="M2897">
        <v>20.766798266569499</v>
      </c>
      <c r="N2897">
        <v>1.34521984553664</v>
      </c>
      <c r="O2897">
        <v>76.991150442477803</v>
      </c>
      <c r="P2897">
        <v>12.999999999999901</v>
      </c>
      <c r="Q2897">
        <v>-5.4025410315909003E-2</v>
      </c>
    </row>
    <row r="2898" spans="1:17" hidden="1" x14ac:dyDescent="0.3">
      <c r="A2898" t="s">
        <v>5960</v>
      </c>
      <c r="B2898" t="s">
        <v>5961</v>
      </c>
      <c r="C2898" t="str">
        <f>IFERROR(VLOOKUP(Table1[[#This Row],[Ticker]],[1]!Table1[[Symbol]:[Industry]],2,FALSE),"-")</f>
        <v>-</v>
      </c>
      <c r="D2898" t="s">
        <v>21</v>
      </c>
      <c r="E2898">
        <v>98.005516874999998</v>
      </c>
      <c r="F2898">
        <v>75.84</v>
      </c>
      <c r="G2898">
        <v>35.476298412256298</v>
      </c>
      <c r="H2898">
        <v>-4.3747302566167798</v>
      </c>
      <c r="I2898">
        <v>8.9507445962397707</v>
      </c>
      <c r="J2898">
        <v>-0.59619700533221098</v>
      </c>
      <c r="K2898">
        <v>70.990579202427298</v>
      </c>
      <c r="L2898">
        <v>58.816776930271701</v>
      </c>
      <c r="M2898">
        <v>46.0597956786726</v>
      </c>
      <c r="N2898">
        <v>0.23238939459702401</v>
      </c>
      <c r="O2898">
        <v>35.152953586497802</v>
      </c>
      <c r="P2898">
        <v>91.273644388398495</v>
      </c>
      <c r="Q2898">
        <v>8.4385694494660008E-3</v>
      </c>
    </row>
    <row r="2899" spans="1:17" hidden="1" x14ac:dyDescent="0.3">
      <c r="A2899" t="s">
        <v>5962</v>
      </c>
      <c r="B2899" t="s">
        <v>5963</v>
      </c>
      <c r="C2899" t="str">
        <f>IFERROR(VLOOKUP(Table1[[#This Row],[Ticker]],[1]!Table1[[Symbol]:[Industry]],2,FALSE),"-")</f>
        <v>-</v>
      </c>
      <c r="E2899">
        <v>97.933387749999994</v>
      </c>
      <c r="F2899">
        <v>99.8</v>
      </c>
      <c r="G2899">
        <v>16.169391871625098</v>
      </c>
      <c r="H2899">
        <v>-22.985651689778699</v>
      </c>
      <c r="I2899">
        <v>35.876355937340598</v>
      </c>
      <c r="J2899">
        <v>5.3486736965717396</v>
      </c>
      <c r="K2899">
        <v>111.351469142938</v>
      </c>
      <c r="L2899">
        <v>95.435630496906995</v>
      </c>
      <c r="M2899">
        <v>44.366211644811301</v>
      </c>
      <c r="N2899">
        <v>1.4654123034011299</v>
      </c>
      <c r="O2899">
        <v>29.408817635270498</v>
      </c>
      <c r="P2899">
        <v>83.052090975788701</v>
      </c>
      <c r="Q2899">
        <v>3.2484647677028002E-2</v>
      </c>
    </row>
    <row r="2900" spans="1:17" hidden="1" x14ac:dyDescent="0.3">
      <c r="A2900" t="s">
        <v>5964</v>
      </c>
      <c r="B2900" t="s">
        <v>5965</v>
      </c>
      <c r="C2900" t="str">
        <f>IFERROR(VLOOKUP(Table1[[#This Row],[Ticker]],[1]!Table1[[Symbol]:[Industry]],2,FALSE),"-")</f>
        <v>-</v>
      </c>
      <c r="D2900" t="s">
        <v>371</v>
      </c>
      <c r="E2900">
        <v>97.933282860000006</v>
      </c>
      <c r="F2900">
        <v>100</v>
      </c>
      <c r="G2900">
        <v>-35.863331403289202</v>
      </c>
      <c r="H2900">
        <v>-5.8326632189049503</v>
      </c>
      <c r="I2900">
        <v>-32.069493811407</v>
      </c>
      <c r="J2900">
        <v>0.42568139734182397</v>
      </c>
      <c r="K2900">
        <v>102.482248558061</v>
      </c>
      <c r="L2900">
        <v>111.504988628962</v>
      </c>
      <c r="M2900">
        <v>45.6287547374939</v>
      </c>
      <c r="N2900">
        <v>1.3941716828603099</v>
      </c>
      <c r="O2900">
        <v>44.999999999999901</v>
      </c>
      <c r="P2900">
        <v>12.3595505617977</v>
      </c>
      <c r="Q2900">
        <v>-2.6094628118169001E-2</v>
      </c>
    </row>
    <row r="2901" spans="1:17" hidden="1" x14ac:dyDescent="0.3">
      <c r="A2901" t="s">
        <v>5966</v>
      </c>
      <c r="B2901" t="s">
        <v>5967</v>
      </c>
      <c r="C2901" t="str">
        <f>IFERROR(VLOOKUP(Table1[[#This Row],[Ticker]],[1]!Table1[[Symbol]:[Industry]],2,FALSE),"-")</f>
        <v>-</v>
      </c>
      <c r="D2901" t="s">
        <v>246</v>
      </c>
      <c r="E2901">
        <v>97.627910850000006</v>
      </c>
      <c r="F2901">
        <v>17.04</v>
      </c>
      <c r="G2901">
        <v>-74.212143897353201</v>
      </c>
      <c r="H2901">
        <v>8.8273356090140105</v>
      </c>
      <c r="I2901">
        <v>-44.021366957545098</v>
      </c>
      <c r="J2901">
        <v>1.21954456744262</v>
      </c>
      <c r="K2901">
        <v>16.2193518665302</v>
      </c>
      <c r="L2901">
        <v>21.384125980875599</v>
      </c>
      <c r="M2901">
        <v>58.000988922541303</v>
      </c>
      <c r="N2901">
        <v>2.52637741442445</v>
      </c>
      <c r="O2901">
        <v>167.01877934272301</v>
      </c>
      <c r="P2901">
        <v>31.076923076922998</v>
      </c>
      <c r="Q2901">
        <v>0.132407496887397</v>
      </c>
    </row>
    <row r="2902" spans="1:17" hidden="1" x14ac:dyDescent="0.3">
      <c r="A2902" t="s">
        <v>5968</v>
      </c>
      <c r="B2902" t="s">
        <v>5969</v>
      </c>
      <c r="C2902" t="str">
        <f>IFERROR(VLOOKUP(Table1[[#This Row],[Ticker]],[1]!Table1[[Symbol]:[Industry]],2,FALSE),"-")</f>
        <v>-</v>
      </c>
      <c r="D2902" t="s">
        <v>246</v>
      </c>
      <c r="E2902">
        <v>97.535827999999995</v>
      </c>
      <c r="F2902">
        <v>157.80000000000001</v>
      </c>
      <c r="G2902">
        <v>15.2496688657261</v>
      </c>
      <c r="H2902">
        <v>-8.3486471166080101</v>
      </c>
      <c r="I2902">
        <v>-23.332771353992399</v>
      </c>
      <c r="J2902">
        <v>-3.4618239176068499</v>
      </c>
      <c r="K2902">
        <v>161.45650194697501</v>
      </c>
      <c r="L2902">
        <v>155.272680024457</v>
      </c>
      <c r="M2902">
        <v>43.833155188942598</v>
      </c>
      <c r="N2902">
        <v>0.64470625261405501</v>
      </c>
      <c r="O2902">
        <v>31.812420785804701</v>
      </c>
      <c r="P2902">
        <v>53.203883495145597</v>
      </c>
      <c r="Q2902">
        <v>1.5518101777454E-2</v>
      </c>
    </row>
    <row r="2903" spans="1:17" hidden="1" x14ac:dyDescent="0.3">
      <c r="A2903" t="s">
        <v>5970</v>
      </c>
      <c r="B2903" t="s">
        <v>5971</v>
      </c>
      <c r="C2903" t="str">
        <f>IFERROR(VLOOKUP(Table1[[#This Row],[Ticker]],[1]!Table1[[Symbol]:[Industry]],2,FALSE),"-")</f>
        <v>-</v>
      </c>
      <c r="D2903" t="s">
        <v>21</v>
      </c>
      <c r="E2903">
        <v>97.321267000000006</v>
      </c>
      <c r="F2903">
        <v>80.98</v>
      </c>
      <c r="G2903">
        <v>-86.889960583677507</v>
      </c>
      <c r="H2903">
        <v>-7.7147178989775398</v>
      </c>
      <c r="I2903">
        <v>-51.567041190568197</v>
      </c>
      <c r="J2903">
        <v>-3.4789261452629598</v>
      </c>
      <c r="K2903">
        <v>89.705763196196699</v>
      </c>
      <c r="L2903">
        <v>124.86877473755101</v>
      </c>
      <c r="M2903">
        <v>41.835437299259397</v>
      </c>
      <c r="N2903">
        <v>0.62009490855528204</v>
      </c>
      <c r="O2903">
        <v>171.486786860953</v>
      </c>
      <c r="P2903">
        <v>3.82051282051283</v>
      </c>
      <c r="Q2903">
        <v>-5.0167907646453E-2</v>
      </c>
    </row>
    <row r="2904" spans="1:17" hidden="1" x14ac:dyDescent="0.3">
      <c r="A2904" t="s">
        <v>5972</v>
      </c>
      <c r="B2904" t="s">
        <v>5973</v>
      </c>
      <c r="C2904" t="str">
        <f>IFERROR(VLOOKUP(Table1[[#This Row],[Ticker]],[1]!Table1[[Symbol]:[Industry]],2,FALSE),"-")</f>
        <v>-</v>
      </c>
      <c r="E2904">
        <v>97.197299849999993</v>
      </c>
      <c r="F2904">
        <v>279.3</v>
      </c>
      <c r="G2904">
        <v>747.22949285915797</v>
      </c>
      <c r="H2904">
        <v>13.180550333042801</v>
      </c>
      <c r="I2904">
        <v>184.429709373734</v>
      </c>
      <c r="J2904">
        <v>6.2811388439129203</v>
      </c>
      <c r="K2904">
        <v>241.13607814224301</v>
      </c>
      <c r="L2904">
        <v>160.49966321535601</v>
      </c>
      <c r="M2904">
        <v>74.938973568322098</v>
      </c>
      <c r="N2904">
        <v>1.37896457284212</v>
      </c>
      <c r="O2904">
        <v>6.1582527747941098</v>
      </c>
      <c r="P2904">
        <v>773.63152955896101</v>
      </c>
      <c r="Q2904">
        <v>0.32947624258681801</v>
      </c>
    </row>
    <row r="2905" spans="1:17" hidden="1" x14ac:dyDescent="0.3">
      <c r="A2905" t="s">
        <v>5974</v>
      </c>
      <c r="B2905" t="s">
        <v>5975</v>
      </c>
      <c r="C2905" t="str">
        <f>IFERROR(VLOOKUP(Table1[[#This Row],[Ticker]],[1]!Table1[[Symbol]:[Industry]],2,FALSE),"-")</f>
        <v>-</v>
      </c>
      <c r="D2905" t="s">
        <v>46</v>
      </c>
      <c r="E2905">
        <v>97.110977462999998</v>
      </c>
      <c r="F2905">
        <v>4.62</v>
      </c>
      <c r="G2905">
        <v>-10.9020366998034</v>
      </c>
      <c r="H2905">
        <v>-2.3714004313894699</v>
      </c>
      <c r="I2905">
        <v>-41.3754620276463</v>
      </c>
      <c r="J2905">
        <v>-3.7222682813469801</v>
      </c>
      <c r="K2905">
        <v>4.6647076034484698</v>
      </c>
      <c r="L2905">
        <v>4.7734358709176599</v>
      </c>
      <c r="M2905">
        <v>42.604835730647203</v>
      </c>
      <c r="N2905">
        <v>0.73456745348540198</v>
      </c>
      <c r="O2905">
        <v>53.679653679653597</v>
      </c>
      <c r="P2905">
        <v>59.310344827586199</v>
      </c>
      <c r="Q2905">
        <v>-3.4583686895579002E-2</v>
      </c>
    </row>
    <row r="2906" spans="1:17" hidden="1" x14ac:dyDescent="0.3">
      <c r="A2906" t="s">
        <v>5976</v>
      </c>
      <c r="B2906" t="s">
        <v>5977</v>
      </c>
      <c r="C2906" t="str">
        <f>IFERROR(VLOOKUP(Table1[[#This Row],[Ticker]],[1]!Table1[[Symbol]:[Industry]],2,FALSE),"-")</f>
        <v>-</v>
      </c>
      <c r="D2906" t="s">
        <v>246</v>
      </c>
      <c r="E2906">
        <v>96.895339199999995</v>
      </c>
      <c r="F2906">
        <v>97.25</v>
      </c>
      <c r="G2906">
        <v>40.8378601187692</v>
      </c>
      <c r="H2906">
        <v>-0.24312996517981</v>
      </c>
      <c r="I2906">
        <v>-21.9884077172985</v>
      </c>
      <c r="J2906">
        <v>-3.29848913010375</v>
      </c>
      <c r="K2906">
        <v>99.184727856280702</v>
      </c>
      <c r="L2906">
        <v>93.647752311574607</v>
      </c>
      <c r="M2906">
        <v>49.191743591527299</v>
      </c>
      <c r="N2906">
        <v>0.86570972886762299</v>
      </c>
      <c r="O2906">
        <v>27.4035989717223</v>
      </c>
      <c r="P2906">
        <v>67.239896818572603</v>
      </c>
    </row>
    <row r="2907" spans="1:17" hidden="1" x14ac:dyDescent="0.3">
      <c r="A2907" t="s">
        <v>5978</v>
      </c>
      <c r="B2907" t="s">
        <v>5979</v>
      </c>
      <c r="C2907" t="str">
        <f>IFERROR(VLOOKUP(Table1[[#This Row],[Ticker]],[1]!Table1[[Symbol]:[Industry]],2,FALSE),"-")</f>
        <v>-</v>
      </c>
      <c r="E2907">
        <v>96.839689199999995</v>
      </c>
      <c r="F2907">
        <v>151.94999999999999</v>
      </c>
      <c r="G2907">
        <v>302.83525143578902</v>
      </c>
      <c r="H2907">
        <v>-9.0817290851088508</v>
      </c>
      <c r="I2907">
        <v>18.811109057184598</v>
      </c>
      <c r="J2907">
        <v>-7.7246603305555999</v>
      </c>
      <c r="K2907">
        <v>162.68620697956499</v>
      </c>
      <c r="L2907">
        <v>129.722625478304</v>
      </c>
      <c r="M2907">
        <v>34.466294069606597</v>
      </c>
      <c r="N2907">
        <v>0.28810404649020599</v>
      </c>
      <c r="O2907">
        <v>64.560710760118496</v>
      </c>
      <c r="P2907">
        <v>408.19397993310997</v>
      </c>
      <c r="Q2907">
        <v>0.15152516404327401</v>
      </c>
    </row>
    <row r="2908" spans="1:17" hidden="1" x14ac:dyDescent="0.3">
      <c r="A2908" t="s">
        <v>5980</v>
      </c>
      <c r="B2908" t="s">
        <v>5981</v>
      </c>
      <c r="C2908" t="str">
        <f>IFERROR(VLOOKUP(Table1[[#This Row],[Ticker]],[1]!Table1[[Symbol]:[Industry]],2,FALSE),"-")</f>
        <v>-</v>
      </c>
      <c r="D2908" t="s">
        <v>371</v>
      </c>
      <c r="E2908">
        <v>96.748076779999906</v>
      </c>
      <c r="F2908">
        <v>47.78</v>
      </c>
      <c r="G2908">
        <v>12.291722371314</v>
      </c>
      <c r="H2908">
        <v>-1.00014212261781</v>
      </c>
      <c r="I2908">
        <v>-9.2674930867554206</v>
      </c>
      <c r="J2908">
        <v>-0.27812492770003799</v>
      </c>
      <c r="K2908">
        <v>45.971539251290501</v>
      </c>
      <c r="L2908">
        <v>43.349351335765597</v>
      </c>
      <c r="M2908">
        <v>50.832249234393302</v>
      </c>
      <c r="N2908">
        <v>1.36626302566465</v>
      </c>
      <c r="O2908">
        <v>37.609878610297102</v>
      </c>
      <c r="P2908">
        <v>45.227963525835797</v>
      </c>
      <c r="Q2908">
        <v>8.6896584583664005E-2</v>
      </c>
    </row>
    <row r="2909" spans="1:17" hidden="1" x14ac:dyDescent="0.3">
      <c r="A2909" t="s">
        <v>5982</v>
      </c>
      <c r="B2909" t="s">
        <v>5983</v>
      </c>
      <c r="C2909" t="str">
        <f>IFERROR(VLOOKUP(Table1[[#This Row],[Ticker]],[1]!Table1[[Symbol]:[Industry]],2,FALSE),"-")</f>
        <v>-</v>
      </c>
      <c r="D2909" t="s">
        <v>62</v>
      </c>
      <c r="E2909">
        <v>96.415159500000001</v>
      </c>
      <c r="F2909">
        <v>92.57</v>
      </c>
      <c r="G2909">
        <v>44.26536742999</v>
      </c>
      <c r="H2909">
        <v>9.74257060875604</v>
      </c>
      <c r="I2909">
        <v>23.883057591581199</v>
      </c>
      <c r="J2909">
        <v>-0.20628768191905</v>
      </c>
      <c r="K2909">
        <v>84.019885840012705</v>
      </c>
      <c r="L2909">
        <v>72.474666143476298</v>
      </c>
      <c r="M2909">
        <v>63.703617677836498</v>
      </c>
      <c r="N2909">
        <v>0.43999517809559902</v>
      </c>
      <c r="O2909">
        <v>9.9168197040077892</v>
      </c>
      <c r="P2909">
        <v>102.782037239868</v>
      </c>
      <c r="Q2909">
        <v>8.3228196046186004E-2</v>
      </c>
    </row>
    <row r="2910" spans="1:17" hidden="1" x14ac:dyDescent="0.3">
      <c r="A2910" t="s">
        <v>5984</v>
      </c>
      <c r="B2910" t="s">
        <v>5985</v>
      </c>
      <c r="C2910" t="str">
        <f>IFERROR(VLOOKUP(Table1[[#This Row],[Ticker]],[1]!Table1[[Symbol]:[Industry]],2,FALSE),"-")</f>
        <v>-</v>
      </c>
      <c r="D2910" t="s">
        <v>637</v>
      </c>
      <c r="E2910">
        <v>96.238650000000007</v>
      </c>
      <c r="F2910">
        <v>160.69999999999999</v>
      </c>
      <c r="G2910">
        <v>-20.886606627577599</v>
      </c>
      <c r="H2910">
        <v>-8.6147877191905096</v>
      </c>
      <c r="I2910">
        <v>-15.2190791173295</v>
      </c>
      <c r="J2910">
        <v>-9.6791040812060398</v>
      </c>
      <c r="K2910">
        <v>165.91158078383799</v>
      </c>
      <c r="L2910">
        <v>163.29886594893401</v>
      </c>
      <c r="M2910">
        <v>41.214824817561599</v>
      </c>
      <c r="N2910">
        <v>0.67292146723949198</v>
      </c>
      <c r="O2910">
        <v>33.478531425015497</v>
      </c>
      <c r="P2910">
        <v>20.3745318352059</v>
      </c>
      <c r="Q2910">
        <v>7.6216582355992005E-2</v>
      </c>
    </row>
    <row r="2911" spans="1:17" hidden="1" x14ac:dyDescent="0.3">
      <c r="A2911" t="s">
        <v>5986</v>
      </c>
      <c r="B2911" t="s">
        <v>5987</v>
      </c>
      <c r="C2911" t="str">
        <f>IFERROR(VLOOKUP(Table1[[#This Row],[Ticker]],[1]!Table1[[Symbol]:[Industry]],2,FALSE),"-")</f>
        <v>-</v>
      </c>
      <c r="E2911">
        <v>96.099853499999995</v>
      </c>
      <c r="F2911">
        <v>31.26</v>
      </c>
      <c r="G2911">
        <v>86.395784947575706</v>
      </c>
      <c r="H2911">
        <v>10.648683486383099</v>
      </c>
      <c r="I2911">
        <v>23.180938771999902</v>
      </c>
      <c r="J2911">
        <v>-0.79482083422847905</v>
      </c>
      <c r="K2911">
        <v>28.241577016644101</v>
      </c>
      <c r="L2911">
        <v>24.693775009360099</v>
      </c>
      <c r="M2911">
        <v>62.503417172335404</v>
      </c>
      <c r="N2911">
        <v>1.81788078285935</v>
      </c>
      <c r="O2911">
        <v>5.5662188099807999</v>
      </c>
      <c r="P2911">
        <v>128.17518248175099</v>
      </c>
      <c r="Q2911">
        <v>0.124426370012968</v>
      </c>
    </row>
    <row r="2912" spans="1:17" hidden="1" x14ac:dyDescent="0.3">
      <c r="A2912" t="s">
        <v>5988</v>
      </c>
      <c r="B2912" t="s">
        <v>5989</v>
      </c>
      <c r="C2912" t="str">
        <f>IFERROR(VLOOKUP(Table1[[#This Row],[Ticker]],[1]!Table1[[Symbol]:[Industry]],2,FALSE),"-")</f>
        <v>-</v>
      </c>
      <c r="D2912" t="s">
        <v>1315</v>
      </c>
      <c r="E2912">
        <v>96.080539380000005</v>
      </c>
      <c r="F2912">
        <v>25.64</v>
      </c>
      <c r="G2912">
        <v>-18.580337793159199</v>
      </c>
      <c r="H2912">
        <v>-4.5507173961526197</v>
      </c>
      <c r="I2912">
        <v>-8.1881303247880908</v>
      </c>
      <c r="J2912">
        <v>-1.1092582237879201</v>
      </c>
      <c r="K2912">
        <v>25.455350740258901</v>
      </c>
      <c r="L2912">
        <v>24.828493968776701</v>
      </c>
      <c r="M2912">
        <v>53.842876406836702</v>
      </c>
      <c r="N2912">
        <v>1.53506507135536</v>
      </c>
      <c r="O2912">
        <v>9.0873634945397797</v>
      </c>
      <c r="P2912">
        <v>10.995670995670899</v>
      </c>
      <c r="Q2912">
        <v>-6.9436672557021004E-2</v>
      </c>
    </row>
    <row r="2913" spans="1:17" hidden="1" x14ac:dyDescent="0.3">
      <c r="A2913" t="s">
        <v>5990</v>
      </c>
      <c r="B2913" t="s">
        <v>5991</v>
      </c>
      <c r="C2913" t="str">
        <f>IFERROR(VLOOKUP(Table1[[#This Row],[Ticker]],[1]!Table1[[Symbol]:[Industry]],2,FALSE),"-")</f>
        <v>-</v>
      </c>
      <c r="D2913" t="s">
        <v>78</v>
      </c>
      <c r="E2913">
        <v>96.028664745</v>
      </c>
      <c r="F2913">
        <v>10.7</v>
      </c>
      <c r="G2913">
        <v>119.57497479444901</v>
      </c>
      <c r="H2913">
        <v>69.495422433385997</v>
      </c>
      <c r="I2913">
        <v>47.791679364628799</v>
      </c>
      <c r="J2913">
        <v>-9.4655090868943201</v>
      </c>
      <c r="K2913">
        <v>8.0602104640813295</v>
      </c>
      <c r="L2913">
        <v>6.7407347510319697</v>
      </c>
      <c r="M2913">
        <v>65.6306196885768</v>
      </c>
      <c r="N2913">
        <v>2.06371997117086</v>
      </c>
      <c r="O2913">
        <v>21.214953271028001</v>
      </c>
      <c r="P2913">
        <v>157.831325301204</v>
      </c>
      <c r="Q2913">
        <v>0.117633564904135</v>
      </c>
    </row>
    <row r="2914" spans="1:17" hidden="1" x14ac:dyDescent="0.3">
      <c r="A2914" t="s">
        <v>5992</v>
      </c>
      <c r="B2914" t="s">
        <v>5993</v>
      </c>
      <c r="C2914" t="str">
        <f>IFERROR(VLOOKUP(Table1[[#This Row],[Ticker]],[1]!Table1[[Symbol]:[Industry]],2,FALSE),"-")</f>
        <v>-</v>
      </c>
      <c r="D2914" t="s">
        <v>180</v>
      </c>
      <c r="E2914">
        <v>95.921647199999995</v>
      </c>
      <c r="F2914">
        <v>96.6</v>
      </c>
      <c r="G2914">
        <v>127.808489615985</v>
      </c>
      <c r="H2914">
        <v>7.9383860927071304</v>
      </c>
      <c r="I2914">
        <v>15.0451086304433</v>
      </c>
      <c r="J2914">
        <v>-1.8377062317436601</v>
      </c>
      <c r="K2914">
        <v>87.509097192733293</v>
      </c>
      <c r="L2914">
        <v>74.524376559430493</v>
      </c>
      <c r="M2914">
        <v>48.215013918390099</v>
      </c>
      <c r="N2914">
        <v>1.1978172376304801</v>
      </c>
      <c r="O2914">
        <v>7.6604554865424301</v>
      </c>
      <c r="P2914">
        <v>168.333333333333</v>
      </c>
      <c r="Q2914">
        <v>0.129703746616042</v>
      </c>
    </row>
    <row r="2915" spans="1:17" hidden="1" x14ac:dyDescent="0.3">
      <c r="A2915" t="s">
        <v>5994</v>
      </c>
      <c r="B2915" t="s">
        <v>5995</v>
      </c>
      <c r="C2915" t="str">
        <f>IFERROR(VLOOKUP(Table1[[#This Row],[Ticker]],[1]!Table1[[Symbol]:[Industry]],2,FALSE),"-")</f>
        <v>-</v>
      </c>
      <c r="E2915">
        <v>95.8355344</v>
      </c>
      <c r="F2915">
        <v>11.49</v>
      </c>
      <c r="G2915">
        <v>-20.054290609647001</v>
      </c>
      <c r="H2915">
        <v>-1.76121797428453</v>
      </c>
      <c r="I2915">
        <v>-48.040997163790699</v>
      </c>
      <c r="J2915">
        <v>-2.7894644415663898</v>
      </c>
      <c r="K2915">
        <v>11.525900493978799</v>
      </c>
      <c r="L2915">
        <v>11.868446260492499</v>
      </c>
      <c r="M2915">
        <v>46.355601719601196</v>
      </c>
      <c r="N2915">
        <v>1.4963048373432399</v>
      </c>
      <c r="O2915">
        <v>71.801566579634397</v>
      </c>
      <c r="P2915">
        <v>21.458773784355099</v>
      </c>
      <c r="Q2915">
        <v>0.147638084013581</v>
      </c>
    </row>
    <row r="2916" spans="1:17" hidden="1" x14ac:dyDescent="0.3">
      <c r="A2916" t="s">
        <v>5996</v>
      </c>
      <c r="B2916" t="s">
        <v>5997</v>
      </c>
      <c r="C2916" t="str">
        <f>IFERROR(VLOOKUP(Table1[[#This Row],[Ticker]],[1]!Table1[[Symbol]:[Industry]],2,FALSE),"-")</f>
        <v>-</v>
      </c>
      <c r="E2916">
        <v>95.7184326</v>
      </c>
      <c r="F2916">
        <v>64.650000000000006</v>
      </c>
      <c r="G2916">
        <v>72.337588261770406</v>
      </c>
      <c r="H2916">
        <v>-10.0118778413445</v>
      </c>
      <c r="I2916">
        <v>-9.7771117508835701</v>
      </c>
      <c r="J2916">
        <v>-6.0208098952182398</v>
      </c>
      <c r="K2916">
        <v>63.583547332777101</v>
      </c>
      <c r="L2916">
        <v>59.1142681990829</v>
      </c>
      <c r="M2916">
        <v>40.559338607963603</v>
      </c>
      <c r="N2916">
        <v>0.74817413416918899</v>
      </c>
      <c r="O2916">
        <v>26.109822119102802</v>
      </c>
      <c r="P2916">
        <v>119.152542372881</v>
      </c>
      <c r="Q2916">
        <v>9.8835781789380003E-2</v>
      </c>
    </row>
    <row r="2917" spans="1:17" hidden="1" x14ac:dyDescent="0.3">
      <c r="A2917" t="s">
        <v>5998</v>
      </c>
      <c r="B2917" t="s">
        <v>5999</v>
      </c>
      <c r="C2917" t="str">
        <f>IFERROR(VLOOKUP(Table1[[#This Row],[Ticker]],[1]!Table1[[Symbol]:[Industry]],2,FALSE),"-")</f>
        <v>-</v>
      </c>
      <c r="D2917" t="s">
        <v>299</v>
      </c>
      <c r="E2917">
        <v>95.487606900000003</v>
      </c>
      <c r="F2917">
        <v>126</v>
      </c>
      <c r="G2917">
        <v>12.364483123985</v>
      </c>
      <c r="H2917">
        <v>-12.036125835627301</v>
      </c>
      <c r="I2917">
        <v>-21.651933516524</v>
      </c>
      <c r="J2917">
        <v>-1.85618741453937</v>
      </c>
      <c r="K2917">
        <v>134.63995442311801</v>
      </c>
      <c r="L2917">
        <v>130.79610119695201</v>
      </c>
      <c r="M2917">
        <v>40.271884593356297</v>
      </c>
      <c r="N2917">
        <v>0.86438499763697696</v>
      </c>
      <c r="O2917">
        <v>34.206349206349103</v>
      </c>
      <c r="P2917">
        <v>56.211257128688302</v>
      </c>
      <c r="Q2917">
        <v>7.9698370442834995E-2</v>
      </c>
    </row>
    <row r="2918" spans="1:17" hidden="1" x14ac:dyDescent="0.3">
      <c r="A2918" t="s">
        <v>6000</v>
      </c>
      <c r="B2918" t="s">
        <v>6001</v>
      </c>
      <c r="C2918" t="str">
        <f>IFERROR(VLOOKUP(Table1[[#This Row],[Ticker]],[1]!Table1[[Symbol]:[Industry]],2,FALSE),"-")</f>
        <v>-</v>
      </c>
      <c r="D2918" t="s">
        <v>243</v>
      </c>
      <c r="E2918">
        <v>95.484750349999999</v>
      </c>
      <c r="F2918">
        <v>171.5</v>
      </c>
      <c r="G2918">
        <v>-16.782349898908599</v>
      </c>
      <c r="H2918">
        <v>4.5268259014859096</v>
      </c>
      <c r="I2918">
        <v>-3.6737765680773902</v>
      </c>
      <c r="J2918">
        <v>9.8296678486185201</v>
      </c>
      <c r="K2918">
        <v>155.007669359787</v>
      </c>
      <c r="L2918">
        <v>158.69239091360299</v>
      </c>
      <c r="M2918">
        <v>75.539756649938397</v>
      </c>
      <c r="N2918">
        <v>1.1878293680112999</v>
      </c>
      <c r="O2918">
        <v>16.5014577259475</v>
      </c>
      <c r="P2918">
        <v>28.224299065420499</v>
      </c>
      <c r="Q2918">
        <v>-4.6527841286263E-2</v>
      </c>
    </row>
    <row r="2919" spans="1:17" hidden="1" x14ac:dyDescent="0.3">
      <c r="A2919" t="s">
        <v>6002</v>
      </c>
      <c r="B2919" t="s">
        <v>6003</v>
      </c>
      <c r="C2919" t="str">
        <f>IFERROR(VLOOKUP(Table1[[#This Row],[Ticker]],[1]!Table1[[Symbol]:[Industry]],2,FALSE),"-")</f>
        <v>-</v>
      </c>
      <c r="D2919" t="s">
        <v>1634</v>
      </c>
      <c r="E2919">
        <v>95.118487040000005</v>
      </c>
      <c r="F2919">
        <v>6727.4</v>
      </c>
      <c r="G2919">
        <v>-1.2178163797439201</v>
      </c>
      <c r="H2919">
        <v>-2.1012569430913</v>
      </c>
      <c r="I2919">
        <v>6.0154427521506699</v>
      </c>
      <c r="J2919">
        <v>0.73015621213111703</v>
      </c>
      <c r="K2919">
        <v>6559.1808492970204</v>
      </c>
      <c r="L2919">
        <v>6106.4053929144802</v>
      </c>
      <c r="M2919">
        <v>55.282251015972101</v>
      </c>
      <c r="N2919">
        <v>0.94691519511663302</v>
      </c>
      <c r="O2919">
        <v>3.82837351725777</v>
      </c>
      <c r="P2919">
        <v>31.625904910976299</v>
      </c>
      <c r="Q2919">
        <v>-2.1659899071474999E-2</v>
      </c>
    </row>
    <row r="2920" spans="1:17" hidden="1" x14ac:dyDescent="0.3">
      <c r="A2920" t="s">
        <v>6004</v>
      </c>
      <c r="B2920" t="s">
        <v>6005</v>
      </c>
      <c r="C2920" t="str">
        <f>IFERROR(VLOOKUP(Table1[[#This Row],[Ticker]],[1]!Table1[[Symbol]:[Industry]],2,FALSE),"-")</f>
        <v>-</v>
      </c>
      <c r="D2920" t="s">
        <v>98</v>
      </c>
      <c r="E2920">
        <v>94.974000000000004</v>
      </c>
      <c r="F2920">
        <v>220</v>
      </c>
      <c r="G2920">
        <v>-31.163941461708198</v>
      </c>
      <c r="H2920">
        <v>-4.5993431852125299</v>
      </c>
      <c r="I2920">
        <v>-16.257639259641</v>
      </c>
      <c r="J2920">
        <v>-0.76243741453936598</v>
      </c>
      <c r="K2920">
        <v>221.541014518862</v>
      </c>
      <c r="L2920">
        <v>221.91260991828</v>
      </c>
      <c r="M2920">
        <v>81.146072576643405</v>
      </c>
      <c r="N2920">
        <v>0.28708133971291799</v>
      </c>
      <c r="O2920">
        <v>5.4545454545454399</v>
      </c>
      <c r="P2920">
        <v>2.32558139534884</v>
      </c>
    </row>
    <row r="2921" spans="1:17" hidden="1" x14ac:dyDescent="0.3">
      <c r="A2921" t="s">
        <v>6006</v>
      </c>
      <c r="B2921" t="s">
        <v>6007</v>
      </c>
      <c r="C2921" t="str">
        <f>IFERROR(VLOOKUP(Table1[[#This Row],[Ticker]],[1]!Table1[[Symbol]:[Industry]],2,FALSE),"-")</f>
        <v>-</v>
      </c>
      <c r="D2921" t="s">
        <v>637</v>
      </c>
      <c r="E2921">
        <v>94.666588289000003</v>
      </c>
      <c r="F2921">
        <v>1.21</v>
      </c>
      <c r="G2921">
        <v>-113.28858388037099</v>
      </c>
      <c r="H2921">
        <v>-32.896873280687799</v>
      </c>
      <c r="I2921">
        <v>-26.9485955709523</v>
      </c>
      <c r="J2921">
        <v>-18.826953543571602</v>
      </c>
      <c r="K2921">
        <v>1.53908839358997</v>
      </c>
      <c r="L2921">
        <v>2.65007487209337</v>
      </c>
      <c r="M2921">
        <v>11.241542009005</v>
      </c>
      <c r="N2921">
        <v>1.78175054140508</v>
      </c>
      <c r="O2921">
        <v>782.10326714958103</v>
      </c>
      <c r="P2921">
        <v>16.892950391644899</v>
      </c>
      <c r="Q2921">
        <v>6.5157698602875E-2</v>
      </c>
    </row>
    <row r="2922" spans="1:17" hidden="1" x14ac:dyDescent="0.3">
      <c r="A2922" t="s">
        <v>6008</v>
      </c>
      <c r="B2922" t="s">
        <v>6009</v>
      </c>
      <c r="C2922" t="str">
        <f>IFERROR(VLOOKUP(Table1[[#This Row],[Ticker]],[1]!Table1[[Symbol]:[Industry]],2,FALSE),"-")</f>
        <v>-</v>
      </c>
      <c r="D2922" t="s">
        <v>553</v>
      </c>
      <c r="E2922">
        <v>94.540188000000001</v>
      </c>
      <c r="F2922">
        <v>138.4</v>
      </c>
      <c r="G2922">
        <v>97.184393025559999</v>
      </c>
      <c r="H2922">
        <v>4.5768822373827103</v>
      </c>
      <c r="I2922">
        <v>57.6149296004658</v>
      </c>
      <c r="J2922">
        <v>-3.8001469117460598</v>
      </c>
      <c r="K2922">
        <v>130.79349873528199</v>
      </c>
      <c r="L2922">
        <v>104.04644571355399</v>
      </c>
      <c r="M2922">
        <v>52.980890527067203</v>
      </c>
      <c r="N2922">
        <v>0.174828052727352</v>
      </c>
      <c r="O2922">
        <v>22.904624277456598</v>
      </c>
      <c r="P2922">
        <v>141.53577661431001</v>
      </c>
      <c r="Q2922">
        <v>0.11728018208952599</v>
      </c>
    </row>
    <row r="2923" spans="1:17" hidden="1" x14ac:dyDescent="0.3">
      <c r="A2923" t="s">
        <v>6010</v>
      </c>
      <c r="B2923" t="s">
        <v>6011</v>
      </c>
      <c r="C2923" t="str">
        <f>IFERROR(VLOOKUP(Table1[[#This Row],[Ticker]],[1]!Table1[[Symbol]:[Industry]],2,FALSE),"-")</f>
        <v>-</v>
      </c>
      <c r="D2923" t="s">
        <v>49</v>
      </c>
      <c r="E2923">
        <v>94.5</v>
      </c>
      <c r="F2923">
        <v>58.09</v>
      </c>
      <c r="G2923">
        <v>62.939553912973601</v>
      </c>
      <c r="H2923">
        <v>5.0983509178607997</v>
      </c>
      <c r="I2923">
        <v>-7.3561774635412602</v>
      </c>
      <c r="J2923">
        <v>-2.2615856257829798</v>
      </c>
      <c r="K2923">
        <v>56.729009371041897</v>
      </c>
      <c r="L2923">
        <v>53.857263647139298</v>
      </c>
      <c r="M2923">
        <v>84.278181043154405</v>
      </c>
      <c r="N2923">
        <v>1.0554342470585101</v>
      </c>
      <c r="O2923">
        <v>78.602169048028898</v>
      </c>
      <c r="P2923">
        <v>100.31034482758599</v>
      </c>
      <c r="Q2923">
        <v>4.6517478921412003E-2</v>
      </c>
    </row>
    <row r="2924" spans="1:17" hidden="1" x14ac:dyDescent="0.3">
      <c r="A2924" t="s">
        <v>6012</v>
      </c>
      <c r="B2924" t="s">
        <v>6013</v>
      </c>
      <c r="C2924" t="str">
        <f>IFERROR(VLOOKUP(Table1[[#This Row],[Ticker]],[1]!Table1[[Symbol]:[Industry]],2,FALSE),"-")</f>
        <v>-</v>
      </c>
      <c r="E2924">
        <v>94.389630449999999</v>
      </c>
      <c r="F2924">
        <v>61.37</v>
      </c>
      <c r="G2924">
        <v>-17.589979962214802</v>
      </c>
      <c r="H2924">
        <v>28.499634947306902</v>
      </c>
      <c r="I2924">
        <v>-22.029906904377501</v>
      </c>
      <c r="J2924">
        <v>31.986100597156501</v>
      </c>
      <c r="K2924">
        <v>52.643444425649797</v>
      </c>
      <c r="L2924">
        <v>56.3780354950229</v>
      </c>
      <c r="M2924">
        <v>88.255540870355603</v>
      </c>
      <c r="N2924">
        <v>3.2193354581882798</v>
      </c>
      <c r="O2924">
        <v>32.507739938080398</v>
      </c>
      <c r="P2924">
        <v>36.075388026607499</v>
      </c>
      <c r="Q2924">
        <v>1.1287280827985E-2</v>
      </c>
    </row>
    <row r="2925" spans="1:17" hidden="1" x14ac:dyDescent="0.3">
      <c r="A2925" t="s">
        <v>6014</v>
      </c>
      <c r="B2925" t="s">
        <v>6015</v>
      </c>
      <c r="C2925" t="str">
        <f>IFERROR(VLOOKUP(Table1[[#This Row],[Ticker]],[1]!Table1[[Symbol]:[Industry]],2,FALSE),"-")</f>
        <v>-</v>
      </c>
      <c r="D2925" t="s">
        <v>246</v>
      </c>
      <c r="E2925">
        <v>94.348016999999999</v>
      </c>
      <c r="F2925">
        <v>6.64</v>
      </c>
      <c r="G2925">
        <v>111.590794841415</v>
      </c>
      <c r="H2925">
        <v>-18.816182173429901</v>
      </c>
      <c r="I2925">
        <v>86.299142051196</v>
      </c>
      <c r="J2925">
        <v>-14.168730164197299</v>
      </c>
      <c r="K2925">
        <v>6.2016323095244896</v>
      </c>
      <c r="L2925">
        <v>4.6019228423361396</v>
      </c>
      <c r="M2925">
        <v>33.203934032227899</v>
      </c>
      <c r="N2925">
        <v>0.51109699205024595</v>
      </c>
      <c r="O2925">
        <v>22.891566265060199</v>
      </c>
      <c r="P2925">
        <v>173.251028806584</v>
      </c>
      <c r="Q2925">
        <v>0.104077264215915</v>
      </c>
    </row>
    <row r="2926" spans="1:17" hidden="1" x14ac:dyDescent="0.3">
      <c r="A2926" t="s">
        <v>6016</v>
      </c>
      <c r="B2926" t="s">
        <v>6017</v>
      </c>
      <c r="C2926" t="str">
        <f>IFERROR(VLOOKUP(Table1[[#This Row],[Ticker]],[1]!Table1[[Symbol]:[Industry]],2,FALSE),"-")</f>
        <v>-</v>
      </c>
      <c r="D2926" t="s">
        <v>246</v>
      </c>
      <c r="E2926">
        <v>94.237499999999997</v>
      </c>
      <c r="F2926">
        <v>119.4</v>
      </c>
      <c r="G2926">
        <v>175.11311481534801</v>
      </c>
      <c r="H2926">
        <v>45.247066113251499</v>
      </c>
      <c r="I2926">
        <v>109.817206325922</v>
      </c>
      <c r="J2926">
        <v>0.87690684775571504</v>
      </c>
      <c r="K2926">
        <v>95.232718588134503</v>
      </c>
      <c r="L2926">
        <v>67.436374640534893</v>
      </c>
      <c r="M2926">
        <v>59.565062489254402</v>
      </c>
      <c r="N2926">
        <v>0.95752282651845899</v>
      </c>
      <c r="O2926">
        <v>17.001675041875998</v>
      </c>
      <c r="P2926">
        <v>222.702702702702</v>
      </c>
    </row>
    <row r="2927" spans="1:17" hidden="1" x14ac:dyDescent="0.3">
      <c r="A2927" t="s">
        <v>6018</v>
      </c>
      <c r="B2927" t="s">
        <v>6019</v>
      </c>
      <c r="C2927" t="str">
        <f>IFERROR(VLOOKUP(Table1[[#This Row],[Ticker]],[1]!Table1[[Symbol]:[Industry]],2,FALSE),"-")</f>
        <v>-</v>
      </c>
      <c r="E2927">
        <v>93.755959500000003</v>
      </c>
      <c r="F2927">
        <v>102.49</v>
      </c>
      <c r="G2927">
        <v>44.5570959107052</v>
      </c>
      <c r="H2927">
        <v>3.1914584906336199</v>
      </c>
      <c r="I2927">
        <v>-4.0028853984162804</v>
      </c>
      <c r="J2927">
        <v>-8.6571742566446304</v>
      </c>
      <c r="K2927">
        <v>103.61455483351</v>
      </c>
      <c r="L2927">
        <v>94.199365228044996</v>
      </c>
      <c r="M2927">
        <v>58.416944415613997</v>
      </c>
      <c r="N2927">
        <v>2.2341399607586601</v>
      </c>
      <c r="O2927">
        <v>33.564250170748302</v>
      </c>
      <c r="P2927">
        <v>86.345454545454501</v>
      </c>
    </row>
    <row r="2928" spans="1:17" hidden="1" x14ac:dyDescent="0.3">
      <c r="A2928" t="s">
        <v>6020</v>
      </c>
      <c r="B2928" t="s">
        <v>6021</v>
      </c>
      <c r="C2928" t="str">
        <f>IFERROR(VLOOKUP(Table1[[#This Row],[Ticker]],[1]!Table1[[Symbol]:[Industry]],2,FALSE),"-")</f>
        <v>-</v>
      </c>
      <c r="D2928" t="s">
        <v>127</v>
      </c>
      <c r="E2928">
        <v>93.563824260000004</v>
      </c>
      <c r="F2928">
        <v>170.4</v>
      </c>
      <c r="G2928">
        <v>146.41256464505699</v>
      </c>
      <c r="H2928">
        <v>2.7193452358004402</v>
      </c>
      <c r="I2928">
        <v>33.7561126265973</v>
      </c>
      <c r="J2928">
        <v>-0.34848117562747</v>
      </c>
      <c r="K2928">
        <v>158.30829081553799</v>
      </c>
      <c r="L2928">
        <v>126.92862835485499</v>
      </c>
      <c r="M2928">
        <v>59.015683876315997</v>
      </c>
      <c r="N2928">
        <v>0.47422031634712303</v>
      </c>
      <c r="O2928">
        <v>6.7781690140844999</v>
      </c>
      <c r="P2928">
        <v>184.711779448621</v>
      </c>
      <c r="Q2928">
        <v>7.7173161903855994E-2</v>
      </c>
    </row>
    <row r="2929" spans="1:17" hidden="1" x14ac:dyDescent="0.3">
      <c r="A2929" t="s">
        <v>6022</v>
      </c>
      <c r="B2929" t="s">
        <v>6023</v>
      </c>
      <c r="C2929" t="str">
        <f>IFERROR(VLOOKUP(Table1[[#This Row],[Ticker]],[1]!Table1[[Symbol]:[Industry]],2,FALSE),"-")</f>
        <v>-</v>
      </c>
      <c r="E2929">
        <v>93.499025000000003</v>
      </c>
      <c r="F2929">
        <v>130</v>
      </c>
      <c r="G2929">
        <v>49.273638975872203</v>
      </c>
      <c r="H2929">
        <v>-9.3637697862441396</v>
      </c>
      <c r="I2929">
        <v>-47.4895951350234</v>
      </c>
      <c r="J2929">
        <v>1.1591312129116</v>
      </c>
      <c r="K2929">
        <v>140.430253737513</v>
      </c>
      <c r="L2929">
        <v>155.951183564666</v>
      </c>
      <c r="M2929">
        <v>56.014861225991901</v>
      </c>
      <c r="N2929">
        <v>0.92545746154406905</v>
      </c>
      <c r="O2929">
        <v>100.730769230769</v>
      </c>
      <c r="P2929">
        <v>77.838577291381597</v>
      </c>
      <c r="Q2929">
        <v>0.110882965306975</v>
      </c>
    </row>
    <row r="2930" spans="1:17" hidden="1" x14ac:dyDescent="0.3">
      <c r="A2930" t="s">
        <v>6024</v>
      </c>
      <c r="B2930" t="s">
        <v>6025</v>
      </c>
      <c r="C2930" t="str">
        <f>IFERROR(VLOOKUP(Table1[[#This Row],[Ticker]],[1]!Table1[[Symbol]:[Industry]],2,FALSE),"-")</f>
        <v>-</v>
      </c>
      <c r="D2930" t="s">
        <v>1357</v>
      </c>
      <c r="E2930">
        <v>93.299400000000006</v>
      </c>
      <c r="F2930">
        <v>61.13</v>
      </c>
      <c r="G2930">
        <v>21.076853529388298</v>
      </c>
      <c r="H2930">
        <v>9.0746740284507101</v>
      </c>
      <c r="I2930">
        <v>-13.787822803503101</v>
      </c>
      <c r="J2930">
        <v>1.8456729674226</v>
      </c>
      <c r="K2930">
        <v>56.317915369746501</v>
      </c>
      <c r="L2930">
        <v>53.122972280141802</v>
      </c>
      <c r="M2930">
        <v>64.306275404845806</v>
      </c>
      <c r="N2930">
        <v>1.57949167484736</v>
      </c>
      <c r="O2930">
        <v>13.3649599214788</v>
      </c>
      <c r="P2930">
        <v>50.196560196560199</v>
      </c>
      <c r="Q2930">
        <v>-3.5700071530459003E-2</v>
      </c>
    </row>
    <row r="2931" spans="1:17" hidden="1" x14ac:dyDescent="0.3">
      <c r="A2931" t="s">
        <v>6026</v>
      </c>
      <c r="B2931" t="s">
        <v>6027</v>
      </c>
      <c r="C2931" t="str">
        <f>IFERROR(VLOOKUP(Table1[[#This Row],[Ticker]],[1]!Table1[[Symbol]:[Industry]],2,FALSE),"-")</f>
        <v>-</v>
      </c>
      <c r="D2931" t="s">
        <v>214</v>
      </c>
      <c r="E2931">
        <v>93.170559999999995</v>
      </c>
      <c r="F2931">
        <v>31.98</v>
      </c>
      <c r="G2931">
        <v>38.188802209100302</v>
      </c>
      <c r="H2931">
        <v>4.2885267446703503</v>
      </c>
      <c r="I2931">
        <v>-5.9104760828602103</v>
      </c>
      <c r="J2931">
        <v>7.3754936199433896</v>
      </c>
      <c r="K2931">
        <v>28.49908705871</v>
      </c>
      <c r="L2931">
        <v>26.093971743079699</v>
      </c>
      <c r="M2931">
        <v>79.403394830491806</v>
      </c>
      <c r="N2931">
        <v>0.31771946004184998</v>
      </c>
      <c r="O2931">
        <v>13.696060037523401</v>
      </c>
      <c r="P2931">
        <v>121.929215822345</v>
      </c>
      <c r="Q2931">
        <v>-1.4454977130874E-2</v>
      </c>
    </row>
    <row r="2932" spans="1:17" hidden="1" x14ac:dyDescent="0.3">
      <c r="A2932" t="s">
        <v>6028</v>
      </c>
      <c r="B2932" t="s">
        <v>6029</v>
      </c>
      <c r="C2932" t="str">
        <f>IFERROR(VLOOKUP(Table1[[#This Row],[Ticker]],[1]!Table1[[Symbol]:[Industry]],2,FALSE),"-")</f>
        <v>-</v>
      </c>
      <c r="D2932" t="s">
        <v>416</v>
      </c>
      <c r="E2932">
        <v>93.156000000000006</v>
      </c>
      <c r="F2932">
        <v>224.05</v>
      </c>
      <c r="G2932">
        <v>39.622416801493301</v>
      </c>
      <c r="H2932">
        <v>13.237369143554499</v>
      </c>
      <c r="I2932">
        <v>17.374664611504699</v>
      </c>
      <c r="J2932">
        <v>4.8314687982670996</v>
      </c>
      <c r="K2932">
        <v>191.633190678506</v>
      </c>
      <c r="L2932">
        <v>172.56314227928999</v>
      </c>
      <c r="M2932">
        <v>66.146254253318503</v>
      </c>
      <c r="N2932">
        <v>3.2309124281706501</v>
      </c>
      <c r="O2932">
        <v>7.4760098192367703</v>
      </c>
      <c r="P2932">
        <v>85.0888062783973</v>
      </c>
      <c r="Q2932">
        <v>4.0308816604478E-2</v>
      </c>
    </row>
    <row r="2933" spans="1:17" hidden="1" x14ac:dyDescent="0.3">
      <c r="A2933" t="s">
        <v>6030</v>
      </c>
      <c r="B2933" t="s">
        <v>6031</v>
      </c>
      <c r="C2933" t="str">
        <f>IFERROR(VLOOKUP(Table1[[#This Row],[Ticker]],[1]!Table1[[Symbol]:[Industry]],2,FALSE),"-")</f>
        <v>-</v>
      </c>
      <c r="D2933" t="s">
        <v>637</v>
      </c>
      <c r="E2933">
        <v>93.021587848999999</v>
      </c>
      <c r="F2933">
        <v>117.07</v>
      </c>
      <c r="G2933">
        <v>40.864715693395503</v>
      </c>
      <c r="H2933">
        <v>25.932924699110099</v>
      </c>
      <c r="I2933">
        <v>42.231068986630703</v>
      </c>
      <c r="J2933">
        <v>8.1428743637516199</v>
      </c>
      <c r="K2933">
        <v>95.001317873087004</v>
      </c>
      <c r="L2933">
        <v>83.554894042213505</v>
      </c>
      <c r="M2933">
        <v>71.494768731022106</v>
      </c>
      <c r="N2933">
        <v>3.2679272541075699</v>
      </c>
      <c r="O2933">
        <v>16.169812932433601</v>
      </c>
      <c r="P2933">
        <v>110.93693693693599</v>
      </c>
      <c r="Q2933">
        <v>3.3765831348512E-2</v>
      </c>
    </row>
    <row r="2934" spans="1:17" hidden="1" x14ac:dyDescent="0.3">
      <c r="A2934" t="s">
        <v>6032</v>
      </c>
      <c r="B2934" t="s">
        <v>6033</v>
      </c>
      <c r="C2934" t="str">
        <f>IFERROR(VLOOKUP(Table1[[#This Row],[Ticker]],[1]!Table1[[Symbol]:[Industry]],2,FALSE),"-")</f>
        <v>-</v>
      </c>
      <c r="E2934">
        <v>92.971284659999995</v>
      </c>
      <c r="F2934">
        <v>294.10000000000002</v>
      </c>
      <c r="G2934">
        <v>223.71701091924399</v>
      </c>
      <c r="H2934">
        <v>110.482497348682</v>
      </c>
      <c r="I2934">
        <v>132.969454104584</v>
      </c>
      <c r="J2934">
        <v>71.668331816229795</v>
      </c>
      <c r="K2934">
        <v>161.279066978911</v>
      </c>
      <c r="L2934">
        <v>108.703684824569</v>
      </c>
      <c r="M2934">
        <v>90.827307964870897</v>
      </c>
      <c r="N2934">
        <v>1.7019027484143701</v>
      </c>
      <c r="O2934">
        <v>2.3291397483848799</v>
      </c>
      <c r="P2934">
        <v>336.99851411589901</v>
      </c>
      <c r="Q2934">
        <v>0.20391562708194699</v>
      </c>
    </row>
    <row r="2935" spans="1:17" hidden="1" x14ac:dyDescent="0.3">
      <c r="A2935" t="s">
        <v>6034</v>
      </c>
      <c r="B2935" t="s">
        <v>6035</v>
      </c>
      <c r="C2935" t="str">
        <f>IFERROR(VLOOKUP(Table1[[#This Row],[Ticker]],[1]!Table1[[Symbol]:[Industry]],2,FALSE),"-")</f>
        <v>-</v>
      </c>
      <c r="D2935" t="s">
        <v>236</v>
      </c>
      <c r="E2935">
        <v>92.922334500000005</v>
      </c>
      <c r="F2935">
        <v>75</v>
      </c>
      <c r="G2935">
        <v>51.745231708747603</v>
      </c>
      <c r="H2935">
        <v>-14.3029595294893</v>
      </c>
      <c r="I2935">
        <v>5.7372456508448701</v>
      </c>
      <c r="J2935">
        <v>-3.1113421387410001</v>
      </c>
      <c r="K2935">
        <v>74.634900030853302</v>
      </c>
      <c r="L2935">
        <v>65.234114822536696</v>
      </c>
      <c r="M2935">
        <v>38.112094228507601</v>
      </c>
      <c r="N2935">
        <v>0.65483427860993304</v>
      </c>
      <c r="O2935">
        <v>15.1733333333333</v>
      </c>
      <c r="P2935">
        <v>106.896551724137</v>
      </c>
      <c r="Q2935">
        <v>5.4678603474976002E-2</v>
      </c>
    </row>
    <row r="2936" spans="1:17" hidden="1" x14ac:dyDescent="0.3">
      <c r="A2936" t="s">
        <v>6036</v>
      </c>
      <c r="B2936" t="s">
        <v>6037</v>
      </c>
      <c r="C2936" t="str">
        <f>IFERROR(VLOOKUP(Table1[[#This Row],[Ticker]],[1]!Table1[[Symbol]:[Industry]],2,FALSE),"-")</f>
        <v>-</v>
      </c>
      <c r="D2936" t="s">
        <v>98</v>
      </c>
      <c r="E2936">
        <v>92.881850600000007</v>
      </c>
      <c r="F2936">
        <v>4.75</v>
      </c>
      <c r="G2936">
        <v>108.746478151681</v>
      </c>
      <c r="H2936">
        <v>-1.8576699467083899</v>
      </c>
      <c r="I2936">
        <v>-13.157214420085699</v>
      </c>
      <c r="J2936">
        <v>7.0326628081777702</v>
      </c>
      <c r="K2936">
        <v>4.5604185020827499</v>
      </c>
      <c r="L2936">
        <v>4.4469671834822302</v>
      </c>
      <c r="M2936">
        <v>82.728299098150202</v>
      </c>
      <c r="N2936">
        <v>2.2660837106911602</v>
      </c>
      <c r="O2936">
        <v>37.473684210526301</v>
      </c>
      <c r="P2936">
        <v>135.148514851485</v>
      </c>
    </row>
    <row r="2937" spans="1:17" hidden="1" x14ac:dyDescent="0.3">
      <c r="A2937" t="s">
        <v>6038</v>
      </c>
      <c r="B2937" t="s">
        <v>6039</v>
      </c>
      <c r="C2937" t="str">
        <f>IFERROR(VLOOKUP(Table1[[#This Row],[Ticker]],[1]!Table1[[Symbol]:[Industry]],2,FALSE),"-")</f>
        <v>-</v>
      </c>
      <c r="D2937" t="s">
        <v>798</v>
      </c>
      <c r="E2937">
        <v>92.661855000000003</v>
      </c>
      <c r="F2937">
        <v>51.95</v>
      </c>
      <c r="G2937">
        <v>-77.369474170308393</v>
      </c>
      <c r="H2937">
        <v>14.105033542647501</v>
      </c>
      <c r="I2937">
        <v>-39.099722072474201</v>
      </c>
      <c r="J2937">
        <v>12.7364826718537</v>
      </c>
      <c r="K2937">
        <v>46.9731170681466</v>
      </c>
      <c r="M2937">
        <v>84.689932031988903</v>
      </c>
      <c r="N2937">
        <v>1.3998811645870399</v>
      </c>
      <c r="O2937">
        <v>115.59191530317599</v>
      </c>
      <c r="P2937">
        <v>38.1648936170212</v>
      </c>
    </row>
    <row r="2938" spans="1:17" hidden="1" x14ac:dyDescent="0.3">
      <c r="A2938" t="s">
        <v>6040</v>
      </c>
      <c r="B2938" t="s">
        <v>6041</v>
      </c>
      <c r="C2938" t="str">
        <f>IFERROR(VLOOKUP(Table1[[#This Row],[Ticker]],[1]!Table1[[Symbol]:[Industry]],2,FALSE),"-")</f>
        <v>-</v>
      </c>
      <c r="D2938" t="s">
        <v>4420</v>
      </c>
      <c r="E2938">
        <v>92.575999999999993</v>
      </c>
      <c r="F2938">
        <v>220</v>
      </c>
      <c r="G2938">
        <v>52.678142380375597</v>
      </c>
      <c r="H2938">
        <v>46.277369143554502</v>
      </c>
      <c r="I2938">
        <v>52.330575031869401</v>
      </c>
      <c r="J2938">
        <v>-5.3642445168717803</v>
      </c>
      <c r="K2938">
        <v>176.95386130098299</v>
      </c>
      <c r="M2938">
        <v>55.876586701356601</v>
      </c>
      <c r="N2938">
        <v>0.55299539170506895</v>
      </c>
      <c r="O2938">
        <v>13.522727272727201</v>
      </c>
      <c r="P2938">
        <v>122.222222222222</v>
      </c>
    </row>
    <row r="2939" spans="1:17" hidden="1" x14ac:dyDescent="0.3">
      <c r="A2939" t="s">
        <v>6042</v>
      </c>
      <c r="B2939" t="s">
        <v>6043</v>
      </c>
      <c r="C2939" t="str">
        <f>IFERROR(VLOOKUP(Table1[[#This Row],[Ticker]],[1]!Table1[[Symbol]:[Industry]],2,FALSE),"-")</f>
        <v>-</v>
      </c>
      <c r="D2939" t="s">
        <v>553</v>
      </c>
      <c r="E2939">
        <v>92.532689059999996</v>
      </c>
      <c r="F2939">
        <v>129.18</v>
      </c>
      <c r="G2939">
        <v>134.831532562077</v>
      </c>
      <c r="H2939">
        <v>19.597881964067302</v>
      </c>
      <c r="I2939">
        <v>55.965430492032802</v>
      </c>
      <c r="J2939">
        <v>8.27036325829493</v>
      </c>
      <c r="K2939">
        <v>106.302440048221</v>
      </c>
      <c r="L2939">
        <v>86.357587325440406</v>
      </c>
      <c r="M2939">
        <v>78.881125432615704</v>
      </c>
      <c r="N2939">
        <v>1.7646243800793799</v>
      </c>
      <c r="O2939">
        <v>7.02121071373276</v>
      </c>
      <c r="P2939">
        <v>178.70550161812201</v>
      </c>
      <c r="Q2939">
        <v>0.109532333868186</v>
      </c>
    </row>
    <row r="2940" spans="1:17" hidden="1" x14ac:dyDescent="0.3">
      <c r="A2940" t="s">
        <v>6044</v>
      </c>
      <c r="B2940" t="s">
        <v>6045</v>
      </c>
      <c r="C2940" t="str">
        <f>IFERROR(VLOOKUP(Table1[[#This Row],[Ticker]],[1]!Table1[[Symbol]:[Industry]],2,FALSE),"-")</f>
        <v>-</v>
      </c>
      <c r="D2940" t="s">
        <v>214</v>
      </c>
      <c r="E2940">
        <v>92.234999999999999</v>
      </c>
      <c r="F2940">
        <v>66.599999999999994</v>
      </c>
      <c r="G2940">
        <v>103.649776771699</v>
      </c>
      <c r="H2940">
        <v>4.1877332892128498</v>
      </c>
      <c r="I2940">
        <v>-11.0618422459734</v>
      </c>
      <c r="J2940">
        <v>-1.5257961931653199</v>
      </c>
      <c r="K2940">
        <v>61.324430460836403</v>
      </c>
      <c r="L2940">
        <v>57.476998038646897</v>
      </c>
      <c r="M2940">
        <v>52.703296948955099</v>
      </c>
      <c r="N2940">
        <v>0.38450834879406298</v>
      </c>
      <c r="O2940">
        <v>57.507507507507498</v>
      </c>
      <c r="P2940">
        <v>162.72189349112401</v>
      </c>
      <c r="Q2940">
        <v>0.12874982749321801</v>
      </c>
    </row>
    <row r="2941" spans="1:17" hidden="1" x14ac:dyDescent="0.3">
      <c r="A2941" t="s">
        <v>6046</v>
      </c>
      <c r="B2941" t="s">
        <v>6047</v>
      </c>
      <c r="C2941" t="str">
        <f>IFERROR(VLOOKUP(Table1[[#This Row],[Ticker]],[1]!Table1[[Symbol]:[Industry]],2,FALSE),"-")</f>
        <v>-</v>
      </c>
      <c r="D2941" t="s">
        <v>111</v>
      </c>
      <c r="E2941">
        <v>92.073407443999997</v>
      </c>
      <c r="F2941">
        <v>83.55</v>
      </c>
      <c r="G2941">
        <v>75.898205430947101</v>
      </c>
      <c r="H2941">
        <v>12.6659293013455</v>
      </c>
      <c r="I2941">
        <v>-8.0564881260717396</v>
      </c>
      <c r="J2941">
        <v>15.4127450672124</v>
      </c>
      <c r="K2941">
        <v>69.3714299711894</v>
      </c>
      <c r="L2941">
        <v>66.8082701866348</v>
      </c>
      <c r="M2941">
        <v>81.682152625461995</v>
      </c>
      <c r="N2941">
        <v>2.7093988093718502</v>
      </c>
      <c r="O2941">
        <v>25.7929383602633</v>
      </c>
      <c r="Q2941">
        <v>0.11253356141595799</v>
      </c>
    </row>
    <row r="2942" spans="1:17" hidden="1" x14ac:dyDescent="0.3">
      <c r="A2942" t="s">
        <v>6048</v>
      </c>
      <c r="B2942" t="s">
        <v>6049</v>
      </c>
      <c r="C2942" t="str">
        <f>IFERROR(VLOOKUP(Table1[[#This Row],[Ticker]],[1]!Table1[[Symbol]:[Industry]],2,FALSE),"-")</f>
        <v>-</v>
      </c>
      <c r="D2942" t="s">
        <v>75</v>
      </c>
      <c r="E2942">
        <v>92.037504975000004</v>
      </c>
      <c r="F2942">
        <v>168.9</v>
      </c>
      <c r="G2942">
        <v>58.978272816166204</v>
      </c>
      <c r="H2942">
        <v>32.374975036740601</v>
      </c>
      <c r="I2942">
        <v>28.840186827315399</v>
      </c>
      <c r="J2942">
        <v>25.720613432918199</v>
      </c>
      <c r="K2942">
        <v>119.047009820987</v>
      </c>
      <c r="L2942">
        <v>107.92693578973601</v>
      </c>
      <c r="M2942">
        <v>83.435349483953203</v>
      </c>
      <c r="N2942">
        <v>2.87813085154496</v>
      </c>
      <c r="O2942">
        <v>3.6116044997039598</v>
      </c>
      <c r="P2942">
        <v>125.2</v>
      </c>
      <c r="Q2942">
        <v>2.4492284820158999E-2</v>
      </c>
    </row>
    <row r="2943" spans="1:17" hidden="1" x14ac:dyDescent="0.3">
      <c r="A2943" t="s">
        <v>6050</v>
      </c>
      <c r="B2943" t="s">
        <v>6051</v>
      </c>
      <c r="C2943" t="str">
        <f>IFERROR(VLOOKUP(Table1[[#This Row],[Ticker]],[1]!Table1[[Symbol]:[Industry]],2,FALSE),"-")</f>
        <v>-</v>
      </c>
      <c r="D2943" t="s">
        <v>553</v>
      </c>
      <c r="E2943">
        <v>91.853999999999999</v>
      </c>
      <c r="F2943">
        <v>7.1</v>
      </c>
      <c r="G2943">
        <v>36.069359181203303</v>
      </c>
      <c r="H2943">
        <v>12.783643011530501</v>
      </c>
      <c r="I2943">
        <v>-33.629769071251197</v>
      </c>
      <c r="J2943">
        <v>-13.1711965386269</v>
      </c>
      <c r="K2943">
        <v>6.8352383022662799</v>
      </c>
      <c r="L2943">
        <v>6.63423042540804</v>
      </c>
      <c r="M2943">
        <v>46.711641632839601</v>
      </c>
      <c r="N2943">
        <v>2.0981736039666399</v>
      </c>
      <c r="O2943">
        <v>61.549295774647803</v>
      </c>
      <c r="P2943">
        <v>72.749391727493901</v>
      </c>
      <c r="Q2943">
        <v>6.2251944424270003E-3</v>
      </c>
    </row>
    <row r="2944" spans="1:17" hidden="1" x14ac:dyDescent="0.3">
      <c r="A2944" t="s">
        <v>6052</v>
      </c>
      <c r="B2944" t="s">
        <v>6053</v>
      </c>
      <c r="C2944" t="str">
        <f>IFERROR(VLOOKUP(Table1[[#This Row],[Ticker]],[1]!Table1[[Symbol]:[Industry]],2,FALSE),"-")</f>
        <v>-</v>
      </c>
      <c r="D2944" t="s">
        <v>243</v>
      </c>
      <c r="E2944">
        <v>91.717292420000007</v>
      </c>
      <c r="F2944">
        <v>37.35</v>
      </c>
      <c r="G2944">
        <v>-65.272740464124198</v>
      </c>
      <c r="H2944">
        <v>-0.38563451944906202</v>
      </c>
      <c r="I2944">
        <v>-41.768968102262001</v>
      </c>
      <c r="J2944">
        <v>-1.6727104964639401</v>
      </c>
      <c r="K2944">
        <v>38.550299388502999</v>
      </c>
      <c r="M2944">
        <v>53.759668047644197</v>
      </c>
      <c r="N2944">
        <v>1.27585308674133</v>
      </c>
      <c r="O2944">
        <v>68.674698795180703</v>
      </c>
      <c r="P2944">
        <v>20.096463022508001</v>
      </c>
    </row>
    <row r="2945" spans="1:17" hidden="1" x14ac:dyDescent="0.3">
      <c r="A2945" t="s">
        <v>6054</v>
      </c>
      <c r="B2945" t="s">
        <v>6055</v>
      </c>
      <c r="C2945" t="str">
        <f>IFERROR(VLOOKUP(Table1[[#This Row],[Ticker]],[1]!Table1[[Symbol]:[Industry]],2,FALSE),"-")</f>
        <v>-</v>
      </c>
      <c r="D2945" t="s">
        <v>46</v>
      </c>
      <c r="E2945">
        <v>91.695178575</v>
      </c>
      <c r="F2945">
        <v>0.66</v>
      </c>
      <c r="G2945">
        <v>38.597963300196497</v>
      </c>
      <c r="H2945">
        <v>-31.722630856445399</v>
      </c>
      <c r="I2945">
        <v>8.0901868273154491</v>
      </c>
      <c r="J2945">
        <v>-5.1102635014958704</v>
      </c>
      <c r="K2945">
        <v>0.67457108507929897</v>
      </c>
      <c r="L2945">
        <v>0.580476167294525</v>
      </c>
      <c r="M2945">
        <v>23.0767645681163</v>
      </c>
      <c r="N2945">
        <v>0.28798914559702798</v>
      </c>
      <c r="O2945">
        <v>43.939393939393902</v>
      </c>
      <c r="P2945">
        <v>120</v>
      </c>
      <c r="Q2945">
        <v>8.5412554102412996E-2</v>
      </c>
    </row>
    <row r="2946" spans="1:17" hidden="1" x14ac:dyDescent="0.3">
      <c r="A2946" t="s">
        <v>6056</v>
      </c>
      <c r="B2946" t="s">
        <v>6057</v>
      </c>
      <c r="C2946" t="str">
        <f>IFERROR(VLOOKUP(Table1[[#This Row],[Ticker]],[1]!Table1[[Symbol]:[Industry]],2,FALSE),"-")</f>
        <v>-</v>
      </c>
      <c r="D2946" t="s">
        <v>637</v>
      </c>
      <c r="E2946">
        <v>91.496108160000006</v>
      </c>
      <c r="F2946">
        <v>84.73</v>
      </c>
      <c r="G2946">
        <v>-25.013978784283498</v>
      </c>
      <c r="H2946">
        <v>-6.2886656666946399</v>
      </c>
      <c r="I2946">
        <v>-19.2175475562311</v>
      </c>
      <c r="J2946">
        <v>0.22448291839762799</v>
      </c>
      <c r="K2946">
        <v>84.985223586481396</v>
      </c>
      <c r="L2946">
        <v>85.706376680048095</v>
      </c>
      <c r="M2946">
        <v>50.289174074770401</v>
      </c>
      <c r="N2946">
        <v>0.53567445380708301</v>
      </c>
      <c r="O2946">
        <v>23.568983830992501</v>
      </c>
      <c r="P2946">
        <v>10.038961038961</v>
      </c>
      <c r="Q2946">
        <v>-7.4311643226217999E-2</v>
      </c>
    </row>
    <row r="2947" spans="1:17" hidden="1" x14ac:dyDescent="0.3">
      <c r="A2947" t="s">
        <v>6058</v>
      </c>
      <c r="B2947" t="s">
        <v>6059</v>
      </c>
      <c r="C2947" t="str">
        <f>IFERROR(VLOOKUP(Table1[[#This Row],[Ticker]],[1]!Table1[[Symbol]:[Industry]],2,FALSE),"-")</f>
        <v>-</v>
      </c>
      <c r="E2947">
        <v>91.461299999999994</v>
      </c>
      <c r="F2947">
        <v>44.9</v>
      </c>
      <c r="G2947">
        <v>56.863269422645502</v>
      </c>
      <c r="H2947">
        <v>-1.8375733851810401</v>
      </c>
      <c r="I2947">
        <v>0.28408987579121098</v>
      </c>
      <c r="J2947">
        <v>-0.76243741453936598</v>
      </c>
      <c r="K2947">
        <v>44.860368257464401</v>
      </c>
      <c r="L2947">
        <v>39.943329557024697</v>
      </c>
      <c r="M2947">
        <v>53.4643951709661</v>
      </c>
      <c r="N2947">
        <v>1.36363636363636</v>
      </c>
      <c r="O2947">
        <v>16.4810690423162</v>
      </c>
      <c r="P2947">
        <v>87.0833333333333</v>
      </c>
    </row>
    <row r="2948" spans="1:17" hidden="1" x14ac:dyDescent="0.3">
      <c r="A2948" t="s">
        <v>6060</v>
      </c>
      <c r="B2948" t="s">
        <v>6061</v>
      </c>
      <c r="C2948" t="str">
        <f>IFERROR(VLOOKUP(Table1[[#This Row],[Ticker]],[1]!Table1[[Symbol]:[Industry]],2,FALSE),"-")</f>
        <v>-</v>
      </c>
      <c r="E2948">
        <v>91.437780000000004</v>
      </c>
      <c r="F2948">
        <v>165.65</v>
      </c>
      <c r="G2948">
        <v>-32.014572312338998</v>
      </c>
      <c r="H2948">
        <v>27.744035810221199</v>
      </c>
      <c r="I2948">
        <v>-19.1086927245052</v>
      </c>
      <c r="J2948">
        <v>-0.76243741453936598</v>
      </c>
      <c r="K2948">
        <v>151.121286924765</v>
      </c>
      <c r="L2948">
        <v>148.639317457114</v>
      </c>
      <c r="M2948">
        <v>71.420200178867603</v>
      </c>
      <c r="N2948">
        <v>0.63511830635118305</v>
      </c>
      <c r="O2948">
        <v>21.943857530938701</v>
      </c>
      <c r="P2948">
        <v>57.761904761904702</v>
      </c>
    </row>
    <row r="2949" spans="1:17" hidden="1" x14ac:dyDescent="0.3">
      <c r="A2949" t="s">
        <v>6062</v>
      </c>
      <c r="B2949" t="s">
        <v>6063</v>
      </c>
      <c r="C2949" t="str">
        <f>IFERROR(VLOOKUP(Table1[[#This Row],[Ticker]],[1]!Table1[[Symbol]:[Industry]],2,FALSE),"-")</f>
        <v>-</v>
      </c>
      <c r="D2949" t="s">
        <v>246</v>
      </c>
      <c r="E2949">
        <v>91.058782699999995</v>
      </c>
      <c r="F2949">
        <v>37.58</v>
      </c>
      <c r="G2949">
        <v>39.881149140904398</v>
      </c>
      <c r="H2949">
        <v>3.2437476257831999</v>
      </c>
      <c r="I2949">
        <v>-22.540015312993599</v>
      </c>
      <c r="J2949">
        <v>-2.30815394584668</v>
      </c>
      <c r="K2949">
        <v>35.905254477805997</v>
      </c>
      <c r="L2949">
        <v>33.842361645187097</v>
      </c>
      <c r="M2949">
        <v>59.6098515091631</v>
      </c>
      <c r="N2949">
        <v>0.87202860781296498</v>
      </c>
      <c r="O2949">
        <v>35.7104843001596</v>
      </c>
      <c r="P2949">
        <v>86.039603960395993</v>
      </c>
      <c r="Q2949">
        <v>5.9643064470543003E-2</v>
      </c>
    </row>
    <row r="2950" spans="1:17" hidden="1" x14ac:dyDescent="0.3">
      <c r="A2950" t="s">
        <v>6064</v>
      </c>
      <c r="B2950" t="s">
        <v>6065</v>
      </c>
      <c r="C2950" t="str">
        <f>IFERROR(VLOOKUP(Table1[[#This Row],[Ticker]],[1]!Table1[[Symbol]:[Industry]],2,FALSE),"-")</f>
        <v>-</v>
      </c>
      <c r="E2950">
        <v>91</v>
      </c>
      <c r="F2950">
        <v>180.55</v>
      </c>
      <c r="G2950">
        <v>108.078482780716</v>
      </c>
      <c r="H2950">
        <v>-8.2474535514808593</v>
      </c>
      <c r="I2950">
        <v>65.186802815544993</v>
      </c>
      <c r="J2950">
        <v>0.91354023909191795</v>
      </c>
      <c r="K2950">
        <v>164.70119014629</v>
      </c>
      <c r="L2950">
        <v>128.090841353607</v>
      </c>
      <c r="M2950">
        <v>59.407317931337303</v>
      </c>
      <c r="N2950">
        <v>0.64359936891355196</v>
      </c>
      <c r="O2950">
        <v>13.9573525339241</v>
      </c>
      <c r="P2950">
        <v>184.50992751339399</v>
      </c>
      <c r="Q2950">
        <v>0.15184061506393001</v>
      </c>
    </row>
    <row r="2951" spans="1:17" hidden="1" x14ac:dyDescent="0.3">
      <c r="A2951" t="s">
        <v>6066</v>
      </c>
      <c r="B2951" t="s">
        <v>6067</v>
      </c>
      <c r="C2951" t="str">
        <f>IFERROR(VLOOKUP(Table1[[#This Row],[Ticker]],[1]!Table1[[Symbol]:[Industry]],2,FALSE),"-")</f>
        <v>-</v>
      </c>
      <c r="E2951">
        <v>90.928302000000002</v>
      </c>
      <c r="F2951">
        <v>286.85000000000002</v>
      </c>
      <c r="G2951">
        <v>71.493789447143797</v>
      </c>
      <c r="H2951">
        <v>16.792417411584101</v>
      </c>
      <c r="I2951">
        <v>35.912912928835603</v>
      </c>
      <c r="J2951">
        <v>-6.3399951703149302</v>
      </c>
      <c r="K2951">
        <v>243.22166807880399</v>
      </c>
      <c r="L2951">
        <v>212.22846227304399</v>
      </c>
      <c r="M2951">
        <v>63.540177976713103</v>
      </c>
      <c r="N2951">
        <v>1.6932560773571099</v>
      </c>
      <c r="O2951">
        <v>8.9768171518214999</v>
      </c>
      <c r="P2951">
        <v>117.47536012130401</v>
      </c>
      <c r="Q2951">
        <v>8.2495151493520005E-2</v>
      </c>
    </row>
    <row r="2952" spans="1:17" hidden="1" x14ac:dyDescent="0.3">
      <c r="A2952" t="s">
        <v>6068</v>
      </c>
      <c r="B2952" t="s">
        <v>6069</v>
      </c>
      <c r="C2952" t="str">
        <f>IFERROR(VLOOKUP(Table1[[#This Row],[Ticker]],[1]!Table1[[Symbol]:[Industry]],2,FALSE),"-")</f>
        <v>-</v>
      </c>
      <c r="D2952" t="s">
        <v>711</v>
      </c>
      <c r="E2952">
        <v>90.884969691999999</v>
      </c>
      <c r="F2952">
        <v>44.49</v>
      </c>
      <c r="G2952">
        <v>13.2401478576353</v>
      </c>
      <c r="H2952">
        <v>-4.0299723977130704</v>
      </c>
      <c r="I2952">
        <v>14.554086770464901</v>
      </c>
      <c r="J2952">
        <v>0.148516810010862</v>
      </c>
      <c r="K2952">
        <v>43.317402435525601</v>
      </c>
      <c r="L2952">
        <v>38.982660660506703</v>
      </c>
      <c r="M2952">
        <v>59.271834326705303</v>
      </c>
      <c r="N2952">
        <v>0.61307937776038701</v>
      </c>
      <c r="O2952">
        <v>5.4169476286805898</v>
      </c>
      <c r="P2952">
        <v>44.635890767230102</v>
      </c>
    </row>
    <row r="2953" spans="1:17" hidden="1" x14ac:dyDescent="0.3">
      <c r="A2953" t="s">
        <v>6070</v>
      </c>
      <c r="B2953" t="s">
        <v>6071</v>
      </c>
      <c r="C2953" t="str">
        <f>IFERROR(VLOOKUP(Table1[[#This Row],[Ticker]],[1]!Table1[[Symbol]:[Industry]],2,FALSE),"-")</f>
        <v>-</v>
      </c>
      <c r="D2953" t="s">
        <v>304</v>
      </c>
      <c r="E2953">
        <v>90.748859400000001</v>
      </c>
      <c r="F2953">
        <v>231.95</v>
      </c>
      <c r="G2953">
        <v>22.283860736093899</v>
      </c>
      <c r="H2953">
        <v>13.970364672615601</v>
      </c>
      <c r="I2953">
        <v>5.8611946973332296</v>
      </c>
      <c r="J2953">
        <v>16.602245416712101</v>
      </c>
      <c r="K2953">
        <v>205.91153794490199</v>
      </c>
      <c r="L2953">
        <v>185.00768195543</v>
      </c>
      <c r="M2953">
        <v>85.747836810798802</v>
      </c>
      <c r="N2953">
        <v>2.0223988360129699</v>
      </c>
      <c r="O2953">
        <v>8.1698641948696</v>
      </c>
      <c r="P2953">
        <v>58.761122518822702</v>
      </c>
      <c r="Q2953">
        <v>3.3799069925290002E-3</v>
      </c>
    </row>
    <row r="2954" spans="1:17" hidden="1" x14ac:dyDescent="0.3">
      <c r="A2954" t="s">
        <v>6072</v>
      </c>
      <c r="B2954" t="s">
        <v>6073</v>
      </c>
      <c r="C2954" t="str">
        <f>IFERROR(VLOOKUP(Table1[[#This Row],[Ticker]],[1]!Table1[[Symbol]:[Industry]],2,FALSE),"-")</f>
        <v>-</v>
      </c>
      <c r="D2954" t="s">
        <v>337</v>
      </c>
      <c r="E2954">
        <v>90.697906250000003</v>
      </c>
      <c r="F2954">
        <v>380</v>
      </c>
      <c r="G2954">
        <v>18.442636446756399</v>
      </c>
      <c r="H2954">
        <v>-5.3072204711857696</v>
      </c>
      <c r="I2954">
        <v>53.1998978853211</v>
      </c>
      <c r="J2954">
        <v>0.51307278954226498</v>
      </c>
      <c r="K2954">
        <v>389.65222964199398</v>
      </c>
      <c r="L2954">
        <v>287.27384995280198</v>
      </c>
      <c r="M2954">
        <v>48.354926921931401</v>
      </c>
      <c r="N2954">
        <v>0.64563302435373304</v>
      </c>
      <c r="O2954">
        <v>37.986842105263101</v>
      </c>
      <c r="P2954">
        <v>153.333333333333</v>
      </c>
    </row>
    <row r="2955" spans="1:17" hidden="1" x14ac:dyDescent="0.3">
      <c r="A2955" t="s">
        <v>6074</v>
      </c>
      <c r="B2955" t="s">
        <v>6075</v>
      </c>
      <c r="C2955" t="str">
        <f>IFERROR(VLOOKUP(Table1[[#This Row],[Ticker]],[1]!Table1[[Symbol]:[Industry]],2,FALSE),"-")</f>
        <v>-</v>
      </c>
      <c r="E2955">
        <v>90.678701750000002</v>
      </c>
      <c r="F2955">
        <v>589.95000000000005</v>
      </c>
      <c r="G2955">
        <v>66.108976516055506</v>
      </c>
      <c r="H2955">
        <v>24.804550831680402</v>
      </c>
      <c r="I2955">
        <v>-9.3989530510511692</v>
      </c>
      <c r="J2955">
        <v>-4.8591093638262102</v>
      </c>
      <c r="K2955">
        <v>521.01337716962405</v>
      </c>
      <c r="L2955">
        <v>480.12541355534103</v>
      </c>
      <c r="M2955">
        <v>66.847889849897399</v>
      </c>
      <c r="N2955">
        <v>1.60937434326784</v>
      </c>
      <c r="O2955">
        <v>11.009407576913199</v>
      </c>
      <c r="P2955">
        <v>102.73195876288599</v>
      </c>
      <c r="Q2955">
        <v>8.3467423072561997E-2</v>
      </c>
    </row>
    <row r="2956" spans="1:17" hidden="1" x14ac:dyDescent="0.3">
      <c r="A2956" t="s">
        <v>6076</v>
      </c>
      <c r="B2956" t="s">
        <v>6077</v>
      </c>
      <c r="C2956" t="str">
        <f>IFERROR(VLOOKUP(Table1[[#This Row],[Ticker]],[1]!Table1[[Symbol]:[Industry]],2,FALSE),"-")</f>
        <v>-</v>
      </c>
      <c r="D2956" t="s">
        <v>46</v>
      </c>
      <c r="E2956">
        <v>90.522350000000003</v>
      </c>
      <c r="F2956">
        <v>307</v>
      </c>
      <c r="G2956">
        <v>35.219442636864002</v>
      </c>
      <c r="H2956">
        <v>2.71788740032726</v>
      </c>
      <c r="I2956">
        <v>31.715917821467499</v>
      </c>
      <c r="J2956">
        <v>0.90422925212729999</v>
      </c>
      <c r="K2956">
        <v>271.53025850831699</v>
      </c>
      <c r="L2956">
        <v>214.16564289136201</v>
      </c>
      <c r="M2956">
        <v>52.537663861757203</v>
      </c>
      <c r="N2956">
        <v>0.74656679151061101</v>
      </c>
      <c r="O2956">
        <v>5.0488599348534198</v>
      </c>
      <c r="P2956">
        <v>79.322429906541998</v>
      </c>
      <c r="Q2956">
        <v>0.144201837289752</v>
      </c>
    </row>
    <row r="2957" spans="1:17" hidden="1" x14ac:dyDescent="0.3">
      <c r="A2957" t="s">
        <v>6078</v>
      </c>
      <c r="B2957" t="s">
        <v>6079</v>
      </c>
      <c r="C2957" t="str">
        <f>IFERROR(VLOOKUP(Table1[[#This Row],[Ticker]],[1]!Table1[[Symbol]:[Industry]],2,FALSE),"-")</f>
        <v>-</v>
      </c>
      <c r="E2957">
        <v>90.354600000000005</v>
      </c>
      <c r="F2957">
        <v>139</v>
      </c>
      <c r="G2957">
        <v>5.9789156811489104</v>
      </c>
      <c r="H2957">
        <v>9.9237928952414993</v>
      </c>
      <c r="I2957">
        <v>-3.3245463966513999</v>
      </c>
      <c r="J2957">
        <v>10.1750625854606</v>
      </c>
      <c r="K2957">
        <v>126.842435781015</v>
      </c>
      <c r="M2957">
        <v>75.781553111472505</v>
      </c>
      <c r="N2957">
        <v>1.35793077215671</v>
      </c>
      <c r="O2957">
        <v>9.4964028776978395</v>
      </c>
      <c r="P2957">
        <v>44.041450777202002</v>
      </c>
    </row>
    <row r="2958" spans="1:17" hidden="1" x14ac:dyDescent="0.3">
      <c r="A2958" t="s">
        <v>6080</v>
      </c>
      <c r="B2958" t="s">
        <v>6081</v>
      </c>
      <c r="C2958" t="str">
        <f>IFERROR(VLOOKUP(Table1[[#This Row],[Ticker]],[1]!Table1[[Symbol]:[Industry]],2,FALSE),"-")</f>
        <v>-</v>
      </c>
      <c r="D2958" t="s">
        <v>163</v>
      </c>
      <c r="E2958">
        <v>90.302972304999997</v>
      </c>
      <c r="F2958">
        <v>1454.85</v>
      </c>
      <c r="G2958">
        <v>36.963299328493598</v>
      </c>
      <c r="H2958">
        <v>3.7940358102212501</v>
      </c>
      <c r="I2958">
        <v>-18.163437761897701</v>
      </c>
      <c r="J2958">
        <v>-2.5973316219621898</v>
      </c>
      <c r="K2958">
        <v>1424.8036308350299</v>
      </c>
      <c r="L2958">
        <v>1345.2852700656999</v>
      </c>
      <c r="M2958">
        <v>44.824230797207399</v>
      </c>
      <c r="N2958">
        <v>0.39561214454049698</v>
      </c>
      <c r="O2958">
        <v>27.9753926521634</v>
      </c>
      <c r="P2958">
        <v>94.109406270847202</v>
      </c>
      <c r="Q2958">
        <v>8.9854272953975994E-2</v>
      </c>
    </row>
    <row r="2959" spans="1:17" hidden="1" x14ac:dyDescent="0.3">
      <c r="A2959" t="s">
        <v>6082</v>
      </c>
      <c r="B2959" t="s">
        <v>6083</v>
      </c>
      <c r="C2959" t="str">
        <f>IFERROR(VLOOKUP(Table1[[#This Row],[Ticker]],[1]!Table1[[Symbol]:[Industry]],2,FALSE),"-")</f>
        <v>-</v>
      </c>
      <c r="D2959" t="s">
        <v>290</v>
      </c>
      <c r="E2959">
        <v>90.120800000000003</v>
      </c>
      <c r="F2959">
        <v>127.1</v>
      </c>
      <c r="G2959">
        <v>-44.110032815051099</v>
      </c>
      <c r="H2959">
        <v>-10.0189271527416</v>
      </c>
      <c r="I2959">
        <v>-54.137085899957199</v>
      </c>
      <c r="J2959">
        <v>-7.7914229217857303</v>
      </c>
      <c r="K2959">
        <v>141.30898461414799</v>
      </c>
      <c r="M2959">
        <v>47.1813780397475</v>
      </c>
      <c r="N2959">
        <v>0.836139169472502</v>
      </c>
      <c r="O2959">
        <v>80.527143981117206</v>
      </c>
      <c r="P2959">
        <v>11.589113257243101</v>
      </c>
    </row>
    <row r="2960" spans="1:17" hidden="1" x14ac:dyDescent="0.3">
      <c r="A2960" t="s">
        <v>6084</v>
      </c>
      <c r="B2960" t="s">
        <v>6085</v>
      </c>
      <c r="C2960" t="str">
        <f>IFERROR(VLOOKUP(Table1[[#This Row],[Ticker]],[1]!Table1[[Symbol]:[Industry]],2,FALSE),"-")</f>
        <v>-</v>
      </c>
      <c r="D2960" t="s">
        <v>548</v>
      </c>
      <c r="E2960">
        <v>89.952922000000001</v>
      </c>
      <c r="F2960">
        <v>108.8</v>
      </c>
      <c r="G2960">
        <v>-8.1411671345860697</v>
      </c>
      <c r="H2960">
        <v>-9.3352434690580193</v>
      </c>
      <c r="I2960">
        <v>-8.1919866712546092</v>
      </c>
      <c r="J2960">
        <v>8.2119215598196007</v>
      </c>
      <c r="K2960">
        <v>115.521736932868</v>
      </c>
      <c r="L2960">
        <v>108.98776173635299</v>
      </c>
      <c r="M2960">
        <v>71.560552415257803</v>
      </c>
      <c r="N2960">
        <v>2.6415579280347901</v>
      </c>
      <c r="O2960">
        <v>46.461397058823501</v>
      </c>
      <c r="P2960">
        <v>37.373737373737299</v>
      </c>
      <c r="Q2960">
        <v>2.9366616000810002E-3</v>
      </c>
    </row>
    <row r="2961" spans="1:17" hidden="1" x14ac:dyDescent="0.3">
      <c r="A2961" t="s">
        <v>6086</v>
      </c>
      <c r="B2961" t="s">
        <v>6087</v>
      </c>
      <c r="C2961" t="str">
        <f>IFERROR(VLOOKUP(Table1[[#This Row],[Ticker]],[1]!Table1[[Symbol]:[Industry]],2,FALSE),"-")</f>
        <v>-</v>
      </c>
      <c r="D2961" t="s">
        <v>21</v>
      </c>
      <c r="E2961">
        <v>89.888000000000005</v>
      </c>
      <c r="F2961">
        <v>106.2</v>
      </c>
      <c r="G2961">
        <v>-79.431669605597307</v>
      </c>
      <c r="H2961">
        <v>-5.8658736704838397</v>
      </c>
      <c r="I2961">
        <v>-38.744122507855003</v>
      </c>
      <c r="J2961">
        <v>-12.0912278745053</v>
      </c>
      <c r="K2961">
        <v>109.41123779212499</v>
      </c>
      <c r="L2961">
        <v>124.83088775874501</v>
      </c>
      <c r="M2961">
        <v>47.161640507234601</v>
      </c>
      <c r="N2961">
        <v>1.0509641873278199</v>
      </c>
      <c r="O2961">
        <v>124.105461393596</v>
      </c>
      <c r="P2961">
        <v>9.4845360824742304</v>
      </c>
    </row>
    <row r="2962" spans="1:17" hidden="1" x14ac:dyDescent="0.3">
      <c r="A2962" t="s">
        <v>6088</v>
      </c>
      <c r="B2962" t="s">
        <v>6089</v>
      </c>
      <c r="C2962" t="str">
        <f>IFERROR(VLOOKUP(Table1[[#This Row],[Ticker]],[1]!Table1[[Symbol]:[Industry]],2,FALSE),"-")</f>
        <v>-</v>
      </c>
      <c r="D2962" t="s">
        <v>553</v>
      </c>
      <c r="E2962">
        <v>89.815860400000005</v>
      </c>
      <c r="F2962">
        <v>8.17</v>
      </c>
      <c r="G2962">
        <v>-46.146633949312303</v>
      </c>
      <c r="H2962">
        <v>-8.8798344099409601</v>
      </c>
      <c r="I2962">
        <v>-48.1315149681568</v>
      </c>
      <c r="J2962">
        <v>-5.4696704799813798</v>
      </c>
      <c r="K2962">
        <v>8.9543642127024192</v>
      </c>
      <c r="L2962">
        <v>9.4252745240549807</v>
      </c>
      <c r="M2962">
        <v>35.774365407983197</v>
      </c>
      <c r="N2962">
        <v>0.73468924060261998</v>
      </c>
      <c r="O2962">
        <v>75.887392900856696</v>
      </c>
      <c r="P2962">
        <v>7.3587385019710796</v>
      </c>
      <c r="Q2962">
        <v>0.199525764206056</v>
      </c>
    </row>
    <row r="2963" spans="1:17" hidden="1" x14ac:dyDescent="0.3">
      <c r="A2963" t="s">
        <v>6090</v>
      </c>
      <c r="B2963" t="s">
        <v>6091</v>
      </c>
      <c r="C2963" t="str">
        <f>IFERROR(VLOOKUP(Table1[[#This Row],[Ticker]],[1]!Table1[[Symbol]:[Industry]],2,FALSE),"-")</f>
        <v>-</v>
      </c>
      <c r="D2963" t="s">
        <v>46</v>
      </c>
      <c r="E2963">
        <v>89.575296863999995</v>
      </c>
      <c r="F2963">
        <v>53.4</v>
      </c>
      <c r="G2963">
        <v>75.967407067850402</v>
      </c>
      <c r="H2963">
        <v>-19.664114659998098</v>
      </c>
      <c r="I2963">
        <v>36.019399947614502</v>
      </c>
      <c r="J2963">
        <v>2.1854083904492798</v>
      </c>
      <c r="K2963">
        <v>53.624924418488902</v>
      </c>
      <c r="L2963">
        <v>44.366953002712698</v>
      </c>
      <c r="M2963">
        <v>53.767583664771998</v>
      </c>
      <c r="N2963">
        <v>0.33443764999519998</v>
      </c>
      <c r="O2963">
        <v>54.9063670411985</v>
      </c>
      <c r="P2963">
        <v>110.05948263082399</v>
      </c>
      <c r="Q2963">
        <v>0.167091607959272</v>
      </c>
    </row>
    <row r="2964" spans="1:17" hidden="1" x14ac:dyDescent="0.3">
      <c r="A2964" t="s">
        <v>6092</v>
      </c>
      <c r="B2964" t="s">
        <v>6093</v>
      </c>
      <c r="C2964" t="str">
        <f>IFERROR(VLOOKUP(Table1[[#This Row],[Ticker]],[1]!Table1[[Symbol]:[Industry]],2,FALSE),"-")</f>
        <v>-</v>
      </c>
      <c r="D2964" t="s">
        <v>938</v>
      </c>
      <c r="E2964">
        <v>89.468688439999994</v>
      </c>
      <c r="F2964">
        <v>53.45</v>
      </c>
      <c r="G2964">
        <v>-52.371565785675998</v>
      </c>
      <c r="H2964">
        <v>-1.80548617830645</v>
      </c>
      <c r="I2964">
        <v>-33.075004913097501</v>
      </c>
      <c r="J2964">
        <v>-3.2895132268137299</v>
      </c>
      <c r="K2964">
        <v>54.804138621056403</v>
      </c>
      <c r="M2964">
        <v>50.818372106802002</v>
      </c>
      <c r="N2964">
        <v>1.58920302217889</v>
      </c>
      <c r="O2964">
        <v>50.982226379794099</v>
      </c>
      <c r="P2964">
        <v>10.8921161825726</v>
      </c>
    </row>
    <row r="2965" spans="1:17" hidden="1" x14ac:dyDescent="0.3">
      <c r="A2965" t="s">
        <v>6094</v>
      </c>
      <c r="B2965" t="s">
        <v>6095</v>
      </c>
      <c r="C2965" t="str">
        <f>IFERROR(VLOOKUP(Table1[[#This Row],[Ticker]],[1]!Table1[[Symbol]:[Industry]],2,FALSE),"-")</f>
        <v>-</v>
      </c>
      <c r="E2965">
        <v>89.308939980999995</v>
      </c>
      <c r="F2965">
        <v>10.02</v>
      </c>
      <c r="G2965">
        <v>-44.0111448591962</v>
      </c>
      <c r="H2965">
        <v>-15.478246310174001</v>
      </c>
      <c r="I2965">
        <v>-39.867966760892003</v>
      </c>
      <c r="J2965">
        <v>-5.2643531233516097</v>
      </c>
      <c r="K2965">
        <v>11.129206120319999</v>
      </c>
      <c r="L2965">
        <v>12.486944549139601</v>
      </c>
      <c r="M2965">
        <v>38.250744632356799</v>
      </c>
      <c r="N2965">
        <v>0.63968723421042595</v>
      </c>
      <c r="O2965">
        <v>87.883342626487902</v>
      </c>
      <c r="P2965">
        <v>8.2073434125270008</v>
      </c>
      <c r="Q2965">
        <v>7.4435364970239004E-2</v>
      </c>
    </row>
    <row r="2966" spans="1:17" hidden="1" x14ac:dyDescent="0.3">
      <c r="A2966" t="s">
        <v>6096</v>
      </c>
      <c r="B2966" t="s">
        <v>6097</v>
      </c>
      <c r="C2966" t="str">
        <f>IFERROR(VLOOKUP(Table1[[#This Row],[Ticker]],[1]!Table1[[Symbol]:[Industry]],2,FALSE),"-")</f>
        <v>-</v>
      </c>
      <c r="E2966">
        <v>89.183160000000001</v>
      </c>
      <c r="F2966">
        <v>74.040000000000006</v>
      </c>
      <c r="G2966">
        <v>86.944749117434895</v>
      </c>
      <c r="H2966">
        <v>8.8590585719814801</v>
      </c>
      <c r="I2966">
        <v>24.8720083680507</v>
      </c>
      <c r="J2966">
        <v>-10.8582457977729</v>
      </c>
      <c r="K2966">
        <v>71.618018084491794</v>
      </c>
      <c r="L2966">
        <v>61.980855184343703</v>
      </c>
      <c r="M2966">
        <v>38.084393036771701</v>
      </c>
      <c r="N2966">
        <v>0.333682131962658</v>
      </c>
      <c r="O2966">
        <v>22.974068071312701</v>
      </c>
      <c r="P2966">
        <v>138.83870967741899</v>
      </c>
    </row>
    <row r="2967" spans="1:17" hidden="1" x14ac:dyDescent="0.3">
      <c r="A2967" t="s">
        <v>6098</v>
      </c>
      <c r="B2967" t="s">
        <v>6099</v>
      </c>
      <c r="C2967" t="str">
        <f>IFERROR(VLOOKUP(Table1[[#This Row],[Ticker]],[1]!Table1[[Symbol]:[Industry]],2,FALSE),"-")</f>
        <v>-</v>
      </c>
      <c r="E2967">
        <v>89.010744000000003</v>
      </c>
      <c r="F2967">
        <v>79.55</v>
      </c>
      <c r="G2967">
        <v>-41.185111150794299</v>
      </c>
      <c r="H2967">
        <v>-16.6349115581997</v>
      </c>
      <c r="I2967">
        <v>-26.6928876236754</v>
      </c>
      <c r="J2967">
        <v>1.67658697570453</v>
      </c>
      <c r="M2967">
        <v>21.886334437986399</v>
      </c>
      <c r="O2967">
        <v>23.192960402262699</v>
      </c>
      <c r="P2967">
        <v>0.441919191919182</v>
      </c>
    </row>
    <row r="2968" spans="1:17" hidden="1" x14ac:dyDescent="0.3">
      <c r="A2968" t="s">
        <v>6100</v>
      </c>
      <c r="B2968" t="s">
        <v>6101</v>
      </c>
      <c r="C2968" t="str">
        <f>IFERROR(VLOOKUP(Table1[[#This Row],[Ticker]],[1]!Table1[[Symbol]:[Industry]],2,FALSE),"-")</f>
        <v>-</v>
      </c>
      <c r="D2968" t="s">
        <v>553</v>
      </c>
      <c r="E2968">
        <v>88.940864564999998</v>
      </c>
      <c r="F2968">
        <v>88.56</v>
      </c>
      <c r="G2968">
        <v>168.40488740139401</v>
      </c>
      <c r="H2968">
        <v>35.145622062699701</v>
      </c>
      <c r="I2968">
        <v>58.8576376564708</v>
      </c>
      <c r="J2968">
        <v>30.787950182359801</v>
      </c>
      <c r="K2968">
        <v>65.712641433367807</v>
      </c>
      <c r="L2968">
        <v>55.865840618161499</v>
      </c>
      <c r="M2968">
        <v>78.121063818343202</v>
      </c>
      <c r="N2968">
        <v>4.2878613289438299</v>
      </c>
      <c r="O2968">
        <v>9.5189701897018892</v>
      </c>
      <c r="P2968">
        <v>205.37931034482699</v>
      </c>
      <c r="Q2968">
        <v>6.3910970792514996E-2</v>
      </c>
    </row>
    <row r="2969" spans="1:17" hidden="1" x14ac:dyDescent="0.3">
      <c r="A2969" t="s">
        <v>6102</v>
      </c>
      <c r="B2969" t="s">
        <v>6103</v>
      </c>
      <c r="C2969" t="str">
        <f>IFERROR(VLOOKUP(Table1[[#This Row],[Ticker]],[1]!Table1[[Symbol]:[Industry]],2,FALSE),"-")</f>
        <v>-</v>
      </c>
      <c r="D2969" t="s">
        <v>637</v>
      </c>
      <c r="E2969">
        <v>88.922340000000005</v>
      </c>
      <c r="F2969">
        <v>155.85</v>
      </c>
      <c r="G2969">
        <v>208.11180747276501</v>
      </c>
      <c r="H2969">
        <v>69.861527559396094</v>
      </c>
      <c r="I2969">
        <v>84.572788945318393</v>
      </c>
      <c r="J2969">
        <v>3.4998576674278401</v>
      </c>
      <c r="K2969">
        <v>113.74378130093</v>
      </c>
      <c r="L2969">
        <v>83.614386458148502</v>
      </c>
      <c r="M2969">
        <v>82.465252500996499</v>
      </c>
      <c r="N2969">
        <v>0.41307778981324</v>
      </c>
      <c r="O2969">
        <v>5.1973051010587099</v>
      </c>
      <c r="P2969">
        <v>280.12195121951203</v>
      </c>
      <c r="Q2969">
        <v>8.3331205323387003E-2</v>
      </c>
    </row>
    <row r="2970" spans="1:17" hidden="1" x14ac:dyDescent="0.3">
      <c r="A2970" t="s">
        <v>6104</v>
      </c>
      <c r="B2970" t="s">
        <v>6105</v>
      </c>
      <c r="C2970" t="str">
        <f>IFERROR(VLOOKUP(Table1[[#This Row],[Ticker]],[1]!Table1[[Symbol]:[Industry]],2,FALSE),"-")</f>
        <v>-</v>
      </c>
      <c r="E2970">
        <v>88.815023999999994</v>
      </c>
      <c r="F2970">
        <v>44</v>
      </c>
      <c r="G2970">
        <v>-48.096288346003803</v>
      </c>
      <c r="H2970">
        <v>13.6467385129239</v>
      </c>
      <c r="I2970">
        <v>-33.743176114592501</v>
      </c>
      <c r="J2970">
        <v>-2.84924604109257E-2</v>
      </c>
      <c r="K2970">
        <v>43.054499839428203</v>
      </c>
      <c r="L2970">
        <v>45.429662608293803</v>
      </c>
      <c r="M2970">
        <v>57.049362975572002</v>
      </c>
      <c r="N2970">
        <v>0.15454083892661299</v>
      </c>
      <c r="O2970">
        <v>55.6590909090908</v>
      </c>
      <c r="P2970">
        <v>25.714285714285701</v>
      </c>
      <c r="Q2970">
        <v>0.125549823945174</v>
      </c>
    </row>
    <row r="2971" spans="1:17" hidden="1" x14ac:dyDescent="0.3">
      <c r="A2971" t="s">
        <v>6106</v>
      </c>
      <c r="B2971" t="s">
        <v>6107</v>
      </c>
      <c r="C2971" t="str">
        <f>IFERROR(VLOOKUP(Table1[[#This Row],[Ticker]],[1]!Table1[[Symbol]:[Industry]],2,FALSE),"-")</f>
        <v>-</v>
      </c>
      <c r="E2971">
        <v>88.727400000000003</v>
      </c>
      <c r="F2971">
        <v>266.5</v>
      </c>
      <c r="G2971">
        <v>300.68129663352897</v>
      </c>
      <c r="H2971">
        <v>14.009253201525601</v>
      </c>
      <c r="I2971">
        <v>136.69093309597201</v>
      </c>
      <c r="J2971">
        <v>-0.45108210318404701</v>
      </c>
      <c r="K2971">
        <v>234.39852319414399</v>
      </c>
      <c r="L2971">
        <v>156.934253716699</v>
      </c>
      <c r="M2971">
        <v>62.420229462058202</v>
      </c>
      <c r="N2971">
        <v>0.46250738507248201</v>
      </c>
      <c r="O2971">
        <v>6.8292682926829302</v>
      </c>
      <c r="P2971">
        <v>357.903780068728</v>
      </c>
      <c r="Q2971">
        <v>0.12578634143192299</v>
      </c>
    </row>
    <row r="2972" spans="1:17" hidden="1" x14ac:dyDescent="0.3">
      <c r="A2972" t="s">
        <v>6108</v>
      </c>
      <c r="B2972" t="s">
        <v>6109</v>
      </c>
      <c r="C2972" t="str">
        <f>IFERROR(VLOOKUP(Table1[[#This Row],[Ticker]],[1]!Table1[[Symbol]:[Industry]],2,FALSE),"-")</f>
        <v>-</v>
      </c>
      <c r="D2972" t="s">
        <v>726</v>
      </c>
      <c r="E2972">
        <v>88.637278359999996</v>
      </c>
      <c r="F2972">
        <v>46.33</v>
      </c>
      <c r="G2972">
        <v>-36.788883895161298</v>
      </c>
      <c r="H2972">
        <v>8.4980968552290204</v>
      </c>
      <c r="I2972">
        <v>0.81524765456606096</v>
      </c>
      <c r="J2972">
        <v>-0.14359716700327599</v>
      </c>
      <c r="K2972">
        <v>42.386996804841097</v>
      </c>
      <c r="L2972">
        <v>42.971370748583297</v>
      </c>
      <c r="M2972">
        <v>50.556806016073097</v>
      </c>
      <c r="N2972">
        <v>0.95998987012538906</v>
      </c>
      <c r="O2972">
        <v>22.3829052449816</v>
      </c>
      <c r="P2972">
        <v>46.846275752773302</v>
      </c>
      <c r="Q2972">
        <v>9.7837376060798995E-2</v>
      </c>
    </row>
    <row r="2973" spans="1:17" hidden="1" x14ac:dyDescent="0.3">
      <c r="A2973" t="s">
        <v>6110</v>
      </c>
      <c r="B2973" t="s">
        <v>6111</v>
      </c>
      <c r="C2973" t="str">
        <f>IFERROR(VLOOKUP(Table1[[#This Row],[Ticker]],[1]!Table1[[Symbol]:[Industry]],2,FALSE),"-")</f>
        <v>-</v>
      </c>
      <c r="E2973">
        <v>88.556049999999999</v>
      </c>
      <c r="F2973">
        <v>268.5</v>
      </c>
      <c r="G2973">
        <v>832.86913157458002</v>
      </c>
      <c r="H2973">
        <v>-8.3514992712812202</v>
      </c>
      <c r="I2973">
        <v>297.20187355594499</v>
      </c>
      <c r="J2973">
        <v>-2.5969697886400902</v>
      </c>
      <c r="K2973">
        <v>262.84090405557902</v>
      </c>
      <c r="L2973">
        <v>165.578878595585</v>
      </c>
      <c r="M2973">
        <v>38.816341616446799</v>
      </c>
      <c r="N2973">
        <v>0.46904078871432697</v>
      </c>
      <c r="O2973">
        <v>16.927374301675901</v>
      </c>
      <c r="P2973">
        <v>1171.9090478446201</v>
      </c>
      <c r="Q2973">
        <v>0.18027992359099199</v>
      </c>
    </row>
    <row r="2974" spans="1:17" hidden="1" x14ac:dyDescent="0.3">
      <c r="A2974" t="s">
        <v>6112</v>
      </c>
      <c r="B2974" t="s">
        <v>6113</v>
      </c>
      <c r="C2974" t="str">
        <f>IFERROR(VLOOKUP(Table1[[#This Row],[Ticker]],[1]!Table1[[Symbol]:[Industry]],2,FALSE),"-")</f>
        <v>-</v>
      </c>
      <c r="E2974">
        <v>88.404913296000004</v>
      </c>
      <c r="F2974">
        <v>71.5</v>
      </c>
      <c r="G2974">
        <v>715.76521889501396</v>
      </c>
      <c r="H2974">
        <v>-3.7639745256960402</v>
      </c>
      <c r="I2974">
        <v>254.75685349398199</v>
      </c>
      <c r="J2974">
        <v>-2.7896520771330802</v>
      </c>
      <c r="K2974">
        <v>62.0199405087236</v>
      </c>
      <c r="L2974">
        <v>40.063134470587698</v>
      </c>
      <c r="M2974">
        <v>61.531821464516</v>
      </c>
      <c r="N2974">
        <v>0.51391117174099799</v>
      </c>
      <c r="O2974">
        <v>4.7832167832167798</v>
      </c>
      <c r="P2974">
        <v>742.16725559481699</v>
      </c>
      <c r="Q2974">
        <v>0.203163186951584</v>
      </c>
    </row>
    <row r="2975" spans="1:17" hidden="1" x14ac:dyDescent="0.3">
      <c r="A2975" t="s">
        <v>6114</v>
      </c>
      <c r="B2975" t="s">
        <v>6115</v>
      </c>
      <c r="C2975" t="str">
        <f>IFERROR(VLOOKUP(Table1[[#This Row],[Ticker]],[1]!Table1[[Symbol]:[Industry]],2,FALSE),"-")</f>
        <v>-</v>
      </c>
      <c r="D2975" t="s">
        <v>711</v>
      </c>
      <c r="E2975">
        <v>88.390709483999998</v>
      </c>
      <c r="F2975">
        <v>100.04</v>
      </c>
      <c r="G2975">
        <v>33.075087483202999</v>
      </c>
      <c r="H2975">
        <v>-0.909698953816656</v>
      </c>
      <c r="I2975">
        <v>27.499328410370001</v>
      </c>
      <c r="J2975">
        <v>0.90541573302495804</v>
      </c>
      <c r="K2975">
        <v>95.306501981093902</v>
      </c>
      <c r="L2975">
        <v>82.843589218751006</v>
      </c>
      <c r="M2975">
        <v>50.698257281001702</v>
      </c>
      <c r="N2975">
        <v>1.3489418132834901</v>
      </c>
      <c r="O2975">
        <v>2.70891643342663</v>
      </c>
      <c r="P2975">
        <v>69.559322033898297</v>
      </c>
    </row>
    <row r="2976" spans="1:17" hidden="1" x14ac:dyDescent="0.3">
      <c r="A2976" t="s">
        <v>6116</v>
      </c>
      <c r="B2976" t="s">
        <v>6117</v>
      </c>
      <c r="C2976" t="str">
        <f>IFERROR(VLOOKUP(Table1[[#This Row],[Ticker]],[1]!Table1[[Symbol]:[Industry]],2,FALSE),"-")</f>
        <v>-</v>
      </c>
      <c r="D2976" t="s">
        <v>253</v>
      </c>
      <c r="E2976">
        <v>88.004400000000004</v>
      </c>
      <c r="F2976">
        <v>13.64</v>
      </c>
      <c r="G2976">
        <v>18.450524086538898</v>
      </c>
      <c r="H2976">
        <v>14.9440358102212</v>
      </c>
      <c r="I2976">
        <v>61.296536033664601</v>
      </c>
      <c r="J2976">
        <v>-0.24353452350897101</v>
      </c>
      <c r="K2976">
        <v>12.165717226022901</v>
      </c>
      <c r="L2976">
        <v>9.5058639620436303</v>
      </c>
      <c r="M2976">
        <v>55.846353612355799</v>
      </c>
      <c r="N2976">
        <v>0.70343747397762102</v>
      </c>
      <c r="O2976">
        <v>5.5718475073313698</v>
      </c>
      <c r="P2976">
        <v>124.379009705543</v>
      </c>
    </row>
    <row r="2977" spans="1:17" hidden="1" x14ac:dyDescent="0.3">
      <c r="A2977" t="s">
        <v>6118</v>
      </c>
      <c r="B2977" t="s">
        <v>6119</v>
      </c>
      <c r="C2977" t="str">
        <f>IFERROR(VLOOKUP(Table1[[#This Row],[Ticker]],[1]!Table1[[Symbol]:[Industry]],2,FALSE),"-")</f>
        <v>-</v>
      </c>
      <c r="D2977" t="s">
        <v>416</v>
      </c>
      <c r="E2977">
        <v>87.79179877</v>
      </c>
      <c r="F2977">
        <v>20.77</v>
      </c>
      <c r="G2977">
        <v>-7.3762487341874099</v>
      </c>
      <c r="H2977">
        <v>3.7895269072918998</v>
      </c>
      <c r="I2977">
        <v>-18.393379133963201</v>
      </c>
      <c r="J2977">
        <v>-2.9307389116999301</v>
      </c>
      <c r="K2977">
        <v>18.608286045485102</v>
      </c>
      <c r="L2977">
        <v>18.913169841942199</v>
      </c>
      <c r="M2977">
        <v>53.079216535974702</v>
      </c>
      <c r="N2977">
        <v>1.6360045983496601</v>
      </c>
      <c r="O2977">
        <v>21.810303322099099</v>
      </c>
      <c r="P2977">
        <v>34.259857789269503</v>
      </c>
      <c r="Q2977">
        <v>6.3625001408672999E-2</v>
      </c>
    </row>
    <row r="2978" spans="1:17" hidden="1" x14ac:dyDescent="0.3">
      <c r="A2978" t="s">
        <v>6120</v>
      </c>
      <c r="B2978" t="s">
        <v>6121</v>
      </c>
      <c r="C2978" t="str">
        <f>IFERROR(VLOOKUP(Table1[[#This Row],[Ticker]],[1]!Table1[[Symbol]:[Industry]],2,FALSE),"-")</f>
        <v>-</v>
      </c>
      <c r="D2978" t="s">
        <v>243</v>
      </c>
      <c r="E2978">
        <v>87.789519999999996</v>
      </c>
      <c r="F2978">
        <v>81.25</v>
      </c>
      <c r="G2978">
        <v>-19.8446596506231</v>
      </c>
      <c r="H2978">
        <v>-5.6020806946331101</v>
      </c>
      <c r="I2978">
        <v>-29.0016499073784</v>
      </c>
      <c r="J2978">
        <v>3.7070580540591001E-2</v>
      </c>
      <c r="K2978">
        <v>84.829941567201899</v>
      </c>
      <c r="M2978">
        <v>40.360532664010599</v>
      </c>
      <c r="N2978">
        <v>1.0423197492163001</v>
      </c>
      <c r="O2978">
        <v>53.415384615384603</v>
      </c>
      <c r="P2978">
        <v>15.823235923022001</v>
      </c>
    </row>
    <row r="2979" spans="1:17" hidden="1" x14ac:dyDescent="0.3">
      <c r="A2979" t="s">
        <v>6122</v>
      </c>
      <c r="B2979" t="s">
        <v>6123</v>
      </c>
      <c r="C2979" t="str">
        <f>IFERROR(VLOOKUP(Table1[[#This Row],[Ticker]],[1]!Table1[[Symbol]:[Industry]],2,FALSE),"-")</f>
        <v>-</v>
      </c>
      <c r="E2979">
        <v>87.448802000000001</v>
      </c>
      <c r="F2979">
        <v>1.37</v>
      </c>
      <c r="G2979">
        <v>42.733765769332301</v>
      </c>
      <c r="H2979">
        <v>14.5868929530783</v>
      </c>
      <c r="I2979">
        <v>-31.792854108357002</v>
      </c>
      <c r="J2979">
        <v>-18.553848457484101</v>
      </c>
      <c r="K2979">
        <v>1.21407758728954</v>
      </c>
      <c r="L2979">
        <v>1.1160110941541499</v>
      </c>
      <c r="M2979">
        <v>51.551403641297</v>
      </c>
      <c r="N2979">
        <v>3.3484578142914199</v>
      </c>
      <c r="O2979">
        <v>35.036496350364899</v>
      </c>
      <c r="P2979">
        <v>101.470588235294</v>
      </c>
      <c r="Q2979">
        <v>6.2264847432474998E-2</v>
      </c>
    </row>
    <row r="2980" spans="1:17" hidden="1" x14ac:dyDescent="0.3">
      <c r="A2980" t="s">
        <v>6124</v>
      </c>
      <c r="B2980" t="s">
        <v>6125</v>
      </c>
      <c r="C2980" t="str">
        <f>IFERROR(VLOOKUP(Table1[[#This Row],[Ticker]],[1]!Table1[[Symbol]:[Industry]],2,FALSE),"-")</f>
        <v>-</v>
      </c>
      <c r="E2980">
        <v>87.290694000000002</v>
      </c>
      <c r="F2980">
        <v>50</v>
      </c>
      <c r="G2980">
        <v>-20.0190579763992</v>
      </c>
      <c r="H2980">
        <v>-8.98189011570466</v>
      </c>
      <c r="I2980">
        <v>-22.624098886970199</v>
      </c>
      <c r="J2980">
        <v>2.99756258546063</v>
      </c>
      <c r="K2980">
        <v>50.724472536369603</v>
      </c>
      <c r="L2980">
        <v>49.559634994062101</v>
      </c>
      <c r="M2980">
        <v>52.112505719723998</v>
      </c>
      <c r="N2980">
        <v>2.3095823095823098</v>
      </c>
      <c r="O2980">
        <v>21.58</v>
      </c>
      <c r="P2980">
        <v>24.285359184688001</v>
      </c>
    </row>
    <row r="2981" spans="1:17" hidden="1" x14ac:dyDescent="0.3">
      <c r="A2981" t="s">
        <v>6126</v>
      </c>
      <c r="B2981" t="s">
        <v>6127</v>
      </c>
      <c r="C2981" t="str">
        <f>IFERROR(VLOOKUP(Table1[[#This Row],[Ticker]],[1]!Table1[[Symbol]:[Industry]],2,FALSE),"-")</f>
        <v>-</v>
      </c>
      <c r="D2981" t="s">
        <v>711</v>
      </c>
      <c r="E2981">
        <v>86.967899709999998</v>
      </c>
      <c r="F2981">
        <v>53.03</v>
      </c>
      <c r="G2981">
        <v>-8.5313987802657891</v>
      </c>
      <c r="H2981">
        <v>7.6814248588275902E-2</v>
      </c>
      <c r="I2981">
        <v>-1.7976869268373501</v>
      </c>
      <c r="J2981">
        <v>-1.28747022909027</v>
      </c>
      <c r="K2981">
        <v>51.198488532888099</v>
      </c>
      <c r="L2981">
        <v>48.053551377648198</v>
      </c>
      <c r="M2981">
        <v>73.635405148885695</v>
      </c>
      <c r="N2981">
        <v>0.37382027300512999</v>
      </c>
      <c r="O2981">
        <v>4.4691683952479497</v>
      </c>
      <c r="P2981">
        <v>32.6081520380095</v>
      </c>
      <c r="Q2981">
        <v>-4.1911912161719999E-3</v>
      </c>
    </row>
    <row r="2982" spans="1:17" hidden="1" x14ac:dyDescent="0.3">
      <c r="A2982" t="s">
        <v>6128</v>
      </c>
      <c r="B2982" t="s">
        <v>6129</v>
      </c>
      <c r="C2982" t="str">
        <f>IFERROR(VLOOKUP(Table1[[#This Row],[Ticker]],[1]!Table1[[Symbol]:[Industry]],2,FALSE),"-")</f>
        <v>-</v>
      </c>
      <c r="D2982" t="s">
        <v>140</v>
      </c>
      <c r="E2982">
        <v>86.9</v>
      </c>
      <c r="F2982">
        <v>80</v>
      </c>
      <c r="G2982">
        <v>44.538134240367498</v>
      </c>
      <c r="H2982">
        <v>-17.092485735263601</v>
      </c>
      <c r="I2982">
        <v>28.072689014542</v>
      </c>
      <c r="J2982">
        <v>-2.7475490770703699</v>
      </c>
      <c r="K2982">
        <v>86.740759165641293</v>
      </c>
      <c r="L2982">
        <v>71.344035746157701</v>
      </c>
      <c r="M2982">
        <v>32.376969724109202</v>
      </c>
      <c r="N2982">
        <v>1.6018411967779</v>
      </c>
      <c r="O2982">
        <v>28.162500000000001</v>
      </c>
      <c r="P2982">
        <v>70.940170940170901</v>
      </c>
    </row>
    <row r="2983" spans="1:17" hidden="1" x14ac:dyDescent="0.3">
      <c r="A2983" t="s">
        <v>6130</v>
      </c>
      <c r="B2983" t="s">
        <v>6131</v>
      </c>
      <c r="C2983" t="str">
        <f>IFERROR(VLOOKUP(Table1[[#This Row],[Ticker]],[1]!Table1[[Symbol]:[Industry]],2,FALSE),"-")</f>
        <v>-</v>
      </c>
      <c r="D2983" t="s">
        <v>21</v>
      </c>
      <c r="E2983">
        <v>86.577680000000001</v>
      </c>
      <c r="F2983">
        <v>165.9</v>
      </c>
      <c r="G2983">
        <v>21.722963300196501</v>
      </c>
      <c r="H2983">
        <v>28.842340894966998</v>
      </c>
      <c r="I2983">
        <v>-25.210048343836799</v>
      </c>
      <c r="J2983">
        <v>-0.21698286908481701</v>
      </c>
      <c r="K2983">
        <v>149.11581064010801</v>
      </c>
      <c r="L2983">
        <v>154.357789988343</v>
      </c>
      <c r="M2983">
        <v>55.381329204781601</v>
      </c>
      <c r="N2983">
        <v>0.64251537935748404</v>
      </c>
      <c r="O2983">
        <v>44.6051838456901</v>
      </c>
      <c r="P2983">
        <v>49.257759784075503</v>
      </c>
    </row>
    <row r="2984" spans="1:17" hidden="1" x14ac:dyDescent="0.3">
      <c r="A2984" t="s">
        <v>6132</v>
      </c>
      <c r="B2984" t="s">
        <v>6133</v>
      </c>
      <c r="C2984" t="str">
        <f>IFERROR(VLOOKUP(Table1[[#This Row],[Ticker]],[1]!Table1[[Symbol]:[Industry]],2,FALSE),"-")</f>
        <v>-</v>
      </c>
      <c r="D2984" t="s">
        <v>299</v>
      </c>
      <c r="E2984">
        <v>86.44629132</v>
      </c>
      <c r="F2984">
        <v>138.9</v>
      </c>
      <c r="G2984">
        <v>-26.293928591695298</v>
      </c>
      <c r="H2984">
        <v>7.6676130459936198</v>
      </c>
      <c r="I2984">
        <v>-49.342245605116901</v>
      </c>
      <c r="J2984">
        <v>-5.1417477593669396</v>
      </c>
      <c r="K2984">
        <v>142.747773538259</v>
      </c>
      <c r="L2984">
        <v>167.14081153145</v>
      </c>
      <c r="M2984">
        <v>51.816796111694103</v>
      </c>
      <c r="N2984">
        <v>1.1682286785379501</v>
      </c>
      <c r="O2984">
        <v>97.264218862490907</v>
      </c>
      <c r="P2984">
        <v>32.285714285714199</v>
      </c>
    </row>
    <row r="2985" spans="1:17" hidden="1" x14ac:dyDescent="0.3">
      <c r="A2985" t="s">
        <v>6134</v>
      </c>
      <c r="B2985" t="s">
        <v>6135</v>
      </c>
      <c r="C2985" t="str">
        <f>IFERROR(VLOOKUP(Table1[[#This Row],[Ticker]],[1]!Table1[[Symbol]:[Industry]],2,FALSE),"-")</f>
        <v>-</v>
      </c>
      <c r="D2985" t="s">
        <v>1584</v>
      </c>
      <c r="E2985">
        <v>86.409239999999997</v>
      </c>
      <c r="F2985">
        <v>26.76</v>
      </c>
      <c r="G2985">
        <v>-27.2909255886923</v>
      </c>
      <c r="H2985">
        <v>-8.7819709643365194</v>
      </c>
      <c r="I2985">
        <v>-23.447003255329101</v>
      </c>
      <c r="J2985">
        <v>-2.94216972811489</v>
      </c>
      <c r="K2985">
        <v>27.015113021560399</v>
      </c>
      <c r="L2985">
        <v>28.2211393807364</v>
      </c>
      <c r="M2985">
        <v>44.063459743639498</v>
      </c>
      <c r="N2985">
        <v>1.59564754677414</v>
      </c>
      <c r="O2985">
        <v>58.819133034379597</v>
      </c>
      <c r="P2985">
        <v>21.636363636363601</v>
      </c>
      <c r="Q2985">
        <v>7.9991049862410003E-3</v>
      </c>
    </row>
    <row r="2986" spans="1:17" hidden="1" x14ac:dyDescent="0.3">
      <c r="A2986" t="s">
        <v>6136</v>
      </c>
      <c r="B2986" t="s">
        <v>6137</v>
      </c>
      <c r="C2986" t="str">
        <f>IFERROR(VLOOKUP(Table1[[#This Row],[Ticker]],[1]!Table1[[Symbol]:[Industry]],2,FALSE),"-")</f>
        <v>-</v>
      </c>
      <c r="D2986" t="s">
        <v>711</v>
      </c>
      <c r="E2986">
        <v>86.396236028999994</v>
      </c>
      <c r="F2986">
        <v>999.99</v>
      </c>
      <c r="G2986">
        <v>-26.4020366998034</v>
      </c>
      <c r="H2986">
        <v>-5.05496417977864</v>
      </c>
      <c r="I2986">
        <v>-11.909813172684499</v>
      </c>
      <c r="J2986">
        <v>-0.76243741453936598</v>
      </c>
      <c r="K2986">
        <v>999.99072935198001</v>
      </c>
      <c r="L2986">
        <v>999.98508032606298</v>
      </c>
      <c r="M2986">
        <v>51.871899376974604</v>
      </c>
      <c r="N2986">
        <v>1.1356871385232199</v>
      </c>
      <c r="O2986">
        <v>3.0010300103000902</v>
      </c>
      <c r="P2986">
        <v>3.09175257731959</v>
      </c>
      <c r="Q2986">
        <v>-0.10191571481775601</v>
      </c>
    </row>
    <row r="2987" spans="1:17" hidden="1" x14ac:dyDescent="0.3">
      <c r="A2987" t="s">
        <v>6138</v>
      </c>
      <c r="B2987" t="s">
        <v>6139</v>
      </c>
      <c r="C2987" t="str">
        <f>IFERROR(VLOOKUP(Table1[[#This Row],[Ticker]],[1]!Table1[[Symbol]:[Industry]],2,FALSE),"-")</f>
        <v>-</v>
      </c>
      <c r="D2987" t="s">
        <v>938</v>
      </c>
      <c r="E2987">
        <v>86.394999999999996</v>
      </c>
      <c r="F2987">
        <v>228.5</v>
      </c>
      <c r="G2987">
        <v>-31.941515823408199</v>
      </c>
      <c r="H2987">
        <v>5.0336161968313498</v>
      </c>
      <c r="I2987">
        <v>-22.669430434938</v>
      </c>
      <c r="J2987">
        <v>4.4177427656408099</v>
      </c>
      <c r="K2987">
        <v>222.61582870086599</v>
      </c>
      <c r="L2987">
        <v>233.77637769352501</v>
      </c>
      <c r="M2987">
        <v>63.1783002039327</v>
      </c>
      <c r="N2987">
        <v>3.0647408666100202</v>
      </c>
      <c r="O2987">
        <v>33.019693654266902</v>
      </c>
      <c r="P2987">
        <v>9.2778574844571899</v>
      </c>
      <c r="Q2987">
        <v>-1.6115637520450001E-2</v>
      </c>
    </row>
    <row r="2988" spans="1:17" hidden="1" x14ac:dyDescent="0.3">
      <c r="A2988" t="s">
        <v>6140</v>
      </c>
      <c r="B2988" t="s">
        <v>6141</v>
      </c>
      <c r="C2988" t="str">
        <f>IFERROR(VLOOKUP(Table1[[#This Row],[Ticker]],[1]!Table1[[Symbol]:[Industry]],2,FALSE),"-")</f>
        <v>-</v>
      </c>
      <c r="D2988" t="s">
        <v>49</v>
      </c>
      <c r="E2988">
        <v>86.2501496</v>
      </c>
      <c r="F2988">
        <v>97</v>
      </c>
      <c r="G2988">
        <v>206.24542557728799</v>
      </c>
      <c r="H2988">
        <v>-6.0763723530440403</v>
      </c>
      <c r="I2988">
        <v>-18.595719858591199</v>
      </c>
      <c r="J2988">
        <v>5.8192569047661902</v>
      </c>
      <c r="K2988">
        <v>97.049407240593496</v>
      </c>
      <c r="L2988">
        <v>87.864889865029497</v>
      </c>
      <c r="M2988">
        <v>58.6281252397022</v>
      </c>
      <c r="N2988">
        <v>0.182390305603711</v>
      </c>
      <c r="O2988">
        <v>22.525773195876202</v>
      </c>
      <c r="P2988">
        <v>232.64746227709099</v>
      </c>
    </row>
    <row r="2989" spans="1:17" hidden="1" x14ac:dyDescent="0.3">
      <c r="A2989" t="s">
        <v>6142</v>
      </c>
      <c r="B2989" t="s">
        <v>6143</v>
      </c>
      <c r="C2989" t="str">
        <f>IFERROR(VLOOKUP(Table1[[#This Row],[Ticker]],[1]!Table1[[Symbol]:[Industry]],2,FALSE),"-")</f>
        <v>-</v>
      </c>
      <c r="E2989">
        <v>86.233341600000003</v>
      </c>
      <c r="F2989">
        <v>59.85</v>
      </c>
      <c r="G2989">
        <v>23.297813225159</v>
      </c>
      <c r="H2989">
        <v>17.037059066035201</v>
      </c>
      <c r="I2989">
        <v>-1.0764798393512001</v>
      </c>
      <c r="J2989">
        <v>22.7669743501665</v>
      </c>
      <c r="K2989">
        <v>51.429427564422397</v>
      </c>
      <c r="L2989">
        <v>48.519953804698901</v>
      </c>
      <c r="M2989">
        <v>90.884747258199098</v>
      </c>
      <c r="N2989">
        <v>3.14683653638523</v>
      </c>
      <c r="O2989">
        <v>10.242272347535501</v>
      </c>
      <c r="P2989">
        <v>68.591549295774598</v>
      </c>
    </row>
    <row r="2990" spans="1:17" hidden="1" x14ac:dyDescent="0.3">
      <c r="A2990" t="s">
        <v>6144</v>
      </c>
      <c r="B2990" t="s">
        <v>6145</v>
      </c>
      <c r="C2990" t="str">
        <f>IFERROR(VLOOKUP(Table1[[#This Row],[Ticker]],[1]!Table1[[Symbol]:[Industry]],2,FALSE),"-")</f>
        <v>-</v>
      </c>
      <c r="D2990" t="s">
        <v>243</v>
      </c>
      <c r="E2990">
        <v>86.205571750000004</v>
      </c>
      <c r="F2990">
        <v>246.35</v>
      </c>
      <c r="G2990">
        <v>191.92074402121901</v>
      </c>
      <c r="H2990">
        <v>-0.93958487943390701</v>
      </c>
      <c r="I2990">
        <v>184.433263935459</v>
      </c>
      <c r="J2990">
        <v>5.0413295587414</v>
      </c>
      <c r="K2990">
        <v>191.961132087333</v>
      </c>
      <c r="L2990">
        <v>119.588351259292</v>
      </c>
      <c r="M2990">
        <v>74.101006698952403</v>
      </c>
      <c r="N2990">
        <v>1.6619996193617901</v>
      </c>
      <c r="O2990">
        <v>1.8875583519382999</v>
      </c>
      <c r="P2990">
        <v>443.578993821712</v>
      </c>
      <c r="Q2990">
        <v>0.19992292982468801</v>
      </c>
    </row>
    <row r="2991" spans="1:17" hidden="1" x14ac:dyDescent="0.3">
      <c r="A2991" t="s">
        <v>6146</v>
      </c>
      <c r="B2991" t="s">
        <v>6147</v>
      </c>
      <c r="C2991" t="str">
        <f>IFERROR(VLOOKUP(Table1[[#This Row],[Ticker]],[1]!Table1[[Symbol]:[Industry]],2,FALSE),"-")</f>
        <v>-</v>
      </c>
      <c r="E2991">
        <v>86.183999999999997</v>
      </c>
      <c r="F2991">
        <v>100.55</v>
      </c>
      <c r="G2991">
        <v>60.181745077891797</v>
      </c>
      <c r="H2991">
        <v>-18.902118035932499</v>
      </c>
      <c r="I2991">
        <v>4.4540336043088598</v>
      </c>
      <c r="J2991">
        <v>-2.132300428238</v>
      </c>
      <c r="K2991">
        <v>95.256944522507894</v>
      </c>
      <c r="L2991">
        <v>78.566154782125906</v>
      </c>
      <c r="M2991">
        <v>44.371956021966902</v>
      </c>
      <c r="N2991">
        <v>0.29229003227825501</v>
      </c>
      <c r="O2991">
        <v>25.8080556936847</v>
      </c>
      <c r="P2991">
        <v>115.772532188841</v>
      </c>
      <c r="Q2991">
        <v>0.139204642506288</v>
      </c>
    </row>
    <row r="2992" spans="1:17" hidden="1" x14ac:dyDescent="0.3">
      <c r="A2992" t="s">
        <v>6148</v>
      </c>
      <c r="B2992" t="s">
        <v>6149</v>
      </c>
      <c r="C2992" t="str">
        <f>IFERROR(VLOOKUP(Table1[[#This Row],[Ticker]],[1]!Table1[[Symbol]:[Industry]],2,FALSE),"-")</f>
        <v>-</v>
      </c>
      <c r="D2992" t="s">
        <v>246</v>
      </c>
      <c r="E2992">
        <v>86.081822950000003</v>
      </c>
      <c r="F2992">
        <v>67.05</v>
      </c>
      <c r="G2992">
        <v>45.963001860607797</v>
      </c>
      <c r="H2992">
        <v>30.985702476887901</v>
      </c>
      <c r="I2992">
        <v>-18.329910869823401</v>
      </c>
      <c r="J2992">
        <v>16.895220243118199</v>
      </c>
      <c r="K2992">
        <v>57.934762864744997</v>
      </c>
      <c r="L2992">
        <v>60.632618733179399</v>
      </c>
      <c r="M2992">
        <v>77.925706700427995</v>
      </c>
      <c r="N2992">
        <v>1.8522573502275801</v>
      </c>
      <c r="O2992">
        <v>43.1767337807606</v>
      </c>
      <c r="P2992">
        <v>86.249999999999901</v>
      </c>
    </row>
    <row r="2993" spans="1:17" hidden="1" x14ac:dyDescent="0.3">
      <c r="A2993" t="s">
        <v>6150</v>
      </c>
      <c r="B2993" t="s">
        <v>6151</v>
      </c>
      <c r="C2993" t="str">
        <f>IFERROR(VLOOKUP(Table1[[#This Row],[Ticker]],[1]!Table1[[Symbol]:[Industry]],2,FALSE),"-")</f>
        <v>-</v>
      </c>
      <c r="D2993" t="s">
        <v>246</v>
      </c>
      <c r="E2993">
        <v>86.068282416999907</v>
      </c>
      <c r="F2993">
        <v>37.46</v>
      </c>
      <c r="G2993">
        <v>-59.193628600566001</v>
      </c>
      <c r="H2993">
        <v>26.845444260925401</v>
      </c>
      <c r="I2993">
        <v>-34.030395293266601</v>
      </c>
      <c r="J2993">
        <v>9.5762960169775599</v>
      </c>
      <c r="K2993">
        <v>30.9685429132652</v>
      </c>
      <c r="L2993">
        <v>36.418171712221401</v>
      </c>
      <c r="M2993">
        <v>91.352424723778498</v>
      </c>
      <c r="N2993">
        <v>1.2060086427722301</v>
      </c>
      <c r="O2993">
        <v>63.460433056773901</v>
      </c>
      <c r="P2993">
        <v>67.982062780269004</v>
      </c>
      <c r="Q2993">
        <v>4.4564252284850003E-2</v>
      </c>
    </row>
    <row r="2994" spans="1:17" hidden="1" x14ac:dyDescent="0.3">
      <c r="A2994" t="s">
        <v>6152</v>
      </c>
      <c r="B2994" t="s">
        <v>6153</v>
      </c>
      <c r="C2994" t="str">
        <f>IFERROR(VLOOKUP(Table1[[#This Row],[Ticker]],[1]!Table1[[Symbol]:[Industry]],2,FALSE),"-")</f>
        <v>-</v>
      </c>
      <c r="D2994" t="s">
        <v>243</v>
      </c>
      <c r="E2994">
        <v>85.975679999999997</v>
      </c>
      <c r="F2994">
        <v>210</v>
      </c>
      <c r="G2994">
        <v>-33.1929821059286</v>
      </c>
      <c r="H2994">
        <v>-0.160859294673839</v>
      </c>
      <c r="I2994">
        <v>-38.3932719509096</v>
      </c>
      <c r="J2994">
        <v>0.19910104699909401</v>
      </c>
      <c r="K2994">
        <v>211.508639693947</v>
      </c>
      <c r="L2994">
        <v>221.00856610646699</v>
      </c>
      <c r="M2994">
        <v>50.1886256966514</v>
      </c>
      <c r="N2994">
        <v>1.1482919254658299</v>
      </c>
      <c r="O2994">
        <v>60.738095238095198</v>
      </c>
      <c r="P2994">
        <v>12.2994652406417</v>
      </c>
      <c r="Q2994">
        <v>0.11993404293695099</v>
      </c>
    </row>
    <row r="2995" spans="1:17" hidden="1" x14ac:dyDescent="0.3">
      <c r="A2995" t="s">
        <v>6154</v>
      </c>
      <c r="B2995" t="s">
        <v>6155</v>
      </c>
      <c r="C2995" t="str">
        <f>IFERROR(VLOOKUP(Table1[[#This Row],[Ticker]],[1]!Table1[[Symbol]:[Industry]],2,FALSE),"-")</f>
        <v>-</v>
      </c>
      <c r="E2995">
        <v>85.963952884999998</v>
      </c>
      <c r="F2995">
        <v>16.329999999999998</v>
      </c>
      <c r="G2995">
        <v>-32.766715598886002</v>
      </c>
      <c r="H2995">
        <v>-5.6631287313694898</v>
      </c>
      <c r="I2995">
        <v>-28.337653500217801</v>
      </c>
      <c r="J2995">
        <v>0.22460761939030699</v>
      </c>
      <c r="K2995">
        <v>17.169950677506801</v>
      </c>
      <c r="L2995">
        <v>18.344005991429398</v>
      </c>
      <c r="M2995">
        <v>44.872076501309998</v>
      </c>
      <c r="N2995">
        <v>0.96917262805232596</v>
      </c>
      <c r="O2995">
        <v>70.851194121249193</v>
      </c>
      <c r="P2995">
        <v>6.7320261437908204</v>
      </c>
      <c r="Q2995">
        <v>6.7551960436994005E-2</v>
      </c>
    </row>
    <row r="2996" spans="1:17" hidden="1" x14ac:dyDescent="0.3">
      <c r="A2996" t="s">
        <v>6156</v>
      </c>
      <c r="B2996" t="s">
        <v>6157</v>
      </c>
      <c r="C2996" t="str">
        <f>IFERROR(VLOOKUP(Table1[[#This Row],[Ticker]],[1]!Table1[[Symbol]:[Industry]],2,FALSE),"-")</f>
        <v>-</v>
      </c>
      <c r="E2996">
        <v>85.830381970000005</v>
      </c>
      <c r="F2996">
        <v>31.77</v>
      </c>
      <c r="G2996">
        <v>40.020173881652703</v>
      </c>
      <c r="H2996">
        <v>-6.0590989860169797</v>
      </c>
      <c r="I2996">
        <v>7.3469435840722097</v>
      </c>
      <c r="J2996">
        <v>-0.50846916057111802</v>
      </c>
      <c r="K2996">
        <v>30.572515254425099</v>
      </c>
      <c r="L2996">
        <v>27.801445402138999</v>
      </c>
      <c r="M2996">
        <v>65.684897962715993</v>
      </c>
      <c r="N2996">
        <v>1.5146626819824101</v>
      </c>
      <c r="O2996">
        <v>14.88825936418</v>
      </c>
      <c r="P2996">
        <v>86.772486772486701</v>
      </c>
      <c r="Q2996">
        <v>-2.7061187852939999E-3</v>
      </c>
    </row>
    <row r="2997" spans="1:17" hidden="1" x14ac:dyDescent="0.3">
      <c r="A2997" t="s">
        <v>6158</v>
      </c>
      <c r="B2997" t="s">
        <v>6159</v>
      </c>
      <c r="C2997" t="str">
        <f>IFERROR(VLOOKUP(Table1[[#This Row],[Ticker]],[1]!Table1[[Symbol]:[Industry]],2,FALSE),"-")</f>
        <v>-</v>
      </c>
      <c r="E2997">
        <v>85.725459999999998</v>
      </c>
      <c r="F2997">
        <v>36.270000000000003</v>
      </c>
      <c r="G2997">
        <v>453.91796330019599</v>
      </c>
      <c r="H2997">
        <v>39.565216220434699</v>
      </c>
      <c r="I2997">
        <v>573.72345714867595</v>
      </c>
      <c r="J2997">
        <v>-18.047570285020502</v>
      </c>
      <c r="K2997">
        <v>25.7580035203333</v>
      </c>
      <c r="L2997">
        <v>12.879848554385299</v>
      </c>
      <c r="M2997">
        <v>42.553622989955798</v>
      </c>
      <c r="N2997">
        <v>0.74830647406353401</v>
      </c>
      <c r="O2997">
        <v>17.176730079955799</v>
      </c>
      <c r="P2997">
        <v>945.24495677233404</v>
      </c>
    </row>
    <row r="2998" spans="1:17" hidden="1" x14ac:dyDescent="0.3">
      <c r="A2998" t="s">
        <v>6160</v>
      </c>
      <c r="B2998" t="s">
        <v>6161</v>
      </c>
      <c r="C2998" t="str">
        <f>IFERROR(VLOOKUP(Table1[[#This Row],[Ticker]],[1]!Table1[[Symbol]:[Industry]],2,FALSE),"-")</f>
        <v>-</v>
      </c>
      <c r="D2998" t="s">
        <v>1402</v>
      </c>
      <c r="E2998">
        <v>85.626195710000005</v>
      </c>
      <c r="F2998">
        <v>20.32</v>
      </c>
      <c r="G2998">
        <v>369.20771939775699</v>
      </c>
      <c r="H2998">
        <v>-1.73818295597884</v>
      </c>
      <c r="I2998">
        <v>383.69994292487598</v>
      </c>
      <c r="J2998">
        <v>3.0937376766539502</v>
      </c>
      <c r="K2998">
        <v>18.325319575748399</v>
      </c>
      <c r="M2998">
        <v>67.034412949108102</v>
      </c>
      <c r="N2998">
        <v>0.31817425711642999</v>
      </c>
      <c r="O2998">
        <v>5.7086614173228201</v>
      </c>
      <c r="P2998">
        <v>395.60975609756099</v>
      </c>
    </row>
    <row r="2999" spans="1:17" hidden="1" x14ac:dyDescent="0.3">
      <c r="A2999" t="s">
        <v>6162</v>
      </c>
      <c r="B2999" t="s">
        <v>6163</v>
      </c>
      <c r="C2999" t="str">
        <f>IFERROR(VLOOKUP(Table1[[#This Row],[Ticker]],[1]!Table1[[Symbol]:[Industry]],2,FALSE),"-")</f>
        <v>-</v>
      </c>
      <c r="D2999" t="s">
        <v>2852</v>
      </c>
      <c r="E2999">
        <v>85.530343860000002</v>
      </c>
      <c r="F2999">
        <v>118.25</v>
      </c>
      <c r="G2999">
        <v>-32.6644227481586</v>
      </c>
      <c r="H2999">
        <v>-4.5032431013433598</v>
      </c>
      <c r="I2999">
        <v>-18.172199221039602</v>
      </c>
      <c r="J2999">
        <v>-7.6522011940669197</v>
      </c>
      <c r="K2999">
        <v>121.819395378782</v>
      </c>
      <c r="M2999">
        <v>44.689244598308399</v>
      </c>
      <c r="N2999">
        <v>0.35784695201037597</v>
      </c>
      <c r="O2999">
        <v>24.0169133192388</v>
      </c>
      <c r="P2999">
        <v>12.619047619047601</v>
      </c>
    </row>
    <row r="3000" spans="1:17" hidden="1" x14ac:dyDescent="0.3">
      <c r="A3000" t="s">
        <v>6164</v>
      </c>
      <c r="B3000" t="s">
        <v>6165</v>
      </c>
      <c r="C3000" t="str">
        <f>IFERROR(VLOOKUP(Table1[[#This Row],[Ticker]],[1]!Table1[[Symbol]:[Industry]],2,FALSE),"-")</f>
        <v>-</v>
      </c>
      <c r="D3000" t="s">
        <v>130</v>
      </c>
      <c r="E3000">
        <v>85.498724359999997</v>
      </c>
      <c r="F3000">
        <v>102</v>
      </c>
      <c r="G3000">
        <v>-77.761121106098102</v>
      </c>
      <c r="H3000">
        <v>6.9005575493516904</v>
      </c>
      <c r="I3000">
        <v>-63.2688975789792</v>
      </c>
      <c r="J3000">
        <v>-4.45575204754544</v>
      </c>
      <c r="K3000">
        <v>103.82810322005901</v>
      </c>
      <c r="M3000">
        <v>53.871388011463402</v>
      </c>
      <c r="N3000">
        <v>0.67470291945816396</v>
      </c>
      <c r="O3000">
        <v>105.88235294117599</v>
      </c>
      <c r="P3000">
        <v>23.636363636363601</v>
      </c>
    </row>
    <row r="3001" spans="1:17" hidden="1" x14ac:dyDescent="0.3">
      <c r="A3001" t="s">
        <v>6166</v>
      </c>
      <c r="B3001" t="s">
        <v>6167</v>
      </c>
      <c r="C3001" t="str">
        <f>IFERROR(VLOOKUP(Table1[[#This Row],[Ticker]],[1]!Table1[[Symbol]:[Industry]],2,FALSE),"-")</f>
        <v>-</v>
      </c>
      <c r="E3001">
        <v>85.463198370000001</v>
      </c>
      <c r="F3001">
        <v>161.55000000000001</v>
      </c>
      <c r="G3001">
        <v>250.17138987362301</v>
      </c>
      <c r="H3001">
        <v>142.395986887681</v>
      </c>
      <c r="I3001">
        <v>231.81359108263399</v>
      </c>
      <c r="J3001">
        <v>-2.8649719767513502</v>
      </c>
      <c r="K3001">
        <v>105.255266309587</v>
      </c>
      <c r="L3001">
        <v>67.823342474771707</v>
      </c>
      <c r="M3001">
        <v>73.656227001211505</v>
      </c>
      <c r="N3001">
        <v>1.0025873221216</v>
      </c>
      <c r="O3001">
        <v>18.446301454657998</v>
      </c>
      <c r="P3001">
        <v>335.44474393530999</v>
      </c>
    </row>
    <row r="3002" spans="1:17" hidden="1" x14ac:dyDescent="0.3">
      <c r="A3002" t="s">
        <v>6168</v>
      </c>
      <c r="B3002" t="s">
        <v>6169</v>
      </c>
      <c r="C3002" t="str">
        <f>IFERROR(VLOOKUP(Table1[[#This Row],[Ticker]],[1]!Table1[[Symbol]:[Industry]],2,FALSE),"-")</f>
        <v>-</v>
      </c>
      <c r="D3002" t="s">
        <v>304</v>
      </c>
      <c r="E3002">
        <v>85.278459999999995</v>
      </c>
      <c r="F3002">
        <v>43.69</v>
      </c>
      <c r="G3002">
        <v>-3.0884606343222298</v>
      </c>
      <c r="H3002">
        <v>0.33619267296636401</v>
      </c>
      <c r="I3002">
        <v>14.471442251093199</v>
      </c>
      <c r="J3002">
        <v>-5.2068818589838104</v>
      </c>
      <c r="K3002">
        <v>42.600156324729902</v>
      </c>
      <c r="L3002">
        <v>38.997638799763301</v>
      </c>
      <c r="M3002">
        <v>46.267738394508399</v>
      </c>
      <c r="N3002">
        <v>0.61203355153540495</v>
      </c>
      <c r="O3002">
        <v>16.731517509727599</v>
      </c>
      <c r="P3002">
        <v>56.035714285714199</v>
      </c>
      <c r="Q3002">
        <v>3.5236268267514997E-2</v>
      </c>
    </row>
    <row r="3003" spans="1:17" hidden="1" x14ac:dyDescent="0.3">
      <c r="A3003" t="s">
        <v>6170</v>
      </c>
      <c r="B3003" t="s">
        <v>6171</v>
      </c>
      <c r="C3003" t="str">
        <f>IFERROR(VLOOKUP(Table1[[#This Row],[Ticker]],[1]!Table1[[Symbol]:[Industry]],2,FALSE),"-")</f>
        <v>-</v>
      </c>
      <c r="D3003" t="s">
        <v>896</v>
      </c>
      <c r="E3003">
        <v>85.230175524000003</v>
      </c>
      <c r="F3003">
        <v>67.22</v>
      </c>
      <c r="G3003">
        <v>8.1725378747710895</v>
      </c>
      <c r="H3003">
        <v>0.69493438812405595</v>
      </c>
      <c r="I3003">
        <v>-25.230251599505898</v>
      </c>
      <c r="J3003">
        <v>-3.9527092314206298</v>
      </c>
      <c r="K3003">
        <v>64.899247564565897</v>
      </c>
      <c r="L3003">
        <v>62.5097932859087</v>
      </c>
      <c r="M3003">
        <v>58.024759755050397</v>
      </c>
      <c r="N3003">
        <v>0.73578892228275095</v>
      </c>
      <c r="O3003">
        <v>44.897351978577802</v>
      </c>
      <c r="P3003">
        <v>51.056179775280803</v>
      </c>
      <c r="Q3003">
        <v>3.8110746258770002E-3</v>
      </c>
    </row>
    <row r="3004" spans="1:17" hidden="1" x14ac:dyDescent="0.3">
      <c r="A3004" t="s">
        <v>6172</v>
      </c>
      <c r="B3004" t="s">
        <v>6173</v>
      </c>
      <c r="C3004" t="str">
        <f>IFERROR(VLOOKUP(Table1[[#This Row],[Ticker]],[1]!Table1[[Symbol]:[Industry]],2,FALSE),"-")</f>
        <v>-</v>
      </c>
      <c r="E3004">
        <v>84.680194999999998</v>
      </c>
      <c r="F3004">
        <v>49.55</v>
      </c>
      <c r="G3004">
        <v>-21.8661717209005</v>
      </c>
      <c r="H3004">
        <v>-1.6327276752559201</v>
      </c>
      <c r="I3004">
        <v>-7.3739481937815796</v>
      </c>
      <c r="J3004">
        <v>-1.06243741453936</v>
      </c>
      <c r="K3004">
        <v>50.068273433294799</v>
      </c>
      <c r="M3004">
        <v>51.234560670753403</v>
      </c>
      <c r="O3004">
        <v>20.827447023208801</v>
      </c>
      <c r="P3004">
        <v>9.8669623059866893</v>
      </c>
    </row>
    <row r="3005" spans="1:17" hidden="1" x14ac:dyDescent="0.3">
      <c r="A3005" t="s">
        <v>6174</v>
      </c>
      <c r="B3005" t="s">
        <v>6175</v>
      </c>
      <c r="C3005" t="str">
        <f>IFERROR(VLOOKUP(Table1[[#This Row],[Ticker]],[1]!Table1[[Symbol]:[Industry]],2,FALSE),"-")</f>
        <v>-</v>
      </c>
      <c r="D3005" t="s">
        <v>938</v>
      </c>
      <c r="E3005">
        <v>84.420500000000004</v>
      </c>
      <c r="F3005">
        <v>53.65</v>
      </c>
      <c r="G3005">
        <v>-61.724520123552701</v>
      </c>
      <c r="H3005">
        <v>26.269337015040499</v>
      </c>
      <c r="I3005">
        <v>-47.232296596433699</v>
      </c>
      <c r="J3005">
        <v>-5.0644567297281302</v>
      </c>
      <c r="K3005">
        <v>47.971291054659297</v>
      </c>
      <c r="M3005">
        <v>67.653834188377104</v>
      </c>
      <c r="N3005">
        <v>2.0832562112906601</v>
      </c>
      <c r="O3005">
        <v>62.162162162162097</v>
      </c>
      <c r="P3005">
        <v>49.0277777777777</v>
      </c>
    </row>
    <row r="3006" spans="1:17" hidden="1" x14ac:dyDescent="0.3">
      <c r="A3006" t="s">
        <v>6176</v>
      </c>
      <c r="B3006" t="s">
        <v>6177</v>
      </c>
      <c r="C3006" t="str">
        <f>IFERROR(VLOOKUP(Table1[[#This Row],[Ticker]],[1]!Table1[[Symbol]:[Industry]],2,FALSE),"-")</f>
        <v>-</v>
      </c>
      <c r="D3006" t="s">
        <v>905</v>
      </c>
      <c r="E3006">
        <v>84.383243195000006</v>
      </c>
      <c r="F3006">
        <v>152.55000000000001</v>
      </c>
      <c r="G3006">
        <v>9.0775370124523196</v>
      </c>
      <c r="H3006">
        <v>50.504987728628201</v>
      </c>
      <c r="I3006">
        <v>23.569760539571199</v>
      </c>
      <c r="J3006">
        <v>-0.98050595036490795</v>
      </c>
      <c r="M3006">
        <v>64.395162104737096</v>
      </c>
      <c r="O3006">
        <v>16.027531956735402</v>
      </c>
      <c r="P3006">
        <v>90.093457943925202</v>
      </c>
    </row>
    <row r="3007" spans="1:17" hidden="1" x14ac:dyDescent="0.3">
      <c r="A3007" t="s">
        <v>6178</v>
      </c>
      <c r="B3007" t="s">
        <v>6179</v>
      </c>
      <c r="C3007" t="str">
        <f>IFERROR(VLOOKUP(Table1[[#This Row],[Ticker]],[1]!Table1[[Symbol]:[Industry]],2,FALSE),"-")</f>
        <v>-</v>
      </c>
      <c r="D3007" t="s">
        <v>548</v>
      </c>
      <c r="E3007">
        <v>84.03</v>
      </c>
      <c r="F3007">
        <v>140.25</v>
      </c>
      <c r="G3007">
        <v>461.83325741784301</v>
      </c>
      <c r="H3007">
        <v>31.3120981276506</v>
      </c>
      <c r="I3007">
        <v>49.668527841140303</v>
      </c>
      <c r="J3007">
        <v>-10.727079008882001</v>
      </c>
      <c r="K3007">
        <v>116.77843053634599</v>
      </c>
      <c r="L3007">
        <v>89.630985299339102</v>
      </c>
      <c r="M3007">
        <v>53.700108239306502</v>
      </c>
      <c r="N3007">
        <v>2.3662361753918399</v>
      </c>
      <c r="O3007">
        <v>22.245989304812799</v>
      </c>
      <c r="P3007">
        <v>559.68955785512605</v>
      </c>
      <c r="Q3007">
        <v>0.10595292693451799</v>
      </c>
    </row>
    <row r="3008" spans="1:17" hidden="1" x14ac:dyDescent="0.3">
      <c r="A3008" t="s">
        <v>6180</v>
      </c>
      <c r="B3008" t="s">
        <v>6181</v>
      </c>
      <c r="C3008" t="str">
        <f>IFERROR(VLOOKUP(Table1[[#This Row],[Ticker]],[1]!Table1[[Symbol]:[Industry]],2,FALSE),"-")</f>
        <v>-</v>
      </c>
      <c r="E3008">
        <v>83.809156680000001</v>
      </c>
      <c r="F3008">
        <v>5.48</v>
      </c>
      <c r="G3008">
        <v>-92.647802021638995</v>
      </c>
      <c r="H3008">
        <v>-8.3892975231120808</v>
      </c>
      <c r="I3008">
        <v>-80.826432571436598</v>
      </c>
      <c r="J3008">
        <v>3.01489856955605</v>
      </c>
      <c r="K3008">
        <v>5.9056067791107001</v>
      </c>
      <c r="L3008">
        <v>10.605273306067099</v>
      </c>
      <c r="M3008">
        <v>54.002771646550201</v>
      </c>
      <c r="N3008">
        <v>2.1012386613280198</v>
      </c>
      <c r="O3008">
        <v>330.65693430656898</v>
      </c>
      <c r="P3008">
        <v>14.1666666666666</v>
      </c>
      <c r="Q3008">
        <v>0.14979182316711401</v>
      </c>
    </row>
    <row r="3009" spans="1:17" hidden="1" x14ac:dyDescent="0.3">
      <c r="A3009" t="s">
        <v>6182</v>
      </c>
      <c r="B3009" t="s">
        <v>6183</v>
      </c>
      <c r="C3009" t="str">
        <f>IFERROR(VLOOKUP(Table1[[#This Row],[Ticker]],[1]!Table1[[Symbol]:[Industry]],2,FALSE),"-")</f>
        <v>-</v>
      </c>
      <c r="E3009">
        <v>83.597215520000006</v>
      </c>
      <c r="F3009">
        <v>71.44</v>
      </c>
      <c r="G3009">
        <v>3.4888723911056201</v>
      </c>
      <c r="H3009">
        <v>-7.9234402941445303</v>
      </c>
      <c r="I3009">
        <v>29.555533361968902</v>
      </c>
      <c r="J3009">
        <v>-5.8129424650444097</v>
      </c>
      <c r="K3009">
        <v>76.596575831511302</v>
      </c>
      <c r="L3009">
        <v>69.022224083359603</v>
      </c>
      <c r="M3009">
        <v>40.522535334873503</v>
      </c>
      <c r="N3009">
        <v>4.2909090909090901</v>
      </c>
      <c r="O3009">
        <v>22.4804031354983</v>
      </c>
      <c r="P3009">
        <v>55.948482864003402</v>
      </c>
    </row>
    <row r="3010" spans="1:17" hidden="1" x14ac:dyDescent="0.3">
      <c r="A3010" t="s">
        <v>6184</v>
      </c>
      <c r="B3010" t="s">
        <v>6185</v>
      </c>
      <c r="C3010" t="str">
        <f>IFERROR(VLOOKUP(Table1[[#This Row],[Ticker]],[1]!Table1[[Symbol]:[Industry]],2,FALSE),"-")</f>
        <v>-</v>
      </c>
      <c r="D3010" t="s">
        <v>21</v>
      </c>
      <c r="E3010">
        <v>83.443351565</v>
      </c>
      <c r="F3010">
        <v>5.03</v>
      </c>
      <c r="G3010">
        <v>153.042407744641</v>
      </c>
      <c r="H3010">
        <v>3.1160788209739398</v>
      </c>
      <c r="I3010">
        <v>81.551725288853902</v>
      </c>
      <c r="J3010">
        <v>-0.76243741453936598</v>
      </c>
      <c r="K3010">
        <v>4.4915754810231903</v>
      </c>
      <c r="L3010">
        <v>3.6383221770930101</v>
      </c>
      <c r="M3010">
        <v>40.245498370938598</v>
      </c>
      <c r="N3010">
        <v>0.47779039622671399</v>
      </c>
      <c r="O3010">
        <v>43.1411530815109</v>
      </c>
      <c r="P3010">
        <v>204.84848484848399</v>
      </c>
      <c r="Q3010">
        <v>-3.8037928360808999E-2</v>
      </c>
    </row>
    <row r="3011" spans="1:17" hidden="1" x14ac:dyDescent="0.3">
      <c r="A3011" t="s">
        <v>6186</v>
      </c>
      <c r="B3011" t="s">
        <v>6187</v>
      </c>
      <c r="C3011" t="str">
        <f>IFERROR(VLOOKUP(Table1[[#This Row],[Ticker]],[1]!Table1[[Symbol]:[Industry]],2,FALSE),"-")</f>
        <v>-</v>
      </c>
      <c r="D3011" t="s">
        <v>140</v>
      </c>
      <c r="E3011">
        <v>83.385294400000006</v>
      </c>
      <c r="F3011">
        <v>73</v>
      </c>
      <c r="G3011">
        <v>18.958377477814999</v>
      </c>
      <c r="H3011">
        <v>-13.882346343028001</v>
      </c>
      <c r="I3011">
        <v>-23.112829837323801</v>
      </c>
      <c r="J3011">
        <v>-3.2394183508640899</v>
      </c>
      <c r="K3011">
        <v>81.706057048574294</v>
      </c>
      <c r="L3011">
        <v>78.931815776159297</v>
      </c>
      <c r="M3011">
        <v>39.082126069602801</v>
      </c>
      <c r="N3011">
        <v>0.67759659444475795</v>
      </c>
      <c r="O3011">
        <v>73.082191780821901</v>
      </c>
      <c r="P3011">
        <v>60.439560439560402</v>
      </c>
      <c r="Q3011">
        <v>0.10187539863273801</v>
      </c>
    </row>
    <row r="3012" spans="1:17" hidden="1" x14ac:dyDescent="0.3">
      <c r="A3012" t="s">
        <v>6188</v>
      </c>
      <c r="B3012" t="s">
        <v>6189</v>
      </c>
      <c r="C3012" t="str">
        <f>IFERROR(VLOOKUP(Table1[[#This Row],[Ticker]],[1]!Table1[[Symbol]:[Industry]],2,FALSE),"-")</f>
        <v>-</v>
      </c>
      <c r="D3012" t="s">
        <v>130</v>
      </c>
      <c r="E3012">
        <v>83.203952524000002</v>
      </c>
      <c r="F3012">
        <v>29.43</v>
      </c>
      <c r="G3012">
        <v>-9.3841440556682691</v>
      </c>
      <c r="H3012">
        <v>-6.20461283842738</v>
      </c>
      <c r="I3012">
        <v>-33.866853745476902</v>
      </c>
      <c r="J3012">
        <v>2.0846627612075599</v>
      </c>
      <c r="K3012">
        <v>29.601360837525501</v>
      </c>
      <c r="L3012">
        <v>30.192721855675899</v>
      </c>
      <c r="M3012">
        <v>60.961000803913997</v>
      </c>
      <c r="N3012">
        <v>0.93145791956305801</v>
      </c>
      <c r="O3012">
        <v>48.453958545701603</v>
      </c>
      <c r="P3012">
        <v>26.853448275862</v>
      </c>
      <c r="Q3012">
        <v>1.188255267093E-2</v>
      </c>
    </row>
    <row r="3013" spans="1:17" hidden="1" x14ac:dyDescent="0.3">
      <c r="A3013" t="s">
        <v>6190</v>
      </c>
      <c r="B3013" t="s">
        <v>6191</v>
      </c>
      <c r="C3013" t="str">
        <f>IFERROR(VLOOKUP(Table1[[#This Row],[Ticker]],[1]!Table1[[Symbol]:[Industry]],2,FALSE),"-")</f>
        <v>-</v>
      </c>
      <c r="D3013" t="s">
        <v>75</v>
      </c>
      <c r="E3013">
        <v>82.925239731999994</v>
      </c>
      <c r="F3013">
        <v>16</v>
      </c>
      <c r="G3013">
        <v>7.04250041445842</v>
      </c>
      <c r="H3013">
        <v>8.6156355283326</v>
      </c>
      <c r="I3013">
        <v>-1.1831695740686099</v>
      </c>
      <c r="J3013">
        <v>-11.051647648132199</v>
      </c>
      <c r="K3013">
        <v>15.6726584737502</v>
      </c>
      <c r="L3013">
        <v>14.5983705148524</v>
      </c>
      <c r="M3013">
        <v>41.628935559266303</v>
      </c>
      <c r="N3013">
        <v>1.2321216917367801</v>
      </c>
      <c r="O3013">
        <v>22.0625</v>
      </c>
      <c r="P3013">
        <v>60</v>
      </c>
      <c r="Q3013">
        <v>6.7877063871869994E-2</v>
      </c>
    </row>
    <row r="3014" spans="1:17" hidden="1" x14ac:dyDescent="0.3">
      <c r="A3014" t="s">
        <v>6192</v>
      </c>
      <c r="B3014" t="s">
        <v>6193</v>
      </c>
      <c r="C3014" t="str">
        <f>IFERROR(VLOOKUP(Table1[[#This Row],[Ticker]],[1]!Table1[[Symbol]:[Industry]],2,FALSE),"-")</f>
        <v>-</v>
      </c>
      <c r="E3014">
        <v>82.887710400000003</v>
      </c>
      <c r="F3014">
        <v>35.51</v>
      </c>
      <c r="G3014">
        <v>190.65153472876699</v>
      </c>
      <c r="H3014">
        <v>5.4607531354492203</v>
      </c>
      <c r="I3014">
        <v>75.775176256490894</v>
      </c>
      <c r="J3014">
        <v>4.5678059226564498</v>
      </c>
      <c r="K3014">
        <v>31.995266542146201</v>
      </c>
      <c r="L3014">
        <v>24.226832871913899</v>
      </c>
      <c r="M3014">
        <v>66.838603808973403</v>
      </c>
      <c r="N3014">
        <v>0.36558636286144502</v>
      </c>
      <c r="O3014">
        <v>7.2092368346944502</v>
      </c>
      <c r="P3014">
        <v>255.099999999999</v>
      </c>
      <c r="Q3014">
        <v>0.13535848752461799</v>
      </c>
    </row>
    <row r="3015" spans="1:17" hidden="1" x14ac:dyDescent="0.3">
      <c r="A3015" t="s">
        <v>6194</v>
      </c>
      <c r="B3015" t="s">
        <v>6195</v>
      </c>
      <c r="C3015" t="str">
        <f>IFERROR(VLOOKUP(Table1[[#This Row],[Ticker]],[1]!Table1[[Symbol]:[Industry]],2,FALSE),"-")</f>
        <v>-</v>
      </c>
      <c r="D3015" t="s">
        <v>938</v>
      </c>
      <c r="E3015">
        <v>82.857500000000002</v>
      </c>
      <c r="F3015">
        <v>144</v>
      </c>
      <c r="G3015">
        <v>-56.209494657395403</v>
      </c>
      <c r="H3015">
        <v>-9.6255006136197991</v>
      </c>
      <c r="I3015">
        <v>-32.549107744191801</v>
      </c>
      <c r="J3015">
        <v>-1.03925402353591</v>
      </c>
      <c r="K3015">
        <v>149.402256819966</v>
      </c>
      <c r="L3015">
        <v>173.17725911809501</v>
      </c>
      <c r="M3015">
        <v>43.400655506220403</v>
      </c>
      <c r="N3015">
        <v>0.74595528770522601</v>
      </c>
      <c r="O3015">
        <v>48.6111111111111</v>
      </c>
      <c r="P3015">
        <v>5.10948905109489</v>
      </c>
      <c r="Q3015">
        <v>0.20114987767800899</v>
      </c>
    </row>
    <row r="3016" spans="1:17" hidden="1" x14ac:dyDescent="0.3">
      <c r="A3016" t="s">
        <v>6196</v>
      </c>
      <c r="B3016" t="s">
        <v>6197</v>
      </c>
      <c r="C3016" t="str">
        <f>IFERROR(VLOOKUP(Table1[[#This Row],[Ticker]],[1]!Table1[[Symbol]:[Industry]],2,FALSE),"-")</f>
        <v>-</v>
      </c>
      <c r="D3016" t="s">
        <v>637</v>
      </c>
      <c r="E3016">
        <v>82.627899999999997</v>
      </c>
      <c r="F3016">
        <v>31.44</v>
      </c>
      <c r="G3016">
        <v>53.255106157339398</v>
      </c>
      <c r="H3016">
        <v>-15.2474222162883</v>
      </c>
      <c r="I3016">
        <v>-7.1098131726845297</v>
      </c>
      <c r="J3016">
        <v>-0.79522429978527298</v>
      </c>
      <c r="K3016">
        <v>31.945063586666599</v>
      </c>
      <c r="L3016">
        <v>29.649591740243999</v>
      </c>
      <c r="M3016">
        <v>43.289526621497401</v>
      </c>
      <c r="N3016">
        <v>0.75952972354248705</v>
      </c>
      <c r="O3016">
        <v>27.226463104325699</v>
      </c>
      <c r="P3016">
        <v>94.795539033457203</v>
      </c>
      <c r="Q3016">
        <v>3.4461957637892997E-2</v>
      </c>
    </row>
    <row r="3017" spans="1:17" hidden="1" x14ac:dyDescent="0.3">
      <c r="A3017" t="s">
        <v>6198</v>
      </c>
      <c r="B3017" t="s">
        <v>6199</v>
      </c>
      <c r="C3017" t="str">
        <f>IFERROR(VLOOKUP(Table1[[#This Row],[Ticker]],[1]!Table1[[Symbol]:[Industry]],2,FALSE),"-")</f>
        <v>-</v>
      </c>
      <c r="E3017">
        <v>82.468312499999996</v>
      </c>
      <c r="F3017">
        <v>157.94999999999999</v>
      </c>
      <c r="G3017">
        <v>124.31224901448201</v>
      </c>
      <c r="H3017">
        <v>39.761108980952898</v>
      </c>
      <c r="I3017">
        <v>139.00361017918101</v>
      </c>
      <c r="J3017">
        <v>-6.9948119210255504</v>
      </c>
      <c r="K3017">
        <v>132.82846046416699</v>
      </c>
      <c r="L3017">
        <v>99.964445113678195</v>
      </c>
      <c r="M3017">
        <v>71.701114833789802</v>
      </c>
      <c r="N3017">
        <v>1.5742503569728701</v>
      </c>
      <c r="O3017">
        <v>17.8854067742956</v>
      </c>
      <c r="P3017">
        <v>203.74999999999901</v>
      </c>
    </row>
    <row r="3018" spans="1:17" hidden="1" x14ac:dyDescent="0.3">
      <c r="A3018" t="s">
        <v>6200</v>
      </c>
      <c r="B3018" t="s">
        <v>6201</v>
      </c>
      <c r="C3018" t="str">
        <f>IFERROR(VLOOKUP(Table1[[#This Row],[Ticker]],[1]!Table1[[Symbol]:[Industry]],2,FALSE),"-")</f>
        <v>-</v>
      </c>
      <c r="D3018" t="s">
        <v>153</v>
      </c>
      <c r="E3018">
        <v>82.364955644999995</v>
      </c>
      <c r="F3018">
        <v>91.81</v>
      </c>
      <c r="G3018">
        <v>120.864324733</v>
      </c>
      <c r="H3018">
        <v>-18.5078872667018</v>
      </c>
      <c r="I3018">
        <v>-10.361311900701301</v>
      </c>
      <c r="J3018">
        <v>-4.2680120286045398</v>
      </c>
      <c r="K3018">
        <v>93.705161148322205</v>
      </c>
      <c r="L3018">
        <v>84.289213669351199</v>
      </c>
      <c r="M3018">
        <v>48.096176226514203</v>
      </c>
      <c r="N3018">
        <v>0.81124536574223904</v>
      </c>
      <c r="O3018">
        <v>37.632066223722902</v>
      </c>
      <c r="P3018">
        <v>176.53614457831301</v>
      </c>
      <c r="Q3018">
        <v>0.16407095403345001</v>
      </c>
    </row>
    <row r="3019" spans="1:17" hidden="1" x14ac:dyDescent="0.3">
      <c r="A3019" t="s">
        <v>6202</v>
      </c>
      <c r="B3019" t="s">
        <v>6203</v>
      </c>
      <c r="C3019" t="str">
        <f>IFERROR(VLOOKUP(Table1[[#This Row],[Ticker]],[1]!Table1[[Symbol]:[Industry]],2,FALSE),"-")</f>
        <v>-</v>
      </c>
      <c r="E3019">
        <v>82.128</v>
      </c>
      <c r="F3019">
        <v>184.5</v>
      </c>
      <c r="G3019">
        <v>159.64447492810299</v>
      </c>
      <c r="H3019">
        <v>0.71039374269810796</v>
      </c>
      <c r="I3019">
        <v>-5.0462163003995704</v>
      </c>
      <c r="J3019">
        <v>-7.6045426776972596</v>
      </c>
      <c r="K3019">
        <v>189.81514420824001</v>
      </c>
      <c r="L3019">
        <v>179.38755799805099</v>
      </c>
      <c r="M3019">
        <v>31.975402742125802</v>
      </c>
      <c r="N3019">
        <v>0.82824391447218104</v>
      </c>
      <c r="O3019">
        <v>48.672086720867199</v>
      </c>
      <c r="P3019">
        <v>206.42750373691999</v>
      </c>
      <c r="Q3019">
        <v>0.123229981823228</v>
      </c>
    </row>
    <row r="3020" spans="1:17" hidden="1" x14ac:dyDescent="0.3">
      <c r="A3020" t="s">
        <v>6204</v>
      </c>
      <c r="B3020" t="s">
        <v>6205</v>
      </c>
      <c r="C3020" t="str">
        <f>IFERROR(VLOOKUP(Table1[[#This Row],[Ticker]],[1]!Table1[[Symbol]:[Industry]],2,FALSE),"-")</f>
        <v>-</v>
      </c>
      <c r="D3020" t="s">
        <v>173</v>
      </c>
      <c r="E3020">
        <v>82.108283299999997</v>
      </c>
      <c r="F3020">
        <v>51.85</v>
      </c>
      <c r="G3020">
        <v>10.0453317212491</v>
      </c>
      <c r="H3020">
        <v>1.3048283024006</v>
      </c>
      <c r="I3020">
        <v>0.80757813166328896</v>
      </c>
      <c r="J3020">
        <v>3.4255094700367201</v>
      </c>
      <c r="K3020">
        <v>48.628899397893797</v>
      </c>
      <c r="L3020">
        <v>46.055727966892398</v>
      </c>
      <c r="M3020">
        <v>60.388659405895403</v>
      </c>
      <c r="N3020">
        <v>1.2195540308747801</v>
      </c>
      <c r="O3020">
        <v>33.654773384763701</v>
      </c>
      <c r="P3020">
        <v>54.545454545454497</v>
      </c>
      <c r="Q3020">
        <v>-1.2211814562381001E-2</v>
      </c>
    </row>
    <row r="3021" spans="1:17" hidden="1" x14ac:dyDescent="0.3">
      <c r="A3021" t="s">
        <v>6206</v>
      </c>
      <c r="B3021" t="s">
        <v>6207</v>
      </c>
      <c r="C3021" t="str">
        <f>IFERROR(VLOOKUP(Table1[[#This Row],[Ticker]],[1]!Table1[[Symbol]:[Industry]],2,FALSE),"-")</f>
        <v>-</v>
      </c>
      <c r="D3021" t="s">
        <v>553</v>
      </c>
      <c r="E3021">
        <v>81.858000000000004</v>
      </c>
      <c r="F3021">
        <v>81.099999999999994</v>
      </c>
      <c r="G3021">
        <v>273.10535246275799</v>
      </c>
      <c r="H3021">
        <v>46.2782399527851</v>
      </c>
      <c r="I3021">
        <v>125.571885216773</v>
      </c>
      <c r="J3021">
        <v>11.704626792921401</v>
      </c>
      <c r="K3021">
        <v>59.974908418011999</v>
      </c>
      <c r="L3021">
        <v>44.029732475049599</v>
      </c>
      <c r="M3021">
        <v>99.128015310130195</v>
      </c>
      <c r="N3021">
        <v>0.387848734623157</v>
      </c>
      <c r="O3021">
        <v>0</v>
      </c>
      <c r="P3021">
        <v>358.19209039548002</v>
      </c>
      <c r="Q3021">
        <v>0.112329541659323</v>
      </c>
    </row>
    <row r="3022" spans="1:17" hidden="1" x14ac:dyDescent="0.3">
      <c r="A3022" t="s">
        <v>6208</v>
      </c>
      <c r="B3022" t="s">
        <v>6209</v>
      </c>
      <c r="C3022" t="str">
        <f>IFERROR(VLOOKUP(Table1[[#This Row],[Ticker]],[1]!Table1[[Symbol]:[Industry]],2,FALSE),"-")</f>
        <v>-</v>
      </c>
      <c r="D3022" t="s">
        <v>387</v>
      </c>
      <c r="E3022">
        <v>81.789749999999998</v>
      </c>
      <c r="F3022">
        <v>82.5</v>
      </c>
      <c r="G3022">
        <v>-8.5448938426605991</v>
      </c>
      <c r="H3022">
        <v>24.944035810221202</v>
      </c>
      <c r="I3022">
        <v>-6.9479811116158201</v>
      </c>
      <c r="J3022">
        <v>24.5052285383514</v>
      </c>
      <c r="K3022">
        <v>72.835080250462596</v>
      </c>
      <c r="L3022">
        <v>67.988570586855204</v>
      </c>
      <c r="M3022">
        <v>89.604233045740301</v>
      </c>
      <c r="N3022">
        <v>2.3564356435643501</v>
      </c>
      <c r="O3022">
        <v>9.5757575757575903</v>
      </c>
      <c r="P3022">
        <v>52.7777777777777</v>
      </c>
      <c r="Q3022">
        <v>9.7304894524289004E-2</v>
      </c>
    </row>
    <row r="3023" spans="1:17" hidden="1" x14ac:dyDescent="0.3">
      <c r="A3023" t="s">
        <v>6210</v>
      </c>
      <c r="B3023" t="s">
        <v>6211</v>
      </c>
      <c r="C3023" t="str">
        <f>IFERROR(VLOOKUP(Table1[[#This Row],[Ticker]],[1]!Table1[[Symbol]:[Industry]],2,FALSE),"-")</f>
        <v>-</v>
      </c>
      <c r="D3023" t="s">
        <v>1545</v>
      </c>
      <c r="E3023">
        <v>81.716565959999997</v>
      </c>
      <c r="F3023">
        <v>77.5</v>
      </c>
      <c r="G3023">
        <v>-24.762692437508299</v>
      </c>
      <c r="H3023">
        <v>10.820634756797601</v>
      </c>
      <c r="I3023">
        <v>-29.6380509646166</v>
      </c>
      <c r="J3023">
        <v>-7.3951523411793501</v>
      </c>
      <c r="K3023">
        <v>75.341296419849698</v>
      </c>
      <c r="L3023">
        <v>76.2517169876716</v>
      </c>
      <c r="M3023">
        <v>63.850150723098899</v>
      </c>
      <c r="N3023">
        <v>2.3639589311318399</v>
      </c>
      <c r="O3023">
        <v>81.483870967741893</v>
      </c>
      <c r="P3023">
        <v>36.563876651982298</v>
      </c>
      <c r="Q3023">
        <v>0.106125133278084</v>
      </c>
    </row>
    <row r="3024" spans="1:17" hidden="1" x14ac:dyDescent="0.3">
      <c r="A3024" t="s">
        <v>6212</v>
      </c>
      <c r="B3024" t="s">
        <v>6213</v>
      </c>
      <c r="C3024" t="str">
        <f>IFERROR(VLOOKUP(Table1[[#This Row],[Ticker]],[1]!Table1[[Symbol]:[Industry]],2,FALSE),"-")</f>
        <v>-</v>
      </c>
      <c r="D3024" t="s">
        <v>246</v>
      </c>
      <c r="E3024">
        <v>81.589211550000002</v>
      </c>
      <c r="F3024">
        <v>159.44999999999999</v>
      </c>
      <c r="G3024">
        <v>161.36190482699601</v>
      </c>
      <c r="H3024">
        <v>36.906652632651102</v>
      </c>
      <c r="I3024">
        <v>103.971584065333</v>
      </c>
      <c r="J3024">
        <v>29.066622414520399</v>
      </c>
      <c r="K3024">
        <v>115.022825853426</v>
      </c>
      <c r="L3024">
        <v>98.755931564469194</v>
      </c>
      <c r="M3024">
        <v>89.923780543767194</v>
      </c>
      <c r="N3024">
        <v>2.5858371294181399</v>
      </c>
      <c r="O3024">
        <v>0</v>
      </c>
      <c r="P3024">
        <v>202.217589082638</v>
      </c>
      <c r="Q3024">
        <v>0.119805522371599</v>
      </c>
    </row>
    <row r="3025" spans="1:17" hidden="1" x14ac:dyDescent="0.3">
      <c r="A3025" t="s">
        <v>6214</v>
      </c>
      <c r="B3025" t="s">
        <v>6215</v>
      </c>
      <c r="C3025" t="str">
        <f>IFERROR(VLOOKUP(Table1[[#This Row],[Ticker]],[1]!Table1[[Symbol]:[Industry]],2,FALSE),"-")</f>
        <v>-</v>
      </c>
      <c r="D3025" t="s">
        <v>130</v>
      </c>
      <c r="E3025">
        <v>81.566824416000003</v>
      </c>
      <c r="F3025">
        <v>21.74</v>
      </c>
      <c r="G3025">
        <v>-18.618199317552602</v>
      </c>
      <c r="H3025">
        <v>-14.595042346091301</v>
      </c>
      <c r="I3025">
        <v>-48.509404890386399</v>
      </c>
      <c r="J3025">
        <v>-6.7207707478726899</v>
      </c>
      <c r="K3025">
        <v>24.737050461496501</v>
      </c>
      <c r="L3025">
        <v>23.625830062625301</v>
      </c>
      <c r="M3025">
        <v>29.840312964368</v>
      </c>
      <c r="N3025">
        <v>1.4369763468308001</v>
      </c>
      <c r="O3025">
        <v>82.566697332106699</v>
      </c>
      <c r="P3025">
        <v>52.027972027971998</v>
      </c>
      <c r="Q3025">
        <v>-1.1394108432114001E-2</v>
      </c>
    </row>
    <row r="3026" spans="1:17" hidden="1" x14ac:dyDescent="0.3">
      <c r="A3026" t="s">
        <v>6216</v>
      </c>
      <c r="B3026" t="s">
        <v>6217</v>
      </c>
      <c r="C3026" t="str">
        <f>IFERROR(VLOOKUP(Table1[[#This Row],[Ticker]],[1]!Table1[[Symbol]:[Industry]],2,FALSE),"-")</f>
        <v>-</v>
      </c>
      <c r="D3026" t="s">
        <v>905</v>
      </c>
      <c r="E3026">
        <v>81.558502386000001</v>
      </c>
      <c r="F3026">
        <v>7.06</v>
      </c>
      <c r="G3026">
        <v>-4.6778987687689799</v>
      </c>
      <c r="H3026">
        <v>-4.6082029957488801</v>
      </c>
      <c r="I3026">
        <v>-15.855391403977</v>
      </c>
      <c r="J3026">
        <v>2.9355595037965299</v>
      </c>
      <c r="K3026">
        <v>6.9017719769414301</v>
      </c>
      <c r="L3026">
        <v>8.1158954743910598</v>
      </c>
      <c r="M3026">
        <v>61.868554843247601</v>
      </c>
      <c r="N3026">
        <v>1.6509828616842499</v>
      </c>
      <c r="O3026">
        <v>74.929178470254897</v>
      </c>
      <c r="P3026">
        <v>53.478260869565197</v>
      </c>
      <c r="Q3026">
        <v>-0.13514525046598</v>
      </c>
    </row>
    <row r="3027" spans="1:17" hidden="1" x14ac:dyDescent="0.3">
      <c r="A3027" t="s">
        <v>6218</v>
      </c>
      <c r="B3027" t="s">
        <v>6219</v>
      </c>
      <c r="C3027" t="str">
        <f>IFERROR(VLOOKUP(Table1[[#This Row],[Ticker]],[1]!Table1[[Symbol]:[Industry]],2,FALSE),"-")</f>
        <v>-</v>
      </c>
      <c r="D3027" t="s">
        <v>630</v>
      </c>
      <c r="E3027">
        <v>81.495723569999996</v>
      </c>
      <c r="F3027">
        <v>70.31</v>
      </c>
      <c r="G3027">
        <v>87.631448840531306</v>
      </c>
      <c r="H3027">
        <v>22.830828263051401</v>
      </c>
      <c r="I3027">
        <v>24.349876749796</v>
      </c>
      <c r="J3027">
        <v>-5.1495159869755298</v>
      </c>
      <c r="K3027">
        <v>61.810281977419997</v>
      </c>
      <c r="L3027">
        <v>51.608553476827097</v>
      </c>
      <c r="M3027">
        <v>47.755881663956799</v>
      </c>
      <c r="N3027">
        <v>0.97626438455589604</v>
      </c>
      <c r="O3027">
        <v>10.083914094723299</v>
      </c>
      <c r="P3027">
        <v>132.81456953642299</v>
      </c>
      <c r="Q3027">
        <v>4.8163081385368997E-2</v>
      </c>
    </row>
    <row r="3028" spans="1:17" hidden="1" x14ac:dyDescent="0.3">
      <c r="A3028" t="s">
        <v>6220</v>
      </c>
      <c r="B3028" t="s">
        <v>6221</v>
      </c>
      <c r="C3028" t="str">
        <f>IFERROR(VLOOKUP(Table1[[#This Row],[Ticker]],[1]!Table1[[Symbol]:[Industry]],2,FALSE),"-")</f>
        <v>-</v>
      </c>
      <c r="E3028">
        <v>81.475467199999997</v>
      </c>
      <c r="F3028">
        <v>72.400000000000006</v>
      </c>
      <c r="G3028">
        <v>-33.5815238792906</v>
      </c>
      <c r="H3028">
        <v>-0.94167847549303296</v>
      </c>
      <c r="I3028">
        <v>-24.152237415108701</v>
      </c>
      <c r="J3028">
        <v>5.0140502487407304</v>
      </c>
      <c r="K3028">
        <v>70.7915196154336</v>
      </c>
      <c r="L3028">
        <v>72.001434141469005</v>
      </c>
      <c r="M3028">
        <v>60.291695397762503</v>
      </c>
      <c r="N3028">
        <v>1.22392865989596</v>
      </c>
      <c r="O3028">
        <v>45.027624309392202</v>
      </c>
      <c r="P3028">
        <v>20.566194837635301</v>
      </c>
      <c r="Q3028">
        <v>0.209257028404187</v>
      </c>
    </row>
    <row r="3029" spans="1:17" hidden="1" x14ac:dyDescent="0.3">
      <c r="A3029" t="s">
        <v>6222</v>
      </c>
      <c r="B3029" t="s">
        <v>6223</v>
      </c>
      <c r="C3029" t="str">
        <f>IFERROR(VLOOKUP(Table1[[#This Row],[Ticker]],[1]!Table1[[Symbol]:[Industry]],2,FALSE),"-")</f>
        <v>-</v>
      </c>
      <c r="D3029" t="s">
        <v>938</v>
      </c>
      <c r="E3029">
        <v>81.329300000000003</v>
      </c>
      <c r="F3029">
        <v>45.3</v>
      </c>
      <c r="G3029">
        <v>-41.171556925579502</v>
      </c>
      <c r="H3029">
        <v>14.3849506768032</v>
      </c>
      <c r="I3029">
        <v>-19.460833580847801</v>
      </c>
      <c r="J3029">
        <v>0.31283140266493398</v>
      </c>
      <c r="K3029">
        <v>43.851527878212003</v>
      </c>
      <c r="L3029">
        <v>43.6450809219495</v>
      </c>
      <c r="M3029">
        <v>63.1007119426516</v>
      </c>
      <c r="N3029">
        <v>1.5188331917303799</v>
      </c>
      <c r="O3029">
        <v>23.509933774834401</v>
      </c>
      <c r="P3029">
        <v>24.109589041095798</v>
      </c>
    </row>
    <row r="3030" spans="1:17" hidden="1" x14ac:dyDescent="0.3">
      <c r="A3030" t="s">
        <v>6224</v>
      </c>
      <c r="B3030" t="s">
        <v>6225</v>
      </c>
      <c r="C3030" t="str">
        <f>IFERROR(VLOOKUP(Table1[[#This Row],[Ticker]],[1]!Table1[[Symbol]:[Industry]],2,FALSE),"-")</f>
        <v>-</v>
      </c>
      <c r="D3030" t="s">
        <v>413</v>
      </c>
      <c r="E3030">
        <v>81.065416129999903</v>
      </c>
      <c r="F3030">
        <v>75.77</v>
      </c>
      <c r="G3030">
        <v>75.436002724810194</v>
      </c>
      <c r="H3030">
        <v>0.65711834812132597</v>
      </c>
      <c r="I3030">
        <v>-18.401236102463599</v>
      </c>
      <c r="J3030">
        <v>1.5470314076315299</v>
      </c>
      <c r="K3030">
        <v>72.841848055770299</v>
      </c>
      <c r="L3030">
        <v>67.231103897754593</v>
      </c>
      <c r="M3030">
        <v>52.637596656870898</v>
      </c>
      <c r="N3030">
        <v>2.03223199797123</v>
      </c>
      <c r="O3030">
        <v>29.338788438696</v>
      </c>
      <c r="P3030">
        <v>110.472222222222</v>
      </c>
      <c r="Q3030">
        <v>7.0279866712372005E-2</v>
      </c>
    </row>
    <row r="3031" spans="1:17" hidden="1" x14ac:dyDescent="0.3">
      <c r="A3031" t="s">
        <v>6226</v>
      </c>
      <c r="B3031" t="s">
        <v>6227</v>
      </c>
      <c r="C3031" t="str">
        <f>IFERROR(VLOOKUP(Table1[[#This Row],[Ticker]],[1]!Table1[[Symbol]:[Industry]],2,FALSE),"-")</f>
        <v>-</v>
      </c>
      <c r="E3031">
        <v>80.788059099999998</v>
      </c>
      <c r="F3031">
        <v>6.73</v>
      </c>
      <c r="G3031">
        <v>83.255284172470695</v>
      </c>
      <c r="H3031">
        <v>21.512301492877999</v>
      </c>
      <c r="I3031">
        <v>27.139773604174898</v>
      </c>
      <c r="J3031">
        <v>-8.3096072258601108</v>
      </c>
      <c r="K3031">
        <v>6.1587750277755804</v>
      </c>
      <c r="L3031">
        <v>4.8533273152765899</v>
      </c>
      <c r="M3031">
        <v>35.739248153316701</v>
      </c>
      <c r="N3031">
        <v>0.88825437044639899</v>
      </c>
      <c r="O3031">
        <v>24.071322436849901</v>
      </c>
      <c r="P3031">
        <v>128.91156462584999</v>
      </c>
      <c r="Q3031">
        <v>5.0726086855569001E-2</v>
      </c>
    </row>
    <row r="3032" spans="1:17" hidden="1" x14ac:dyDescent="0.3">
      <c r="A3032" t="s">
        <v>6228</v>
      </c>
      <c r="B3032" t="s">
        <v>6229</v>
      </c>
      <c r="C3032" t="str">
        <f>IFERROR(VLOOKUP(Table1[[#This Row],[Ticker]],[1]!Table1[[Symbol]:[Industry]],2,FALSE),"-")</f>
        <v>-</v>
      </c>
      <c r="E3032">
        <v>80.663478499999997</v>
      </c>
      <c r="F3032">
        <v>103.6</v>
      </c>
      <c r="G3032">
        <v>17.546830883911898</v>
      </c>
      <c r="H3032">
        <v>5.5258837921921602</v>
      </c>
      <c r="I3032">
        <v>1.00571816246532</v>
      </c>
      <c r="J3032">
        <v>1.9492657253274299</v>
      </c>
      <c r="K3032">
        <v>101.47997532995799</v>
      </c>
      <c r="L3032">
        <v>93.377816092543696</v>
      </c>
      <c r="M3032">
        <v>58.838949196654099</v>
      </c>
      <c r="N3032">
        <v>2.41860485496758</v>
      </c>
      <c r="O3032">
        <v>38.996138996139003</v>
      </c>
      <c r="P3032">
        <v>49.064748201438803</v>
      </c>
      <c r="Q3032">
        <v>0.107838685923698</v>
      </c>
    </row>
    <row r="3033" spans="1:17" hidden="1" x14ac:dyDescent="0.3">
      <c r="A3033" t="s">
        <v>6230</v>
      </c>
      <c r="B3033" t="s">
        <v>6231</v>
      </c>
      <c r="C3033" t="str">
        <f>IFERROR(VLOOKUP(Table1[[#This Row],[Ticker]],[1]!Table1[[Symbol]:[Industry]],2,FALSE),"-")</f>
        <v>-</v>
      </c>
      <c r="D3033" t="s">
        <v>637</v>
      </c>
      <c r="E3033">
        <v>80.607029999999995</v>
      </c>
      <c r="F3033">
        <v>46</v>
      </c>
      <c r="G3033">
        <v>-33.472743770510498</v>
      </c>
      <c r="H3033">
        <v>3.0835706939421899</v>
      </c>
      <c r="I3033">
        <v>-18.980520243391599</v>
      </c>
      <c r="J3033">
        <v>1.43536478326283</v>
      </c>
      <c r="K3033">
        <v>44.562505946193902</v>
      </c>
      <c r="M3033">
        <v>62.761635166414202</v>
      </c>
      <c r="N3033">
        <v>2.0880290508389598</v>
      </c>
      <c r="O3033">
        <v>26.956521739130402</v>
      </c>
      <c r="P3033">
        <v>29.577464788732399</v>
      </c>
    </row>
    <row r="3034" spans="1:17" hidden="1" x14ac:dyDescent="0.3">
      <c r="A3034" t="s">
        <v>6232</v>
      </c>
      <c r="B3034" t="s">
        <v>6233</v>
      </c>
      <c r="C3034" t="str">
        <f>IFERROR(VLOOKUP(Table1[[#This Row],[Ticker]],[1]!Table1[[Symbol]:[Industry]],2,FALSE),"-")</f>
        <v>-</v>
      </c>
      <c r="D3034" t="s">
        <v>481</v>
      </c>
      <c r="E3034">
        <v>79.758107999999993</v>
      </c>
      <c r="F3034">
        <v>156.19999999999999</v>
      </c>
      <c r="G3034">
        <v>-55.385896667978002</v>
      </c>
      <c r="H3034">
        <v>-11.414345692668901</v>
      </c>
      <c r="I3034">
        <v>-30.364524736244899</v>
      </c>
      <c r="J3034">
        <v>-14.592224648581899</v>
      </c>
      <c r="K3034">
        <v>161.22778715636599</v>
      </c>
      <c r="L3034">
        <v>173.06179384165401</v>
      </c>
      <c r="M3034">
        <v>38.795098569443603</v>
      </c>
      <c r="N3034">
        <v>1.1303432119203001</v>
      </c>
      <c r="O3034">
        <v>56.466069142125399</v>
      </c>
      <c r="P3034">
        <v>20.1538461538461</v>
      </c>
      <c r="Q3034">
        <v>9.4443419170379003E-2</v>
      </c>
    </row>
    <row r="3035" spans="1:17" hidden="1" x14ac:dyDescent="0.3">
      <c r="A3035" t="s">
        <v>6234</v>
      </c>
      <c r="B3035" t="s">
        <v>6235</v>
      </c>
      <c r="C3035" t="str">
        <f>IFERROR(VLOOKUP(Table1[[#This Row],[Ticker]],[1]!Table1[[Symbol]:[Industry]],2,FALSE),"-")</f>
        <v>-</v>
      </c>
      <c r="E3035">
        <v>79.708537440000001</v>
      </c>
      <c r="F3035">
        <v>80.599999999999994</v>
      </c>
      <c r="G3035">
        <v>194.71350114880201</v>
      </c>
      <c r="H3035">
        <v>4.13322499941044</v>
      </c>
      <c r="I3035">
        <v>166.982920391329</v>
      </c>
      <c r="J3035">
        <v>-10.459084567280099</v>
      </c>
      <c r="K3035">
        <v>73.354175795712493</v>
      </c>
      <c r="L3035">
        <v>46.519298435717999</v>
      </c>
      <c r="M3035">
        <v>36.031330902307801</v>
      </c>
      <c r="N3035">
        <v>0.18501040943788999</v>
      </c>
      <c r="O3035">
        <v>25.3101736972704</v>
      </c>
      <c r="P3035">
        <v>252.272727272727</v>
      </c>
    </row>
    <row r="3036" spans="1:17" hidden="1" x14ac:dyDescent="0.3">
      <c r="A3036" t="s">
        <v>6236</v>
      </c>
      <c r="B3036" t="s">
        <v>6237</v>
      </c>
      <c r="C3036" t="str">
        <f>IFERROR(VLOOKUP(Table1[[#This Row],[Ticker]],[1]!Table1[[Symbol]:[Industry]],2,FALSE),"-")</f>
        <v>-</v>
      </c>
      <c r="D3036" t="s">
        <v>62</v>
      </c>
      <c r="E3036">
        <v>79.625574119999996</v>
      </c>
      <c r="F3036">
        <v>132.6</v>
      </c>
      <c r="G3036">
        <v>-11.9436853834461</v>
      </c>
      <c r="H3036">
        <v>-1.24827188208644</v>
      </c>
      <c r="I3036">
        <v>-20.618935375782598</v>
      </c>
      <c r="J3036">
        <v>-1.5344962380687801</v>
      </c>
      <c r="K3036">
        <v>132.74560761558399</v>
      </c>
      <c r="L3036">
        <v>128.094708773066</v>
      </c>
      <c r="M3036">
        <v>51.405378108332897</v>
      </c>
      <c r="N3036">
        <v>1.17260152910787</v>
      </c>
      <c r="O3036">
        <v>18.401206636500699</v>
      </c>
      <c r="P3036">
        <v>35.2371239163691</v>
      </c>
      <c r="Q3036">
        <v>-7.1950215998659001E-2</v>
      </c>
    </row>
    <row r="3037" spans="1:17" hidden="1" x14ac:dyDescent="0.3">
      <c r="A3037" t="s">
        <v>6238</v>
      </c>
      <c r="B3037" t="s">
        <v>6239</v>
      </c>
      <c r="C3037" t="str">
        <f>IFERROR(VLOOKUP(Table1[[#This Row],[Ticker]],[1]!Table1[[Symbol]:[Industry]],2,FALSE),"-")</f>
        <v>-</v>
      </c>
      <c r="D3037" t="s">
        <v>137</v>
      </c>
      <c r="E3037">
        <v>79.575622499999994</v>
      </c>
      <c r="F3037">
        <v>372.95</v>
      </c>
      <c r="G3037">
        <v>173.597963300196</v>
      </c>
      <c r="H3037">
        <v>0.87124052896675297</v>
      </c>
      <c r="I3037">
        <v>46.086374075779702</v>
      </c>
      <c r="J3037">
        <v>-7.0975092883467701</v>
      </c>
      <c r="K3037">
        <v>347.70337682761698</v>
      </c>
      <c r="L3037">
        <v>278.90928698107399</v>
      </c>
      <c r="M3037">
        <v>43.3807508625911</v>
      </c>
      <c r="N3037">
        <v>1.0571477442300701</v>
      </c>
      <c r="O3037">
        <v>17.281136881619499</v>
      </c>
      <c r="P3037">
        <v>222.62110726643601</v>
      </c>
      <c r="Q3037">
        <v>0.127116246994735</v>
      </c>
    </row>
    <row r="3038" spans="1:17" hidden="1" x14ac:dyDescent="0.3">
      <c r="A3038" t="s">
        <v>6240</v>
      </c>
      <c r="B3038" t="s">
        <v>6241</v>
      </c>
      <c r="C3038" t="str">
        <f>IFERROR(VLOOKUP(Table1[[#This Row],[Ticker]],[1]!Table1[[Symbol]:[Industry]],2,FALSE),"-")</f>
        <v>-</v>
      </c>
      <c r="E3038">
        <v>79.530259200000003</v>
      </c>
      <c r="F3038">
        <v>94.71</v>
      </c>
      <c r="G3038">
        <v>4.9571866011674102</v>
      </c>
      <c r="H3038">
        <v>7.5936485771773699</v>
      </c>
      <c r="I3038">
        <v>9.3422672267521403</v>
      </c>
      <c r="J3038">
        <v>-1.3011858604572999</v>
      </c>
      <c r="K3038">
        <v>92.982503192337305</v>
      </c>
      <c r="L3038">
        <v>87.886349492326005</v>
      </c>
      <c r="M3038">
        <v>55.4505260529452</v>
      </c>
      <c r="N3038">
        <v>0.54761155799217998</v>
      </c>
      <c r="O3038">
        <v>16.038433111603801</v>
      </c>
      <c r="P3038">
        <v>40.435943060498197</v>
      </c>
      <c r="Q3038">
        <v>1.2611694972070001E-2</v>
      </c>
    </row>
    <row r="3039" spans="1:17" hidden="1" x14ac:dyDescent="0.3">
      <c r="A3039" t="s">
        <v>6242</v>
      </c>
      <c r="B3039" t="s">
        <v>6243</v>
      </c>
      <c r="C3039" t="str">
        <f>IFERROR(VLOOKUP(Table1[[#This Row],[Ticker]],[1]!Table1[[Symbol]:[Industry]],2,FALSE),"-")</f>
        <v>-</v>
      </c>
      <c r="E3039">
        <v>79.351603499999996</v>
      </c>
      <c r="F3039">
        <v>205.95</v>
      </c>
      <c r="G3039">
        <v>104.461609807672</v>
      </c>
      <c r="H3039">
        <v>14.409684665183001</v>
      </c>
      <c r="I3039">
        <v>31.011769061874698</v>
      </c>
      <c r="J3039">
        <v>1.06438941228744</v>
      </c>
      <c r="K3039">
        <v>186.200343470761</v>
      </c>
      <c r="L3039">
        <v>160.79545260193601</v>
      </c>
      <c r="M3039">
        <v>66.510950226776202</v>
      </c>
      <c r="N3039">
        <v>1.88566792316051</v>
      </c>
      <c r="O3039">
        <v>10.6093712066035</v>
      </c>
      <c r="P3039">
        <v>142.29411764705799</v>
      </c>
      <c r="Q3039">
        <v>0.113434415481308</v>
      </c>
    </row>
    <row r="3040" spans="1:17" hidden="1" x14ac:dyDescent="0.3">
      <c r="A3040" t="s">
        <v>6244</v>
      </c>
      <c r="B3040" t="s">
        <v>6245</v>
      </c>
      <c r="C3040" t="str">
        <f>IFERROR(VLOOKUP(Table1[[#This Row],[Ticker]],[1]!Table1[[Symbol]:[Industry]],2,FALSE),"-")</f>
        <v>-</v>
      </c>
      <c r="D3040" t="s">
        <v>98</v>
      </c>
      <c r="E3040">
        <v>79.255901234999996</v>
      </c>
      <c r="F3040">
        <v>14.85</v>
      </c>
      <c r="G3040">
        <v>6.6610263632595901</v>
      </c>
      <c r="H3040">
        <v>-1.76925090306546</v>
      </c>
      <c r="I3040">
        <v>-10.8894050094192</v>
      </c>
      <c r="J3040">
        <v>-4.0368316516054996</v>
      </c>
      <c r="K3040">
        <v>15.5285010523816</v>
      </c>
      <c r="L3040">
        <v>16.049658976074099</v>
      </c>
      <c r="M3040">
        <v>41.551590022538697</v>
      </c>
      <c r="N3040">
        <v>1.84016520237095</v>
      </c>
      <c r="O3040">
        <v>98.316498316498297</v>
      </c>
      <c r="P3040">
        <v>40.094339622641499</v>
      </c>
      <c r="Q3040">
        <v>-3.5813808731964998E-2</v>
      </c>
    </row>
    <row r="3041" spans="1:17" hidden="1" x14ac:dyDescent="0.3">
      <c r="A3041" t="s">
        <v>6246</v>
      </c>
      <c r="B3041" t="s">
        <v>6247</v>
      </c>
      <c r="C3041" t="str">
        <f>IFERROR(VLOOKUP(Table1[[#This Row],[Ticker]],[1]!Table1[[Symbol]:[Industry]],2,FALSE),"-")</f>
        <v>-</v>
      </c>
      <c r="D3041" t="s">
        <v>700</v>
      </c>
      <c r="E3041">
        <v>79.253970592000002</v>
      </c>
      <c r="F3041">
        <v>24.54</v>
      </c>
      <c r="G3041">
        <v>2.9011914540644801</v>
      </c>
      <c r="H3041">
        <v>-13.3457326737219</v>
      </c>
      <c r="I3041">
        <v>-23.286252303179499</v>
      </c>
      <c r="J3041">
        <v>-3.7640171933703299</v>
      </c>
      <c r="K3041">
        <v>25.293169681782899</v>
      </c>
      <c r="L3041">
        <v>24.626483007466</v>
      </c>
      <c r="M3041">
        <v>40.136599356423901</v>
      </c>
      <c r="N3041">
        <v>1.05088860197436</v>
      </c>
      <c r="O3041">
        <v>59.4647568109133</v>
      </c>
      <c r="P3041">
        <v>41.974944512946898</v>
      </c>
      <c r="Q3041">
        <v>4.8435159164111001E-2</v>
      </c>
    </row>
    <row r="3042" spans="1:17" hidden="1" x14ac:dyDescent="0.3">
      <c r="A3042" t="s">
        <v>6248</v>
      </c>
      <c r="B3042" t="s">
        <v>6249</v>
      </c>
      <c r="C3042" t="str">
        <f>IFERROR(VLOOKUP(Table1[[#This Row],[Ticker]],[1]!Table1[[Symbol]:[Industry]],2,FALSE),"-")</f>
        <v>-</v>
      </c>
      <c r="D3042" t="s">
        <v>637</v>
      </c>
      <c r="E3042">
        <v>79.245379360000001</v>
      </c>
      <c r="F3042">
        <v>90.75</v>
      </c>
      <c r="G3042">
        <v>0.167000957100299</v>
      </c>
      <c r="H3042">
        <v>-5.5766845195682802</v>
      </c>
      <c r="I3042">
        <v>-22.147201896720102</v>
      </c>
      <c r="J3042">
        <v>-2.1072464516560898</v>
      </c>
      <c r="K3042">
        <v>92.960642025023702</v>
      </c>
      <c r="L3042">
        <v>90.954841918975603</v>
      </c>
      <c r="M3042">
        <v>45.630298843010699</v>
      </c>
      <c r="N3042">
        <v>0.18079362359597501</v>
      </c>
      <c r="O3042">
        <v>31.515151515151501</v>
      </c>
      <c r="P3042">
        <v>33.064516129032199</v>
      </c>
      <c r="Q3042">
        <v>4.9020501687160002E-3</v>
      </c>
    </row>
    <row r="3043" spans="1:17" hidden="1" x14ac:dyDescent="0.3">
      <c r="A3043" t="s">
        <v>6250</v>
      </c>
      <c r="B3043" t="s">
        <v>6251</v>
      </c>
      <c r="C3043" t="str">
        <f>IFERROR(VLOOKUP(Table1[[#This Row],[Ticker]],[1]!Table1[[Symbol]:[Industry]],2,FALSE),"-")</f>
        <v>-</v>
      </c>
      <c r="D3043" t="s">
        <v>209</v>
      </c>
      <c r="E3043">
        <v>78.949096499999996</v>
      </c>
      <c r="F3043">
        <v>50.31</v>
      </c>
      <c r="G3043">
        <v>-30.573465271231999</v>
      </c>
      <c r="H3043">
        <v>-10.611519745334199</v>
      </c>
      <c r="I3043">
        <v>-30.025047547684501</v>
      </c>
      <c r="J3043">
        <v>-1.7140785098976901</v>
      </c>
      <c r="K3043">
        <v>51.536821268178699</v>
      </c>
      <c r="L3043">
        <v>54.065216544372703</v>
      </c>
      <c r="M3043">
        <v>40.527309457795702</v>
      </c>
      <c r="N3043">
        <v>1.0068893799154</v>
      </c>
      <c r="O3043">
        <v>41.0057642615782</v>
      </c>
      <c r="P3043">
        <v>19.331119544591999</v>
      </c>
      <c r="Q3043">
        <v>-4.7464643807780003E-2</v>
      </c>
    </row>
    <row r="3044" spans="1:17" hidden="1" x14ac:dyDescent="0.3">
      <c r="A3044" t="s">
        <v>6252</v>
      </c>
      <c r="B3044" t="s">
        <v>6253</v>
      </c>
      <c r="C3044" t="str">
        <f>IFERROR(VLOOKUP(Table1[[#This Row],[Ticker]],[1]!Table1[[Symbol]:[Industry]],2,FALSE),"-")</f>
        <v>-</v>
      </c>
      <c r="D3044" t="s">
        <v>46</v>
      </c>
      <c r="E3044">
        <v>78.347588700000003</v>
      </c>
      <c r="F3044">
        <v>101</v>
      </c>
      <c r="G3044">
        <v>44.3502878986749</v>
      </c>
      <c r="H3044">
        <v>-2.77748317712051</v>
      </c>
      <c r="I3044">
        <v>49.432039862459199</v>
      </c>
      <c r="J3044">
        <v>-0.76243741453936598</v>
      </c>
      <c r="K3044">
        <v>94.215823977480497</v>
      </c>
      <c r="M3044">
        <v>35.205027629226898</v>
      </c>
      <c r="N3044">
        <v>0.52180726038129999</v>
      </c>
      <c r="O3044">
        <v>12.871287128712799</v>
      </c>
      <c r="P3044">
        <v>124.444444444444</v>
      </c>
    </row>
    <row r="3045" spans="1:17" hidden="1" x14ac:dyDescent="0.3">
      <c r="A3045" t="s">
        <v>6254</v>
      </c>
      <c r="B3045" t="s">
        <v>6255</v>
      </c>
      <c r="C3045" t="str">
        <f>IFERROR(VLOOKUP(Table1[[#This Row],[Ticker]],[1]!Table1[[Symbol]:[Industry]],2,FALSE),"-")</f>
        <v>-</v>
      </c>
      <c r="D3045" t="s">
        <v>384</v>
      </c>
      <c r="E3045">
        <v>78.347316000000006</v>
      </c>
      <c r="F3045">
        <v>127.35</v>
      </c>
      <c r="G3045">
        <v>-58.590535102359297</v>
      </c>
      <c r="H3045">
        <v>-12.242235194426501</v>
      </c>
      <c r="I3045">
        <v>-4.6677079095266398</v>
      </c>
      <c r="J3045">
        <v>-0.181267325426619</v>
      </c>
      <c r="K3045">
        <v>133.26933453069799</v>
      </c>
      <c r="L3045">
        <v>140.94083890372599</v>
      </c>
      <c r="M3045">
        <v>38.365066254136501</v>
      </c>
      <c r="N3045">
        <v>0.34973762586867102</v>
      </c>
      <c r="O3045">
        <v>84.216725559481702</v>
      </c>
      <c r="P3045">
        <v>72.094594594594597</v>
      </c>
      <c r="Q3045">
        <v>0.122640557334957</v>
      </c>
    </row>
    <row r="3046" spans="1:17" hidden="1" x14ac:dyDescent="0.3">
      <c r="A3046" t="s">
        <v>6256</v>
      </c>
      <c r="B3046" t="s">
        <v>6257</v>
      </c>
      <c r="C3046" t="str">
        <f>IFERROR(VLOOKUP(Table1[[#This Row],[Ticker]],[1]!Table1[[Symbol]:[Industry]],2,FALSE),"-")</f>
        <v>-</v>
      </c>
      <c r="D3046" t="s">
        <v>1402</v>
      </c>
      <c r="E3046">
        <v>78.110804999999999</v>
      </c>
      <c r="F3046">
        <v>32.94</v>
      </c>
      <c r="G3046">
        <v>67.362669182549396</v>
      </c>
      <c r="H3046">
        <v>21.059378574095</v>
      </c>
      <c r="I3046">
        <v>1.16948651835562</v>
      </c>
      <c r="J3046">
        <v>11.002268467813501</v>
      </c>
      <c r="K3046">
        <v>29.534355291550199</v>
      </c>
      <c r="L3046">
        <v>27.438224155917599</v>
      </c>
      <c r="M3046">
        <v>73.216642170555602</v>
      </c>
      <c r="N3046">
        <v>2.6197767380666201</v>
      </c>
      <c r="O3046">
        <v>19.5810564663023</v>
      </c>
      <c r="P3046">
        <v>107.16981132075399</v>
      </c>
      <c r="Q3046">
        <v>4.2684855691357E-2</v>
      </c>
    </row>
    <row r="3047" spans="1:17" hidden="1" x14ac:dyDescent="0.3">
      <c r="A3047" t="s">
        <v>6258</v>
      </c>
      <c r="B3047" t="s">
        <v>6259</v>
      </c>
      <c r="C3047" t="str">
        <f>IFERROR(VLOOKUP(Table1[[#This Row],[Ticker]],[1]!Table1[[Symbol]:[Industry]],2,FALSE),"-")</f>
        <v>-</v>
      </c>
      <c r="D3047" t="s">
        <v>1357</v>
      </c>
      <c r="E3047">
        <v>78.043412000000004</v>
      </c>
      <c r="F3047">
        <v>76.22</v>
      </c>
      <c r="G3047">
        <v>-10.5503842398064</v>
      </c>
      <c r="H3047">
        <v>4.2965537958327698</v>
      </c>
      <c r="I3047">
        <v>-21.5267940810208</v>
      </c>
      <c r="J3047">
        <v>-1.89421834338027</v>
      </c>
      <c r="K3047">
        <v>76.024587286385398</v>
      </c>
      <c r="L3047">
        <v>75.650058883768395</v>
      </c>
      <c r="M3047">
        <v>46.276723436846602</v>
      </c>
      <c r="N3047">
        <v>0.80939435176475205</v>
      </c>
      <c r="O3047">
        <v>28.968774599842501</v>
      </c>
      <c r="P3047">
        <v>26.506224066390001</v>
      </c>
      <c r="Q3047">
        <v>-5.5720957566740004E-3</v>
      </c>
    </row>
    <row r="3048" spans="1:17" hidden="1" x14ac:dyDescent="0.3">
      <c r="A3048" t="s">
        <v>6260</v>
      </c>
      <c r="B3048" t="s">
        <v>6261</v>
      </c>
      <c r="C3048" t="str">
        <f>IFERROR(VLOOKUP(Table1[[#This Row],[Ticker]],[1]!Table1[[Symbol]:[Industry]],2,FALSE),"-")</f>
        <v>-</v>
      </c>
      <c r="E3048">
        <v>78.015000000000001</v>
      </c>
      <c r="F3048">
        <v>14.4</v>
      </c>
      <c r="G3048">
        <v>-21.978541413363999</v>
      </c>
      <c r="H3048">
        <v>-12.0064964377436</v>
      </c>
      <c r="I3048">
        <v>-11.421327478337</v>
      </c>
      <c r="J3048">
        <v>-0.35703200913396999</v>
      </c>
      <c r="K3048">
        <v>15.7129624192831</v>
      </c>
      <c r="L3048">
        <v>15.2996292955124</v>
      </c>
      <c r="M3048">
        <v>52.4895486973506</v>
      </c>
      <c r="N3048">
        <v>0.64065525027989401</v>
      </c>
      <c r="O3048">
        <v>40.9722222222222</v>
      </c>
      <c r="P3048">
        <v>30.909090909090899</v>
      </c>
      <c r="Q3048">
        <v>-6.4591826112920997E-2</v>
      </c>
    </row>
    <row r="3049" spans="1:17" hidden="1" x14ac:dyDescent="0.3">
      <c r="A3049" t="s">
        <v>6262</v>
      </c>
      <c r="B3049" t="s">
        <v>6263</v>
      </c>
      <c r="C3049" t="str">
        <f>IFERROR(VLOOKUP(Table1[[#This Row],[Ticker]],[1]!Table1[[Symbol]:[Industry]],2,FALSE),"-")</f>
        <v>-</v>
      </c>
      <c r="E3049">
        <v>77.921999999999997</v>
      </c>
      <c r="F3049">
        <v>182.05</v>
      </c>
      <c r="G3049">
        <v>207.05588409227499</v>
      </c>
      <c r="H3049">
        <v>18.655376016406802</v>
      </c>
      <c r="I3049">
        <v>24.713076133131601</v>
      </c>
      <c r="J3049">
        <v>-11.1879163894087</v>
      </c>
      <c r="K3049">
        <v>157.523110531372</v>
      </c>
      <c r="L3049">
        <v>135.92215872506401</v>
      </c>
      <c r="M3049">
        <v>65.408051716988794</v>
      </c>
      <c r="N3049">
        <v>1.6057460417322</v>
      </c>
      <c r="O3049">
        <v>14.2268607525404</v>
      </c>
      <c r="P3049">
        <v>262.14247311827899</v>
      </c>
    </row>
    <row r="3050" spans="1:17" hidden="1" x14ac:dyDescent="0.3">
      <c r="A3050" t="s">
        <v>6264</v>
      </c>
      <c r="B3050" t="s">
        <v>6265</v>
      </c>
      <c r="C3050" t="str">
        <f>IFERROR(VLOOKUP(Table1[[#This Row],[Ticker]],[1]!Table1[[Symbol]:[Industry]],2,FALSE),"-")</f>
        <v>-</v>
      </c>
      <c r="D3050" t="s">
        <v>193</v>
      </c>
      <c r="E3050">
        <v>77.921621599999995</v>
      </c>
      <c r="F3050">
        <v>67.260000000000005</v>
      </c>
      <c r="G3050">
        <v>-58.359548080683503</v>
      </c>
      <c r="H3050">
        <v>-16.928463867156399</v>
      </c>
      <c r="I3050">
        <v>-38.086961674495498</v>
      </c>
      <c r="J3050">
        <v>-1.3881650047605401</v>
      </c>
      <c r="K3050">
        <v>71.930277348651202</v>
      </c>
      <c r="L3050">
        <v>79.017271847927205</v>
      </c>
      <c r="M3050">
        <v>41.567691127227398</v>
      </c>
      <c r="N3050">
        <v>0.89779620069939903</v>
      </c>
      <c r="O3050">
        <v>67.707404103479007</v>
      </c>
      <c r="P3050">
        <v>3.1595092024539801</v>
      </c>
      <c r="Q3050">
        <v>7.6860830941128E-2</v>
      </c>
    </row>
    <row r="3051" spans="1:17" hidden="1" x14ac:dyDescent="0.3">
      <c r="A3051" t="s">
        <v>6266</v>
      </c>
      <c r="B3051" t="s">
        <v>6267</v>
      </c>
      <c r="C3051" t="str">
        <f>IFERROR(VLOOKUP(Table1[[#This Row],[Ticker]],[1]!Table1[[Symbol]:[Industry]],2,FALSE),"-")</f>
        <v>-</v>
      </c>
      <c r="D3051" t="s">
        <v>1545</v>
      </c>
      <c r="E3051">
        <v>77.838771449999996</v>
      </c>
      <c r="F3051">
        <v>264.85000000000002</v>
      </c>
      <c r="G3051">
        <v>86.328886994975605</v>
      </c>
      <c r="H3051">
        <v>20.201045156015599</v>
      </c>
      <c r="I3051">
        <v>27.595059094895099</v>
      </c>
      <c r="J3051">
        <v>13.3013923726946</v>
      </c>
      <c r="K3051">
        <v>229.07748290558001</v>
      </c>
      <c r="L3051">
        <v>203.32702034596599</v>
      </c>
      <c r="M3051">
        <v>77.428725341813504</v>
      </c>
      <c r="N3051">
        <v>3.3786358324138299</v>
      </c>
      <c r="O3051">
        <v>11.3838021521615</v>
      </c>
      <c r="P3051">
        <v>129.904513888888</v>
      </c>
      <c r="Q3051">
        <v>8.0553271152309994E-2</v>
      </c>
    </row>
    <row r="3052" spans="1:17" hidden="1" x14ac:dyDescent="0.3">
      <c r="A3052" t="s">
        <v>6268</v>
      </c>
      <c r="B3052" t="s">
        <v>6269</v>
      </c>
      <c r="C3052" t="str">
        <f>IFERROR(VLOOKUP(Table1[[#This Row],[Ticker]],[1]!Table1[[Symbol]:[Industry]],2,FALSE),"-")</f>
        <v>-</v>
      </c>
      <c r="D3052" t="s">
        <v>481</v>
      </c>
      <c r="E3052">
        <v>77.642703788000006</v>
      </c>
      <c r="F3052">
        <v>43.19</v>
      </c>
      <c r="G3052">
        <v>-71.703189364360199</v>
      </c>
      <c r="H3052">
        <v>3.8054672719367799</v>
      </c>
      <c r="I3052">
        <v>-38.643835106808503</v>
      </c>
      <c r="J3052">
        <v>-11.6925260926173</v>
      </c>
      <c r="K3052">
        <v>43.991749531110401</v>
      </c>
      <c r="L3052">
        <v>53.141936444333403</v>
      </c>
      <c r="M3052">
        <v>51.996494370458599</v>
      </c>
      <c r="N3052">
        <v>1.48763426735476</v>
      </c>
      <c r="O3052">
        <v>92.125277050889906</v>
      </c>
      <c r="P3052">
        <v>19.5392273706398</v>
      </c>
      <c r="Q3052">
        <v>2.6554552658864E-2</v>
      </c>
    </row>
    <row r="3053" spans="1:17" hidden="1" x14ac:dyDescent="0.3">
      <c r="A3053" t="s">
        <v>6270</v>
      </c>
      <c r="B3053" t="s">
        <v>6271</v>
      </c>
      <c r="C3053" t="str">
        <f>IFERROR(VLOOKUP(Table1[[#This Row],[Ticker]],[1]!Table1[[Symbol]:[Industry]],2,FALSE),"-")</f>
        <v>-</v>
      </c>
      <c r="D3053" t="s">
        <v>1357</v>
      </c>
      <c r="E3053">
        <v>77.497264999999999</v>
      </c>
      <c r="F3053">
        <v>270.5</v>
      </c>
      <c r="G3053">
        <v>44.638115054859803</v>
      </c>
      <c r="H3053">
        <v>-10.9563059778701</v>
      </c>
      <c r="I3053">
        <v>-28.124773680660301</v>
      </c>
      <c r="J3053">
        <v>-0.93419313973020202</v>
      </c>
      <c r="K3053">
        <v>266.26723289873001</v>
      </c>
      <c r="L3053">
        <v>250.74505013199001</v>
      </c>
      <c r="M3053">
        <v>45.212098285373401</v>
      </c>
      <c r="N3053">
        <v>0.42874602623353703</v>
      </c>
      <c r="O3053">
        <v>34.565619223659802</v>
      </c>
      <c r="P3053">
        <v>87.262028383523699</v>
      </c>
      <c r="Q3053">
        <v>5.8985669753936001E-2</v>
      </c>
    </row>
    <row r="3054" spans="1:17" hidden="1" x14ac:dyDescent="0.3">
      <c r="A3054" t="s">
        <v>6272</v>
      </c>
      <c r="B3054" t="s">
        <v>6273</v>
      </c>
      <c r="C3054" t="str">
        <f>IFERROR(VLOOKUP(Table1[[#This Row],[Ticker]],[1]!Table1[[Symbol]:[Industry]],2,FALSE),"-")</f>
        <v>-</v>
      </c>
      <c r="D3054" t="s">
        <v>46</v>
      </c>
      <c r="E3054">
        <v>77.159991390000002</v>
      </c>
      <c r="F3054">
        <v>10.91</v>
      </c>
      <c r="G3054">
        <v>1.95090447666712</v>
      </c>
      <c r="H3054">
        <v>-1.33503395722059</v>
      </c>
      <c r="I3054">
        <v>-40.321886663498098</v>
      </c>
      <c r="J3054">
        <v>-6.3509217498484203</v>
      </c>
      <c r="K3054">
        <v>10.636602923636</v>
      </c>
      <c r="L3054">
        <v>11.1882313017047</v>
      </c>
      <c r="M3054">
        <v>61.321690462700097</v>
      </c>
      <c r="N3054">
        <v>1.97102354404844</v>
      </c>
      <c r="O3054">
        <v>55.270394133822201</v>
      </c>
      <c r="P3054">
        <v>41.321243523315999</v>
      </c>
      <c r="Q3054">
        <v>-4.3333553818553999E-2</v>
      </c>
    </row>
    <row r="3055" spans="1:17" hidden="1" x14ac:dyDescent="0.3">
      <c r="A3055" t="s">
        <v>6274</v>
      </c>
      <c r="B3055" t="s">
        <v>6275</v>
      </c>
      <c r="C3055" t="str">
        <f>IFERROR(VLOOKUP(Table1[[#This Row],[Ticker]],[1]!Table1[[Symbol]:[Industry]],2,FALSE),"-")</f>
        <v>-</v>
      </c>
      <c r="E3055">
        <v>77.094950400000002</v>
      </c>
      <c r="F3055">
        <v>7.74</v>
      </c>
      <c r="G3055">
        <v>32.781636769584203</v>
      </c>
      <c r="H3055">
        <v>22.307219889823202</v>
      </c>
      <c r="I3055">
        <v>11.732359351277101</v>
      </c>
      <c r="J3055">
        <v>22.909060170001599</v>
      </c>
      <c r="K3055">
        <v>6.3117464678861204</v>
      </c>
      <c r="L3055">
        <v>5.9834977466635904</v>
      </c>
      <c r="M3055">
        <v>85.403053985756301</v>
      </c>
      <c r="N3055">
        <v>3.1758921268621201</v>
      </c>
      <c r="O3055">
        <v>19.121447028423699</v>
      </c>
      <c r="P3055">
        <v>104.76190476190401</v>
      </c>
      <c r="Q3055">
        <v>-2.6519190164950999E-2</v>
      </c>
    </row>
    <row r="3056" spans="1:17" hidden="1" x14ac:dyDescent="0.3">
      <c r="A3056" t="s">
        <v>6276</v>
      </c>
      <c r="B3056" t="s">
        <v>6277</v>
      </c>
      <c r="C3056" t="str">
        <f>IFERROR(VLOOKUP(Table1[[#This Row],[Ticker]],[1]!Table1[[Symbol]:[Industry]],2,FALSE),"-")</f>
        <v>-</v>
      </c>
      <c r="D3056" t="s">
        <v>637</v>
      </c>
      <c r="E3056">
        <v>77.087819820000007</v>
      </c>
      <c r="F3056">
        <v>81.38</v>
      </c>
      <c r="G3056">
        <v>27.697565648236601</v>
      </c>
      <c r="H3056">
        <v>-1.7441918741254301</v>
      </c>
      <c r="I3056">
        <v>-9.4677185100460708</v>
      </c>
      <c r="J3056">
        <v>-5.6910088431107901</v>
      </c>
      <c r="K3056">
        <v>79.173647801231994</v>
      </c>
      <c r="L3056">
        <v>72.909218931851001</v>
      </c>
      <c r="M3056">
        <v>43.295484801045802</v>
      </c>
      <c r="N3056">
        <v>1.78013142991552</v>
      </c>
      <c r="O3056">
        <v>16.613418530351399</v>
      </c>
      <c r="P3056">
        <v>73.8888888888888</v>
      </c>
      <c r="Q3056">
        <v>2.6136756957916001E-2</v>
      </c>
    </row>
    <row r="3057" spans="1:17" hidden="1" x14ac:dyDescent="0.3">
      <c r="A3057" t="s">
        <v>6278</v>
      </c>
      <c r="B3057" t="s">
        <v>6279</v>
      </c>
      <c r="C3057" t="str">
        <f>IFERROR(VLOOKUP(Table1[[#This Row],[Ticker]],[1]!Table1[[Symbol]:[Industry]],2,FALSE),"-")</f>
        <v>-</v>
      </c>
      <c r="D3057" t="s">
        <v>711</v>
      </c>
      <c r="E3057">
        <v>77.053211959999999</v>
      </c>
      <c r="F3057">
        <v>61.15</v>
      </c>
      <c r="G3057">
        <v>31.453260457819201</v>
      </c>
      <c r="H3057">
        <v>1.4752152439541</v>
      </c>
      <c r="I3057">
        <v>8.8922413512190506</v>
      </c>
      <c r="J3057">
        <v>0.57596311421145097</v>
      </c>
      <c r="K3057">
        <v>57.6591367400802</v>
      </c>
      <c r="L3057">
        <v>51.172249755727002</v>
      </c>
      <c r="M3057">
        <v>51.880968766981397</v>
      </c>
      <c r="N3057">
        <v>1.03952138520316</v>
      </c>
      <c r="O3057">
        <v>2.8618152085036801</v>
      </c>
      <c r="P3057">
        <v>59.660574412532597</v>
      </c>
      <c r="Q3057">
        <v>6.5320406444950005E-2</v>
      </c>
    </row>
    <row r="3058" spans="1:17" hidden="1" x14ac:dyDescent="0.3">
      <c r="A3058" t="s">
        <v>6280</v>
      </c>
      <c r="B3058" t="s">
        <v>6281</v>
      </c>
      <c r="C3058" t="str">
        <f>IFERROR(VLOOKUP(Table1[[#This Row],[Ticker]],[1]!Table1[[Symbol]:[Industry]],2,FALSE),"-")</f>
        <v>-</v>
      </c>
      <c r="D3058" t="s">
        <v>500</v>
      </c>
      <c r="E3058">
        <v>76.982320000000001</v>
      </c>
      <c r="F3058">
        <v>10.35</v>
      </c>
      <c r="G3058">
        <v>132.347963300196</v>
      </c>
      <c r="H3058">
        <v>19.453839731789799</v>
      </c>
      <c r="I3058">
        <v>4.5131339589239996</v>
      </c>
      <c r="J3058">
        <v>10.3973000034037</v>
      </c>
      <c r="K3058">
        <v>8.2745719613202304</v>
      </c>
      <c r="L3058">
        <v>7.6330003272692899</v>
      </c>
      <c r="M3058">
        <v>87.568874318124998</v>
      </c>
      <c r="N3058">
        <v>1.1504145722515999</v>
      </c>
      <c r="O3058">
        <v>20.3864734299517</v>
      </c>
      <c r="P3058">
        <v>185.91160220994399</v>
      </c>
      <c r="Q3058">
        <v>6.9570845840979001E-2</v>
      </c>
    </row>
    <row r="3059" spans="1:17" hidden="1" x14ac:dyDescent="0.3">
      <c r="A3059" t="s">
        <v>6282</v>
      </c>
      <c r="B3059" t="s">
        <v>6283</v>
      </c>
      <c r="C3059" t="str">
        <f>IFERROR(VLOOKUP(Table1[[#This Row],[Ticker]],[1]!Table1[[Symbol]:[Industry]],2,FALSE),"-")</f>
        <v>-</v>
      </c>
      <c r="D3059" t="s">
        <v>613</v>
      </c>
      <c r="E3059">
        <v>76.969200000000001</v>
      </c>
      <c r="F3059">
        <v>268.55</v>
      </c>
      <c r="G3059">
        <v>103.42252470370499</v>
      </c>
      <c r="H3059">
        <v>-13.073672010732899</v>
      </c>
      <c r="I3059">
        <v>5.5147605046219796</v>
      </c>
      <c r="J3059">
        <v>-3.3666040812060301</v>
      </c>
      <c r="K3059">
        <v>292.85889801901902</v>
      </c>
      <c r="L3059">
        <v>233.82668287162599</v>
      </c>
      <c r="M3059">
        <v>33.892966661924298</v>
      </c>
      <c r="N3059">
        <v>0.55144649377399102</v>
      </c>
      <c r="O3059">
        <v>49.357661515546397</v>
      </c>
      <c r="P3059">
        <v>162.255859375</v>
      </c>
      <c r="Q3059">
        <v>0.13226971598610701</v>
      </c>
    </row>
    <row r="3060" spans="1:17" hidden="1" x14ac:dyDescent="0.3">
      <c r="A3060" t="s">
        <v>6284</v>
      </c>
      <c r="B3060" t="s">
        <v>6285</v>
      </c>
      <c r="C3060" t="str">
        <f>IFERROR(VLOOKUP(Table1[[#This Row],[Ticker]],[1]!Table1[[Symbol]:[Industry]],2,FALSE),"-")</f>
        <v>-</v>
      </c>
      <c r="E3060">
        <v>76.943916000000002</v>
      </c>
      <c r="F3060">
        <v>26.48</v>
      </c>
      <c r="G3060">
        <v>-98.525418108372705</v>
      </c>
      <c r="H3060">
        <v>-6.4232258684722403</v>
      </c>
      <c r="I3060">
        <v>-81.988909217882195</v>
      </c>
      <c r="J3060">
        <v>-4.7195380062553403</v>
      </c>
      <c r="K3060">
        <v>31.6782990840337</v>
      </c>
      <c r="L3060">
        <v>54.614777799211701</v>
      </c>
      <c r="M3060">
        <v>33.900379626873097</v>
      </c>
      <c r="N3060">
        <v>0.35896899088723999</v>
      </c>
      <c r="O3060">
        <v>289.35045317220499</v>
      </c>
      <c r="P3060">
        <v>17.5843694493783</v>
      </c>
      <c r="Q3060">
        <v>-4.5514908194994E-2</v>
      </c>
    </row>
    <row r="3061" spans="1:17" hidden="1" x14ac:dyDescent="0.3">
      <c r="A3061" t="s">
        <v>6286</v>
      </c>
      <c r="B3061" t="s">
        <v>6287</v>
      </c>
      <c r="C3061" t="str">
        <f>IFERROR(VLOOKUP(Table1[[#This Row],[Ticker]],[1]!Table1[[Symbol]:[Industry]],2,FALSE),"-")</f>
        <v>-</v>
      </c>
      <c r="E3061">
        <v>76.932292200000006</v>
      </c>
      <c r="F3061">
        <v>152</v>
      </c>
      <c r="G3061">
        <v>-2.5630274118777598</v>
      </c>
      <c r="H3061">
        <v>26.434823079902898</v>
      </c>
      <c r="I3061">
        <v>11.929196115241099</v>
      </c>
      <c r="J3061">
        <v>2.35743122257065</v>
      </c>
      <c r="K3061">
        <v>135.87321159934501</v>
      </c>
      <c r="M3061">
        <v>65.096558080828999</v>
      </c>
      <c r="N3061">
        <v>2.4592611998952001</v>
      </c>
      <c r="O3061">
        <v>7.2368421052631602</v>
      </c>
      <c r="P3061">
        <v>46.817347628706599</v>
      </c>
    </row>
    <row r="3062" spans="1:17" hidden="1" x14ac:dyDescent="0.3">
      <c r="A3062" t="s">
        <v>6288</v>
      </c>
      <c r="B3062" t="s">
        <v>6289</v>
      </c>
      <c r="C3062" t="str">
        <f>IFERROR(VLOOKUP(Table1[[#This Row],[Ticker]],[1]!Table1[[Symbol]:[Industry]],2,FALSE),"-")</f>
        <v>-</v>
      </c>
      <c r="D3062" t="s">
        <v>62</v>
      </c>
      <c r="E3062">
        <v>76.886404999999996</v>
      </c>
      <c r="F3062">
        <v>103.55</v>
      </c>
      <c r="G3062">
        <v>-16.546318473620499</v>
      </c>
      <c r="H3062">
        <v>1.79908552241382</v>
      </c>
      <c r="I3062">
        <v>-13.581069463635</v>
      </c>
      <c r="J3062">
        <v>-4.8037907979980199</v>
      </c>
      <c r="K3062">
        <v>99.5986122720239</v>
      </c>
      <c r="L3062">
        <v>97.000575926519602</v>
      </c>
      <c r="M3062">
        <v>52.214336515122</v>
      </c>
      <c r="N3062">
        <v>1.6766811575568401</v>
      </c>
      <c r="O3062">
        <v>10.091743119266001</v>
      </c>
      <c r="P3062">
        <v>26.1266747868453</v>
      </c>
      <c r="Q3062">
        <v>1.0509569815317E-2</v>
      </c>
    </row>
    <row r="3063" spans="1:17" hidden="1" x14ac:dyDescent="0.3">
      <c r="A3063" t="s">
        <v>6290</v>
      </c>
      <c r="B3063" t="s">
        <v>6291</v>
      </c>
      <c r="C3063" t="str">
        <f>IFERROR(VLOOKUP(Table1[[#This Row],[Ticker]],[1]!Table1[[Symbol]:[Industry]],2,FALSE),"-")</f>
        <v>-</v>
      </c>
      <c r="D3063" t="s">
        <v>1175</v>
      </c>
      <c r="E3063">
        <v>76.828737971999999</v>
      </c>
      <c r="F3063">
        <v>0.82</v>
      </c>
      <c r="G3063">
        <v>48.066048406579498</v>
      </c>
      <c r="H3063">
        <v>-2.6169397995348298</v>
      </c>
      <c r="I3063">
        <v>-1.0990023618737299</v>
      </c>
      <c r="J3063">
        <v>-12.3413847829604</v>
      </c>
      <c r="K3063">
        <v>0.80644592331188303</v>
      </c>
      <c r="L3063">
        <v>0.74178805733892805</v>
      </c>
      <c r="M3063">
        <v>48.518276131958899</v>
      </c>
      <c r="N3063">
        <v>2.0170589526468401</v>
      </c>
      <c r="O3063">
        <v>46.341463414634099</v>
      </c>
      <c r="P3063">
        <v>104.99999999999901</v>
      </c>
      <c r="Q3063">
        <v>-4.0471668979840001E-3</v>
      </c>
    </row>
    <row r="3064" spans="1:17" hidden="1" x14ac:dyDescent="0.3">
      <c r="A3064" t="s">
        <v>6292</v>
      </c>
      <c r="B3064" t="s">
        <v>6293</v>
      </c>
      <c r="C3064" t="str">
        <f>IFERROR(VLOOKUP(Table1[[#This Row],[Ticker]],[1]!Table1[[Symbol]:[Industry]],2,FALSE),"-")</f>
        <v>-</v>
      </c>
      <c r="D3064" t="s">
        <v>548</v>
      </c>
      <c r="E3064">
        <v>76.805627599999994</v>
      </c>
      <c r="F3064">
        <v>11.27</v>
      </c>
      <c r="G3064">
        <v>1.08665108300196</v>
      </c>
      <c r="H3064">
        <v>-5.0559641897787397</v>
      </c>
      <c r="I3064">
        <v>-26.853209399099601</v>
      </c>
      <c r="J3064">
        <v>3.0689802099816998</v>
      </c>
      <c r="K3064">
        <v>11.045986380538899</v>
      </c>
      <c r="L3064">
        <v>10.9752223305037</v>
      </c>
      <c r="M3064">
        <v>44.973893416823302</v>
      </c>
      <c r="N3064">
        <v>1.1333684428709201</v>
      </c>
      <c r="O3064">
        <v>26.530612244897899</v>
      </c>
      <c r="P3064">
        <v>45.231958762886499</v>
      </c>
      <c r="Q3064">
        <v>5.6599500876509001E-2</v>
      </c>
    </row>
    <row r="3065" spans="1:17" hidden="1" x14ac:dyDescent="0.3">
      <c r="A3065" t="s">
        <v>6294</v>
      </c>
      <c r="B3065" t="s">
        <v>6295</v>
      </c>
      <c r="C3065" t="str">
        <f>IFERROR(VLOOKUP(Table1[[#This Row],[Ticker]],[1]!Table1[[Symbol]:[Industry]],2,FALSE),"-")</f>
        <v>-</v>
      </c>
      <c r="D3065" t="s">
        <v>1175</v>
      </c>
      <c r="E3065">
        <v>76.802599999999998</v>
      </c>
      <c r="F3065">
        <v>59.5</v>
      </c>
      <c r="G3065">
        <v>-63.505630780141701</v>
      </c>
      <c r="H3065">
        <v>11.6107024768879</v>
      </c>
      <c r="I3065">
        <v>-55.026447971919701</v>
      </c>
      <c r="J3065">
        <v>18.715474232046901</v>
      </c>
      <c r="K3065">
        <v>59.344527347998799</v>
      </c>
      <c r="L3065">
        <v>83.168217904822995</v>
      </c>
      <c r="M3065">
        <v>80.765039049859993</v>
      </c>
      <c r="N3065">
        <v>1.6728813559322</v>
      </c>
      <c r="O3065">
        <v>175.54621848739399</v>
      </c>
      <c r="P3065">
        <v>23.572170301142201</v>
      </c>
    </row>
    <row r="3066" spans="1:17" hidden="1" x14ac:dyDescent="0.3">
      <c r="A3066" t="s">
        <v>6296</v>
      </c>
      <c r="B3066" t="s">
        <v>6297</v>
      </c>
      <c r="C3066" t="str">
        <f>IFERROR(VLOOKUP(Table1[[#This Row],[Ticker]],[1]!Table1[[Symbol]:[Industry]],2,FALSE),"-")</f>
        <v>-</v>
      </c>
      <c r="D3066" t="s">
        <v>637</v>
      </c>
      <c r="E3066">
        <v>76.796927999999994</v>
      </c>
      <c r="F3066">
        <v>2.48</v>
      </c>
      <c r="G3066">
        <v>-83.887750985517698</v>
      </c>
      <c r="H3066">
        <v>-8.8153626860193395</v>
      </c>
      <c r="I3066">
        <v>-49.909813172684501</v>
      </c>
      <c r="J3066">
        <v>-1.15154247290511</v>
      </c>
      <c r="K3066">
        <v>2.6152597238394302</v>
      </c>
      <c r="L3066">
        <v>3.5921293888884098</v>
      </c>
      <c r="M3066">
        <v>40.977307163297397</v>
      </c>
      <c r="N3066">
        <v>1.39971653558267</v>
      </c>
      <c r="O3066">
        <v>185.618279569892</v>
      </c>
      <c r="P3066">
        <v>15.3488372093023</v>
      </c>
      <c r="Q3066">
        <v>-7.0125292553641E-2</v>
      </c>
    </row>
    <row r="3067" spans="1:17" hidden="1" x14ac:dyDescent="0.3">
      <c r="A3067" t="s">
        <v>6298</v>
      </c>
      <c r="B3067" t="s">
        <v>6299</v>
      </c>
      <c r="C3067" t="str">
        <f>IFERROR(VLOOKUP(Table1[[#This Row],[Ticker]],[1]!Table1[[Symbol]:[Industry]],2,FALSE),"-")</f>
        <v>-</v>
      </c>
      <c r="D3067" t="s">
        <v>1402</v>
      </c>
      <c r="E3067">
        <v>76.738172509999998</v>
      </c>
      <c r="F3067">
        <v>36.1</v>
      </c>
      <c r="G3067">
        <v>-1.05481447758123</v>
      </c>
      <c r="H3067">
        <v>41.039273905459297</v>
      </c>
      <c r="I3067">
        <v>-7.2721320132642404</v>
      </c>
      <c r="J3067">
        <v>12.031680232519401</v>
      </c>
      <c r="K3067">
        <v>29.0969740960427</v>
      </c>
      <c r="L3067">
        <v>29.640143488423</v>
      </c>
      <c r="M3067">
        <v>75.962010516995505</v>
      </c>
      <c r="N3067">
        <v>3.2758471271340599</v>
      </c>
      <c r="O3067">
        <v>29.9168975069251</v>
      </c>
      <c r="P3067">
        <v>50.103950103950098</v>
      </c>
    </row>
    <row r="3068" spans="1:17" hidden="1" x14ac:dyDescent="0.3">
      <c r="A3068" t="s">
        <v>6300</v>
      </c>
      <c r="B3068" t="s">
        <v>6301</v>
      </c>
      <c r="C3068" t="str">
        <f>IFERROR(VLOOKUP(Table1[[#This Row],[Ticker]],[1]!Table1[[Symbol]:[Industry]],2,FALSE),"-")</f>
        <v>-</v>
      </c>
      <c r="D3068" t="s">
        <v>108</v>
      </c>
      <c r="E3068">
        <v>76.738</v>
      </c>
      <c r="F3068">
        <v>1912.15</v>
      </c>
      <c r="G3068">
        <v>131.99661194884499</v>
      </c>
      <c r="H3068">
        <v>-5.8958876921305201</v>
      </c>
      <c r="I3068">
        <v>15.3462762722775</v>
      </c>
      <c r="J3068">
        <v>-3.7730541991702999</v>
      </c>
      <c r="K3068">
        <v>1851.8343948511699</v>
      </c>
      <c r="L3068">
        <v>1522.7717536745699</v>
      </c>
      <c r="M3068">
        <v>45.944746730598098</v>
      </c>
      <c r="N3068">
        <v>0.70366735537189995</v>
      </c>
      <c r="O3068">
        <v>29.383155087205498</v>
      </c>
      <c r="P3068">
        <v>205.67500599472399</v>
      </c>
      <c r="Q3068">
        <v>8.2300625075489006E-2</v>
      </c>
    </row>
    <row r="3069" spans="1:17" hidden="1" x14ac:dyDescent="0.3">
      <c r="A3069" t="s">
        <v>6302</v>
      </c>
      <c r="B3069" t="s">
        <v>6303</v>
      </c>
      <c r="C3069" t="str">
        <f>IFERROR(VLOOKUP(Table1[[#This Row],[Ticker]],[1]!Table1[[Symbol]:[Industry]],2,FALSE),"-")</f>
        <v>-</v>
      </c>
      <c r="D3069" t="s">
        <v>416</v>
      </c>
      <c r="E3069">
        <v>76.678139999999999</v>
      </c>
      <c r="F3069">
        <v>74.58</v>
      </c>
      <c r="G3069">
        <v>28.4567672869075</v>
      </c>
      <c r="H3069">
        <v>35.552731462395101</v>
      </c>
      <c r="I3069">
        <v>53.236333860087797</v>
      </c>
      <c r="J3069">
        <v>26.110846226104002</v>
      </c>
      <c r="K3069">
        <v>47.9118157190535</v>
      </c>
      <c r="L3069">
        <v>43.626423200216102</v>
      </c>
      <c r="M3069">
        <v>92.724819360336397</v>
      </c>
      <c r="N3069">
        <v>3.18634342890237</v>
      </c>
      <c r="O3069">
        <v>0.56315366049879401</v>
      </c>
      <c r="P3069">
        <v>131.614906832298</v>
      </c>
      <c r="Q3069">
        <v>0.15449828806783</v>
      </c>
    </row>
    <row r="3070" spans="1:17" hidden="1" x14ac:dyDescent="0.3">
      <c r="A3070" t="s">
        <v>6304</v>
      </c>
      <c r="B3070" t="s">
        <v>6305</v>
      </c>
      <c r="C3070" t="str">
        <f>IFERROR(VLOOKUP(Table1[[#This Row],[Ticker]],[1]!Table1[[Symbol]:[Industry]],2,FALSE),"-")</f>
        <v>-</v>
      </c>
      <c r="D3070" t="s">
        <v>543</v>
      </c>
      <c r="E3070">
        <v>76.644341400000002</v>
      </c>
      <c r="F3070">
        <v>46.05</v>
      </c>
      <c r="G3070">
        <v>41.911172228114502</v>
      </c>
      <c r="H3070">
        <v>-4.7042385357888596</v>
      </c>
      <c r="I3070">
        <v>4.1728689548677496</v>
      </c>
      <c r="J3070">
        <v>-3.6554389035842498</v>
      </c>
      <c r="K3070">
        <v>44.702558242609499</v>
      </c>
      <c r="L3070">
        <v>38.317634575658701</v>
      </c>
      <c r="M3070">
        <v>41.2442654002759</v>
      </c>
      <c r="N3070">
        <v>0.68861669929476499</v>
      </c>
      <c r="O3070">
        <v>16.612377850162801</v>
      </c>
      <c r="P3070">
        <v>89.818631492168095</v>
      </c>
      <c r="Q3070">
        <v>6.7943874548021005E-2</v>
      </c>
    </row>
    <row r="3071" spans="1:17" hidden="1" x14ac:dyDescent="0.3">
      <c r="A3071" t="s">
        <v>6306</v>
      </c>
      <c r="B3071" t="s">
        <v>6307</v>
      </c>
      <c r="C3071" t="str">
        <f>IFERROR(VLOOKUP(Table1[[#This Row],[Ticker]],[1]!Table1[[Symbol]:[Industry]],2,FALSE),"-")</f>
        <v>-</v>
      </c>
      <c r="D3071" t="s">
        <v>246</v>
      </c>
      <c r="E3071">
        <v>76.546378000000004</v>
      </c>
      <c r="F3071">
        <v>223.5</v>
      </c>
      <c r="G3071">
        <v>-8.2418463746646893</v>
      </c>
      <c r="H3071">
        <v>-4.4158178706200699</v>
      </c>
      <c r="I3071">
        <v>-8.0529358492644505</v>
      </c>
      <c r="J3071">
        <v>-3.2436071088238099</v>
      </c>
      <c r="K3071">
        <v>215.887922416577</v>
      </c>
      <c r="L3071">
        <v>197.59266938349199</v>
      </c>
      <c r="M3071">
        <v>41.3970808442308</v>
      </c>
      <c r="N3071">
        <v>0.52546488880894004</v>
      </c>
      <c r="O3071">
        <v>19.821029082774</v>
      </c>
      <c r="P3071">
        <v>52.403682236617797</v>
      </c>
      <c r="Q3071">
        <v>9.9813644339145996E-2</v>
      </c>
    </row>
    <row r="3072" spans="1:17" hidden="1" x14ac:dyDescent="0.3">
      <c r="A3072" t="s">
        <v>6308</v>
      </c>
      <c r="B3072" t="s">
        <v>6309</v>
      </c>
      <c r="C3072" t="str">
        <f>IFERROR(VLOOKUP(Table1[[#This Row],[Ticker]],[1]!Table1[[Symbol]:[Industry]],2,FALSE),"-")</f>
        <v>-</v>
      </c>
      <c r="D3072" t="s">
        <v>1091</v>
      </c>
      <c r="E3072">
        <v>76.533600000000007</v>
      </c>
      <c r="F3072">
        <v>69.95</v>
      </c>
      <c r="G3072">
        <v>61.383198199525303</v>
      </c>
      <c r="H3072">
        <v>1.4194456462868299</v>
      </c>
      <c r="I3072">
        <v>-26.604935123903999</v>
      </c>
      <c r="J3072">
        <v>-2.4278424107543399</v>
      </c>
      <c r="K3072">
        <v>69.277528774281294</v>
      </c>
      <c r="L3072">
        <v>66.686847437469694</v>
      </c>
      <c r="M3072">
        <v>37.402809554706103</v>
      </c>
      <c r="N3072">
        <v>0.58941058941058899</v>
      </c>
      <c r="O3072">
        <v>41.100786275911297</v>
      </c>
      <c r="P3072">
        <v>125.342281879194</v>
      </c>
    </row>
    <row r="3073" spans="1:17" hidden="1" x14ac:dyDescent="0.3">
      <c r="A3073" t="s">
        <v>6310</v>
      </c>
      <c r="B3073" t="s">
        <v>6311</v>
      </c>
      <c r="C3073" t="str">
        <f>IFERROR(VLOOKUP(Table1[[#This Row],[Ticker]],[1]!Table1[[Symbol]:[Industry]],2,FALSE),"-")</f>
        <v>-</v>
      </c>
      <c r="E3073">
        <v>76.346199999999996</v>
      </c>
      <c r="F3073">
        <v>64.5</v>
      </c>
      <c r="G3073">
        <v>-27.0183695195261</v>
      </c>
      <c r="H3073">
        <v>-6.3586461821158897</v>
      </c>
      <c r="I3073">
        <v>-48.773556320687597</v>
      </c>
      <c r="J3073">
        <v>-0.528974379519902</v>
      </c>
      <c r="K3073">
        <v>64.925583162499606</v>
      </c>
      <c r="L3073">
        <v>66.015701284270506</v>
      </c>
      <c r="M3073">
        <v>45.953935387955603</v>
      </c>
      <c r="N3073">
        <v>0.51600629981967205</v>
      </c>
      <c r="O3073">
        <v>79.813953488372107</v>
      </c>
      <c r="P3073">
        <v>16.615440245886798</v>
      </c>
      <c r="Q3073">
        <v>0.149636630387568</v>
      </c>
    </row>
    <row r="3074" spans="1:17" hidden="1" x14ac:dyDescent="0.3">
      <c r="A3074" t="s">
        <v>6312</v>
      </c>
      <c r="B3074" t="s">
        <v>6313</v>
      </c>
      <c r="C3074" t="str">
        <f>IFERROR(VLOOKUP(Table1[[#This Row],[Ticker]],[1]!Table1[[Symbol]:[Industry]],2,FALSE),"-")</f>
        <v>-</v>
      </c>
      <c r="D3074" t="s">
        <v>413</v>
      </c>
      <c r="E3074">
        <v>76.333425000000005</v>
      </c>
      <c r="F3074">
        <v>237.5</v>
      </c>
      <c r="G3074">
        <v>-19.468223102324799</v>
      </c>
      <c r="H3074">
        <v>8.6837992315133299</v>
      </c>
      <c r="I3074">
        <v>1.6179114927074301</v>
      </c>
      <c r="J3074">
        <v>5.6884887085178999</v>
      </c>
      <c r="K3074">
        <v>220.13541795488501</v>
      </c>
      <c r="L3074">
        <v>210.73157008031501</v>
      </c>
      <c r="M3074">
        <v>65.6001051318039</v>
      </c>
      <c r="N3074">
        <v>3.3087754724082501</v>
      </c>
      <c r="O3074">
        <v>15.115789473684099</v>
      </c>
      <c r="P3074">
        <v>70.863309352517902</v>
      </c>
      <c r="Q3074">
        <v>5.0686171100897001E-2</v>
      </c>
    </row>
    <row r="3075" spans="1:17" hidden="1" x14ac:dyDescent="0.3">
      <c r="A3075" t="s">
        <v>6314</v>
      </c>
      <c r="B3075" t="s">
        <v>6315</v>
      </c>
      <c r="C3075" t="str">
        <f>IFERROR(VLOOKUP(Table1[[#This Row],[Ticker]],[1]!Table1[[Symbol]:[Industry]],2,FALSE),"-")</f>
        <v>-</v>
      </c>
      <c r="D3075" t="s">
        <v>896</v>
      </c>
      <c r="E3075">
        <v>76.207499999999996</v>
      </c>
      <c r="F3075">
        <v>74.099999999999994</v>
      </c>
      <c r="G3075">
        <v>37.536016397541601</v>
      </c>
      <c r="H3075">
        <v>-9.1336340926913699</v>
      </c>
      <c r="I3075">
        <v>-10.3333909656934</v>
      </c>
      <c r="J3075">
        <v>-3.1725519937570801</v>
      </c>
      <c r="K3075">
        <v>76.772186931952206</v>
      </c>
      <c r="L3075">
        <v>73.488434620220005</v>
      </c>
      <c r="M3075">
        <v>39.712178645784697</v>
      </c>
      <c r="N3075">
        <v>0.30543927946278598</v>
      </c>
      <c r="O3075">
        <v>54.790823211875797</v>
      </c>
      <c r="P3075">
        <v>65.771812080536805</v>
      </c>
      <c r="Q3075">
        <v>0.13301423000871701</v>
      </c>
    </row>
    <row r="3076" spans="1:17" hidden="1" x14ac:dyDescent="0.3">
      <c r="A3076" t="s">
        <v>6316</v>
      </c>
      <c r="B3076" t="s">
        <v>6317</v>
      </c>
      <c r="C3076" t="str">
        <f>IFERROR(VLOOKUP(Table1[[#This Row],[Ticker]],[1]!Table1[[Symbol]:[Industry]],2,FALSE),"-")</f>
        <v>-</v>
      </c>
      <c r="E3076">
        <v>76.2</v>
      </c>
      <c r="F3076">
        <v>51.01</v>
      </c>
      <c r="G3076">
        <v>-65.446051836230396</v>
      </c>
      <c r="H3076">
        <v>-13.359213287251601</v>
      </c>
      <c r="I3076">
        <v>-48.067510294086198</v>
      </c>
      <c r="J3076">
        <v>-4.0005326526346101</v>
      </c>
      <c r="K3076">
        <v>55.535035880967598</v>
      </c>
      <c r="L3076">
        <v>64.052527254887096</v>
      </c>
      <c r="M3076">
        <v>36.902053399593697</v>
      </c>
      <c r="N3076">
        <v>1.1661129568106301</v>
      </c>
      <c r="O3076">
        <v>86.630072534797094</v>
      </c>
      <c r="P3076">
        <v>8.5319148936170208</v>
      </c>
      <c r="Q3076">
        <v>1.3145650712366E-2</v>
      </c>
    </row>
    <row r="3077" spans="1:17" hidden="1" x14ac:dyDescent="0.3">
      <c r="A3077" t="s">
        <v>6318</v>
      </c>
      <c r="B3077" t="s">
        <v>6319</v>
      </c>
      <c r="C3077" t="str">
        <f>IFERROR(VLOOKUP(Table1[[#This Row],[Ticker]],[1]!Table1[[Symbol]:[Industry]],2,FALSE),"-")</f>
        <v>-</v>
      </c>
      <c r="D3077" t="s">
        <v>122</v>
      </c>
      <c r="E3077">
        <v>76.144999999999996</v>
      </c>
      <c r="F3077">
        <v>95.5</v>
      </c>
      <c r="G3077">
        <v>-4.8234243509810497</v>
      </c>
      <c r="H3077">
        <v>4.7266445058734297</v>
      </c>
      <c r="I3077">
        <v>-32.326479839351201</v>
      </c>
      <c r="J3077">
        <v>1.2577646056626499</v>
      </c>
      <c r="K3077">
        <v>97.163929271188906</v>
      </c>
      <c r="L3077">
        <v>98.970081617963999</v>
      </c>
      <c r="M3077">
        <v>49.611785828445498</v>
      </c>
      <c r="N3077">
        <v>0.91108891108891099</v>
      </c>
      <c r="O3077">
        <v>49.790575916230303</v>
      </c>
      <c r="P3077">
        <v>27.930341594105801</v>
      </c>
    </row>
    <row r="3078" spans="1:17" hidden="1" x14ac:dyDescent="0.3">
      <c r="A3078" t="s">
        <v>6320</v>
      </c>
      <c r="B3078" t="s">
        <v>6321</v>
      </c>
      <c r="C3078" t="str">
        <f>IFERROR(VLOOKUP(Table1[[#This Row],[Ticker]],[1]!Table1[[Symbol]:[Industry]],2,FALSE),"-")</f>
        <v>-</v>
      </c>
      <c r="D3078" t="s">
        <v>481</v>
      </c>
      <c r="E3078">
        <v>76.128</v>
      </c>
      <c r="F3078">
        <v>148.80000000000001</v>
      </c>
      <c r="G3078">
        <v>-18.223192643096802</v>
      </c>
      <c r="H3078">
        <v>10.328651194836601</v>
      </c>
      <c r="I3078">
        <v>-3.7309691159778802</v>
      </c>
      <c r="J3078">
        <v>-10.9420781331022</v>
      </c>
      <c r="K3078">
        <v>147.03583178001401</v>
      </c>
      <c r="M3078">
        <v>62.878077303168801</v>
      </c>
      <c r="N3078">
        <v>1.3512544802867299</v>
      </c>
      <c r="O3078">
        <v>33.064516129032199</v>
      </c>
      <c r="P3078">
        <v>30.583589293549799</v>
      </c>
    </row>
    <row r="3079" spans="1:17" hidden="1" x14ac:dyDescent="0.3">
      <c r="A3079" t="s">
        <v>6322</v>
      </c>
      <c r="B3079" t="s">
        <v>6323</v>
      </c>
      <c r="C3079" t="str">
        <f>IFERROR(VLOOKUP(Table1[[#This Row],[Ticker]],[1]!Table1[[Symbol]:[Industry]],2,FALSE),"-")</f>
        <v>-</v>
      </c>
      <c r="E3079">
        <v>76.048310869999995</v>
      </c>
      <c r="F3079">
        <v>44.41</v>
      </c>
      <c r="G3079">
        <v>-24.356999935097502</v>
      </c>
      <c r="H3079">
        <v>7.5317991000908497</v>
      </c>
      <c r="I3079">
        <v>-29.942297484238601</v>
      </c>
      <c r="J3079">
        <v>-5.0268297386331797</v>
      </c>
      <c r="K3079">
        <v>42.034809250688397</v>
      </c>
      <c r="L3079">
        <v>41.963897946270698</v>
      </c>
      <c r="M3079">
        <v>51.505486021583302</v>
      </c>
      <c r="N3079">
        <v>0.96822584528936595</v>
      </c>
      <c r="O3079">
        <v>38.031974780454803</v>
      </c>
      <c r="P3079">
        <v>42.935307370453799</v>
      </c>
      <c r="Q3079">
        <v>-1.363645413368E-2</v>
      </c>
    </row>
    <row r="3080" spans="1:17" hidden="1" x14ac:dyDescent="0.3">
      <c r="A3080" t="s">
        <v>6324</v>
      </c>
      <c r="B3080" t="s">
        <v>6325</v>
      </c>
      <c r="C3080" t="str">
        <f>IFERROR(VLOOKUP(Table1[[#This Row],[Ticker]],[1]!Table1[[Symbol]:[Industry]],2,FALSE),"-")</f>
        <v>-</v>
      </c>
      <c r="D3080" t="s">
        <v>1402</v>
      </c>
      <c r="E3080">
        <v>75.984894999999995</v>
      </c>
      <c r="F3080">
        <v>119.6</v>
      </c>
      <c r="G3080">
        <v>2.2139435131226501</v>
      </c>
      <c r="H3080">
        <v>-8.3610489355414508</v>
      </c>
      <c r="I3080">
        <v>7.8099065470351601</v>
      </c>
      <c r="J3080">
        <v>-3.2410698931718498</v>
      </c>
      <c r="K3080">
        <v>116.366786527301</v>
      </c>
      <c r="L3080">
        <v>105.375069683098</v>
      </c>
      <c r="M3080">
        <v>42.504872857402503</v>
      </c>
      <c r="N3080">
        <v>0.21951743116202299</v>
      </c>
      <c r="O3080">
        <v>50.459866220735698</v>
      </c>
      <c r="P3080">
        <v>59.466666666666598</v>
      </c>
      <c r="Q3080">
        <v>0.111498395430289</v>
      </c>
    </row>
    <row r="3081" spans="1:17" hidden="1" x14ac:dyDescent="0.3">
      <c r="A3081" t="s">
        <v>6326</v>
      </c>
      <c r="B3081" t="s">
        <v>6327</v>
      </c>
      <c r="C3081" t="str">
        <f>IFERROR(VLOOKUP(Table1[[#This Row],[Ticker]],[1]!Table1[[Symbol]:[Industry]],2,FALSE),"-")</f>
        <v>-</v>
      </c>
      <c r="E3081">
        <v>75.890253599999994</v>
      </c>
      <c r="F3081">
        <v>100.75</v>
      </c>
      <c r="G3081">
        <v>-26.8762044366403</v>
      </c>
      <c r="H3081">
        <v>-1.1598602936748399</v>
      </c>
      <c r="I3081">
        <v>-34.020365936503602</v>
      </c>
      <c r="J3081">
        <v>-3.8393604914624402</v>
      </c>
      <c r="K3081">
        <v>99.126386939791004</v>
      </c>
      <c r="L3081">
        <v>113.614277110381</v>
      </c>
      <c r="M3081">
        <v>49.6097126665031</v>
      </c>
      <c r="N3081">
        <v>1.76389797253106</v>
      </c>
      <c r="O3081">
        <v>73.598014888337403</v>
      </c>
      <c r="P3081">
        <v>49.259259259259203</v>
      </c>
    </row>
    <row r="3082" spans="1:17" hidden="1" x14ac:dyDescent="0.3">
      <c r="A3082" t="s">
        <v>6328</v>
      </c>
      <c r="B3082" t="s">
        <v>6329</v>
      </c>
      <c r="C3082" t="str">
        <f>IFERROR(VLOOKUP(Table1[[#This Row],[Ticker]],[1]!Table1[[Symbol]:[Industry]],2,FALSE),"-")</f>
        <v>-</v>
      </c>
      <c r="D3082" t="s">
        <v>49</v>
      </c>
      <c r="E3082">
        <v>75.882750000000001</v>
      </c>
      <c r="F3082">
        <v>217.5</v>
      </c>
      <c r="G3082">
        <v>50.211848805677597</v>
      </c>
      <c r="H3082">
        <v>3.2937895048025299</v>
      </c>
      <c r="I3082">
        <v>10.2468843841815</v>
      </c>
      <c r="J3082">
        <v>2.0900292677145398</v>
      </c>
      <c r="K3082">
        <v>207.30719332733599</v>
      </c>
      <c r="L3082">
        <v>187.409395823865</v>
      </c>
      <c r="M3082">
        <v>57.374811233043999</v>
      </c>
      <c r="N3082">
        <v>0.41079633798835102</v>
      </c>
      <c r="O3082">
        <v>14.9425287356321</v>
      </c>
      <c r="P3082">
        <v>78.205653420729206</v>
      </c>
      <c r="Q3082">
        <v>6.1612565560598E-2</v>
      </c>
    </row>
    <row r="3083" spans="1:17" hidden="1" x14ac:dyDescent="0.3">
      <c r="A3083" t="s">
        <v>6330</v>
      </c>
      <c r="B3083" t="s">
        <v>6331</v>
      </c>
      <c r="C3083" t="str">
        <f>IFERROR(VLOOKUP(Table1[[#This Row],[Ticker]],[1]!Table1[[Symbol]:[Industry]],2,FALSE),"-")</f>
        <v>-</v>
      </c>
      <c r="D3083" t="s">
        <v>180</v>
      </c>
      <c r="E3083">
        <v>75.738261059999999</v>
      </c>
      <c r="F3083">
        <v>37.78</v>
      </c>
      <c r="G3083">
        <v>9.7911860831813993</v>
      </c>
      <c r="H3083">
        <v>3.6282463365370399</v>
      </c>
      <c r="I3083">
        <v>7.4960022508300002</v>
      </c>
      <c r="J3083">
        <v>0.242997368069341</v>
      </c>
      <c r="K3083">
        <v>31.2966485187663</v>
      </c>
      <c r="L3083">
        <v>29.776390580875098</v>
      </c>
      <c r="M3083">
        <v>65.295651775007698</v>
      </c>
      <c r="N3083">
        <v>1.1060195988977599</v>
      </c>
      <c r="O3083">
        <v>11.1699311805187</v>
      </c>
      <c r="P3083">
        <v>84.292682926829201</v>
      </c>
      <c r="Q3083">
        <v>1.5898930918378001E-2</v>
      </c>
    </row>
    <row r="3084" spans="1:17" hidden="1" x14ac:dyDescent="0.3">
      <c r="A3084" t="s">
        <v>6332</v>
      </c>
      <c r="B3084" t="s">
        <v>6333</v>
      </c>
      <c r="C3084" t="str">
        <f>IFERROR(VLOOKUP(Table1[[#This Row],[Ticker]],[1]!Table1[[Symbol]:[Industry]],2,FALSE),"-")</f>
        <v>-</v>
      </c>
      <c r="E3084">
        <v>75.600999999999999</v>
      </c>
      <c r="F3084">
        <v>218.5</v>
      </c>
      <c r="G3084">
        <v>-22.354417652184399</v>
      </c>
      <c r="H3084">
        <v>4.2640908826355899E-2</v>
      </c>
      <c r="I3084">
        <v>-7.8621941250654901</v>
      </c>
      <c r="J3084">
        <v>-3.4567148583158098</v>
      </c>
      <c r="K3084">
        <v>241.539890504319</v>
      </c>
      <c r="M3084">
        <v>41.7214767560844</v>
      </c>
      <c r="N3084">
        <v>0.52796502095099296</v>
      </c>
      <c r="O3084">
        <v>108.215102974828</v>
      </c>
      <c r="P3084">
        <v>15.8536585365853</v>
      </c>
    </row>
    <row r="3085" spans="1:17" hidden="1" x14ac:dyDescent="0.3">
      <c r="A3085" t="s">
        <v>6334</v>
      </c>
      <c r="B3085" t="s">
        <v>6335</v>
      </c>
      <c r="C3085" t="str">
        <f>IFERROR(VLOOKUP(Table1[[#This Row],[Ticker]],[1]!Table1[[Symbol]:[Industry]],2,FALSE),"-")</f>
        <v>-</v>
      </c>
      <c r="E3085">
        <v>75.585400000000007</v>
      </c>
      <c r="F3085">
        <v>2334.25</v>
      </c>
      <c r="G3085">
        <v>195.301680275347</v>
      </c>
      <c r="H3085">
        <v>99.536342086679895</v>
      </c>
      <c r="I3085">
        <v>176.875291367708</v>
      </c>
      <c r="J3085">
        <v>21.793311090105099</v>
      </c>
      <c r="K3085">
        <v>1367.9859260713199</v>
      </c>
      <c r="L3085">
        <v>1011.9255267265499</v>
      </c>
      <c r="M3085">
        <v>97.248380629747302</v>
      </c>
      <c r="N3085">
        <v>2.3399258283316202</v>
      </c>
      <c r="O3085">
        <v>0</v>
      </c>
      <c r="P3085">
        <v>238.297101449275</v>
      </c>
      <c r="Q3085">
        <v>0.13418947067211101</v>
      </c>
    </row>
    <row r="3086" spans="1:17" hidden="1" x14ac:dyDescent="0.3">
      <c r="A3086" t="s">
        <v>6336</v>
      </c>
      <c r="B3086" t="s">
        <v>6337</v>
      </c>
      <c r="C3086" t="str">
        <f>IFERROR(VLOOKUP(Table1[[#This Row],[Ticker]],[1]!Table1[[Symbol]:[Industry]],2,FALSE),"-")</f>
        <v>-</v>
      </c>
      <c r="D3086" t="s">
        <v>130</v>
      </c>
      <c r="E3086">
        <v>75.527901125</v>
      </c>
      <c r="F3086">
        <v>45.23</v>
      </c>
      <c r="G3086">
        <v>62.056296633529797</v>
      </c>
      <c r="H3086">
        <v>4.3855881055359802</v>
      </c>
      <c r="I3086">
        <v>23.834484546403001</v>
      </c>
      <c r="J3086">
        <v>-4.3480117318209901</v>
      </c>
      <c r="K3086">
        <v>44.346180900382102</v>
      </c>
      <c r="L3086">
        <v>37.953605565866503</v>
      </c>
      <c r="M3086">
        <v>42.418343512791097</v>
      </c>
      <c r="N3086">
        <v>0.75789871531268005</v>
      </c>
      <c r="O3086">
        <v>24.740216670351501</v>
      </c>
      <c r="P3086">
        <v>104.66063348416201</v>
      </c>
      <c r="Q3086">
        <v>4.2264535890959E-2</v>
      </c>
    </row>
    <row r="3087" spans="1:17" hidden="1" x14ac:dyDescent="0.3">
      <c r="A3087" t="s">
        <v>6338</v>
      </c>
      <c r="B3087" t="s">
        <v>6339</v>
      </c>
      <c r="C3087" t="str">
        <f>IFERROR(VLOOKUP(Table1[[#This Row],[Ticker]],[1]!Table1[[Symbol]:[Industry]],2,FALSE),"-")</f>
        <v>-</v>
      </c>
      <c r="D3087" t="s">
        <v>416</v>
      </c>
      <c r="E3087">
        <v>75.453035255999893</v>
      </c>
      <c r="F3087">
        <v>51.5</v>
      </c>
      <c r="G3087">
        <v>0.28923021286566802</v>
      </c>
      <c r="H3087">
        <v>-14.8409104263378</v>
      </c>
      <c r="I3087">
        <v>-7.9743944037642498</v>
      </c>
      <c r="J3087">
        <v>-3.3741611522062098</v>
      </c>
      <c r="K3087">
        <v>53.205996947969403</v>
      </c>
      <c r="L3087">
        <v>50.601562989408102</v>
      </c>
      <c r="M3087">
        <v>26.661442788313</v>
      </c>
      <c r="N3087">
        <v>0.13536455745767101</v>
      </c>
      <c r="O3087">
        <v>61.553398058252398</v>
      </c>
      <c r="P3087">
        <v>31.545338441890099</v>
      </c>
      <c r="Q3087">
        <v>-2.1186242348939999E-2</v>
      </c>
    </row>
    <row r="3088" spans="1:17" hidden="1" x14ac:dyDescent="0.3">
      <c r="A3088" t="s">
        <v>6340</v>
      </c>
      <c r="B3088" t="s">
        <v>6341</v>
      </c>
      <c r="C3088" t="str">
        <f>IFERROR(VLOOKUP(Table1[[#This Row],[Ticker]],[1]!Table1[[Symbol]:[Industry]],2,FALSE),"-")</f>
        <v>-</v>
      </c>
      <c r="E3088">
        <v>75.414010000000005</v>
      </c>
      <c r="F3088">
        <v>44.82</v>
      </c>
      <c r="G3088">
        <v>-26.779898446858301</v>
      </c>
      <c r="H3088">
        <v>8.5242827238015</v>
      </c>
      <c r="I3088">
        <v>-7.5316110301600796</v>
      </c>
      <c r="J3088">
        <v>-7.7767895471449799</v>
      </c>
      <c r="K3088">
        <v>43.071122306506297</v>
      </c>
      <c r="L3088">
        <v>42.336559584340499</v>
      </c>
      <c r="M3088">
        <v>53.600210902843401</v>
      </c>
      <c r="N3088">
        <v>2.88012276104056</v>
      </c>
      <c r="O3088">
        <v>20.928157072735299</v>
      </c>
      <c r="P3088">
        <v>39.409020217729399</v>
      </c>
      <c r="Q3088">
        <v>7.3488914288386997E-2</v>
      </c>
    </row>
    <row r="3089" spans="1:17" hidden="1" x14ac:dyDescent="0.3">
      <c r="A3089" t="s">
        <v>6342</v>
      </c>
      <c r="B3089" t="s">
        <v>6343</v>
      </c>
      <c r="C3089" t="str">
        <f>IFERROR(VLOOKUP(Table1[[#This Row],[Ticker]],[1]!Table1[[Symbol]:[Industry]],2,FALSE),"-")</f>
        <v>-</v>
      </c>
      <c r="D3089" t="s">
        <v>416</v>
      </c>
      <c r="E3089">
        <v>75.376102738</v>
      </c>
      <c r="F3089">
        <v>43.39</v>
      </c>
      <c r="G3089">
        <v>-33.533913364357502</v>
      </c>
      <c r="H3089">
        <v>-17.962510093442699</v>
      </c>
      <c r="I3089">
        <v>-26.7685852591143</v>
      </c>
      <c r="J3089">
        <v>-2.1607128748050202</v>
      </c>
      <c r="K3089">
        <v>44.758323253658403</v>
      </c>
      <c r="L3089">
        <v>45.627137272306101</v>
      </c>
      <c r="M3089">
        <v>37.3319268191809</v>
      </c>
      <c r="N3089">
        <v>0.22129842675917999</v>
      </c>
      <c r="O3089">
        <v>37.1415151464697</v>
      </c>
      <c r="P3089">
        <v>39.841551052562401</v>
      </c>
      <c r="Q3089">
        <v>8.9353123860619992E-3</v>
      </c>
    </row>
    <row r="3090" spans="1:17" hidden="1" x14ac:dyDescent="0.3">
      <c r="A3090" t="s">
        <v>6344</v>
      </c>
      <c r="B3090" t="s">
        <v>6345</v>
      </c>
      <c r="C3090" t="str">
        <f>IFERROR(VLOOKUP(Table1[[#This Row],[Ticker]],[1]!Table1[[Symbol]:[Industry]],2,FALSE),"-")</f>
        <v>-</v>
      </c>
      <c r="D3090" t="s">
        <v>926</v>
      </c>
      <c r="E3090">
        <v>75.287850000000006</v>
      </c>
      <c r="F3090">
        <v>44.3</v>
      </c>
      <c r="G3090">
        <v>51.867581006433902</v>
      </c>
      <c r="H3090">
        <v>34.912440233601899</v>
      </c>
      <c r="I3090">
        <v>15.206399165909399</v>
      </c>
      <c r="J3090">
        <v>-0.98766263976459501</v>
      </c>
      <c r="K3090">
        <v>37.823159398292198</v>
      </c>
      <c r="L3090">
        <v>32.229138949712102</v>
      </c>
      <c r="M3090">
        <v>64.828230193363694</v>
      </c>
      <c r="N3090">
        <v>0.67460317460317398</v>
      </c>
      <c r="O3090">
        <v>9.1422121896162594</v>
      </c>
      <c r="P3090">
        <v>100.907029478458</v>
      </c>
      <c r="Q3090">
        <v>0.131463475373333</v>
      </c>
    </row>
    <row r="3091" spans="1:17" hidden="1" x14ac:dyDescent="0.3">
      <c r="A3091" t="s">
        <v>6346</v>
      </c>
      <c r="B3091" t="s">
        <v>6347</v>
      </c>
      <c r="C3091" t="str">
        <f>IFERROR(VLOOKUP(Table1[[#This Row],[Ticker]],[1]!Table1[[Symbol]:[Industry]],2,FALSE),"-")</f>
        <v>-</v>
      </c>
      <c r="D3091" t="s">
        <v>256</v>
      </c>
      <c r="E3091">
        <v>74.984369999999998</v>
      </c>
      <c r="F3091">
        <v>106.75</v>
      </c>
      <c r="G3091">
        <v>18.619020221810398</v>
      </c>
      <c r="H3091">
        <v>9.6808779154844107</v>
      </c>
      <c r="I3091">
        <v>6.1764700131561598</v>
      </c>
      <c r="J3091">
        <v>-2.2536258465321399</v>
      </c>
      <c r="K3091">
        <v>99.052172551815502</v>
      </c>
      <c r="L3091">
        <v>87.675289131716696</v>
      </c>
      <c r="M3091">
        <v>62.695962829953999</v>
      </c>
      <c r="N3091">
        <v>0.99831690866122402</v>
      </c>
      <c r="O3091">
        <v>11.8782201405152</v>
      </c>
      <c r="P3091">
        <v>64.737654320987602</v>
      </c>
      <c r="Q3091">
        <v>5.0216482009908997E-2</v>
      </c>
    </row>
    <row r="3092" spans="1:17" hidden="1" x14ac:dyDescent="0.3">
      <c r="A3092" t="s">
        <v>6348</v>
      </c>
      <c r="B3092" t="s">
        <v>6349</v>
      </c>
      <c r="C3092" t="str">
        <f>IFERROR(VLOOKUP(Table1[[#This Row],[Ticker]],[1]!Table1[[Symbol]:[Industry]],2,FALSE),"-")</f>
        <v>-</v>
      </c>
      <c r="D3092" t="s">
        <v>711</v>
      </c>
      <c r="E3092">
        <v>74.910257103000006</v>
      </c>
      <c r="F3092">
        <v>722.76</v>
      </c>
      <c r="G3092">
        <v>36.103584309280002</v>
      </c>
      <c r="H3092">
        <v>-3.4233611478811601</v>
      </c>
      <c r="I3092">
        <v>12.0542373212781</v>
      </c>
      <c r="J3092">
        <v>1.4883400146700401</v>
      </c>
      <c r="K3092">
        <v>725.341784002331</v>
      </c>
      <c r="L3092">
        <v>642.52038686276001</v>
      </c>
      <c r="M3092">
        <v>87.496234820458398</v>
      </c>
      <c r="N3092">
        <v>0.39927805806436001</v>
      </c>
      <c r="O3092">
        <v>24.106203995793901</v>
      </c>
      <c r="P3092">
        <v>68.739056335068696</v>
      </c>
      <c r="Q3092">
        <v>2.3985275242898001E-2</v>
      </c>
    </row>
    <row r="3093" spans="1:17" hidden="1" x14ac:dyDescent="0.3">
      <c r="A3093" t="s">
        <v>6350</v>
      </c>
      <c r="B3093" t="s">
        <v>6351</v>
      </c>
      <c r="C3093" t="str">
        <f>IFERROR(VLOOKUP(Table1[[#This Row],[Ticker]],[1]!Table1[[Symbol]:[Industry]],2,FALSE),"-")</f>
        <v>-</v>
      </c>
      <c r="D3093" t="s">
        <v>481</v>
      </c>
      <c r="E3093">
        <v>74.592179999999999</v>
      </c>
      <c r="F3093">
        <v>43.13</v>
      </c>
      <c r="G3093">
        <v>115.629388664955</v>
      </c>
      <c r="H3093">
        <v>27.6312604798247</v>
      </c>
      <c r="I3093">
        <v>6.4491330402682703</v>
      </c>
      <c r="J3093">
        <v>-4.2239758760778203</v>
      </c>
      <c r="K3093">
        <v>41.417906014986102</v>
      </c>
      <c r="L3093">
        <v>35.226998773767001</v>
      </c>
      <c r="M3093">
        <v>43.7654202714562</v>
      </c>
      <c r="N3093">
        <v>2.5108945872789601</v>
      </c>
      <c r="O3093">
        <v>32.6686760955251</v>
      </c>
      <c r="P3093">
        <v>164.27696078431299</v>
      </c>
      <c r="Q3093">
        <v>0.243216295576036</v>
      </c>
    </row>
    <row r="3094" spans="1:17" hidden="1" x14ac:dyDescent="0.3">
      <c r="A3094" t="s">
        <v>6352</v>
      </c>
      <c r="B3094" t="s">
        <v>6353</v>
      </c>
      <c r="C3094" t="str">
        <f>IFERROR(VLOOKUP(Table1[[#This Row],[Ticker]],[1]!Table1[[Symbol]:[Industry]],2,FALSE),"-")</f>
        <v>-</v>
      </c>
      <c r="D3094" t="s">
        <v>43</v>
      </c>
      <c r="E3094">
        <v>74.573276469999996</v>
      </c>
      <c r="F3094">
        <v>41.79</v>
      </c>
      <c r="G3094">
        <v>-24.846751159098702</v>
      </c>
      <c r="H3094">
        <v>-11.979041112855599</v>
      </c>
      <c r="I3094">
        <v>-39.858089034753498</v>
      </c>
      <c r="J3094">
        <v>-2.0444886965906401</v>
      </c>
      <c r="K3094">
        <v>44.795548806823</v>
      </c>
      <c r="L3094">
        <v>49.780284017984201</v>
      </c>
      <c r="M3094">
        <v>41.394845575002897</v>
      </c>
      <c r="N3094">
        <v>0.33057053456895202</v>
      </c>
      <c r="O3094">
        <v>51.950227327111698</v>
      </c>
      <c r="P3094">
        <v>13.2520325203252</v>
      </c>
      <c r="Q3094">
        <v>1.2521978427873001E-2</v>
      </c>
    </row>
    <row r="3095" spans="1:17" hidden="1" x14ac:dyDescent="0.3">
      <c r="A3095" t="s">
        <v>6354</v>
      </c>
      <c r="B3095" t="s">
        <v>6355</v>
      </c>
      <c r="C3095" t="str">
        <f>IFERROR(VLOOKUP(Table1[[#This Row],[Ticker]],[1]!Table1[[Symbol]:[Industry]],2,FALSE),"-")</f>
        <v>-</v>
      </c>
      <c r="D3095" t="s">
        <v>62</v>
      </c>
      <c r="E3095">
        <v>74.474392416000001</v>
      </c>
      <c r="F3095">
        <v>15.88</v>
      </c>
      <c r="G3095">
        <v>33.517399352563103</v>
      </c>
      <c r="H3095">
        <v>12.2261628412404</v>
      </c>
      <c r="I3095">
        <v>-15.900139653942</v>
      </c>
      <c r="J3095">
        <v>15.8308078130671</v>
      </c>
      <c r="K3095">
        <v>13.7604708045492</v>
      </c>
      <c r="L3095">
        <v>13.844237504529699</v>
      </c>
      <c r="M3095">
        <v>87.174812395097206</v>
      </c>
      <c r="N3095">
        <v>1.08720051287103</v>
      </c>
      <c r="O3095">
        <v>24.0554156171284</v>
      </c>
      <c r="P3095">
        <v>95.566502463054206</v>
      </c>
      <c r="Q3095">
        <v>3.6411244233329997E-2</v>
      </c>
    </row>
    <row r="3096" spans="1:17" hidden="1" x14ac:dyDescent="0.3">
      <c r="A3096" t="s">
        <v>6356</v>
      </c>
      <c r="B3096" t="s">
        <v>6357</v>
      </c>
      <c r="C3096" t="str">
        <f>IFERROR(VLOOKUP(Table1[[#This Row],[Ticker]],[1]!Table1[[Symbol]:[Industry]],2,FALSE),"-")</f>
        <v>-</v>
      </c>
      <c r="E3096">
        <v>74.444044851000001</v>
      </c>
      <c r="F3096">
        <v>100.64</v>
      </c>
      <c r="G3096">
        <v>21.641505518496</v>
      </c>
      <c r="H3096">
        <v>4.86103484008005</v>
      </c>
      <c r="I3096">
        <v>-6.2736044433821095E-2</v>
      </c>
      <c r="J3096">
        <v>6.5744046907237896</v>
      </c>
      <c r="K3096">
        <v>98.655882904665006</v>
      </c>
      <c r="L3096">
        <v>93.387278592576493</v>
      </c>
      <c r="M3096">
        <v>66.667717778386603</v>
      </c>
      <c r="N3096">
        <v>0.61811981600434895</v>
      </c>
      <c r="O3096">
        <v>52.017090620031802</v>
      </c>
      <c r="P3096">
        <v>69.598921469497796</v>
      </c>
      <c r="Q3096">
        <v>5.0515403290715001E-2</v>
      </c>
    </row>
    <row r="3097" spans="1:17" hidden="1" x14ac:dyDescent="0.3">
      <c r="A3097" t="s">
        <v>6358</v>
      </c>
      <c r="B3097" t="s">
        <v>6359</v>
      </c>
      <c r="C3097" t="str">
        <f>IFERROR(VLOOKUP(Table1[[#This Row],[Ticker]],[1]!Table1[[Symbol]:[Industry]],2,FALSE),"-")</f>
        <v>-</v>
      </c>
      <c r="D3097" t="s">
        <v>553</v>
      </c>
      <c r="E3097">
        <v>74.386520000000004</v>
      </c>
      <c r="F3097">
        <v>239.9</v>
      </c>
      <c r="G3097">
        <v>22.882344134048399</v>
      </c>
      <c r="H3097">
        <v>-6.2559641897787399</v>
      </c>
      <c r="I3097">
        <v>-19.248553999258402</v>
      </c>
      <c r="J3097">
        <v>1.2756383910248E-2</v>
      </c>
      <c r="K3097">
        <v>240.43529468991699</v>
      </c>
      <c r="L3097">
        <v>222.15845537988201</v>
      </c>
      <c r="M3097">
        <v>60.470382249289599</v>
      </c>
      <c r="N3097">
        <v>1.55895728098283</v>
      </c>
      <c r="O3097">
        <v>13.3597332221758</v>
      </c>
      <c r="P3097">
        <v>113.52914997774801</v>
      </c>
      <c r="Q3097">
        <v>0.15995042171808299</v>
      </c>
    </row>
    <row r="3098" spans="1:17" hidden="1" x14ac:dyDescent="0.3">
      <c r="A3098" t="s">
        <v>6360</v>
      </c>
      <c r="B3098" t="s">
        <v>6361</v>
      </c>
      <c r="C3098" t="str">
        <f>IFERROR(VLOOKUP(Table1[[#This Row],[Ticker]],[1]!Table1[[Symbol]:[Industry]],2,FALSE),"-")</f>
        <v>-</v>
      </c>
      <c r="D3098" t="s">
        <v>6362</v>
      </c>
      <c r="E3098">
        <v>74.31165</v>
      </c>
      <c r="F3098">
        <v>309.8</v>
      </c>
      <c r="G3098">
        <v>9.4908204430536696</v>
      </c>
      <c r="H3098">
        <v>37.631535810221202</v>
      </c>
      <c r="I3098">
        <v>11.0266947638234</v>
      </c>
      <c r="J3098">
        <v>31.8929954733165</v>
      </c>
      <c r="M3098">
        <v>91.430960049181195</v>
      </c>
      <c r="O3098">
        <v>17.1723692704971</v>
      </c>
      <c r="P3098">
        <v>43.260115606936402</v>
      </c>
    </row>
    <row r="3099" spans="1:17" hidden="1" x14ac:dyDescent="0.3">
      <c r="A3099" t="s">
        <v>6363</v>
      </c>
      <c r="B3099" t="s">
        <v>6364</v>
      </c>
      <c r="C3099" t="str">
        <f>IFERROR(VLOOKUP(Table1[[#This Row],[Ticker]],[1]!Table1[[Symbol]:[Industry]],2,FALSE),"-")</f>
        <v>-</v>
      </c>
      <c r="D3099" t="s">
        <v>304</v>
      </c>
      <c r="E3099">
        <v>74.305000000000007</v>
      </c>
      <c r="F3099">
        <v>108.25</v>
      </c>
      <c r="G3099">
        <v>125.987797760443</v>
      </c>
      <c r="H3099">
        <v>10.199193247789101</v>
      </c>
      <c r="I3099">
        <v>33.216879413453</v>
      </c>
      <c r="J3099">
        <v>-8.09547975412905</v>
      </c>
      <c r="K3099">
        <v>106.51914389690801</v>
      </c>
      <c r="L3099">
        <v>80.546845804870699</v>
      </c>
      <c r="M3099">
        <v>33.1180413013644</v>
      </c>
      <c r="N3099">
        <v>0.55246907910211496</v>
      </c>
      <c r="O3099">
        <v>31.1778290993071</v>
      </c>
      <c r="P3099">
        <v>170.692673168292</v>
      </c>
      <c r="Q3099">
        <v>9.7589664191986003E-2</v>
      </c>
    </row>
    <row r="3100" spans="1:17" hidden="1" x14ac:dyDescent="0.3">
      <c r="A3100" t="s">
        <v>6365</v>
      </c>
      <c r="B3100" t="s">
        <v>6366</v>
      </c>
      <c r="C3100" t="str">
        <f>IFERROR(VLOOKUP(Table1[[#This Row],[Ticker]],[1]!Table1[[Symbol]:[Industry]],2,FALSE),"-")</f>
        <v>-</v>
      </c>
      <c r="D3100" t="s">
        <v>1634</v>
      </c>
      <c r="E3100">
        <v>74.215319454999999</v>
      </c>
      <c r="F3100">
        <v>6474.45</v>
      </c>
      <c r="G3100">
        <v>-2.9227724889459101</v>
      </c>
      <c r="H3100">
        <v>-2.9393949274189199</v>
      </c>
      <c r="I3100">
        <v>5.2281590374761198</v>
      </c>
      <c r="J3100">
        <v>-0.48323778680553697</v>
      </c>
      <c r="K3100">
        <v>6348.1832636816298</v>
      </c>
      <c r="L3100">
        <v>5910.7189666342701</v>
      </c>
      <c r="M3100">
        <v>54.002539861815002</v>
      </c>
      <c r="N3100">
        <v>1.01388332665865</v>
      </c>
      <c r="O3100">
        <v>2.5724192788576699</v>
      </c>
      <c r="P3100">
        <v>29.359640359640299</v>
      </c>
      <c r="Q3100">
        <v>-2.6802431944266999E-2</v>
      </c>
    </row>
    <row r="3101" spans="1:17" hidden="1" x14ac:dyDescent="0.3">
      <c r="A3101" t="s">
        <v>6367</v>
      </c>
      <c r="B3101" t="s">
        <v>6368</v>
      </c>
      <c r="C3101" t="str">
        <f>IFERROR(VLOOKUP(Table1[[#This Row],[Ticker]],[1]!Table1[[Symbol]:[Industry]],2,FALSE),"-")</f>
        <v>-</v>
      </c>
      <c r="E3101">
        <v>74.140367600000005</v>
      </c>
      <c r="F3101">
        <v>48.31</v>
      </c>
      <c r="G3101">
        <v>-64.4581977460914</v>
      </c>
      <c r="H3101">
        <v>-10.075344034739899</v>
      </c>
      <c r="I3101">
        <v>-35.019792481931702</v>
      </c>
      <c r="J3101">
        <v>-6.5124374145393702</v>
      </c>
      <c r="K3101">
        <v>52.934798014304398</v>
      </c>
      <c r="L3101">
        <v>57.075815811137197</v>
      </c>
      <c r="M3101">
        <v>30.047458460642201</v>
      </c>
      <c r="N3101">
        <v>1.4650180799404799</v>
      </c>
      <c r="O3101">
        <v>71.600082798592396</v>
      </c>
      <c r="P3101">
        <v>16.2415784408084</v>
      </c>
      <c r="Q3101">
        <v>3.5225488544326999E-2</v>
      </c>
    </row>
    <row r="3102" spans="1:17" hidden="1" x14ac:dyDescent="0.3">
      <c r="A3102" t="s">
        <v>6369</v>
      </c>
      <c r="B3102" t="s">
        <v>6370</v>
      </c>
      <c r="C3102" t="str">
        <f>IFERROR(VLOOKUP(Table1[[#This Row],[Ticker]],[1]!Table1[[Symbol]:[Industry]],2,FALSE),"-")</f>
        <v>-</v>
      </c>
      <c r="E3102">
        <v>73.990920000000003</v>
      </c>
      <c r="F3102">
        <v>5.95</v>
      </c>
      <c r="G3102">
        <v>-78.802036699803395</v>
      </c>
      <c r="H3102">
        <v>10.479750095935501</v>
      </c>
      <c r="I3102">
        <v>-8.9686367020962994</v>
      </c>
      <c r="J3102">
        <v>1.7732202716729899</v>
      </c>
      <c r="K3102">
        <v>5.8236396997067601</v>
      </c>
      <c r="L3102">
        <v>6.6259245279349797</v>
      </c>
      <c r="M3102">
        <v>63.4609699507755</v>
      </c>
      <c r="N3102">
        <v>3.3781892500848798</v>
      </c>
      <c r="O3102">
        <v>156.13445378151201</v>
      </c>
      <c r="P3102">
        <v>48.009950248756198</v>
      </c>
      <c r="Q3102">
        <v>9.5486761538390003E-2</v>
      </c>
    </row>
    <row r="3103" spans="1:17" hidden="1" x14ac:dyDescent="0.3">
      <c r="A3103" t="s">
        <v>6371</v>
      </c>
      <c r="B3103" t="s">
        <v>6372</v>
      </c>
      <c r="C3103" t="str">
        <f>IFERROR(VLOOKUP(Table1[[#This Row],[Ticker]],[1]!Table1[[Symbol]:[Industry]],2,FALSE),"-")</f>
        <v>-</v>
      </c>
      <c r="D3103" t="s">
        <v>637</v>
      </c>
      <c r="E3103">
        <v>73.851516000000004</v>
      </c>
      <c r="F3103">
        <v>75.13</v>
      </c>
      <c r="G3103">
        <v>912.740425264235</v>
      </c>
      <c r="H3103">
        <v>18.8881717684914</v>
      </c>
      <c r="I3103">
        <v>275.35822806442798</v>
      </c>
      <c r="J3103">
        <v>6.3170799571716199</v>
      </c>
      <c r="K3103">
        <v>60.3325833207941</v>
      </c>
      <c r="M3103">
        <v>100</v>
      </c>
      <c r="N3103">
        <v>5.1532430506058402</v>
      </c>
      <c r="O3103">
        <v>0</v>
      </c>
      <c r="P3103">
        <v>939.14246196403803</v>
      </c>
    </row>
    <row r="3104" spans="1:17" hidden="1" x14ac:dyDescent="0.3">
      <c r="A3104" t="s">
        <v>6373</v>
      </c>
      <c r="B3104" t="s">
        <v>6374</v>
      </c>
      <c r="C3104" t="str">
        <f>IFERROR(VLOOKUP(Table1[[#This Row],[Ticker]],[1]!Table1[[Symbol]:[Industry]],2,FALSE),"-")</f>
        <v>-</v>
      </c>
      <c r="E3104">
        <v>73.840067840000003</v>
      </c>
      <c r="F3104">
        <v>290</v>
      </c>
      <c r="G3104">
        <v>262.598633991008</v>
      </c>
      <c r="H3104">
        <v>-12.093295405028901</v>
      </c>
      <c r="I3104">
        <v>277.090857518127</v>
      </c>
      <c r="J3104">
        <v>-6.4057782723271703</v>
      </c>
      <c r="K3104">
        <v>265.15159245529998</v>
      </c>
      <c r="M3104">
        <v>34.145761854481499</v>
      </c>
      <c r="N3104">
        <v>0.27975823362526198</v>
      </c>
      <c r="O3104">
        <v>33.965517241379303</v>
      </c>
      <c r="P3104">
        <v>308.45070422535201</v>
      </c>
    </row>
    <row r="3105" spans="1:17" hidden="1" x14ac:dyDescent="0.3">
      <c r="A3105" t="s">
        <v>6375</v>
      </c>
      <c r="B3105" t="s">
        <v>6376</v>
      </c>
      <c r="C3105" t="str">
        <f>IFERROR(VLOOKUP(Table1[[#This Row],[Ticker]],[1]!Table1[[Symbol]:[Industry]],2,FALSE),"-")</f>
        <v>-</v>
      </c>
      <c r="D3105" t="s">
        <v>282</v>
      </c>
      <c r="E3105">
        <v>73.8</v>
      </c>
      <c r="F3105">
        <v>30.29</v>
      </c>
      <c r="G3105">
        <v>134.71865295536799</v>
      </c>
      <c r="H3105">
        <v>18.338899373624098</v>
      </c>
      <c r="I3105">
        <v>8.5275625728422995</v>
      </c>
      <c r="J3105">
        <v>5.7234716608174203E-2</v>
      </c>
      <c r="K3105">
        <v>27.242362507881801</v>
      </c>
      <c r="L3105">
        <v>23.395737214304202</v>
      </c>
      <c r="M3105">
        <v>57.292713908547903</v>
      </c>
      <c r="N3105">
        <v>0.78658368515107102</v>
      </c>
      <c r="O3105">
        <v>9.2109607131066298</v>
      </c>
      <c r="P3105">
        <v>185.75471698113199</v>
      </c>
      <c r="Q3105">
        <v>7.2906677768426006E-2</v>
      </c>
    </row>
    <row r="3106" spans="1:17" hidden="1" x14ac:dyDescent="0.3">
      <c r="A3106" t="s">
        <v>6377</v>
      </c>
      <c r="B3106" t="s">
        <v>6378</v>
      </c>
      <c r="C3106" t="str">
        <f>IFERROR(VLOOKUP(Table1[[#This Row],[Ticker]],[1]!Table1[[Symbol]:[Industry]],2,FALSE),"-")</f>
        <v>-</v>
      </c>
      <c r="D3106" t="s">
        <v>613</v>
      </c>
      <c r="E3106">
        <v>73.758300000000006</v>
      </c>
      <c r="F3106">
        <v>117.1</v>
      </c>
      <c r="G3106">
        <v>-25.366661376248601</v>
      </c>
      <c r="H3106">
        <v>-3.2456193621925302</v>
      </c>
      <c r="I3106">
        <v>16.138300550661501</v>
      </c>
      <c r="J3106">
        <v>9.61139436116156</v>
      </c>
      <c r="K3106">
        <v>103.27554626021301</v>
      </c>
      <c r="M3106">
        <v>64.0027949110506</v>
      </c>
      <c r="N3106">
        <v>1.3365752872404699</v>
      </c>
      <c r="O3106">
        <v>11.3151152860802</v>
      </c>
      <c r="P3106">
        <v>96.311818943839</v>
      </c>
    </row>
    <row r="3107" spans="1:17" hidden="1" x14ac:dyDescent="0.3">
      <c r="A3107" t="s">
        <v>6379</v>
      </c>
      <c r="B3107" t="s">
        <v>6380</v>
      </c>
      <c r="C3107" t="str">
        <f>IFERROR(VLOOKUP(Table1[[#This Row],[Ticker]],[1]!Table1[[Symbol]:[Industry]],2,FALSE),"-")</f>
        <v>-</v>
      </c>
      <c r="D3107" t="s">
        <v>384</v>
      </c>
      <c r="E3107">
        <v>73.615757000000002</v>
      </c>
      <c r="F3107">
        <v>72.75</v>
      </c>
      <c r="G3107">
        <v>-35.521337137030102</v>
      </c>
      <c r="H3107">
        <v>14.3337995897488</v>
      </c>
      <c r="I3107">
        <v>7.3524819092826696</v>
      </c>
      <c r="J3107">
        <v>11.5523774002754</v>
      </c>
      <c r="K3107">
        <v>51.984804618837401</v>
      </c>
      <c r="M3107">
        <v>74.581489724017899</v>
      </c>
      <c r="N3107">
        <v>3.1593988667159398</v>
      </c>
      <c r="O3107">
        <v>15.4639175257731</v>
      </c>
      <c r="P3107">
        <v>91.195795006570293</v>
      </c>
    </row>
    <row r="3108" spans="1:17" hidden="1" x14ac:dyDescent="0.3">
      <c r="A3108" t="s">
        <v>6381</v>
      </c>
      <c r="B3108" t="s">
        <v>6382</v>
      </c>
      <c r="C3108" t="str">
        <f>IFERROR(VLOOKUP(Table1[[#This Row],[Ticker]],[1]!Table1[[Symbol]:[Industry]],2,FALSE),"-")</f>
        <v>-</v>
      </c>
      <c r="D3108" t="s">
        <v>1649</v>
      </c>
      <c r="E3108">
        <v>73.599999999999994</v>
      </c>
      <c r="F3108">
        <v>73.05</v>
      </c>
      <c r="G3108">
        <v>-39.021653924683797</v>
      </c>
      <c r="H3108">
        <v>0.51546438164983799</v>
      </c>
      <c r="I3108">
        <v>-24.529430397564902</v>
      </c>
      <c r="J3108">
        <v>-0.35482871888717699</v>
      </c>
      <c r="K3108">
        <v>78.652895431293899</v>
      </c>
      <c r="M3108">
        <v>47.646357445492797</v>
      </c>
      <c r="N3108">
        <v>0.41692954784437403</v>
      </c>
      <c r="O3108">
        <v>32.375085557837103</v>
      </c>
      <c r="P3108">
        <v>4.3571428571428497</v>
      </c>
    </row>
    <row r="3109" spans="1:17" hidden="1" x14ac:dyDescent="0.3">
      <c r="A3109" t="s">
        <v>6383</v>
      </c>
      <c r="B3109" t="s">
        <v>6384</v>
      </c>
      <c r="C3109" t="str">
        <f>IFERROR(VLOOKUP(Table1[[#This Row],[Ticker]],[1]!Table1[[Symbol]:[Industry]],2,FALSE),"-")</f>
        <v>-</v>
      </c>
      <c r="E3109">
        <v>73.419118400000002</v>
      </c>
      <c r="F3109">
        <v>91.52</v>
      </c>
      <c r="G3109">
        <v>71.693201395434599</v>
      </c>
      <c r="H3109">
        <v>-3.88656528267492</v>
      </c>
      <c r="I3109">
        <v>-11.4818531156231</v>
      </c>
      <c r="J3109">
        <v>-2.8047654568674099</v>
      </c>
      <c r="K3109">
        <v>93.365993948837101</v>
      </c>
      <c r="L3109">
        <v>83.410974001424705</v>
      </c>
      <c r="M3109">
        <v>52.430916654905197</v>
      </c>
      <c r="N3109">
        <v>0.91746685570293696</v>
      </c>
      <c r="O3109">
        <v>27.065122377622298</v>
      </c>
      <c r="P3109">
        <v>117.904761904761</v>
      </c>
      <c r="Q3109">
        <v>7.8582746080139002E-2</v>
      </c>
    </row>
    <row r="3110" spans="1:17" hidden="1" x14ac:dyDescent="0.3">
      <c r="A3110" t="s">
        <v>6385</v>
      </c>
      <c r="B3110" t="s">
        <v>6386</v>
      </c>
      <c r="C3110" t="str">
        <f>IFERROR(VLOOKUP(Table1[[#This Row],[Ticker]],[1]!Table1[[Symbol]:[Industry]],2,FALSE),"-")</f>
        <v>-</v>
      </c>
      <c r="D3110" t="s">
        <v>481</v>
      </c>
      <c r="E3110">
        <v>73.382254399999994</v>
      </c>
      <c r="F3110">
        <v>30.07</v>
      </c>
      <c r="G3110">
        <v>22.091790460690302</v>
      </c>
      <c r="H3110">
        <v>21.050593187270401</v>
      </c>
      <c r="I3110">
        <v>-16.7515853245832</v>
      </c>
      <c r="J3110">
        <v>-4.5761291932201997</v>
      </c>
      <c r="K3110">
        <v>27.537721261317099</v>
      </c>
      <c r="L3110">
        <v>26.956164830713501</v>
      </c>
      <c r="M3110">
        <v>70.454856396365301</v>
      </c>
      <c r="N3110">
        <v>1.8469363210393099</v>
      </c>
      <c r="O3110">
        <v>42.0019953441968</v>
      </c>
      <c r="P3110">
        <v>50.35</v>
      </c>
      <c r="Q3110">
        <v>1.6455617201144999E-2</v>
      </c>
    </row>
    <row r="3111" spans="1:17" hidden="1" x14ac:dyDescent="0.3">
      <c r="A3111" t="s">
        <v>6387</v>
      </c>
      <c r="B3111" t="s">
        <v>6388</v>
      </c>
      <c r="C3111" t="str">
        <f>IFERROR(VLOOKUP(Table1[[#This Row],[Ticker]],[1]!Table1[[Symbol]:[Industry]],2,FALSE),"-")</f>
        <v>-</v>
      </c>
      <c r="D3111" t="s">
        <v>986</v>
      </c>
      <c r="E3111">
        <v>73.3733</v>
      </c>
      <c r="F3111">
        <v>22.34</v>
      </c>
      <c r="G3111">
        <v>-55.142068597730102</v>
      </c>
      <c r="H3111">
        <v>-12.1988213326358</v>
      </c>
      <c r="I3111">
        <v>-54.406595669467002</v>
      </c>
      <c r="J3111">
        <v>1.7612218914543101</v>
      </c>
      <c r="K3111">
        <v>23.773668244842298</v>
      </c>
      <c r="M3111">
        <v>48.581034982121103</v>
      </c>
      <c r="N3111">
        <v>0.37998432002564902</v>
      </c>
      <c r="O3111">
        <v>78.603401969561304</v>
      </c>
      <c r="P3111">
        <v>15.7512953367875</v>
      </c>
    </row>
    <row r="3112" spans="1:17" hidden="1" x14ac:dyDescent="0.3">
      <c r="A3112" t="s">
        <v>6389</v>
      </c>
      <c r="B3112" t="s">
        <v>6390</v>
      </c>
      <c r="C3112" t="str">
        <f>IFERROR(VLOOKUP(Table1[[#This Row],[Ticker]],[1]!Table1[[Symbol]:[Industry]],2,FALSE),"-")</f>
        <v>-</v>
      </c>
      <c r="D3112" t="s">
        <v>413</v>
      </c>
      <c r="E3112">
        <v>73.307883000000004</v>
      </c>
      <c r="F3112">
        <v>35.799999999999997</v>
      </c>
      <c r="G3112">
        <v>36.547439859140503</v>
      </c>
      <c r="H3112">
        <v>1.68225882751403</v>
      </c>
      <c r="I3112">
        <v>2.2847641797875302</v>
      </c>
      <c r="J3112">
        <v>-1.31799297009493</v>
      </c>
      <c r="K3112">
        <v>33.587384631799502</v>
      </c>
      <c r="L3112">
        <v>30.500900530551402</v>
      </c>
      <c r="M3112">
        <v>27.071967311283601</v>
      </c>
      <c r="N3112">
        <v>1.5636016323695401</v>
      </c>
      <c r="O3112">
        <v>9.4692737430167604</v>
      </c>
      <c r="P3112">
        <v>100.335758254057</v>
      </c>
      <c r="Q3112">
        <v>9.4669027237661005E-2</v>
      </c>
    </row>
    <row r="3113" spans="1:17" hidden="1" x14ac:dyDescent="0.3">
      <c r="A3113" t="s">
        <v>6391</v>
      </c>
      <c r="B3113" t="s">
        <v>6392</v>
      </c>
      <c r="C3113" t="str">
        <f>IFERROR(VLOOKUP(Table1[[#This Row],[Ticker]],[1]!Table1[[Symbol]:[Industry]],2,FALSE),"-")</f>
        <v>-</v>
      </c>
      <c r="E3113">
        <v>73.037999999999997</v>
      </c>
      <c r="F3113">
        <v>247.9</v>
      </c>
      <c r="G3113">
        <v>36.690068563354401</v>
      </c>
      <c r="H3113">
        <v>41.488979630445897</v>
      </c>
      <c r="I3113">
        <v>41.5886388396993</v>
      </c>
      <c r="J3113">
        <v>11.5035406358157</v>
      </c>
      <c r="K3113">
        <v>206.60413098565499</v>
      </c>
      <c r="M3113">
        <v>64.336177173003605</v>
      </c>
      <c r="N3113">
        <v>0.518683770217512</v>
      </c>
      <c r="O3113">
        <v>13.1504638967325</v>
      </c>
      <c r="P3113">
        <v>141.85365853658499</v>
      </c>
    </row>
    <row r="3114" spans="1:17" hidden="1" x14ac:dyDescent="0.3">
      <c r="A3114" t="s">
        <v>6393</v>
      </c>
      <c r="B3114" t="s">
        <v>6394</v>
      </c>
      <c r="C3114" t="str">
        <f>IFERROR(VLOOKUP(Table1[[#This Row],[Ticker]],[1]!Table1[[Symbol]:[Industry]],2,FALSE),"-")</f>
        <v>-</v>
      </c>
      <c r="D3114" t="s">
        <v>1545</v>
      </c>
      <c r="E3114">
        <v>72.662400000000005</v>
      </c>
      <c r="F3114">
        <v>119.45</v>
      </c>
      <c r="G3114">
        <v>-0.53270055649472403</v>
      </c>
      <c r="H3114">
        <v>-14.9044490382635</v>
      </c>
      <c r="I3114">
        <v>-42.117233564153999</v>
      </c>
      <c r="J3114">
        <v>-2.41532997652283</v>
      </c>
      <c r="K3114">
        <v>132.18803455881201</v>
      </c>
      <c r="L3114">
        <v>137.53175900196899</v>
      </c>
      <c r="M3114">
        <v>28.8559055839325</v>
      </c>
      <c r="N3114">
        <v>1.1696292534281301</v>
      </c>
      <c r="O3114">
        <v>67.434072833821602</v>
      </c>
      <c r="P3114">
        <v>25.869336143308701</v>
      </c>
    </row>
    <row r="3115" spans="1:17" hidden="1" x14ac:dyDescent="0.3">
      <c r="A3115" t="s">
        <v>6395</v>
      </c>
      <c r="B3115" t="s">
        <v>6396</v>
      </c>
      <c r="C3115" t="str">
        <f>IFERROR(VLOOKUP(Table1[[#This Row],[Ticker]],[1]!Table1[[Symbol]:[Industry]],2,FALSE),"-")</f>
        <v>-</v>
      </c>
      <c r="D3115" t="s">
        <v>21</v>
      </c>
      <c r="E3115">
        <v>72.192800000000005</v>
      </c>
      <c r="F3115">
        <v>30</v>
      </c>
      <c r="G3115">
        <v>-58.374825815449697</v>
      </c>
      <c r="H3115">
        <v>-3.6475134855533899</v>
      </c>
      <c r="I3115">
        <v>-27.8761997273063</v>
      </c>
      <c r="J3115">
        <v>4.0919315174994599</v>
      </c>
      <c r="K3115">
        <v>30.889125575900401</v>
      </c>
      <c r="L3115">
        <v>34.4742559782309</v>
      </c>
      <c r="M3115">
        <v>44.486532547314702</v>
      </c>
      <c r="N3115">
        <v>1.8412642045454499</v>
      </c>
      <c r="O3115">
        <v>83.3333333333333</v>
      </c>
      <c r="P3115">
        <v>17.4168297455968</v>
      </c>
    </row>
    <row r="3116" spans="1:17" hidden="1" x14ac:dyDescent="0.3">
      <c r="A3116" t="s">
        <v>6397</v>
      </c>
      <c r="B3116" t="s">
        <v>6398</v>
      </c>
      <c r="C3116" t="str">
        <f>IFERROR(VLOOKUP(Table1[[#This Row],[Ticker]],[1]!Table1[[Symbol]:[Industry]],2,FALSE),"-")</f>
        <v>-</v>
      </c>
      <c r="D3116" t="s">
        <v>111</v>
      </c>
      <c r="E3116">
        <v>72.170794799999996</v>
      </c>
      <c r="F3116">
        <v>176.8</v>
      </c>
      <c r="G3116">
        <v>54.712514383787799</v>
      </c>
      <c r="H3116">
        <v>11.323346155048799</v>
      </c>
      <c r="I3116">
        <v>-42.1662234290947</v>
      </c>
      <c r="J3116">
        <v>-4.4925526092733197</v>
      </c>
      <c r="K3116">
        <v>172.124761345644</v>
      </c>
      <c r="L3116">
        <v>160.43766897111001</v>
      </c>
      <c r="M3116">
        <v>44.442262372780696</v>
      </c>
      <c r="N3116">
        <v>1.6263502146554001</v>
      </c>
      <c r="O3116">
        <v>75.509049773755606</v>
      </c>
      <c r="P3116">
        <v>90.722761596547997</v>
      </c>
      <c r="Q3116">
        <v>5.0400011709639002E-2</v>
      </c>
    </row>
    <row r="3117" spans="1:17" hidden="1" x14ac:dyDescent="0.3">
      <c r="A3117" t="s">
        <v>6399</v>
      </c>
      <c r="B3117" t="s">
        <v>6400</v>
      </c>
      <c r="C3117" t="str">
        <f>IFERROR(VLOOKUP(Table1[[#This Row],[Ticker]],[1]!Table1[[Symbol]:[Industry]],2,FALSE),"-")</f>
        <v>-</v>
      </c>
      <c r="E3117">
        <v>71.897131979999997</v>
      </c>
      <c r="F3117">
        <v>69.489999999999995</v>
      </c>
      <c r="G3117">
        <v>114.047790289815</v>
      </c>
      <c r="H3117">
        <v>57.260946595840402</v>
      </c>
      <c r="I3117">
        <v>75.445269059723003</v>
      </c>
      <c r="J3117">
        <v>9.1894567526284092</v>
      </c>
      <c r="K3117">
        <v>46.317401192897698</v>
      </c>
      <c r="L3117">
        <v>27.9623734354929</v>
      </c>
      <c r="M3117">
        <v>80.367209998310699</v>
      </c>
      <c r="N3117">
        <v>1.30204291074692</v>
      </c>
      <c r="O3117">
        <v>10.792919844581901</v>
      </c>
      <c r="P3117">
        <v>210.08478357875899</v>
      </c>
      <c r="Q3117">
        <v>0.258021483524141</v>
      </c>
    </row>
    <row r="3118" spans="1:17" hidden="1" x14ac:dyDescent="0.3">
      <c r="A3118" t="s">
        <v>6401</v>
      </c>
      <c r="B3118" t="s">
        <v>6402</v>
      </c>
      <c r="C3118" t="str">
        <f>IFERROR(VLOOKUP(Table1[[#This Row],[Ticker]],[1]!Table1[[Symbol]:[Industry]],2,FALSE),"-")</f>
        <v>-</v>
      </c>
      <c r="E3118">
        <v>71.799743051999997</v>
      </c>
      <c r="F3118">
        <v>4.03</v>
      </c>
      <c r="G3118">
        <v>10.799328487909801</v>
      </c>
      <c r="H3118">
        <v>24.9124900688963</v>
      </c>
      <c r="I3118">
        <v>9.8424526883426502</v>
      </c>
      <c r="J3118">
        <v>8.5213822141078506</v>
      </c>
      <c r="K3118">
        <v>3.73559329181264</v>
      </c>
      <c r="L3118">
        <v>3.7197736246022299</v>
      </c>
      <c r="M3118">
        <v>70.877834067245601</v>
      </c>
      <c r="N3118">
        <v>1.93064145651033</v>
      </c>
      <c r="O3118">
        <v>68.982630272952804</v>
      </c>
      <c r="P3118">
        <v>90.094339622641499</v>
      </c>
      <c r="Q3118">
        <v>2.2534105499581E-2</v>
      </c>
    </row>
    <row r="3119" spans="1:17" hidden="1" x14ac:dyDescent="0.3">
      <c r="A3119" t="s">
        <v>6403</v>
      </c>
      <c r="B3119" t="s">
        <v>6404</v>
      </c>
      <c r="C3119" t="str">
        <f>IFERROR(VLOOKUP(Table1[[#This Row],[Ticker]],[1]!Table1[[Symbol]:[Industry]],2,FALSE),"-")</f>
        <v>-</v>
      </c>
      <c r="D3119" t="s">
        <v>413</v>
      </c>
      <c r="E3119">
        <v>71.718432677999999</v>
      </c>
      <c r="F3119">
        <v>1</v>
      </c>
      <c r="G3119">
        <v>196.17860846148599</v>
      </c>
      <c r="H3119">
        <v>-3.05596418977873</v>
      </c>
      <c r="I3119">
        <v>16.2953150324436</v>
      </c>
      <c r="J3119">
        <v>-8.03516468726664</v>
      </c>
      <c r="K3119">
        <v>0.94266442275323503</v>
      </c>
      <c r="L3119">
        <v>0.745968502329307</v>
      </c>
      <c r="M3119">
        <v>47.837645970006101</v>
      </c>
      <c r="N3119">
        <v>1.50037148761873</v>
      </c>
      <c r="O3119">
        <v>12</v>
      </c>
      <c r="P3119">
        <v>426.31578947368399</v>
      </c>
      <c r="Q3119">
        <v>0.139604975312456</v>
      </c>
    </row>
    <row r="3120" spans="1:17" hidden="1" x14ac:dyDescent="0.3">
      <c r="A3120" t="s">
        <v>6405</v>
      </c>
      <c r="B3120" t="s">
        <v>6406</v>
      </c>
      <c r="C3120" t="str">
        <f>IFERROR(VLOOKUP(Table1[[#This Row],[Ticker]],[1]!Table1[[Symbol]:[Industry]],2,FALSE),"-")</f>
        <v>-</v>
      </c>
      <c r="D3120" t="s">
        <v>1116</v>
      </c>
      <c r="E3120">
        <v>71.7</v>
      </c>
      <c r="F3120">
        <v>238.85</v>
      </c>
      <c r="G3120">
        <v>114.617135853173</v>
      </c>
      <c r="H3120">
        <v>-10.007246750924001</v>
      </c>
      <c r="I3120">
        <v>-20.571381050313601</v>
      </c>
      <c r="J3120">
        <v>-0.34226934731247599</v>
      </c>
      <c r="K3120">
        <v>238.71591407995399</v>
      </c>
      <c r="L3120">
        <v>213.83495601169599</v>
      </c>
      <c r="M3120">
        <v>58.601984163346103</v>
      </c>
      <c r="N3120">
        <v>0.944448343996659</v>
      </c>
      <c r="O3120">
        <v>28.092945363198599</v>
      </c>
      <c r="P3120">
        <v>189.12964532138901</v>
      </c>
      <c r="Q3120">
        <v>0.17227733174025001</v>
      </c>
    </row>
    <row r="3121" spans="1:17" hidden="1" x14ac:dyDescent="0.3">
      <c r="A3121" t="s">
        <v>6407</v>
      </c>
      <c r="B3121" t="s">
        <v>6408</v>
      </c>
      <c r="C3121" t="str">
        <f>IFERROR(VLOOKUP(Table1[[#This Row],[Ticker]],[1]!Table1[[Symbol]:[Industry]],2,FALSE),"-")</f>
        <v>-</v>
      </c>
      <c r="D3121" t="s">
        <v>299</v>
      </c>
      <c r="E3121">
        <v>71.616600000000005</v>
      </c>
      <c r="F3121">
        <v>189.6</v>
      </c>
      <c r="G3121">
        <v>148.38057199584799</v>
      </c>
      <c r="H3121">
        <v>45.652369143554502</v>
      </c>
      <c r="I3121">
        <v>62.0351409557558</v>
      </c>
      <c r="J3121">
        <v>20.491333956563501</v>
      </c>
      <c r="K3121">
        <v>128.501308131413</v>
      </c>
      <c r="L3121">
        <v>104.517703022885</v>
      </c>
      <c r="M3121">
        <v>96.163908057989303</v>
      </c>
      <c r="N3121">
        <v>2.9631622781728399</v>
      </c>
      <c r="O3121">
        <v>0.13185654008438499</v>
      </c>
      <c r="P3121">
        <v>188.80426504188799</v>
      </c>
      <c r="Q3121">
        <v>0.14114042253863601</v>
      </c>
    </row>
    <row r="3122" spans="1:17" hidden="1" x14ac:dyDescent="0.3">
      <c r="A3122" t="s">
        <v>6409</v>
      </c>
      <c r="B3122" t="s">
        <v>6410</v>
      </c>
      <c r="C3122" t="str">
        <f>IFERROR(VLOOKUP(Table1[[#This Row],[Ticker]],[1]!Table1[[Symbol]:[Industry]],2,FALSE),"-")</f>
        <v>-</v>
      </c>
      <c r="D3122" t="s">
        <v>548</v>
      </c>
      <c r="E3122">
        <v>71.557154999999995</v>
      </c>
      <c r="F3122">
        <v>61</v>
      </c>
      <c r="G3122">
        <v>-22.4838084204167</v>
      </c>
      <c r="H3122">
        <v>7.5558426080745704</v>
      </c>
      <c r="I3122">
        <v>-7.99158489329783</v>
      </c>
      <c r="J3122">
        <v>-8.0525699624038705</v>
      </c>
      <c r="M3122">
        <v>51.382749607026199</v>
      </c>
      <c r="O3122">
        <v>22.786885245901601</v>
      </c>
      <c r="P3122">
        <v>32.321041214750501</v>
      </c>
    </row>
    <row r="3123" spans="1:17" hidden="1" x14ac:dyDescent="0.3">
      <c r="A3123" t="s">
        <v>6411</v>
      </c>
      <c r="B3123" t="s">
        <v>6412</v>
      </c>
      <c r="C3123" t="str">
        <f>IFERROR(VLOOKUP(Table1[[#This Row],[Ticker]],[1]!Table1[[Symbol]:[Industry]],2,FALSE),"-")</f>
        <v>-</v>
      </c>
      <c r="E3123">
        <v>71.404798310000004</v>
      </c>
      <c r="F3123">
        <v>5.62</v>
      </c>
      <c r="G3123">
        <v>-84.772407070173799</v>
      </c>
      <c r="H3123">
        <v>-11.0459808287138</v>
      </c>
      <c r="I3123">
        <v>-42.612649177616703</v>
      </c>
      <c r="J3123">
        <v>-0.58513245000034697</v>
      </c>
      <c r="K3123">
        <v>5.9054783417745398</v>
      </c>
      <c r="L3123">
        <v>6.6616670328925904</v>
      </c>
      <c r="M3123">
        <v>38.325122013170102</v>
      </c>
      <c r="N3123">
        <v>0.68290999219720905</v>
      </c>
      <c r="O3123">
        <v>140.21352313167199</v>
      </c>
      <c r="P3123">
        <v>18.067226890756299</v>
      </c>
      <c r="Q3123">
        <v>8.3549891716478003E-2</v>
      </c>
    </row>
    <row r="3124" spans="1:17" hidden="1" x14ac:dyDescent="0.3">
      <c r="A3124" t="s">
        <v>6413</v>
      </c>
      <c r="B3124" t="s">
        <v>6414</v>
      </c>
      <c r="C3124" t="str">
        <f>IFERROR(VLOOKUP(Table1[[#This Row],[Ticker]],[1]!Table1[[Symbol]:[Industry]],2,FALSE),"-")</f>
        <v>-</v>
      </c>
      <c r="E3124">
        <v>71.019105359999998</v>
      </c>
      <c r="F3124">
        <v>15.99</v>
      </c>
      <c r="G3124">
        <v>-43.068703366470103</v>
      </c>
      <c r="H3124">
        <v>10.0551469213323</v>
      </c>
      <c r="I3124">
        <v>9.2265504636791</v>
      </c>
      <c r="J3124">
        <v>-6.69464080436987</v>
      </c>
      <c r="K3124">
        <v>14.042105828188401</v>
      </c>
      <c r="L3124">
        <v>14.6730370276525</v>
      </c>
      <c r="M3124">
        <v>58.1330437135395</v>
      </c>
      <c r="N3124">
        <v>1.96579598408233</v>
      </c>
      <c r="O3124">
        <v>62.288930581613499</v>
      </c>
      <c r="P3124">
        <v>54.492753623188399</v>
      </c>
      <c r="Q3124">
        <v>0.14228877025363099</v>
      </c>
    </row>
    <row r="3125" spans="1:17" hidden="1" x14ac:dyDescent="0.3">
      <c r="A3125" t="s">
        <v>6415</v>
      </c>
      <c r="B3125" t="s">
        <v>6416</v>
      </c>
      <c r="C3125" t="str">
        <f>IFERROR(VLOOKUP(Table1[[#This Row],[Ticker]],[1]!Table1[[Symbol]:[Industry]],2,FALSE),"-")</f>
        <v>-</v>
      </c>
      <c r="D3125" t="s">
        <v>400</v>
      </c>
      <c r="E3125">
        <v>70.994545000000002</v>
      </c>
      <c r="F3125">
        <v>58.25</v>
      </c>
      <c r="G3125">
        <v>-1.13321949550238</v>
      </c>
      <c r="H3125">
        <v>-0.237782371596924</v>
      </c>
      <c r="I3125">
        <v>-20.823026620690701</v>
      </c>
      <c r="J3125">
        <v>-4.51869784859612</v>
      </c>
      <c r="K3125">
        <v>56.7986757595502</v>
      </c>
      <c r="L3125">
        <v>53.760571312300499</v>
      </c>
      <c r="M3125">
        <v>43.017203254647399</v>
      </c>
      <c r="N3125">
        <v>2.3471841383674299</v>
      </c>
      <c r="O3125">
        <v>25.150214592274601</v>
      </c>
      <c r="P3125">
        <v>56.586021505376301</v>
      </c>
    </row>
    <row r="3126" spans="1:17" hidden="1" x14ac:dyDescent="0.3">
      <c r="A3126" t="s">
        <v>6417</v>
      </c>
      <c r="B3126" t="s">
        <v>6418</v>
      </c>
      <c r="C3126" t="str">
        <f>IFERROR(VLOOKUP(Table1[[#This Row],[Ticker]],[1]!Table1[[Symbol]:[Industry]],2,FALSE),"-")</f>
        <v>-</v>
      </c>
      <c r="D3126" t="s">
        <v>243</v>
      </c>
      <c r="E3126">
        <v>70.971568875000003</v>
      </c>
      <c r="F3126">
        <v>141.65</v>
      </c>
      <c r="G3126">
        <v>37.412002851486001</v>
      </c>
      <c r="H3126">
        <v>-3.4314154533166401</v>
      </c>
      <c r="I3126">
        <v>-3.49037191742238</v>
      </c>
      <c r="J3126">
        <v>-1.3627199004150601</v>
      </c>
      <c r="K3126">
        <v>140.836232334096</v>
      </c>
      <c r="L3126">
        <v>127.80464507284501</v>
      </c>
      <c r="M3126">
        <v>39.711970860310103</v>
      </c>
      <c r="N3126">
        <v>0.26616235920996401</v>
      </c>
      <c r="O3126">
        <v>30.533003882809702</v>
      </c>
      <c r="P3126">
        <v>71.696969696969703</v>
      </c>
      <c r="Q3126">
        <v>8.8915477461625994E-2</v>
      </c>
    </row>
    <row r="3127" spans="1:17" hidden="1" x14ac:dyDescent="0.3">
      <c r="A3127" t="s">
        <v>6419</v>
      </c>
      <c r="B3127" t="s">
        <v>6420</v>
      </c>
      <c r="C3127" t="str">
        <f>IFERROR(VLOOKUP(Table1[[#This Row],[Ticker]],[1]!Table1[[Symbol]:[Industry]],2,FALSE),"-")</f>
        <v>-</v>
      </c>
      <c r="D3127" t="s">
        <v>1811</v>
      </c>
      <c r="E3127">
        <v>70.863663000000003</v>
      </c>
      <c r="F3127">
        <v>49.6</v>
      </c>
      <c r="G3127">
        <v>618.34270804494099</v>
      </c>
      <c r="H3127">
        <v>-20.011400909921299</v>
      </c>
      <c r="I3127">
        <v>26.5989832528949</v>
      </c>
      <c r="J3127">
        <v>0.53267935828441104</v>
      </c>
      <c r="K3127">
        <v>51.8457473868554</v>
      </c>
      <c r="L3127">
        <v>43.169632026592502</v>
      </c>
      <c r="M3127">
        <v>43.000607626696002</v>
      </c>
      <c r="N3127">
        <v>1.56592680601828</v>
      </c>
      <c r="O3127">
        <v>41.814516129032199</v>
      </c>
      <c r="P3127">
        <v>724.74226804123703</v>
      </c>
      <c r="Q3127">
        <v>0.196907708090688</v>
      </c>
    </row>
    <row r="3128" spans="1:17" hidden="1" x14ac:dyDescent="0.3">
      <c r="A3128" t="s">
        <v>6421</v>
      </c>
      <c r="B3128" t="s">
        <v>6422</v>
      </c>
      <c r="C3128" t="str">
        <f>IFERROR(VLOOKUP(Table1[[#This Row],[Ticker]],[1]!Table1[[Symbol]:[Industry]],2,FALSE),"-")</f>
        <v>-</v>
      </c>
      <c r="D3128" t="s">
        <v>711</v>
      </c>
      <c r="E3128">
        <v>70.753706170000001</v>
      </c>
      <c r="F3128">
        <v>24.15</v>
      </c>
      <c r="G3128">
        <v>-6.8475812542589098</v>
      </c>
      <c r="H3128">
        <v>1.3842651882538799</v>
      </c>
      <c r="I3128">
        <v>-0.413968297338286</v>
      </c>
      <c r="J3128">
        <v>-1.2162327940773101</v>
      </c>
      <c r="K3128">
        <v>23.077271830334102</v>
      </c>
      <c r="L3128">
        <v>21.595604362476099</v>
      </c>
      <c r="M3128">
        <v>67.469215611950702</v>
      </c>
      <c r="N3128">
        <v>1.1485507243414801</v>
      </c>
      <c r="O3128">
        <v>3.3126293995859202</v>
      </c>
      <c r="P3128">
        <v>27.105263157894701</v>
      </c>
    </row>
    <row r="3129" spans="1:17" hidden="1" x14ac:dyDescent="0.3">
      <c r="A3129" t="s">
        <v>6423</v>
      </c>
      <c r="B3129" t="s">
        <v>6424</v>
      </c>
      <c r="C3129" t="str">
        <f>IFERROR(VLOOKUP(Table1[[#This Row],[Ticker]],[1]!Table1[[Symbol]:[Industry]],2,FALSE),"-")</f>
        <v>-</v>
      </c>
      <c r="D3129" t="s">
        <v>481</v>
      </c>
      <c r="E3129">
        <v>70.516494972000004</v>
      </c>
      <c r="F3129">
        <v>104.7</v>
      </c>
      <c r="G3129">
        <v>-1.9813593379496299</v>
      </c>
      <c r="H3129">
        <v>10.4904809499342</v>
      </c>
      <c r="I3129">
        <v>-8.5534459466233201</v>
      </c>
      <c r="J3129">
        <v>-9.8503966654277502E-3</v>
      </c>
      <c r="K3129">
        <v>96.805868838247406</v>
      </c>
      <c r="L3129">
        <v>94.0518448033731</v>
      </c>
      <c r="M3129">
        <v>71.998629183911206</v>
      </c>
      <c r="N3129">
        <v>2.0562262510621401</v>
      </c>
      <c r="O3129">
        <v>14.565425023877699</v>
      </c>
      <c r="P3129">
        <v>28.151774785801699</v>
      </c>
      <c r="Q3129">
        <v>2.5666242904452002E-2</v>
      </c>
    </row>
    <row r="3130" spans="1:17" hidden="1" x14ac:dyDescent="0.3">
      <c r="A3130" t="s">
        <v>6425</v>
      </c>
      <c r="B3130" t="s">
        <v>6426</v>
      </c>
      <c r="C3130" t="str">
        <f>IFERROR(VLOOKUP(Table1[[#This Row],[Ticker]],[1]!Table1[[Symbol]:[Industry]],2,FALSE),"-")</f>
        <v>-</v>
      </c>
      <c r="E3130">
        <v>70.400000000000006</v>
      </c>
      <c r="F3130">
        <v>1.26</v>
      </c>
      <c r="G3130">
        <v>125.597963300196</v>
      </c>
      <c r="H3130">
        <v>31.114248576178699</v>
      </c>
      <c r="I3130">
        <v>-6.9098131726845304</v>
      </c>
      <c r="J3130">
        <v>5.9042292521273003</v>
      </c>
      <c r="K3130">
        <v>1.0271916936940599</v>
      </c>
      <c r="L3130">
        <v>0.85627451532210497</v>
      </c>
      <c r="M3130">
        <v>81.508198476028696</v>
      </c>
      <c r="N3130">
        <v>2.4996817356076702</v>
      </c>
      <c r="O3130">
        <v>9.5238095238095095</v>
      </c>
      <c r="P3130">
        <v>179.99999999999901</v>
      </c>
      <c r="Q3130">
        <v>0.136246131890565</v>
      </c>
    </row>
    <row r="3131" spans="1:17" hidden="1" x14ac:dyDescent="0.3">
      <c r="A3131" t="s">
        <v>6427</v>
      </c>
      <c r="B3131" t="s">
        <v>6428</v>
      </c>
      <c r="C3131" t="str">
        <f>IFERROR(VLOOKUP(Table1[[#This Row],[Ticker]],[1]!Table1[[Symbol]:[Industry]],2,FALSE),"-")</f>
        <v>-</v>
      </c>
      <c r="D3131" t="s">
        <v>371</v>
      </c>
      <c r="E3131">
        <v>70.188417999999999</v>
      </c>
      <c r="F3131">
        <v>103.2</v>
      </c>
      <c r="G3131">
        <v>42.501400288739902</v>
      </c>
      <c r="H3131">
        <v>37.8803238988639</v>
      </c>
      <c r="I3131">
        <v>38.308527438669103</v>
      </c>
      <c r="J3131">
        <v>2.64437621271514</v>
      </c>
      <c r="K3131">
        <v>86.308163073804806</v>
      </c>
      <c r="L3131">
        <v>77.482323119127003</v>
      </c>
      <c r="M3131">
        <v>63.828121859627799</v>
      </c>
      <c r="N3131">
        <v>2.38356164383561</v>
      </c>
      <c r="O3131">
        <v>20.8333333333333</v>
      </c>
      <c r="P3131">
        <v>94.350282485875695</v>
      </c>
    </row>
    <row r="3132" spans="1:17" hidden="1" x14ac:dyDescent="0.3">
      <c r="A3132" t="s">
        <v>6429</v>
      </c>
      <c r="B3132" t="s">
        <v>6430</v>
      </c>
      <c r="C3132" t="str">
        <f>IFERROR(VLOOKUP(Table1[[#This Row],[Ticker]],[1]!Table1[[Symbol]:[Industry]],2,FALSE),"-")</f>
        <v>-</v>
      </c>
      <c r="D3132" t="s">
        <v>1175</v>
      </c>
      <c r="E3132">
        <v>69.887310223</v>
      </c>
      <c r="F3132">
        <v>0.7</v>
      </c>
      <c r="G3132">
        <v>16.455106157339301</v>
      </c>
      <c r="H3132">
        <v>17.357828913669501</v>
      </c>
      <c r="I3132">
        <v>-8.96863670209631</v>
      </c>
      <c r="J3132">
        <v>-6.0957707478726997</v>
      </c>
      <c r="K3132">
        <v>0.63172272385239103</v>
      </c>
      <c r="L3132">
        <v>0.56394738197268901</v>
      </c>
      <c r="M3132">
        <v>54.0158431800877</v>
      </c>
      <c r="N3132">
        <v>1.0940139069206101</v>
      </c>
      <c r="O3132">
        <v>8.5714285714285801</v>
      </c>
      <c r="P3132">
        <v>42.857142857142797</v>
      </c>
      <c r="Q3132">
        <v>1.1440801502258E-2</v>
      </c>
    </row>
    <row r="3133" spans="1:17" hidden="1" x14ac:dyDescent="0.3">
      <c r="A3133" t="s">
        <v>6431</v>
      </c>
      <c r="B3133" t="s">
        <v>6432</v>
      </c>
      <c r="C3133" t="str">
        <f>IFERROR(VLOOKUP(Table1[[#This Row],[Ticker]],[1]!Table1[[Symbol]:[Industry]],2,FALSE),"-")</f>
        <v>-</v>
      </c>
      <c r="D3133" t="s">
        <v>700</v>
      </c>
      <c r="E3133">
        <v>69.840569500000001</v>
      </c>
      <c r="F3133">
        <v>41.31</v>
      </c>
      <c r="G3133">
        <v>0.51040569650991596</v>
      </c>
      <c r="H3133">
        <v>10.425207358338399</v>
      </c>
      <c r="I3133">
        <v>-29.124242030399898</v>
      </c>
      <c r="J3133">
        <v>3.0229724626228198</v>
      </c>
      <c r="K3133">
        <v>38.142676934846399</v>
      </c>
      <c r="L3133">
        <v>39.7729130904603</v>
      </c>
      <c r="M3133">
        <v>73.170295574568001</v>
      </c>
      <c r="N3133">
        <v>2.62039597843349</v>
      </c>
      <c r="O3133">
        <v>69.208424110384897</v>
      </c>
      <c r="P3133">
        <v>32.8295819935691</v>
      </c>
      <c r="Q3133">
        <v>-3.710657544777E-3</v>
      </c>
    </row>
    <row r="3134" spans="1:17" hidden="1" x14ac:dyDescent="0.3">
      <c r="A3134" t="s">
        <v>6433</v>
      </c>
      <c r="B3134" t="s">
        <v>6434</v>
      </c>
      <c r="C3134" t="str">
        <f>IFERROR(VLOOKUP(Table1[[#This Row],[Ticker]],[1]!Table1[[Symbol]:[Industry]],2,FALSE),"-")</f>
        <v>-</v>
      </c>
      <c r="D3134" t="s">
        <v>246</v>
      </c>
      <c r="E3134">
        <v>69.498414385000004</v>
      </c>
      <c r="F3134">
        <v>22.43</v>
      </c>
      <c r="G3134">
        <v>-7.7247880225547796</v>
      </c>
      <c r="H3134">
        <v>5.0645177379321096</v>
      </c>
      <c r="I3134">
        <v>-19.794823439624999</v>
      </c>
      <c r="J3134">
        <v>-3.8582813500779398</v>
      </c>
      <c r="K3134">
        <v>22.330834514222801</v>
      </c>
      <c r="L3134">
        <v>22.433434306692899</v>
      </c>
      <c r="M3134">
        <v>55.809035450510301</v>
      </c>
      <c r="N3134">
        <v>1.0495987074170301</v>
      </c>
      <c r="O3134">
        <v>56.932679447168901</v>
      </c>
      <c r="Q3134">
        <v>4.2048873241831999E-2</v>
      </c>
    </row>
    <row r="3135" spans="1:17" hidden="1" x14ac:dyDescent="0.3">
      <c r="A3135" t="s">
        <v>6435</v>
      </c>
      <c r="B3135" t="s">
        <v>6436</v>
      </c>
      <c r="C3135" t="str">
        <f>IFERROR(VLOOKUP(Table1[[#This Row],[Ticker]],[1]!Table1[[Symbol]:[Industry]],2,FALSE),"-")</f>
        <v>-</v>
      </c>
      <c r="D3135" t="s">
        <v>1091</v>
      </c>
      <c r="E3135">
        <v>69.439166663999998</v>
      </c>
      <c r="F3135">
        <v>106.28</v>
      </c>
      <c r="G3135">
        <v>-24.6986874175068</v>
      </c>
      <c r="H3135">
        <v>17.405574271759701</v>
      </c>
      <c r="I3135">
        <v>-16.377228903021599</v>
      </c>
      <c r="J3135">
        <v>-13.014405918476299</v>
      </c>
      <c r="K3135">
        <v>101.24929291679101</v>
      </c>
      <c r="L3135">
        <v>105.69948412169801</v>
      </c>
      <c r="M3135">
        <v>56.156607411071498</v>
      </c>
      <c r="N3135">
        <v>4.3834206288575297</v>
      </c>
      <c r="O3135">
        <v>46.2175385773428</v>
      </c>
      <c r="P3135">
        <v>24.888366627497</v>
      </c>
      <c r="Q3135">
        <v>6.0612087789795002E-2</v>
      </c>
    </row>
    <row r="3136" spans="1:17" hidden="1" x14ac:dyDescent="0.3">
      <c r="A3136" t="s">
        <v>6437</v>
      </c>
      <c r="B3136" t="s">
        <v>6438</v>
      </c>
      <c r="C3136" t="str">
        <f>IFERROR(VLOOKUP(Table1[[#This Row],[Ticker]],[1]!Table1[[Symbol]:[Industry]],2,FALSE),"-")</f>
        <v>-</v>
      </c>
      <c r="D3136" t="s">
        <v>75</v>
      </c>
      <c r="E3136">
        <v>69.325609</v>
      </c>
      <c r="F3136">
        <v>169.95</v>
      </c>
      <c r="G3136">
        <v>198.42594495157201</v>
      </c>
      <c r="H3136">
        <v>-6.8427420337334697</v>
      </c>
      <c r="I3136">
        <v>20.1414688785975</v>
      </c>
      <c r="J3136">
        <v>-0.213656926734485</v>
      </c>
      <c r="K3136">
        <v>164.937598899053</v>
      </c>
      <c r="L3136">
        <v>128.31596834218101</v>
      </c>
      <c r="M3136">
        <v>55.218704738871999</v>
      </c>
      <c r="N3136">
        <v>0.52586165036757904</v>
      </c>
      <c r="O3136">
        <v>12.768461312150601</v>
      </c>
      <c r="P3136">
        <v>224.82798165137601</v>
      </c>
      <c r="Q3136">
        <v>0.28082709002002398</v>
      </c>
    </row>
    <row r="3137" spans="1:17" hidden="1" x14ac:dyDescent="0.3">
      <c r="A3137" t="s">
        <v>6439</v>
      </c>
      <c r="B3137" t="s">
        <v>6440</v>
      </c>
      <c r="C3137" t="str">
        <f>IFERROR(VLOOKUP(Table1[[#This Row],[Ticker]],[1]!Table1[[Symbol]:[Industry]],2,FALSE),"-")</f>
        <v>-</v>
      </c>
      <c r="D3137" t="s">
        <v>1584</v>
      </c>
      <c r="E3137">
        <v>69.323576000000003</v>
      </c>
      <c r="F3137">
        <v>37</v>
      </c>
      <c r="G3137">
        <v>-66.628207943745295</v>
      </c>
      <c r="H3137">
        <v>-0.33374196755650998</v>
      </c>
      <c r="I3137">
        <v>-35.305258307260097</v>
      </c>
      <c r="J3137">
        <v>7.8830957266709998</v>
      </c>
      <c r="K3137">
        <v>36.4667858592409</v>
      </c>
      <c r="L3137">
        <v>42.998384139857798</v>
      </c>
      <c r="M3137">
        <v>67.233548371179396</v>
      </c>
      <c r="N3137">
        <v>1.4069264069264</v>
      </c>
      <c r="O3137">
        <v>72.432432432432407</v>
      </c>
      <c r="P3137">
        <v>22.923588039866999</v>
      </c>
    </row>
    <row r="3138" spans="1:17" hidden="1" x14ac:dyDescent="0.3">
      <c r="A3138" t="s">
        <v>6441</v>
      </c>
      <c r="B3138" t="s">
        <v>6442</v>
      </c>
      <c r="C3138" t="str">
        <f>IFERROR(VLOOKUP(Table1[[#This Row],[Ticker]],[1]!Table1[[Symbol]:[Industry]],2,FALSE),"-")</f>
        <v>-</v>
      </c>
      <c r="D3138" t="s">
        <v>637</v>
      </c>
      <c r="E3138">
        <v>69.319319346</v>
      </c>
      <c r="F3138">
        <v>45.14</v>
      </c>
      <c r="G3138">
        <v>-5.80358625898059</v>
      </c>
      <c r="H3138">
        <v>2.8013452063508799</v>
      </c>
      <c r="I3138">
        <v>-1.0551962768102701</v>
      </c>
      <c r="J3138">
        <v>-1.7893950525368001</v>
      </c>
      <c r="K3138">
        <v>43.402617346628297</v>
      </c>
      <c r="L3138">
        <v>42.436893369190102</v>
      </c>
      <c r="M3138">
        <v>56.9426719702642</v>
      </c>
      <c r="N3138">
        <v>0.69929322230181701</v>
      </c>
      <c r="O3138">
        <v>43.974302171023403</v>
      </c>
      <c r="P3138">
        <v>36.6636391159551</v>
      </c>
      <c r="Q3138">
        <v>3.6648668800439002E-2</v>
      </c>
    </row>
    <row r="3139" spans="1:17" hidden="1" x14ac:dyDescent="0.3">
      <c r="A3139" t="s">
        <v>6443</v>
      </c>
      <c r="B3139" t="s">
        <v>6444</v>
      </c>
      <c r="C3139" t="str">
        <f>IFERROR(VLOOKUP(Table1[[#This Row],[Ticker]],[1]!Table1[[Symbol]:[Industry]],2,FALSE),"-")</f>
        <v>-</v>
      </c>
      <c r="D3139" t="s">
        <v>637</v>
      </c>
      <c r="E3139">
        <v>69.305552849999998</v>
      </c>
      <c r="F3139">
        <v>43.5</v>
      </c>
      <c r="G3139">
        <v>24.4133946091127</v>
      </c>
      <c r="H3139">
        <v>-3.4204501710871398</v>
      </c>
      <c r="I3139">
        <v>-11.4154687266923</v>
      </c>
      <c r="J3139">
        <v>3.75462169165958</v>
      </c>
      <c r="K3139">
        <v>44.881114194849602</v>
      </c>
      <c r="L3139">
        <v>43.603607059380899</v>
      </c>
      <c r="M3139">
        <v>56.855776586675198</v>
      </c>
      <c r="N3139">
        <v>0.48192510259422899</v>
      </c>
      <c r="O3139">
        <v>60.620689655172399</v>
      </c>
      <c r="P3139">
        <v>55.812051981460797</v>
      </c>
      <c r="Q3139">
        <v>4.5719755062184002E-2</v>
      </c>
    </row>
    <row r="3140" spans="1:17" hidden="1" x14ac:dyDescent="0.3">
      <c r="A3140" t="s">
        <v>6445</v>
      </c>
      <c r="B3140" t="s">
        <v>6446</v>
      </c>
      <c r="C3140" t="str">
        <f>IFERROR(VLOOKUP(Table1[[#This Row],[Ticker]],[1]!Table1[[Symbol]:[Industry]],2,FALSE),"-")</f>
        <v>-</v>
      </c>
      <c r="D3140" t="s">
        <v>553</v>
      </c>
      <c r="E3140">
        <v>69.168463539999905</v>
      </c>
      <c r="F3140">
        <v>50.98</v>
      </c>
      <c r="G3140">
        <v>24.649815152048301</v>
      </c>
      <c r="H3140">
        <v>2.4956709220973399</v>
      </c>
      <c r="I3140">
        <v>-23.295177330515202</v>
      </c>
      <c r="J3140">
        <v>-4.4054597738300298</v>
      </c>
      <c r="K3140">
        <v>49.352811973346803</v>
      </c>
      <c r="L3140">
        <v>46.462811645615403</v>
      </c>
      <c r="M3140">
        <v>43.779854281722798</v>
      </c>
      <c r="N3140">
        <v>0.49631534327572902</v>
      </c>
      <c r="O3140">
        <v>40.054923499411501</v>
      </c>
      <c r="P3140">
        <v>74.290598290598197</v>
      </c>
      <c r="Q3140">
        <v>3.9152446505235E-2</v>
      </c>
    </row>
    <row r="3141" spans="1:17" hidden="1" x14ac:dyDescent="0.3">
      <c r="A3141" t="s">
        <v>6447</v>
      </c>
      <c r="B3141" t="s">
        <v>6448</v>
      </c>
      <c r="C3141" t="str">
        <f>IFERROR(VLOOKUP(Table1[[#This Row],[Ticker]],[1]!Table1[[Symbol]:[Industry]],2,FALSE),"-")</f>
        <v>-</v>
      </c>
      <c r="D3141" t="s">
        <v>166</v>
      </c>
      <c r="E3141">
        <v>69.104271609999998</v>
      </c>
      <c r="F3141">
        <v>98</v>
      </c>
      <c r="G3141">
        <v>-48.9316809685781</v>
      </c>
      <c r="H3141">
        <v>-8.9775328172297204</v>
      </c>
      <c r="I3141">
        <v>-38.197891397581103</v>
      </c>
      <c r="J3141">
        <v>-2.6643393164412701</v>
      </c>
      <c r="K3141">
        <v>111.567457625082</v>
      </c>
      <c r="L3141">
        <v>113.18455900095501</v>
      </c>
      <c r="M3141">
        <v>38.837705732965901</v>
      </c>
      <c r="N3141">
        <v>0.84891774891774796</v>
      </c>
      <c r="O3141">
        <v>66.326530612244895</v>
      </c>
      <c r="P3141">
        <v>5.0375133976420203</v>
      </c>
    </row>
    <row r="3142" spans="1:17" hidden="1" x14ac:dyDescent="0.3">
      <c r="A3142" t="s">
        <v>6449</v>
      </c>
      <c r="B3142" t="s">
        <v>6450</v>
      </c>
      <c r="C3142" t="str">
        <f>IFERROR(VLOOKUP(Table1[[#This Row],[Ticker]],[1]!Table1[[Symbol]:[Industry]],2,FALSE),"-")</f>
        <v>-</v>
      </c>
      <c r="D3142" t="s">
        <v>1175</v>
      </c>
      <c r="E3142">
        <v>69.09</v>
      </c>
      <c r="F3142">
        <v>13.22</v>
      </c>
      <c r="G3142">
        <v>-24.709729007495699</v>
      </c>
      <c r="H3142">
        <v>-7.5744827082972499</v>
      </c>
      <c r="I3142">
        <v>-12.211472297873</v>
      </c>
      <c r="J3142">
        <v>-3.6406661968271901</v>
      </c>
      <c r="K3142">
        <v>13.4787746215427</v>
      </c>
      <c r="L3142">
        <v>13.819826066969901</v>
      </c>
      <c r="M3142">
        <v>41.295522755302002</v>
      </c>
      <c r="N3142">
        <v>0.89911031601469804</v>
      </c>
      <c r="O3142">
        <v>54.614220877458301</v>
      </c>
      <c r="P3142">
        <v>29.6078431372549</v>
      </c>
      <c r="Q3142">
        <v>-4.3257948655958001E-2</v>
      </c>
    </row>
    <row r="3143" spans="1:17" hidden="1" x14ac:dyDescent="0.3">
      <c r="A3143" t="s">
        <v>6451</v>
      </c>
      <c r="B3143" t="s">
        <v>6452</v>
      </c>
      <c r="C3143" t="str">
        <f>IFERROR(VLOOKUP(Table1[[#This Row],[Ticker]],[1]!Table1[[Symbol]:[Industry]],2,FALSE),"-")</f>
        <v>-</v>
      </c>
      <c r="E3143">
        <v>69.062213999999997</v>
      </c>
      <c r="F3143">
        <v>152.25</v>
      </c>
      <c r="G3143">
        <v>-2.4199520092497102</v>
      </c>
      <c r="H3143">
        <v>-3.1629054053217498</v>
      </c>
      <c r="I3143">
        <v>-6.4004576633290302</v>
      </c>
      <c r="J3143">
        <v>-0.76243741453936598</v>
      </c>
      <c r="K3143">
        <v>150.43125700279799</v>
      </c>
      <c r="L3143">
        <v>143.94925310103301</v>
      </c>
      <c r="M3143">
        <v>59.446847993150101</v>
      </c>
      <c r="N3143">
        <v>1.4770421593849501</v>
      </c>
      <c r="O3143">
        <v>22.824302134646899</v>
      </c>
      <c r="P3143">
        <v>28.916172734970299</v>
      </c>
      <c r="Q3143">
        <v>7.4169708109204993E-2</v>
      </c>
    </row>
    <row r="3144" spans="1:17" hidden="1" x14ac:dyDescent="0.3">
      <c r="A3144" t="s">
        <v>6453</v>
      </c>
      <c r="B3144" t="s">
        <v>6454</v>
      </c>
      <c r="C3144" t="str">
        <f>IFERROR(VLOOKUP(Table1[[#This Row],[Ticker]],[1]!Table1[[Symbol]:[Industry]],2,FALSE),"-")</f>
        <v>-</v>
      </c>
      <c r="D3144" t="s">
        <v>1224</v>
      </c>
      <c r="E3144">
        <v>68.991</v>
      </c>
      <c r="F3144">
        <v>59.95</v>
      </c>
      <c r="G3144">
        <v>-37.652961940365998</v>
      </c>
      <c r="H3144">
        <v>-1.4845356183501599</v>
      </c>
      <c r="I3144">
        <v>-23.094998357869699</v>
      </c>
      <c r="J3144">
        <v>-2.2067874570202499</v>
      </c>
      <c r="K3144">
        <v>58.4577333492809</v>
      </c>
      <c r="M3144">
        <v>66.490862692646203</v>
      </c>
      <c r="N3144">
        <v>0.39393939393939298</v>
      </c>
      <c r="O3144">
        <v>23.4361968306922</v>
      </c>
      <c r="P3144">
        <v>21.7258883248731</v>
      </c>
    </row>
    <row r="3145" spans="1:17" hidden="1" x14ac:dyDescent="0.3">
      <c r="A3145" t="s">
        <v>6455</v>
      </c>
      <c r="B3145" t="s">
        <v>6456</v>
      </c>
      <c r="C3145" t="str">
        <f>IFERROR(VLOOKUP(Table1[[#This Row],[Ticker]],[1]!Table1[[Symbol]:[Industry]],2,FALSE),"-")</f>
        <v>-</v>
      </c>
      <c r="D3145" t="s">
        <v>1584</v>
      </c>
      <c r="E3145">
        <v>68.907399600000005</v>
      </c>
      <c r="F3145">
        <v>38.15</v>
      </c>
      <c r="G3145">
        <v>-1.1146803779643799</v>
      </c>
      <c r="H3145">
        <v>-4.66986380367835</v>
      </c>
      <c r="I3145">
        <v>-32.513351153953998</v>
      </c>
      <c r="J3145">
        <v>2.8232199559785598</v>
      </c>
      <c r="K3145">
        <v>42.6429179098809</v>
      </c>
      <c r="M3145">
        <v>42.920410187014397</v>
      </c>
      <c r="N3145">
        <v>1.7996870109546099</v>
      </c>
      <c r="O3145">
        <v>96.592398427260804</v>
      </c>
      <c r="P3145">
        <v>35.765124555160099</v>
      </c>
    </row>
    <row r="3146" spans="1:17" hidden="1" x14ac:dyDescent="0.3">
      <c r="A3146" t="s">
        <v>6457</v>
      </c>
      <c r="B3146" t="s">
        <v>6458</v>
      </c>
      <c r="C3146" t="str">
        <f>IFERROR(VLOOKUP(Table1[[#This Row],[Ticker]],[1]!Table1[[Symbol]:[Industry]],2,FALSE),"-")</f>
        <v>-</v>
      </c>
      <c r="D3146" t="s">
        <v>548</v>
      </c>
      <c r="E3146">
        <v>68.870839679999904</v>
      </c>
      <c r="F3146">
        <v>27.21</v>
      </c>
      <c r="G3146">
        <v>-32.735943756601998</v>
      </c>
      <c r="H3146">
        <v>1.8747288795282</v>
      </c>
      <c r="I3146">
        <v>3.8774208698686499</v>
      </c>
      <c r="J3146">
        <v>10.386790715820799</v>
      </c>
      <c r="K3146">
        <v>24.007170060678401</v>
      </c>
      <c r="L3146">
        <v>24.169454895820301</v>
      </c>
      <c r="M3146">
        <v>67.780245990925394</v>
      </c>
      <c r="N3146">
        <v>1.414358137587</v>
      </c>
      <c r="O3146">
        <v>17.603822124219001</v>
      </c>
      <c r="Q3146">
        <v>-6.8982582028329006E-2</v>
      </c>
    </row>
    <row r="3147" spans="1:17" hidden="1" x14ac:dyDescent="0.3">
      <c r="A3147" t="s">
        <v>6459</v>
      </c>
      <c r="B3147" t="s">
        <v>6460</v>
      </c>
      <c r="C3147" t="str">
        <f>IFERROR(VLOOKUP(Table1[[#This Row],[Ticker]],[1]!Table1[[Symbol]:[Industry]],2,FALSE),"-")</f>
        <v>-</v>
      </c>
      <c r="D3147" t="s">
        <v>637</v>
      </c>
      <c r="E3147">
        <v>68.681382999999997</v>
      </c>
      <c r="F3147">
        <v>159.94999999999999</v>
      </c>
      <c r="G3147">
        <v>-18.655320633787898</v>
      </c>
      <c r="H3147">
        <v>2.5977791257292902</v>
      </c>
      <c r="I3147">
        <v>-24.505441587985</v>
      </c>
      <c r="J3147">
        <v>-3.7443651253827301</v>
      </c>
      <c r="K3147">
        <v>157.722572194788</v>
      </c>
      <c r="L3147">
        <v>160.77848641809399</v>
      </c>
      <c r="M3147">
        <v>49.318594812884399</v>
      </c>
      <c r="N3147">
        <v>1.73328310443101</v>
      </c>
      <c r="O3147">
        <v>29.946858393247801</v>
      </c>
      <c r="P3147">
        <v>15.821868211440901</v>
      </c>
      <c r="Q3147">
        <v>-6.438757843272E-2</v>
      </c>
    </row>
    <row r="3148" spans="1:17" hidden="1" x14ac:dyDescent="0.3">
      <c r="A3148" t="s">
        <v>6461</v>
      </c>
      <c r="B3148" t="s">
        <v>6462</v>
      </c>
      <c r="C3148" t="str">
        <f>IFERROR(VLOOKUP(Table1[[#This Row],[Ticker]],[1]!Table1[[Symbol]:[Industry]],2,FALSE),"-")</f>
        <v>-</v>
      </c>
      <c r="D3148" t="s">
        <v>763</v>
      </c>
      <c r="E3148">
        <v>68.568569999999994</v>
      </c>
      <c r="F3148">
        <v>189.7</v>
      </c>
      <c r="G3148">
        <v>-35.679894184260597</v>
      </c>
      <c r="H3148">
        <v>-24.6422875329615</v>
      </c>
      <c r="I3148">
        <v>-24.187269820083301</v>
      </c>
      <c r="J3148">
        <v>-11.743745825754299</v>
      </c>
      <c r="K3148">
        <v>207.94474197756699</v>
      </c>
      <c r="L3148">
        <v>207.87285813570901</v>
      </c>
      <c r="M3148">
        <v>38.145305624726298</v>
      </c>
      <c r="N3148">
        <v>1.1176776173791201</v>
      </c>
      <c r="O3148">
        <v>106.58935160780101</v>
      </c>
      <c r="P3148">
        <v>37.463768115942003</v>
      </c>
      <c r="Q3148">
        <v>0.170642208055618</v>
      </c>
    </row>
    <row r="3149" spans="1:17" hidden="1" x14ac:dyDescent="0.3">
      <c r="A3149" t="s">
        <v>6463</v>
      </c>
      <c r="B3149" t="s">
        <v>6464</v>
      </c>
      <c r="C3149" t="str">
        <f>IFERROR(VLOOKUP(Table1[[#This Row],[Ticker]],[1]!Table1[[Symbol]:[Industry]],2,FALSE),"-")</f>
        <v>-</v>
      </c>
      <c r="E3149">
        <v>68.370900359999993</v>
      </c>
      <c r="F3149">
        <v>75.349999999999994</v>
      </c>
      <c r="G3149">
        <v>-57.7272280960849</v>
      </c>
      <c r="H3149">
        <v>3.1495152622760401</v>
      </c>
      <c r="I3149">
        <v>-43.235004568965898</v>
      </c>
      <c r="J3149">
        <v>-1.7154154709656999</v>
      </c>
      <c r="M3149">
        <v>53.292726465413203</v>
      </c>
      <c r="O3149">
        <v>60.5308560053085</v>
      </c>
      <c r="P3149">
        <v>30.8159722222222</v>
      </c>
    </row>
    <row r="3150" spans="1:17" hidden="1" x14ac:dyDescent="0.3">
      <c r="A3150" t="s">
        <v>6465</v>
      </c>
      <c r="B3150" t="s">
        <v>6466</v>
      </c>
      <c r="C3150" t="str">
        <f>IFERROR(VLOOKUP(Table1[[#This Row],[Ticker]],[1]!Table1[[Symbol]:[Industry]],2,FALSE),"-")</f>
        <v>-</v>
      </c>
      <c r="D3150" t="s">
        <v>938</v>
      </c>
      <c r="E3150">
        <v>68.277754039999905</v>
      </c>
      <c r="F3150">
        <v>59.85</v>
      </c>
      <c r="G3150">
        <v>-47.025378874869702</v>
      </c>
      <c r="H3150">
        <v>-3.8654879993025402</v>
      </c>
      <c r="I3150">
        <v>-39.099594194582302</v>
      </c>
      <c r="J3150">
        <v>8.5020212579277193E-2</v>
      </c>
      <c r="K3150">
        <v>61.100019826146799</v>
      </c>
      <c r="M3150">
        <v>56.115872172404501</v>
      </c>
      <c r="N3150">
        <v>0.85700066357000604</v>
      </c>
      <c r="O3150">
        <v>53.550543024227203</v>
      </c>
      <c r="P3150">
        <v>8.6206896551724199</v>
      </c>
    </row>
    <row r="3151" spans="1:17" hidden="1" x14ac:dyDescent="0.3">
      <c r="A3151" t="s">
        <v>6467</v>
      </c>
      <c r="B3151" t="s">
        <v>6468</v>
      </c>
      <c r="C3151" t="str">
        <f>IFERROR(VLOOKUP(Table1[[#This Row],[Ticker]],[1]!Table1[[Symbol]:[Industry]],2,FALSE),"-")</f>
        <v>-</v>
      </c>
      <c r="D3151" t="s">
        <v>62</v>
      </c>
      <c r="E3151">
        <v>68.242607862</v>
      </c>
      <c r="F3151">
        <v>52.2</v>
      </c>
      <c r="G3151">
        <v>-50.108555261627401</v>
      </c>
      <c r="H3151">
        <v>-8.6352999831366795</v>
      </c>
      <c r="I3151">
        <v>-41.225994621567402</v>
      </c>
      <c r="J3151">
        <v>-2.15866382963371</v>
      </c>
      <c r="K3151">
        <v>53.501609985440801</v>
      </c>
      <c r="L3151">
        <v>63.032674205092299</v>
      </c>
      <c r="M3151">
        <v>48.6459246950253</v>
      </c>
      <c r="N3151">
        <v>1.2782918056713899</v>
      </c>
      <c r="O3151">
        <v>64.865900383141707</v>
      </c>
      <c r="P3151">
        <v>17.329737019554901</v>
      </c>
      <c r="Q3151">
        <v>-9.0470254365129996E-3</v>
      </c>
    </row>
    <row r="3152" spans="1:17" hidden="1" x14ac:dyDescent="0.3">
      <c r="A3152" t="s">
        <v>6469</v>
      </c>
      <c r="B3152" t="s">
        <v>6470</v>
      </c>
      <c r="C3152" t="str">
        <f>IFERROR(VLOOKUP(Table1[[#This Row],[Ticker]],[1]!Table1[[Symbol]:[Industry]],2,FALSE),"-")</f>
        <v>-</v>
      </c>
      <c r="D3152" t="s">
        <v>193</v>
      </c>
      <c r="E3152">
        <v>67.756500000000003</v>
      </c>
      <c r="F3152">
        <v>116.25</v>
      </c>
      <c r="G3152">
        <v>40.647826786329603</v>
      </c>
      <c r="H3152">
        <v>5.0411231888620396</v>
      </c>
      <c r="I3152">
        <v>-12.593281775845499</v>
      </c>
      <c r="J3152">
        <v>-1.76636583007842</v>
      </c>
      <c r="K3152">
        <v>106.10731283438599</v>
      </c>
      <c r="L3152">
        <v>99.672904320064404</v>
      </c>
      <c r="M3152">
        <v>47.377163758772802</v>
      </c>
      <c r="N3152">
        <v>1.0114135690433499</v>
      </c>
      <c r="O3152">
        <v>34.064516129032199</v>
      </c>
      <c r="P3152">
        <v>87.198067632850197</v>
      </c>
      <c r="Q3152">
        <v>2.5904319653777999E-2</v>
      </c>
    </row>
    <row r="3153" spans="1:17" hidden="1" x14ac:dyDescent="0.3">
      <c r="A3153" t="s">
        <v>6471</v>
      </c>
      <c r="B3153" t="s">
        <v>6472</v>
      </c>
      <c r="C3153" t="str">
        <f>IFERROR(VLOOKUP(Table1[[#This Row],[Ticker]],[1]!Table1[[Symbol]:[Industry]],2,FALSE),"-")</f>
        <v>-</v>
      </c>
      <c r="E3153">
        <v>67.66</v>
      </c>
      <c r="F3153">
        <v>33.86</v>
      </c>
      <c r="G3153">
        <v>-6.7131006800084796</v>
      </c>
      <c r="H3153">
        <v>-5.5559641897787397</v>
      </c>
      <c r="I3153">
        <v>3.1037737838371902</v>
      </c>
      <c r="J3153">
        <v>-1.26243741453937</v>
      </c>
      <c r="K3153">
        <v>33.735672226249903</v>
      </c>
      <c r="L3153">
        <v>32.363624632504703</v>
      </c>
      <c r="M3153">
        <v>50.510022985138598</v>
      </c>
      <c r="N3153">
        <v>0.99300765034961103</v>
      </c>
      <c r="O3153">
        <v>29.6219728292971</v>
      </c>
      <c r="P3153">
        <v>71.010101010100996</v>
      </c>
      <c r="Q3153">
        <v>8.6169224255120996E-2</v>
      </c>
    </row>
    <row r="3154" spans="1:17" hidden="1" x14ac:dyDescent="0.3">
      <c r="A3154" t="s">
        <v>6473</v>
      </c>
      <c r="B3154" t="s">
        <v>6474</v>
      </c>
      <c r="C3154" t="str">
        <f>IFERROR(VLOOKUP(Table1[[#This Row],[Ticker]],[1]!Table1[[Symbol]:[Industry]],2,FALSE),"-")</f>
        <v>-</v>
      </c>
      <c r="D3154" t="s">
        <v>98</v>
      </c>
      <c r="E3154">
        <v>67.547280835999999</v>
      </c>
      <c r="F3154">
        <v>8.91</v>
      </c>
      <c r="G3154">
        <v>-23.157540755423401</v>
      </c>
      <c r="H3154">
        <v>-5.8337419675565201</v>
      </c>
      <c r="I3154">
        <v>-20.5251977880691</v>
      </c>
      <c r="J3154">
        <v>-1.76022011963914</v>
      </c>
      <c r="K3154">
        <v>9.0330443632552395</v>
      </c>
      <c r="L3154">
        <v>9.3934406936694206</v>
      </c>
      <c r="M3154">
        <v>45.501460633946401</v>
      </c>
      <c r="N3154">
        <v>0.54696127986155396</v>
      </c>
      <c r="O3154">
        <v>30.751964085297399</v>
      </c>
      <c r="P3154">
        <v>22.727272727272702</v>
      </c>
      <c r="Q3154">
        <v>2.9482632767706001E-2</v>
      </c>
    </row>
    <row r="3155" spans="1:17" hidden="1" x14ac:dyDescent="0.3">
      <c r="A3155" t="s">
        <v>6475</v>
      </c>
      <c r="B3155" t="s">
        <v>6476</v>
      </c>
      <c r="C3155" t="str">
        <f>IFERROR(VLOOKUP(Table1[[#This Row],[Ticker]],[1]!Table1[[Symbol]:[Industry]],2,FALSE),"-")</f>
        <v>-</v>
      </c>
      <c r="D3155" t="s">
        <v>637</v>
      </c>
      <c r="E3155">
        <v>67.414395999999996</v>
      </c>
      <c r="F3155">
        <v>96.41</v>
      </c>
      <c r="G3155">
        <v>-21.847216181421501</v>
      </c>
      <c r="H3155">
        <v>12.4500310140581</v>
      </c>
      <c r="I3155">
        <v>-9.7047882601434594</v>
      </c>
      <c r="J3155">
        <v>1.91339552673024E-2</v>
      </c>
      <c r="K3155">
        <v>89.423587726716406</v>
      </c>
      <c r="L3155">
        <v>91.423776552977898</v>
      </c>
      <c r="M3155">
        <v>60.8606441435196</v>
      </c>
      <c r="N3155">
        <v>4.1516027254751497</v>
      </c>
      <c r="O3155">
        <v>18.608028212840999</v>
      </c>
      <c r="P3155">
        <v>34.463040446303999</v>
      </c>
      <c r="Q3155">
        <v>-1.5677210614453999E-2</v>
      </c>
    </row>
    <row r="3156" spans="1:17" hidden="1" x14ac:dyDescent="0.3">
      <c r="A3156" t="s">
        <v>6477</v>
      </c>
      <c r="B3156" t="s">
        <v>6478</v>
      </c>
      <c r="C3156" t="str">
        <f>IFERROR(VLOOKUP(Table1[[#This Row],[Ticker]],[1]!Table1[[Symbol]:[Industry]],2,FALSE),"-")</f>
        <v>-</v>
      </c>
      <c r="D3156" t="s">
        <v>75</v>
      </c>
      <c r="E3156">
        <v>67.398117696</v>
      </c>
      <c r="F3156">
        <v>21.11</v>
      </c>
      <c r="G3156">
        <v>-48.648813863707701</v>
      </c>
      <c r="H3156">
        <v>-14.414938548753</v>
      </c>
      <c r="I3156">
        <v>-25.922033131951299</v>
      </c>
      <c r="J3156">
        <v>-3.4688594328879798</v>
      </c>
      <c r="K3156">
        <v>21.650173643702601</v>
      </c>
      <c r="L3156">
        <v>22.9636806715563</v>
      </c>
      <c r="M3156">
        <v>35.738013575435403</v>
      </c>
      <c r="N3156">
        <v>0.90213040575408698</v>
      </c>
      <c r="O3156">
        <v>54.429180483183302</v>
      </c>
      <c r="P3156">
        <v>19.943181818181799</v>
      </c>
      <c r="Q3156">
        <v>5.3276083962817002E-2</v>
      </c>
    </row>
    <row r="3157" spans="1:17" hidden="1" x14ac:dyDescent="0.3">
      <c r="A3157" t="s">
        <v>6479</v>
      </c>
      <c r="B3157" t="s">
        <v>6480</v>
      </c>
      <c r="C3157" t="str">
        <f>IFERROR(VLOOKUP(Table1[[#This Row],[Ticker]],[1]!Table1[[Symbol]:[Industry]],2,FALSE),"-")</f>
        <v>-</v>
      </c>
      <c r="D3157" t="s">
        <v>193</v>
      </c>
      <c r="E3157">
        <v>67.351379410000007</v>
      </c>
      <c r="F3157">
        <v>64.400000000000006</v>
      </c>
      <c r="G3157">
        <v>-27.855747487867699</v>
      </c>
      <c r="H3157">
        <v>17.721813587999002</v>
      </c>
      <c r="I3157">
        <v>-13.363523960748701</v>
      </c>
      <c r="J3157">
        <v>5.57276707623849</v>
      </c>
      <c r="M3157">
        <v>54.370290751926703</v>
      </c>
      <c r="O3157">
        <v>15.527950310559</v>
      </c>
      <c r="P3157">
        <v>30.761421319796899</v>
      </c>
    </row>
    <row r="3158" spans="1:17" hidden="1" x14ac:dyDescent="0.3">
      <c r="A3158" t="s">
        <v>6481</v>
      </c>
      <c r="B3158" t="s">
        <v>6482</v>
      </c>
      <c r="C3158" t="str">
        <f>IFERROR(VLOOKUP(Table1[[#This Row],[Ticker]],[1]!Table1[[Symbol]:[Industry]],2,FALSE),"-")</f>
        <v>-</v>
      </c>
      <c r="D3158" t="s">
        <v>548</v>
      </c>
      <c r="E3158">
        <v>67.313693000000001</v>
      </c>
      <c r="F3158">
        <v>62.9</v>
      </c>
      <c r="G3158">
        <v>-33.902036699803404</v>
      </c>
      <c r="H3158">
        <v>15.905574271759701</v>
      </c>
      <c r="I3158">
        <v>-11.350260814571</v>
      </c>
      <c r="J3158">
        <v>-2.48118741453936</v>
      </c>
      <c r="K3158">
        <v>58.8544567950279</v>
      </c>
      <c r="L3158">
        <v>61.844054791768698</v>
      </c>
      <c r="M3158">
        <v>58.7594620306702</v>
      </c>
      <c r="N3158">
        <v>2.7540867093105899</v>
      </c>
      <c r="O3158">
        <v>20.747217806041299</v>
      </c>
      <c r="P3158">
        <v>23.3333333333333</v>
      </c>
      <c r="Q3158">
        <v>1.3310279558982001E-2</v>
      </c>
    </row>
    <row r="3159" spans="1:17" hidden="1" x14ac:dyDescent="0.3">
      <c r="A3159" t="s">
        <v>6483</v>
      </c>
      <c r="B3159" t="s">
        <v>6484</v>
      </c>
      <c r="C3159" t="str">
        <f>IFERROR(VLOOKUP(Table1[[#This Row],[Ticker]],[1]!Table1[[Symbol]:[Industry]],2,FALSE),"-")</f>
        <v>-</v>
      </c>
      <c r="D3159" t="s">
        <v>637</v>
      </c>
      <c r="E3159">
        <v>67.22237715</v>
      </c>
      <c r="F3159">
        <v>25.8</v>
      </c>
      <c r="G3159">
        <v>-35.332499107145402</v>
      </c>
      <c r="H3159">
        <v>-10.055964189778701</v>
      </c>
      <c r="I3159">
        <v>-44.704811870261999</v>
      </c>
      <c r="J3159">
        <v>-2.9266165190169802</v>
      </c>
      <c r="K3159">
        <v>27.0433660123552</v>
      </c>
      <c r="L3159">
        <v>29.261740746075901</v>
      </c>
      <c r="M3159">
        <v>39.909066830828699</v>
      </c>
      <c r="N3159">
        <v>1.24708072353454</v>
      </c>
      <c r="O3159">
        <v>62.403100775193799</v>
      </c>
      <c r="P3159">
        <v>14.159292035398201</v>
      </c>
      <c r="Q3159">
        <v>-7.4904957111249004E-2</v>
      </c>
    </row>
    <row r="3160" spans="1:17" hidden="1" x14ac:dyDescent="0.3">
      <c r="A3160" t="s">
        <v>6485</v>
      </c>
      <c r="B3160" t="s">
        <v>6486</v>
      </c>
      <c r="C3160" t="str">
        <f>IFERROR(VLOOKUP(Table1[[#This Row],[Ticker]],[1]!Table1[[Symbol]:[Industry]],2,FALSE),"-")</f>
        <v>-</v>
      </c>
      <c r="D3160" t="s">
        <v>637</v>
      </c>
      <c r="E3160">
        <v>67.117500000000007</v>
      </c>
      <c r="F3160">
        <v>235</v>
      </c>
      <c r="G3160">
        <v>-26.0604483138085</v>
      </c>
      <c r="H3160">
        <v>-6.1063843578459602</v>
      </c>
      <c r="I3160">
        <v>-10.769292406598799</v>
      </c>
      <c r="J3160">
        <v>1.6288669332867201</v>
      </c>
      <c r="K3160">
        <v>237.01751958081601</v>
      </c>
      <c r="L3160">
        <v>242.589153568635</v>
      </c>
      <c r="M3160">
        <v>51.884218022150499</v>
      </c>
      <c r="N3160">
        <v>1.02802697519024</v>
      </c>
      <c r="O3160">
        <v>27.1914893617021</v>
      </c>
      <c r="P3160">
        <v>12.818050888142</v>
      </c>
      <c r="Q3160">
        <v>0.18120229667823501</v>
      </c>
    </row>
    <row r="3161" spans="1:17" hidden="1" x14ac:dyDescent="0.3">
      <c r="A3161" t="s">
        <v>6487</v>
      </c>
      <c r="B3161" t="s">
        <v>6488</v>
      </c>
      <c r="C3161" t="str">
        <f>IFERROR(VLOOKUP(Table1[[#This Row],[Ticker]],[1]!Table1[[Symbol]:[Industry]],2,FALSE),"-")</f>
        <v>-</v>
      </c>
      <c r="D3161" t="s">
        <v>140</v>
      </c>
      <c r="E3161">
        <v>66.78</v>
      </c>
      <c r="F3161">
        <v>37.770000000000003</v>
      </c>
      <c r="G3161">
        <v>68.288684949681098</v>
      </c>
      <c r="H3161">
        <v>15.0087607293151</v>
      </c>
      <c r="I3161">
        <v>-0.32931095702722102</v>
      </c>
      <c r="J3161">
        <v>-2.8732553564918599</v>
      </c>
      <c r="K3161">
        <v>33.4626617905366</v>
      </c>
      <c r="L3161">
        <v>30.1807024961842</v>
      </c>
      <c r="M3161">
        <v>60.242704490872498</v>
      </c>
      <c r="N3161">
        <v>2.3013024697294302</v>
      </c>
      <c r="O3161">
        <v>9.9285146942017501</v>
      </c>
      <c r="P3161">
        <v>105.831062670299</v>
      </c>
      <c r="Q3161">
        <v>7.0761927878059003E-2</v>
      </c>
    </row>
    <row r="3162" spans="1:17" hidden="1" x14ac:dyDescent="0.3">
      <c r="A3162" t="s">
        <v>6489</v>
      </c>
      <c r="B3162" t="s">
        <v>6490</v>
      </c>
      <c r="C3162" t="str">
        <f>IFERROR(VLOOKUP(Table1[[#This Row],[Ticker]],[1]!Table1[[Symbol]:[Industry]],2,FALSE),"-")</f>
        <v>-</v>
      </c>
      <c r="D3162" t="s">
        <v>243</v>
      </c>
      <c r="E3162">
        <v>66.644649659999999</v>
      </c>
      <c r="F3162">
        <v>4.05</v>
      </c>
      <c r="G3162">
        <v>26.4281519794418</v>
      </c>
      <c r="H3162">
        <v>-3.3189914850641098</v>
      </c>
      <c r="I3162">
        <v>-20.898577217628301</v>
      </c>
      <c r="J3162">
        <v>-6.0742157055324402</v>
      </c>
      <c r="K3162">
        <v>4.0938810710811202</v>
      </c>
      <c r="L3162">
        <v>3.7884186747442299</v>
      </c>
      <c r="M3162">
        <v>46.027701913717301</v>
      </c>
      <c r="N3162">
        <v>0.612153771532705</v>
      </c>
      <c r="O3162">
        <v>30.6172839506172</v>
      </c>
      <c r="P3162">
        <v>67.355371900826398</v>
      </c>
      <c r="Q3162">
        <v>4.8903539364357998E-2</v>
      </c>
    </row>
    <row r="3163" spans="1:17" hidden="1" x14ac:dyDescent="0.3">
      <c r="A3163" t="s">
        <v>6491</v>
      </c>
      <c r="B3163" t="s">
        <v>6492</v>
      </c>
      <c r="C3163" t="str">
        <f>IFERROR(VLOOKUP(Table1[[#This Row],[Ticker]],[1]!Table1[[Symbol]:[Industry]],2,FALSE),"-")</f>
        <v>-</v>
      </c>
      <c r="D3163" t="s">
        <v>548</v>
      </c>
      <c r="E3163">
        <v>66.594650004999906</v>
      </c>
      <c r="F3163">
        <v>26.87</v>
      </c>
      <c r="G3163">
        <v>7.3460966998978803</v>
      </c>
      <c r="H3163">
        <v>-9.9450071856178504</v>
      </c>
      <c r="I3163">
        <v>-1.33368148544174</v>
      </c>
      <c r="J3163">
        <v>3.8922745274674901</v>
      </c>
      <c r="K3163">
        <v>27.944905823347099</v>
      </c>
      <c r="L3163">
        <v>26.574521658897801</v>
      </c>
      <c r="M3163">
        <v>45.741209521926599</v>
      </c>
      <c r="N3163">
        <v>0.45168473235251599</v>
      </c>
      <c r="O3163">
        <v>34.015630815035301</v>
      </c>
      <c r="P3163">
        <v>40.680628272251298</v>
      </c>
      <c r="Q3163">
        <v>7.7153868139905005E-2</v>
      </c>
    </row>
    <row r="3164" spans="1:17" hidden="1" x14ac:dyDescent="0.3">
      <c r="A3164" t="s">
        <v>6493</v>
      </c>
      <c r="B3164" t="s">
        <v>6494</v>
      </c>
      <c r="C3164" t="str">
        <f>IFERROR(VLOOKUP(Table1[[#This Row],[Ticker]],[1]!Table1[[Symbol]:[Industry]],2,FALSE),"-")</f>
        <v>-</v>
      </c>
      <c r="E3164">
        <v>66.586522049999999</v>
      </c>
      <c r="F3164">
        <v>29.16</v>
      </c>
      <c r="G3164">
        <v>35.149209837592601</v>
      </c>
      <c r="H3164">
        <v>4.6729626576033603</v>
      </c>
      <c r="I3164">
        <v>-22.653614825577101</v>
      </c>
      <c r="J3164">
        <v>-4.3198786678030698</v>
      </c>
      <c r="K3164">
        <v>27.381356352618599</v>
      </c>
      <c r="L3164">
        <v>24.999107549173999</v>
      </c>
      <c r="M3164">
        <v>49.0791526001194</v>
      </c>
      <c r="N3164">
        <v>1.3145212188533399</v>
      </c>
      <c r="O3164">
        <v>22.702331961591199</v>
      </c>
      <c r="P3164">
        <v>84.556962025316395</v>
      </c>
    </row>
    <row r="3165" spans="1:17" hidden="1" x14ac:dyDescent="0.3">
      <c r="A3165" t="s">
        <v>6495</v>
      </c>
      <c r="B3165" t="s">
        <v>6496</v>
      </c>
      <c r="C3165" t="str">
        <f>IFERROR(VLOOKUP(Table1[[#This Row],[Ticker]],[1]!Table1[[Symbol]:[Industry]],2,FALSE),"-")</f>
        <v>-</v>
      </c>
      <c r="D3165" t="s">
        <v>553</v>
      </c>
      <c r="E3165">
        <v>66.308528249999995</v>
      </c>
      <c r="F3165">
        <v>1.43</v>
      </c>
      <c r="G3165">
        <v>25.965139664068399</v>
      </c>
      <c r="H3165">
        <v>9.5781821516846595</v>
      </c>
      <c r="I3165">
        <v>-17.662075215650301</v>
      </c>
      <c r="J3165">
        <v>1.4114756289388899</v>
      </c>
      <c r="K3165">
        <v>1.2722324087879999</v>
      </c>
      <c r="L3165">
        <v>1.1530338298218901</v>
      </c>
      <c r="M3165">
        <v>65.207855634360001</v>
      </c>
      <c r="N3165">
        <v>4.8302848554873696</v>
      </c>
      <c r="O3165">
        <v>14.3072089560383</v>
      </c>
      <c r="P3165">
        <v>94.511288975155693</v>
      </c>
      <c r="Q3165">
        <v>0.115942972618861</v>
      </c>
    </row>
    <row r="3166" spans="1:17" hidden="1" x14ac:dyDescent="0.3">
      <c r="A3166" t="s">
        <v>6497</v>
      </c>
      <c r="B3166" t="s">
        <v>6498</v>
      </c>
      <c r="C3166" t="str">
        <f>IFERROR(VLOOKUP(Table1[[#This Row],[Ticker]],[1]!Table1[[Symbol]:[Industry]],2,FALSE),"-")</f>
        <v>-</v>
      </c>
      <c r="D3166" t="s">
        <v>98</v>
      </c>
      <c r="E3166">
        <v>66.218551160000004</v>
      </c>
      <c r="F3166">
        <v>36.04</v>
      </c>
      <c r="G3166">
        <v>142.48152311900799</v>
      </c>
      <c r="H3166">
        <v>-1.7668701332293999</v>
      </c>
      <c r="I3166">
        <v>42.319133793538803</v>
      </c>
      <c r="J3166">
        <v>-0.25710333256294898</v>
      </c>
      <c r="K3166">
        <v>34.697316063721601</v>
      </c>
      <c r="L3166">
        <v>27.3766032255628</v>
      </c>
      <c r="M3166">
        <v>48.167140032219201</v>
      </c>
      <c r="N3166">
        <v>0.97843312517910697</v>
      </c>
      <c r="O3166">
        <v>13.762486126525999</v>
      </c>
      <c r="P3166">
        <v>176.168582375478</v>
      </c>
      <c r="Q3166">
        <v>-1.4211777901792001E-2</v>
      </c>
    </row>
    <row r="3167" spans="1:17" hidden="1" x14ac:dyDescent="0.3">
      <c r="A3167" t="s">
        <v>6499</v>
      </c>
      <c r="B3167" t="s">
        <v>6500</v>
      </c>
      <c r="C3167" t="str">
        <f>IFERROR(VLOOKUP(Table1[[#This Row],[Ticker]],[1]!Table1[[Symbol]:[Industry]],2,FALSE),"-")</f>
        <v>-</v>
      </c>
      <c r="D3167" t="s">
        <v>114</v>
      </c>
      <c r="E3167">
        <v>66.122730407999995</v>
      </c>
      <c r="F3167">
        <v>59.45</v>
      </c>
      <c r="G3167">
        <v>505.37267105790102</v>
      </c>
      <c r="H3167">
        <v>46.150261491155099</v>
      </c>
      <c r="I3167">
        <v>212.95357480545701</v>
      </c>
      <c r="J3167">
        <v>7.4425003987147598</v>
      </c>
      <c r="K3167">
        <v>40.566369224572099</v>
      </c>
      <c r="L3167">
        <v>25.374295922209001</v>
      </c>
      <c r="M3167">
        <v>99.998280417902095</v>
      </c>
      <c r="N3167">
        <v>1.72295212819354</v>
      </c>
      <c r="O3167">
        <v>0</v>
      </c>
      <c r="P3167">
        <v>607.73809523809496</v>
      </c>
      <c r="Q3167">
        <v>0.10900548900972799</v>
      </c>
    </row>
    <row r="3168" spans="1:17" hidden="1" x14ac:dyDescent="0.3">
      <c r="A3168" t="s">
        <v>6501</v>
      </c>
      <c r="B3168" t="s">
        <v>6502</v>
      </c>
      <c r="C3168" t="str">
        <f>IFERROR(VLOOKUP(Table1[[#This Row],[Ticker]],[1]!Table1[[Symbol]:[Industry]],2,FALSE),"-")</f>
        <v>-</v>
      </c>
      <c r="D3168" t="s">
        <v>21</v>
      </c>
      <c r="E3168">
        <v>66.043999999999997</v>
      </c>
      <c r="F3168">
        <v>62.5</v>
      </c>
      <c r="G3168">
        <v>-91.947791936848603</v>
      </c>
      <c r="H3168">
        <v>-5.46279901483976</v>
      </c>
      <c r="I3168">
        <v>-71.153373655240699</v>
      </c>
      <c r="J3168">
        <v>-5.1374374145393604</v>
      </c>
      <c r="K3168">
        <v>70.945252396544106</v>
      </c>
      <c r="L3168">
        <v>118.371305742397</v>
      </c>
      <c r="M3168">
        <v>42.543303714586102</v>
      </c>
      <c r="N3168">
        <v>0.24626919472280201</v>
      </c>
      <c r="O3168">
        <v>242.08</v>
      </c>
      <c r="P3168">
        <v>24.131082423038698</v>
      </c>
    </row>
    <row r="3169" spans="1:17" hidden="1" x14ac:dyDescent="0.3">
      <c r="A3169" t="s">
        <v>6503</v>
      </c>
      <c r="B3169" t="s">
        <v>6504</v>
      </c>
      <c r="C3169" t="str">
        <f>IFERROR(VLOOKUP(Table1[[#This Row],[Ticker]],[1]!Table1[[Symbol]:[Industry]],2,FALSE),"-")</f>
        <v>-</v>
      </c>
      <c r="E3169">
        <v>66.001649999999998</v>
      </c>
      <c r="F3169">
        <v>113.35</v>
      </c>
      <c r="G3169">
        <v>178.38419615849099</v>
      </c>
      <c r="H3169">
        <v>4.4877974489549599</v>
      </c>
      <c r="I3169">
        <v>8.6752932102941802</v>
      </c>
      <c r="J3169">
        <v>1.49744959111035</v>
      </c>
      <c r="K3169">
        <v>109.830304867202</v>
      </c>
      <c r="L3169">
        <v>96.728519012489201</v>
      </c>
      <c r="M3169">
        <v>47.635396605110003</v>
      </c>
      <c r="N3169">
        <v>0.63456766254294605</v>
      </c>
      <c r="O3169">
        <v>41.138067931186598</v>
      </c>
      <c r="P3169">
        <v>204.78623285829499</v>
      </c>
    </row>
    <row r="3170" spans="1:17" hidden="1" x14ac:dyDescent="0.3">
      <c r="A3170" t="s">
        <v>6505</v>
      </c>
      <c r="B3170" t="s">
        <v>6506</v>
      </c>
      <c r="C3170" t="str">
        <f>IFERROR(VLOOKUP(Table1[[#This Row],[Ticker]],[1]!Table1[[Symbol]:[Industry]],2,FALSE),"-")</f>
        <v>-</v>
      </c>
      <c r="D3170" t="s">
        <v>243</v>
      </c>
      <c r="E3170">
        <v>65.980716000000001</v>
      </c>
      <c r="F3170">
        <v>30.16</v>
      </c>
      <c r="G3170">
        <v>22.6684133980438</v>
      </c>
      <c r="H3170">
        <v>9.7132665794520197</v>
      </c>
      <c r="I3170">
        <v>-18.708329859952698</v>
      </c>
      <c r="J3170">
        <v>2.8486736965717401</v>
      </c>
      <c r="K3170">
        <v>28.604408047675101</v>
      </c>
      <c r="L3170">
        <v>27.897512211247601</v>
      </c>
      <c r="M3170">
        <v>63.545646306302402</v>
      </c>
      <c r="N3170">
        <v>1.20894272980746</v>
      </c>
      <c r="O3170">
        <v>33.620689655172399</v>
      </c>
      <c r="P3170">
        <v>64.359673024523104</v>
      </c>
      <c r="Q3170">
        <v>2.1624934825227E-2</v>
      </c>
    </row>
    <row r="3171" spans="1:17" hidden="1" x14ac:dyDescent="0.3">
      <c r="A3171" t="s">
        <v>6507</v>
      </c>
      <c r="B3171" t="s">
        <v>6508</v>
      </c>
      <c r="C3171" t="str">
        <f>IFERROR(VLOOKUP(Table1[[#This Row],[Ticker]],[1]!Table1[[Symbol]:[Industry]],2,FALSE),"-")</f>
        <v>-</v>
      </c>
      <c r="D3171" t="s">
        <v>46</v>
      </c>
      <c r="E3171">
        <v>65.928226420000001</v>
      </c>
      <c r="F3171">
        <v>0.7</v>
      </c>
      <c r="G3171">
        <v>-9.7353700331367996</v>
      </c>
      <c r="K3171">
        <v>0.813046339516308</v>
      </c>
      <c r="L3171">
        <v>1.2524745064316301</v>
      </c>
      <c r="M3171">
        <v>70.989730741565694</v>
      </c>
      <c r="N3171">
        <v>1</v>
      </c>
      <c r="O3171">
        <v>7.1428571428571397</v>
      </c>
      <c r="P3171">
        <v>39.999999999999901</v>
      </c>
      <c r="Q3171">
        <v>3.7666979515126001E-2</v>
      </c>
    </row>
    <row r="3172" spans="1:17" hidden="1" x14ac:dyDescent="0.3">
      <c r="A3172" t="s">
        <v>6509</v>
      </c>
      <c r="B3172" t="s">
        <v>6510</v>
      </c>
      <c r="C3172" t="str">
        <f>IFERROR(VLOOKUP(Table1[[#This Row],[Ticker]],[1]!Table1[[Symbol]:[Industry]],2,FALSE),"-")</f>
        <v>-</v>
      </c>
      <c r="D3172" t="s">
        <v>46</v>
      </c>
      <c r="E3172">
        <v>65.926580999999999</v>
      </c>
      <c r="F3172">
        <v>33.68</v>
      </c>
      <c r="G3172">
        <v>39.101648803882</v>
      </c>
      <c r="H3172">
        <v>41.488404410903797</v>
      </c>
      <c r="I3172">
        <v>8.2900440721405797</v>
      </c>
      <c r="J3172">
        <v>5.1253554337960301</v>
      </c>
      <c r="K3172">
        <v>27.2957403427055</v>
      </c>
      <c r="L3172">
        <v>25.724482231997801</v>
      </c>
      <c r="M3172">
        <v>80.641605765799397</v>
      </c>
      <c r="N3172">
        <v>3.8810194409529899</v>
      </c>
      <c r="O3172">
        <v>36.549881235154302</v>
      </c>
      <c r="P3172">
        <v>85.054945054944994</v>
      </c>
      <c r="Q3172">
        <v>6.0273706239757002E-2</v>
      </c>
    </row>
    <row r="3173" spans="1:17" hidden="1" x14ac:dyDescent="0.3">
      <c r="A3173" t="s">
        <v>6511</v>
      </c>
      <c r="B3173" t="s">
        <v>6512</v>
      </c>
      <c r="C3173" t="str">
        <f>IFERROR(VLOOKUP(Table1[[#This Row],[Ticker]],[1]!Table1[[Symbol]:[Industry]],2,FALSE),"-")</f>
        <v>-</v>
      </c>
      <c r="D3173" t="s">
        <v>476</v>
      </c>
      <c r="E3173">
        <v>65.827768067999997</v>
      </c>
      <c r="F3173">
        <v>7.51</v>
      </c>
      <c r="G3173">
        <v>1.4599407714213699</v>
      </c>
      <c r="H3173">
        <v>21.045971648559402</v>
      </c>
      <c r="I3173">
        <v>3.25664880494352</v>
      </c>
      <c r="J3173">
        <v>-9.6008212529232004</v>
      </c>
      <c r="K3173">
        <v>6.4320624373423998</v>
      </c>
      <c r="L3173">
        <v>7.28762511441158</v>
      </c>
      <c r="M3173">
        <v>46.144967416499902</v>
      </c>
      <c r="N3173">
        <v>1.6409459230346</v>
      </c>
      <c r="O3173">
        <v>9.1877496671105092</v>
      </c>
      <c r="P3173">
        <v>82.454731897141002</v>
      </c>
      <c r="Q3173">
        <v>6.1123125762494998E-2</v>
      </c>
    </row>
    <row r="3174" spans="1:17" hidden="1" x14ac:dyDescent="0.3">
      <c r="A3174" t="s">
        <v>6513</v>
      </c>
      <c r="B3174" t="s">
        <v>6514</v>
      </c>
      <c r="C3174" t="str">
        <f>IFERROR(VLOOKUP(Table1[[#This Row],[Ticker]],[1]!Table1[[Symbol]:[Industry]],2,FALSE),"-")</f>
        <v>-</v>
      </c>
      <c r="D3174" t="s">
        <v>416</v>
      </c>
      <c r="E3174">
        <v>65.813733999999997</v>
      </c>
      <c r="F3174">
        <v>14.77</v>
      </c>
      <c r="G3174">
        <v>72.119468676540606</v>
      </c>
      <c r="H3174">
        <v>-9.1295515747984499</v>
      </c>
      <c r="I3174">
        <v>105.296069180256</v>
      </c>
      <c r="J3174">
        <v>-4.7098058355919896</v>
      </c>
      <c r="K3174">
        <v>14.9782804790811</v>
      </c>
      <c r="L3174">
        <v>11.594691147751499</v>
      </c>
      <c r="M3174">
        <v>46.405315834310898</v>
      </c>
      <c r="N3174">
        <v>0.413383427536896</v>
      </c>
      <c r="O3174">
        <v>22.8842247799593</v>
      </c>
      <c r="P3174">
        <v>195.39999999999901</v>
      </c>
    </row>
    <row r="3175" spans="1:17" hidden="1" x14ac:dyDescent="0.3">
      <c r="A3175" t="s">
        <v>6515</v>
      </c>
      <c r="B3175" t="s">
        <v>6516</v>
      </c>
      <c r="C3175" t="str">
        <f>IFERROR(VLOOKUP(Table1[[#This Row],[Ticker]],[1]!Table1[[Symbol]:[Industry]],2,FALSE),"-")</f>
        <v>-</v>
      </c>
      <c r="D3175" t="s">
        <v>21</v>
      </c>
      <c r="E3175">
        <v>65.804000000000002</v>
      </c>
      <c r="F3175">
        <v>37.630000000000003</v>
      </c>
      <c r="G3175">
        <v>-24.9720276538477</v>
      </c>
      <c r="H3175">
        <v>-7.87041001792318</v>
      </c>
      <c r="I3175">
        <v>-37.732797600044996</v>
      </c>
      <c r="J3175">
        <v>-6.8288793981695903</v>
      </c>
      <c r="K3175">
        <v>42.021804015596103</v>
      </c>
      <c r="L3175">
        <v>41.543957271387498</v>
      </c>
      <c r="M3175">
        <v>31.696560412383398</v>
      </c>
      <c r="N3175">
        <v>0.93312418780184303</v>
      </c>
      <c r="O3175">
        <v>59.606696784480398</v>
      </c>
      <c r="P3175">
        <v>40.679012546347202</v>
      </c>
      <c r="Q3175">
        <v>0.22746246371363399</v>
      </c>
    </row>
    <row r="3176" spans="1:17" hidden="1" x14ac:dyDescent="0.3">
      <c r="A3176" t="s">
        <v>6517</v>
      </c>
      <c r="B3176" t="s">
        <v>6518</v>
      </c>
      <c r="C3176" t="str">
        <f>IFERROR(VLOOKUP(Table1[[#This Row],[Ticker]],[1]!Table1[[Symbol]:[Industry]],2,FALSE),"-")</f>
        <v>-</v>
      </c>
      <c r="D3176" t="s">
        <v>75</v>
      </c>
      <c r="E3176">
        <v>65.798275320000002</v>
      </c>
      <c r="F3176">
        <v>67.03</v>
      </c>
      <c r="G3176">
        <v>77.172557096356002</v>
      </c>
      <c r="H3176">
        <v>-19.186541188339501</v>
      </c>
      <c r="I3176">
        <v>-2.0245672710451901</v>
      </c>
      <c r="J3176">
        <v>0.53405895835766803</v>
      </c>
      <c r="K3176">
        <v>71.967361344524306</v>
      </c>
      <c r="L3176">
        <v>67.360045866579696</v>
      </c>
      <c r="M3176">
        <v>51.614616122042897</v>
      </c>
      <c r="N3176">
        <v>1.7162460981365</v>
      </c>
      <c r="O3176">
        <v>34.268238102342202</v>
      </c>
      <c r="P3176">
        <v>117.066062176165</v>
      </c>
      <c r="Q3176">
        <v>1.4698357265053001E-2</v>
      </c>
    </row>
    <row r="3177" spans="1:17" hidden="1" x14ac:dyDescent="0.3">
      <c r="A3177" t="s">
        <v>6519</v>
      </c>
      <c r="B3177" t="s">
        <v>6520</v>
      </c>
      <c r="C3177" t="str">
        <f>IFERROR(VLOOKUP(Table1[[#This Row],[Ticker]],[1]!Table1[[Symbol]:[Industry]],2,FALSE),"-")</f>
        <v>-</v>
      </c>
      <c r="D3177" t="s">
        <v>548</v>
      </c>
      <c r="E3177">
        <v>65.774654100000006</v>
      </c>
      <c r="F3177">
        <v>63.2</v>
      </c>
      <c r="G3177">
        <v>98.349030156526496</v>
      </c>
      <c r="H3177">
        <v>24.581862771991801</v>
      </c>
      <c r="I3177">
        <v>55.551766053600502</v>
      </c>
      <c r="J3177">
        <v>0.30422925212731</v>
      </c>
      <c r="K3177">
        <v>56.364224048984902</v>
      </c>
      <c r="L3177">
        <v>43.841034054911397</v>
      </c>
      <c r="M3177">
        <v>50.316263475752898</v>
      </c>
      <c r="N3177">
        <v>1.0258385500002101</v>
      </c>
      <c r="O3177">
        <v>24.762658227848</v>
      </c>
      <c r="P3177">
        <v>138.580596451491</v>
      </c>
      <c r="Q3177">
        <v>6.3584283876298997E-2</v>
      </c>
    </row>
    <row r="3178" spans="1:17" hidden="1" x14ac:dyDescent="0.3">
      <c r="A3178" t="s">
        <v>6521</v>
      </c>
      <c r="B3178" t="s">
        <v>6522</v>
      </c>
      <c r="C3178" t="str">
        <f>IFERROR(VLOOKUP(Table1[[#This Row],[Ticker]],[1]!Table1[[Symbol]:[Industry]],2,FALSE),"-")</f>
        <v>-</v>
      </c>
      <c r="D3178" t="s">
        <v>416</v>
      </c>
      <c r="E3178">
        <v>65.763269530000002</v>
      </c>
      <c r="F3178">
        <v>20.97</v>
      </c>
      <c r="G3178">
        <v>-70.377457485269602</v>
      </c>
      <c r="H3178">
        <v>-22.876171031465201</v>
      </c>
      <c r="I3178">
        <v>-56.798118034708097</v>
      </c>
      <c r="J3178">
        <v>-8.6947012291561201</v>
      </c>
      <c r="K3178">
        <v>25.666416593969998</v>
      </c>
      <c r="L3178">
        <v>30.982907721087098</v>
      </c>
      <c r="M3178">
        <v>34.297880484574698</v>
      </c>
      <c r="N3178">
        <v>0.87667707998992805</v>
      </c>
      <c r="O3178">
        <v>116.21363853123501</v>
      </c>
      <c r="P3178">
        <v>8.1485301701908099</v>
      </c>
      <c r="Q3178">
        <v>0.115445566119043</v>
      </c>
    </row>
    <row r="3179" spans="1:17" hidden="1" x14ac:dyDescent="0.3">
      <c r="A3179" t="s">
        <v>6523</v>
      </c>
      <c r="B3179" t="s">
        <v>6524</v>
      </c>
      <c r="C3179" t="str">
        <f>IFERROR(VLOOKUP(Table1[[#This Row],[Ticker]],[1]!Table1[[Symbol]:[Industry]],2,FALSE),"-")</f>
        <v>-</v>
      </c>
      <c r="D3179" t="s">
        <v>1402</v>
      </c>
      <c r="E3179">
        <v>65.676699999999997</v>
      </c>
      <c r="F3179">
        <v>48.13</v>
      </c>
      <c r="G3179">
        <v>-55.361446293899398</v>
      </c>
      <c r="H3179">
        <v>-1.9690076680396</v>
      </c>
      <c r="I3179">
        <v>-8.2483873704015203</v>
      </c>
      <c r="J3179">
        <v>-11.290739301331801</v>
      </c>
      <c r="K3179">
        <v>48.518932715583901</v>
      </c>
      <c r="L3179">
        <v>50.669118945320797</v>
      </c>
      <c r="M3179">
        <v>43.908179881387603</v>
      </c>
      <c r="N3179">
        <v>1.3133195815529599</v>
      </c>
      <c r="O3179">
        <v>68.294203199667507</v>
      </c>
      <c r="P3179">
        <v>14.0251125325752</v>
      </c>
      <c r="Q3179">
        <v>8.8410634462949E-2</v>
      </c>
    </row>
    <row r="3180" spans="1:17" hidden="1" x14ac:dyDescent="0.3">
      <c r="A3180" t="s">
        <v>6525</v>
      </c>
      <c r="B3180" t="s">
        <v>6526</v>
      </c>
      <c r="C3180" t="str">
        <f>IFERROR(VLOOKUP(Table1[[#This Row],[Ticker]],[1]!Table1[[Symbol]:[Industry]],2,FALSE),"-")</f>
        <v>-</v>
      </c>
      <c r="E3180">
        <v>65.517199000000005</v>
      </c>
      <c r="F3180">
        <v>165.95</v>
      </c>
      <c r="G3180">
        <v>284.466990287074</v>
      </c>
      <c r="H3180">
        <v>0.79754485098128503</v>
      </c>
      <c r="I3180">
        <v>15.744032981161601</v>
      </c>
      <c r="J3180">
        <v>0.23171463224425201</v>
      </c>
      <c r="K3180">
        <v>162.56908630394301</v>
      </c>
      <c r="L3180">
        <v>130.74215834127099</v>
      </c>
      <c r="M3180">
        <v>57.671240760854701</v>
      </c>
      <c r="N3180">
        <v>0.98739216987392098</v>
      </c>
      <c r="O3180">
        <v>27.327508285628198</v>
      </c>
      <c r="P3180">
        <v>320.12658227847999</v>
      </c>
    </row>
    <row r="3181" spans="1:17" hidden="1" x14ac:dyDescent="0.3">
      <c r="A3181" t="s">
        <v>6527</v>
      </c>
      <c r="B3181" t="s">
        <v>6528</v>
      </c>
      <c r="C3181" t="str">
        <f>IFERROR(VLOOKUP(Table1[[#This Row],[Ticker]],[1]!Table1[[Symbol]:[Industry]],2,FALSE),"-")</f>
        <v>-</v>
      </c>
      <c r="D3181" t="s">
        <v>1357</v>
      </c>
      <c r="E3181">
        <v>65.490600000000001</v>
      </c>
      <c r="F3181">
        <v>34.51</v>
      </c>
      <c r="G3181">
        <v>49.221372969407703</v>
      </c>
      <c r="H3181">
        <v>20.694035810221202</v>
      </c>
      <c r="I3181">
        <v>41.536162816644001</v>
      </c>
      <c r="J3181">
        <v>-8.6619927375840806</v>
      </c>
      <c r="K3181">
        <v>29.699993794405099</v>
      </c>
      <c r="L3181">
        <v>24.796020575056499</v>
      </c>
      <c r="M3181">
        <v>58.347618378962402</v>
      </c>
      <c r="N3181">
        <v>0.83291662097071695</v>
      </c>
      <c r="O3181">
        <v>10.779484207475999</v>
      </c>
      <c r="P3181">
        <v>91.7222222222222</v>
      </c>
      <c r="Q3181">
        <v>-6.4481175721200004E-4</v>
      </c>
    </row>
    <row r="3182" spans="1:17" hidden="1" x14ac:dyDescent="0.3">
      <c r="A3182" t="s">
        <v>6529</v>
      </c>
      <c r="B3182" t="s">
        <v>6530</v>
      </c>
      <c r="C3182" t="str">
        <f>IFERROR(VLOOKUP(Table1[[#This Row],[Ticker]],[1]!Table1[[Symbol]:[Industry]],2,FALSE),"-")</f>
        <v>-</v>
      </c>
      <c r="D3182" t="s">
        <v>387</v>
      </c>
      <c r="E3182">
        <v>65.392925969999993</v>
      </c>
      <c r="F3182">
        <v>32.78</v>
      </c>
      <c r="G3182">
        <v>68.833222382983905</v>
      </c>
      <c r="H3182">
        <v>-19.6349115581997</v>
      </c>
      <c r="I3182">
        <v>25.244998542796601</v>
      </c>
      <c r="J3182">
        <v>-4.0113196798150597</v>
      </c>
      <c r="K3182">
        <v>35.567024521624603</v>
      </c>
      <c r="L3182">
        <v>30.113043676049902</v>
      </c>
      <c r="M3182">
        <v>35.259886298399799</v>
      </c>
      <c r="N3182">
        <v>1.0848554521445599</v>
      </c>
      <c r="O3182">
        <v>49.176327028675999</v>
      </c>
      <c r="P3182">
        <v>124.520547945205</v>
      </c>
      <c r="Q3182">
        <v>5.5194374685516003E-2</v>
      </c>
    </row>
    <row r="3183" spans="1:17" hidden="1" x14ac:dyDescent="0.3">
      <c r="A3183" t="s">
        <v>6531</v>
      </c>
      <c r="B3183" t="s">
        <v>6532</v>
      </c>
      <c r="C3183" t="str">
        <f>IFERROR(VLOOKUP(Table1[[#This Row],[Ticker]],[1]!Table1[[Symbol]:[Industry]],2,FALSE),"-")</f>
        <v>-</v>
      </c>
      <c r="D3183" t="s">
        <v>384</v>
      </c>
      <c r="E3183">
        <v>65.344031999999999</v>
      </c>
      <c r="F3183">
        <v>58.65</v>
      </c>
      <c r="G3183">
        <v>-58.283569800848703</v>
      </c>
      <c r="H3183">
        <v>8.3586699565627303</v>
      </c>
      <c r="I3183">
        <v>-15.762272189077899</v>
      </c>
      <c r="J3183">
        <v>-11.206881858983801</v>
      </c>
      <c r="K3183">
        <v>59.001796216426101</v>
      </c>
      <c r="M3183">
        <v>49.5822450812855</v>
      </c>
      <c r="N3183">
        <v>1.3336494014460101</v>
      </c>
      <c r="O3183">
        <v>48.337595907928304</v>
      </c>
      <c r="P3183">
        <v>19.328585961342799</v>
      </c>
    </row>
    <row r="3184" spans="1:17" hidden="1" x14ac:dyDescent="0.3">
      <c r="A3184" t="s">
        <v>6533</v>
      </c>
      <c r="B3184" t="s">
        <v>6534</v>
      </c>
      <c r="C3184" t="str">
        <f>IFERROR(VLOOKUP(Table1[[#This Row],[Ticker]],[1]!Table1[[Symbol]:[Industry]],2,FALSE),"-")</f>
        <v>-</v>
      </c>
      <c r="D3184" t="s">
        <v>515</v>
      </c>
      <c r="E3184">
        <v>65.291520000000006</v>
      </c>
      <c r="F3184">
        <v>1.02</v>
      </c>
      <c r="G3184">
        <v>-41.402036699803404</v>
      </c>
      <c r="H3184">
        <v>10.238153457279999</v>
      </c>
      <c r="I3184">
        <v>45.013263750392298</v>
      </c>
      <c r="J3184">
        <v>-12.474149126251</v>
      </c>
      <c r="K3184">
        <v>0.88358446714195304</v>
      </c>
      <c r="L3184">
        <v>0.90403568316320904</v>
      </c>
      <c r="M3184">
        <v>47.7256073622735</v>
      </c>
      <c r="N3184">
        <v>1.5655187563256401</v>
      </c>
      <c r="O3184">
        <v>17.647058823529399</v>
      </c>
      <c r="P3184">
        <v>126.666666666666</v>
      </c>
      <c r="Q3184">
        <v>-1.2556681215009999E-3</v>
      </c>
    </row>
    <row r="3185" spans="1:17" hidden="1" x14ac:dyDescent="0.3">
      <c r="A3185" t="s">
        <v>6535</v>
      </c>
      <c r="B3185" t="s">
        <v>6536</v>
      </c>
      <c r="C3185" t="str">
        <f>IFERROR(VLOOKUP(Table1[[#This Row],[Ticker]],[1]!Table1[[Symbol]:[Industry]],2,FALSE),"-")</f>
        <v>-</v>
      </c>
      <c r="D3185" t="s">
        <v>384</v>
      </c>
      <c r="E3185">
        <v>65.150912735999995</v>
      </c>
      <c r="F3185">
        <v>13.73</v>
      </c>
      <c r="G3185">
        <v>-2.1486430346450902</v>
      </c>
      <c r="H3185">
        <v>0.74659798053022297</v>
      </c>
      <c r="I3185">
        <v>-18.508452628466799</v>
      </c>
      <c r="J3185">
        <v>-2.5806192327211899</v>
      </c>
      <c r="K3185">
        <v>13.737486593499399</v>
      </c>
      <c r="L3185">
        <v>13.4983551769557</v>
      </c>
      <c r="M3185">
        <v>55.960493714343002</v>
      </c>
      <c r="N3185">
        <v>0.94518760829155302</v>
      </c>
      <c r="O3185">
        <v>23.088128186453002</v>
      </c>
      <c r="P3185">
        <v>49.239130434782602</v>
      </c>
      <c r="Q3185">
        <v>1.0189962750842999E-2</v>
      </c>
    </row>
    <row r="3186" spans="1:17" hidden="1" x14ac:dyDescent="0.3">
      <c r="A3186" t="s">
        <v>6537</v>
      </c>
      <c r="B3186" t="s">
        <v>6538</v>
      </c>
      <c r="C3186" t="str">
        <f>IFERROR(VLOOKUP(Table1[[#This Row],[Ticker]],[1]!Table1[[Symbol]:[Industry]],2,FALSE),"-")</f>
        <v>-</v>
      </c>
      <c r="D3186" t="s">
        <v>700</v>
      </c>
      <c r="E3186">
        <v>64.876000000000005</v>
      </c>
      <c r="F3186">
        <v>45.55</v>
      </c>
      <c r="G3186">
        <v>104.816237411871</v>
      </c>
      <c r="H3186">
        <v>44.911673350674299</v>
      </c>
      <c r="I3186">
        <v>42.759117217807798</v>
      </c>
      <c r="J3186">
        <v>31.222751990188598</v>
      </c>
      <c r="K3186">
        <v>34.268053319722199</v>
      </c>
      <c r="L3186">
        <v>30.308057371536801</v>
      </c>
      <c r="M3186">
        <v>83.651570240151003</v>
      </c>
      <c r="N3186">
        <v>3.0820457595527602</v>
      </c>
      <c r="O3186">
        <v>6.9154774972557798</v>
      </c>
      <c r="P3186">
        <v>137.239583333333</v>
      </c>
      <c r="Q3186">
        <v>0.120633244852412</v>
      </c>
    </row>
    <row r="3187" spans="1:17" hidden="1" x14ac:dyDescent="0.3">
      <c r="A3187" t="s">
        <v>6539</v>
      </c>
      <c r="B3187" t="s">
        <v>6540</v>
      </c>
      <c r="C3187" t="str">
        <f>IFERROR(VLOOKUP(Table1[[#This Row],[Ticker]],[1]!Table1[[Symbol]:[Industry]],2,FALSE),"-")</f>
        <v>-</v>
      </c>
      <c r="D3187" t="s">
        <v>700</v>
      </c>
      <c r="E3187">
        <v>64.872</v>
      </c>
      <c r="F3187">
        <v>1</v>
      </c>
      <c r="G3187">
        <v>-26.4020366998034</v>
      </c>
      <c r="H3187">
        <v>10.161427114568999</v>
      </c>
      <c r="I3187">
        <v>-37.835739098610397</v>
      </c>
      <c r="J3187">
        <v>-27.151326303428199</v>
      </c>
      <c r="K3187">
        <v>1.0421601084721499</v>
      </c>
      <c r="L3187">
        <v>1.0686631264954001</v>
      </c>
      <c r="M3187">
        <v>38.7941819054059</v>
      </c>
      <c r="N3187">
        <v>2.2270825593417598</v>
      </c>
      <c r="O3187">
        <v>70</v>
      </c>
      <c r="P3187">
        <v>17.647058823529399</v>
      </c>
      <c r="Q3187">
        <v>-2.3734426415971E-2</v>
      </c>
    </row>
    <row r="3188" spans="1:17" hidden="1" x14ac:dyDescent="0.3">
      <c r="A3188" t="s">
        <v>6541</v>
      </c>
      <c r="B3188" t="s">
        <v>6542</v>
      </c>
      <c r="C3188" t="str">
        <f>IFERROR(VLOOKUP(Table1[[#This Row],[Ticker]],[1]!Table1[[Symbol]:[Industry]],2,FALSE),"-")</f>
        <v>-</v>
      </c>
      <c r="E3188">
        <v>64.786320000000003</v>
      </c>
      <c r="F3188">
        <v>310</v>
      </c>
      <c r="G3188">
        <v>143.23352040204901</v>
      </c>
      <c r="H3188">
        <v>-8.5759641897787393</v>
      </c>
      <c r="I3188">
        <v>42.319042548708403</v>
      </c>
      <c r="J3188">
        <v>-5.6520273199021398</v>
      </c>
      <c r="K3188">
        <v>311.53206381022</v>
      </c>
      <c r="L3188">
        <v>261.09779284851999</v>
      </c>
      <c r="M3188">
        <v>42.321406072102697</v>
      </c>
      <c r="N3188">
        <v>1.91958041958041</v>
      </c>
      <c r="O3188">
        <v>30.629032258064498</v>
      </c>
      <c r="P3188">
        <v>183.10502283105001</v>
      </c>
    </row>
    <row r="3189" spans="1:17" hidden="1" x14ac:dyDescent="0.3">
      <c r="A3189" t="s">
        <v>6543</v>
      </c>
      <c r="B3189" t="s">
        <v>6544</v>
      </c>
      <c r="C3189" t="str">
        <f>IFERROR(VLOOKUP(Table1[[#This Row],[Ticker]],[1]!Table1[[Symbol]:[Industry]],2,FALSE),"-")</f>
        <v>-</v>
      </c>
      <c r="D3189" t="s">
        <v>637</v>
      </c>
      <c r="E3189">
        <v>64.723994820000001</v>
      </c>
      <c r="F3189">
        <v>37.72</v>
      </c>
      <c r="G3189">
        <v>-40.0664908082951</v>
      </c>
      <c r="H3189">
        <v>5.2909257623743704</v>
      </c>
      <c r="I3189">
        <v>-35.1026455897075</v>
      </c>
      <c r="J3189">
        <v>1.7090982699927</v>
      </c>
      <c r="K3189">
        <v>34.057968720124499</v>
      </c>
      <c r="L3189">
        <v>36.345347751685402</v>
      </c>
      <c r="M3189">
        <v>72.825971387171705</v>
      </c>
      <c r="N3189">
        <v>1.9569741197311401</v>
      </c>
      <c r="O3189">
        <v>67.0201484623542</v>
      </c>
      <c r="P3189">
        <v>28.168535507984998</v>
      </c>
      <c r="Q3189">
        <v>5.9491118973909997E-2</v>
      </c>
    </row>
    <row r="3190" spans="1:17" hidden="1" x14ac:dyDescent="0.3">
      <c r="A3190" t="s">
        <v>6545</v>
      </c>
      <c r="B3190" t="s">
        <v>6546</v>
      </c>
      <c r="C3190" t="str">
        <f>IFERROR(VLOOKUP(Table1[[#This Row],[Ticker]],[1]!Table1[[Symbol]:[Industry]],2,FALSE),"-")</f>
        <v>-</v>
      </c>
      <c r="E3190">
        <v>64.6952888</v>
      </c>
      <c r="F3190">
        <v>104.51</v>
      </c>
      <c r="G3190">
        <v>2069.1861985943101</v>
      </c>
      <c r="H3190">
        <v>-7.8453898962509303</v>
      </c>
      <c r="I3190">
        <v>37.732225773478099</v>
      </c>
      <c r="J3190">
        <v>-8.5133024664424699</v>
      </c>
      <c r="K3190">
        <v>111.46753422214699</v>
      </c>
      <c r="L3190">
        <v>86.466892061239605</v>
      </c>
      <c r="M3190">
        <v>42.854586940315002</v>
      </c>
      <c r="N3190">
        <v>1.6294225063843999</v>
      </c>
      <c r="O3190">
        <v>41.421873504927703</v>
      </c>
      <c r="P3190">
        <v>2196.9230769230699</v>
      </c>
      <c r="Q3190">
        <v>0.24511334827231601</v>
      </c>
    </row>
    <row r="3191" spans="1:17" hidden="1" x14ac:dyDescent="0.3">
      <c r="A3191" t="s">
        <v>6547</v>
      </c>
      <c r="B3191" t="s">
        <v>6548</v>
      </c>
      <c r="C3191" t="str">
        <f>IFERROR(VLOOKUP(Table1[[#This Row],[Ticker]],[1]!Table1[[Symbol]:[Industry]],2,FALSE),"-")</f>
        <v>-</v>
      </c>
      <c r="D3191" t="s">
        <v>553</v>
      </c>
      <c r="E3191">
        <v>64.682156000000006</v>
      </c>
      <c r="F3191">
        <v>207.5</v>
      </c>
      <c r="G3191">
        <v>219.431296633529</v>
      </c>
      <c r="H3191">
        <v>17.0624158725265</v>
      </c>
      <c r="I3191">
        <v>95.072730468213194</v>
      </c>
      <c r="J3191">
        <v>-10.553232393618799</v>
      </c>
      <c r="K3191">
        <v>184.22185076525099</v>
      </c>
      <c r="L3191">
        <v>139.43593101237801</v>
      </c>
      <c r="M3191">
        <v>49.939197230993301</v>
      </c>
      <c r="N3191">
        <v>2.1885656478353099</v>
      </c>
      <c r="O3191">
        <v>28.361445783132499</v>
      </c>
      <c r="P3191">
        <v>275.49764748461803</v>
      </c>
      <c r="Q3191">
        <v>0.11066612653412999</v>
      </c>
    </row>
    <row r="3192" spans="1:17" hidden="1" x14ac:dyDescent="0.3">
      <c r="A3192" t="s">
        <v>6549</v>
      </c>
      <c r="B3192" t="s">
        <v>6550</v>
      </c>
      <c r="C3192" t="str">
        <f>IFERROR(VLOOKUP(Table1[[#This Row],[Ticker]],[1]!Table1[[Symbol]:[Industry]],2,FALSE),"-")</f>
        <v>-</v>
      </c>
      <c r="D3192" t="s">
        <v>413</v>
      </c>
      <c r="E3192">
        <v>63.908999999999999</v>
      </c>
      <c r="F3192">
        <v>210.84</v>
      </c>
      <c r="G3192">
        <v>37.4844770973205</v>
      </c>
      <c r="H3192">
        <v>-8.0525941196448496</v>
      </c>
      <c r="I3192">
        <v>3.74569971815473</v>
      </c>
      <c r="J3192">
        <v>-1.99128044723123</v>
      </c>
      <c r="K3192">
        <v>207.30624450676399</v>
      </c>
      <c r="L3192">
        <v>183.359325192131</v>
      </c>
      <c r="M3192">
        <v>46.838240651561698</v>
      </c>
      <c r="N3192">
        <v>0.67437311702156499</v>
      </c>
      <c r="O3192">
        <v>17.909315120470399</v>
      </c>
      <c r="P3192">
        <v>75.261845386533594</v>
      </c>
      <c r="Q3192">
        <v>8.0798244666876004E-2</v>
      </c>
    </row>
    <row r="3193" spans="1:17" hidden="1" x14ac:dyDescent="0.3">
      <c r="A3193" t="s">
        <v>6551</v>
      </c>
      <c r="B3193" t="s">
        <v>6552</v>
      </c>
      <c r="C3193" t="str">
        <f>IFERROR(VLOOKUP(Table1[[#This Row],[Ticker]],[1]!Table1[[Symbol]:[Industry]],2,FALSE),"-")</f>
        <v>-</v>
      </c>
      <c r="D3193" t="s">
        <v>243</v>
      </c>
      <c r="E3193">
        <v>63.853569149999998</v>
      </c>
      <c r="F3193">
        <v>911</v>
      </c>
      <c r="G3193">
        <v>103.41632858778399</v>
      </c>
      <c r="H3193">
        <v>23.1063269796723</v>
      </c>
      <c r="I3193">
        <v>73.970619392098101</v>
      </c>
      <c r="J3193">
        <v>-2.5033408022432502</v>
      </c>
      <c r="K3193">
        <v>856.57934988327395</v>
      </c>
      <c r="L3193">
        <v>664.64656339957503</v>
      </c>
      <c r="M3193">
        <v>42.446340058997698</v>
      </c>
      <c r="N3193">
        <v>1.9109700855424301</v>
      </c>
      <c r="O3193">
        <v>48.710208562019702</v>
      </c>
      <c r="P3193">
        <v>146.88346883468799</v>
      </c>
      <c r="Q3193">
        <v>0.101580619401059</v>
      </c>
    </row>
    <row r="3194" spans="1:17" hidden="1" x14ac:dyDescent="0.3">
      <c r="A3194" t="s">
        <v>6553</v>
      </c>
      <c r="B3194" t="s">
        <v>6554</v>
      </c>
      <c r="C3194" t="str">
        <f>IFERROR(VLOOKUP(Table1[[#This Row],[Ticker]],[1]!Table1[[Symbol]:[Industry]],2,FALSE),"-")</f>
        <v>-</v>
      </c>
      <c r="D3194" t="s">
        <v>78</v>
      </c>
      <c r="E3194">
        <v>63.7652</v>
      </c>
      <c r="F3194">
        <v>95.36</v>
      </c>
      <c r="G3194">
        <v>73.556025787091002</v>
      </c>
      <c r="H3194">
        <v>-13.1328872667018</v>
      </c>
      <c r="I3194">
        <v>-32.1373520717978</v>
      </c>
      <c r="J3194">
        <v>-2.3275115496299801</v>
      </c>
      <c r="K3194">
        <v>100.497553341008</v>
      </c>
      <c r="L3194">
        <v>88.9591312572568</v>
      </c>
      <c r="M3194">
        <v>40.780898924541503</v>
      </c>
      <c r="N3194">
        <v>0.87884379346032204</v>
      </c>
      <c r="O3194">
        <v>65.268456375838895</v>
      </c>
      <c r="P3194">
        <v>158.28819068255601</v>
      </c>
    </row>
    <row r="3195" spans="1:17" hidden="1" x14ac:dyDescent="0.3">
      <c r="A3195" t="s">
        <v>6555</v>
      </c>
      <c r="B3195" t="s">
        <v>6556</v>
      </c>
      <c r="C3195" t="str">
        <f>IFERROR(VLOOKUP(Table1[[#This Row],[Ticker]],[1]!Table1[[Symbol]:[Industry]],2,FALSE),"-")</f>
        <v>-</v>
      </c>
      <c r="E3195">
        <v>63.671121100000001</v>
      </c>
      <c r="F3195">
        <v>1.5</v>
      </c>
      <c r="G3195">
        <v>-56.957592255359003</v>
      </c>
      <c r="H3195">
        <v>-0.73941742718880799</v>
      </c>
      <c r="I3195">
        <v>-22.624098886970199</v>
      </c>
      <c r="J3195">
        <v>-2.7894644415663898</v>
      </c>
      <c r="K3195">
        <v>1.36150583223448</v>
      </c>
      <c r="L3195">
        <v>1.5898237022539501</v>
      </c>
      <c r="M3195">
        <v>56.2758726315977</v>
      </c>
      <c r="N3195">
        <v>2.5936310762258201</v>
      </c>
      <c r="O3195">
        <v>47.3333333333333</v>
      </c>
      <c r="P3195">
        <v>30.434782608695599</v>
      </c>
      <c r="Q3195">
        <v>-9.7275626918729E-2</v>
      </c>
    </row>
    <row r="3196" spans="1:17" hidden="1" x14ac:dyDescent="0.3">
      <c r="A3196" t="s">
        <v>6557</v>
      </c>
      <c r="B3196" t="s">
        <v>6558</v>
      </c>
      <c r="C3196" t="str">
        <f>IFERROR(VLOOKUP(Table1[[#This Row],[Ticker]],[1]!Table1[[Symbol]:[Industry]],2,FALSE),"-")</f>
        <v>-</v>
      </c>
      <c r="D3196" t="s">
        <v>1783</v>
      </c>
      <c r="E3196">
        <v>63.659930903999999</v>
      </c>
      <c r="F3196">
        <v>0.74</v>
      </c>
      <c r="G3196">
        <v>-33.902036699803404</v>
      </c>
      <c r="H3196">
        <v>7.2517281179135598</v>
      </c>
      <c r="I3196">
        <v>-47.561987085727999</v>
      </c>
      <c r="J3196">
        <v>5.0346640347360001</v>
      </c>
      <c r="K3196">
        <v>0.68208612977418104</v>
      </c>
      <c r="L3196">
        <v>0.82759214523563895</v>
      </c>
      <c r="M3196">
        <v>94.808260568239703</v>
      </c>
      <c r="N3196">
        <v>0.67965603088642901</v>
      </c>
      <c r="O3196">
        <v>55.405405405405297</v>
      </c>
      <c r="P3196">
        <v>48</v>
      </c>
      <c r="Q3196">
        <v>-1.1296836627789001E-2</v>
      </c>
    </row>
    <row r="3197" spans="1:17" hidden="1" x14ac:dyDescent="0.3">
      <c r="A3197" t="s">
        <v>6559</v>
      </c>
      <c r="B3197" t="s">
        <v>6560</v>
      </c>
      <c r="C3197" t="str">
        <f>IFERROR(VLOOKUP(Table1[[#This Row],[Ticker]],[1]!Table1[[Symbol]:[Industry]],2,FALSE),"-")</f>
        <v>-</v>
      </c>
      <c r="E3197">
        <v>63.615029999999997</v>
      </c>
      <c r="F3197">
        <v>55.47</v>
      </c>
      <c r="G3197">
        <v>95.389246786801806</v>
      </c>
      <c r="H3197">
        <v>33.015464381649799</v>
      </c>
      <c r="I3197">
        <v>91.128254177242198</v>
      </c>
      <c r="J3197">
        <v>4.8659778860070801</v>
      </c>
      <c r="K3197">
        <v>47.968857938959403</v>
      </c>
      <c r="L3197">
        <v>36.596063446238098</v>
      </c>
      <c r="M3197">
        <v>57.684771465905399</v>
      </c>
      <c r="N3197">
        <v>1.06779661016949</v>
      </c>
      <c r="O3197">
        <v>24.301424193257599</v>
      </c>
      <c r="P3197">
        <v>142.12134439109499</v>
      </c>
      <c r="Q3197">
        <v>0.11230184383271601</v>
      </c>
    </row>
    <row r="3198" spans="1:17" hidden="1" x14ac:dyDescent="0.3">
      <c r="A3198" t="s">
        <v>6561</v>
      </c>
      <c r="B3198" t="s">
        <v>6562</v>
      </c>
      <c r="C3198" t="str">
        <f>IFERROR(VLOOKUP(Table1[[#This Row],[Ticker]],[1]!Table1[[Symbol]:[Industry]],2,FALSE),"-")</f>
        <v>-</v>
      </c>
      <c r="E3198">
        <v>63.539673999999998</v>
      </c>
      <c r="F3198">
        <v>63.35</v>
      </c>
      <c r="G3198">
        <v>-81.054864187276607</v>
      </c>
      <c r="H3198">
        <v>36.194035810221202</v>
      </c>
      <c r="I3198">
        <v>-56.310374871824401</v>
      </c>
      <c r="J3198">
        <v>9.1791865019651393</v>
      </c>
      <c r="K3198">
        <v>52.856903813049101</v>
      </c>
      <c r="L3198">
        <v>80.1929158666604</v>
      </c>
      <c r="M3198">
        <v>75.589254871183996</v>
      </c>
      <c r="N3198">
        <v>2.2804003336113401</v>
      </c>
      <c r="O3198">
        <v>169.297553275453</v>
      </c>
      <c r="P3198">
        <v>54.512195121951201</v>
      </c>
    </row>
    <row r="3199" spans="1:17" hidden="1" x14ac:dyDescent="0.3">
      <c r="A3199" t="s">
        <v>6563</v>
      </c>
      <c r="B3199" t="s">
        <v>6564</v>
      </c>
      <c r="C3199" t="str">
        <f>IFERROR(VLOOKUP(Table1[[#This Row],[Ticker]],[1]!Table1[[Symbol]:[Industry]],2,FALSE),"-")</f>
        <v>-</v>
      </c>
      <c r="E3199">
        <v>63.418128000000003</v>
      </c>
      <c r="F3199">
        <v>164.2</v>
      </c>
      <c r="G3199">
        <v>-26.280085480291199</v>
      </c>
      <c r="H3199">
        <v>-4.9369165707311202</v>
      </c>
      <c r="I3199">
        <v>1.3315661376602801</v>
      </c>
      <c r="J3199">
        <v>-4.0957707478726997</v>
      </c>
      <c r="K3199">
        <v>167.26371961189699</v>
      </c>
      <c r="L3199">
        <v>158.00120120825</v>
      </c>
      <c r="M3199">
        <v>36.662380145791303</v>
      </c>
      <c r="N3199">
        <v>2.3463932251810999</v>
      </c>
      <c r="O3199">
        <v>36.084043848964598</v>
      </c>
      <c r="P3199">
        <v>30.836653386454099</v>
      </c>
    </row>
    <row r="3200" spans="1:17" hidden="1" x14ac:dyDescent="0.3">
      <c r="A3200" t="s">
        <v>6565</v>
      </c>
      <c r="B3200" t="s">
        <v>6566</v>
      </c>
      <c r="C3200" t="str">
        <f>IFERROR(VLOOKUP(Table1[[#This Row],[Ticker]],[1]!Table1[[Symbol]:[Industry]],2,FALSE),"-")</f>
        <v>-</v>
      </c>
      <c r="D3200" t="s">
        <v>140</v>
      </c>
      <c r="E3200">
        <v>63.395885987999897</v>
      </c>
      <c r="F3200">
        <v>91.6</v>
      </c>
      <c r="G3200">
        <v>-36.598115131176002</v>
      </c>
      <c r="H3200">
        <v>-6.7228100871870602</v>
      </c>
      <c r="I3200">
        <v>-33.485155638437902</v>
      </c>
      <c r="J3200">
        <v>1.99068091336264</v>
      </c>
      <c r="K3200">
        <v>94.219948384348996</v>
      </c>
      <c r="L3200">
        <v>106.704061520663</v>
      </c>
      <c r="M3200">
        <v>38.594078050198497</v>
      </c>
      <c r="N3200">
        <v>1.20408653895128</v>
      </c>
      <c r="O3200">
        <v>75.764192139738</v>
      </c>
      <c r="P3200">
        <v>10.963052695336099</v>
      </c>
      <c r="Q3200">
        <v>-5.2862105461471E-2</v>
      </c>
    </row>
    <row r="3201" spans="1:17" hidden="1" x14ac:dyDescent="0.3">
      <c r="A3201" t="s">
        <v>6567</v>
      </c>
      <c r="B3201" t="s">
        <v>6568</v>
      </c>
      <c r="C3201" t="str">
        <f>IFERROR(VLOOKUP(Table1[[#This Row],[Ticker]],[1]!Table1[[Symbol]:[Industry]],2,FALSE),"-")</f>
        <v>-</v>
      </c>
      <c r="D3201" t="s">
        <v>481</v>
      </c>
      <c r="E3201">
        <v>63.18</v>
      </c>
      <c r="F3201">
        <v>7.01</v>
      </c>
      <c r="G3201">
        <v>-3.2034426751988998</v>
      </c>
      <c r="H3201">
        <v>-5.6225364277390799</v>
      </c>
      <c r="I3201">
        <v>-24.065201643862402</v>
      </c>
      <c r="J3201">
        <v>-4.3338659859679396</v>
      </c>
      <c r="K3201">
        <v>7.2226228445767804</v>
      </c>
      <c r="L3201">
        <v>7.2027413080851197</v>
      </c>
      <c r="M3201">
        <v>41.787875696247497</v>
      </c>
      <c r="N3201">
        <v>1.3273000236800701</v>
      </c>
      <c r="O3201">
        <v>51.2125534950071</v>
      </c>
      <c r="P3201">
        <v>40.199999999999903</v>
      </c>
      <c r="Q3201">
        <v>2.1731827630962999E-2</v>
      </c>
    </row>
    <row r="3202" spans="1:17" hidden="1" x14ac:dyDescent="0.3">
      <c r="A3202" t="s">
        <v>6569</v>
      </c>
      <c r="B3202" t="s">
        <v>6570</v>
      </c>
      <c r="C3202" t="str">
        <f>IFERROR(VLOOKUP(Table1[[#This Row],[Ticker]],[1]!Table1[[Symbol]:[Industry]],2,FALSE),"-")</f>
        <v>-</v>
      </c>
      <c r="D3202" t="s">
        <v>481</v>
      </c>
      <c r="E3202">
        <v>63.081119999999999</v>
      </c>
      <c r="F3202">
        <v>51.17</v>
      </c>
      <c r="G3202">
        <v>4.1336775859108199</v>
      </c>
      <c r="H3202">
        <v>-2.46345366462918</v>
      </c>
      <c r="I3202">
        <v>-27.7486289621582</v>
      </c>
      <c r="J3202">
        <v>-2.9179741854607499</v>
      </c>
      <c r="K3202">
        <v>47.806153789661501</v>
      </c>
      <c r="L3202">
        <v>49.382469775647301</v>
      </c>
      <c r="M3202">
        <v>47.361846502759803</v>
      </c>
      <c r="N3202">
        <v>1.9575436884714099</v>
      </c>
      <c r="O3202">
        <v>48.133672073480497</v>
      </c>
      <c r="P3202">
        <v>31.205128205128201</v>
      </c>
      <c r="Q3202">
        <v>1.0124560728408999E-2</v>
      </c>
    </row>
    <row r="3203" spans="1:17" hidden="1" x14ac:dyDescent="0.3">
      <c r="A3203" t="s">
        <v>6571</v>
      </c>
      <c r="B3203" t="s">
        <v>6572</v>
      </c>
      <c r="C3203" t="str">
        <f>IFERROR(VLOOKUP(Table1[[#This Row],[Ticker]],[1]!Table1[[Symbol]:[Industry]],2,FALSE),"-")</f>
        <v>-</v>
      </c>
      <c r="E3203">
        <v>62.763089999999998</v>
      </c>
      <c r="F3203">
        <v>68.290000000000006</v>
      </c>
      <c r="G3203">
        <v>-37.991354822696898</v>
      </c>
      <c r="H3203">
        <v>17.719961411203801</v>
      </c>
      <c r="I3203">
        <v>-38.605820042585698</v>
      </c>
      <c r="J3203">
        <v>-11.4808245524748</v>
      </c>
      <c r="K3203">
        <v>65.194379942785005</v>
      </c>
      <c r="L3203">
        <v>70.719564897021598</v>
      </c>
      <c r="M3203">
        <v>54.564482897762502</v>
      </c>
      <c r="N3203">
        <v>1.85768363841885</v>
      </c>
      <c r="O3203">
        <v>45.453214233416297</v>
      </c>
      <c r="P3203">
        <v>46.702470461868899</v>
      </c>
      <c r="Q3203">
        <v>0.110829074782134</v>
      </c>
    </row>
    <row r="3204" spans="1:17" hidden="1" x14ac:dyDescent="0.3">
      <c r="A3204" t="s">
        <v>6573</v>
      </c>
      <c r="B3204" t="s">
        <v>6574</v>
      </c>
      <c r="C3204" t="str">
        <f>IFERROR(VLOOKUP(Table1[[#This Row],[Ticker]],[1]!Table1[[Symbol]:[Industry]],2,FALSE),"-")</f>
        <v>-</v>
      </c>
      <c r="D3204" t="s">
        <v>62</v>
      </c>
      <c r="E3204">
        <v>62.748818591999999</v>
      </c>
      <c r="F3204">
        <v>50.09</v>
      </c>
      <c r="G3204">
        <v>5.5884218212672998</v>
      </c>
      <c r="H3204">
        <v>1.53162318577728</v>
      </c>
      <c r="I3204">
        <v>-17.8794020594876</v>
      </c>
      <c r="J3204">
        <v>-2.1696673798631098E-2</v>
      </c>
      <c r="K3204">
        <v>49.358164497237702</v>
      </c>
      <c r="L3204">
        <v>47.941673886234902</v>
      </c>
      <c r="M3204">
        <v>58.417982658857298</v>
      </c>
      <c r="N3204">
        <v>1.5912496393150899</v>
      </c>
      <c r="O3204">
        <v>26.751846675983199</v>
      </c>
      <c r="P3204">
        <v>39.100249930574797</v>
      </c>
      <c r="Q3204">
        <v>-1.0132110970194E-2</v>
      </c>
    </row>
    <row r="3205" spans="1:17" hidden="1" x14ac:dyDescent="0.3">
      <c r="A3205" t="s">
        <v>6575</v>
      </c>
      <c r="B3205" t="s">
        <v>6576</v>
      </c>
      <c r="C3205" t="str">
        <f>IFERROR(VLOOKUP(Table1[[#This Row],[Ticker]],[1]!Table1[[Symbol]:[Industry]],2,FALSE),"-")</f>
        <v>-</v>
      </c>
      <c r="D3205" t="s">
        <v>214</v>
      </c>
      <c r="E3205">
        <v>62.704404729999901</v>
      </c>
      <c r="F3205">
        <v>38.950000000000003</v>
      </c>
      <c r="G3205">
        <v>0.76087547780020504</v>
      </c>
      <c r="H3205">
        <v>-16.285789149996901</v>
      </c>
      <c r="I3205">
        <v>-41.104505046889201</v>
      </c>
      <c r="J3205">
        <v>-2.5728472712152599</v>
      </c>
      <c r="K3205">
        <v>41.735167341416698</v>
      </c>
      <c r="L3205">
        <v>39.971008114129901</v>
      </c>
      <c r="M3205">
        <v>43.211971735154997</v>
      </c>
      <c r="N3205">
        <v>0.74235927094519705</v>
      </c>
      <c r="O3205">
        <v>65.9050064184852</v>
      </c>
      <c r="P3205">
        <v>50.096339113680102</v>
      </c>
      <c r="Q3205">
        <v>8.4179259196798001E-2</v>
      </c>
    </row>
    <row r="3206" spans="1:17" hidden="1" x14ac:dyDescent="0.3">
      <c r="A3206" t="s">
        <v>6577</v>
      </c>
      <c r="B3206" t="s">
        <v>6578</v>
      </c>
      <c r="C3206" t="str">
        <f>IFERROR(VLOOKUP(Table1[[#This Row],[Ticker]],[1]!Table1[[Symbol]:[Industry]],2,FALSE),"-")</f>
        <v>-</v>
      </c>
      <c r="E3206">
        <v>62.540500000000002</v>
      </c>
      <c r="F3206">
        <v>136.05000000000001</v>
      </c>
      <c r="G3206">
        <v>1277.62273110205</v>
      </c>
      <c r="H3206">
        <v>-14.7758982919204</v>
      </c>
      <c r="I3206">
        <v>106.714644484394</v>
      </c>
      <c r="J3206">
        <v>-11.2199537544086</v>
      </c>
      <c r="K3206">
        <v>135.726184720281</v>
      </c>
      <c r="L3206">
        <v>94.488398647350905</v>
      </c>
      <c r="M3206">
        <v>35.601969451499002</v>
      </c>
      <c r="N3206">
        <v>0.38498648119680901</v>
      </c>
      <c r="O3206">
        <v>16.538037486218201</v>
      </c>
      <c r="P3206">
        <v>1373.99783315276</v>
      </c>
      <c r="Q3206">
        <v>0.16487328118314501</v>
      </c>
    </row>
    <row r="3207" spans="1:17" hidden="1" x14ac:dyDescent="0.3">
      <c r="A3207" t="s">
        <v>6579</v>
      </c>
      <c r="B3207" t="s">
        <v>6580</v>
      </c>
      <c r="C3207" t="str">
        <f>IFERROR(VLOOKUP(Table1[[#This Row],[Ticker]],[1]!Table1[[Symbol]:[Industry]],2,FALSE),"-")</f>
        <v>-</v>
      </c>
      <c r="D3207" t="s">
        <v>637</v>
      </c>
      <c r="E3207">
        <v>62.5</v>
      </c>
      <c r="F3207">
        <v>24</v>
      </c>
      <c r="G3207">
        <v>-6.10128482010421</v>
      </c>
      <c r="H3207">
        <v>-9.8178689516835007</v>
      </c>
      <c r="I3207">
        <v>-9.8255936916126601</v>
      </c>
      <c r="J3207">
        <v>6.6258787366633696</v>
      </c>
      <c r="K3207">
        <v>24.1210228223981</v>
      </c>
      <c r="L3207">
        <v>23.8447574385529</v>
      </c>
      <c r="M3207">
        <v>61.111135614650898</v>
      </c>
      <c r="N3207">
        <v>0.43062200956937802</v>
      </c>
      <c r="O3207">
        <v>33.3333333333333</v>
      </c>
      <c r="P3207">
        <v>29.589632829373599</v>
      </c>
    </row>
    <row r="3208" spans="1:17" hidden="1" x14ac:dyDescent="0.3">
      <c r="A3208" t="s">
        <v>6581</v>
      </c>
      <c r="B3208" t="s">
        <v>6582</v>
      </c>
      <c r="C3208" t="str">
        <f>IFERROR(VLOOKUP(Table1[[#This Row],[Ticker]],[1]!Table1[[Symbol]:[Industry]],2,FALSE),"-")</f>
        <v>-</v>
      </c>
      <c r="D3208" t="s">
        <v>553</v>
      </c>
      <c r="E3208">
        <v>62.4</v>
      </c>
      <c r="F3208">
        <v>26.12</v>
      </c>
      <c r="G3208">
        <v>-19.3528563719346</v>
      </c>
      <c r="H3208">
        <v>-28.540366779537401</v>
      </c>
      <c r="I3208">
        <v>-18.590770657500499</v>
      </c>
      <c r="J3208">
        <v>-5.1742021204217101</v>
      </c>
      <c r="K3208">
        <v>28.899771895348199</v>
      </c>
      <c r="L3208">
        <v>28.778156971465801</v>
      </c>
      <c r="M3208">
        <v>11.8915093763535</v>
      </c>
      <c r="N3208">
        <v>1.7401236972851599</v>
      </c>
      <c r="O3208">
        <v>41.271056661562</v>
      </c>
      <c r="P3208">
        <v>11.1489361702127</v>
      </c>
      <c r="Q3208">
        <v>8.0708405233577002E-2</v>
      </c>
    </row>
    <row r="3209" spans="1:17" hidden="1" x14ac:dyDescent="0.3">
      <c r="A3209" t="s">
        <v>6583</v>
      </c>
      <c r="B3209" t="s">
        <v>6584</v>
      </c>
      <c r="C3209" t="str">
        <f>IFERROR(VLOOKUP(Table1[[#This Row],[Ticker]],[1]!Table1[[Symbol]:[Industry]],2,FALSE),"-")</f>
        <v>-</v>
      </c>
      <c r="D3209" t="s">
        <v>413</v>
      </c>
      <c r="E3209">
        <v>62.388175050000001</v>
      </c>
      <c r="F3209">
        <v>64</v>
      </c>
      <c r="G3209">
        <v>-44.382300700828701</v>
      </c>
      <c r="H3209">
        <v>-4.2037845765371804</v>
      </c>
      <c r="I3209">
        <v>-20.936110258683101</v>
      </c>
      <c r="J3209">
        <v>-1.6642087510933099</v>
      </c>
      <c r="K3209">
        <v>65.490509823526494</v>
      </c>
      <c r="L3209">
        <v>69.523931981404203</v>
      </c>
      <c r="M3209">
        <v>35.9235473151981</v>
      </c>
      <c r="N3209">
        <v>4.0653984149328401E-2</v>
      </c>
      <c r="O3209">
        <v>55.6875</v>
      </c>
      <c r="P3209">
        <v>14.081996434937601</v>
      </c>
      <c r="Q3209">
        <v>-2.1590475442791999E-2</v>
      </c>
    </row>
    <row r="3210" spans="1:17" hidden="1" x14ac:dyDescent="0.3">
      <c r="A3210" t="s">
        <v>6585</v>
      </c>
      <c r="B3210" t="s">
        <v>6586</v>
      </c>
      <c r="C3210" t="str">
        <f>IFERROR(VLOOKUP(Table1[[#This Row],[Ticker]],[1]!Table1[[Symbol]:[Industry]],2,FALSE),"-")</f>
        <v>-</v>
      </c>
      <c r="D3210" t="s">
        <v>21</v>
      </c>
      <c r="E3210">
        <v>62.076461999999999</v>
      </c>
      <c r="F3210">
        <v>11.13</v>
      </c>
      <c r="G3210">
        <v>-0.152036699803478</v>
      </c>
      <c r="H3210">
        <v>-5.5964189778729898E-2</v>
      </c>
      <c r="I3210">
        <v>-23.576479839351101</v>
      </c>
      <c r="J3210">
        <v>-8.0124374145393595</v>
      </c>
      <c r="K3210">
        <v>10.6895237682548</v>
      </c>
      <c r="L3210">
        <v>9.9935817030823806</v>
      </c>
      <c r="M3210">
        <v>52.197265254425098</v>
      </c>
      <c r="N3210">
        <v>2.0236024964080999</v>
      </c>
      <c r="O3210">
        <v>35.669362084456402</v>
      </c>
      <c r="P3210">
        <v>63.676470588235297</v>
      </c>
      <c r="Q3210">
        <v>7.3423406843917002E-2</v>
      </c>
    </row>
    <row r="3211" spans="1:17" hidden="1" x14ac:dyDescent="0.3">
      <c r="A3211" t="s">
        <v>6587</v>
      </c>
      <c r="B3211" t="s">
        <v>6588</v>
      </c>
      <c r="C3211" t="str">
        <f>IFERROR(VLOOKUP(Table1[[#This Row],[Ticker]],[1]!Table1[[Symbol]:[Industry]],2,FALSE),"-")</f>
        <v>-</v>
      </c>
      <c r="E3211">
        <v>61.993000000000002</v>
      </c>
      <c r="F3211">
        <v>127.35</v>
      </c>
      <c r="G3211">
        <v>1.2671362325273501</v>
      </c>
      <c r="H3211">
        <v>26.8440358102212</v>
      </c>
      <c r="I3211">
        <v>15.7593597596462</v>
      </c>
      <c r="J3211">
        <v>9.2917970452019798</v>
      </c>
      <c r="K3211">
        <v>123.867459203528</v>
      </c>
      <c r="M3211">
        <v>63.948088604735801</v>
      </c>
      <c r="O3211">
        <v>37.416568511974802</v>
      </c>
      <c r="P3211">
        <v>34.833245103229203</v>
      </c>
    </row>
    <row r="3212" spans="1:17" hidden="1" x14ac:dyDescent="0.3">
      <c r="A3212" t="s">
        <v>6589</v>
      </c>
      <c r="B3212" t="s">
        <v>6590</v>
      </c>
      <c r="C3212" t="str">
        <f>IFERROR(VLOOKUP(Table1[[#This Row],[Ticker]],[1]!Table1[[Symbol]:[Industry]],2,FALSE),"-")</f>
        <v>-</v>
      </c>
      <c r="D3212" t="s">
        <v>290</v>
      </c>
      <c r="E3212">
        <v>61.92757005</v>
      </c>
      <c r="F3212">
        <v>44.95</v>
      </c>
      <c r="G3212">
        <v>-18.994629292395999</v>
      </c>
      <c r="H3212">
        <v>-8.3892975231120595</v>
      </c>
      <c r="I3212">
        <v>3.0518236559599599</v>
      </c>
      <c r="J3212">
        <v>1.8631333617163499</v>
      </c>
      <c r="K3212">
        <v>44.968094903578702</v>
      </c>
      <c r="M3212">
        <v>44.3810681249469</v>
      </c>
      <c r="N3212">
        <v>0.91007194244604295</v>
      </c>
      <c r="O3212">
        <v>10.4560622914349</v>
      </c>
      <c r="P3212">
        <v>24.8611111111111</v>
      </c>
    </row>
    <row r="3213" spans="1:17" hidden="1" x14ac:dyDescent="0.3">
      <c r="A3213" t="s">
        <v>6591</v>
      </c>
      <c r="B3213" t="s">
        <v>6592</v>
      </c>
      <c r="C3213" t="str">
        <f>IFERROR(VLOOKUP(Table1[[#This Row],[Ticker]],[1]!Table1[[Symbol]:[Industry]],2,FALSE),"-")</f>
        <v>-</v>
      </c>
      <c r="D3213" t="s">
        <v>49</v>
      </c>
      <c r="E3213">
        <v>61.89</v>
      </c>
      <c r="F3213">
        <v>74.239999999999995</v>
      </c>
      <c r="G3213">
        <v>118.21081338256801</v>
      </c>
      <c r="H3213">
        <v>17.741654857840299</v>
      </c>
      <c r="I3213">
        <v>62.362487296799003</v>
      </c>
      <c r="J3213">
        <v>-3.90797732064265</v>
      </c>
      <c r="K3213">
        <v>55.676165752182897</v>
      </c>
      <c r="L3213">
        <v>45.864435498756897</v>
      </c>
      <c r="M3213">
        <v>51.867794937139799</v>
      </c>
      <c r="N3213">
        <v>1.99071360760058</v>
      </c>
      <c r="O3213">
        <v>2.6939655172419901E-2</v>
      </c>
      <c r="P3213">
        <v>162.33215547703099</v>
      </c>
      <c r="Q3213">
        <v>3.9975893704470002E-2</v>
      </c>
    </row>
    <row r="3214" spans="1:17" hidden="1" x14ac:dyDescent="0.3">
      <c r="A3214" t="s">
        <v>6593</v>
      </c>
      <c r="B3214" t="s">
        <v>6594</v>
      </c>
      <c r="C3214" t="str">
        <f>IFERROR(VLOOKUP(Table1[[#This Row],[Ticker]],[1]!Table1[[Symbol]:[Industry]],2,FALSE),"-")</f>
        <v>-</v>
      </c>
      <c r="D3214" t="s">
        <v>637</v>
      </c>
      <c r="E3214">
        <v>61.869731000000002</v>
      </c>
      <c r="F3214">
        <v>72.11</v>
      </c>
      <c r="G3214">
        <v>67.442049321701901</v>
      </c>
      <c r="H3214">
        <v>-6.28884090210751</v>
      </c>
      <c r="I3214">
        <v>2.5141792106858101</v>
      </c>
      <c r="J3214">
        <v>-1.4511426486991399</v>
      </c>
      <c r="K3214">
        <v>69.672468716537395</v>
      </c>
      <c r="L3214">
        <v>60.559534663409998</v>
      </c>
      <c r="M3214">
        <v>52.483898084950198</v>
      </c>
      <c r="N3214">
        <v>0.38098421696930801</v>
      </c>
      <c r="O3214">
        <v>10.941616974067299</v>
      </c>
      <c r="P3214">
        <v>100.305555555555</v>
      </c>
      <c r="Q3214">
        <v>8.9062051250547003E-2</v>
      </c>
    </row>
    <row r="3215" spans="1:17" hidden="1" x14ac:dyDescent="0.3">
      <c r="A3215" t="s">
        <v>6595</v>
      </c>
      <c r="B3215" t="s">
        <v>6596</v>
      </c>
      <c r="C3215" t="str">
        <f>IFERROR(VLOOKUP(Table1[[#This Row],[Ticker]],[1]!Table1[[Symbol]:[Industry]],2,FALSE),"-")</f>
        <v>-</v>
      </c>
      <c r="D3215" t="s">
        <v>46</v>
      </c>
      <c r="E3215">
        <v>61.740250000000003</v>
      </c>
      <c r="F3215">
        <v>79.849999999999994</v>
      </c>
      <c r="G3215">
        <v>61.701614654731202</v>
      </c>
      <c r="H3215">
        <v>52.652369143554601</v>
      </c>
      <c r="I3215">
        <v>13.7392820279448</v>
      </c>
      <c r="J3215">
        <v>-8.8935053757044091</v>
      </c>
      <c r="K3215">
        <v>62.853779632513898</v>
      </c>
      <c r="L3215">
        <v>55.939503393876798</v>
      </c>
      <c r="M3215">
        <v>69.823133458399994</v>
      </c>
      <c r="N3215">
        <v>1.8807715986045499</v>
      </c>
      <c r="O3215">
        <v>8.3281152160300707</v>
      </c>
      <c r="P3215">
        <v>106.59767141009</v>
      </c>
      <c r="Q3215">
        <v>0.108993191119828</v>
      </c>
    </row>
    <row r="3216" spans="1:17" hidden="1" x14ac:dyDescent="0.3">
      <c r="A3216" t="s">
        <v>6597</v>
      </c>
      <c r="B3216" t="s">
        <v>6598</v>
      </c>
      <c r="C3216" t="str">
        <f>IFERROR(VLOOKUP(Table1[[#This Row],[Ticker]],[1]!Table1[[Symbol]:[Industry]],2,FALSE),"-")</f>
        <v>-</v>
      </c>
      <c r="D3216" t="s">
        <v>413</v>
      </c>
      <c r="E3216">
        <v>61.717032000000003</v>
      </c>
      <c r="F3216">
        <v>108.45</v>
      </c>
      <c r="G3216">
        <v>135.87124020466999</v>
      </c>
      <c r="H3216">
        <v>-20.111874732909701</v>
      </c>
      <c r="I3216">
        <v>63.0942210374171</v>
      </c>
      <c r="J3216">
        <v>3.6045890820258801</v>
      </c>
      <c r="K3216">
        <v>106.30718992153901</v>
      </c>
      <c r="L3216">
        <v>82.4443693431638</v>
      </c>
      <c r="M3216">
        <v>47.149600464860498</v>
      </c>
      <c r="N3216">
        <v>0.17880207443791099</v>
      </c>
      <c r="O3216">
        <v>28.2157676348547</v>
      </c>
      <c r="P3216">
        <v>183.529411764705</v>
      </c>
      <c r="Q3216">
        <v>6.2819145869215998E-2</v>
      </c>
    </row>
    <row r="3217" spans="1:17" hidden="1" x14ac:dyDescent="0.3">
      <c r="A3217" t="s">
        <v>6599</v>
      </c>
      <c r="B3217" t="s">
        <v>6600</v>
      </c>
      <c r="C3217" t="str">
        <f>IFERROR(VLOOKUP(Table1[[#This Row],[Ticker]],[1]!Table1[[Symbol]:[Industry]],2,FALSE),"-")</f>
        <v>-</v>
      </c>
      <c r="D3217" t="s">
        <v>21</v>
      </c>
      <c r="E3217">
        <v>61.701911000000003</v>
      </c>
      <c r="F3217">
        <v>43.5</v>
      </c>
      <c r="G3217">
        <v>-69.165194594540296</v>
      </c>
      <c r="H3217">
        <v>-11.1695013076826</v>
      </c>
      <c r="I3217">
        <v>-36.519865165752101</v>
      </c>
      <c r="J3217">
        <v>-1.2254003775023301</v>
      </c>
      <c r="K3217">
        <v>45.074314476197401</v>
      </c>
      <c r="M3217">
        <v>44.117630546117901</v>
      </c>
      <c r="N3217">
        <v>0.91067087992221596</v>
      </c>
      <c r="O3217">
        <v>85.747126436781599</v>
      </c>
      <c r="P3217">
        <v>6.3569682151589202</v>
      </c>
    </row>
    <row r="3218" spans="1:17" hidden="1" x14ac:dyDescent="0.3">
      <c r="A3218" t="s">
        <v>6601</v>
      </c>
      <c r="B3218" t="s">
        <v>6602</v>
      </c>
      <c r="C3218" t="str">
        <f>IFERROR(VLOOKUP(Table1[[#This Row],[Ticker]],[1]!Table1[[Symbol]:[Industry]],2,FALSE),"-")</f>
        <v>-</v>
      </c>
      <c r="D3218" t="s">
        <v>384</v>
      </c>
      <c r="E3218">
        <v>61.675186320000002</v>
      </c>
      <c r="F3218">
        <v>112.6</v>
      </c>
      <c r="G3218">
        <v>6.69489001414453</v>
      </c>
      <c r="H3218">
        <v>-3.6305744347675999</v>
      </c>
      <c r="I3218">
        <v>-23.3878005940681</v>
      </c>
      <c r="J3218">
        <v>-0.85019520304310303</v>
      </c>
      <c r="K3218">
        <v>114.398935428293</v>
      </c>
      <c r="L3218">
        <v>112.16415586503901</v>
      </c>
      <c r="M3218">
        <v>58.3282302143515</v>
      </c>
      <c r="N3218">
        <v>1.0757688749115299</v>
      </c>
      <c r="O3218">
        <v>42.690941385435103</v>
      </c>
      <c r="P3218">
        <v>39.012345679012299</v>
      </c>
      <c r="Q3218">
        <v>1.3871156237286001E-2</v>
      </c>
    </row>
    <row r="3219" spans="1:17" hidden="1" x14ac:dyDescent="0.3">
      <c r="A3219" t="s">
        <v>6603</v>
      </c>
      <c r="B3219" t="s">
        <v>6604</v>
      </c>
      <c r="C3219" t="str">
        <f>IFERROR(VLOOKUP(Table1[[#This Row],[Ticker]],[1]!Table1[[Symbol]:[Industry]],2,FALSE),"-")</f>
        <v>-</v>
      </c>
      <c r="D3219" t="s">
        <v>344</v>
      </c>
      <c r="E3219">
        <v>61.665904500000003</v>
      </c>
      <c r="F3219">
        <v>125.8</v>
      </c>
      <c r="G3219">
        <v>43.597963300196497</v>
      </c>
      <c r="H3219">
        <v>14.687747248284801</v>
      </c>
      <c r="I3219">
        <v>-11.909813172684499</v>
      </c>
      <c r="J3219">
        <v>4.0568396938943696</v>
      </c>
      <c r="K3219">
        <v>114.748178291447</v>
      </c>
      <c r="L3219">
        <v>111.353698247129</v>
      </c>
      <c r="M3219">
        <v>76.944113218983205</v>
      </c>
      <c r="N3219">
        <v>1.9073693398142899</v>
      </c>
      <c r="O3219">
        <v>43.879173290937999</v>
      </c>
      <c r="P3219">
        <v>79.586009992862202</v>
      </c>
      <c r="Q3219">
        <v>5.3927707417503003E-2</v>
      </c>
    </row>
    <row r="3220" spans="1:17" hidden="1" x14ac:dyDescent="0.3">
      <c r="A3220" t="s">
        <v>6605</v>
      </c>
      <c r="B3220" t="s">
        <v>6606</v>
      </c>
      <c r="C3220" t="str">
        <f>IFERROR(VLOOKUP(Table1[[#This Row],[Ticker]],[1]!Table1[[Symbol]:[Industry]],2,FALSE),"-")</f>
        <v>-</v>
      </c>
      <c r="E3220">
        <v>61.658099999999997</v>
      </c>
      <c r="F3220">
        <v>51</v>
      </c>
      <c r="G3220">
        <v>-7.7973855370127598</v>
      </c>
      <c r="H3220">
        <v>-7.7834633436310696E-2</v>
      </c>
      <c r="I3220">
        <v>-17.465368728240001</v>
      </c>
      <c r="J3220">
        <v>-2.42097399990522</v>
      </c>
      <c r="K3220">
        <v>49.039419360944898</v>
      </c>
      <c r="L3220">
        <v>50.850446640476697</v>
      </c>
      <c r="M3220">
        <v>62.091935729112599</v>
      </c>
      <c r="N3220">
        <v>0.299072356215213</v>
      </c>
      <c r="O3220">
        <v>23.529411764705799</v>
      </c>
      <c r="P3220">
        <v>21.718377088305399</v>
      </c>
      <c r="Q3220">
        <v>1.7402193825671E-2</v>
      </c>
    </row>
    <row r="3221" spans="1:17" hidden="1" x14ac:dyDescent="0.3">
      <c r="A3221" t="s">
        <v>6607</v>
      </c>
      <c r="B3221" t="s">
        <v>6608</v>
      </c>
      <c r="C3221" t="str">
        <f>IFERROR(VLOOKUP(Table1[[#This Row],[Ticker]],[1]!Table1[[Symbol]:[Industry]],2,FALSE),"-")</f>
        <v>-</v>
      </c>
      <c r="D3221" t="s">
        <v>173</v>
      </c>
      <c r="E3221">
        <v>61.431856954999901</v>
      </c>
      <c r="F3221">
        <v>46.3</v>
      </c>
      <c r="G3221">
        <v>11.3955823478155</v>
      </c>
      <c r="H3221">
        <v>26.3138988239198</v>
      </c>
      <c r="I3221">
        <v>25.887805874934401</v>
      </c>
      <c r="J3221">
        <v>-8.5508989530008996</v>
      </c>
      <c r="M3221">
        <v>44.756460967241097</v>
      </c>
      <c r="O3221">
        <v>41.036717062634899</v>
      </c>
      <c r="P3221">
        <v>51.8032786885245</v>
      </c>
    </row>
    <row r="3222" spans="1:17" hidden="1" x14ac:dyDescent="0.3">
      <c r="A3222" t="s">
        <v>6609</v>
      </c>
      <c r="B3222" t="s">
        <v>6610</v>
      </c>
      <c r="C3222" t="str">
        <f>IFERROR(VLOOKUP(Table1[[#This Row],[Ticker]],[1]!Table1[[Symbol]:[Industry]],2,FALSE),"-")</f>
        <v>-</v>
      </c>
      <c r="E3222">
        <v>61.36</v>
      </c>
      <c r="F3222">
        <v>191.15</v>
      </c>
      <c r="G3222">
        <v>-60.488243596355098</v>
      </c>
      <c r="H3222">
        <v>-11.973439917934</v>
      </c>
      <c r="I3222">
        <v>-26.0961206923253</v>
      </c>
      <c r="J3222">
        <v>-3.9190030711050201</v>
      </c>
      <c r="K3222">
        <v>201.817662890788</v>
      </c>
      <c r="L3222">
        <v>228.57278978567999</v>
      </c>
      <c r="M3222">
        <v>39.076735301807901</v>
      </c>
      <c r="N3222">
        <v>0.71346367227535701</v>
      </c>
      <c r="O3222">
        <v>62.176301334030804</v>
      </c>
      <c r="P3222">
        <v>1.6755319148936201</v>
      </c>
      <c r="Q3222">
        <v>8.3646745948409998E-2</v>
      </c>
    </row>
    <row r="3223" spans="1:17" hidden="1" x14ac:dyDescent="0.3">
      <c r="A3223" t="s">
        <v>6611</v>
      </c>
      <c r="B3223" t="s">
        <v>6612</v>
      </c>
      <c r="C3223" t="str">
        <f>IFERROR(VLOOKUP(Table1[[#This Row],[Ticker]],[1]!Table1[[Symbol]:[Industry]],2,FALSE),"-")</f>
        <v>-</v>
      </c>
      <c r="D3223" t="s">
        <v>21</v>
      </c>
      <c r="E3223">
        <v>61.331885999999997</v>
      </c>
      <c r="F3223">
        <v>1.68</v>
      </c>
      <c r="G3223">
        <v>-70.214745729903797</v>
      </c>
      <c r="H3223">
        <v>-30.055964189778699</v>
      </c>
      <c r="I3223">
        <v>-75.780780914619996</v>
      </c>
      <c r="J3223">
        <v>-7.3198144637197</v>
      </c>
      <c r="K3223">
        <v>2.2018378216198302</v>
      </c>
      <c r="L3223">
        <v>2.9962156982227102</v>
      </c>
      <c r="M3223">
        <v>13.4050775137915</v>
      </c>
      <c r="N3223">
        <v>0.36359569387642998</v>
      </c>
      <c r="O3223">
        <v>215.47619047619</v>
      </c>
      <c r="P3223">
        <v>0</v>
      </c>
      <c r="Q3223">
        <v>0.13927985914587501</v>
      </c>
    </row>
    <row r="3224" spans="1:17" hidden="1" x14ac:dyDescent="0.3">
      <c r="A3224" t="s">
        <v>6613</v>
      </c>
      <c r="B3224" t="s">
        <v>6614</v>
      </c>
      <c r="C3224" t="str">
        <f>IFERROR(VLOOKUP(Table1[[#This Row],[Ticker]],[1]!Table1[[Symbol]:[Industry]],2,FALSE),"-")</f>
        <v>-</v>
      </c>
      <c r="E3224">
        <v>61.207563614999998</v>
      </c>
      <c r="F3224">
        <v>130.65</v>
      </c>
      <c r="G3224">
        <v>7.0232083982357496</v>
      </c>
      <c r="H3224">
        <v>-2.7098103436248802</v>
      </c>
      <c r="I3224">
        <v>-33.933089806525103</v>
      </c>
      <c r="J3224">
        <v>-7.7204793725813099</v>
      </c>
      <c r="K3224">
        <v>126.766713249482</v>
      </c>
      <c r="L3224">
        <v>125.76692265450301</v>
      </c>
      <c r="M3224">
        <v>42.204679261311</v>
      </c>
      <c r="N3224">
        <v>0.94749609324597495</v>
      </c>
      <c r="O3224">
        <v>65.6333716035208</v>
      </c>
      <c r="P3224">
        <v>53.705882352941103</v>
      </c>
      <c r="Q3224">
        <v>1.4744025886204E-2</v>
      </c>
    </row>
    <row r="3225" spans="1:17" hidden="1" x14ac:dyDescent="0.3">
      <c r="A3225" t="s">
        <v>6615</v>
      </c>
      <c r="B3225" t="s">
        <v>6616</v>
      </c>
      <c r="C3225" t="str">
        <f>IFERROR(VLOOKUP(Table1[[#This Row],[Ticker]],[1]!Table1[[Symbol]:[Industry]],2,FALSE),"-")</f>
        <v>-</v>
      </c>
      <c r="D3225" t="s">
        <v>938</v>
      </c>
      <c r="E3225">
        <v>61.068608439999998</v>
      </c>
      <c r="F3225">
        <v>50.39</v>
      </c>
      <c r="G3225">
        <v>-29.4981905459573</v>
      </c>
      <c r="H3225">
        <v>3.8992596908182802</v>
      </c>
      <c r="I3225">
        <v>-14.5190130180652</v>
      </c>
      <c r="J3225">
        <v>2.9939077631256099</v>
      </c>
      <c r="K3225">
        <v>48.091942533254098</v>
      </c>
      <c r="L3225">
        <v>48.881167747000198</v>
      </c>
      <c r="M3225">
        <v>64.628181579596799</v>
      </c>
      <c r="N3225">
        <v>1.926929511752</v>
      </c>
      <c r="O3225">
        <v>14.109942448898501</v>
      </c>
      <c r="P3225">
        <v>41.306786315199098</v>
      </c>
      <c r="Q3225">
        <v>-0.13529979832293301</v>
      </c>
    </row>
    <row r="3226" spans="1:17" hidden="1" x14ac:dyDescent="0.3">
      <c r="A3226" t="s">
        <v>6617</v>
      </c>
      <c r="B3226" t="s">
        <v>6618</v>
      </c>
      <c r="C3226" t="str">
        <f>IFERROR(VLOOKUP(Table1[[#This Row],[Ticker]],[1]!Table1[[Symbol]:[Industry]],2,FALSE),"-")</f>
        <v>-</v>
      </c>
      <c r="D3226" t="s">
        <v>553</v>
      </c>
      <c r="E3226">
        <v>61.018606479999903</v>
      </c>
      <c r="F3226">
        <v>91.22</v>
      </c>
      <c r="G3226">
        <v>305.51084208807498</v>
      </c>
      <c r="H3226">
        <v>2.16053065558207</v>
      </c>
      <c r="I3226">
        <v>119.319591136567</v>
      </c>
      <c r="J3226">
        <v>3.2375625854606298</v>
      </c>
      <c r="K3226">
        <v>81.011692780942596</v>
      </c>
      <c r="L3226">
        <v>58.150128051739898</v>
      </c>
      <c r="M3226">
        <v>58.675162310136798</v>
      </c>
      <c r="N3226">
        <v>1.08254239575367</v>
      </c>
      <c r="O3226">
        <v>7.3996930497697901</v>
      </c>
      <c r="P3226">
        <v>359.315206445115</v>
      </c>
      <c r="Q3226">
        <v>0.13315031647529099</v>
      </c>
    </row>
    <row r="3227" spans="1:17" hidden="1" x14ac:dyDescent="0.3">
      <c r="A3227" t="s">
        <v>6619</v>
      </c>
      <c r="B3227" t="s">
        <v>6620</v>
      </c>
      <c r="C3227" t="str">
        <f>IFERROR(VLOOKUP(Table1[[#This Row],[Ticker]],[1]!Table1[[Symbol]:[Industry]],2,FALSE),"-")</f>
        <v>-</v>
      </c>
      <c r="D3227" t="s">
        <v>98</v>
      </c>
      <c r="E3227">
        <v>60.960256000000001</v>
      </c>
      <c r="F3227">
        <v>28.37</v>
      </c>
      <c r="G3227">
        <v>5.6743133933063996</v>
      </c>
      <c r="H3227">
        <v>2.2969769866918401</v>
      </c>
      <c r="I3227">
        <v>-32.308241904446596</v>
      </c>
      <c r="J3227">
        <v>-0.107490844391149</v>
      </c>
      <c r="K3227">
        <v>29.178343509767998</v>
      </c>
      <c r="L3227">
        <v>30.1193403467277</v>
      </c>
      <c r="M3227">
        <v>54.435895283216297</v>
      </c>
      <c r="N3227">
        <v>1.1553637594825199</v>
      </c>
      <c r="O3227">
        <v>49.418399718011898</v>
      </c>
      <c r="P3227">
        <v>44.597349643221101</v>
      </c>
      <c r="Q3227">
        <v>5.0617112999508003E-2</v>
      </c>
    </row>
    <row r="3228" spans="1:17" hidden="1" x14ac:dyDescent="0.3">
      <c r="A3228" t="s">
        <v>6621</v>
      </c>
      <c r="B3228" t="s">
        <v>6622</v>
      </c>
      <c r="C3228" t="str">
        <f>IFERROR(VLOOKUP(Table1[[#This Row],[Ticker]],[1]!Table1[[Symbol]:[Industry]],2,FALSE),"-")</f>
        <v>-</v>
      </c>
      <c r="E3228">
        <v>60.923368953999997</v>
      </c>
      <c r="F3228">
        <v>20.75</v>
      </c>
      <c r="G3228">
        <v>41.049207415865602</v>
      </c>
      <c r="H3228">
        <v>-23.107577093004501</v>
      </c>
      <c r="I3228">
        <v>1.0153568953426699</v>
      </c>
      <c r="J3228">
        <v>5.1405140611985098</v>
      </c>
      <c r="K3228">
        <v>23.769291086136999</v>
      </c>
      <c r="L3228">
        <v>21.541889545699402</v>
      </c>
      <c r="M3228">
        <v>46.824204068023398</v>
      </c>
      <c r="N3228">
        <v>1.1052718779505799</v>
      </c>
      <c r="O3228">
        <v>72.690763052208794</v>
      </c>
      <c r="P3228">
        <v>107.327227310574</v>
      </c>
      <c r="Q3228">
        <v>8.8373470578824997E-2</v>
      </c>
    </row>
    <row r="3229" spans="1:17" hidden="1" x14ac:dyDescent="0.3">
      <c r="A3229" t="s">
        <v>6623</v>
      </c>
      <c r="B3229" t="s">
        <v>6624</v>
      </c>
      <c r="C3229" t="str">
        <f>IFERROR(VLOOKUP(Table1[[#This Row],[Ticker]],[1]!Table1[[Symbol]:[Industry]],2,FALSE),"-")</f>
        <v>-</v>
      </c>
      <c r="D3229" t="s">
        <v>905</v>
      </c>
      <c r="E3229">
        <v>60.893859999999997</v>
      </c>
      <c r="F3229">
        <v>11.36</v>
      </c>
      <c r="G3229">
        <v>115.815447308725</v>
      </c>
      <c r="H3229">
        <v>133.913107975169</v>
      </c>
      <c r="I3229">
        <v>99.635810663442001</v>
      </c>
      <c r="J3229">
        <v>12.642650648082901</v>
      </c>
      <c r="K3229">
        <v>7.0989851420188401</v>
      </c>
      <c r="L3229">
        <v>5.6721598931328101</v>
      </c>
      <c r="M3229">
        <v>91.355660948927706</v>
      </c>
      <c r="N3229">
        <v>3.3904916687815501</v>
      </c>
      <c r="O3229">
        <v>4.0492957746478897</v>
      </c>
      <c r="P3229">
        <v>184</v>
      </c>
      <c r="Q3229">
        <v>2.3635908566071999E-2</v>
      </c>
    </row>
    <row r="3230" spans="1:17" hidden="1" x14ac:dyDescent="0.3">
      <c r="A3230" t="s">
        <v>6625</v>
      </c>
      <c r="B3230" t="s">
        <v>6626</v>
      </c>
      <c r="C3230" t="str">
        <f>IFERROR(VLOOKUP(Table1[[#This Row],[Ticker]],[1]!Table1[[Symbol]:[Industry]],2,FALSE),"-")</f>
        <v>-</v>
      </c>
      <c r="D3230" t="s">
        <v>1091</v>
      </c>
      <c r="E3230">
        <v>60.851855999999998</v>
      </c>
      <c r="F3230">
        <v>131.18</v>
      </c>
      <c r="G3230">
        <v>35.548580584147103</v>
      </c>
      <c r="H3230">
        <v>58.255685721516301</v>
      </c>
      <c r="I3230">
        <v>42.419598592021302</v>
      </c>
      <c r="J3230">
        <v>20.840380727248402</v>
      </c>
      <c r="K3230">
        <v>95.700717654571804</v>
      </c>
      <c r="L3230">
        <v>85.121053628929303</v>
      </c>
      <c r="M3230">
        <v>97.390107173492495</v>
      </c>
      <c r="N3230">
        <v>2.2097294699258399</v>
      </c>
      <c r="O3230">
        <v>5.2599481628296996</v>
      </c>
      <c r="P3230">
        <v>87.346472436446703</v>
      </c>
      <c r="Q3230">
        <v>4.2005009800769003E-2</v>
      </c>
    </row>
    <row r="3231" spans="1:17" hidden="1" x14ac:dyDescent="0.3">
      <c r="A3231" t="s">
        <v>6627</v>
      </c>
      <c r="B3231" t="s">
        <v>6628</v>
      </c>
      <c r="C3231" t="str">
        <f>IFERROR(VLOOKUP(Table1[[#This Row],[Ticker]],[1]!Table1[[Symbol]:[Industry]],2,FALSE),"-")</f>
        <v>-</v>
      </c>
      <c r="E3231">
        <v>60.811999999999998</v>
      </c>
      <c r="F3231">
        <v>25.6</v>
      </c>
      <c r="G3231">
        <v>6.8836754300213201</v>
      </c>
      <c r="H3231">
        <v>36.989490355675699</v>
      </c>
      <c r="I3231">
        <v>118.495195631854</v>
      </c>
      <c r="J3231">
        <v>3.7963246097182601</v>
      </c>
      <c r="K3231">
        <v>19.2911851142266</v>
      </c>
      <c r="L3231">
        <v>14.848871019758199</v>
      </c>
      <c r="M3231">
        <v>79.156052707719994</v>
      </c>
      <c r="N3231">
        <v>2.02283849918433</v>
      </c>
      <c r="O3231">
        <v>0.5859375</v>
      </c>
      <c r="P3231">
        <v>181.02180103834601</v>
      </c>
      <c r="Q3231">
        <v>2.8283303363313E-2</v>
      </c>
    </row>
    <row r="3232" spans="1:17" hidden="1" x14ac:dyDescent="0.3">
      <c r="A3232" t="s">
        <v>6629</v>
      </c>
      <c r="B3232" t="s">
        <v>6630</v>
      </c>
      <c r="C3232" t="str">
        <f>IFERROR(VLOOKUP(Table1[[#This Row],[Ticker]],[1]!Table1[[Symbol]:[Industry]],2,FALSE),"-")</f>
        <v>-</v>
      </c>
      <c r="D3232" t="s">
        <v>75</v>
      </c>
      <c r="E3232">
        <v>60.755937500000002</v>
      </c>
      <c r="F3232">
        <v>137</v>
      </c>
      <c r="G3232">
        <v>133.75747716270999</v>
      </c>
      <c r="H3232">
        <v>-7.6643652737895698</v>
      </c>
      <c r="I3232">
        <v>-22.4550302800955</v>
      </c>
      <c r="J3232">
        <v>0.971462090060766</v>
      </c>
      <c r="K3232">
        <v>140.32254061077501</v>
      </c>
      <c r="L3232">
        <v>112.809027700041</v>
      </c>
      <c r="M3232">
        <v>46.867792070274398</v>
      </c>
      <c r="N3232">
        <v>2.11320082146865</v>
      </c>
      <c r="O3232">
        <v>44.343065693430603</v>
      </c>
      <c r="P3232">
        <v>160.15951386251399</v>
      </c>
      <c r="Q3232">
        <v>0.30486294833234501</v>
      </c>
    </row>
    <row r="3233" spans="1:17" hidden="1" x14ac:dyDescent="0.3">
      <c r="A3233" t="s">
        <v>6631</v>
      </c>
      <c r="B3233" t="s">
        <v>6632</v>
      </c>
      <c r="C3233" t="str">
        <f>IFERROR(VLOOKUP(Table1[[#This Row],[Ticker]],[1]!Table1[[Symbol]:[Industry]],2,FALSE),"-")</f>
        <v>-</v>
      </c>
      <c r="D3233" t="s">
        <v>1175</v>
      </c>
      <c r="E3233">
        <v>60.734720000000003</v>
      </c>
      <c r="F3233">
        <v>41.13</v>
      </c>
      <c r="G3233">
        <v>-44.158485410061402</v>
      </c>
      <c r="H3233">
        <v>7.98513170063221</v>
      </c>
      <c r="I3233">
        <v>-16.0133338068649</v>
      </c>
      <c r="J3233">
        <v>-14.7144707826311</v>
      </c>
      <c r="K3233">
        <v>41.324264247169999</v>
      </c>
      <c r="L3233">
        <v>39.835624405625701</v>
      </c>
      <c r="M3233">
        <v>44.213280125802598</v>
      </c>
      <c r="N3233">
        <v>1.7041418258249701</v>
      </c>
      <c r="O3233">
        <v>58.351568198395299</v>
      </c>
      <c r="P3233">
        <v>24.636363636363601</v>
      </c>
    </row>
    <row r="3234" spans="1:17" hidden="1" x14ac:dyDescent="0.3">
      <c r="A3234" t="s">
        <v>6633</v>
      </c>
      <c r="B3234" t="s">
        <v>6634</v>
      </c>
      <c r="C3234" t="str">
        <f>IFERROR(VLOOKUP(Table1[[#This Row],[Ticker]],[1]!Table1[[Symbol]:[Industry]],2,FALSE),"-")</f>
        <v>-</v>
      </c>
      <c r="D3234" t="s">
        <v>1440</v>
      </c>
      <c r="E3234">
        <v>60.619629269999997</v>
      </c>
      <c r="F3234">
        <v>5</v>
      </c>
      <c r="G3234">
        <v>29.847963300196501</v>
      </c>
      <c r="H3234">
        <v>8.6305700265567999</v>
      </c>
      <c r="I3234">
        <v>-9.8689968461539301</v>
      </c>
      <c r="J3234">
        <v>-6.6125288222176</v>
      </c>
      <c r="K3234">
        <v>4.9960823975352699</v>
      </c>
      <c r="L3234">
        <v>4.6111460640448998</v>
      </c>
      <c r="M3234">
        <v>42.994511445234899</v>
      </c>
      <c r="N3234">
        <v>1.0924171605250499</v>
      </c>
      <c r="O3234">
        <v>35.999999999999901</v>
      </c>
      <c r="P3234">
        <v>81.818181818181799</v>
      </c>
      <c r="Q3234">
        <v>6.0970408316351997E-2</v>
      </c>
    </row>
    <row r="3235" spans="1:17" hidden="1" x14ac:dyDescent="0.3">
      <c r="A3235" t="s">
        <v>6635</v>
      </c>
      <c r="B3235" t="s">
        <v>6636</v>
      </c>
      <c r="C3235" t="str">
        <f>IFERROR(VLOOKUP(Table1[[#This Row],[Ticker]],[1]!Table1[[Symbol]:[Industry]],2,FALSE),"-")</f>
        <v>-</v>
      </c>
      <c r="D3235" t="s">
        <v>905</v>
      </c>
      <c r="E3235">
        <v>60.587519999999998</v>
      </c>
      <c r="F3235">
        <v>11.05</v>
      </c>
      <c r="G3235">
        <v>-83.803732921854305</v>
      </c>
      <c r="H3235">
        <v>-37.691947453376997</v>
      </c>
      <c r="I3235">
        <v>-69.311509394735396</v>
      </c>
      <c r="J3235">
        <v>-8.3096072258601197</v>
      </c>
      <c r="M3235">
        <v>0.640852965311552</v>
      </c>
      <c r="O3235">
        <v>159.366515837104</v>
      </c>
      <c r="P3235">
        <v>0</v>
      </c>
    </row>
    <row r="3236" spans="1:17" hidden="1" x14ac:dyDescent="0.3">
      <c r="A3236" t="s">
        <v>6637</v>
      </c>
      <c r="B3236" t="s">
        <v>6638</v>
      </c>
      <c r="C3236" t="str">
        <f>IFERROR(VLOOKUP(Table1[[#This Row],[Ticker]],[1]!Table1[[Symbol]:[Industry]],2,FALSE),"-")</f>
        <v>-</v>
      </c>
      <c r="D3236" t="s">
        <v>938</v>
      </c>
      <c r="E3236">
        <v>60.564</v>
      </c>
      <c r="F3236">
        <v>192.1</v>
      </c>
      <c r="G3236">
        <v>573.41581393771901</v>
      </c>
      <c r="H3236">
        <v>-15.188930718893801</v>
      </c>
      <c r="I3236">
        <v>385.88754365550898</v>
      </c>
      <c r="J3236">
        <v>8.8572493863554804</v>
      </c>
      <c r="K3236">
        <v>179.730063893818</v>
      </c>
      <c r="L3236">
        <v>106.534297140316</v>
      </c>
      <c r="M3236">
        <v>53.207865373616698</v>
      </c>
      <c r="N3236">
        <v>2.0755754754910001</v>
      </c>
      <c r="O3236">
        <v>22.748568453930201</v>
      </c>
      <c r="P3236">
        <v>599.81785063752204</v>
      </c>
    </row>
    <row r="3237" spans="1:17" hidden="1" x14ac:dyDescent="0.3">
      <c r="A3237" t="s">
        <v>6639</v>
      </c>
      <c r="B3237" t="s">
        <v>6640</v>
      </c>
      <c r="C3237" t="str">
        <f>IFERROR(VLOOKUP(Table1[[#This Row],[Ticker]],[1]!Table1[[Symbol]:[Industry]],2,FALSE),"-")</f>
        <v>-</v>
      </c>
      <c r="E3237">
        <v>60.520740000000004</v>
      </c>
      <c r="F3237">
        <v>227.1</v>
      </c>
      <c r="G3237">
        <v>272.71922867805199</v>
      </c>
      <c r="H3237">
        <v>21.066484789813099</v>
      </c>
      <c r="I3237">
        <v>26.355027009963798</v>
      </c>
      <c r="J3237">
        <v>9.1740301839358604</v>
      </c>
      <c r="K3237">
        <v>188.58166746453</v>
      </c>
      <c r="L3237">
        <v>156.38925445274401</v>
      </c>
      <c r="M3237">
        <v>71.333335981828995</v>
      </c>
      <c r="N3237">
        <v>2.8571428571428501</v>
      </c>
      <c r="O3237">
        <v>8.1902245706737098</v>
      </c>
      <c r="P3237">
        <v>417.901938426453</v>
      </c>
    </row>
    <row r="3238" spans="1:17" hidden="1" x14ac:dyDescent="0.3">
      <c r="A3238" t="s">
        <v>6641</v>
      </c>
      <c r="B3238" t="s">
        <v>6642</v>
      </c>
      <c r="C3238" t="str">
        <f>IFERROR(VLOOKUP(Table1[[#This Row],[Ticker]],[1]!Table1[[Symbol]:[Industry]],2,FALSE),"-")</f>
        <v>-</v>
      </c>
      <c r="D3238" t="s">
        <v>637</v>
      </c>
      <c r="E3238">
        <v>60.496380000000002</v>
      </c>
      <c r="F3238">
        <v>3.96</v>
      </c>
      <c r="G3238">
        <v>103.830521439731</v>
      </c>
      <c r="H3238">
        <v>-3.7869286567838101</v>
      </c>
      <c r="I3238">
        <v>-12.661692871932599</v>
      </c>
      <c r="J3238">
        <v>-4.3856258203364504</v>
      </c>
      <c r="K3238">
        <v>4.0601438292379504</v>
      </c>
      <c r="L3238">
        <v>3.7787793589938499</v>
      </c>
      <c r="M3238">
        <v>40.505499949082598</v>
      </c>
      <c r="N3238">
        <v>1.1655629208225999</v>
      </c>
      <c r="O3238">
        <v>93.181818181818102</v>
      </c>
      <c r="P3238">
        <v>162.25165562913901</v>
      </c>
      <c r="Q3238">
        <v>0.10107837827805</v>
      </c>
    </row>
    <row r="3239" spans="1:17" hidden="1" x14ac:dyDescent="0.3">
      <c r="A3239" t="s">
        <v>6643</v>
      </c>
      <c r="B3239" t="s">
        <v>6644</v>
      </c>
      <c r="C3239" t="str">
        <f>IFERROR(VLOOKUP(Table1[[#This Row],[Ticker]],[1]!Table1[[Symbol]:[Industry]],2,FALSE),"-")</f>
        <v>-</v>
      </c>
      <c r="D3239" t="s">
        <v>344</v>
      </c>
      <c r="E3239">
        <v>60.434373119999997</v>
      </c>
      <c r="F3239">
        <v>1.06</v>
      </c>
      <c r="G3239">
        <v>-50.687750985517702</v>
      </c>
      <c r="H3239">
        <v>2.0147428809283299</v>
      </c>
      <c r="I3239">
        <v>-36.1955274583988</v>
      </c>
      <c r="K3239">
        <v>1.0740579266511801</v>
      </c>
      <c r="L3239">
        <v>1.7681056445472201</v>
      </c>
      <c r="M3239">
        <v>4.5782334131322697</v>
      </c>
      <c r="N3239">
        <v>1.12040653004295</v>
      </c>
      <c r="O3239">
        <v>36.792452830188601</v>
      </c>
      <c r="P3239">
        <v>41.3333333333333</v>
      </c>
      <c r="Q3239">
        <v>-4.9493861384649E-2</v>
      </c>
    </row>
    <row r="3240" spans="1:17" hidden="1" x14ac:dyDescent="0.3">
      <c r="A3240" t="s">
        <v>6645</v>
      </c>
      <c r="B3240" t="s">
        <v>6646</v>
      </c>
      <c r="C3240" t="str">
        <f>IFERROR(VLOOKUP(Table1[[#This Row],[Ticker]],[1]!Table1[[Symbol]:[Industry]],2,FALSE),"-")</f>
        <v>-</v>
      </c>
      <c r="E3240">
        <v>60.396580800000002</v>
      </c>
      <c r="F3240">
        <v>66.959999999999994</v>
      </c>
      <c r="G3240">
        <v>134.31178549357699</v>
      </c>
      <c r="H3240">
        <v>-1.72263085644541</v>
      </c>
      <c r="I3240">
        <v>36.923260843763501</v>
      </c>
      <c r="J3240">
        <v>-2.3497390018409701</v>
      </c>
      <c r="K3240">
        <v>71.557017953040699</v>
      </c>
      <c r="L3240">
        <v>61.913203639741198</v>
      </c>
      <c r="M3240">
        <v>55.634768830851399</v>
      </c>
      <c r="N3240">
        <v>0.94501243437413596</v>
      </c>
      <c r="O3240">
        <v>290.53166069295099</v>
      </c>
      <c r="P3240">
        <v>172.15824414036001</v>
      </c>
      <c r="Q3240">
        <v>0.13940807680572201</v>
      </c>
    </row>
    <row r="3241" spans="1:17" hidden="1" x14ac:dyDescent="0.3">
      <c r="A3241" t="s">
        <v>6647</v>
      </c>
      <c r="B3241" t="s">
        <v>6648</v>
      </c>
      <c r="C3241" t="str">
        <f>IFERROR(VLOOKUP(Table1[[#This Row],[Ticker]],[1]!Table1[[Symbol]:[Industry]],2,FALSE),"-")</f>
        <v>-</v>
      </c>
      <c r="E3241">
        <v>60.342114240000001</v>
      </c>
      <c r="F3241">
        <v>51.6</v>
      </c>
      <c r="G3241">
        <v>-3.4277754986595101</v>
      </c>
      <c r="H3241">
        <v>-3.6967408888078599</v>
      </c>
      <c r="I3241">
        <v>-37.8782493276343</v>
      </c>
      <c r="J3241">
        <v>2.2977797621635001</v>
      </c>
      <c r="K3241">
        <v>53.072772700158801</v>
      </c>
      <c r="L3241">
        <v>53.638301570910798</v>
      </c>
      <c r="M3241">
        <v>52.8510327064809</v>
      </c>
      <c r="N3241">
        <v>1.2152829585420399</v>
      </c>
      <c r="O3241">
        <v>56.782945736434101</v>
      </c>
      <c r="P3241">
        <v>37.6</v>
      </c>
    </row>
    <row r="3242" spans="1:17" hidden="1" x14ac:dyDescent="0.3">
      <c r="A3242" t="s">
        <v>6649</v>
      </c>
      <c r="B3242" t="s">
        <v>6650</v>
      </c>
      <c r="C3242" t="str">
        <f>IFERROR(VLOOKUP(Table1[[#This Row],[Ticker]],[1]!Table1[[Symbol]:[Industry]],2,FALSE),"-")</f>
        <v>-</v>
      </c>
      <c r="D3242" t="s">
        <v>46</v>
      </c>
      <c r="E3242">
        <v>60.317284117999897</v>
      </c>
      <c r="F3242">
        <v>35.159999999999997</v>
      </c>
      <c r="G3242">
        <v>5.5304210863128498</v>
      </c>
      <c r="H3242">
        <v>-0.18935615694378399</v>
      </c>
      <c r="I3242">
        <v>-27.995732027099798</v>
      </c>
      <c r="J3242">
        <v>-7.36818153986572</v>
      </c>
      <c r="K3242">
        <v>35.522443535852602</v>
      </c>
      <c r="L3242">
        <v>35.491290759226302</v>
      </c>
      <c r="M3242">
        <v>53.509686340294898</v>
      </c>
      <c r="N3242">
        <v>1.4980809797069301</v>
      </c>
      <c r="O3242">
        <v>43.913538111490297</v>
      </c>
      <c r="P3242">
        <v>38.972332015810203</v>
      </c>
      <c r="Q3242">
        <v>-9.5344239862135999E-2</v>
      </c>
    </row>
    <row r="3243" spans="1:17" hidden="1" x14ac:dyDescent="0.3">
      <c r="A3243" t="s">
        <v>6651</v>
      </c>
      <c r="B3243" t="s">
        <v>6652</v>
      </c>
      <c r="C3243" t="str">
        <f>IFERROR(VLOOKUP(Table1[[#This Row],[Ticker]],[1]!Table1[[Symbol]:[Industry]],2,FALSE),"-")</f>
        <v>-</v>
      </c>
      <c r="D3243" t="s">
        <v>130</v>
      </c>
      <c r="E3243">
        <v>60.296999999999997</v>
      </c>
      <c r="F3243">
        <v>5.98</v>
      </c>
      <c r="G3243">
        <v>-98.831727801693702</v>
      </c>
      <c r="H3243">
        <v>-7.8246938314725503</v>
      </c>
      <c r="I3243">
        <v>-58.469241233452998</v>
      </c>
      <c r="J3243">
        <v>0.94114009823745803</v>
      </c>
      <c r="K3243">
        <v>6.33332600539444</v>
      </c>
      <c r="L3243">
        <v>9.7453030840534502</v>
      </c>
      <c r="M3243">
        <v>45.355316771948601</v>
      </c>
      <c r="N3243">
        <v>1.60792184170984</v>
      </c>
      <c r="O3243">
        <v>325.58528428093598</v>
      </c>
      <c r="P3243">
        <v>4.3630017452006999</v>
      </c>
      <c r="Q3243">
        <v>0.165785226216908</v>
      </c>
    </row>
    <row r="3244" spans="1:17" hidden="1" x14ac:dyDescent="0.3">
      <c r="A3244" t="s">
        <v>6653</v>
      </c>
      <c r="B3244" t="s">
        <v>6654</v>
      </c>
      <c r="C3244" t="str">
        <f>IFERROR(VLOOKUP(Table1[[#This Row],[Ticker]],[1]!Table1[[Symbol]:[Industry]],2,FALSE),"-")</f>
        <v>-</v>
      </c>
      <c r="D3244" t="s">
        <v>344</v>
      </c>
      <c r="E3244">
        <v>60.295872000000003</v>
      </c>
      <c r="F3244">
        <v>61.25</v>
      </c>
      <c r="G3244">
        <v>-6.1861387606474301</v>
      </c>
      <c r="H3244">
        <v>-25.687543137147099</v>
      </c>
      <c r="I3244">
        <v>-2.53481317268453</v>
      </c>
      <c r="J3244">
        <v>-2.1624374145393599</v>
      </c>
      <c r="K3244">
        <v>65.262427945316801</v>
      </c>
      <c r="L3244">
        <v>59.357067018100999</v>
      </c>
      <c r="M3244">
        <v>44.383903061869603</v>
      </c>
      <c r="N3244">
        <v>0.32795766919471098</v>
      </c>
      <c r="O3244">
        <v>31.836734693877499</v>
      </c>
      <c r="P3244">
        <v>95.374800637958501</v>
      </c>
      <c r="Q3244">
        <v>2.8554870084589999E-3</v>
      </c>
    </row>
    <row r="3245" spans="1:17" hidden="1" x14ac:dyDescent="0.3">
      <c r="A3245" t="s">
        <v>6655</v>
      </c>
      <c r="B3245" t="s">
        <v>6656</v>
      </c>
      <c r="C3245" t="str">
        <f>IFERROR(VLOOKUP(Table1[[#This Row],[Ticker]],[1]!Table1[[Symbol]:[Industry]],2,FALSE),"-")</f>
        <v>-</v>
      </c>
      <c r="D3245" t="s">
        <v>122</v>
      </c>
      <c r="E3245">
        <v>60.069372299999998</v>
      </c>
      <c r="F3245">
        <v>169.95</v>
      </c>
      <c r="G3245">
        <v>-4.7049368072148603</v>
      </c>
      <c r="H3245">
        <v>-14.194853078667601</v>
      </c>
      <c r="I3245">
        <v>9.7872867199040599</v>
      </c>
      <c r="J3245">
        <v>-12.357032009133899</v>
      </c>
      <c r="M3245">
        <v>23.833778388976501</v>
      </c>
      <c r="O3245">
        <v>25.801706384230599</v>
      </c>
      <c r="P3245">
        <v>35.5263157894736</v>
      </c>
    </row>
    <row r="3246" spans="1:17" hidden="1" x14ac:dyDescent="0.3">
      <c r="A3246" t="s">
        <v>6657</v>
      </c>
      <c r="B3246" t="s">
        <v>6658</v>
      </c>
      <c r="C3246" t="str">
        <f>IFERROR(VLOOKUP(Table1[[#This Row],[Ticker]],[1]!Table1[[Symbol]:[Industry]],2,FALSE),"-")</f>
        <v>-</v>
      </c>
      <c r="D3246" t="s">
        <v>637</v>
      </c>
      <c r="E3246">
        <v>60.061999999999998</v>
      </c>
      <c r="F3246">
        <v>40.74</v>
      </c>
      <c r="G3246">
        <v>19.881625777754799</v>
      </c>
      <c r="H3246">
        <v>-6.2210127334680703</v>
      </c>
      <c r="I3246">
        <v>-13.026318027053399</v>
      </c>
      <c r="J3246">
        <v>-8.2169828690848199</v>
      </c>
      <c r="K3246">
        <v>42.020446676701098</v>
      </c>
      <c r="L3246">
        <v>38.949782125267603</v>
      </c>
      <c r="M3246">
        <v>40.733540687587002</v>
      </c>
      <c r="N3246">
        <v>3.3250899312542899</v>
      </c>
      <c r="O3246">
        <v>31.197839960726501</v>
      </c>
      <c r="P3246">
        <v>50.8888888888888</v>
      </c>
      <c r="Q3246">
        <v>2.2210208541129001E-2</v>
      </c>
    </row>
    <row r="3247" spans="1:17" hidden="1" x14ac:dyDescent="0.3">
      <c r="A3247" t="s">
        <v>5907</v>
      </c>
      <c r="B3247" t="s">
        <v>6659</v>
      </c>
      <c r="C3247" t="str">
        <f>IFERROR(VLOOKUP(Table1[[#This Row],[Ticker]],[1]!Table1[[Symbol]:[Industry]],2,FALSE),"-")</f>
        <v>-</v>
      </c>
      <c r="D3247" t="s">
        <v>108</v>
      </c>
      <c r="E3247">
        <v>59.992594355999898</v>
      </c>
      <c r="F3247">
        <v>0.86</v>
      </c>
      <c r="G3247">
        <v>-18.9020366998034</v>
      </c>
      <c r="H3247">
        <v>6.6323474985329396</v>
      </c>
      <c r="I3247">
        <v>-21.383497383210798</v>
      </c>
      <c r="J3247">
        <v>4.1156113659484399</v>
      </c>
      <c r="K3247">
        <v>0.78249274433616001</v>
      </c>
      <c r="L3247">
        <v>1.0212937237517901</v>
      </c>
      <c r="M3247">
        <v>85.482496672864897</v>
      </c>
      <c r="N3247">
        <v>0.556008459332892</v>
      </c>
      <c r="O3247">
        <v>27.906976744186</v>
      </c>
      <c r="P3247">
        <v>43.3333333333333</v>
      </c>
      <c r="Q3247">
        <v>-0.15263611617230499</v>
      </c>
    </row>
    <row r="3248" spans="1:17" hidden="1" x14ac:dyDescent="0.3">
      <c r="A3248" t="s">
        <v>6660</v>
      </c>
      <c r="B3248" t="s">
        <v>6661</v>
      </c>
      <c r="C3248" t="str">
        <f>IFERROR(VLOOKUP(Table1[[#This Row],[Ticker]],[1]!Table1[[Symbol]:[Industry]],2,FALSE),"-")</f>
        <v>-</v>
      </c>
      <c r="D3248" t="s">
        <v>98</v>
      </c>
      <c r="E3248">
        <v>59.954003999999998</v>
      </c>
      <c r="F3248">
        <v>3.02</v>
      </c>
      <c r="G3248">
        <v>-47.447788333790399</v>
      </c>
      <c r="H3248">
        <v>-15.6754332163274</v>
      </c>
      <c r="I3248">
        <v>-35.934970405388903</v>
      </c>
      <c r="J3248">
        <v>-4.2656221279151696</v>
      </c>
      <c r="K3248">
        <v>3.3422715855169001</v>
      </c>
      <c r="L3248">
        <v>3.90198062461655</v>
      </c>
      <c r="M3248">
        <v>44.318999244804701</v>
      </c>
      <c r="N3248">
        <v>1.3908288582561299</v>
      </c>
      <c r="O3248">
        <v>150</v>
      </c>
      <c r="P3248">
        <v>11.8518518518518</v>
      </c>
      <c r="Q3248">
        <v>-1.7655769707592001E-2</v>
      </c>
    </row>
    <row r="3249" spans="1:17" hidden="1" x14ac:dyDescent="0.3">
      <c r="A3249" t="s">
        <v>6662</v>
      </c>
      <c r="B3249" t="s">
        <v>6663</v>
      </c>
      <c r="C3249" t="str">
        <f>IFERROR(VLOOKUP(Table1[[#This Row],[Ticker]],[1]!Table1[[Symbol]:[Industry]],2,FALSE),"-")</f>
        <v>-</v>
      </c>
      <c r="D3249" t="s">
        <v>548</v>
      </c>
      <c r="E3249">
        <v>59.932771008000003</v>
      </c>
      <c r="F3249">
        <v>62.82</v>
      </c>
      <c r="G3249">
        <v>-12.079925689794299</v>
      </c>
      <c r="H3249">
        <v>3.2940358102212599</v>
      </c>
      <c r="I3249">
        <v>-28.759581538005499</v>
      </c>
      <c r="J3249">
        <v>10.0060069541776</v>
      </c>
      <c r="K3249">
        <v>58.810852849022602</v>
      </c>
      <c r="L3249">
        <v>58.496061066704399</v>
      </c>
      <c r="M3249">
        <v>66.781982849003697</v>
      </c>
      <c r="N3249">
        <v>2.10398670302011</v>
      </c>
      <c r="O3249">
        <v>41.515440942375001</v>
      </c>
      <c r="P3249">
        <v>34.806866952789697</v>
      </c>
      <c r="Q3249">
        <v>-3.9432716514980003E-2</v>
      </c>
    </row>
    <row r="3250" spans="1:17" hidden="1" x14ac:dyDescent="0.3">
      <c r="A3250" t="s">
        <v>6664</v>
      </c>
      <c r="B3250" t="s">
        <v>6665</v>
      </c>
      <c r="C3250" t="str">
        <f>IFERROR(VLOOKUP(Table1[[#This Row],[Ticker]],[1]!Table1[[Symbol]:[Industry]],2,FALSE),"-")</f>
        <v>-</v>
      </c>
      <c r="D3250" t="s">
        <v>180</v>
      </c>
      <c r="E3250">
        <v>59.753223149999997</v>
      </c>
      <c r="F3250">
        <v>60.45</v>
      </c>
      <c r="G3250">
        <v>-11.1494151554755</v>
      </c>
      <c r="H3250">
        <v>-2.8921055838983198</v>
      </c>
      <c r="I3250">
        <v>-27.729336915895701</v>
      </c>
      <c r="J3250">
        <v>1.9784263728360401</v>
      </c>
      <c r="K3250">
        <v>60.593811718055001</v>
      </c>
      <c r="L3250">
        <v>63.0587140292538</v>
      </c>
      <c r="M3250">
        <v>57.7750691110069</v>
      </c>
      <c r="N3250">
        <v>3.57119593628705</v>
      </c>
      <c r="O3250">
        <v>40.612076095947003</v>
      </c>
      <c r="P3250">
        <v>20.6586826347305</v>
      </c>
      <c r="Q3250">
        <v>-1.3740029909886001E-2</v>
      </c>
    </row>
    <row r="3251" spans="1:17" hidden="1" x14ac:dyDescent="0.3">
      <c r="A3251" t="s">
        <v>6666</v>
      </c>
      <c r="B3251" t="s">
        <v>6667</v>
      </c>
      <c r="C3251" t="str">
        <f>IFERROR(VLOOKUP(Table1[[#This Row],[Ticker]],[1]!Table1[[Symbol]:[Industry]],2,FALSE),"-")</f>
        <v>-</v>
      </c>
      <c r="D3251" t="s">
        <v>21</v>
      </c>
      <c r="E3251">
        <v>59.669932779999897</v>
      </c>
      <c r="F3251">
        <v>55.68</v>
      </c>
      <c r="G3251">
        <v>13.613091893237399</v>
      </c>
      <c r="H3251">
        <v>-9.9953056109225802</v>
      </c>
      <c r="I3251">
        <v>-24.800927065049901</v>
      </c>
      <c r="J3251">
        <v>-2.8160088431107901</v>
      </c>
      <c r="K3251">
        <v>57.076817333390998</v>
      </c>
      <c r="L3251">
        <v>55.588060194573103</v>
      </c>
      <c r="M3251">
        <v>35.834410279349001</v>
      </c>
      <c r="N3251">
        <v>0.72251727617961103</v>
      </c>
      <c r="O3251">
        <v>38.2902298850574</v>
      </c>
      <c r="P3251">
        <v>45.950196592398399</v>
      </c>
      <c r="Q3251">
        <v>5.5107500210131E-2</v>
      </c>
    </row>
    <row r="3252" spans="1:17" hidden="1" x14ac:dyDescent="0.3">
      <c r="A3252" t="s">
        <v>6668</v>
      </c>
      <c r="B3252" t="s">
        <v>6669</v>
      </c>
      <c r="C3252" t="str">
        <f>IFERROR(VLOOKUP(Table1[[#This Row],[Ticker]],[1]!Table1[[Symbol]:[Industry]],2,FALSE),"-")</f>
        <v>-</v>
      </c>
      <c r="D3252" t="s">
        <v>290</v>
      </c>
      <c r="E3252">
        <v>59.438000000000002</v>
      </c>
      <c r="F3252">
        <v>26.4</v>
      </c>
      <c r="G3252">
        <v>-72.524485679395298</v>
      </c>
      <c r="H3252">
        <v>-10.2530968062661</v>
      </c>
      <c r="I3252">
        <v>-49.645662229288298</v>
      </c>
      <c r="J3252">
        <v>-3.5197903557158301</v>
      </c>
      <c r="K3252">
        <v>29.7770424580381</v>
      </c>
      <c r="L3252">
        <v>38.149737077513102</v>
      </c>
      <c r="M3252">
        <v>37.4961744384958</v>
      </c>
      <c r="N3252">
        <v>0.50582750582750502</v>
      </c>
      <c r="O3252">
        <v>127.272727272727</v>
      </c>
      <c r="P3252">
        <v>5.6</v>
      </c>
    </row>
    <row r="3253" spans="1:17" hidden="1" x14ac:dyDescent="0.3">
      <c r="A3253" t="s">
        <v>6670</v>
      </c>
      <c r="B3253" t="s">
        <v>6671</v>
      </c>
      <c r="C3253" t="str">
        <f>IFERROR(VLOOKUP(Table1[[#This Row],[Ticker]],[1]!Table1[[Symbol]:[Industry]],2,FALSE),"-")</f>
        <v>-</v>
      </c>
      <c r="D3253" t="s">
        <v>140</v>
      </c>
      <c r="E3253">
        <v>59.402970000000003</v>
      </c>
      <c r="F3253">
        <v>15.73</v>
      </c>
      <c r="G3253">
        <v>-33.104290555082201</v>
      </c>
      <c r="H3253">
        <v>0.51063620783557195</v>
      </c>
      <c r="I3253">
        <v>-46.203881677279298</v>
      </c>
      <c r="J3253">
        <v>-1.19993741453936</v>
      </c>
      <c r="K3253">
        <v>15.5355166510647</v>
      </c>
      <c r="L3253">
        <v>16.461174142687501</v>
      </c>
      <c r="M3253">
        <v>54.866016779671703</v>
      </c>
      <c r="N3253">
        <v>0.65413017446011101</v>
      </c>
      <c r="O3253">
        <v>64.0178003814367</v>
      </c>
      <c r="P3253">
        <v>26.345381526104401</v>
      </c>
      <c r="Q3253">
        <v>3.5623847281650001E-3</v>
      </c>
    </row>
    <row r="3254" spans="1:17" hidden="1" x14ac:dyDescent="0.3">
      <c r="A3254" t="s">
        <v>6672</v>
      </c>
      <c r="B3254" t="s">
        <v>6673</v>
      </c>
      <c r="C3254" t="str">
        <f>IFERROR(VLOOKUP(Table1[[#This Row],[Ticker]],[1]!Table1[[Symbol]:[Industry]],2,FALSE),"-")</f>
        <v>-</v>
      </c>
      <c r="D3254" t="s">
        <v>637</v>
      </c>
      <c r="E3254">
        <v>59.374427160000003</v>
      </c>
      <c r="F3254">
        <v>356.6</v>
      </c>
      <c r="G3254">
        <v>32.1220797705233</v>
      </c>
      <c r="H3254">
        <v>20.101930547063301</v>
      </c>
      <c r="I3254">
        <v>-12.6750838002064</v>
      </c>
      <c r="J3254">
        <v>-0.62206683621258396</v>
      </c>
      <c r="K3254">
        <v>304.297436186646</v>
      </c>
      <c r="L3254">
        <v>278.08700100742902</v>
      </c>
      <c r="M3254">
        <v>65.625487153579598</v>
      </c>
      <c r="N3254">
        <v>1.86552140689965</v>
      </c>
      <c r="O3254">
        <v>15.255187885586</v>
      </c>
      <c r="P3254">
        <v>71.442307692307693</v>
      </c>
      <c r="Q3254">
        <v>-3.7982239155693001E-2</v>
      </c>
    </row>
    <row r="3255" spans="1:17" hidden="1" x14ac:dyDescent="0.3">
      <c r="A3255" t="s">
        <v>6674</v>
      </c>
      <c r="B3255" t="s">
        <v>6675</v>
      </c>
      <c r="C3255" t="str">
        <f>IFERROR(VLOOKUP(Table1[[#This Row],[Ticker]],[1]!Table1[[Symbol]:[Industry]],2,FALSE),"-")</f>
        <v>-</v>
      </c>
      <c r="D3255" t="s">
        <v>21</v>
      </c>
      <c r="E3255">
        <v>59.356649780999902</v>
      </c>
      <c r="F3255">
        <v>17.239999999999998</v>
      </c>
      <c r="G3255">
        <v>-16.3748910672509</v>
      </c>
      <c r="H3255">
        <v>-15.2950494288639</v>
      </c>
      <c r="I3255">
        <v>-37.115886925395998</v>
      </c>
      <c r="J3255">
        <v>-3.46666276665204</v>
      </c>
      <c r="K3255">
        <v>18.587140975113101</v>
      </c>
      <c r="L3255">
        <v>19.481624947995499</v>
      </c>
      <c r="M3255">
        <v>29.868786204563602</v>
      </c>
      <c r="N3255">
        <v>1.24043014596417</v>
      </c>
      <c r="O3255">
        <v>56.5545243619489</v>
      </c>
      <c r="P3255">
        <v>13.3967269675493</v>
      </c>
      <c r="Q3255">
        <v>-4.1341446677004998E-2</v>
      </c>
    </row>
    <row r="3256" spans="1:17" hidden="1" x14ac:dyDescent="0.3">
      <c r="A3256" t="s">
        <v>6676</v>
      </c>
      <c r="B3256" t="s">
        <v>6677</v>
      </c>
      <c r="C3256" t="str">
        <f>IFERROR(VLOOKUP(Table1[[#This Row],[Ticker]],[1]!Table1[[Symbol]:[Industry]],2,FALSE),"-")</f>
        <v>-</v>
      </c>
      <c r="D3256" t="s">
        <v>548</v>
      </c>
      <c r="E3256">
        <v>59.311959999999999</v>
      </c>
      <c r="F3256">
        <v>46.4</v>
      </c>
      <c r="G3256">
        <v>-35.8654513339498</v>
      </c>
      <c r="H3256">
        <v>-4.1863989723874298</v>
      </c>
      <c r="I3256">
        <v>4.5268242175287501</v>
      </c>
      <c r="J3256">
        <v>-14.9159989316531</v>
      </c>
      <c r="K3256">
        <v>43.870849627178501</v>
      </c>
      <c r="L3256">
        <v>38.682936665719701</v>
      </c>
      <c r="M3256">
        <v>23.4308796258996</v>
      </c>
      <c r="N3256">
        <v>0.95748031496062902</v>
      </c>
      <c r="O3256">
        <v>35.452586206896498</v>
      </c>
      <c r="P3256">
        <v>69.343065693430603</v>
      </c>
      <c r="Q3256">
        <v>0.14441453998588</v>
      </c>
    </row>
    <row r="3257" spans="1:17" hidden="1" x14ac:dyDescent="0.3">
      <c r="A3257" t="s">
        <v>6678</v>
      </c>
      <c r="B3257" t="s">
        <v>6679</v>
      </c>
      <c r="C3257" t="str">
        <f>IFERROR(VLOOKUP(Table1[[#This Row],[Ticker]],[1]!Table1[[Symbol]:[Industry]],2,FALSE),"-")</f>
        <v>-</v>
      </c>
      <c r="D3257" t="s">
        <v>637</v>
      </c>
      <c r="E3257">
        <v>59.123184500000001</v>
      </c>
      <c r="F3257">
        <v>152.9</v>
      </c>
      <c r="G3257">
        <v>12.914592001791</v>
      </c>
      <c r="H3257">
        <v>-2.1269497170013398</v>
      </c>
      <c r="I3257">
        <v>-8.9468502097215694</v>
      </c>
      <c r="J3257">
        <v>-1.1957707478727</v>
      </c>
      <c r="K3257">
        <v>154.461476529246</v>
      </c>
      <c r="L3257">
        <v>144.23811483137499</v>
      </c>
      <c r="M3257">
        <v>41.564212245003901</v>
      </c>
      <c r="N3257">
        <v>0.193752755082165</v>
      </c>
      <c r="O3257">
        <v>59.581425768476102</v>
      </c>
      <c r="P3257">
        <v>52.823588205897003</v>
      </c>
      <c r="Q3257">
        <v>3.5532300506054999E-2</v>
      </c>
    </row>
    <row r="3258" spans="1:17" hidden="1" x14ac:dyDescent="0.3">
      <c r="A3258" t="s">
        <v>6680</v>
      </c>
      <c r="B3258" t="s">
        <v>6681</v>
      </c>
      <c r="C3258" t="str">
        <f>IFERROR(VLOOKUP(Table1[[#This Row],[Ticker]],[1]!Table1[[Symbol]:[Industry]],2,FALSE),"-")</f>
        <v>-</v>
      </c>
      <c r="D3258" t="s">
        <v>553</v>
      </c>
      <c r="E3258">
        <v>59.079149999999998</v>
      </c>
      <c r="F3258">
        <v>1.22</v>
      </c>
      <c r="G3258">
        <v>76.931296633529797</v>
      </c>
      <c r="H3258">
        <v>-9.9340129702665507</v>
      </c>
      <c r="I3258">
        <v>2.1088784161004899</v>
      </c>
      <c r="J3258">
        <v>-10.0647629959347</v>
      </c>
      <c r="K3258">
        <v>1.0920826398086501</v>
      </c>
      <c r="L3258">
        <v>0.94863004571296805</v>
      </c>
      <c r="M3258">
        <v>43.9357137592337</v>
      </c>
      <c r="N3258">
        <v>1.3934313837079999</v>
      </c>
      <c r="O3258">
        <v>15.5737704918032</v>
      </c>
      <c r="P3258">
        <v>110.34482758620599</v>
      </c>
      <c r="Q3258">
        <v>6.3272685871040998E-2</v>
      </c>
    </row>
    <row r="3259" spans="1:17" hidden="1" x14ac:dyDescent="0.3">
      <c r="A3259" t="s">
        <v>6682</v>
      </c>
      <c r="B3259" t="s">
        <v>6683</v>
      </c>
      <c r="C3259" t="str">
        <f>IFERROR(VLOOKUP(Table1[[#This Row],[Ticker]],[1]!Table1[[Symbol]:[Industry]],2,FALSE),"-")</f>
        <v>-</v>
      </c>
      <c r="D3259" t="s">
        <v>553</v>
      </c>
      <c r="E3259">
        <v>59.025158400000002</v>
      </c>
      <c r="F3259">
        <v>48.7</v>
      </c>
      <c r="G3259">
        <v>30.694737493744899</v>
      </c>
      <c r="H3259">
        <v>-11.7977555245368</v>
      </c>
      <c r="I3259">
        <v>3.9873786407376399</v>
      </c>
      <c r="J3259">
        <v>1.8016651495631999</v>
      </c>
      <c r="K3259">
        <v>48.669291246636298</v>
      </c>
      <c r="L3259">
        <v>43.511363553758997</v>
      </c>
      <c r="M3259">
        <v>47.328551187444504</v>
      </c>
      <c r="N3259">
        <v>0.55390610870331403</v>
      </c>
      <c r="O3259">
        <v>14.7843942505133</v>
      </c>
      <c r="P3259">
        <v>74.614557188956596</v>
      </c>
      <c r="Q3259">
        <v>1.7357294960969001E-2</v>
      </c>
    </row>
    <row r="3260" spans="1:17" hidden="1" x14ac:dyDescent="0.3">
      <c r="A3260" t="s">
        <v>6684</v>
      </c>
      <c r="B3260" t="s">
        <v>6685</v>
      </c>
      <c r="C3260" t="str">
        <f>IFERROR(VLOOKUP(Table1[[#This Row],[Ticker]],[1]!Table1[[Symbol]:[Industry]],2,FALSE),"-")</f>
        <v>-</v>
      </c>
      <c r="D3260" t="s">
        <v>413</v>
      </c>
      <c r="E3260">
        <v>59.008486679999997</v>
      </c>
      <c r="F3260">
        <v>3.94</v>
      </c>
      <c r="G3260">
        <v>-80.534749156147996</v>
      </c>
      <c r="H3260">
        <v>-5.55847675259281</v>
      </c>
      <c r="I3260">
        <v>-40.0120029537064</v>
      </c>
      <c r="J3260">
        <v>-1.0143265833051101</v>
      </c>
      <c r="K3260">
        <v>4.0725334346152202</v>
      </c>
      <c r="L3260">
        <v>5.2212629508065103</v>
      </c>
      <c r="M3260">
        <v>41.083577172035099</v>
      </c>
      <c r="N3260">
        <v>0.78162745908472897</v>
      </c>
      <c r="O3260">
        <v>118.020304568527</v>
      </c>
      <c r="P3260">
        <v>21.230769230769202</v>
      </c>
      <c r="Q3260">
        <v>4.5046363843538002E-2</v>
      </c>
    </row>
    <row r="3261" spans="1:17" hidden="1" x14ac:dyDescent="0.3">
      <c r="A3261" t="s">
        <v>6686</v>
      </c>
      <c r="B3261" t="s">
        <v>6687</v>
      </c>
      <c r="C3261" t="str">
        <f>IFERROR(VLOOKUP(Table1[[#This Row],[Ticker]],[1]!Table1[[Symbol]:[Industry]],2,FALSE),"-")</f>
        <v>-</v>
      </c>
      <c r="D3261" t="s">
        <v>193</v>
      </c>
      <c r="E3261">
        <v>59.001767700000002</v>
      </c>
      <c r="F3261">
        <v>38.46</v>
      </c>
      <c r="G3261">
        <v>62.2198367675825</v>
      </c>
      <c r="H3261">
        <v>6.9275068846014198</v>
      </c>
      <c r="I3261">
        <v>2.9304376484560901</v>
      </c>
      <c r="J3261">
        <v>-6.0071926592946099</v>
      </c>
      <c r="K3261">
        <v>37.950448119825197</v>
      </c>
      <c r="L3261">
        <v>32.452139810338302</v>
      </c>
      <c r="M3261">
        <v>57.671278187175197</v>
      </c>
      <c r="N3261">
        <v>2.0310662932221599</v>
      </c>
      <c r="O3261">
        <v>20.800832033281299</v>
      </c>
      <c r="P3261">
        <v>121.03448275862</v>
      </c>
      <c r="Q3261">
        <v>9.1558218726356E-2</v>
      </c>
    </row>
    <row r="3262" spans="1:17" hidden="1" x14ac:dyDescent="0.3">
      <c r="A3262" t="s">
        <v>6688</v>
      </c>
      <c r="B3262" t="s">
        <v>6689</v>
      </c>
      <c r="C3262" t="str">
        <f>IFERROR(VLOOKUP(Table1[[#This Row],[Ticker]],[1]!Table1[[Symbol]:[Industry]],2,FALSE),"-")</f>
        <v>-</v>
      </c>
      <c r="E3262">
        <v>58.881356799999999</v>
      </c>
      <c r="F3262">
        <v>1.1100000000000001</v>
      </c>
      <c r="G3262">
        <v>49.788439490672701</v>
      </c>
      <c r="H3262">
        <v>-2.30367061179708</v>
      </c>
      <c r="I3262">
        <v>-32.624098886970202</v>
      </c>
      <c r="J3262">
        <v>-9.7055268454336598</v>
      </c>
      <c r="K3262">
        <v>1.03543160361577</v>
      </c>
      <c r="L3262">
        <v>0.94699172447587798</v>
      </c>
      <c r="M3262">
        <v>53.885074330010497</v>
      </c>
      <c r="N3262">
        <v>1.89608564105059</v>
      </c>
      <c r="O3262">
        <v>38.738738738738697</v>
      </c>
      <c r="P3262">
        <v>85</v>
      </c>
      <c r="Q3262">
        <v>-3.6340828250010001E-3</v>
      </c>
    </row>
    <row r="3263" spans="1:17" hidden="1" x14ac:dyDescent="0.3">
      <c r="A3263" t="s">
        <v>6690</v>
      </c>
      <c r="B3263" t="s">
        <v>6691</v>
      </c>
      <c r="C3263" t="str">
        <f>IFERROR(VLOOKUP(Table1[[#This Row],[Ticker]],[1]!Table1[[Symbol]:[Industry]],2,FALSE),"-")</f>
        <v>-</v>
      </c>
      <c r="D3263" t="s">
        <v>416</v>
      </c>
      <c r="E3263">
        <v>58.881123000000002</v>
      </c>
      <c r="F3263">
        <v>97.52</v>
      </c>
      <c r="G3263">
        <v>106.453741714714</v>
      </c>
      <c r="H3263">
        <v>3.6363435025289399</v>
      </c>
      <c r="I3263">
        <v>-24.8383846012559</v>
      </c>
      <c r="J3263">
        <v>-4.7333112009471296</v>
      </c>
      <c r="K3263">
        <v>97.775349791044206</v>
      </c>
      <c r="L3263">
        <v>91.129954594875798</v>
      </c>
      <c r="M3263">
        <v>62.957029337646198</v>
      </c>
      <c r="N3263">
        <v>1.1483584099408599</v>
      </c>
      <c r="O3263">
        <v>53.455701394585702</v>
      </c>
      <c r="P3263">
        <v>143.79999999999899</v>
      </c>
      <c r="Q3263">
        <v>0.14133141511413899</v>
      </c>
    </row>
    <row r="3264" spans="1:17" hidden="1" x14ac:dyDescent="0.3">
      <c r="A3264" t="s">
        <v>6692</v>
      </c>
      <c r="B3264" t="s">
        <v>6693</v>
      </c>
      <c r="C3264" t="str">
        <f>IFERROR(VLOOKUP(Table1[[#This Row],[Ticker]],[1]!Table1[[Symbol]:[Industry]],2,FALSE),"-")</f>
        <v>-</v>
      </c>
      <c r="D3264" t="s">
        <v>62</v>
      </c>
      <c r="E3264">
        <v>58.865024220000002</v>
      </c>
      <c r="F3264">
        <v>23</v>
      </c>
      <c r="G3264">
        <v>-35.168399254345303</v>
      </c>
      <c r="H3264">
        <v>-16.154491936098001</v>
      </c>
      <c r="I3264">
        <v>3.66807627455165</v>
      </c>
      <c r="J3264">
        <v>-4.4434190096313797</v>
      </c>
      <c r="K3264">
        <v>23.282471016067198</v>
      </c>
      <c r="L3264">
        <v>22.586217429206201</v>
      </c>
      <c r="M3264">
        <v>43.8566585340931</v>
      </c>
      <c r="N3264">
        <v>1.13003565062388</v>
      </c>
      <c r="O3264">
        <v>20.652173913043399</v>
      </c>
      <c r="P3264">
        <v>43.302180685358202</v>
      </c>
      <c r="Q3264">
        <v>7.3876260530495994E-2</v>
      </c>
    </row>
    <row r="3265" spans="1:17" hidden="1" x14ac:dyDescent="0.3">
      <c r="A3265" t="s">
        <v>6694</v>
      </c>
      <c r="B3265" t="s">
        <v>6695</v>
      </c>
      <c r="C3265" t="str">
        <f>IFERROR(VLOOKUP(Table1[[#This Row],[Ticker]],[1]!Table1[[Symbol]:[Industry]],2,FALSE),"-")</f>
        <v>-</v>
      </c>
      <c r="E3265">
        <v>58.8</v>
      </c>
      <c r="F3265">
        <v>96.05</v>
      </c>
      <c r="G3265">
        <v>205.26232794108</v>
      </c>
      <c r="H3265">
        <v>-10.779869913684401</v>
      </c>
      <c r="I3265">
        <v>57.909847364797699</v>
      </c>
      <c r="J3265">
        <v>-7.8714421538758597</v>
      </c>
      <c r="K3265">
        <v>98.033806632084605</v>
      </c>
      <c r="L3265">
        <v>72.629626210632296</v>
      </c>
      <c r="M3265">
        <v>28.981132533665399</v>
      </c>
      <c r="N3265">
        <v>0.33173310409397599</v>
      </c>
      <c r="O3265">
        <v>31.910463300364398</v>
      </c>
      <c r="P3265">
        <v>254.42804428044201</v>
      </c>
      <c r="Q3265">
        <v>0.13306238519743199</v>
      </c>
    </row>
    <row r="3266" spans="1:17" hidden="1" x14ac:dyDescent="0.3">
      <c r="A3266" t="s">
        <v>6696</v>
      </c>
      <c r="B3266" t="s">
        <v>6697</v>
      </c>
      <c r="C3266" t="str">
        <f>IFERROR(VLOOKUP(Table1[[#This Row],[Ticker]],[1]!Table1[[Symbol]:[Industry]],2,FALSE),"-")</f>
        <v>-</v>
      </c>
      <c r="D3266" t="s">
        <v>243</v>
      </c>
      <c r="E3266">
        <v>58.672252800000003</v>
      </c>
      <c r="F3266">
        <v>78.7</v>
      </c>
      <c r="G3266">
        <v>111.003694823575</v>
      </c>
      <c r="H3266">
        <v>46.487534407040698</v>
      </c>
      <c r="I3266">
        <v>17.106580269938402</v>
      </c>
      <c r="J3266">
        <v>14.704419321027199</v>
      </c>
      <c r="K3266">
        <v>64.694551008320403</v>
      </c>
      <c r="L3266">
        <v>55.871444657581499</v>
      </c>
      <c r="M3266">
        <v>87.942557569351493</v>
      </c>
      <c r="N3266">
        <v>1.59578483799937</v>
      </c>
      <c r="O3266">
        <v>4.1931385006353104</v>
      </c>
      <c r="P3266">
        <v>138.48484848484799</v>
      </c>
    </row>
    <row r="3267" spans="1:17" hidden="1" x14ac:dyDescent="0.3">
      <c r="A3267" t="s">
        <v>6698</v>
      </c>
      <c r="B3267" t="s">
        <v>6699</v>
      </c>
      <c r="C3267" t="str">
        <f>IFERROR(VLOOKUP(Table1[[#This Row],[Ticker]],[1]!Table1[[Symbol]:[Industry]],2,FALSE),"-")</f>
        <v>-</v>
      </c>
      <c r="E3267">
        <v>58.530396250000003</v>
      </c>
      <c r="F3267">
        <v>291.5</v>
      </c>
      <c r="G3267">
        <v>137.51828923953499</v>
      </c>
      <c r="H3267">
        <v>-4.8809860620447001</v>
      </c>
      <c r="I3267">
        <v>-74.662177087839098</v>
      </c>
      <c r="J3267">
        <v>-2.8154741981150702</v>
      </c>
      <c r="K3267">
        <v>355.93258597624202</v>
      </c>
      <c r="L3267">
        <v>446.62307048327102</v>
      </c>
      <c r="M3267">
        <v>36.444282182364702</v>
      </c>
      <c r="N3267">
        <v>0.33907418473677098</v>
      </c>
      <c r="O3267">
        <v>383.07032590051398</v>
      </c>
      <c r="P3267">
        <v>163.92032593933899</v>
      </c>
    </row>
    <row r="3268" spans="1:17" hidden="1" x14ac:dyDescent="0.3">
      <c r="A3268" t="s">
        <v>6700</v>
      </c>
      <c r="B3268" t="s">
        <v>6701</v>
      </c>
      <c r="C3268" t="str">
        <f>IFERROR(VLOOKUP(Table1[[#This Row],[Ticker]],[1]!Table1[[Symbol]:[Industry]],2,FALSE),"-")</f>
        <v>-</v>
      </c>
      <c r="D3268" t="s">
        <v>140</v>
      </c>
      <c r="E3268">
        <v>58.243425000000002</v>
      </c>
      <c r="F3268">
        <v>87.65</v>
      </c>
      <c r="G3268">
        <v>-12.6927197488831</v>
      </c>
      <c r="H3268">
        <v>1.5519716245500199</v>
      </c>
      <c r="I3268">
        <v>-10.870979564353901</v>
      </c>
      <c r="J3268">
        <v>0.64134879291996105</v>
      </c>
      <c r="M3268">
        <v>100</v>
      </c>
    </row>
    <row r="3269" spans="1:17" hidden="1" x14ac:dyDescent="0.3">
      <c r="A3269" t="s">
        <v>6702</v>
      </c>
      <c r="B3269" t="s">
        <v>6703</v>
      </c>
      <c r="C3269" t="str">
        <f>IFERROR(VLOOKUP(Table1[[#This Row],[Ticker]],[1]!Table1[[Symbol]:[Industry]],2,FALSE),"-")</f>
        <v>-</v>
      </c>
      <c r="D3269" t="s">
        <v>143</v>
      </c>
      <c r="E3269">
        <v>58.17</v>
      </c>
      <c r="F3269">
        <v>290.85000000000002</v>
      </c>
      <c r="G3269">
        <v>-64.846481144247903</v>
      </c>
      <c r="H3269">
        <v>7.7259906974392996</v>
      </c>
      <c r="I3269">
        <v>-38.276901780279402</v>
      </c>
      <c r="J3269">
        <v>4.7931181410161798</v>
      </c>
      <c r="K3269">
        <v>303.36036711799602</v>
      </c>
      <c r="M3269">
        <v>62.748779877494698</v>
      </c>
      <c r="N3269">
        <v>0.51192946058091204</v>
      </c>
      <c r="O3269">
        <v>71.909919202337903</v>
      </c>
      <c r="P3269">
        <v>17.729204614450499</v>
      </c>
    </row>
    <row r="3270" spans="1:17" hidden="1" x14ac:dyDescent="0.3">
      <c r="A3270" t="s">
        <v>6704</v>
      </c>
      <c r="B3270" t="s">
        <v>6705</v>
      </c>
      <c r="C3270" t="str">
        <f>IFERROR(VLOOKUP(Table1[[#This Row],[Ticker]],[1]!Table1[[Symbol]:[Industry]],2,FALSE),"-")</f>
        <v>-</v>
      </c>
      <c r="D3270" t="s">
        <v>344</v>
      </c>
      <c r="E3270">
        <v>58.164681600000002</v>
      </c>
      <c r="F3270">
        <v>62.67</v>
      </c>
      <c r="G3270">
        <v>-11.894454021199399</v>
      </c>
      <c r="H3270">
        <v>-10.8104020596012</v>
      </c>
      <c r="I3270">
        <v>-17.994033163693</v>
      </c>
      <c r="J3270">
        <v>-3.0027320286256001</v>
      </c>
      <c r="K3270">
        <v>67.263069208877994</v>
      </c>
      <c r="L3270">
        <v>64.931465652124501</v>
      </c>
      <c r="M3270">
        <v>35.358230603114599</v>
      </c>
      <c r="N3270">
        <v>0.68766241195931699</v>
      </c>
      <c r="O3270">
        <v>40.912717408648398</v>
      </c>
      <c r="P3270">
        <v>25.34</v>
      </c>
      <c r="Q3270">
        <v>2.7403206089694002E-2</v>
      </c>
    </row>
    <row r="3271" spans="1:17" hidden="1" x14ac:dyDescent="0.3">
      <c r="A3271" t="s">
        <v>6706</v>
      </c>
      <c r="B3271" t="s">
        <v>6707</v>
      </c>
      <c r="C3271" t="str">
        <f>IFERROR(VLOOKUP(Table1[[#This Row],[Ticker]],[1]!Table1[[Symbol]:[Industry]],2,FALSE),"-")</f>
        <v>-</v>
      </c>
      <c r="D3271" t="s">
        <v>896</v>
      </c>
      <c r="E3271">
        <v>58.101599999999998</v>
      </c>
      <c r="F3271">
        <v>59.1</v>
      </c>
      <c r="G3271">
        <v>-29.0379510325876</v>
      </c>
      <c r="H3271">
        <v>5.7708074637645597</v>
      </c>
      <c r="I3271">
        <v>-37.849662796744603</v>
      </c>
      <c r="J3271">
        <v>6.3736234798469296</v>
      </c>
      <c r="K3271">
        <v>56.260522858219403</v>
      </c>
      <c r="L3271">
        <v>54.354126903649899</v>
      </c>
      <c r="M3271">
        <v>75.480028356709497</v>
      </c>
      <c r="N3271">
        <v>1.7969969969969899</v>
      </c>
      <c r="O3271">
        <v>42.131979695431397</v>
      </c>
      <c r="P3271">
        <v>28.1995661605206</v>
      </c>
    </row>
    <row r="3272" spans="1:17" hidden="1" x14ac:dyDescent="0.3">
      <c r="A3272" t="s">
        <v>6708</v>
      </c>
      <c r="B3272" t="s">
        <v>6709</v>
      </c>
      <c r="C3272" t="str">
        <f>IFERROR(VLOOKUP(Table1[[#This Row],[Ticker]],[1]!Table1[[Symbol]:[Industry]],2,FALSE),"-")</f>
        <v>-</v>
      </c>
      <c r="D3272" t="s">
        <v>62</v>
      </c>
      <c r="E3272">
        <v>58.071768479999903</v>
      </c>
      <c r="F3272">
        <v>50.7</v>
      </c>
      <c r="G3272">
        <v>-8.0823167464779004</v>
      </c>
      <c r="H3272">
        <v>17.993255498096399</v>
      </c>
      <c r="I3272">
        <v>3.31745955458819</v>
      </c>
      <c r="J3272">
        <v>-1.63284360409449</v>
      </c>
      <c r="K3272">
        <v>44.467008704931402</v>
      </c>
      <c r="L3272">
        <v>43.9290981943603</v>
      </c>
      <c r="M3272">
        <v>63.063234196940002</v>
      </c>
      <c r="N3272">
        <v>3.2949604743082999</v>
      </c>
      <c r="O3272">
        <v>25.9368836291913</v>
      </c>
      <c r="P3272">
        <v>40.638002773925102</v>
      </c>
    </row>
    <row r="3273" spans="1:17" hidden="1" x14ac:dyDescent="0.3">
      <c r="A3273" t="s">
        <v>6710</v>
      </c>
      <c r="B3273" t="s">
        <v>6711</v>
      </c>
      <c r="C3273" t="str">
        <f>IFERROR(VLOOKUP(Table1[[#This Row],[Ticker]],[1]!Table1[[Symbol]:[Industry]],2,FALSE),"-")</f>
        <v>-</v>
      </c>
      <c r="D3273" t="s">
        <v>130</v>
      </c>
      <c r="E3273">
        <v>58.0355828</v>
      </c>
      <c r="F3273">
        <v>84.09</v>
      </c>
      <c r="G3273">
        <v>-44.681920081727597</v>
      </c>
      <c r="H3273">
        <v>-12.844089917368899</v>
      </c>
      <c r="I3273">
        <v>-18.174443648662599</v>
      </c>
      <c r="J3273">
        <v>-4.7503162024181602</v>
      </c>
      <c r="K3273">
        <v>84.689673603200305</v>
      </c>
      <c r="L3273">
        <v>87.310966340249607</v>
      </c>
      <c r="M3273">
        <v>27.014876265007999</v>
      </c>
      <c r="N3273">
        <v>1.0545364927823599</v>
      </c>
      <c r="O3273">
        <v>30.812224997026899</v>
      </c>
      <c r="P3273">
        <v>16.7916666666666</v>
      </c>
      <c r="Q3273">
        <v>6.2147918212535E-2</v>
      </c>
    </row>
    <row r="3274" spans="1:17" hidden="1" x14ac:dyDescent="0.3">
      <c r="A3274" t="s">
        <v>6712</v>
      </c>
      <c r="B3274" t="s">
        <v>6713</v>
      </c>
      <c r="C3274" t="str">
        <f>IFERROR(VLOOKUP(Table1[[#This Row],[Ticker]],[1]!Table1[[Symbol]:[Industry]],2,FALSE),"-")</f>
        <v>-</v>
      </c>
      <c r="D3274" t="s">
        <v>637</v>
      </c>
      <c r="E3274">
        <v>58.003034599999999</v>
      </c>
      <c r="F3274">
        <v>2.13</v>
      </c>
      <c r="G3274">
        <v>13.597963300196501</v>
      </c>
      <c r="H3274">
        <v>-25.055964189778699</v>
      </c>
      <c r="I3274">
        <v>-21.271515300344099</v>
      </c>
      <c r="J3274">
        <v>-9.5996467168649406</v>
      </c>
      <c r="K3274">
        <v>2.0354887572506302</v>
      </c>
      <c r="L3274">
        <v>1.9134172871784101</v>
      </c>
      <c r="M3274">
        <v>22.975272355043799</v>
      </c>
      <c r="N3274">
        <v>1.2838431205796601</v>
      </c>
      <c r="O3274">
        <v>52.582159624413102</v>
      </c>
      <c r="P3274">
        <v>1131.21387283236</v>
      </c>
      <c r="Q3274">
        <v>5.3950996397071002E-2</v>
      </c>
    </row>
    <row r="3275" spans="1:17" hidden="1" x14ac:dyDescent="0.3">
      <c r="A3275" t="s">
        <v>6714</v>
      </c>
      <c r="B3275" t="s">
        <v>6715</v>
      </c>
      <c r="C3275" t="str">
        <f>IFERROR(VLOOKUP(Table1[[#This Row],[Ticker]],[1]!Table1[[Symbol]:[Industry]],2,FALSE),"-")</f>
        <v>-</v>
      </c>
      <c r="D3275" t="s">
        <v>553</v>
      </c>
      <c r="E3275">
        <v>57.84</v>
      </c>
      <c r="F3275">
        <v>3.8</v>
      </c>
      <c r="G3275">
        <v>388.44661439863802</v>
      </c>
      <c r="H3275">
        <v>-46.232434778014003</v>
      </c>
      <c r="I3275">
        <v>7.4851258786892902</v>
      </c>
      <c r="J3275">
        <v>-19.1297843533148</v>
      </c>
      <c r="K3275">
        <v>5.3397281518072797</v>
      </c>
      <c r="L3275">
        <v>3.9086903108252802</v>
      </c>
      <c r="M3275">
        <v>2.17763603013552</v>
      </c>
      <c r="N3275">
        <v>3.79025430743956</v>
      </c>
      <c r="O3275">
        <v>117.36842105263101</v>
      </c>
      <c r="P3275">
        <v>441.87711542367799</v>
      </c>
      <c r="Q3275">
        <v>0.13098145631497901</v>
      </c>
    </row>
    <row r="3276" spans="1:17" hidden="1" x14ac:dyDescent="0.3">
      <c r="A3276" t="s">
        <v>6716</v>
      </c>
      <c r="B3276" t="s">
        <v>6717</v>
      </c>
      <c r="C3276" t="str">
        <f>IFERROR(VLOOKUP(Table1[[#This Row],[Ticker]],[1]!Table1[[Symbol]:[Industry]],2,FALSE),"-")</f>
        <v>-</v>
      </c>
      <c r="E3276">
        <v>57.756999999999998</v>
      </c>
      <c r="F3276">
        <v>92.5</v>
      </c>
      <c r="G3276">
        <v>3.8796534410415999</v>
      </c>
      <c r="H3276">
        <v>-5.1747418595768098</v>
      </c>
      <c r="I3276">
        <v>-33.619504243357397</v>
      </c>
      <c r="J3276">
        <v>1.62853004173691</v>
      </c>
      <c r="K3276">
        <v>89.0990673259316</v>
      </c>
      <c r="L3276">
        <v>89.721666900786801</v>
      </c>
      <c r="M3276">
        <v>62.506332295555303</v>
      </c>
      <c r="N3276">
        <v>0.64918708495534605</v>
      </c>
      <c r="O3276">
        <v>45.199999999999903</v>
      </c>
      <c r="P3276">
        <v>51.564804194658301</v>
      </c>
    </row>
    <row r="3277" spans="1:17" hidden="1" x14ac:dyDescent="0.3">
      <c r="A3277" t="s">
        <v>6718</v>
      </c>
      <c r="B3277" t="s">
        <v>6719</v>
      </c>
      <c r="C3277" t="str">
        <f>IFERROR(VLOOKUP(Table1[[#This Row],[Ticker]],[1]!Table1[[Symbol]:[Industry]],2,FALSE),"-")</f>
        <v>-</v>
      </c>
      <c r="E3277">
        <v>57.674272000000002</v>
      </c>
      <c r="F3277">
        <v>164.95</v>
      </c>
      <c r="G3277">
        <v>16.103362868230999</v>
      </c>
      <c r="H3277">
        <v>-4.0991740663219396</v>
      </c>
      <c r="I3277">
        <v>6.75925157551689</v>
      </c>
      <c r="J3277">
        <v>-6.2248651602041001</v>
      </c>
      <c r="K3277">
        <v>170.478016563463</v>
      </c>
      <c r="L3277">
        <v>150.399391321661</v>
      </c>
      <c r="M3277">
        <v>38.293397738934502</v>
      </c>
      <c r="N3277">
        <v>0.43811175413890302</v>
      </c>
      <c r="O3277">
        <v>27.705365262200601</v>
      </c>
      <c r="P3277">
        <v>82.265193370165704</v>
      </c>
      <c r="Q3277">
        <v>0.13340075250522401</v>
      </c>
    </row>
    <row r="3278" spans="1:17" hidden="1" x14ac:dyDescent="0.3">
      <c r="A3278" t="s">
        <v>6720</v>
      </c>
      <c r="B3278" t="s">
        <v>6721</v>
      </c>
      <c r="C3278" t="str">
        <f>IFERROR(VLOOKUP(Table1[[#This Row],[Ticker]],[1]!Table1[[Symbol]:[Industry]],2,FALSE),"-")</f>
        <v>-</v>
      </c>
      <c r="D3278" t="s">
        <v>114</v>
      </c>
      <c r="E3278">
        <v>57.653120000000001</v>
      </c>
      <c r="F3278">
        <v>50.61</v>
      </c>
      <c r="G3278">
        <v>40.903748424163403</v>
      </c>
      <c r="H3278">
        <v>33.118742459504098</v>
      </c>
      <c r="I3278">
        <v>-5.8091842418669302</v>
      </c>
      <c r="J3278">
        <v>3.1395233697743601</v>
      </c>
      <c r="K3278">
        <v>45.450640294882298</v>
      </c>
      <c r="L3278">
        <v>40.195745041952101</v>
      </c>
      <c r="M3278">
        <v>66.865967871459802</v>
      </c>
      <c r="N3278">
        <v>0.81464822652334801</v>
      </c>
      <c r="O3278">
        <v>16.5777514325232</v>
      </c>
      <c r="P3278">
        <v>94.653846153846104</v>
      </c>
      <c r="Q3278">
        <v>8.1350743115062005E-2</v>
      </c>
    </row>
    <row r="3279" spans="1:17" hidden="1" x14ac:dyDescent="0.3">
      <c r="A3279" t="s">
        <v>6722</v>
      </c>
      <c r="B3279" t="s">
        <v>6723</v>
      </c>
      <c r="C3279" t="str">
        <f>IFERROR(VLOOKUP(Table1[[#This Row],[Ticker]],[1]!Table1[[Symbol]:[Industry]],2,FALSE),"-")</f>
        <v>-</v>
      </c>
      <c r="D3279" t="s">
        <v>330</v>
      </c>
      <c r="E3279">
        <v>57.647950000000002</v>
      </c>
      <c r="F3279">
        <v>104.2</v>
      </c>
      <c r="G3279">
        <v>-45.969771165260802</v>
      </c>
      <c r="H3279">
        <v>1.3796793745776901</v>
      </c>
      <c r="I3279">
        <v>-39.397635023763101</v>
      </c>
      <c r="J3279">
        <v>-0.66932754489318902</v>
      </c>
      <c r="K3279">
        <v>107.403965989833</v>
      </c>
      <c r="L3279">
        <v>123.76163763694299</v>
      </c>
      <c r="M3279">
        <v>51.836333066666299</v>
      </c>
      <c r="N3279">
        <v>1.3445584138092901</v>
      </c>
      <c r="O3279">
        <v>100.575815738963</v>
      </c>
      <c r="P3279">
        <v>20.004606702752501</v>
      </c>
      <c r="Q3279">
        <v>0.11834563894361599</v>
      </c>
    </row>
    <row r="3280" spans="1:17" hidden="1" x14ac:dyDescent="0.3">
      <c r="A3280" t="s">
        <v>6724</v>
      </c>
      <c r="B3280" t="s">
        <v>6725</v>
      </c>
      <c r="C3280" t="str">
        <f>IFERROR(VLOOKUP(Table1[[#This Row],[Ticker]],[1]!Table1[[Symbol]:[Industry]],2,FALSE),"-")</f>
        <v>-</v>
      </c>
      <c r="E3280">
        <v>57.512</v>
      </c>
      <c r="F3280">
        <v>71.89</v>
      </c>
      <c r="G3280">
        <v>308.50419439517498</v>
      </c>
      <c r="H3280">
        <v>10.690292451663799</v>
      </c>
      <c r="I3280">
        <v>108.341412317511</v>
      </c>
      <c r="J3280">
        <v>-0.76243741453936598</v>
      </c>
      <c r="K3280">
        <v>60.861456050312597</v>
      </c>
      <c r="M3280">
        <v>100</v>
      </c>
      <c r="N3280">
        <v>0.59288537549407105</v>
      </c>
      <c r="O3280">
        <v>0</v>
      </c>
      <c r="P3280">
        <v>334.90623109497801</v>
      </c>
    </row>
    <row r="3281" spans="1:17" hidden="1" x14ac:dyDescent="0.3">
      <c r="A3281" t="s">
        <v>6726</v>
      </c>
      <c r="B3281" t="s">
        <v>6727</v>
      </c>
      <c r="C3281" t="str">
        <f>IFERROR(VLOOKUP(Table1[[#This Row],[Ticker]],[1]!Table1[[Symbol]:[Industry]],2,FALSE),"-")</f>
        <v>-</v>
      </c>
      <c r="D3281" t="s">
        <v>130</v>
      </c>
      <c r="E3281">
        <v>57.457915839999998</v>
      </c>
      <c r="F3281">
        <v>42.75</v>
      </c>
      <c r="G3281">
        <v>-36.116925823351501</v>
      </c>
      <c r="H3281">
        <v>-9.3796892452111091</v>
      </c>
      <c r="I3281">
        <v>-21.624702296232499</v>
      </c>
      <c r="J3281">
        <v>3.4646157255572501</v>
      </c>
      <c r="O3281">
        <v>14.0350877192982</v>
      </c>
      <c r="P3281">
        <v>9.6153846153846203</v>
      </c>
    </row>
    <row r="3282" spans="1:17" hidden="1" x14ac:dyDescent="0.3">
      <c r="A3282" t="s">
        <v>6728</v>
      </c>
      <c r="B3282" t="s">
        <v>6729</v>
      </c>
      <c r="C3282" t="str">
        <f>IFERROR(VLOOKUP(Table1[[#This Row],[Ticker]],[1]!Table1[[Symbol]:[Industry]],2,FALSE),"-")</f>
        <v>-</v>
      </c>
      <c r="D3282" t="s">
        <v>553</v>
      </c>
      <c r="E3282">
        <v>57.397840000000002</v>
      </c>
      <c r="F3282">
        <v>106.45</v>
      </c>
      <c r="G3282">
        <v>63.687249014482198</v>
      </c>
      <c r="H3282">
        <v>-2.7001949590095</v>
      </c>
      <c r="I3282">
        <v>32.116705566322302</v>
      </c>
      <c r="J3282">
        <v>-7.1800198321217801</v>
      </c>
      <c r="K3282">
        <v>116.746271345027</v>
      </c>
      <c r="L3282">
        <v>99.070029409130598</v>
      </c>
      <c r="M3282">
        <v>34.827455487735499</v>
      </c>
      <c r="N3282">
        <v>1.5088722365929701</v>
      </c>
      <c r="O3282">
        <v>58.290277125410903</v>
      </c>
      <c r="P3282">
        <v>114.44399677679201</v>
      </c>
      <c r="Q3282">
        <v>0.108736940612029</v>
      </c>
    </row>
    <row r="3283" spans="1:17" hidden="1" x14ac:dyDescent="0.3">
      <c r="A3283" t="s">
        <v>6730</v>
      </c>
      <c r="B3283" t="s">
        <v>6731</v>
      </c>
      <c r="C3283" t="str">
        <f>IFERROR(VLOOKUP(Table1[[#This Row],[Ticker]],[1]!Table1[[Symbol]:[Industry]],2,FALSE),"-")</f>
        <v>-</v>
      </c>
      <c r="D3283" t="s">
        <v>111</v>
      </c>
      <c r="E3283">
        <v>57.260043750000001</v>
      </c>
      <c r="F3283">
        <v>1010.1</v>
      </c>
      <c r="G3283">
        <v>18.311430348907098</v>
      </c>
      <c r="H3283">
        <v>-14.795933808222101</v>
      </c>
      <c r="I3283">
        <v>12.7938905310191</v>
      </c>
      <c r="J3283">
        <v>-0.76243741453936598</v>
      </c>
      <c r="K3283">
        <v>977.86559835314097</v>
      </c>
      <c r="M3283">
        <v>9.7096079921069993E-3</v>
      </c>
      <c r="N3283">
        <v>0.82051282051282004</v>
      </c>
      <c r="O3283">
        <v>35.135135135135101</v>
      </c>
      <c r="P3283">
        <v>86.176389272878097</v>
      </c>
    </row>
    <row r="3284" spans="1:17" hidden="1" x14ac:dyDescent="0.3">
      <c r="A3284" t="s">
        <v>6732</v>
      </c>
      <c r="B3284" t="s">
        <v>6733</v>
      </c>
      <c r="C3284" t="str">
        <f>IFERROR(VLOOKUP(Table1[[#This Row],[Ticker]],[1]!Table1[[Symbol]:[Industry]],2,FALSE),"-")</f>
        <v>-</v>
      </c>
      <c r="D3284" t="s">
        <v>413</v>
      </c>
      <c r="E3284">
        <v>57.206485499999999</v>
      </c>
      <c r="F3284">
        <v>2.62</v>
      </c>
      <c r="G3284">
        <v>4.7860821120777102</v>
      </c>
      <c r="H3284">
        <v>18.555146921332302</v>
      </c>
      <c r="I3284">
        <v>-17.665208856137699</v>
      </c>
      <c r="J3284">
        <v>-11.762437414539299</v>
      </c>
      <c r="K3284">
        <v>2.3542315089046002</v>
      </c>
      <c r="L3284">
        <v>2.3461498171092998</v>
      </c>
      <c r="M3284">
        <v>62.034199067127702</v>
      </c>
      <c r="N3284">
        <v>2.92224925738146</v>
      </c>
      <c r="O3284">
        <v>35.496183206106799</v>
      </c>
      <c r="P3284">
        <v>40.860215053763397</v>
      </c>
      <c r="Q3284">
        <v>7.8301317915872998E-2</v>
      </c>
    </row>
    <row r="3285" spans="1:17" hidden="1" x14ac:dyDescent="0.3">
      <c r="A3285" t="s">
        <v>6734</v>
      </c>
      <c r="B3285" t="s">
        <v>6735</v>
      </c>
      <c r="C3285" t="str">
        <f>IFERROR(VLOOKUP(Table1[[#This Row],[Ticker]],[1]!Table1[[Symbol]:[Industry]],2,FALSE),"-")</f>
        <v>-</v>
      </c>
      <c r="D3285" t="s">
        <v>21</v>
      </c>
      <c r="E3285">
        <v>57.093600850000001</v>
      </c>
      <c r="F3285">
        <v>4.6900000000000004</v>
      </c>
      <c r="G3285">
        <v>86.779781482014698</v>
      </c>
      <c r="H3285">
        <v>42.428312539780997</v>
      </c>
      <c r="I3285">
        <v>41.860678630594101</v>
      </c>
      <c r="J3285">
        <v>9.0736281592311396</v>
      </c>
      <c r="K3285">
        <v>3.3480267184436601</v>
      </c>
      <c r="L3285">
        <v>2.6053419959589199</v>
      </c>
      <c r="M3285">
        <v>99.933343545403901</v>
      </c>
      <c r="N3285">
        <v>1.7428741972369799</v>
      </c>
      <c r="O3285">
        <v>0</v>
      </c>
      <c r="P3285">
        <v>193.125</v>
      </c>
      <c r="Q3285">
        <v>8.1971989001772994E-2</v>
      </c>
    </row>
    <row r="3286" spans="1:17" hidden="1" x14ac:dyDescent="0.3">
      <c r="A3286" t="s">
        <v>6736</v>
      </c>
      <c r="B3286" t="s">
        <v>6737</v>
      </c>
      <c r="C3286" t="str">
        <f>IFERROR(VLOOKUP(Table1[[#This Row],[Ticker]],[1]!Table1[[Symbol]:[Industry]],2,FALSE),"-")</f>
        <v>-</v>
      </c>
      <c r="D3286" t="s">
        <v>1411</v>
      </c>
      <c r="E3286">
        <v>56.973239999999997</v>
      </c>
      <c r="F3286">
        <v>32.049999999999997</v>
      </c>
      <c r="G3286">
        <v>20.279885496992801</v>
      </c>
      <c r="H3286">
        <v>-11.085375954484601</v>
      </c>
      <c r="I3286">
        <v>-13.4761522390236</v>
      </c>
      <c r="J3286">
        <v>-0.57429066007088503</v>
      </c>
      <c r="K3286">
        <v>32.649732458479498</v>
      </c>
      <c r="L3286">
        <v>30.424259394658499</v>
      </c>
      <c r="M3286">
        <v>52.879605838444597</v>
      </c>
      <c r="N3286">
        <v>0.45478580261232499</v>
      </c>
      <c r="O3286">
        <v>45.273010920436803</v>
      </c>
      <c r="P3286">
        <v>97.230769230769198</v>
      </c>
      <c r="Q3286">
        <v>0.12220030633776301</v>
      </c>
    </row>
    <row r="3287" spans="1:17" hidden="1" x14ac:dyDescent="0.3">
      <c r="A3287" t="s">
        <v>6738</v>
      </c>
      <c r="B3287" t="s">
        <v>6739</v>
      </c>
      <c r="C3287" t="str">
        <f>IFERROR(VLOOKUP(Table1[[#This Row],[Ticker]],[1]!Table1[[Symbol]:[Industry]],2,FALSE),"-")</f>
        <v>-</v>
      </c>
      <c r="D3287" t="s">
        <v>413</v>
      </c>
      <c r="E3287">
        <v>56.639817564999902</v>
      </c>
      <c r="F3287">
        <v>0.94</v>
      </c>
      <c r="G3287">
        <v>-44.662906265020801</v>
      </c>
      <c r="H3287">
        <v>11.811505689739301</v>
      </c>
      <c r="I3287">
        <v>-12.962444751631899</v>
      </c>
      <c r="J3287">
        <v>-8.3814850335869906</v>
      </c>
      <c r="K3287">
        <v>0.86962241853467503</v>
      </c>
      <c r="L3287">
        <v>0.85964835981561905</v>
      </c>
      <c r="M3287">
        <v>54.504295418177897</v>
      </c>
      <c r="N3287">
        <v>3.1490844119397501</v>
      </c>
      <c r="O3287">
        <v>43.6170212765957</v>
      </c>
      <c r="P3287">
        <v>42.424242424242401</v>
      </c>
      <c r="Q3287">
        <v>0.109537727999845</v>
      </c>
    </row>
    <row r="3288" spans="1:17" hidden="1" x14ac:dyDescent="0.3">
      <c r="A3288" t="s">
        <v>6740</v>
      </c>
      <c r="B3288" t="s">
        <v>6741</v>
      </c>
      <c r="C3288" t="str">
        <f>IFERROR(VLOOKUP(Table1[[#This Row],[Ticker]],[1]!Table1[[Symbol]:[Industry]],2,FALSE),"-")</f>
        <v>-</v>
      </c>
      <c r="E3288">
        <v>56.556614400000001</v>
      </c>
      <c r="F3288">
        <v>114.4</v>
      </c>
      <c r="G3288">
        <v>157.11717023947699</v>
      </c>
      <c r="H3288">
        <v>-9.0022278337753701</v>
      </c>
      <c r="I3288">
        <v>475.35918066715101</v>
      </c>
      <c r="J3288">
        <v>-6.5672953807806103</v>
      </c>
      <c r="K3288">
        <v>106.38663118941599</v>
      </c>
      <c r="L3288">
        <v>64.073024040496307</v>
      </c>
      <c r="M3288">
        <v>21.620723457445202</v>
      </c>
      <c r="N3288">
        <v>0.95436769933976595</v>
      </c>
      <c r="O3288">
        <v>17.089160839160801</v>
      </c>
      <c r="P3288">
        <v>494.903796151846</v>
      </c>
      <c r="Q3288">
        <v>0.157450034124753</v>
      </c>
    </row>
    <row r="3289" spans="1:17" hidden="1" x14ac:dyDescent="0.3">
      <c r="A3289" t="s">
        <v>6742</v>
      </c>
      <c r="B3289" t="s">
        <v>6743</v>
      </c>
      <c r="C3289" t="str">
        <f>IFERROR(VLOOKUP(Table1[[#This Row],[Ticker]],[1]!Table1[[Symbol]:[Industry]],2,FALSE),"-")</f>
        <v>-</v>
      </c>
      <c r="E3289">
        <v>56.518439999999998</v>
      </c>
      <c r="F3289">
        <v>1145</v>
      </c>
      <c r="G3289">
        <v>685.07918229381801</v>
      </c>
      <c r="H3289">
        <v>16.7648684685721</v>
      </c>
      <c r="I3289">
        <v>183.68848294194001</v>
      </c>
      <c r="J3289">
        <v>19.930907331876199</v>
      </c>
      <c r="K3289">
        <v>851.54364503934403</v>
      </c>
      <c r="L3289">
        <v>573.10399665544105</v>
      </c>
      <c r="M3289">
        <v>92.860744109878993</v>
      </c>
      <c r="N3289">
        <v>1.9092651280094199</v>
      </c>
      <c r="O3289">
        <v>2.62008733624454</v>
      </c>
      <c r="P3289">
        <v>890.91302466464697</v>
      </c>
      <c r="Q3289">
        <v>0.47431647872910099</v>
      </c>
    </row>
    <row r="3290" spans="1:17" hidden="1" x14ac:dyDescent="0.3">
      <c r="A3290" t="s">
        <v>6744</v>
      </c>
      <c r="B3290" t="s">
        <v>6745</v>
      </c>
      <c r="C3290" t="str">
        <f>IFERROR(VLOOKUP(Table1[[#This Row],[Ticker]],[1]!Table1[[Symbol]:[Industry]],2,FALSE),"-")</f>
        <v>-</v>
      </c>
      <c r="D3290" t="s">
        <v>1402</v>
      </c>
      <c r="E3290">
        <v>56.385080000000002</v>
      </c>
      <c r="F3290">
        <v>80.75</v>
      </c>
      <c r="G3290">
        <v>-26.4639178879222</v>
      </c>
      <c r="H3290">
        <v>34.460164842479301</v>
      </c>
      <c r="I3290">
        <v>-1.29337481652015</v>
      </c>
      <c r="J3290">
        <v>2.5828433500962298</v>
      </c>
      <c r="K3290">
        <v>69.987813411805902</v>
      </c>
      <c r="L3290">
        <v>69.604616329330298</v>
      </c>
      <c r="M3290">
        <v>48.595299723504901</v>
      </c>
      <c r="N3290">
        <v>2.05738396624472</v>
      </c>
      <c r="O3290">
        <v>29.659442724458199</v>
      </c>
      <c r="P3290">
        <v>49.814471243042597</v>
      </c>
      <c r="Q3290">
        <v>6.4158972021545996E-2</v>
      </c>
    </row>
    <row r="3291" spans="1:17" hidden="1" x14ac:dyDescent="0.3">
      <c r="A3291" t="s">
        <v>6746</v>
      </c>
      <c r="B3291" t="s">
        <v>6747</v>
      </c>
      <c r="C3291" t="str">
        <f>IFERROR(VLOOKUP(Table1[[#This Row],[Ticker]],[1]!Table1[[Symbol]:[Industry]],2,FALSE),"-")</f>
        <v>-</v>
      </c>
      <c r="D3291" t="s">
        <v>246</v>
      </c>
      <c r="E3291">
        <v>56.296125000000004</v>
      </c>
      <c r="F3291">
        <v>175.85</v>
      </c>
      <c r="G3291">
        <v>-22.3487822619336</v>
      </c>
      <c r="H3291">
        <v>4.6195344705368298</v>
      </c>
      <c r="I3291">
        <v>8.5353923067675108</v>
      </c>
      <c r="J3291">
        <v>9.8017882757367403</v>
      </c>
      <c r="K3291">
        <v>166.71413934618801</v>
      </c>
      <c r="L3291">
        <v>158.02937499237899</v>
      </c>
      <c r="M3291">
        <v>72.164880937770306</v>
      </c>
      <c r="N3291">
        <v>0.92624496619423602</v>
      </c>
      <c r="O3291">
        <v>43.275518908160301</v>
      </c>
      <c r="P3291">
        <v>39.2319873317497</v>
      </c>
      <c r="Q3291">
        <v>8.2474402977202002E-2</v>
      </c>
    </row>
    <row r="3292" spans="1:17" hidden="1" x14ac:dyDescent="0.3">
      <c r="A3292" t="s">
        <v>6748</v>
      </c>
      <c r="B3292" t="s">
        <v>6749</v>
      </c>
      <c r="C3292" t="str">
        <f>IFERROR(VLOOKUP(Table1[[#This Row],[Ticker]],[1]!Table1[[Symbol]:[Industry]],2,FALSE),"-")</f>
        <v>-</v>
      </c>
      <c r="D3292" t="s">
        <v>371</v>
      </c>
      <c r="E3292">
        <v>56.276688</v>
      </c>
      <c r="F3292">
        <v>154.1</v>
      </c>
      <c r="G3292">
        <v>-10.971325089316499</v>
      </c>
      <c r="H3292">
        <v>4.07310191725169</v>
      </c>
      <c r="I3292">
        <v>-24.823065503851499</v>
      </c>
      <c r="J3292">
        <v>-3.2014618047832699</v>
      </c>
      <c r="K3292">
        <v>152.76427899205501</v>
      </c>
      <c r="L3292">
        <v>153.161668679727</v>
      </c>
      <c r="M3292">
        <v>53.924183092756302</v>
      </c>
      <c r="N3292">
        <v>0.68119707210215596</v>
      </c>
      <c r="O3292">
        <v>64.179104477611901</v>
      </c>
      <c r="P3292">
        <v>33.999999999999901</v>
      </c>
      <c r="Q3292">
        <v>5.3294541422195002E-2</v>
      </c>
    </row>
    <row r="3293" spans="1:17" hidden="1" x14ac:dyDescent="0.3">
      <c r="A3293" t="s">
        <v>6750</v>
      </c>
      <c r="B3293" t="s">
        <v>6751</v>
      </c>
      <c r="C3293" t="str">
        <f>IFERROR(VLOOKUP(Table1[[#This Row],[Ticker]],[1]!Table1[[Symbol]:[Industry]],2,FALSE),"-")</f>
        <v>-</v>
      </c>
      <c r="D3293" t="s">
        <v>122</v>
      </c>
      <c r="E3293">
        <v>56.21472</v>
      </c>
      <c r="F3293">
        <v>8.8800000000000008</v>
      </c>
      <c r="G3293">
        <v>-21.764700195641701</v>
      </c>
      <c r="H3293">
        <v>-13.269516551175</v>
      </c>
      <c r="I3293">
        <v>-27.418852183150701</v>
      </c>
      <c r="J3293">
        <v>-2.6285186439575798</v>
      </c>
      <c r="K3293">
        <v>9.5251107443367609</v>
      </c>
      <c r="L3293">
        <v>10.0996586209985</v>
      </c>
      <c r="M3293">
        <v>37.041417994619898</v>
      </c>
      <c r="N3293">
        <v>0.95848165122520401</v>
      </c>
      <c r="O3293">
        <v>72.297297297297206</v>
      </c>
      <c r="P3293">
        <v>28.695652173913</v>
      </c>
      <c r="Q3293">
        <v>3.9436131057350001E-3</v>
      </c>
    </row>
    <row r="3294" spans="1:17" hidden="1" x14ac:dyDescent="0.3">
      <c r="A3294" t="s">
        <v>6752</v>
      </c>
      <c r="B3294" t="s">
        <v>6753</v>
      </c>
      <c r="C3294" t="str">
        <f>IFERROR(VLOOKUP(Table1[[#This Row],[Ticker]],[1]!Table1[[Symbol]:[Industry]],2,FALSE),"-")</f>
        <v>-</v>
      </c>
      <c r="D3294" t="s">
        <v>140</v>
      </c>
      <c r="E3294">
        <v>56.212830491999902</v>
      </c>
      <c r="F3294">
        <v>42.7</v>
      </c>
      <c r="G3294">
        <v>12.504924913729401</v>
      </c>
      <c r="H3294">
        <v>-0.76262466784791105</v>
      </c>
      <c r="I3294">
        <v>8.0340070520345606</v>
      </c>
      <c r="J3294">
        <v>-5.9523108322608804</v>
      </c>
      <c r="K3294">
        <v>43.692314736797698</v>
      </c>
      <c r="L3294">
        <v>40.300824636743002</v>
      </c>
      <c r="M3294">
        <v>40.016628787372298</v>
      </c>
      <c r="N3294">
        <v>0.77480750124192699</v>
      </c>
      <c r="O3294">
        <v>24.8243559718969</v>
      </c>
      <c r="P3294">
        <v>42.3333333333333</v>
      </c>
      <c r="Q3294">
        <v>2.5283375736399001E-2</v>
      </c>
    </row>
    <row r="3295" spans="1:17" hidden="1" x14ac:dyDescent="0.3">
      <c r="A3295" t="s">
        <v>6754</v>
      </c>
      <c r="B3295" t="s">
        <v>6755</v>
      </c>
      <c r="C3295" t="str">
        <f>IFERROR(VLOOKUP(Table1[[#This Row],[Ticker]],[1]!Table1[[Symbol]:[Industry]],2,FALSE),"-")</f>
        <v>-</v>
      </c>
      <c r="E3295">
        <v>56.179983720000003</v>
      </c>
      <c r="F3295">
        <v>70</v>
      </c>
      <c r="G3295">
        <v>42.2726620953772</v>
      </c>
      <c r="H3295">
        <v>-16.539835157520599</v>
      </c>
      <c r="I3295">
        <v>-0.56895107629515795</v>
      </c>
      <c r="J3295">
        <v>-4.1427191046802196</v>
      </c>
      <c r="K3295">
        <v>73.767162810752197</v>
      </c>
      <c r="L3295">
        <v>66.063004744399095</v>
      </c>
      <c r="M3295">
        <v>32.516906909348997</v>
      </c>
      <c r="N3295">
        <v>1.5868966392216699</v>
      </c>
      <c r="O3295">
        <v>34.9</v>
      </c>
      <c r="P3295">
        <v>142.38227146814401</v>
      </c>
      <c r="Q3295">
        <v>0.17120512280310901</v>
      </c>
    </row>
    <row r="3296" spans="1:17" hidden="1" x14ac:dyDescent="0.3">
      <c r="A3296" t="s">
        <v>6756</v>
      </c>
      <c r="B3296" t="s">
        <v>6757</v>
      </c>
      <c r="C3296" t="str">
        <f>IFERROR(VLOOKUP(Table1[[#This Row],[Ticker]],[1]!Table1[[Symbol]:[Industry]],2,FALSE),"-")</f>
        <v>-</v>
      </c>
      <c r="D3296" t="s">
        <v>130</v>
      </c>
      <c r="E3296">
        <v>56.020868499999999</v>
      </c>
      <c r="F3296">
        <v>4</v>
      </c>
      <c r="G3296">
        <v>16.455106157339401</v>
      </c>
      <c r="H3296">
        <v>-4.54963507585469</v>
      </c>
      <c r="I3296">
        <v>-33.478440623664902</v>
      </c>
      <c r="J3296">
        <v>0.255374290295239</v>
      </c>
      <c r="K3296">
        <v>3.9753189690148498</v>
      </c>
      <c r="L3296">
        <v>4.2652690150953001</v>
      </c>
      <c r="M3296">
        <v>53.527816028844903</v>
      </c>
      <c r="N3296">
        <v>1.2065722514372099</v>
      </c>
      <c r="O3296">
        <v>44.999999999999901</v>
      </c>
      <c r="Q3296">
        <v>7.5657151971290998E-2</v>
      </c>
    </row>
    <row r="3297" spans="1:17" hidden="1" x14ac:dyDescent="0.3">
      <c r="A3297" t="s">
        <v>6758</v>
      </c>
      <c r="B3297" t="s">
        <v>6759</v>
      </c>
      <c r="C3297" t="str">
        <f>IFERROR(VLOOKUP(Table1[[#This Row],[Ticker]],[1]!Table1[[Symbol]:[Industry]],2,FALSE),"-")</f>
        <v>-</v>
      </c>
      <c r="D3297" t="s">
        <v>75</v>
      </c>
      <c r="E3297">
        <v>55.990561049999997</v>
      </c>
      <c r="F3297">
        <v>54.56</v>
      </c>
      <c r="G3297">
        <v>-60.888107785298097</v>
      </c>
      <c r="H3297">
        <v>-6.3917042619809097</v>
      </c>
      <c r="I3297">
        <v>-28.599384099543499</v>
      </c>
      <c r="J3297">
        <v>-1.6868528577150099</v>
      </c>
      <c r="K3297">
        <v>55.730800286977399</v>
      </c>
      <c r="L3297">
        <v>62.303687960366098</v>
      </c>
      <c r="M3297">
        <v>57.650299685989097</v>
      </c>
      <c r="N3297">
        <v>0.77703542538877401</v>
      </c>
      <c r="O3297">
        <v>82.368035190615799</v>
      </c>
      <c r="P3297">
        <v>11.3469387755102</v>
      </c>
      <c r="Q3297">
        <v>1.854372349205E-2</v>
      </c>
    </row>
    <row r="3298" spans="1:17" hidden="1" x14ac:dyDescent="0.3">
      <c r="A3298" t="s">
        <v>6760</v>
      </c>
      <c r="B3298" t="s">
        <v>6761</v>
      </c>
      <c r="C3298" t="str">
        <f>IFERROR(VLOOKUP(Table1[[#This Row],[Ticker]],[1]!Table1[[Symbol]:[Industry]],2,FALSE),"-")</f>
        <v>-</v>
      </c>
      <c r="E3298">
        <v>55.954135295999997</v>
      </c>
      <c r="F3298">
        <v>64.92</v>
      </c>
      <c r="G3298">
        <v>-70.436519458424101</v>
      </c>
      <c r="H3298">
        <v>-27.926479010371501</v>
      </c>
      <c r="I3298">
        <v>-63.749575783960502</v>
      </c>
      <c r="J3298">
        <v>-6.88901969302038</v>
      </c>
      <c r="K3298">
        <v>93.321119909731493</v>
      </c>
      <c r="L3298">
        <v>108.877015046351</v>
      </c>
      <c r="M3298">
        <v>34.706776108588002</v>
      </c>
      <c r="N3298">
        <v>4.3546038543897199</v>
      </c>
      <c r="O3298">
        <v>146.45717806531101</v>
      </c>
      <c r="P3298">
        <v>3.0476190476190501</v>
      </c>
      <c r="Q3298">
        <v>1.5306483084893E-2</v>
      </c>
    </row>
    <row r="3299" spans="1:17" hidden="1" x14ac:dyDescent="0.3">
      <c r="A3299" t="s">
        <v>6762</v>
      </c>
      <c r="B3299" t="s">
        <v>6763</v>
      </c>
      <c r="C3299" t="str">
        <f>IFERROR(VLOOKUP(Table1[[#This Row],[Ticker]],[1]!Table1[[Symbol]:[Industry]],2,FALSE),"-")</f>
        <v>-</v>
      </c>
      <c r="D3299" t="s">
        <v>140</v>
      </c>
      <c r="E3299">
        <v>55.9197086</v>
      </c>
      <c r="F3299">
        <v>31.49</v>
      </c>
      <c r="G3299">
        <v>31.1267276823876</v>
      </c>
      <c r="H3299">
        <v>11.788007441426901</v>
      </c>
      <c r="I3299">
        <v>-4.1042671268098401</v>
      </c>
      <c r="J3299">
        <v>14.246288588951</v>
      </c>
      <c r="K3299">
        <v>30.118575045515399</v>
      </c>
      <c r="L3299">
        <v>28.098371218969401</v>
      </c>
      <c r="M3299">
        <v>74.345227496057205</v>
      </c>
      <c r="N3299">
        <v>2.5831819549296702</v>
      </c>
      <c r="O3299">
        <v>20.101619561765599</v>
      </c>
      <c r="P3299">
        <v>99.936507936507894</v>
      </c>
      <c r="Q3299">
        <v>6.9201208975625997E-2</v>
      </c>
    </row>
    <row r="3300" spans="1:17" hidden="1" x14ac:dyDescent="0.3">
      <c r="A3300" t="s">
        <v>6764</v>
      </c>
      <c r="B3300" t="s">
        <v>6765</v>
      </c>
      <c r="C3300" t="str">
        <f>IFERROR(VLOOKUP(Table1[[#This Row],[Ticker]],[1]!Table1[[Symbol]:[Industry]],2,FALSE),"-")</f>
        <v>-</v>
      </c>
      <c r="D3300" t="s">
        <v>700</v>
      </c>
      <c r="E3300">
        <v>55.885103439999902</v>
      </c>
      <c r="F3300">
        <v>41.33</v>
      </c>
      <c r="G3300">
        <v>48.5027453569041</v>
      </c>
      <c r="H3300">
        <v>-10.2623862081273</v>
      </c>
      <c r="I3300">
        <v>-24.899286856894999</v>
      </c>
      <c r="J3300">
        <v>5.2119215598195998</v>
      </c>
      <c r="K3300">
        <v>42.398686786038603</v>
      </c>
      <c r="L3300">
        <v>38.452386653868302</v>
      </c>
      <c r="M3300">
        <v>55.2089034967426</v>
      </c>
      <c r="N3300">
        <v>0.34183432950578202</v>
      </c>
      <c r="O3300">
        <v>46.479554802806597</v>
      </c>
      <c r="P3300">
        <v>106.65</v>
      </c>
      <c r="Q3300">
        <v>7.6885585741877996E-2</v>
      </c>
    </row>
    <row r="3301" spans="1:17" hidden="1" x14ac:dyDescent="0.3">
      <c r="A3301" t="s">
        <v>6766</v>
      </c>
      <c r="B3301" t="s">
        <v>6767</v>
      </c>
      <c r="C3301" t="str">
        <f>IFERROR(VLOOKUP(Table1[[#This Row],[Ticker]],[1]!Table1[[Symbol]:[Industry]],2,FALSE),"-")</f>
        <v>-</v>
      </c>
      <c r="D3301" t="s">
        <v>637</v>
      </c>
      <c r="E3301">
        <v>55.878370740000001</v>
      </c>
      <c r="F3301">
        <v>0.87</v>
      </c>
      <c r="G3301">
        <v>-44.920555218321901</v>
      </c>
      <c r="H3301">
        <v>-0.404801399081062</v>
      </c>
      <c r="I3301">
        <v>-60.733342584449197</v>
      </c>
      <c r="J3301">
        <v>16.120679468577499</v>
      </c>
      <c r="K3301">
        <v>0.87597937327890496</v>
      </c>
      <c r="L3301">
        <v>1.15207353162712</v>
      </c>
      <c r="M3301">
        <v>84.1701534772819</v>
      </c>
      <c r="N3301">
        <v>0.76607380521487101</v>
      </c>
      <c r="O3301">
        <v>129.88505747126399</v>
      </c>
      <c r="P3301">
        <v>19.178082191780799</v>
      </c>
      <c r="Q3301">
        <v>5.9456083917787998E-2</v>
      </c>
    </row>
    <row r="3302" spans="1:17" hidden="1" x14ac:dyDescent="0.3">
      <c r="A3302" t="s">
        <v>6768</v>
      </c>
      <c r="B3302" t="s">
        <v>6769</v>
      </c>
      <c r="C3302" t="str">
        <f>IFERROR(VLOOKUP(Table1[[#This Row],[Ticker]],[1]!Table1[[Symbol]:[Industry]],2,FALSE),"-")</f>
        <v>-</v>
      </c>
      <c r="E3302">
        <v>55.853694300000001</v>
      </c>
      <c r="F3302">
        <v>3.95</v>
      </c>
      <c r="G3302">
        <v>8.8719359029362703</v>
      </c>
      <c r="H3302">
        <v>-7.1019999954053397</v>
      </c>
      <c r="I3302">
        <v>-18.5291985154741</v>
      </c>
      <c r="J3302">
        <v>-8.2503601198533598</v>
      </c>
      <c r="K3302">
        <v>3.81330679945503</v>
      </c>
      <c r="L3302">
        <v>3.5304780551109598</v>
      </c>
      <c r="M3302">
        <v>42.444459769068303</v>
      </c>
      <c r="N3302">
        <v>1.1140201091411699</v>
      </c>
      <c r="O3302">
        <v>44.8101265822784</v>
      </c>
      <c r="P3302">
        <v>60.569105691056897</v>
      </c>
      <c r="Q3302">
        <v>5.5651852785697002E-2</v>
      </c>
    </row>
    <row r="3303" spans="1:17" hidden="1" x14ac:dyDescent="0.3">
      <c r="A3303" t="s">
        <v>6770</v>
      </c>
      <c r="B3303" t="s">
        <v>6771</v>
      </c>
      <c r="C3303" t="str">
        <f>IFERROR(VLOOKUP(Table1[[#This Row],[Ticker]],[1]!Table1[[Symbol]:[Industry]],2,FALSE),"-")</f>
        <v>-</v>
      </c>
      <c r="D3303" t="s">
        <v>290</v>
      </c>
      <c r="E3303">
        <v>55.785825000000003</v>
      </c>
      <c r="F3303">
        <v>170.3</v>
      </c>
      <c r="G3303">
        <v>9.5117701637240799</v>
      </c>
      <c r="H3303">
        <v>3.7675652219859601</v>
      </c>
      <c r="I3303">
        <v>-17.298702061573401</v>
      </c>
      <c r="J3303">
        <v>-3.3655377362708601</v>
      </c>
      <c r="K3303">
        <v>166.62906286116799</v>
      </c>
      <c r="L3303">
        <v>157.46939557304901</v>
      </c>
      <c r="M3303">
        <v>42.710739162195402</v>
      </c>
      <c r="N3303">
        <v>0.38610141599001702</v>
      </c>
      <c r="O3303">
        <v>35.055783910745703</v>
      </c>
      <c r="P3303">
        <v>57.466481738326401</v>
      </c>
      <c r="Q3303">
        <v>0.10720274597471401</v>
      </c>
    </row>
    <row r="3304" spans="1:17" hidden="1" x14ac:dyDescent="0.3">
      <c r="A3304" t="s">
        <v>6772</v>
      </c>
      <c r="B3304" t="s">
        <v>6773</v>
      </c>
      <c r="C3304" t="str">
        <f>IFERROR(VLOOKUP(Table1[[#This Row],[Ticker]],[1]!Table1[[Symbol]:[Industry]],2,FALSE),"-")</f>
        <v>-</v>
      </c>
      <c r="E3304">
        <v>55.703600000000002</v>
      </c>
      <c r="F3304">
        <v>180.9</v>
      </c>
      <c r="G3304">
        <v>349.650594879143</v>
      </c>
      <c r="H3304">
        <v>45.858540276405797</v>
      </c>
      <c r="I3304">
        <v>410.16810890523698</v>
      </c>
      <c r="J3304">
        <v>7.4082942927776996</v>
      </c>
      <c r="K3304">
        <v>124.25737019878</v>
      </c>
      <c r="L3304">
        <v>89.103334743474207</v>
      </c>
      <c r="M3304">
        <v>99.974548949226303</v>
      </c>
      <c r="N3304">
        <v>0.65485659687061004</v>
      </c>
      <c r="O3304">
        <v>0</v>
      </c>
      <c r="P3304">
        <v>422.07792207792198</v>
      </c>
    </row>
    <row r="3305" spans="1:17" hidden="1" x14ac:dyDescent="0.3">
      <c r="A3305" t="s">
        <v>6774</v>
      </c>
      <c r="B3305" t="s">
        <v>6775</v>
      </c>
      <c r="C3305" t="str">
        <f>IFERROR(VLOOKUP(Table1[[#This Row],[Ticker]],[1]!Table1[[Symbol]:[Industry]],2,FALSE),"-")</f>
        <v>-</v>
      </c>
      <c r="D3305" t="s">
        <v>243</v>
      </c>
      <c r="E3305">
        <v>55.486170199999997</v>
      </c>
      <c r="F3305">
        <v>64.97</v>
      </c>
      <c r="G3305">
        <v>15.5468381090232</v>
      </c>
      <c r="H3305">
        <v>-8.6088879499563706</v>
      </c>
      <c r="I3305">
        <v>-5.7843639730765597</v>
      </c>
      <c r="J3305">
        <v>-4.9395222799607303</v>
      </c>
      <c r="K3305">
        <v>67.090639579369295</v>
      </c>
      <c r="L3305">
        <v>61.6149059353205</v>
      </c>
      <c r="M3305">
        <v>42.932799243880801</v>
      </c>
      <c r="N3305">
        <v>1.1553873733617199</v>
      </c>
      <c r="O3305">
        <v>16.977066338309999</v>
      </c>
      <c r="P3305">
        <v>57.655908760009702</v>
      </c>
      <c r="Q3305">
        <v>0.10846780957423301</v>
      </c>
    </row>
    <row r="3306" spans="1:17" hidden="1" x14ac:dyDescent="0.3">
      <c r="A3306" t="s">
        <v>6776</v>
      </c>
      <c r="B3306" t="s">
        <v>6777</v>
      </c>
      <c r="C3306" t="str">
        <f>IFERROR(VLOOKUP(Table1[[#This Row],[Ticker]],[1]!Table1[[Symbol]:[Industry]],2,FALSE),"-")</f>
        <v>-</v>
      </c>
      <c r="E3306">
        <v>55.409199999999998</v>
      </c>
      <c r="F3306">
        <v>26.93</v>
      </c>
      <c r="G3306">
        <v>87.328122030355203</v>
      </c>
      <c r="H3306">
        <v>-7.6646598419526502</v>
      </c>
      <c r="I3306">
        <v>-8.5713634412954303</v>
      </c>
      <c r="J3306">
        <v>-2.5168233794516399</v>
      </c>
      <c r="K3306">
        <v>28.4166559063028</v>
      </c>
      <c r="L3306">
        <v>26.479703921595899</v>
      </c>
      <c r="M3306">
        <v>48.179499751732301</v>
      </c>
      <c r="N3306">
        <v>0.99853137853394403</v>
      </c>
      <c r="O3306">
        <v>26.253249164500499</v>
      </c>
      <c r="P3306">
        <v>124.416666666666</v>
      </c>
    </row>
    <row r="3307" spans="1:17" hidden="1" x14ac:dyDescent="0.3">
      <c r="A3307" t="s">
        <v>6778</v>
      </c>
      <c r="B3307" t="s">
        <v>6779</v>
      </c>
      <c r="C3307" t="str">
        <f>IFERROR(VLOOKUP(Table1[[#This Row],[Ticker]],[1]!Table1[[Symbol]:[Industry]],2,FALSE),"-")</f>
        <v>-</v>
      </c>
      <c r="D3307" t="s">
        <v>553</v>
      </c>
      <c r="E3307">
        <v>55.2638064</v>
      </c>
      <c r="F3307">
        <v>50.59</v>
      </c>
      <c r="G3307">
        <v>7.2963300196548106E-2</v>
      </c>
      <c r="H3307">
        <v>-15.7801723764799</v>
      </c>
      <c r="I3307">
        <v>-3.8807719597868102</v>
      </c>
      <c r="J3307">
        <v>-4.3624374145393601</v>
      </c>
      <c r="K3307">
        <v>52.081944649985203</v>
      </c>
      <c r="L3307">
        <v>48.015871888826801</v>
      </c>
      <c r="M3307">
        <v>34.523257764753197</v>
      </c>
      <c r="N3307">
        <v>0.28868110094830701</v>
      </c>
      <c r="O3307">
        <v>63.629175726428102</v>
      </c>
      <c r="P3307">
        <v>44.50157097972</v>
      </c>
      <c r="Q3307">
        <v>0.16730331755323699</v>
      </c>
    </row>
    <row r="3308" spans="1:17" hidden="1" x14ac:dyDescent="0.3">
      <c r="A3308" t="s">
        <v>6780</v>
      </c>
      <c r="B3308" t="s">
        <v>6781</v>
      </c>
      <c r="C3308" t="str">
        <f>IFERROR(VLOOKUP(Table1[[#This Row],[Ticker]],[1]!Table1[[Symbol]:[Industry]],2,FALSE),"-")</f>
        <v>-</v>
      </c>
      <c r="E3308">
        <v>55.263599999999997</v>
      </c>
      <c r="F3308">
        <v>45.41</v>
      </c>
      <c r="G3308">
        <v>-36.729840807228399</v>
      </c>
      <c r="H3308">
        <v>-1.2628607415028801</v>
      </c>
      <c r="I3308">
        <v>-30.8494775782539</v>
      </c>
      <c r="J3308">
        <v>-0.20564454148814101</v>
      </c>
      <c r="K3308">
        <v>45.512255847279199</v>
      </c>
      <c r="L3308">
        <v>49.582793376153703</v>
      </c>
      <c r="M3308">
        <v>54.188207799685401</v>
      </c>
      <c r="N3308">
        <v>0.489193825042881</v>
      </c>
      <c r="O3308">
        <v>69.456066945606693</v>
      </c>
      <c r="P3308">
        <v>11.4355828220858</v>
      </c>
    </row>
    <row r="3309" spans="1:17" hidden="1" x14ac:dyDescent="0.3">
      <c r="A3309" t="s">
        <v>6782</v>
      </c>
      <c r="B3309" t="s">
        <v>6783</v>
      </c>
      <c r="C3309" t="str">
        <f>IFERROR(VLOOKUP(Table1[[#This Row],[Ticker]],[1]!Table1[[Symbol]:[Industry]],2,FALSE),"-")</f>
        <v>-</v>
      </c>
      <c r="D3309" t="s">
        <v>75</v>
      </c>
      <c r="E3309">
        <v>55.216163999999999</v>
      </c>
      <c r="F3309">
        <v>20.18</v>
      </c>
      <c r="G3309">
        <v>-41.966890256288799</v>
      </c>
      <c r="H3309">
        <v>-7.3486471166080003</v>
      </c>
      <c r="I3309">
        <v>-37.307225372314797</v>
      </c>
      <c r="J3309">
        <v>-3.5294277058015</v>
      </c>
      <c r="K3309">
        <v>20.5908080488643</v>
      </c>
      <c r="L3309">
        <v>21.0380957289902</v>
      </c>
      <c r="M3309">
        <v>66.913029405751701</v>
      </c>
      <c r="N3309">
        <v>0.42333524458708199</v>
      </c>
      <c r="O3309">
        <v>76.907829534192203</v>
      </c>
      <c r="P3309">
        <v>18.705882352941099</v>
      </c>
      <c r="Q3309">
        <v>0.13190347644206399</v>
      </c>
    </row>
    <row r="3310" spans="1:17" hidden="1" x14ac:dyDescent="0.3">
      <c r="A3310" t="s">
        <v>6784</v>
      </c>
      <c r="B3310" t="s">
        <v>6785</v>
      </c>
      <c r="C3310" t="str">
        <f>IFERROR(VLOOKUP(Table1[[#This Row],[Ticker]],[1]!Table1[[Symbol]:[Industry]],2,FALSE),"-")</f>
        <v>-</v>
      </c>
      <c r="D3310" t="s">
        <v>246</v>
      </c>
      <c r="E3310">
        <v>55.210577000000001</v>
      </c>
      <c r="F3310">
        <v>53</v>
      </c>
      <c r="G3310">
        <v>116.717229355242</v>
      </c>
      <c r="H3310">
        <v>-5.0559641897787397</v>
      </c>
      <c r="I3310">
        <v>8.9567774772584396</v>
      </c>
      <c r="K3310">
        <v>53.706138190125102</v>
      </c>
      <c r="L3310">
        <v>38.513103008389599</v>
      </c>
      <c r="M3310">
        <v>19.721633824694301</v>
      </c>
      <c r="N3310">
        <v>3.73831775700934E-2</v>
      </c>
      <c r="O3310">
        <v>50.943396226415103</v>
      </c>
      <c r="P3310">
        <v>218.31831831831801</v>
      </c>
    </row>
    <row r="3311" spans="1:17" hidden="1" x14ac:dyDescent="0.3">
      <c r="A3311" t="s">
        <v>6786</v>
      </c>
      <c r="B3311" t="s">
        <v>6787</v>
      </c>
      <c r="C3311" t="str">
        <f>IFERROR(VLOOKUP(Table1[[#This Row],[Ticker]],[1]!Table1[[Symbol]:[Industry]],2,FALSE),"-")</f>
        <v>-</v>
      </c>
      <c r="D3311" t="s">
        <v>46</v>
      </c>
      <c r="E3311">
        <v>55.137450000000001</v>
      </c>
      <c r="F3311">
        <v>7.15</v>
      </c>
      <c r="G3311">
        <v>-96.397840308699799</v>
      </c>
      <c r="H3311">
        <v>-7.7226308564453996</v>
      </c>
      <c r="I3311">
        <v>-55.163781426652697</v>
      </c>
      <c r="J3311">
        <v>-2.5121009407843098</v>
      </c>
      <c r="K3311">
        <v>8.6109914292683101</v>
      </c>
      <c r="L3311">
        <v>12.4837184855469</v>
      </c>
      <c r="M3311">
        <v>38.6180055802987</v>
      </c>
      <c r="N3311">
        <v>0.209613947188132</v>
      </c>
      <c r="O3311">
        <v>312.72727272727201</v>
      </c>
      <c r="P3311">
        <v>3.62318840579709</v>
      </c>
      <c r="Q3311">
        <v>6.9792740337266998E-2</v>
      </c>
    </row>
    <row r="3312" spans="1:17" hidden="1" x14ac:dyDescent="0.3">
      <c r="A3312" t="s">
        <v>6788</v>
      </c>
      <c r="B3312" t="s">
        <v>6789</v>
      </c>
      <c r="C3312" t="str">
        <f>IFERROR(VLOOKUP(Table1[[#This Row],[Ticker]],[1]!Table1[[Symbol]:[Industry]],2,FALSE),"-")</f>
        <v>-</v>
      </c>
      <c r="D3312" t="s">
        <v>500</v>
      </c>
      <c r="E3312">
        <v>55.098313439999998</v>
      </c>
      <c r="F3312">
        <v>37.07</v>
      </c>
      <c r="G3312">
        <v>12.3849344720422</v>
      </c>
      <c r="H3312">
        <v>-12.6309641897787</v>
      </c>
      <c r="I3312">
        <v>-22.9062117321083</v>
      </c>
      <c r="J3312">
        <v>-7.7327444100099303</v>
      </c>
      <c r="K3312">
        <v>40.573207417791501</v>
      </c>
      <c r="L3312">
        <v>39.293355947463397</v>
      </c>
      <c r="M3312">
        <v>18.316781002363399</v>
      </c>
      <c r="N3312">
        <v>1.0565418024284801</v>
      </c>
      <c r="O3312">
        <v>51.065551659023399</v>
      </c>
      <c r="P3312">
        <v>42.576923076923002</v>
      </c>
      <c r="Q3312">
        <v>-7.7333806254119994E-2</v>
      </c>
    </row>
    <row r="3313" spans="1:17" hidden="1" x14ac:dyDescent="0.3">
      <c r="A3313" t="s">
        <v>6790</v>
      </c>
      <c r="B3313" t="s">
        <v>6791</v>
      </c>
      <c r="C3313" t="str">
        <f>IFERROR(VLOOKUP(Table1[[#This Row],[Ticker]],[1]!Table1[[Symbol]:[Industry]],2,FALSE),"-")</f>
        <v>-</v>
      </c>
      <c r="D3313" t="s">
        <v>711</v>
      </c>
      <c r="E3313">
        <v>54.986265107999998</v>
      </c>
      <c r="F3313">
        <v>413.56</v>
      </c>
      <c r="G3313">
        <v>10.063893014765</v>
      </c>
      <c r="H3313">
        <v>2.2583308228321002</v>
      </c>
      <c r="I3313">
        <v>-3.6225203550049798</v>
      </c>
      <c r="J3313">
        <v>-1.47254706751404</v>
      </c>
      <c r="K3313">
        <v>375.51700652039602</v>
      </c>
      <c r="L3313">
        <v>360.75238632985702</v>
      </c>
      <c r="M3313">
        <v>51.557362812998498</v>
      </c>
      <c r="N3313">
        <v>1.1895163209081201</v>
      </c>
      <c r="O3313">
        <v>0.413482928716502</v>
      </c>
      <c r="P3313">
        <v>37.853333333333303</v>
      </c>
    </row>
    <row r="3314" spans="1:17" hidden="1" x14ac:dyDescent="0.3">
      <c r="A3314" t="s">
        <v>6792</v>
      </c>
      <c r="B3314" t="s">
        <v>6793</v>
      </c>
      <c r="C3314" t="str">
        <f>IFERROR(VLOOKUP(Table1[[#This Row],[Ticker]],[1]!Table1[[Symbol]:[Industry]],2,FALSE),"-")</f>
        <v>-</v>
      </c>
      <c r="D3314" t="s">
        <v>548</v>
      </c>
      <c r="E3314">
        <v>54.688403000000001</v>
      </c>
      <c r="F3314">
        <v>90.55</v>
      </c>
      <c r="G3314">
        <v>26.436391247794699</v>
      </c>
      <c r="H3314">
        <v>15.2507024768879</v>
      </c>
      <c r="I3314">
        <v>-13.0345128887797</v>
      </c>
      <c r="J3314">
        <v>-0.506881858983806</v>
      </c>
      <c r="K3314">
        <v>78.816117539592398</v>
      </c>
      <c r="L3314">
        <v>78.406374119251495</v>
      </c>
      <c r="M3314">
        <v>68.602915749019004</v>
      </c>
      <c r="N3314">
        <v>2.3648709320061299</v>
      </c>
      <c r="O3314">
        <v>25.7868580894533</v>
      </c>
      <c r="P3314">
        <v>63.153153153153099</v>
      </c>
      <c r="Q3314">
        <v>0.18467162702669601</v>
      </c>
    </row>
    <row r="3315" spans="1:17" hidden="1" x14ac:dyDescent="0.3">
      <c r="A3315" t="s">
        <v>6794</v>
      </c>
      <c r="B3315" t="s">
        <v>6795</v>
      </c>
      <c r="C3315" t="str">
        <f>IFERROR(VLOOKUP(Table1[[#This Row],[Ticker]],[1]!Table1[[Symbol]:[Industry]],2,FALSE),"-")</f>
        <v>-</v>
      </c>
      <c r="D3315" t="s">
        <v>246</v>
      </c>
      <c r="E3315">
        <v>54.651199986000002</v>
      </c>
      <c r="F3315">
        <v>116.61</v>
      </c>
      <c r="G3315">
        <v>82.389368850778396</v>
      </c>
      <c r="H3315">
        <v>9.6666744908809292</v>
      </c>
      <c r="I3315">
        <v>-32.366839093557601</v>
      </c>
      <c r="J3315">
        <v>2.3457192509295499</v>
      </c>
      <c r="K3315">
        <v>107.99217737646499</v>
      </c>
      <c r="L3315">
        <v>104.454644264801</v>
      </c>
      <c r="M3315">
        <v>55.832943562415601</v>
      </c>
      <c r="N3315">
        <v>2.78014352259585</v>
      </c>
      <c r="O3315">
        <v>39.610668038761702</v>
      </c>
      <c r="P3315">
        <v>128.64705882352899</v>
      </c>
      <c r="Q3315">
        <v>6.0219349275635999E-2</v>
      </c>
    </row>
    <row r="3316" spans="1:17" hidden="1" x14ac:dyDescent="0.3">
      <c r="A3316" t="s">
        <v>6796</v>
      </c>
      <c r="B3316" t="s">
        <v>6797</v>
      </c>
      <c r="C3316" t="str">
        <f>IFERROR(VLOOKUP(Table1[[#This Row],[Ticker]],[1]!Table1[[Symbol]:[Industry]],2,FALSE),"-")</f>
        <v>-</v>
      </c>
      <c r="E3316">
        <v>54.534801600000002</v>
      </c>
      <c r="F3316">
        <v>59.21</v>
      </c>
      <c r="G3316">
        <v>42.769391871625103</v>
      </c>
      <c r="H3316">
        <v>-1.31999501571272</v>
      </c>
      <c r="I3316">
        <v>-10.782571498901399</v>
      </c>
      <c r="J3316">
        <v>-4.6133690915579999</v>
      </c>
      <c r="K3316">
        <v>61.122026270323097</v>
      </c>
      <c r="L3316">
        <v>57.818660272138899</v>
      </c>
      <c r="M3316">
        <v>50.8418613923469</v>
      </c>
      <c r="N3316">
        <v>1.3649216092077601</v>
      </c>
      <c r="O3316">
        <v>35.872318865056499</v>
      </c>
      <c r="P3316">
        <v>77.541229385307304</v>
      </c>
      <c r="Q3316">
        <v>3.8710851550404997E-2</v>
      </c>
    </row>
    <row r="3317" spans="1:17" hidden="1" x14ac:dyDescent="0.3">
      <c r="A3317" t="s">
        <v>6798</v>
      </c>
      <c r="B3317" t="s">
        <v>6799</v>
      </c>
      <c r="C3317" t="str">
        <f>IFERROR(VLOOKUP(Table1[[#This Row],[Ticker]],[1]!Table1[[Symbol]:[Industry]],2,FALSE),"-")</f>
        <v>-</v>
      </c>
      <c r="E3317">
        <v>54.529284695999998</v>
      </c>
      <c r="F3317">
        <v>39.01</v>
      </c>
      <c r="G3317">
        <v>-43.490240738060599</v>
      </c>
      <c r="H3317">
        <v>-18.8045980695601</v>
      </c>
      <c r="I3317">
        <v>-62.865307263707898</v>
      </c>
      <c r="J3317">
        <v>-4.51853497551497</v>
      </c>
      <c r="K3317">
        <v>46.191918225328102</v>
      </c>
      <c r="L3317">
        <v>53.374126583805698</v>
      </c>
      <c r="M3317">
        <v>29.632293473841901</v>
      </c>
      <c r="N3317">
        <v>0.71240283879689004</v>
      </c>
      <c r="O3317">
        <v>111.33042809536001</v>
      </c>
      <c r="P3317">
        <v>8.3310191613440594</v>
      </c>
      <c r="Q3317">
        <v>5.9497333055549002E-2</v>
      </c>
    </row>
    <row r="3318" spans="1:17" hidden="1" x14ac:dyDescent="0.3">
      <c r="A3318" t="s">
        <v>6800</v>
      </c>
      <c r="B3318" t="s">
        <v>6801</v>
      </c>
      <c r="C3318" t="str">
        <f>IFERROR(VLOOKUP(Table1[[#This Row],[Ticker]],[1]!Table1[[Symbol]:[Industry]],2,FALSE),"-")</f>
        <v>-</v>
      </c>
      <c r="E3318">
        <v>54.472971103999903</v>
      </c>
      <c r="F3318">
        <v>7.22</v>
      </c>
      <c r="G3318">
        <v>146.050793488875</v>
      </c>
      <c r="H3318">
        <v>68.939307677833497</v>
      </c>
      <c r="I3318">
        <v>64.618304186728594</v>
      </c>
      <c r="J3318">
        <v>32.812880189816298</v>
      </c>
      <c r="K3318">
        <v>5.2328161985935902</v>
      </c>
      <c r="L3318">
        <v>4.2093214102269503</v>
      </c>
      <c r="M3318">
        <v>80.094205932380902</v>
      </c>
      <c r="N3318">
        <v>1.9883354749968301</v>
      </c>
      <c r="O3318">
        <v>1.93905817174515</v>
      </c>
      <c r="P3318">
        <v>193.495934959349</v>
      </c>
      <c r="Q3318">
        <v>9.1967712850992006E-2</v>
      </c>
    </row>
    <row r="3319" spans="1:17" hidden="1" x14ac:dyDescent="0.3">
      <c r="A3319" t="s">
        <v>6802</v>
      </c>
      <c r="B3319" t="s">
        <v>6803</v>
      </c>
      <c r="C3319" t="str">
        <f>IFERROR(VLOOKUP(Table1[[#This Row],[Ticker]],[1]!Table1[[Symbol]:[Industry]],2,FALSE),"-")</f>
        <v>-</v>
      </c>
      <c r="E3319">
        <v>54.471760199999999</v>
      </c>
      <c r="F3319">
        <v>26</v>
      </c>
      <c r="G3319">
        <v>42.4291321313653</v>
      </c>
      <c r="H3319">
        <v>-3.8098582707756199</v>
      </c>
      <c r="I3319">
        <v>11.781908996677901</v>
      </c>
      <c r="J3319">
        <v>-6.1825901973694801</v>
      </c>
      <c r="K3319">
        <v>26.126344625092099</v>
      </c>
      <c r="L3319">
        <v>23.131471354169701</v>
      </c>
      <c r="M3319">
        <v>49.348914204520298</v>
      </c>
      <c r="N3319">
        <v>1.28464108093907</v>
      </c>
      <c r="O3319">
        <v>43.423076923076898</v>
      </c>
      <c r="P3319">
        <v>102.334630350194</v>
      </c>
      <c r="Q3319">
        <v>8.3291252759775003E-2</v>
      </c>
    </row>
    <row r="3320" spans="1:17" hidden="1" x14ac:dyDescent="0.3">
      <c r="A3320" t="s">
        <v>6804</v>
      </c>
      <c r="B3320" t="s">
        <v>6805</v>
      </c>
      <c r="C3320" t="str">
        <f>IFERROR(VLOOKUP(Table1[[#This Row],[Ticker]],[1]!Table1[[Symbol]:[Industry]],2,FALSE),"-")</f>
        <v>-</v>
      </c>
      <c r="D3320" t="s">
        <v>114</v>
      </c>
      <c r="E3320">
        <v>54.457500000000003</v>
      </c>
      <c r="F3320">
        <v>70.19</v>
      </c>
      <c r="G3320">
        <v>22.9383888321114</v>
      </c>
      <c r="H3320">
        <v>-5.4401046754420701</v>
      </c>
      <c r="I3320">
        <v>54.812277088598101</v>
      </c>
      <c r="J3320">
        <v>-8.2538375929060308</v>
      </c>
      <c r="K3320">
        <v>72.028714117854804</v>
      </c>
      <c r="L3320">
        <v>62.723787610296498</v>
      </c>
      <c r="M3320">
        <v>36.995770495647598</v>
      </c>
      <c r="N3320">
        <v>1.5909593754658</v>
      </c>
      <c r="O3320">
        <v>38.908676449636701</v>
      </c>
      <c r="P3320">
        <v>75.255930087390695</v>
      </c>
      <c r="Q3320">
        <v>8.9924062241072994E-2</v>
      </c>
    </row>
    <row r="3321" spans="1:17" hidden="1" x14ac:dyDescent="0.3">
      <c r="A3321" t="s">
        <v>6806</v>
      </c>
      <c r="B3321" t="s">
        <v>6807</v>
      </c>
      <c r="C3321" t="str">
        <f>IFERROR(VLOOKUP(Table1[[#This Row],[Ticker]],[1]!Table1[[Symbol]:[Industry]],2,FALSE),"-")</f>
        <v>-</v>
      </c>
      <c r="D3321" t="s">
        <v>413</v>
      </c>
      <c r="E3321">
        <v>54.399499200000001</v>
      </c>
      <c r="F3321">
        <v>40.1</v>
      </c>
      <c r="G3321">
        <v>26.651398414700299</v>
      </c>
      <c r="H3321">
        <v>8.0611021007713202</v>
      </c>
      <c r="I3321">
        <v>-23.388841870256201</v>
      </c>
      <c r="J3321">
        <v>-5.2862469383488797</v>
      </c>
      <c r="K3321">
        <v>38.311595955645402</v>
      </c>
      <c r="L3321">
        <v>38.298710523318299</v>
      </c>
      <c r="M3321">
        <v>74.466114628820705</v>
      </c>
      <c r="N3321">
        <v>2.6385291495053198</v>
      </c>
      <c r="O3321">
        <v>58.229426433915201</v>
      </c>
      <c r="P3321">
        <v>73.593073593073498</v>
      </c>
      <c r="Q3321">
        <v>5.0759807115450001E-2</v>
      </c>
    </row>
    <row r="3322" spans="1:17" hidden="1" x14ac:dyDescent="0.3">
      <c r="A3322" t="s">
        <v>6808</v>
      </c>
      <c r="B3322" t="s">
        <v>6809</v>
      </c>
      <c r="C3322" t="str">
        <f>IFERROR(VLOOKUP(Table1[[#This Row],[Ticker]],[1]!Table1[[Symbol]:[Industry]],2,FALSE),"-")</f>
        <v>-</v>
      </c>
      <c r="D3322" t="s">
        <v>413</v>
      </c>
      <c r="E3322">
        <v>54.209000000000003</v>
      </c>
      <c r="F3322">
        <v>14.9</v>
      </c>
      <c r="G3322">
        <v>-94.618760249291498</v>
      </c>
      <c r="H3322">
        <v>16.9491335162535</v>
      </c>
      <c r="I3322">
        <v>-25.130547010774201</v>
      </c>
      <c r="J3322">
        <v>22.605260179962301</v>
      </c>
      <c r="K3322">
        <v>12.491051938690299</v>
      </c>
      <c r="L3322">
        <v>18.333537727968999</v>
      </c>
      <c r="M3322">
        <v>80.833376269056899</v>
      </c>
      <c r="N3322">
        <v>1.74878717627694</v>
      </c>
      <c r="O3322">
        <v>215.36912751677801</v>
      </c>
      <c r="P3322">
        <v>79.518072289156606</v>
      </c>
      <c r="Q3322">
        <v>1.7709220198390999E-2</v>
      </c>
    </row>
    <row r="3323" spans="1:17" hidden="1" x14ac:dyDescent="0.3">
      <c r="A3323" t="s">
        <v>6810</v>
      </c>
      <c r="B3323" t="s">
        <v>6811</v>
      </c>
      <c r="C3323" t="str">
        <f>IFERROR(VLOOKUP(Table1[[#This Row],[Ticker]],[1]!Table1[[Symbol]:[Industry]],2,FALSE),"-")</f>
        <v>-</v>
      </c>
      <c r="D3323" t="s">
        <v>46</v>
      </c>
      <c r="E3323">
        <v>54.194130000000001</v>
      </c>
      <c r="F3323">
        <v>85.5</v>
      </c>
      <c r="G3323">
        <v>143.52692936175899</v>
      </c>
      <c r="H3323">
        <v>31.744035810221199</v>
      </c>
      <c r="I3323">
        <v>179.401941512153</v>
      </c>
      <c r="J3323">
        <v>0.66105012994462198</v>
      </c>
      <c r="K3323">
        <v>63.411998514174499</v>
      </c>
      <c r="L3323">
        <v>42.965472072783399</v>
      </c>
      <c r="M3323">
        <v>81.303277579787803</v>
      </c>
      <c r="N3323">
        <v>0.76416337285902503</v>
      </c>
      <c r="O3323">
        <v>9.1812865497076004</v>
      </c>
      <c r="P3323">
        <v>228.21497120921299</v>
      </c>
      <c r="Q3323">
        <v>0.14625786464124299</v>
      </c>
    </row>
    <row r="3324" spans="1:17" hidden="1" x14ac:dyDescent="0.3">
      <c r="A3324" t="s">
        <v>6812</v>
      </c>
      <c r="B3324" t="s">
        <v>6813</v>
      </c>
      <c r="C3324" t="str">
        <f>IFERROR(VLOOKUP(Table1[[#This Row],[Ticker]],[1]!Table1[[Symbol]:[Industry]],2,FALSE),"-")</f>
        <v>-</v>
      </c>
      <c r="D3324" t="s">
        <v>46</v>
      </c>
      <c r="E3324">
        <v>54.147824999999997</v>
      </c>
      <c r="F3324">
        <v>74.040000000000006</v>
      </c>
      <c r="G3324">
        <v>8.4613512783386202</v>
      </c>
      <c r="H3324">
        <v>-5.77625230502482</v>
      </c>
      <c r="I3324">
        <v>-41.743020147665497</v>
      </c>
      <c r="J3324">
        <v>-3.5953355868631101</v>
      </c>
      <c r="K3324">
        <v>77.346953755823407</v>
      </c>
      <c r="L3324">
        <v>77.031358245996302</v>
      </c>
      <c r="M3324">
        <v>49.724834709689098</v>
      </c>
      <c r="N3324">
        <v>0.404372922653571</v>
      </c>
      <c r="O3324">
        <v>49.918962722852498</v>
      </c>
      <c r="P3324">
        <v>62.368421052631497</v>
      </c>
      <c r="Q3324">
        <v>4.8560354401064001E-2</v>
      </c>
    </row>
    <row r="3325" spans="1:17" hidden="1" x14ac:dyDescent="0.3">
      <c r="A3325" t="s">
        <v>6814</v>
      </c>
      <c r="B3325" t="s">
        <v>6815</v>
      </c>
      <c r="C3325" t="str">
        <f>IFERROR(VLOOKUP(Table1[[#This Row],[Ticker]],[1]!Table1[[Symbol]:[Industry]],2,FALSE),"-")</f>
        <v>-</v>
      </c>
      <c r="D3325" t="s">
        <v>763</v>
      </c>
      <c r="E3325">
        <v>54.135829200000003</v>
      </c>
      <c r="F3325">
        <v>104.35</v>
      </c>
      <c r="G3325">
        <v>-10.004936867120801</v>
      </c>
      <c r="H3325">
        <v>12.9919584305773</v>
      </c>
      <c r="I3325">
        <v>-6.2389270967351704</v>
      </c>
      <c r="J3325">
        <v>-4.0056806577825999</v>
      </c>
      <c r="K3325">
        <v>101.69285022717099</v>
      </c>
      <c r="L3325">
        <v>98.9079759455432</v>
      </c>
      <c r="M3325">
        <v>53.062407509633701</v>
      </c>
      <c r="N3325">
        <v>0.77022003299592101</v>
      </c>
      <c r="O3325">
        <v>30.713943459511199</v>
      </c>
      <c r="P3325">
        <v>40.823211875843398</v>
      </c>
      <c r="Q3325">
        <v>1.4609246560847E-2</v>
      </c>
    </row>
    <row r="3326" spans="1:17" hidden="1" x14ac:dyDescent="0.3">
      <c r="A3326" t="s">
        <v>6816</v>
      </c>
      <c r="B3326" t="s">
        <v>6817</v>
      </c>
      <c r="C3326" t="str">
        <f>IFERROR(VLOOKUP(Table1[[#This Row],[Ticker]],[1]!Table1[[Symbol]:[Industry]],2,FALSE),"-")</f>
        <v>-</v>
      </c>
      <c r="D3326" t="s">
        <v>75</v>
      </c>
      <c r="E3326">
        <v>53.980873408000001</v>
      </c>
      <c r="F3326">
        <v>62.91</v>
      </c>
      <c r="G3326">
        <v>55.734616455957898</v>
      </c>
      <c r="H3326">
        <v>40.983519115120103</v>
      </c>
      <c r="I3326">
        <v>0.42947254160116899</v>
      </c>
      <c r="J3326">
        <v>15.654893069237501</v>
      </c>
      <c r="K3326">
        <v>48.340890859846198</v>
      </c>
      <c r="L3326">
        <v>44.638956323274599</v>
      </c>
      <c r="M3326">
        <v>87.178788252894194</v>
      </c>
      <c r="N3326">
        <v>3.03736805221055</v>
      </c>
      <c r="O3326">
        <v>2.7022730885391799</v>
      </c>
      <c r="P3326">
        <v>96.593749999999901</v>
      </c>
      <c r="Q3326">
        <v>7.0120210888794998E-2</v>
      </c>
    </row>
    <row r="3327" spans="1:17" hidden="1" x14ac:dyDescent="0.3">
      <c r="A3327" t="s">
        <v>6818</v>
      </c>
      <c r="B3327" t="s">
        <v>6819</v>
      </c>
      <c r="C3327" t="str">
        <f>IFERROR(VLOOKUP(Table1[[#This Row],[Ticker]],[1]!Table1[[Symbol]:[Industry]],2,FALSE),"-")</f>
        <v>-</v>
      </c>
      <c r="D3327" t="s">
        <v>384</v>
      </c>
      <c r="E3327">
        <v>53.934939999999997</v>
      </c>
      <c r="F3327">
        <v>35.75</v>
      </c>
      <c r="G3327">
        <v>66.841206543439696</v>
      </c>
      <c r="H3327">
        <v>3.4579676987661498</v>
      </c>
      <c r="I3327">
        <v>1.9436900120288401</v>
      </c>
      <c r="J3327">
        <v>10.155284104447899</v>
      </c>
      <c r="K3327">
        <v>33.8117385744915</v>
      </c>
      <c r="L3327">
        <v>31.724188040746402</v>
      </c>
      <c r="M3327">
        <v>67.524108954469696</v>
      </c>
      <c r="N3327">
        <v>1.8744525547445201</v>
      </c>
      <c r="O3327">
        <v>57.622377622377599</v>
      </c>
      <c r="P3327">
        <v>112.79761904761899</v>
      </c>
      <c r="Q3327">
        <v>0.13628361234760999</v>
      </c>
    </row>
    <row r="3328" spans="1:17" hidden="1" x14ac:dyDescent="0.3">
      <c r="A3328" t="s">
        <v>6820</v>
      </c>
      <c r="B3328" t="s">
        <v>6821</v>
      </c>
      <c r="C3328" t="str">
        <f>IFERROR(VLOOKUP(Table1[[#This Row],[Ticker]],[1]!Table1[[Symbol]:[Industry]],2,FALSE),"-")</f>
        <v>-</v>
      </c>
      <c r="E3328">
        <v>53.885872759999998</v>
      </c>
      <c r="F3328">
        <v>14.57</v>
      </c>
      <c r="G3328">
        <v>17.147914803591199</v>
      </c>
      <c r="H3328">
        <v>10.2628538506567</v>
      </c>
      <c r="I3328">
        <v>-7.3154125983844596</v>
      </c>
      <c r="J3328">
        <v>-5.63735723493705</v>
      </c>
      <c r="K3328">
        <v>13.672758178948801</v>
      </c>
      <c r="L3328">
        <v>12.199138843624899</v>
      </c>
      <c r="M3328">
        <v>52.656023076557602</v>
      </c>
      <c r="N3328">
        <v>1.04987213568753</v>
      </c>
      <c r="O3328">
        <v>12.9032258064516</v>
      </c>
      <c r="P3328">
        <v>57.513513513513502</v>
      </c>
      <c r="Q3328">
        <v>6.3514533065187007E-2</v>
      </c>
    </row>
    <row r="3329" spans="1:17" hidden="1" x14ac:dyDescent="0.3">
      <c r="A3329" t="s">
        <v>6822</v>
      </c>
      <c r="B3329" t="s">
        <v>6823</v>
      </c>
      <c r="C3329" t="str">
        <f>IFERROR(VLOOKUP(Table1[[#This Row],[Ticker]],[1]!Table1[[Symbol]:[Industry]],2,FALSE),"-")</f>
        <v>-</v>
      </c>
      <c r="D3329" t="s">
        <v>711</v>
      </c>
      <c r="E3329">
        <v>53.792091599999999</v>
      </c>
      <c r="F3329">
        <v>906.55</v>
      </c>
      <c r="G3329">
        <v>-1.58790518752239</v>
      </c>
      <c r="H3329">
        <v>-0.60412070281179098</v>
      </c>
      <c r="I3329">
        <v>0.205102915815185</v>
      </c>
      <c r="J3329">
        <v>-1.14880786386155</v>
      </c>
      <c r="K3329">
        <v>864.23834175236698</v>
      </c>
      <c r="L3329">
        <v>808.14858977952599</v>
      </c>
      <c r="M3329">
        <v>58.819350865168801</v>
      </c>
      <c r="N3329">
        <v>0.64576039966611398</v>
      </c>
      <c r="O3329">
        <v>7.55060393800672</v>
      </c>
      <c r="P3329">
        <v>28.753018037210602</v>
      </c>
      <c r="Q3329">
        <v>1.3226938830403E-2</v>
      </c>
    </row>
    <row r="3330" spans="1:17" hidden="1" x14ac:dyDescent="0.3">
      <c r="A3330" t="s">
        <v>6824</v>
      </c>
      <c r="B3330" t="s">
        <v>6825</v>
      </c>
      <c r="C3330" t="str">
        <f>IFERROR(VLOOKUP(Table1[[#This Row],[Ticker]],[1]!Table1[[Symbol]:[Industry]],2,FALSE),"-")</f>
        <v>-</v>
      </c>
      <c r="E3330">
        <v>53.67257</v>
      </c>
      <c r="F3330">
        <v>135</v>
      </c>
      <c r="G3330">
        <v>16.530731960863498</v>
      </c>
      <c r="H3330">
        <v>5.9334924201158197</v>
      </c>
      <c r="I3330">
        <v>-20.073078478806899</v>
      </c>
      <c r="J3330">
        <v>-3.5333077520171599</v>
      </c>
      <c r="K3330">
        <v>130.88553128970301</v>
      </c>
      <c r="L3330">
        <v>129.923523107682</v>
      </c>
      <c r="M3330">
        <v>58.160961439103701</v>
      </c>
      <c r="N3330">
        <v>1.1937121062954299</v>
      </c>
      <c r="O3330">
        <v>25.925925925925899</v>
      </c>
      <c r="P3330">
        <v>57.802454704850902</v>
      </c>
      <c r="Q3330">
        <v>3.1425219770129999E-2</v>
      </c>
    </row>
    <row r="3331" spans="1:17" hidden="1" x14ac:dyDescent="0.3">
      <c r="A3331" t="s">
        <v>6826</v>
      </c>
      <c r="B3331" t="s">
        <v>6827</v>
      </c>
      <c r="C3331" t="str">
        <f>IFERROR(VLOOKUP(Table1[[#This Row],[Ticker]],[1]!Table1[[Symbol]:[Industry]],2,FALSE),"-")</f>
        <v>-</v>
      </c>
      <c r="D3331" t="s">
        <v>413</v>
      </c>
      <c r="E3331">
        <v>53.555110784999997</v>
      </c>
      <c r="F3331">
        <v>30.36</v>
      </c>
      <c r="G3331">
        <v>593.02924292104899</v>
      </c>
      <c r="H3331">
        <v>133.73327347838199</v>
      </c>
      <c r="I3331">
        <v>52.021072356473098</v>
      </c>
      <c r="J3331">
        <v>32.362562585460601</v>
      </c>
      <c r="K3331">
        <v>22.485747463028002</v>
      </c>
      <c r="L3331">
        <v>19.184605483737101</v>
      </c>
      <c r="M3331">
        <v>96.563388393856997</v>
      </c>
      <c r="N3331">
        <v>1.6759270115304601</v>
      </c>
      <c r="O3331">
        <v>33.662714097496703</v>
      </c>
      <c r="P3331">
        <v>876.20578778134995</v>
      </c>
    </row>
    <row r="3332" spans="1:17" hidden="1" x14ac:dyDescent="0.3">
      <c r="A3332" t="s">
        <v>6828</v>
      </c>
      <c r="B3332" t="s">
        <v>6829</v>
      </c>
      <c r="C3332" t="str">
        <f>IFERROR(VLOOKUP(Table1[[#This Row],[Ticker]],[1]!Table1[[Symbol]:[Industry]],2,FALSE),"-")</f>
        <v>-</v>
      </c>
      <c r="D3332" t="s">
        <v>344</v>
      </c>
      <c r="E3332">
        <v>53.551918692000001</v>
      </c>
      <c r="F3332">
        <v>31.6</v>
      </c>
      <c r="G3332">
        <v>24.794135549000298</v>
      </c>
      <c r="H3332">
        <v>-10.720258377204599</v>
      </c>
      <c r="I3332">
        <v>-10.138476618739199</v>
      </c>
      <c r="J3332">
        <v>-3.03586291377131</v>
      </c>
      <c r="K3332">
        <v>33.922551193236501</v>
      </c>
      <c r="L3332">
        <v>32.571041294024297</v>
      </c>
      <c r="M3332">
        <v>42.108919471476</v>
      </c>
      <c r="N3332">
        <v>0.22289570833432701</v>
      </c>
      <c r="O3332">
        <v>53.164556962025301</v>
      </c>
      <c r="P3332">
        <v>55.282555282555201</v>
      </c>
      <c r="Q3332">
        <v>5.2323769423131002E-2</v>
      </c>
    </row>
    <row r="3333" spans="1:17" hidden="1" x14ac:dyDescent="0.3">
      <c r="A3333" t="s">
        <v>6830</v>
      </c>
      <c r="B3333" t="s">
        <v>6831</v>
      </c>
      <c r="C3333" t="str">
        <f>IFERROR(VLOOKUP(Table1[[#This Row],[Ticker]],[1]!Table1[[Symbol]:[Industry]],2,FALSE),"-")</f>
        <v>-</v>
      </c>
      <c r="D3333" t="s">
        <v>330</v>
      </c>
      <c r="E3333">
        <v>53.437689599999999</v>
      </c>
      <c r="F3333">
        <v>33.6</v>
      </c>
      <c r="G3333">
        <v>44.755973106991597</v>
      </c>
      <c r="H3333">
        <v>-3.1451361643010198</v>
      </c>
      <c r="I3333">
        <v>-25.200135753329601</v>
      </c>
      <c r="J3333">
        <v>-8.5434172416287097</v>
      </c>
      <c r="K3333">
        <v>35.166947159573802</v>
      </c>
      <c r="L3333">
        <v>32.739948423619602</v>
      </c>
      <c r="M3333">
        <v>39.066126331511498</v>
      </c>
      <c r="N3333">
        <v>0.77574842076352601</v>
      </c>
      <c r="O3333">
        <v>82.589285714285694</v>
      </c>
      <c r="P3333">
        <v>123.255813953488</v>
      </c>
      <c r="Q3333">
        <v>0.15108310312767101</v>
      </c>
    </row>
    <row r="3334" spans="1:17" hidden="1" x14ac:dyDescent="0.3">
      <c r="A3334" t="s">
        <v>6832</v>
      </c>
      <c r="B3334" t="s">
        <v>6833</v>
      </c>
      <c r="C3334" t="str">
        <f>IFERROR(VLOOKUP(Table1[[#This Row],[Ticker]],[1]!Table1[[Symbol]:[Industry]],2,FALSE),"-")</f>
        <v>-</v>
      </c>
      <c r="D3334" t="s">
        <v>163</v>
      </c>
      <c r="E3334">
        <v>53.338489799999998</v>
      </c>
      <c r="F3334">
        <v>30.66</v>
      </c>
      <c r="G3334">
        <v>19.9464119875473</v>
      </c>
      <c r="H3334">
        <v>0.58592770211314504</v>
      </c>
      <c r="I3334">
        <v>-18.004759573909599</v>
      </c>
      <c r="J3334">
        <v>11.7600526898147</v>
      </c>
      <c r="K3334">
        <v>28.120476238219901</v>
      </c>
      <c r="L3334">
        <v>27.3533672078789</v>
      </c>
      <c r="M3334">
        <v>70.339963845752095</v>
      </c>
      <c r="N3334">
        <v>3.0125824474669902</v>
      </c>
      <c r="O3334">
        <v>31.9308545335942</v>
      </c>
      <c r="P3334">
        <v>52.158808933002398</v>
      </c>
      <c r="Q3334">
        <v>-4.3671416250735999E-2</v>
      </c>
    </row>
    <row r="3335" spans="1:17" hidden="1" x14ac:dyDescent="0.3">
      <c r="A3335" t="s">
        <v>6834</v>
      </c>
      <c r="B3335" t="s">
        <v>6835</v>
      </c>
      <c r="C3335" t="str">
        <f>IFERROR(VLOOKUP(Table1[[#This Row],[Ticker]],[1]!Table1[[Symbol]:[Industry]],2,FALSE),"-")</f>
        <v>-</v>
      </c>
      <c r="D3335" t="s">
        <v>75</v>
      </c>
      <c r="E3335">
        <v>53.30406</v>
      </c>
      <c r="F3335">
        <v>26.76</v>
      </c>
      <c r="G3335">
        <v>170.931296633529</v>
      </c>
      <c r="H3335">
        <v>-2.6024070018269799E-2</v>
      </c>
      <c r="I3335">
        <v>69.513915640874799</v>
      </c>
      <c r="J3335">
        <v>14.1283922797837</v>
      </c>
      <c r="K3335">
        <v>23.398173594592699</v>
      </c>
      <c r="L3335">
        <v>18.716838176043499</v>
      </c>
      <c r="M3335">
        <v>73.534253132392195</v>
      </c>
      <c r="N3335">
        <v>0.914939182014327</v>
      </c>
      <c r="O3335">
        <v>6.1285500747384001</v>
      </c>
      <c r="P3335">
        <v>228.34355828220799</v>
      </c>
      <c r="Q3335">
        <v>6.1583123460372001E-2</v>
      </c>
    </row>
    <row r="3336" spans="1:17" hidden="1" x14ac:dyDescent="0.3">
      <c r="A3336" t="s">
        <v>6836</v>
      </c>
      <c r="B3336" t="s">
        <v>6837</v>
      </c>
      <c r="C3336" t="str">
        <f>IFERROR(VLOOKUP(Table1[[#This Row],[Ticker]],[1]!Table1[[Symbol]:[Industry]],2,FALSE),"-")</f>
        <v>-</v>
      </c>
      <c r="D3336" t="s">
        <v>140</v>
      </c>
      <c r="E3336">
        <v>53.228395620000001</v>
      </c>
      <c r="F3336">
        <v>164.95</v>
      </c>
      <c r="G3336">
        <v>75.618783875824107</v>
      </c>
      <c r="H3336">
        <v>2.81565743184288</v>
      </c>
      <c r="I3336">
        <v>38.044732281860902</v>
      </c>
      <c r="J3336">
        <v>-5.1636350193297798</v>
      </c>
      <c r="K3336">
        <v>143.29109865132099</v>
      </c>
      <c r="L3336">
        <v>115.798426062929</v>
      </c>
      <c r="M3336">
        <v>42.807680813186501</v>
      </c>
      <c r="N3336">
        <v>0.26953084972404501</v>
      </c>
      <c r="O3336">
        <v>9.1239769627159806</v>
      </c>
      <c r="P3336">
        <v>126.175784999314</v>
      </c>
      <c r="Q3336">
        <v>0.10877999632325799</v>
      </c>
    </row>
    <row r="3337" spans="1:17" hidden="1" x14ac:dyDescent="0.3">
      <c r="A3337" t="s">
        <v>6838</v>
      </c>
      <c r="B3337" t="s">
        <v>6839</v>
      </c>
      <c r="C3337" t="str">
        <f>IFERROR(VLOOKUP(Table1[[#This Row],[Ticker]],[1]!Table1[[Symbol]:[Industry]],2,FALSE),"-")</f>
        <v>-</v>
      </c>
      <c r="D3337" t="s">
        <v>122</v>
      </c>
      <c r="E3337">
        <v>53.097964040000001</v>
      </c>
      <c r="F3337">
        <v>2.2000000000000002</v>
      </c>
      <c r="G3337">
        <v>-5.5931859894901201</v>
      </c>
      <c r="H3337">
        <v>-1.87035303188851</v>
      </c>
      <c r="I3337">
        <v>-12.2495918825592</v>
      </c>
      <c r="J3337">
        <v>1.0670674632677399</v>
      </c>
      <c r="K3337">
        <v>2.80531640952095</v>
      </c>
      <c r="L3337">
        <v>2.8492677430408602</v>
      </c>
      <c r="M3337">
        <v>15.3874106226971</v>
      </c>
      <c r="N3337">
        <v>1</v>
      </c>
      <c r="Q3337">
        <v>-0.13535727796024799</v>
      </c>
    </row>
    <row r="3338" spans="1:17" hidden="1" x14ac:dyDescent="0.3">
      <c r="A3338" t="s">
        <v>6840</v>
      </c>
      <c r="B3338" t="s">
        <v>6841</v>
      </c>
      <c r="C3338" t="str">
        <f>IFERROR(VLOOKUP(Table1[[#This Row],[Ticker]],[1]!Table1[[Symbol]:[Industry]],2,FALSE),"-")</f>
        <v>-</v>
      </c>
      <c r="D3338" t="s">
        <v>413</v>
      </c>
      <c r="E3338">
        <v>53.097290399999999</v>
      </c>
      <c r="F3338">
        <v>83.8</v>
      </c>
      <c r="G3338">
        <v>-47.3454329262185</v>
      </c>
      <c r="H3338">
        <v>2.4984532237936099</v>
      </c>
      <c r="I3338">
        <v>-32.236871548801602</v>
      </c>
      <c r="J3338">
        <v>14.622177970076001</v>
      </c>
      <c r="K3338">
        <v>84.9060400837446</v>
      </c>
      <c r="L3338">
        <v>93.260625670185405</v>
      </c>
      <c r="M3338">
        <v>69.627568525463801</v>
      </c>
      <c r="N3338">
        <v>0.37291909877755802</v>
      </c>
      <c r="O3338">
        <v>92.124105011933096</v>
      </c>
      <c r="P3338">
        <v>19.203413940255999</v>
      </c>
      <c r="Q3338">
        <v>5.5681240793381999E-2</v>
      </c>
    </row>
    <row r="3339" spans="1:17" hidden="1" x14ac:dyDescent="0.3">
      <c r="A3339" t="s">
        <v>6842</v>
      </c>
      <c r="B3339" t="s">
        <v>6843</v>
      </c>
      <c r="C3339" t="str">
        <f>IFERROR(VLOOKUP(Table1[[#This Row],[Ticker]],[1]!Table1[[Symbol]:[Industry]],2,FALSE),"-")</f>
        <v>-</v>
      </c>
      <c r="D3339" t="s">
        <v>637</v>
      </c>
      <c r="E3339">
        <v>53.037743310000003</v>
      </c>
      <c r="F3339">
        <v>30.41</v>
      </c>
      <c r="G3339">
        <v>23.7708028063693</v>
      </c>
      <c r="H3339">
        <v>-11.865244093364099</v>
      </c>
      <c r="I3339">
        <v>9.7553309820073097E-2</v>
      </c>
      <c r="J3339">
        <v>-4.1061874145393604</v>
      </c>
      <c r="K3339">
        <v>31.472710324274001</v>
      </c>
      <c r="L3339">
        <v>28.752346910202299</v>
      </c>
      <c r="M3339">
        <v>38.973466739033498</v>
      </c>
      <c r="N3339">
        <v>0.48067690921652301</v>
      </c>
      <c r="O3339">
        <v>27.5896086813548</v>
      </c>
      <c r="P3339">
        <v>64.378378378378301</v>
      </c>
      <c r="Q3339">
        <v>5.6335567215799999E-2</v>
      </c>
    </row>
    <row r="3340" spans="1:17" hidden="1" x14ac:dyDescent="0.3">
      <c r="A3340" t="s">
        <v>6844</v>
      </c>
      <c r="B3340" t="s">
        <v>6845</v>
      </c>
      <c r="C3340" t="str">
        <f>IFERROR(VLOOKUP(Table1[[#This Row],[Ticker]],[1]!Table1[[Symbol]:[Industry]],2,FALSE),"-")</f>
        <v>-</v>
      </c>
      <c r="E3340">
        <v>53.037500000000001</v>
      </c>
      <c r="F3340">
        <v>42.51</v>
      </c>
      <c r="G3340">
        <v>1.7173123056214801</v>
      </c>
      <c r="H3340">
        <v>-14.023996800806399</v>
      </c>
      <c r="I3340">
        <v>-24.691922323279499</v>
      </c>
      <c r="J3340">
        <v>1.4538959990958999</v>
      </c>
      <c r="K3340">
        <v>46.2776320257381</v>
      </c>
      <c r="L3340">
        <v>43.316772605815601</v>
      </c>
      <c r="M3340">
        <v>35.656113733464998</v>
      </c>
      <c r="N3340">
        <v>1.0427760195365701</v>
      </c>
      <c r="O3340">
        <v>59.1390261115031</v>
      </c>
      <c r="P3340">
        <v>59.812030075187899</v>
      </c>
      <c r="Q3340">
        <v>8.4758753284456007E-2</v>
      </c>
    </row>
    <row r="3341" spans="1:17" hidden="1" x14ac:dyDescent="0.3">
      <c r="A3341" t="s">
        <v>6846</v>
      </c>
      <c r="B3341" t="s">
        <v>6847</v>
      </c>
      <c r="C3341" t="str">
        <f>IFERROR(VLOOKUP(Table1[[#This Row],[Ticker]],[1]!Table1[[Symbol]:[Industry]],2,FALSE),"-")</f>
        <v>-</v>
      </c>
      <c r="D3341" t="s">
        <v>481</v>
      </c>
      <c r="E3341">
        <v>52.996580000000002</v>
      </c>
      <c r="F3341">
        <v>120.25</v>
      </c>
      <c r="G3341">
        <v>63.716540375295303</v>
      </c>
      <c r="H3341">
        <v>-5.0559641897787397</v>
      </c>
      <c r="I3341">
        <v>-25.1493514122227</v>
      </c>
      <c r="K3341">
        <v>101.614352436579</v>
      </c>
      <c r="L3341">
        <v>65.979273510552801</v>
      </c>
      <c r="M3341">
        <v>99.464893626018295</v>
      </c>
      <c r="N3341">
        <v>0</v>
      </c>
      <c r="O3341">
        <v>15.2598752598752</v>
      </c>
      <c r="P3341">
        <v>90.118577075098798</v>
      </c>
    </row>
    <row r="3342" spans="1:17" hidden="1" x14ac:dyDescent="0.3">
      <c r="A3342" t="s">
        <v>6848</v>
      </c>
      <c r="B3342" t="s">
        <v>6849</v>
      </c>
      <c r="C3342" t="str">
        <f>IFERROR(VLOOKUP(Table1[[#This Row],[Ticker]],[1]!Table1[[Symbol]:[Industry]],2,FALSE),"-")</f>
        <v>-</v>
      </c>
      <c r="D3342" t="s">
        <v>416</v>
      </c>
      <c r="E3342">
        <v>52.994345000000003</v>
      </c>
      <c r="F3342">
        <v>125.4</v>
      </c>
      <c r="G3342">
        <v>-60.919007979176797</v>
      </c>
      <c r="H3342">
        <v>-13.6273927612073</v>
      </c>
      <c r="I3342">
        <v>-40.2526703155416</v>
      </c>
      <c r="J3342">
        <v>-9.3338659859679307</v>
      </c>
      <c r="K3342">
        <v>139.76591299129501</v>
      </c>
      <c r="L3342">
        <v>144.03355426653201</v>
      </c>
      <c r="M3342">
        <v>21.296994275753601</v>
      </c>
      <c r="N3342">
        <v>2.1764331210190999</v>
      </c>
      <c r="O3342">
        <v>67.464114832535799</v>
      </c>
      <c r="P3342">
        <v>8.0568720379146903</v>
      </c>
    </row>
    <row r="3343" spans="1:17" hidden="1" x14ac:dyDescent="0.3">
      <c r="A3343" t="s">
        <v>6850</v>
      </c>
      <c r="B3343" t="s">
        <v>6851</v>
      </c>
      <c r="C3343" t="str">
        <f>IFERROR(VLOOKUP(Table1[[#This Row],[Ticker]],[1]!Table1[[Symbol]:[Industry]],2,FALSE),"-")</f>
        <v>-</v>
      </c>
      <c r="D3343" t="s">
        <v>140</v>
      </c>
      <c r="E3343">
        <v>52.976143999999998</v>
      </c>
      <c r="F3343">
        <v>48.8</v>
      </c>
      <c r="G3343">
        <v>26.145634447430002</v>
      </c>
      <c r="H3343">
        <v>3.9538484774826199</v>
      </c>
      <c r="I3343">
        <v>16.714330211606399</v>
      </c>
      <c r="J3343">
        <v>1.0708959187939699</v>
      </c>
      <c r="K3343">
        <v>44.107571825483497</v>
      </c>
      <c r="L3343">
        <v>39.005399035146901</v>
      </c>
      <c r="M3343">
        <v>52.946556603637902</v>
      </c>
      <c r="N3343">
        <v>2.3229344382159298</v>
      </c>
      <c r="O3343">
        <v>23.340163934426201</v>
      </c>
      <c r="P3343">
        <v>73.975044563279795</v>
      </c>
      <c r="Q3343">
        <v>3.7718926291830997E-2</v>
      </c>
    </row>
    <row r="3344" spans="1:17" hidden="1" x14ac:dyDescent="0.3">
      <c r="A3344" t="s">
        <v>6852</v>
      </c>
      <c r="B3344" t="s">
        <v>6853</v>
      </c>
      <c r="C3344" t="str">
        <f>IFERROR(VLOOKUP(Table1[[#This Row],[Ticker]],[1]!Table1[[Symbol]:[Industry]],2,FALSE),"-")</f>
        <v>-</v>
      </c>
      <c r="D3344" t="s">
        <v>400</v>
      </c>
      <c r="E3344">
        <v>52.846846999999997</v>
      </c>
      <c r="F3344">
        <v>21.19</v>
      </c>
      <c r="G3344">
        <v>-69.789693659461406</v>
      </c>
      <c r="H3344">
        <v>-14.0243852424103</v>
      </c>
      <c r="I3344">
        <v>-82.3478712083988</v>
      </c>
      <c r="J3344">
        <v>-4.7588850166707903</v>
      </c>
      <c r="K3344">
        <v>34.614952566903703</v>
      </c>
      <c r="L3344">
        <v>48.488118487147197</v>
      </c>
      <c r="M3344">
        <v>23.6029320088326</v>
      </c>
      <c r="N3344">
        <v>1.3118231880706599</v>
      </c>
      <c r="O3344">
        <v>342.991977347805</v>
      </c>
      <c r="P3344">
        <v>7.6727642276422898</v>
      </c>
      <c r="Q3344">
        <v>9.9705665420761994E-2</v>
      </c>
    </row>
    <row r="3345" spans="1:17" hidden="1" x14ac:dyDescent="0.3">
      <c r="A3345" t="s">
        <v>6854</v>
      </c>
      <c r="B3345" t="s">
        <v>6855</v>
      </c>
      <c r="C3345" t="str">
        <f>IFERROR(VLOOKUP(Table1[[#This Row],[Ticker]],[1]!Table1[[Symbol]:[Industry]],2,FALSE),"-")</f>
        <v>-</v>
      </c>
      <c r="D3345" t="s">
        <v>553</v>
      </c>
      <c r="E3345">
        <v>52.717610000000001</v>
      </c>
      <c r="F3345">
        <v>169</v>
      </c>
      <c r="G3345">
        <v>-5.3852089160583896</v>
      </c>
      <c r="H3345">
        <v>7.9602234547538098</v>
      </c>
      <c r="I3345">
        <v>10.731696261277699</v>
      </c>
      <c r="J3345">
        <v>2.9042292521272999</v>
      </c>
      <c r="K3345">
        <v>155.36998305982101</v>
      </c>
      <c r="L3345">
        <v>134.12755594487899</v>
      </c>
      <c r="M3345">
        <v>72.407089149895498</v>
      </c>
      <c r="N3345">
        <v>1.3060221528188101</v>
      </c>
      <c r="O3345">
        <v>6.6568047337277996</v>
      </c>
      <c r="P3345">
        <v>116.94480102695699</v>
      </c>
      <c r="Q3345">
        <v>0.16208254240115699</v>
      </c>
    </row>
    <row r="3346" spans="1:17" hidden="1" x14ac:dyDescent="0.3">
      <c r="A3346" t="s">
        <v>6856</v>
      </c>
      <c r="B3346" t="s">
        <v>6857</v>
      </c>
      <c r="C3346" t="str">
        <f>IFERROR(VLOOKUP(Table1[[#This Row],[Ticker]],[1]!Table1[[Symbol]:[Industry]],2,FALSE),"-")</f>
        <v>-</v>
      </c>
      <c r="D3346" t="s">
        <v>130</v>
      </c>
      <c r="E3346">
        <v>52.700920271999998</v>
      </c>
      <c r="F3346">
        <v>27.22</v>
      </c>
      <c r="G3346">
        <v>143.102913795246</v>
      </c>
      <c r="H3346">
        <v>13.183889891388599</v>
      </c>
      <c r="I3346">
        <v>93.214527445250596</v>
      </c>
      <c r="J3346">
        <v>20.575887339789102</v>
      </c>
      <c r="K3346">
        <v>20.445695559432899</v>
      </c>
      <c r="L3346">
        <v>15.498098714955599</v>
      </c>
      <c r="M3346">
        <v>86.936837847022204</v>
      </c>
      <c r="N3346">
        <v>1.3647695797461501</v>
      </c>
      <c r="O3346">
        <v>0</v>
      </c>
      <c r="P3346">
        <v>201.106194690265</v>
      </c>
    </row>
    <row r="3347" spans="1:17" hidden="1" x14ac:dyDescent="0.3">
      <c r="A3347" t="s">
        <v>6858</v>
      </c>
      <c r="B3347" t="s">
        <v>6859</v>
      </c>
      <c r="C3347" t="str">
        <f>IFERROR(VLOOKUP(Table1[[#This Row],[Ticker]],[1]!Table1[[Symbol]:[Industry]],2,FALSE),"-")</f>
        <v>-</v>
      </c>
      <c r="D3347" t="s">
        <v>416</v>
      </c>
      <c r="E3347">
        <v>52.586463999999999</v>
      </c>
      <c r="F3347">
        <v>111.15</v>
      </c>
      <c r="G3347">
        <v>17.017318138906202</v>
      </c>
      <c r="H3347">
        <v>-0.82143650248232603</v>
      </c>
      <c r="I3347">
        <v>-5.3932822670783898</v>
      </c>
      <c r="J3347">
        <v>-11.6968310527103</v>
      </c>
      <c r="K3347">
        <v>115.328920209526</v>
      </c>
      <c r="L3347">
        <v>102.156483528324</v>
      </c>
      <c r="M3347">
        <v>47.376315069828799</v>
      </c>
      <c r="N3347">
        <v>0.97619730427301399</v>
      </c>
      <c r="O3347">
        <v>38.506522717049002</v>
      </c>
      <c r="P3347">
        <v>48.101265822784796</v>
      </c>
      <c r="Q3347">
        <v>5.8377985938891E-2</v>
      </c>
    </row>
    <row r="3348" spans="1:17" hidden="1" x14ac:dyDescent="0.3">
      <c r="A3348" t="s">
        <v>6860</v>
      </c>
      <c r="B3348" t="s">
        <v>6861</v>
      </c>
      <c r="C3348" t="str">
        <f>IFERROR(VLOOKUP(Table1[[#This Row],[Ticker]],[1]!Table1[[Symbol]:[Industry]],2,FALSE),"-")</f>
        <v>-</v>
      </c>
      <c r="D3348" t="s">
        <v>114</v>
      </c>
      <c r="E3348">
        <v>52.548425000000002</v>
      </c>
      <c r="F3348">
        <v>5.27</v>
      </c>
      <c r="G3348">
        <v>12.6480952263178</v>
      </c>
      <c r="H3348">
        <v>-2.1032082842669202</v>
      </c>
      <c r="I3348">
        <v>-37.684461060008402</v>
      </c>
      <c r="J3348">
        <v>-3.9105855626875101</v>
      </c>
      <c r="K3348">
        <v>5.3188770512386503</v>
      </c>
      <c r="L3348">
        <v>5.37113396719284</v>
      </c>
      <c r="M3348">
        <v>34.044133058604601</v>
      </c>
      <c r="N3348">
        <v>0.72230321408959697</v>
      </c>
      <c r="O3348">
        <v>81.404174573055002</v>
      </c>
      <c r="P3348">
        <v>62.153846153846096</v>
      </c>
      <c r="Q3348">
        <v>7.0913839868418996E-2</v>
      </c>
    </row>
    <row r="3349" spans="1:17" hidden="1" x14ac:dyDescent="0.3">
      <c r="A3349" t="s">
        <v>6862</v>
      </c>
      <c r="B3349" t="s">
        <v>6863</v>
      </c>
      <c r="C3349" t="str">
        <f>IFERROR(VLOOKUP(Table1[[#This Row],[Ticker]],[1]!Table1[[Symbol]:[Industry]],2,FALSE),"-")</f>
        <v>-</v>
      </c>
      <c r="D3349" t="s">
        <v>637</v>
      </c>
      <c r="E3349">
        <v>52.423200000000001</v>
      </c>
      <c r="F3349">
        <v>30.75</v>
      </c>
      <c r="G3349">
        <v>34.720624422857597</v>
      </c>
      <c r="H3349">
        <v>15.241433579737899</v>
      </c>
      <c r="I3349">
        <v>-32.4934908586349</v>
      </c>
      <c r="J3349">
        <v>21.350770132630402</v>
      </c>
      <c r="K3349">
        <v>28.757353270686</v>
      </c>
      <c r="L3349">
        <v>31.8045775558377</v>
      </c>
      <c r="M3349">
        <v>78.477716953939407</v>
      </c>
      <c r="N3349">
        <v>1.80294179520242</v>
      </c>
      <c r="O3349">
        <v>153.13821138211301</v>
      </c>
      <c r="P3349">
        <v>59.823284823284801</v>
      </c>
      <c r="Q3349">
        <v>0.205522715511609</v>
      </c>
    </row>
    <row r="3350" spans="1:17" hidden="1" x14ac:dyDescent="0.3">
      <c r="A3350" t="s">
        <v>6864</v>
      </c>
      <c r="B3350" t="s">
        <v>6865</v>
      </c>
      <c r="C3350" t="str">
        <f>IFERROR(VLOOKUP(Table1[[#This Row],[Ticker]],[1]!Table1[[Symbol]:[Industry]],2,FALSE),"-")</f>
        <v>-</v>
      </c>
      <c r="D3350" t="s">
        <v>1402</v>
      </c>
      <c r="E3350">
        <v>52.0948098</v>
      </c>
      <c r="F3350">
        <v>9.99</v>
      </c>
      <c r="G3350">
        <v>-88.986306362724804</v>
      </c>
      <c r="H3350">
        <v>-4.1385329971181903</v>
      </c>
      <c r="I3350">
        <v>-39.831891094762398</v>
      </c>
      <c r="J3350">
        <v>-4.1770715608808198</v>
      </c>
      <c r="K3350">
        <v>10.4250327816546</v>
      </c>
      <c r="L3350">
        <v>15.047175474572599</v>
      </c>
      <c r="M3350">
        <v>39.3647458895692</v>
      </c>
      <c r="N3350">
        <v>0.91119398055156298</v>
      </c>
      <c r="O3350">
        <v>172.77277277277199</v>
      </c>
      <c r="P3350">
        <v>11.620111731843499</v>
      </c>
      <c r="Q3350">
        <v>0.21235772188895999</v>
      </c>
    </row>
    <row r="3351" spans="1:17" hidden="1" x14ac:dyDescent="0.3">
      <c r="A3351" t="s">
        <v>6866</v>
      </c>
      <c r="B3351" t="s">
        <v>6867</v>
      </c>
      <c r="C3351" t="str">
        <f>IFERROR(VLOOKUP(Table1[[#This Row],[Ticker]],[1]!Table1[[Symbol]:[Industry]],2,FALSE),"-")</f>
        <v>-</v>
      </c>
      <c r="D3351" t="s">
        <v>140</v>
      </c>
      <c r="E3351">
        <v>52.033273600000001</v>
      </c>
      <c r="F3351">
        <v>5290.3</v>
      </c>
      <c r="G3351">
        <v>61.021129473827699</v>
      </c>
      <c r="H3351">
        <v>20.642845334030699</v>
      </c>
      <c r="I3351">
        <v>-14.6070974956965</v>
      </c>
      <c r="J3351">
        <v>-7.7342435819402402</v>
      </c>
      <c r="K3351">
        <v>4673.0995670805796</v>
      </c>
      <c r="L3351">
        <v>4205.9236467742503</v>
      </c>
      <c r="M3351">
        <v>54.502320801202998</v>
      </c>
      <c r="N3351">
        <v>4.0364601769911497</v>
      </c>
      <c r="O3351">
        <v>22.393815095552199</v>
      </c>
      <c r="P3351">
        <v>95.864494631617902</v>
      </c>
      <c r="Q3351">
        <v>2.9210161829132001E-2</v>
      </c>
    </row>
    <row r="3352" spans="1:17" hidden="1" x14ac:dyDescent="0.3">
      <c r="A3352" t="s">
        <v>6868</v>
      </c>
      <c r="B3352" t="s">
        <v>6869</v>
      </c>
      <c r="C3352" t="str">
        <f>IFERROR(VLOOKUP(Table1[[#This Row],[Ticker]],[1]!Table1[[Symbol]:[Industry]],2,FALSE),"-")</f>
        <v>-</v>
      </c>
      <c r="E3352">
        <v>52.030103097999998</v>
      </c>
      <c r="F3352">
        <v>30.99</v>
      </c>
      <c r="G3352">
        <v>244.73568785109401</v>
      </c>
      <c r="H3352">
        <v>-19.337685821975398</v>
      </c>
      <c r="I3352">
        <v>56.422614855560902</v>
      </c>
      <c r="J3352">
        <v>4.0922634401614904</v>
      </c>
      <c r="K3352">
        <v>30.073260706533699</v>
      </c>
      <c r="L3352">
        <v>21.666713561449502</v>
      </c>
      <c r="M3352">
        <v>41.722669538383798</v>
      </c>
      <c r="N3352">
        <v>4.3252738579573604</v>
      </c>
      <c r="O3352">
        <v>22.297515327525002</v>
      </c>
      <c r="P3352">
        <v>325.68681318681303</v>
      </c>
      <c r="Q3352">
        <v>6.5345726310264002E-2</v>
      </c>
    </row>
    <row r="3353" spans="1:17" hidden="1" x14ac:dyDescent="0.3">
      <c r="A3353" t="s">
        <v>6870</v>
      </c>
      <c r="B3353" t="s">
        <v>6871</v>
      </c>
      <c r="C3353" t="str">
        <f>IFERROR(VLOOKUP(Table1[[#This Row],[Ticker]],[1]!Table1[[Symbol]:[Industry]],2,FALSE),"-")</f>
        <v>-</v>
      </c>
      <c r="D3353" t="s">
        <v>21</v>
      </c>
      <c r="E3353">
        <v>51.990859113999903</v>
      </c>
      <c r="F3353">
        <v>17.45</v>
      </c>
      <c r="G3353">
        <v>8.7380202065324806</v>
      </c>
      <c r="H3353">
        <v>-13.6273927612073</v>
      </c>
      <c r="I3353">
        <v>-21.652037939620701</v>
      </c>
      <c r="J3353">
        <v>1.6961103270272599</v>
      </c>
      <c r="K3353">
        <v>18.653885123958201</v>
      </c>
      <c r="L3353">
        <v>17.583989696388699</v>
      </c>
      <c r="M3353">
        <v>39.915690194310301</v>
      </c>
      <c r="N3353">
        <v>0.61867777200745699</v>
      </c>
      <c r="O3353">
        <v>42.9401491528062</v>
      </c>
      <c r="P3353">
        <v>45.474296552114502</v>
      </c>
      <c r="Q3353">
        <v>8.2885992760801996E-2</v>
      </c>
    </row>
    <row r="3354" spans="1:17" hidden="1" x14ac:dyDescent="0.3">
      <c r="A3354" t="s">
        <v>6872</v>
      </c>
      <c r="B3354" t="s">
        <v>6873</v>
      </c>
      <c r="C3354" t="str">
        <f>IFERROR(VLOOKUP(Table1[[#This Row],[Ticker]],[1]!Table1[[Symbol]:[Industry]],2,FALSE),"-")</f>
        <v>-</v>
      </c>
      <c r="D3354" t="s">
        <v>1474</v>
      </c>
      <c r="E3354">
        <v>51.725000000000001</v>
      </c>
      <c r="F3354">
        <v>20.53</v>
      </c>
      <c r="G3354">
        <v>-17.199909040228899</v>
      </c>
      <c r="H3354">
        <v>-4.52146467568737</v>
      </c>
      <c r="I3354">
        <v>-25.028729804085199</v>
      </c>
      <c r="J3354">
        <v>-2.0034875338710898</v>
      </c>
      <c r="K3354">
        <v>20.815811934204199</v>
      </c>
      <c r="L3354">
        <v>20.954235388137601</v>
      </c>
      <c r="M3354">
        <v>43.380027211687903</v>
      </c>
      <c r="N3354">
        <v>0.87266165506189697</v>
      </c>
      <c r="O3354">
        <v>35.4115927910374</v>
      </c>
      <c r="P3354">
        <v>19.638694638694599</v>
      </c>
      <c r="Q3354">
        <v>1.2539463839345E-2</v>
      </c>
    </row>
    <row r="3355" spans="1:17" hidden="1" x14ac:dyDescent="0.3">
      <c r="A3355" t="s">
        <v>6874</v>
      </c>
      <c r="B3355" t="s">
        <v>6875</v>
      </c>
      <c r="C3355" t="str">
        <f>IFERROR(VLOOKUP(Table1[[#This Row],[Ticker]],[1]!Table1[[Symbol]:[Industry]],2,FALSE),"-")</f>
        <v>-</v>
      </c>
      <c r="D3355" t="s">
        <v>416</v>
      </c>
      <c r="E3355">
        <v>51.720028499999998</v>
      </c>
      <c r="F3355">
        <v>35</v>
      </c>
      <c r="G3355">
        <v>-65.795976093742794</v>
      </c>
      <c r="H3355">
        <v>4.9140915326373297E-2</v>
      </c>
      <c r="I3355">
        <v>-51.303752566623899</v>
      </c>
      <c r="J3355">
        <v>-2.1708881187647102</v>
      </c>
      <c r="K3355">
        <v>34.978748152665297</v>
      </c>
      <c r="M3355">
        <v>59.941450582127899</v>
      </c>
      <c r="N3355">
        <v>1.3565201921366301</v>
      </c>
      <c r="O3355">
        <v>75.428571428571402</v>
      </c>
      <c r="P3355">
        <v>16.279069767441801</v>
      </c>
    </row>
    <row r="3356" spans="1:17" hidden="1" x14ac:dyDescent="0.3">
      <c r="A3356" t="s">
        <v>6876</v>
      </c>
      <c r="B3356" t="s">
        <v>6877</v>
      </c>
      <c r="C3356" t="str">
        <f>IFERROR(VLOOKUP(Table1[[#This Row],[Ticker]],[1]!Table1[[Symbol]:[Industry]],2,FALSE),"-")</f>
        <v>-</v>
      </c>
      <c r="D3356" t="s">
        <v>416</v>
      </c>
      <c r="E3356">
        <v>51.567120000000003</v>
      </c>
      <c r="F3356">
        <v>138</v>
      </c>
      <c r="G3356">
        <v>-31.426124793402899</v>
      </c>
      <c r="H3356">
        <v>-2.0256611594757099</v>
      </c>
      <c r="I3356">
        <v>-43.389455675167099</v>
      </c>
      <c r="J3356">
        <v>-1.1287377808397301</v>
      </c>
      <c r="K3356">
        <v>133.14999818402001</v>
      </c>
      <c r="L3356">
        <v>138.723578665986</v>
      </c>
      <c r="M3356">
        <v>48.305566796829602</v>
      </c>
      <c r="N3356">
        <v>1.3184156218705101</v>
      </c>
      <c r="O3356">
        <v>81.159420289855007</v>
      </c>
      <c r="P3356">
        <v>30.8056872037914</v>
      </c>
      <c r="Q3356">
        <v>1.1699450519303999E-2</v>
      </c>
    </row>
    <row r="3357" spans="1:17" hidden="1" x14ac:dyDescent="0.3">
      <c r="A3357" t="s">
        <v>6878</v>
      </c>
      <c r="B3357" t="s">
        <v>6879</v>
      </c>
      <c r="C3357" t="str">
        <f>IFERROR(VLOOKUP(Table1[[#This Row],[Ticker]],[1]!Table1[[Symbol]:[Industry]],2,FALSE),"-")</f>
        <v>-</v>
      </c>
      <c r="D3357" t="s">
        <v>384</v>
      </c>
      <c r="E3357">
        <v>51.5242</v>
      </c>
      <c r="F3357">
        <v>27.75</v>
      </c>
      <c r="G3357">
        <v>105.81553652195301</v>
      </c>
      <c r="H3357">
        <v>-3.2946414004185698</v>
      </c>
      <c r="I3357">
        <v>36.565307212548198</v>
      </c>
      <c r="J3357">
        <v>-8.4572531954327506</v>
      </c>
      <c r="K3357">
        <v>29.025872653052399</v>
      </c>
      <c r="L3357">
        <v>24.9022673030255</v>
      </c>
      <c r="M3357">
        <v>39.321027533597999</v>
      </c>
      <c r="N3357">
        <v>0.43434425456227699</v>
      </c>
      <c r="O3357">
        <v>40.504504504504503</v>
      </c>
      <c r="P3357">
        <v>152.50227479526799</v>
      </c>
      <c r="Q3357">
        <v>8.5056916851212E-2</v>
      </c>
    </row>
    <row r="3358" spans="1:17" hidden="1" x14ac:dyDescent="0.3">
      <c r="A3358" t="s">
        <v>6880</v>
      </c>
      <c r="B3358" t="s">
        <v>6881</v>
      </c>
      <c r="C3358" t="str">
        <f>IFERROR(VLOOKUP(Table1[[#This Row],[Ticker]],[1]!Table1[[Symbol]:[Industry]],2,FALSE),"-")</f>
        <v>-</v>
      </c>
      <c r="E3358">
        <v>51.468197267999997</v>
      </c>
      <c r="F3358">
        <v>20.78</v>
      </c>
      <c r="G3358">
        <v>205.01742103544299</v>
      </c>
      <c r="H3358">
        <v>-9.7883834732816108</v>
      </c>
      <c r="I3358">
        <v>161.51123945889401</v>
      </c>
      <c r="J3358">
        <v>2.2504750675266201</v>
      </c>
      <c r="K3358">
        <v>20.805442609195399</v>
      </c>
      <c r="L3358">
        <v>13.232432023503399</v>
      </c>
      <c r="M3358">
        <v>53.863971857621301</v>
      </c>
      <c r="N3358">
        <v>0.99548321365432502</v>
      </c>
      <c r="O3358">
        <v>30.6544754571703</v>
      </c>
      <c r="P3358">
        <v>231.41945773524699</v>
      </c>
      <c r="Q3358">
        <v>0.16792364318828101</v>
      </c>
    </row>
    <row r="3359" spans="1:17" hidden="1" x14ac:dyDescent="0.3">
      <c r="A3359" t="s">
        <v>6882</v>
      </c>
      <c r="B3359" t="s">
        <v>6883</v>
      </c>
      <c r="C3359" t="str">
        <f>IFERROR(VLOOKUP(Table1[[#This Row],[Ticker]],[1]!Table1[[Symbol]:[Industry]],2,FALSE),"-")</f>
        <v>-</v>
      </c>
      <c r="D3359" t="s">
        <v>938</v>
      </c>
      <c r="E3359">
        <v>51.422496000000002</v>
      </c>
      <c r="F3359">
        <v>1.28</v>
      </c>
      <c r="G3359">
        <v>-5.6473197186713904</v>
      </c>
      <c r="H3359">
        <v>5.2004460666315202</v>
      </c>
      <c r="I3359">
        <v>-26.576479839351201</v>
      </c>
      <c r="J3359">
        <v>-3.7699562115318499</v>
      </c>
      <c r="K3359">
        <v>1.2035210150762801</v>
      </c>
      <c r="L3359">
        <v>1.22574980662368</v>
      </c>
      <c r="M3359">
        <v>61.303147846179499</v>
      </c>
      <c r="N3359">
        <v>2.0857427583499599</v>
      </c>
      <c r="O3359">
        <v>47.65625</v>
      </c>
      <c r="P3359">
        <v>82.857142857142804</v>
      </c>
      <c r="Q3359">
        <v>-0.13509922501317301</v>
      </c>
    </row>
    <row r="3360" spans="1:17" hidden="1" x14ac:dyDescent="0.3">
      <c r="A3360" t="s">
        <v>6884</v>
      </c>
      <c r="B3360" t="s">
        <v>6885</v>
      </c>
      <c r="C3360" t="str">
        <f>IFERROR(VLOOKUP(Table1[[#This Row],[Ticker]],[1]!Table1[[Symbol]:[Industry]],2,FALSE),"-")</f>
        <v>-</v>
      </c>
      <c r="D3360" t="s">
        <v>1545</v>
      </c>
      <c r="E3360">
        <v>51.350625000000001</v>
      </c>
      <c r="F3360">
        <v>4.8099999999999996</v>
      </c>
      <c r="G3360">
        <v>2278.5979633001898</v>
      </c>
      <c r="H3360">
        <v>38.381535810221202</v>
      </c>
      <c r="I3360">
        <v>127.39366941438</v>
      </c>
      <c r="J3360">
        <v>20.0270362696711</v>
      </c>
      <c r="K3360">
        <v>3.5226605741864798</v>
      </c>
      <c r="L3360">
        <v>2.4119537163046498</v>
      </c>
      <c r="M3360">
        <v>96.675312460740201</v>
      </c>
      <c r="N3360">
        <v>1.2688097442274699</v>
      </c>
      <c r="O3360">
        <v>0</v>
      </c>
      <c r="P3360">
        <v>2304.99999999999</v>
      </c>
    </row>
    <row r="3361" spans="1:17" hidden="1" x14ac:dyDescent="0.3">
      <c r="A3361" t="s">
        <v>6886</v>
      </c>
      <c r="B3361" t="s">
        <v>6887</v>
      </c>
      <c r="C3361" t="str">
        <f>IFERROR(VLOOKUP(Table1[[#This Row],[Ticker]],[1]!Table1[[Symbol]:[Industry]],2,FALSE),"-")</f>
        <v>-</v>
      </c>
      <c r="E3361">
        <v>51.272839169999997</v>
      </c>
      <c r="F3361">
        <v>35.950000000000003</v>
      </c>
      <c r="G3361">
        <v>-4.99035145833097</v>
      </c>
      <c r="H3361">
        <v>-14.658364789928701</v>
      </c>
      <c r="I3361">
        <v>-44.321920711695597</v>
      </c>
      <c r="J3361">
        <v>-10.364838014689401</v>
      </c>
      <c r="K3361">
        <v>37.731403189244602</v>
      </c>
      <c r="L3361">
        <v>39.782801047785703</v>
      </c>
      <c r="M3361">
        <v>38.863560174888903</v>
      </c>
      <c r="N3361">
        <v>2.1450953083557298</v>
      </c>
      <c r="O3361">
        <v>55.716272600834401</v>
      </c>
      <c r="P3361">
        <v>36.329161926431503</v>
      </c>
      <c r="Q3361">
        <v>5.5811172709954997E-2</v>
      </c>
    </row>
    <row r="3362" spans="1:17" hidden="1" x14ac:dyDescent="0.3">
      <c r="A3362" t="s">
        <v>6888</v>
      </c>
      <c r="B3362" t="s">
        <v>6889</v>
      </c>
      <c r="C3362" t="str">
        <f>IFERROR(VLOOKUP(Table1[[#This Row],[Ticker]],[1]!Table1[[Symbol]:[Industry]],2,FALSE),"-")</f>
        <v>-</v>
      </c>
      <c r="D3362" t="s">
        <v>926</v>
      </c>
      <c r="E3362">
        <v>51.114873750000001</v>
      </c>
      <c r="F3362">
        <v>91.18</v>
      </c>
      <c r="G3362">
        <v>-8.7504237965776497</v>
      </c>
      <c r="H3362">
        <v>-5.0667168779507801</v>
      </c>
      <c r="I3362">
        <v>-13.761266348142</v>
      </c>
      <c r="J3362">
        <v>0.64432376321416795</v>
      </c>
      <c r="K3362">
        <v>89.641786992160306</v>
      </c>
      <c r="L3362">
        <v>85.8092947411198</v>
      </c>
      <c r="M3362">
        <v>49.491975378904499</v>
      </c>
      <c r="N3362">
        <v>0.59268834241033397</v>
      </c>
      <c r="O3362">
        <v>15.266505812678201</v>
      </c>
      <c r="P3362">
        <v>32.049239681390297</v>
      </c>
      <c r="Q3362">
        <v>8.4895078209765995E-2</v>
      </c>
    </row>
    <row r="3363" spans="1:17" hidden="1" x14ac:dyDescent="0.3">
      <c r="A3363" t="s">
        <v>6890</v>
      </c>
      <c r="B3363" t="s">
        <v>6891</v>
      </c>
      <c r="C3363" t="str">
        <f>IFERROR(VLOOKUP(Table1[[#This Row],[Ticker]],[1]!Table1[[Symbol]:[Industry]],2,FALSE),"-")</f>
        <v>-</v>
      </c>
      <c r="D3363" t="s">
        <v>700</v>
      </c>
      <c r="E3363">
        <v>51.09328</v>
      </c>
      <c r="F3363">
        <v>47.06</v>
      </c>
      <c r="G3363">
        <v>546.845459723658</v>
      </c>
      <c r="H3363">
        <v>8.25220003863088</v>
      </c>
      <c r="I3363">
        <v>128.437479983597</v>
      </c>
      <c r="J3363">
        <v>1.84440019229825</v>
      </c>
      <c r="K3363">
        <v>41.9207955764915</v>
      </c>
      <c r="L3363">
        <v>31.423123240798301</v>
      </c>
      <c r="M3363">
        <v>66.724599012731602</v>
      </c>
      <c r="N3363">
        <v>1.47958536158793</v>
      </c>
      <c r="O3363">
        <v>6.6298342541436499</v>
      </c>
      <c r="P3363">
        <v>813.78640776699001</v>
      </c>
      <c r="Q3363">
        <v>0.19085189224485599</v>
      </c>
    </row>
    <row r="3364" spans="1:17" hidden="1" x14ac:dyDescent="0.3">
      <c r="A3364" t="s">
        <v>6892</v>
      </c>
      <c r="B3364" t="s">
        <v>6893</v>
      </c>
      <c r="C3364" t="str">
        <f>IFERROR(VLOOKUP(Table1[[#This Row],[Ticker]],[1]!Table1[[Symbol]:[Industry]],2,FALSE),"-")</f>
        <v>-</v>
      </c>
      <c r="D3364" t="s">
        <v>140</v>
      </c>
      <c r="E3364">
        <v>51.059023400000001</v>
      </c>
      <c r="F3364">
        <v>7.02</v>
      </c>
      <c r="G3364">
        <v>53.597963300196497</v>
      </c>
      <c r="H3364">
        <v>8.5882499725701305</v>
      </c>
      <c r="I3364">
        <v>14.5766733138019</v>
      </c>
      <c r="J3364">
        <v>-3.9977315321864202</v>
      </c>
      <c r="K3364">
        <v>6.0544249807989097</v>
      </c>
      <c r="L3364">
        <v>5.4754205610180202</v>
      </c>
      <c r="M3364">
        <v>59.111776741939501</v>
      </c>
      <c r="N3364">
        <v>1.6896573031533799</v>
      </c>
      <c r="O3364">
        <v>4.4159544159544097</v>
      </c>
      <c r="P3364">
        <v>82.337662337662294</v>
      </c>
      <c r="Q3364">
        <v>7.2937397784280003E-2</v>
      </c>
    </row>
    <row r="3365" spans="1:17" hidden="1" x14ac:dyDescent="0.3">
      <c r="A3365" t="s">
        <v>6894</v>
      </c>
      <c r="B3365" t="s">
        <v>6895</v>
      </c>
      <c r="C3365" t="str">
        <f>IFERROR(VLOOKUP(Table1[[#This Row],[Ticker]],[1]!Table1[[Symbol]:[Industry]],2,FALSE),"-")</f>
        <v>-</v>
      </c>
      <c r="D3365" t="s">
        <v>130</v>
      </c>
      <c r="E3365">
        <v>50.896265974999999</v>
      </c>
      <c r="F3365">
        <v>5.05</v>
      </c>
      <c r="G3365">
        <v>11.5761053766992</v>
      </c>
      <c r="H3365">
        <v>-8.7239178577323901</v>
      </c>
      <c r="I3365">
        <v>-13.4692673637176</v>
      </c>
      <c r="J3365">
        <v>-5.5334297809515798</v>
      </c>
      <c r="K3365">
        <v>5.1268036799998402</v>
      </c>
      <c r="L3365">
        <v>4.8979956788227899</v>
      </c>
      <c r="M3365">
        <v>35.792655527450201</v>
      </c>
      <c r="N3365">
        <v>0.92643138531911196</v>
      </c>
      <c r="O3365">
        <v>31.287128712871201</v>
      </c>
      <c r="P3365">
        <v>53.030303030303003</v>
      </c>
      <c r="Q3365">
        <v>0.116463216922622</v>
      </c>
    </row>
    <row r="3366" spans="1:17" hidden="1" x14ac:dyDescent="0.3">
      <c r="A3366" t="s">
        <v>6896</v>
      </c>
      <c r="B3366" t="s">
        <v>6897</v>
      </c>
      <c r="C3366" t="str">
        <f>IFERROR(VLOOKUP(Table1[[#This Row],[Ticker]],[1]!Table1[[Symbol]:[Industry]],2,FALSE),"-")</f>
        <v>-</v>
      </c>
      <c r="E3366">
        <v>50.765490948</v>
      </c>
      <c r="F3366">
        <v>48.96</v>
      </c>
      <c r="G3366">
        <v>28.9772079844237</v>
      </c>
      <c r="H3366">
        <v>-18.542624723357299</v>
      </c>
      <c r="I3366">
        <v>-20.447081993906199</v>
      </c>
      <c r="J3366">
        <v>-13.5268158932035</v>
      </c>
      <c r="K3366">
        <v>52.103670620411997</v>
      </c>
      <c r="L3366">
        <v>50.901570280310999</v>
      </c>
      <c r="M3366">
        <v>26.243862119397399</v>
      </c>
      <c r="N3366">
        <v>1.3739980369703899</v>
      </c>
      <c r="O3366">
        <v>44.362745098039198</v>
      </c>
      <c r="P3366">
        <v>61.158657011191501</v>
      </c>
      <c r="Q3366">
        <v>0.113788451342529</v>
      </c>
    </row>
    <row r="3367" spans="1:17" hidden="1" x14ac:dyDescent="0.3">
      <c r="A3367" t="s">
        <v>6898</v>
      </c>
      <c r="B3367" t="s">
        <v>6899</v>
      </c>
      <c r="C3367" t="str">
        <f>IFERROR(VLOOKUP(Table1[[#This Row],[Ticker]],[1]!Table1[[Symbol]:[Industry]],2,FALSE),"-")</f>
        <v>-</v>
      </c>
      <c r="D3367" t="s">
        <v>891</v>
      </c>
      <c r="E3367">
        <v>50.733259459999999</v>
      </c>
      <c r="F3367">
        <v>26.22</v>
      </c>
      <c r="G3367">
        <v>214.11744381967699</v>
      </c>
      <c r="H3367">
        <v>50.065409404063701</v>
      </c>
      <c r="I3367">
        <v>64.655843392972002</v>
      </c>
      <c r="J3367">
        <v>9.46053271587712</v>
      </c>
      <c r="K3367">
        <v>19.336349551273901</v>
      </c>
      <c r="L3367">
        <v>14.8406284343103</v>
      </c>
      <c r="M3367">
        <v>97.299542985300306</v>
      </c>
      <c r="N3367">
        <v>0.20251691760770099</v>
      </c>
      <c r="O3367">
        <v>0</v>
      </c>
      <c r="P3367">
        <v>259.17808219177999</v>
      </c>
      <c r="Q3367">
        <v>0.18065185535148101</v>
      </c>
    </row>
    <row r="3368" spans="1:17" hidden="1" x14ac:dyDescent="0.3">
      <c r="A3368" t="s">
        <v>6900</v>
      </c>
      <c r="B3368" t="s">
        <v>6901</v>
      </c>
      <c r="C3368" t="str">
        <f>IFERROR(VLOOKUP(Table1[[#This Row],[Ticker]],[1]!Table1[[Symbol]:[Industry]],2,FALSE),"-")</f>
        <v>-</v>
      </c>
      <c r="D3368" t="s">
        <v>726</v>
      </c>
      <c r="E3368">
        <v>50.712087324000002</v>
      </c>
      <c r="F3368">
        <v>5.04</v>
      </c>
      <c r="G3368">
        <v>9.4470199039701193</v>
      </c>
      <c r="H3368">
        <v>-5.0559641897787397</v>
      </c>
      <c r="I3368">
        <v>-13.0862837609198</v>
      </c>
      <c r="J3368">
        <v>-5.3835095032639497</v>
      </c>
      <c r="K3368">
        <v>4.8528604895375098</v>
      </c>
      <c r="L3368">
        <v>4.3985559340887397</v>
      </c>
      <c r="M3368">
        <v>55.675533284590301</v>
      </c>
      <c r="N3368">
        <v>1.04864880011613</v>
      </c>
      <c r="O3368">
        <v>16.071428571428498</v>
      </c>
      <c r="P3368">
        <v>80.645161290322505</v>
      </c>
      <c r="Q3368">
        <v>7.5677833013627002E-2</v>
      </c>
    </row>
    <row r="3369" spans="1:17" hidden="1" x14ac:dyDescent="0.3">
      <c r="A3369" t="s">
        <v>6902</v>
      </c>
      <c r="B3369" t="s">
        <v>6903</v>
      </c>
      <c r="C3369" t="str">
        <f>IFERROR(VLOOKUP(Table1[[#This Row],[Ticker]],[1]!Table1[[Symbol]:[Industry]],2,FALSE),"-")</f>
        <v>-</v>
      </c>
      <c r="D3369" t="s">
        <v>62</v>
      </c>
      <c r="E3369">
        <v>50.5</v>
      </c>
      <c r="F3369">
        <v>4.03</v>
      </c>
      <c r="G3369">
        <v>-50.3068705366614</v>
      </c>
      <c r="H3369">
        <v>-7.2351409452266697</v>
      </c>
      <c r="I3369">
        <v>-31.4706914161975</v>
      </c>
      <c r="J3369">
        <v>-3.8799434097432002</v>
      </c>
      <c r="K3369">
        <v>4.10983721662984</v>
      </c>
      <c r="L3369">
        <v>4.1860501223120599</v>
      </c>
      <c r="M3369">
        <v>45.0258668931288</v>
      </c>
      <c r="N3369">
        <v>1.0890351899410899</v>
      </c>
      <c r="O3369">
        <v>56.575682382133898</v>
      </c>
      <c r="P3369">
        <v>17.151162790697601</v>
      </c>
      <c r="Q3369">
        <v>0.103192296662769</v>
      </c>
    </row>
    <row r="3370" spans="1:17" hidden="1" x14ac:dyDescent="0.3">
      <c r="A3370" t="s">
        <v>6904</v>
      </c>
      <c r="B3370" t="s">
        <v>6905</v>
      </c>
      <c r="C3370" t="str">
        <f>IFERROR(VLOOKUP(Table1[[#This Row],[Ticker]],[1]!Table1[[Symbol]:[Industry]],2,FALSE),"-")</f>
        <v>-</v>
      </c>
      <c r="E3370">
        <v>50.418788399999997</v>
      </c>
      <c r="F3370">
        <v>28.01</v>
      </c>
      <c r="G3370">
        <v>-16.213209005074901</v>
      </c>
      <c r="H3370">
        <v>53.324353595972099</v>
      </c>
      <c r="I3370">
        <v>0.58014666667290204</v>
      </c>
      <c r="J3370">
        <v>-0.76243741453936598</v>
      </c>
      <c r="K3370">
        <v>25.808726530649199</v>
      </c>
      <c r="M3370">
        <v>65.466515841966597</v>
      </c>
      <c r="N3370">
        <v>1.0608695652173901</v>
      </c>
      <c r="O3370">
        <v>23.455908604069901</v>
      </c>
      <c r="P3370">
        <v>55.6111111111111</v>
      </c>
    </row>
    <row r="3371" spans="1:17" hidden="1" x14ac:dyDescent="0.3">
      <c r="A3371" t="s">
        <v>6906</v>
      </c>
      <c r="B3371" t="s">
        <v>6907</v>
      </c>
      <c r="C3371" t="str">
        <f>IFERROR(VLOOKUP(Table1[[#This Row],[Ticker]],[1]!Table1[[Symbol]:[Industry]],2,FALSE),"-")</f>
        <v>-</v>
      </c>
      <c r="E3371">
        <v>50.400020638000001</v>
      </c>
      <c r="F3371">
        <v>106.95</v>
      </c>
      <c r="G3371">
        <v>123.306111794242</v>
      </c>
      <c r="H3371">
        <v>24.844903220382299</v>
      </c>
      <c r="I3371">
        <v>60.673694976419803</v>
      </c>
      <c r="J3371">
        <v>17.183107139916</v>
      </c>
      <c r="K3371">
        <v>84.602750415054501</v>
      </c>
      <c r="L3371">
        <v>70.681758073344398</v>
      </c>
      <c r="M3371">
        <v>77.569114532110802</v>
      </c>
      <c r="N3371">
        <v>1.2058547531849499</v>
      </c>
      <c r="O3371">
        <v>1.12201963534361</v>
      </c>
      <c r="P3371">
        <v>193.01369863013699</v>
      </c>
      <c r="Q3371">
        <v>0.15151894379605499</v>
      </c>
    </row>
    <row r="3372" spans="1:17" hidden="1" x14ac:dyDescent="0.3">
      <c r="A3372" t="s">
        <v>6908</v>
      </c>
      <c r="B3372" t="s">
        <v>6909</v>
      </c>
      <c r="C3372" t="str">
        <f>IFERROR(VLOOKUP(Table1[[#This Row],[Ticker]],[1]!Table1[[Symbol]:[Industry]],2,FALSE),"-")</f>
        <v>-</v>
      </c>
      <c r="D3372" t="s">
        <v>75</v>
      </c>
      <c r="E3372">
        <v>50.392980000000001</v>
      </c>
      <c r="F3372">
        <v>125.6</v>
      </c>
      <c r="G3372">
        <v>525.72672757849296</v>
      </c>
      <c r="H3372">
        <v>46.122528321883401</v>
      </c>
      <c r="I3372">
        <v>273.24811384356798</v>
      </c>
      <c r="J3372">
        <v>7.4062055367122896</v>
      </c>
      <c r="K3372">
        <v>85.153607771780202</v>
      </c>
      <c r="L3372">
        <v>51.891355967230098</v>
      </c>
      <c r="M3372">
        <v>99.978765057034806</v>
      </c>
      <c r="N3372">
        <v>1.18426529182309</v>
      </c>
      <c r="O3372">
        <v>0</v>
      </c>
      <c r="P3372">
        <v>584.46866485013595</v>
      </c>
      <c r="Q3372">
        <v>0.17089063386069001</v>
      </c>
    </row>
    <row r="3373" spans="1:17" hidden="1" x14ac:dyDescent="0.3">
      <c r="A3373" t="s">
        <v>6910</v>
      </c>
      <c r="B3373" t="s">
        <v>6911</v>
      </c>
      <c r="C3373" t="str">
        <f>IFERROR(VLOOKUP(Table1[[#This Row],[Ticker]],[1]!Table1[[Symbol]:[Industry]],2,FALSE),"-")</f>
        <v>-</v>
      </c>
      <c r="D3373" t="s">
        <v>78</v>
      </c>
      <c r="E3373">
        <v>50.374077049999997</v>
      </c>
      <c r="F3373">
        <v>16.38</v>
      </c>
      <c r="G3373">
        <v>-30.049095523332799</v>
      </c>
      <c r="H3373">
        <v>-7.6385467723613196</v>
      </c>
      <c r="I3373">
        <v>-32.395250065888398</v>
      </c>
      <c r="J3373">
        <v>3.0787917788025001</v>
      </c>
      <c r="K3373">
        <v>16.205872909525699</v>
      </c>
      <c r="L3373">
        <v>16.843803717569301</v>
      </c>
      <c r="M3373">
        <v>54.671751411312002</v>
      </c>
      <c r="N3373">
        <v>0.89869419374040904</v>
      </c>
      <c r="O3373">
        <v>28.205128205128201</v>
      </c>
    </row>
    <row r="3374" spans="1:17" hidden="1" x14ac:dyDescent="0.3">
      <c r="A3374" t="s">
        <v>6912</v>
      </c>
      <c r="B3374" t="s">
        <v>6913</v>
      </c>
      <c r="C3374" t="str">
        <f>IFERROR(VLOOKUP(Table1[[#This Row],[Ticker]],[1]!Table1[[Symbol]:[Industry]],2,FALSE),"-")</f>
        <v>-</v>
      </c>
      <c r="D3374" t="s">
        <v>553</v>
      </c>
      <c r="E3374">
        <v>50.3</v>
      </c>
      <c r="F3374">
        <v>248.95</v>
      </c>
      <c r="G3374">
        <v>269.63677971763201</v>
      </c>
      <c r="H3374">
        <v>-0.264297523112073</v>
      </c>
      <c r="I3374">
        <v>31.041665437708701</v>
      </c>
      <c r="J3374">
        <v>-1.7271942564373699</v>
      </c>
      <c r="K3374">
        <v>246.46171751501601</v>
      </c>
      <c r="L3374">
        <v>201.36631267163</v>
      </c>
      <c r="M3374">
        <v>51.360584798390001</v>
      </c>
      <c r="N3374">
        <v>1.9683310522236599</v>
      </c>
      <c r="O3374">
        <v>19.2207270536252</v>
      </c>
      <c r="P3374">
        <v>336.677775828802</v>
      </c>
      <c r="Q3374">
        <v>0.17577243921758001</v>
      </c>
    </row>
    <row r="3375" spans="1:17" hidden="1" x14ac:dyDescent="0.3">
      <c r="A3375" t="s">
        <v>6914</v>
      </c>
      <c r="B3375" t="s">
        <v>6915</v>
      </c>
      <c r="C3375" t="str">
        <f>IFERROR(VLOOKUP(Table1[[#This Row],[Ticker]],[1]!Table1[[Symbol]:[Industry]],2,FALSE),"-")</f>
        <v>-</v>
      </c>
      <c r="D3375" t="s">
        <v>75</v>
      </c>
      <c r="E3375">
        <v>50.213749999999997</v>
      </c>
      <c r="F3375">
        <v>34.75</v>
      </c>
      <c r="G3375">
        <v>-81.701753705206002</v>
      </c>
      <c r="H3375">
        <v>-13.0273624948634</v>
      </c>
      <c r="I3375">
        <v>-13.5793094941333</v>
      </c>
      <c r="J3375">
        <v>-5.6871980164545404</v>
      </c>
      <c r="K3375">
        <v>36.396519983121301</v>
      </c>
      <c r="L3375">
        <v>37.752207057330999</v>
      </c>
      <c r="M3375">
        <v>31.1856143537577</v>
      </c>
      <c r="N3375">
        <v>9.6289807920915904E-2</v>
      </c>
      <c r="O3375">
        <v>123.71223021582701</v>
      </c>
      <c r="P3375">
        <v>24.107142857142801</v>
      </c>
      <c r="Q3375">
        <v>-7.0422252469357002E-2</v>
      </c>
    </row>
    <row r="3376" spans="1:17" hidden="1" x14ac:dyDescent="0.3">
      <c r="A3376" t="s">
        <v>6916</v>
      </c>
      <c r="B3376" t="s">
        <v>6917</v>
      </c>
      <c r="C3376" t="str">
        <f>IFERROR(VLOOKUP(Table1[[#This Row],[Ticker]],[1]!Table1[[Symbol]:[Industry]],2,FALSE),"-")</f>
        <v>-</v>
      </c>
      <c r="D3376" t="s">
        <v>140</v>
      </c>
      <c r="E3376">
        <v>50</v>
      </c>
      <c r="F3376">
        <v>20.100000000000001</v>
      </c>
      <c r="G3376">
        <v>-31.186499039926598</v>
      </c>
      <c r="H3376">
        <v>-9.8178689516835007</v>
      </c>
      <c r="I3376">
        <v>-50.1016950915037</v>
      </c>
      <c r="J3376">
        <v>0.247663595561639</v>
      </c>
      <c r="K3376">
        <v>21.1192848263732</v>
      </c>
      <c r="L3376">
        <v>22.745191863305099</v>
      </c>
      <c r="M3376">
        <v>43.817143033742298</v>
      </c>
      <c r="N3376">
        <v>0.85419061516964101</v>
      </c>
      <c r="O3376">
        <v>86.268656716417794</v>
      </c>
      <c r="P3376">
        <v>10.136986301369801</v>
      </c>
      <c r="Q3376">
        <v>7.4092333584611994E-2</v>
      </c>
    </row>
    <row r="3377" spans="1:17" hidden="1" x14ac:dyDescent="0.3">
      <c r="A3377" t="s">
        <v>6918</v>
      </c>
      <c r="B3377" t="s">
        <v>6919</v>
      </c>
      <c r="C3377" t="str">
        <f>IFERROR(VLOOKUP(Table1[[#This Row],[Ticker]],[1]!Table1[[Symbol]:[Industry]],2,FALSE),"-")</f>
        <v>-</v>
      </c>
      <c r="D3377" t="s">
        <v>140</v>
      </c>
      <c r="E3377">
        <v>49.992007874999999</v>
      </c>
      <c r="F3377">
        <v>15.08</v>
      </c>
      <c r="G3377">
        <v>31.009236786626499</v>
      </c>
      <c r="H3377">
        <v>-6.6154183808118798</v>
      </c>
      <c r="I3377">
        <v>-15.9810599920229</v>
      </c>
      <c r="J3377">
        <v>1.94942699224029</v>
      </c>
      <c r="K3377">
        <v>15.1538450173579</v>
      </c>
      <c r="L3377">
        <v>14.046401090358099</v>
      </c>
      <c r="M3377">
        <v>57.314579033961998</v>
      </c>
      <c r="N3377">
        <v>1.1001921098276299</v>
      </c>
      <c r="O3377">
        <v>31.631299734748001</v>
      </c>
      <c r="P3377">
        <v>75.348837209302303</v>
      </c>
      <c r="Q3377">
        <v>6.5271230247061995E-2</v>
      </c>
    </row>
    <row r="3378" spans="1:17" hidden="1" x14ac:dyDescent="0.3">
      <c r="A3378" t="s">
        <v>6920</v>
      </c>
      <c r="B3378" t="s">
        <v>6921</v>
      </c>
      <c r="C3378" t="str">
        <f>IFERROR(VLOOKUP(Table1[[#This Row],[Ticker]],[1]!Table1[[Symbol]:[Industry]],2,FALSE),"-")</f>
        <v>-</v>
      </c>
      <c r="E3378">
        <v>49.989600000000003</v>
      </c>
      <c r="F3378">
        <v>70.849999999999994</v>
      </c>
      <c r="G3378">
        <v>-51.618418375969803</v>
      </c>
      <c r="H3378">
        <v>-9.8811869450905903</v>
      </c>
      <c r="I3378">
        <v>-28.083499874056901</v>
      </c>
      <c r="J3378">
        <v>-4.3318818589837997</v>
      </c>
      <c r="K3378">
        <v>72.356659194033597</v>
      </c>
      <c r="L3378">
        <v>78.991609042419896</v>
      </c>
      <c r="M3378">
        <v>35.416823099827802</v>
      </c>
      <c r="N3378">
        <v>1.8997306437942401</v>
      </c>
      <c r="O3378">
        <v>37.614678899082499</v>
      </c>
      <c r="P3378">
        <v>8.1679389312976998</v>
      </c>
      <c r="Q3378">
        <v>0.108417357878323</v>
      </c>
    </row>
    <row r="3379" spans="1:17" hidden="1" x14ac:dyDescent="0.3">
      <c r="A3379" t="s">
        <v>6922</v>
      </c>
      <c r="B3379" t="s">
        <v>6923</v>
      </c>
      <c r="C3379" t="str">
        <f>IFERROR(VLOOKUP(Table1[[#This Row],[Ticker]],[1]!Table1[[Symbol]:[Industry]],2,FALSE),"-")</f>
        <v>-</v>
      </c>
      <c r="D3379" t="s">
        <v>46</v>
      </c>
      <c r="E3379">
        <v>49.932573335999997</v>
      </c>
      <c r="F3379">
        <v>22.39</v>
      </c>
      <c r="G3379">
        <v>-16.3774666752334</v>
      </c>
      <c r="H3379">
        <v>-8.82458820380152</v>
      </c>
      <c r="I3379">
        <v>-21.078170170656101</v>
      </c>
      <c r="J3379">
        <v>-11.1297843533148</v>
      </c>
      <c r="K3379">
        <v>22.063942011818</v>
      </c>
      <c r="L3379">
        <v>21.312637056407802</v>
      </c>
      <c r="M3379">
        <v>44.0011236387652</v>
      </c>
      <c r="N3379">
        <v>1.0436952820445999</v>
      </c>
      <c r="O3379">
        <v>19.4729790084859</v>
      </c>
      <c r="P3379">
        <v>28.678160919540201</v>
      </c>
      <c r="Q3379">
        <v>-3.0729571816396E-2</v>
      </c>
    </row>
    <row r="3380" spans="1:17" hidden="1" x14ac:dyDescent="0.3">
      <c r="A3380" t="s">
        <v>6924</v>
      </c>
      <c r="B3380" t="s">
        <v>6925</v>
      </c>
      <c r="C3380" t="str">
        <f>IFERROR(VLOOKUP(Table1[[#This Row],[Ticker]],[1]!Table1[[Symbol]:[Industry]],2,FALSE),"-")</f>
        <v>-</v>
      </c>
      <c r="D3380" t="s">
        <v>21</v>
      </c>
      <c r="E3380">
        <v>49.776000000000003</v>
      </c>
      <c r="F3380">
        <v>161.5</v>
      </c>
      <c r="G3380">
        <v>2.7979633001965301</v>
      </c>
      <c r="H3380">
        <v>1.52298317864231</v>
      </c>
      <c r="I3380">
        <v>-12.830058571457499</v>
      </c>
      <c r="J3380">
        <v>-17.214216682203102</v>
      </c>
      <c r="K3380">
        <v>161.09182155740399</v>
      </c>
      <c r="L3380">
        <v>155.33469941490699</v>
      </c>
      <c r="M3380">
        <v>42.714838546489098</v>
      </c>
      <c r="N3380">
        <v>0.90412470685611801</v>
      </c>
      <c r="O3380">
        <v>26.934984520123798</v>
      </c>
      <c r="P3380">
        <v>56.9484936831875</v>
      </c>
    </row>
    <row r="3381" spans="1:17" hidden="1" x14ac:dyDescent="0.3">
      <c r="A3381" t="s">
        <v>6926</v>
      </c>
      <c r="B3381" t="s">
        <v>6927</v>
      </c>
      <c r="C3381" t="str">
        <f>IFERROR(VLOOKUP(Table1[[#This Row],[Ticker]],[1]!Table1[[Symbol]:[Industry]],2,FALSE),"-")</f>
        <v>-</v>
      </c>
      <c r="D3381" t="s">
        <v>246</v>
      </c>
      <c r="E3381">
        <v>49.720474175999897</v>
      </c>
      <c r="F3381">
        <v>46.51</v>
      </c>
      <c r="G3381">
        <v>-25.095131886037301</v>
      </c>
      <c r="H3381">
        <v>-4.6028897561217796</v>
      </c>
      <c r="I3381">
        <v>-14.7102311455163</v>
      </c>
      <c r="J3381">
        <v>-6.2627418594348399</v>
      </c>
      <c r="K3381">
        <v>46.941769394921302</v>
      </c>
      <c r="L3381">
        <v>45.978064771293901</v>
      </c>
      <c r="M3381">
        <v>36.719592935580401</v>
      </c>
      <c r="N3381">
        <v>1.1439450418369601</v>
      </c>
      <c r="O3381">
        <v>28.574500107503699</v>
      </c>
      <c r="P3381">
        <v>32.961692395654602</v>
      </c>
      <c r="Q3381">
        <v>-7.4752831405120998E-2</v>
      </c>
    </row>
    <row r="3382" spans="1:17" hidden="1" x14ac:dyDescent="0.3">
      <c r="A3382" t="s">
        <v>6928</v>
      </c>
      <c r="B3382" t="s">
        <v>6929</v>
      </c>
      <c r="C3382" t="str">
        <f>IFERROR(VLOOKUP(Table1[[#This Row],[Ticker]],[1]!Table1[[Symbol]:[Industry]],2,FALSE),"-")</f>
        <v>-</v>
      </c>
      <c r="D3382" t="s">
        <v>553</v>
      </c>
      <c r="E3382">
        <v>49.631691000000004</v>
      </c>
      <c r="F3382">
        <v>40.47</v>
      </c>
      <c r="G3382">
        <v>-55.239736717387402</v>
      </c>
      <c r="H3382">
        <v>-26.8503636002429</v>
      </c>
      <c r="I3382">
        <v>5.7355356645247602</v>
      </c>
      <c r="J3382">
        <v>-7.1571452425437698</v>
      </c>
      <c r="K3382">
        <v>50.610375633691497</v>
      </c>
      <c r="L3382">
        <v>50.7936603134631</v>
      </c>
      <c r="M3382">
        <v>46.3991863438876</v>
      </c>
      <c r="N3382">
        <v>2.8188996855989998</v>
      </c>
      <c r="O3382">
        <v>98.863355572028595</v>
      </c>
      <c r="P3382">
        <v>35.8509566968781</v>
      </c>
      <c r="Q3382">
        <v>0.183749484938352</v>
      </c>
    </row>
    <row r="3383" spans="1:17" hidden="1" x14ac:dyDescent="0.3">
      <c r="A3383" t="s">
        <v>6930</v>
      </c>
      <c r="B3383" t="s">
        <v>6931</v>
      </c>
      <c r="C3383" t="str">
        <f>IFERROR(VLOOKUP(Table1[[#This Row],[Ticker]],[1]!Table1[[Symbol]:[Industry]],2,FALSE),"-")</f>
        <v>-</v>
      </c>
      <c r="D3383" t="s">
        <v>143</v>
      </c>
      <c r="E3383">
        <v>49.547108459999997</v>
      </c>
      <c r="F3383">
        <v>2.5299999999999998</v>
      </c>
      <c r="G3383">
        <v>-73.138878805066597</v>
      </c>
      <c r="H3383">
        <v>2.36761659624745</v>
      </c>
      <c r="I3383">
        <v>-21.552670315541601</v>
      </c>
      <c r="J3383">
        <v>-15.934851207642801</v>
      </c>
      <c r="K3383">
        <v>2.3596595824970201</v>
      </c>
      <c r="L3383">
        <v>3.2029465341262999</v>
      </c>
      <c r="M3383">
        <v>41.836033371572498</v>
      </c>
      <c r="N3383">
        <v>0.96048020212348195</v>
      </c>
      <c r="O3383">
        <v>150.98814229249001</v>
      </c>
      <c r="P3383">
        <v>40.5555555555555</v>
      </c>
      <c r="Q3383">
        <v>-0.189555243046337</v>
      </c>
    </row>
    <row r="3384" spans="1:17" hidden="1" x14ac:dyDescent="0.3">
      <c r="A3384" t="s">
        <v>6932</v>
      </c>
      <c r="B3384" t="s">
        <v>6933</v>
      </c>
      <c r="C3384" t="str">
        <f>IFERROR(VLOOKUP(Table1[[#This Row],[Ticker]],[1]!Table1[[Symbol]:[Industry]],2,FALSE),"-")</f>
        <v>-</v>
      </c>
      <c r="D3384" t="s">
        <v>416</v>
      </c>
      <c r="E3384">
        <v>49.510399999999997</v>
      </c>
      <c r="F3384">
        <v>165.2</v>
      </c>
      <c r="G3384">
        <v>71.442274677442001</v>
      </c>
      <c r="H3384">
        <v>1.6107024768879199</v>
      </c>
      <c r="I3384">
        <v>13.2417019788306</v>
      </c>
      <c r="J3384">
        <v>-3.7927404448423898</v>
      </c>
      <c r="K3384">
        <v>153.51540577008299</v>
      </c>
      <c r="L3384">
        <v>132.97245751739899</v>
      </c>
      <c r="M3384">
        <v>54.642824848457501</v>
      </c>
      <c r="N3384">
        <v>1.9212074384954401</v>
      </c>
      <c r="O3384">
        <v>7.9297820823244596</v>
      </c>
      <c r="P3384">
        <v>116.513761467889</v>
      </c>
      <c r="Q3384">
        <v>0.20026222758161499</v>
      </c>
    </row>
    <row r="3385" spans="1:17" hidden="1" x14ac:dyDescent="0.3">
      <c r="A3385" t="s">
        <v>6934</v>
      </c>
      <c r="B3385" t="s">
        <v>6935</v>
      </c>
      <c r="C3385" t="str">
        <f>IFERROR(VLOOKUP(Table1[[#This Row],[Ticker]],[1]!Table1[[Symbol]:[Industry]],2,FALSE),"-")</f>
        <v>-</v>
      </c>
      <c r="D3385" t="s">
        <v>243</v>
      </c>
      <c r="E3385">
        <v>49.504049500000001</v>
      </c>
      <c r="F3385">
        <v>12.6</v>
      </c>
      <c r="G3385">
        <v>61.657664792733797</v>
      </c>
      <c r="H3385">
        <v>-12.4299295772881</v>
      </c>
      <c r="I3385">
        <v>-24.953291433554099</v>
      </c>
      <c r="J3385">
        <v>5.6563404461449203E-2</v>
      </c>
      <c r="K3385">
        <v>13.0115992033941</v>
      </c>
      <c r="L3385">
        <v>12.970701999939701</v>
      </c>
      <c r="M3385">
        <v>42.385686460564898</v>
      </c>
      <c r="N3385">
        <v>1.0618999291301301</v>
      </c>
      <c r="O3385">
        <v>74.365079365079296</v>
      </c>
      <c r="P3385">
        <v>99.683042789223407</v>
      </c>
      <c r="Q3385">
        <v>3.2530065105224E-2</v>
      </c>
    </row>
    <row r="3386" spans="1:17" hidden="1" x14ac:dyDescent="0.3">
      <c r="A3386" t="s">
        <v>6936</v>
      </c>
      <c r="B3386" t="s">
        <v>6937</v>
      </c>
      <c r="C3386" t="str">
        <f>IFERROR(VLOOKUP(Table1[[#This Row],[Ticker]],[1]!Table1[[Symbol]:[Industry]],2,FALSE),"-")</f>
        <v>-</v>
      </c>
      <c r="D3386" t="s">
        <v>246</v>
      </c>
      <c r="E3386">
        <v>49.411200000000001</v>
      </c>
      <c r="F3386">
        <v>737.9</v>
      </c>
      <c r="G3386">
        <v>-44.134351767532998</v>
      </c>
      <c r="H3386">
        <v>-5.9417720079955796</v>
      </c>
      <c r="I3386">
        <v>-22.299029275665902</v>
      </c>
      <c r="J3386">
        <v>-2.2803913656842201</v>
      </c>
      <c r="K3386">
        <v>762.26844580409795</v>
      </c>
      <c r="L3386">
        <v>766.66649283059803</v>
      </c>
      <c r="M3386">
        <v>46.294425655115496</v>
      </c>
      <c r="N3386">
        <v>0.61162383086969296</v>
      </c>
      <c r="O3386">
        <v>28.066133622441999</v>
      </c>
      <c r="P3386">
        <v>22.983333333333299</v>
      </c>
      <c r="Q3386">
        <v>0.11031678435155901</v>
      </c>
    </row>
    <row r="3387" spans="1:17" hidden="1" x14ac:dyDescent="0.3">
      <c r="A3387" t="s">
        <v>6938</v>
      </c>
      <c r="B3387" t="s">
        <v>6939</v>
      </c>
      <c r="C3387" t="str">
        <f>IFERROR(VLOOKUP(Table1[[#This Row],[Ticker]],[1]!Table1[[Symbol]:[Industry]],2,FALSE),"-")</f>
        <v>-</v>
      </c>
      <c r="D3387" t="s">
        <v>75</v>
      </c>
      <c r="E3387">
        <v>49.28</v>
      </c>
      <c r="F3387">
        <v>4.1399999999999997</v>
      </c>
      <c r="G3387">
        <v>12.309303506382101</v>
      </c>
      <c r="H3387">
        <v>6.2343583908664399</v>
      </c>
      <c r="I3387">
        <v>-1.84846347943298</v>
      </c>
      <c r="J3387">
        <v>15.1290354536777</v>
      </c>
      <c r="K3387">
        <v>3.1065173618050701</v>
      </c>
      <c r="L3387">
        <v>3.2422338909238899</v>
      </c>
      <c r="M3387">
        <v>67.575936508428597</v>
      </c>
      <c r="N3387">
        <v>2.89041487574409</v>
      </c>
      <c r="O3387">
        <v>8.6956521739130306</v>
      </c>
      <c r="P3387">
        <v>73.612903225806406</v>
      </c>
      <c r="Q3387">
        <v>4.4887910777195998E-2</v>
      </c>
    </row>
    <row r="3388" spans="1:17" hidden="1" x14ac:dyDescent="0.3">
      <c r="A3388" t="s">
        <v>6940</v>
      </c>
      <c r="B3388" t="s">
        <v>6941</v>
      </c>
      <c r="C3388" t="str">
        <f>IFERROR(VLOOKUP(Table1[[#This Row],[Ticker]],[1]!Table1[[Symbol]:[Industry]],2,FALSE),"-")</f>
        <v>-</v>
      </c>
      <c r="E3388">
        <v>49.1337847</v>
      </c>
      <c r="F3388">
        <v>98.1</v>
      </c>
      <c r="G3388">
        <v>115.880008249566</v>
      </c>
      <c r="H3388">
        <v>-11.9223579374527</v>
      </c>
      <c r="I3388">
        <v>20.5145928748316</v>
      </c>
      <c r="J3388">
        <v>-7.21103554538049</v>
      </c>
      <c r="K3388">
        <v>96.976379680468796</v>
      </c>
      <c r="L3388">
        <v>75.282886938793197</v>
      </c>
      <c r="M3388">
        <v>34.4670219071823</v>
      </c>
      <c r="N3388">
        <v>0.23543179622065499</v>
      </c>
      <c r="O3388">
        <v>15.1885830784913</v>
      </c>
      <c r="P3388">
        <v>156.470588235294</v>
      </c>
      <c r="Q3388">
        <v>7.7355609451055005E-2</v>
      </c>
    </row>
    <row r="3389" spans="1:17" hidden="1" x14ac:dyDescent="0.3">
      <c r="A3389" t="s">
        <v>6942</v>
      </c>
      <c r="B3389" t="s">
        <v>6943</v>
      </c>
      <c r="C3389" t="str">
        <f>IFERROR(VLOOKUP(Table1[[#This Row],[Ticker]],[1]!Table1[[Symbol]:[Industry]],2,FALSE),"-")</f>
        <v>-</v>
      </c>
      <c r="D3389" t="s">
        <v>548</v>
      </c>
      <c r="E3389">
        <v>49.128476399999997</v>
      </c>
      <c r="F3389">
        <v>25</v>
      </c>
      <c r="G3389">
        <v>-51.997274795041498</v>
      </c>
      <c r="H3389">
        <v>-6.4339169456842402</v>
      </c>
      <c r="I3389">
        <v>-36.152237415108701</v>
      </c>
      <c r="J3389">
        <v>-0.56243741453936302</v>
      </c>
      <c r="K3389">
        <v>26.1869507946544</v>
      </c>
      <c r="L3389">
        <v>29.685196876311402</v>
      </c>
      <c r="M3389">
        <v>60.238773190667303</v>
      </c>
      <c r="N3389">
        <v>1.39508723599632</v>
      </c>
      <c r="O3389">
        <v>72</v>
      </c>
      <c r="P3389">
        <v>3.3057851239669498</v>
      </c>
    </row>
    <row r="3390" spans="1:17" hidden="1" x14ac:dyDescent="0.3">
      <c r="A3390" t="s">
        <v>6944</v>
      </c>
      <c r="B3390" t="s">
        <v>6945</v>
      </c>
      <c r="C3390" t="str">
        <f>IFERROR(VLOOKUP(Table1[[#This Row],[Ticker]],[1]!Table1[[Symbol]:[Industry]],2,FALSE),"-")</f>
        <v>-</v>
      </c>
      <c r="D3390" t="s">
        <v>130</v>
      </c>
      <c r="E3390">
        <v>49.079735534999998</v>
      </c>
      <c r="F3390">
        <v>3.45</v>
      </c>
      <c r="K3390">
        <v>3.4677458506360201</v>
      </c>
      <c r="L3390">
        <v>4.1767796842679701</v>
      </c>
      <c r="M3390">
        <v>60.755946489344097</v>
      </c>
      <c r="N3390">
        <v>1</v>
      </c>
      <c r="Q3390">
        <v>-4.7233022382218999E-2</v>
      </c>
    </row>
    <row r="3391" spans="1:17" hidden="1" x14ac:dyDescent="0.3">
      <c r="A3391" t="s">
        <v>6946</v>
      </c>
      <c r="B3391" t="s">
        <v>6947</v>
      </c>
      <c r="C3391" t="str">
        <f>IFERROR(VLOOKUP(Table1[[#This Row],[Ticker]],[1]!Table1[[Symbol]:[Industry]],2,FALSE),"-")</f>
        <v>-</v>
      </c>
      <c r="E3391">
        <v>49.079386114999998</v>
      </c>
      <c r="F3391">
        <v>35.15</v>
      </c>
      <c r="G3391">
        <v>36.287077824770499</v>
      </c>
      <c r="H3391">
        <v>2.01074309014815</v>
      </c>
      <c r="I3391">
        <v>-30.1180737893221</v>
      </c>
      <c r="J3391">
        <v>-5.7624374145393702</v>
      </c>
      <c r="K3391">
        <v>36.656405622331903</v>
      </c>
      <c r="L3391">
        <v>31.947894887610701</v>
      </c>
      <c r="M3391">
        <v>32.791973430959203</v>
      </c>
      <c r="N3391">
        <v>7.1212121212121199E-2</v>
      </c>
      <c r="O3391">
        <v>59.317211948790799</v>
      </c>
      <c r="P3391">
        <v>71.249352942967604</v>
      </c>
    </row>
    <row r="3392" spans="1:17" hidden="1" x14ac:dyDescent="0.3">
      <c r="A3392" t="s">
        <v>6948</v>
      </c>
      <c r="B3392" t="s">
        <v>6949</v>
      </c>
      <c r="C3392" t="str">
        <f>IFERROR(VLOOKUP(Table1[[#This Row],[Ticker]],[1]!Table1[[Symbol]:[Industry]],2,FALSE),"-")</f>
        <v>-</v>
      </c>
      <c r="D3392" t="s">
        <v>637</v>
      </c>
      <c r="E3392">
        <v>49.057939159999997</v>
      </c>
      <c r="F3392">
        <v>17.32</v>
      </c>
      <c r="G3392">
        <v>-1.79772015304087</v>
      </c>
      <c r="H3392">
        <v>12.5098252839054</v>
      </c>
      <c r="I3392">
        <v>-18.540540935487702</v>
      </c>
      <c r="J3392">
        <v>2.5323602733218999</v>
      </c>
      <c r="K3392">
        <v>16.623837486245801</v>
      </c>
      <c r="L3392">
        <v>16.229721193952301</v>
      </c>
      <c r="M3392">
        <v>62.378802294885901</v>
      </c>
      <c r="N3392">
        <v>0.73084572459480901</v>
      </c>
      <c r="O3392">
        <v>31.062355658198602</v>
      </c>
      <c r="P3392">
        <v>35.312499999999901</v>
      </c>
      <c r="Q3392">
        <v>1.5584356804641E-2</v>
      </c>
    </row>
    <row r="3393" spans="1:17" hidden="1" x14ac:dyDescent="0.3">
      <c r="A3393" t="s">
        <v>6950</v>
      </c>
      <c r="B3393" t="s">
        <v>6951</v>
      </c>
      <c r="C3393" t="str">
        <f>IFERROR(VLOOKUP(Table1[[#This Row],[Ticker]],[1]!Table1[[Symbol]:[Industry]],2,FALSE),"-")</f>
        <v>-</v>
      </c>
      <c r="D3393" t="s">
        <v>304</v>
      </c>
      <c r="E3393">
        <v>48.996147200000003</v>
      </c>
      <c r="F3393">
        <v>16.61</v>
      </c>
      <c r="G3393">
        <v>46.618796633529797</v>
      </c>
      <c r="H3393">
        <v>10.4029730082888</v>
      </c>
      <c r="I3393">
        <v>-5.7756278691701599</v>
      </c>
      <c r="J3393">
        <v>-1.4156440653707101</v>
      </c>
      <c r="K3393">
        <v>16.041479213478201</v>
      </c>
      <c r="L3393">
        <v>14.7960880177829</v>
      </c>
      <c r="M3393">
        <v>49.635794886076397</v>
      </c>
      <c r="N3393">
        <v>1.09897701049341</v>
      </c>
      <c r="O3393">
        <v>22.215532811559299</v>
      </c>
      <c r="P3393">
        <v>83.535911602209893</v>
      </c>
      <c r="Q3393">
        <v>5.8074548829613E-2</v>
      </c>
    </row>
    <row r="3394" spans="1:17" hidden="1" x14ac:dyDescent="0.3">
      <c r="A3394" t="s">
        <v>6952</v>
      </c>
      <c r="B3394" t="s">
        <v>6953</v>
      </c>
      <c r="C3394" t="str">
        <f>IFERROR(VLOOKUP(Table1[[#This Row],[Ticker]],[1]!Table1[[Symbol]:[Industry]],2,FALSE),"-")</f>
        <v>-</v>
      </c>
      <c r="D3394" t="s">
        <v>553</v>
      </c>
      <c r="E3394">
        <v>48.981258599999997</v>
      </c>
      <c r="F3394">
        <v>39.799999999999997</v>
      </c>
      <c r="G3394">
        <v>63.121772824006001</v>
      </c>
      <c r="H3394">
        <v>-17.4266241115998</v>
      </c>
      <c r="I3394">
        <v>24.298263487137401</v>
      </c>
      <c r="J3394">
        <v>-5.2486529533864799</v>
      </c>
      <c r="K3394">
        <v>36.276008195148599</v>
      </c>
      <c r="L3394">
        <v>31.012852750610499</v>
      </c>
      <c r="M3394">
        <v>46.355126729476801</v>
      </c>
      <c r="N3394">
        <v>0.13948197406507001</v>
      </c>
      <c r="O3394">
        <v>13.793969849246199</v>
      </c>
      <c r="P3394">
        <v>110.470650449497</v>
      </c>
      <c r="Q3394">
        <v>7.9102667692001E-2</v>
      </c>
    </row>
    <row r="3395" spans="1:17" hidden="1" x14ac:dyDescent="0.3">
      <c r="A3395" t="s">
        <v>6954</v>
      </c>
      <c r="B3395" t="s">
        <v>6955</v>
      </c>
      <c r="C3395" t="str">
        <f>IFERROR(VLOOKUP(Table1[[#This Row],[Ticker]],[1]!Table1[[Symbol]:[Industry]],2,FALSE),"-")</f>
        <v>-</v>
      </c>
      <c r="D3395" t="s">
        <v>180</v>
      </c>
      <c r="E3395">
        <v>48.895867199999998</v>
      </c>
      <c r="F3395">
        <v>69.3</v>
      </c>
      <c r="G3395">
        <v>-59.477845487828503</v>
      </c>
      <c r="H3395">
        <v>4.3286511948366302</v>
      </c>
      <c r="I3395">
        <v>-42.782631127796698</v>
      </c>
      <c r="J3395">
        <v>-0.69206443776245297</v>
      </c>
      <c r="K3395">
        <v>75.359682815209794</v>
      </c>
      <c r="M3395">
        <v>51.678525393299601</v>
      </c>
      <c r="N3395">
        <v>0.70275119617224802</v>
      </c>
      <c r="O3395">
        <v>109.235209235209</v>
      </c>
      <c r="P3395">
        <v>19.482758620689602</v>
      </c>
    </row>
    <row r="3396" spans="1:17" hidden="1" x14ac:dyDescent="0.3">
      <c r="A3396" t="s">
        <v>6956</v>
      </c>
      <c r="B3396" t="s">
        <v>6957</v>
      </c>
      <c r="C3396" t="str">
        <f>IFERROR(VLOOKUP(Table1[[#This Row],[Ticker]],[1]!Table1[[Symbol]:[Industry]],2,FALSE),"-")</f>
        <v>-</v>
      </c>
      <c r="D3396" t="s">
        <v>140</v>
      </c>
      <c r="E3396">
        <v>48.879181879999997</v>
      </c>
      <c r="F3396">
        <v>160.30000000000001</v>
      </c>
      <c r="G3396">
        <v>54.176987745391997</v>
      </c>
      <c r="H3396">
        <v>-6.2651540325840598</v>
      </c>
      <c r="I3396">
        <v>-0.124596994162917</v>
      </c>
      <c r="J3396">
        <v>-2.2396758830349799</v>
      </c>
      <c r="K3396">
        <v>159.80944443789801</v>
      </c>
      <c r="L3396">
        <v>139.82479805270401</v>
      </c>
      <c r="M3396">
        <v>46.930631057954599</v>
      </c>
      <c r="N3396">
        <v>0.89860642351660303</v>
      </c>
      <c r="O3396">
        <v>15.408608858390499</v>
      </c>
      <c r="P3396">
        <v>94.303030303030297</v>
      </c>
      <c r="Q3396">
        <v>4.6459104582621001E-2</v>
      </c>
    </row>
    <row r="3397" spans="1:17" hidden="1" x14ac:dyDescent="0.3">
      <c r="A3397" t="s">
        <v>6958</v>
      </c>
      <c r="B3397" t="s">
        <v>6959</v>
      </c>
      <c r="C3397" t="str">
        <f>IFERROR(VLOOKUP(Table1[[#This Row],[Ticker]],[1]!Table1[[Symbol]:[Industry]],2,FALSE),"-")</f>
        <v>-</v>
      </c>
      <c r="E3397">
        <v>48.858414400000001</v>
      </c>
      <c r="F3397">
        <v>45.77</v>
      </c>
      <c r="G3397">
        <v>52.317213593050901</v>
      </c>
      <c r="H3397">
        <v>-1.2377823715969201</v>
      </c>
      <c r="I3397">
        <v>-8.5215140988196101</v>
      </c>
      <c r="J3397">
        <v>-4.8967501112864698</v>
      </c>
      <c r="K3397">
        <v>40.980165166613901</v>
      </c>
      <c r="L3397">
        <v>36.426586571084997</v>
      </c>
      <c r="M3397">
        <v>68.299111158227802</v>
      </c>
      <c r="N3397">
        <v>1.60856219018859</v>
      </c>
      <c r="O3397">
        <v>7.9309591435437996</v>
      </c>
      <c r="P3397">
        <v>128.85</v>
      </c>
      <c r="Q3397">
        <v>0.14332039088557999</v>
      </c>
    </row>
    <row r="3398" spans="1:17" hidden="1" x14ac:dyDescent="0.3">
      <c r="A3398" t="s">
        <v>6960</v>
      </c>
      <c r="B3398" t="s">
        <v>6961</v>
      </c>
      <c r="C3398" t="str">
        <f>IFERROR(VLOOKUP(Table1[[#This Row],[Ticker]],[1]!Table1[[Symbol]:[Industry]],2,FALSE),"-")</f>
        <v>-</v>
      </c>
      <c r="E3398">
        <v>48.84864804</v>
      </c>
      <c r="F3398">
        <v>6.13</v>
      </c>
      <c r="G3398">
        <v>-63.723100094486398</v>
      </c>
      <c r="H3398">
        <v>-3.41661992748364</v>
      </c>
      <c r="I3398">
        <v>-41.932644222912799</v>
      </c>
      <c r="J3398">
        <v>-6.6804950776653103</v>
      </c>
      <c r="K3398">
        <v>6.0733721661272497</v>
      </c>
      <c r="L3398">
        <v>7.1886568739960097</v>
      </c>
      <c r="M3398">
        <v>46.2617974991417</v>
      </c>
      <c r="N3398">
        <v>1.0616521113150501</v>
      </c>
      <c r="O3398">
        <v>92.4959216965742</v>
      </c>
      <c r="P3398">
        <v>29.052631578947299</v>
      </c>
      <c r="Q3398">
        <v>-6.2543637659228005E-2</v>
      </c>
    </row>
    <row r="3399" spans="1:17" hidden="1" x14ac:dyDescent="0.3">
      <c r="A3399" t="s">
        <v>6962</v>
      </c>
      <c r="B3399" t="s">
        <v>6963</v>
      </c>
      <c r="C3399" t="str">
        <f>IFERROR(VLOOKUP(Table1[[#This Row],[Ticker]],[1]!Table1[[Symbol]:[Industry]],2,FALSE),"-")</f>
        <v>-</v>
      </c>
      <c r="D3399" t="s">
        <v>938</v>
      </c>
      <c r="E3399">
        <v>48.837600000000002</v>
      </c>
      <c r="F3399">
        <v>1.08</v>
      </c>
      <c r="G3399">
        <v>-90.992200634229604</v>
      </c>
      <c r="H3399">
        <v>-0.248271882086428</v>
      </c>
      <c r="I3399">
        <v>-28.8328900957614</v>
      </c>
      <c r="J3399">
        <v>-12.144551235677501</v>
      </c>
      <c r="K3399">
        <v>1.1202848311454101</v>
      </c>
      <c r="L3399">
        <v>1.50194737856432</v>
      </c>
      <c r="M3399">
        <v>45.835379734194198</v>
      </c>
      <c r="N3399">
        <v>0.571286406012667</v>
      </c>
      <c r="O3399">
        <v>205.555555555555</v>
      </c>
      <c r="P3399">
        <v>13.6842105263158</v>
      </c>
      <c r="Q3399">
        <v>-4.0163453097389001E-2</v>
      </c>
    </row>
    <row r="3400" spans="1:17" hidden="1" x14ac:dyDescent="0.3">
      <c r="A3400" t="s">
        <v>6964</v>
      </c>
      <c r="B3400" t="s">
        <v>6965</v>
      </c>
      <c r="C3400" t="str">
        <f>IFERROR(VLOOKUP(Table1[[#This Row],[Ticker]],[1]!Table1[[Symbol]:[Industry]],2,FALSE),"-")</f>
        <v>-</v>
      </c>
      <c r="D3400" t="s">
        <v>413</v>
      </c>
      <c r="E3400">
        <v>48.722337000000003</v>
      </c>
      <c r="F3400">
        <v>8.86</v>
      </c>
      <c r="G3400">
        <v>-2.4859527837195601</v>
      </c>
      <c r="H3400">
        <v>-1.7187950298247501</v>
      </c>
      <c r="I3400">
        <v>-32.661154854258697</v>
      </c>
      <c r="J3400">
        <v>-3.5762902283921698</v>
      </c>
      <c r="K3400">
        <v>8.9678786666807504</v>
      </c>
      <c r="L3400">
        <v>9.3335090107943497</v>
      </c>
      <c r="M3400">
        <v>49.119099507053399</v>
      </c>
      <c r="N3400">
        <v>0.92128471995081995</v>
      </c>
      <c r="O3400">
        <v>35.327313769751697</v>
      </c>
      <c r="P3400">
        <v>35.267175572519001</v>
      </c>
      <c r="Q3400">
        <v>8.8247908999418007E-2</v>
      </c>
    </row>
    <row r="3401" spans="1:17" hidden="1" x14ac:dyDescent="0.3">
      <c r="A3401" t="s">
        <v>6966</v>
      </c>
      <c r="B3401" t="s">
        <v>6967</v>
      </c>
      <c r="C3401" t="str">
        <f>IFERROR(VLOOKUP(Table1[[#This Row],[Ticker]],[1]!Table1[[Symbol]:[Industry]],2,FALSE),"-")</f>
        <v>-</v>
      </c>
      <c r="E3401">
        <v>48.702541799999999</v>
      </c>
      <c r="F3401">
        <v>79.8</v>
      </c>
      <c r="G3401">
        <v>540.26462996686303</v>
      </c>
      <c r="H3401">
        <v>-18.1245169645339</v>
      </c>
      <c r="I3401">
        <v>26.945241638521299</v>
      </c>
      <c r="J3401">
        <v>-2.1328077849097302</v>
      </c>
      <c r="K3401">
        <v>83.523723211471705</v>
      </c>
      <c r="L3401">
        <v>63.148836198107801</v>
      </c>
      <c r="M3401">
        <v>40.729309543937198</v>
      </c>
      <c r="N3401">
        <v>1.3899439029812199</v>
      </c>
      <c r="O3401">
        <v>24.436090225563898</v>
      </c>
      <c r="P3401">
        <v>566.66666666666595</v>
      </c>
      <c r="Q3401">
        <v>0.18775703443775901</v>
      </c>
    </row>
    <row r="3402" spans="1:17" hidden="1" x14ac:dyDescent="0.3">
      <c r="A3402" t="s">
        <v>6968</v>
      </c>
      <c r="B3402" t="s">
        <v>6969</v>
      </c>
      <c r="C3402" t="str">
        <f>IFERROR(VLOOKUP(Table1[[#This Row],[Ticker]],[1]!Table1[[Symbol]:[Industry]],2,FALSE),"-")</f>
        <v>-</v>
      </c>
      <c r="E3402">
        <v>48.569946399999999</v>
      </c>
      <c r="F3402">
        <v>57.11</v>
      </c>
      <c r="G3402">
        <v>-26.3845235649523</v>
      </c>
      <c r="H3402">
        <v>6.28873277991823</v>
      </c>
      <c r="I3402">
        <v>-46.356553301242798</v>
      </c>
      <c r="J3402">
        <v>1.8379116256002499</v>
      </c>
      <c r="K3402">
        <v>58.983969531813202</v>
      </c>
      <c r="L3402">
        <v>63.227680388744801</v>
      </c>
      <c r="M3402">
        <v>50.760825276858597</v>
      </c>
      <c r="N3402">
        <v>0.58859342336322396</v>
      </c>
      <c r="O3402">
        <v>61.810541061110101</v>
      </c>
      <c r="P3402">
        <v>16.5510204081632</v>
      </c>
      <c r="Q3402">
        <v>-2.4313188278020001E-3</v>
      </c>
    </row>
    <row r="3403" spans="1:17" hidden="1" x14ac:dyDescent="0.3">
      <c r="A3403" t="s">
        <v>6970</v>
      </c>
      <c r="B3403" t="s">
        <v>6971</v>
      </c>
      <c r="C3403" t="str">
        <f>IFERROR(VLOOKUP(Table1[[#This Row],[Ticker]],[1]!Table1[[Symbol]:[Industry]],2,FALSE),"-")</f>
        <v>-</v>
      </c>
      <c r="D3403" t="s">
        <v>384</v>
      </c>
      <c r="E3403">
        <v>48.531660000000002</v>
      </c>
      <c r="F3403">
        <v>66.8</v>
      </c>
      <c r="G3403">
        <v>-38.246312516365599</v>
      </c>
      <c r="H3403">
        <v>2.86944373562919</v>
      </c>
      <c r="I3403">
        <v>-29.185354968350101</v>
      </c>
      <c r="J3403">
        <v>7.7531875854606298</v>
      </c>
      <c r="K3403">
        <v>65.949121353197299</v>
      </c>
      <c r="L3403">
        <v>69.418464439092602</v>
      </c>
      <c r="M3403">
        <v>62.7970929577615</v>
      </c>
      <c r="N3403">
        <v>2.29714285714285</v>
      </c>
      <c r="O3403">
        <v>52.470059880239504</v>
      </c>
      <c r="P3403">
        <v>26.635071090047301</v>
      </c>
      <c r="Q3403">
        <v>5.3385755920931997E-2</v>
      </c>
    </row>
    <row r="3404" spans="1:17" hidden="1" x14ac:dyDescent="0.3">
      <c r="A3404" t="s">
        <v>6972</v>
      </c>
      <c r="B3404" t="s">
        <v>6973</v>
      </c>
      <c r="C3404" t="str">
        <f>IFERROR(VLOOKUP(Table1[[#This Row],[Ticker]],[1]!Table1[[Symbol]:[Industry]],2,FALSE),"-")</f>
        <v>-</v>
      </c>
      <c r="D3404" t="s">
        <v>246</v>
      </c>
      <c r="E3404">
        <v>48.192487360000001</v>
      </c>
      <c r="F3404">
        <v>104</v>
      </c>
      <c r="G3404">
        <v>57.995126420763903</v>
      </c>
      <c r="H3404">
        <v>-14.364452094727801</v>
      </c>
      <c r="I3404">
        <v>4.09687952112471</v>
      </c>
      <c r="J3404">
        <v>-6.3674196209450704</v>
      </c>
      <c r="K3404">
        <v>96.644972700346599</v>
      </c>
      <c r="L3404">
        <v>81.081005452698605</v>
      </c>
      <c r="M3404">
        <v>47.754217314882197</v>
      </c>
      <c r="N3404">
        <v>0.514467556576092</v>
      </c>
      <c r="O3404">
        <v>17.980769230769202</v>
      </c>
      <c r="P3404">
        <v>99.157410953657603</v>
      </c>
      <c r="Q3404">
        <v>7.0909408585489997E-2</v>
      </c>
    </row>
    <row r="3405" spans="1:17" hidden="1" x14ac:dyDescent="0.3">
      <c r="A3405" t="s">
        <v>6974</v>
      </c>
      <c r="B3405" t="s">
        <v>6975</v>
      </c>
      <c r="C3405" t="str">
        <f>IFERROR(VLOOKUP(Table1[[#This Row],[Ticker]],[1]!Table1[[Symbol]:[Industry]],2,FALSE),"-")</f>
        <v>-</v>
      </c>
      <c r="D3405" t="s">
        <v>1440</v>
      </c>
      <c r="E3405">
        <v>48.115033646999997</v>
      </c>
      <c r="F3405">
        <v>3.21</v>
      </c>
      <c r="G3405">
        <v>8.4405995898629307</v>
      </c>
      <c r="H3405">
        <v>-7.4875751320279802</v>
      </c>
      <c r="I3405">
        <v>-10.7778359554347</v>
      </c>
      <c r="J3405">
        <v>10.6958959187939</v>
      </c>
      <c r="K3405">
        <v>3.0800057631522999</v>
      </c>
      <c r="L3405">
        <v>3.0027623410925401</v>
      </c>
      <c r="M3405">
        <v>65.422473372990694</v>
      </c>
      <c r="N3405">
        <v>0.91523908602530402</v>
      </c>
      <c r="O3405">
        <v>40.410584176514398</v>
      </c>
      <c r="Q3405">
        <v>9.6993445741527004E-2</v>
      </c>
    </row>
    <row r="3406" spans="1:17" hidden="1" x14ac:dyDescent="0.3">
      <c r="A3406" t="s">
        <v>6976</v>
      </c>
      <c r="B3406" t="s">
        <v>6977</v>
      </c>
      <c r="C3406" t="str">
        <f>IFERROR(VLOOKUP(Table1[[#This Row],[Ticker]],[1]!Table1[[Symbol]:[Industry]],2,FALSE),"-")</f>
        <v>-</v>
      </c>
      <c r="E3406">
        <v>48.0834616</v>
      </c>
      <c r="F3406">
        <v>58</v>
      </c>
      <c r="G3406">
        <v>34.709074411307597</v>
      </c>
      <c r="H3406">
        <v>15.7773691435545</v>
      </c>
      <c r="I3406">
        <v>-27.2382803259692</v>
      </c>
      <c r="J3406">
        <v>2.8089911568892001</v>
      </c>
      <c r="K3406">
        <v>51.545636375800598</v>
      </c>
      <c r="L3406">
        <v>49.490464083642799</v>
      </c>
      <c r="M3406">
        <v>95.794588890850207</v>
      </c>
      <c r="N3406">
        <v>0.66545454545454497</v>
      </c>
      <c r="O3406">
        <v>55.689655172413801</v>
      </c>
      <c r="P3406">
        <v>93.3333333333333</v>
      </c>
    </row>
    <row r="3407" spans="1:17" hidden="1" x14ac:dyDescent="0.3">
      <c r="A3407" t="s">
        <v>6978</v>
      </c>
      <c r="B3407" t="s">
        <v>6979</v>
      </c>
      <c r="C3407" t="str">
        <f>IFERROR(VLOOKUP(Table1[[#This Row],[Ticker]],[1]!Table1[[Symbol]:[Industry]],2,FALSE),"-")</f>
        <v>-</v>
      </c>
      <c r="E3407">
        <v>47.85792</v>
      </c>
      <c r="F3407">
        <v>34.65</v>
      </c>
      <c r="G3407">
        <v>-32.372185953534803</v>
      </c>
      <c r="H3407">
        <v>-10.7702499040644</v>
      </c>
      <c r="I3407">
        <v>-8.1672982026246501</v>
      </c>
      <c r="J3407">
        <v>2.0413009032176301</v>
      </c>
      <c r="K3407">
        <v>34.493598295774497</v>
      </c>
      <c r="L3407">
        <v>32.811040003743599</v>
      </c>
      <c r="M3407">
        <v>46.257268585549703</v>
      </c>
      <c r="N3407">
        <v>0.54565271568277096</v>
      </c>
      <c r="O3407">
        <v>31.948051948051901</v>
      </c>
      <c r="P3407">
        <v>28.2383419689119</v>
      </c>
      <c r="Q3407">
        <v>0.114280518438147</v>
      </c>
    </row>
    <row r="3408" spans="1:17" hidden="1" x14ac:dyDescent="0.3">
      <c r="A3408" t="s">
        <v>6980</v>
      </c>
      <c r="B3408" t="s">
        <v>6981</v>
      </c>
      <c r="C3408" t="str">
        <f>IFERROR(VLOOKUP(Table1[[#This Row],[Ticker]],[1]!Table1[[Symbol]:[Industry]],2,FALSE),"-")</f>
        <v>-</v>
      </c>
      <c r="D3408" t="s">
        <v>290</v>
      </c>
      <c r="E3408">
        <v>47.816000000000003</v>
      </c>
      <c r="F3408">
        <v>34.700000000000003</v>
      </c>
      <c r="G3408">
        <v>-49.970318638129399</v>
      </c>
      <c r="H3408">
        <v>-2.6607546089404002</v>
      </c>
      <c r="I3408">
        <v>-17.359404453338399</v>
      </c>
      <c r="J3408">
        <v>-7.8276548058436903</v>
      </c>
      <c r="K3408">
        <v>34.0296142568302</v>
      </c>
      <c r="L3408">
        <v>34.721217218245897</v>
      </c>
      <c r="M3408">
        <v>38.191652505151502</v>
      </c>
      <c r="N3408">
        <v>1.4084144691609899</v>
      </c>
      <c r="O3408">
        <v>64.841498559077806</v>
      </c>
      <c r="P3408">
        <v>28.518518518518501</v>
      </c>
      <c r="Q3408">
        <v>-8.3167463086791002E-2</v>
      </c>
    </row>
    <row r="3409" spans="1:17" hidden="1" x14ac:dyDescent="0.3">
      <c r="A3409" t="s">
        <v>6982</v>
      </c>
      <c r="B3409" t="s">
        <v>6983</v>
      </c>
      <c r="C3409" t="str">
        <f>IFERROR(VLOOKUP(Table1[[#This Row],[Ticker]],[1]!Table1[[Symbol]:[Industry]],2,FALSE),"-")</f>
        <v>-</v>
      </c>
      <c r="D3409" t="s">
        <v>481</v>
      </c>
      <c r="E3409">
        <v>47.715341219999999</v>
      </c>
      <c r="F3409">
        <v>4.3899999999999997</v>
      </c>
      <c r="G3409">
        <v>76.838704040937202</v>
      </c>
      <c r="H3409">
        <v>-0.606315477834937</v>
      </c>
      <c r="I3409">
        <v>82.337974437934903</v>
      </c>
      <c r="J3409">
        <v>-7.2613891965099997</v>
      </c>
      <c r="K3409">
        <v>4.4006816298128797</v>
      </c>
      <c r="L3409">
        <v>3.3676321279794799</v>
      </c>
      <c r="M3409">
        <v>30.788087959698601</v>
      </c>
      <c r="N3409">
        <v>1.00025870986863</v>
      </c>
      <c r="O3409">
        <v>24.829157175398599</v>
      </c>
      <c r="P3409">
        <v>146.629213483146</v>
      </c>
      <c r="Q3409">
        <v>8.9596186895481003E-2</v>
      </c>
    </row>
    <row r="3410" spans="1:17" hidden="1" x14ac:dyDescent="0.3">
      <c r="A3410" t="s">
        <v>6984</v>
      </c>
      <c r="B3410" t="s">
        <v>6985</v>
      </c>
      <c r="C3410" t="str">
        <f>IFERROR(VLOOKUP(Table1[[#This Row],[Ticker]],[1]!Table1[[Symbol]:[Industry]],2,FALSE),"-")</f>
        <v>-</v>
      </c>
      <c r="D3410" t="s">
        <v>637</v>
      </c>
      <c r="E3410">
        <v>47.669065994999997</v>
      </c>
      <c r="F3410">
        <v>13.69</v>
      </c>
      <c r="G3410">
        <v>-49.707358828655003</v>
      </c>
      <c r="H3410">
        <v>-5.9248997437251596</v>
      </c>
      <c r="I3410">
        <v>-64.784167733786006</v>
      </c>
      <c r="J3410">
        <v>-0.76243741453936598</v>
      </c>
      <c r="K3410">
        <v>17.905795648742199</v>
      </c>
      <c r="L3410">
        <v>21.072615416168201</v>
      </c>
      <c r="M3410">
        <v>21.4724550146362</v>
      </c>
      <c r="N3410">
        <v>0.21678640793137699</v>
      </c>
      <c r="O3410">
        <v>139.59094229364399</v>
      </c>
      <c r="P3410">
        <v>19.563318777292501</v>
      </c>
      <c r="Q3410">
        <v>-2.4853183285187E-2</v>
      </c>
    </row>
    <row r="3411" spans="1:17" hidden="1" x14ac:dyDescent="0.3">
      <c r="A3411" t="s">
        <v>6986</v>
      </c>
      <c r="B3411" t="s">
        <v>6987</v>
      </c>
      <c r="C3411" t="str">
        <f>IFERROR(VLOOKUP(Table1[[#This Row],[Ticker]],[1]!Table1[[Symbol]:[Industry]],2,FALSE),"-")</f>
        <v>-</v>
      </c>
      <c r="E3411">
        <v>47.665199999999999</v>
      </c>
      <c r="F3411">
        <v>151.94999999999999</v>
      </c>
      <c r="G3411">
        <v>247.619489718983</v>
      </c>
      <c r="H3411">
        <v>2.03398290016835</v>
      </c>
      <c r="I3411">
        <v>107.957065716043</v>
      </c>
      <c r="J3411">
        <v>-6.3594523399125</v>
      </c>
      <c r="K3411">
        <v>140.55043039113201</v>
      </c>
      <c r="L3411">
        <v>103.30024994061201</v>
      </c>
      <c r="M3411">
        <v>46.5501943642561</v>
      </c>
      <c r="N3411">
        <v>0.79444241754959</v>
      </c>
      <c r="O3411">
        <v>13.4912800263244</v>
      </c>
      <c r="P3411">
        <v>279.87499999999898</v>
      </c>
      <c r="Q3411">
        <v>0.11150248734382701</v>
      </c>
    </row>
    <row r="3412" spans="1:17" hidden="1" x14ac:dyDescent="0.3">
      <c r="A3412" t="s">
        <v>6988</v>
      </c>
      <c r="B3412" t="s">
        <v>6989</v>
      </c>
      <c r="C3412" t="str">
        <f>IFERROR(VLOOKUP(Table1[[#This Row],[Ticker]],[1]!Table1[[Symbol]:[Industry]],2,FALSE),"-")</f>
        <v>-</v>
      </c>
      <c r="E3412">
        <v>47.563253500000002</v>
      </c>
      <c r="F3412">
        <v>46.53</v>
      </c>
      <c r="G3412">
        <v>23.694737493744899</v>
      </c>
      <c r="H3412">
        <v>-6.9947396999828202</v>
      </c>
      <c r="I3412">
        <v>-4.6484023843027904</v>
      </c>
      <c r="J3412">
        <v>-4.6432135697704204</v>
      </c>
      <c r="K3412">
        <v>48.790947230077997</v>
      </c>
      <c r="L3412">
        <v>44.766585182431299</v>
      </c>
      <c r="M3412">
        <v>40.7934072360869</v>
      </c>
      <c r="N3412">
        <v>0.63581290858315498</v>
      </c>
      <c r="O3412">
        <v>43.993122716526898</v>
      </c>
      <c r="P3412">
        <v>61.956143404107202</v>
      </c>
      <c r="Q3412">
        <v>0.10378423523956</v>
      </c>
    </row>
    <row r="3413" spans="1:17" hidden="1" x14ac:dyDescent="0.3">
      <c r="A3413" t="s">
        <v>6990</v>
      </c>
      <c r="B3413" t="s">
        <v>6991</v>
      </c>
      <c r="C3413" t="str">
        <f>IFERROR(VLOOKUP(Table1[[#This Row],[Ticker]],[1]!Table1[[Symbol]:[Industry]],2,FALSE),"-")</f>
        <v>-</v>
      </c>
      <c r="D3413" t="s">
        <v>108</v>
      </c>
      <c r="E3413">
        <v>47.55</v>
      </c>
      <c r="F3413">
        <v>15.55</v>
      </c>
      <c r="G3413">
        <v>-39.530528319915099</v>
      </c>
      <c r="H3413">
        <v>-8.9953581291726792</v>
      </c>
      <c r="I3413">
        <v>-41.034699225555997</v>
      </c>
      <c r="J3413">
        <v>-4.6435774994392904</v>
      </c>
      <c r="K3413">
        <v>16.599368351216398</v>
      </c>
      <c r="L3413">
        <v>18.112956340492399</v>
      </c>
      <c r="M3413">
        <v>40.997944300915997</v>
      </c>
      <c r="N3413">
        <v>0.78021420094863503</v>
      </c>
      <c r="O3413">
        <v>78.713826366559402</v>
      </c>
      <c r="P3413">
        <v>6.5068493150685001</v>
      </c>
      <c r="Q3413">
        <v>-1.4125260456467999E-2</v>
      </c>
    </row>
    <row r="3414" spans="1:17" hidden="1" x14ac:dyDescent="0.3">
      <c r="A3414" t="s">
        <v>6992</v>
      </c>
      <c r="B3414" t="s">
        <v>6993</v>
      </c>
      <c r="C3414" t="str">
        <f>IFERROR(VLOOKUP(Table1[[#This Row],[Ticker]],[1]!Table1[[Symbol]:[Industry]],2,FALSE),"-")</f>
        <v>-</v>
      </c>
      <c r="D3414" t="s">
        <v>1402</v>
      </c>
      <c r="E3414">
        <v>47.5</v>
      </c>
      <c r="F3414">
        <v>47.9</v>
      </c>
      <c r="G3414">
        <v>-33.572579335462301</v>
      </c>
      <c r="H3414">
        <v>-3.9921344025446901</v>
      </c>
      <c r="I3414">
        <v>-25.165879815205301</v>
      </c>
      <c r="J3414">
        <v>-4.8028414549434002</v>
      </c>
      <c r="K3414">
        <v>48.4651292363558</v>
      </c>
      <c r="L3414">
        <v>50.657509124251099</v>
      </c>
      <c r="M3414">
        <v>46.624304246095498</v>
      </c>
      <c r="N3414">
        <v>1.08593696069362</v>
      </c>
      <c r="O3414">
        <v>47.286012526096002</v>
      </c>
      <c r="P3414">
        <v>13.5071090047393</v>
      </c>
      <c r="Q3414">
        <v>-0.111556621956981</v>
      </c>
    </row>
    <row r="3415" spans="1:17" hidden="1" x14ac:dyDescent="0.3">
      <c r="A3415" t="s">
        <v>6994</v>
      </c>
      <c r="B3415" t="s">
        <v>6995</v>
      </c>
      <c r="C3415" t="str">
        <f>IFERROR(VLOOKUP(Table1[[#This Row],[Ticker]],[1]!Table1[[Symbol]:[Industry]],2,FALSE),"-")</f>
        <v>-</v>
      </c>
      <c r="D3415" t="s">
        <v>526</v>
      </c>
      <c r="E3415">
        <v>47.394620000000003</v>
      </c>
      <c r="F3415">
        <v>91</v>
      </c>
      <c r="G3415">
        <v>-54.945421073576497</v>
      </c>
      <c r="H3415">
        <v>32.718449133461199</v>
      </c>
      <c r="I3415">
        <v>-40.453197546457602</v>
      </c>
      <c r="J3415">
        <v>20.167795143600099</v>
      </c>
      <c r="K3415">
        <v>82.331803921568607</v>
      </c>
      <c r="M3415">
        <v>78.295405913054907</v>
      </c>
      <c r="O3415">
        <v>46.923076923076898</v>
      </c>
      <c r="P3415">
        <v>58.951965065502101</v>
      </c>
    </row>
    <row r="3416" spans="1:17" hidden="1" x14ac:dyDescent="0.3">
      <c r="A3416" t="s">
        <v>6996</v>
      </c>
      <c r="B3416" t="s">
        <v>6997</v>
      </c>
      <c r="C3416" t="str">
        <f>IFERROR(VLOOKUP(Table1[[#This Row],[Ticker]],[1]!Table1[[Symbol]:[Industry]],2,FALSE),"-")</f>
        <v>-</v>
      </c>
      <c r="D3416" t="s">
        <v>400</v>
      </c>
      <c r="E3416">
        <v>47.23187875</v>
      </c>
      <c r="F3416">
        <v>44.6</v>
      </c>
      <c r="G3416">
        <v>54.972505797146503</v>
      </c>
      <c r="H3416">
        <v>-15.9520945360109</v>
      </c>
      <c r="I3416">
        <v>15.6280764469894</v>
      </c>
      <c r="J3416">
        <v>0.62806084733780898</v>
      </c>
      <c r="K3416">
        <v>43.514096770568699</v>
      </c>
      <c r="L3416">
        <v>37.125438139457501</v>
      </c>
      <c r="M3416">
        <v>49.455780775364502</v>
      </c>
      <c r="N3416">
        <v>0.31803988464147398</v>
      </c>
      <c r="O3416">
        <v>15.896860986547001</v>
      </c>
      <c r="P3416">
        <v>123</v>
      </c>
      <c r="Q3416">
        <v>6.8432386543385001E-2</v>
      </c>
    </row>
    <row r="3417" spans="1:17" hidden="1" x14ac:dyDescent="0.3">
      <c r="A3417" t="s">
        <v>6998</v>
      </c>
      <c r="B3417" t="s">
        <v>6999</v>
      </c>
      <c r="C3417" t="str">
        <f>IFERROR(VLOOKUP(Table1[[#This Row],[Ticker]],[1]!Table1[[Symbol]:[Industry]],2,FALSE),"-")</f>
        <v>-</v>
      </c>
      <c r="E3417">
        <v>47.225112000000003</v>
      </c>
      <c r="F3417">
        <v>333.9</v>
      </c>
      <c r="G3417">
        <v>-22.0582866998034</v>
      </c>
      <c r="H3417">
        <v>-14.685389730486801</v>
      </c>
      <c r="I3417">
        <v>4.02768682731545</v>
      </c>
      <c r="J3417">
        <v>-0.64033729243925097</v>
      </c>
      <c r="K3417">
        <v>376.74417969425798</v>
      </c>
      <c r="L3417">
        <v>404.24519437851501</v>
      </c>
      <c r="M3417">
        <v>38.870680502107</v>
      </c>
      <c r="N3417">
        <v>0.50324675324675305</v>
      </c>
      <c r="O3417">
        <v>109.628631326744</v>
      </c>
      <c r="P3417">
        <v>25.4791431792559</v>
      </c>
      <c r="Q3417">
        <v>-4.7998296069411001E-2</v>
      </c>
    </row>
    <row r="3418" spans="1:17" hidden="1" x14ac:dyDescent="0.3">
      <c r="A3418" t="s">
        <v>7000</v>
      </c>
      <c r="B3418" t="s">
        <v>7001</v>
      </c>
      <c r="C3418" t="str">
        <f>IFERROR(VLOOKUP(Table1[[#This Row],[Ticker]],[1]!Table1[[Symbol]:[Industry]],2,FALSE),"-")</f>
        <v>-</v>
      </c>
      <c r="D3418" t="s">
        <v>1474</v>
      </c>
      <c r="E3418">
        <v>47.213887</v>
      </c>
      <c r="F3418">
        <v>28.75</v>
      </c>
      <c r="G3418">
        <v>-4.6316004439796599</v>
      </c>
      <c r="H3418">
        <v>5.7335094944317699</v>
      </c>
      <c r="I3418">
        <v>13.0358626204488</v>
      </c>
      <c r="J3418">
        <v>-9.3825924532990594</v>
      </c>
      <c r="K3418">
        <v>28.059229773522102</v>
      </c>
      <c r="L3418">
        <v>24.615919927537199</v>
      </c>
      <c r="M3418">
        <v>36.757872006673502</v>
      </c>
      <c r="N3418">
        <v>0.31368203173161502</v>
      </c>
      <c r="O3418">
        <v>27.999999999999901</v>
      </c>
      <c r="P3418">
        <v>49.7395833333333</v>
      </c>
      <c r="Q3418">
        <v>9.5500073845121006E-2</v>
      </c>
    </row>
    <row r="3419" spans="1:17" hidden="1" x14ac:dyDescent="0.3">
      <c r="A3419" t="s">
        <v>7002</v>
      </c>
      <c r="B3419" t="s">
        <v>7003</v>
      </c>
      <c r="C3419" t="str">
        <f>IFERROR(VLOOKUP(Table1[[#This Row],[Ticker]],[1]!Table1[[Symbol]:[Industry]],2,FALSE),"-")</f>
        <v>-</v>
      </c>
      <c r="D3419" t="s">
        <v>256</v>
      </c>
      <c r="E3419">
        <v>47.086731</v>
      </c>
      <c r="F3419">
        <v>30.07</v>
      </c>
      <c r="G3419">
        <v>2.4878047061116701</v>
      </c>
      <c r="H3419">
        <v>17.4001761610984</v>
      </c>
      <c r="I3419">
        <v>-16.961912951655101</v>
      </c>
      <c r="J3419">
        <v>13.455744403642401</v>
      </c>
      <c r="K3419">
        <v>28.123411677367901</v>
      </c>
      <c r="L3419">
        <v>28.086527003061398</v>
      </c>
      <c r="M3419">
        <v>72.847475607612196</v>
      </c>
      <c r="N3419">
        <v>1.43273134773984</v>
      </c>
      <c r="O3419">
        <v>18.057864981709301</v>
      </c>
      <c r="P3419">
        <v>50.35</v>
      </c>
      <c r="Q3419">
        <v>9.5406190783399996E-3</v>
      </c>
    </row>
    <row r="3420" spans="1:17" hidden="1" x14ac:dyDescent="0.3">
      <c r="A3420" t="s">
        <v>7004</v>
      </c>
      <c r="B3420" t="s">
        <v>7005</v>
      </c>
      <c r="C3420" t="str">
        <f>IFERROR(VLOOKUP(Table1[[#This Row],[Ticker]],[1]!Table1[[Symbol]:[Industry]],2,FALSE),"-")</f>
        <v>-</v>
      </c>
      <c r="D3420" t="s">
        <v>243</v>
      </c>
      <c r="E3420">
        <v>46.881805499999999</v>
      </c>
      <c r="F3420">
        <v>18.059999999999999</v>
      </c>
      <c r="G3420">
        <v>-15.5687033664701</v>
      </c>
      <c r="H3420">
        <v>3.9801803885345102</v>
      </c>
      <c r="I3420">
        <v>-46.524904636099102</v>
      </c>
      <c r="J3420">
        <v>-2.92459957670152</v>
      </c>
      <c r="K3420">
        <v>19.5870277339565</v>
      </c>
      <c r="L3420">
        <v>20.814387807565002</v>
      </c>
      <c r="M3420">
        <v>47.3712156890033</v>
      </c>
      <c r="N3420">
        <v>0.398626537064877</v>
      </c>
      <c r="O3420">
        <v>107.26234190126399</v>
      </c>
      <c r="P3420">
        <v>23.609510086455298</v>
      </c>
      <c r="Q3420">
        <v>-4.0102343183003E-2</v>
      </c>
    </row>
    <row r="3421" spans="1:17" hidden="1" x14ac:dyDescent="0.3">
      <c r="A3421" t="s">
        <v>7006</v>
      </c>
      <c r="B3421" t="s">
        <v>7007</v>
      </c>
      <c r="C3421" t="str">
        <f>IFERROR(VLOOKUP(Table1[[#This Row],[Ticker]],[1]!Table1[[Symbol]:[Industry]],2,FALSE),"-")</f>
        <v>-</v>
      </c>
      <c r="E3421">
        <v>46.822969200000003</v>
      </c>
      <c r="F3421">
        <v>39.9</v>
      </c>
      <c r="G3421">
        <v>86.966947257415796</v>
      </c>
      <c r="H3421">
        <v>-29.630633376924301</v>
      </c>
      <c r="I3421">
        <v>194.54179973054099</v>
      </c>
      <c r="J3421">
        <v>-16.567459571112401</v>
      </c>
      <c r="K3421">
        <v>43.597349126950803</v>
      </c>
      <c r="L3421">
        <v>27.577697877904299</v>
      </c>
      <c r="M3421">
        <v>6.0821239616670804</v>
      </c>
      <c r="N3421">
        <v>0.95265189085859603</v>
      </c>
      <c r="O3421">
        <v>37.844611528822</v>
      </c>
      <c r="P3421">
        <v>222.554567502021</v>
      </c>
    </row>
    <row r="3422" spans="1:17" hidden="1" x14ac:dyDescent="0.3">
      <c r="A3422" t="s">
        <v>7008</v>
      </c>
      <c r="B3422" t="s">
        <v>7009</v>
      </c>
      <c r="C3422" t="str">
        <f>IFERROR(VLOOKUP(Table1[[#This Row],[Ticker]],[1]!Table1[[Symbol]:[Industry]],2,FALSE),"-")</f>
        <v>-</v>
      </c>
      <c r="E3422">
        <v>46.681926056999998</v>
      </c>
      <c r="F3422">
        <v>47.41</v>
      </c>
      <c r="G3422">
        <v>-31.563068906244698</v>
      </c>
      <c r="H3422">
        <v>-11.380155757523299</v>
      </c>
      <c r="I3422">
        <v>-20.243146506017801</v>
      </c>
      <c r="J3422">
        <v>-0.16903082113276599</v>
      </c>
      <c r="K3422">
        <v>47.4630920152741</v>
      </c>
      <c r="L3422">
        <v>48.432118561966298</v>
      </c>
      <c r="M3422">
        <v>41.127559174149503</v>
      </c>
      <c r="N3422">
        <v>0.27926749509483301</v>
      </c>
      <c r="O3422">
        <v>36.258173381143202</v>
      </c>
      <c r="P3422">
        <v>18.524999999999899</v>
      </c>
      <c r="Q3422">
        <v>1.4670005250290001E-3</v>
      </c>
    </row>
    <row r="3423" spans="1:17" hidden="1" x14ac:dyDescent="0.3">
      <c r="A3423" t="s">
        <v>7010</v>
      </c>
      <c r="B3423" t="s">
        <v>7011</v>
      </c>
      <c r="C3423" t="str">
        <f>IFERROR(VLOOKUP(Table1[[#This Row],[Ticker]],[1]!Table1[[Symbol]:[Industry]],2,FALSE),"-")</f>
        <v>-</v>
      </c>
      <c r="D3423" t="s">
        <v>214</v>
      </c>
      <c r="E3423">
        <v>46.653103999999999</v>
      </c>
      <c r="F3423">
        <v>158.69999999999999</v>
      </c>
      <c r="G3423">
        <v>2919.6632224172699</v>
      </c>
      <c r="H3423">
        <v>-12.2233953824392</v>
      </c>
      <c r="I3423">
        <v>349.56154478020801</v>
      </c>
      <c r="J3423">
        <v>3.2195792842403401</v>
      </c>
      <c r="K3423">
        <v>151.93446342655099</v>
      </c>
      <c r="L3423">
        <v>90.296997567693495</v>
      </c>
      <c r="M3423">
        <v>44.943833007167001</v>
      </c>
      <c r="N3423">
        <v>0.29403048663422998</v>
      </c>
      <c r="O3423">
        <v>27.315689981096401</v>
      </c>
      <c r="P3423">
        <v>2946.0652591170801</v>
      </c>
    </row>
    <row r="3424" spans="1:17" hidden="1" x14ac:dyDescent="0.3">
      <c r="A3424" t="s">
        <v>7012</v>
      </c>
      <c r="B3424" t="s">
        <v>7013</v>
      </c>
      <c r="C3424" t="str">
        <f>IFERROR(VLOOKUP(Table1[[#This Row],[Ticker]],[1]!Table1[[Symbol]:[Industry]],2,FALSE),"-")</f>
        <v>-</v>
      </c>
      <c r="D3424" t="s">
        <v>413</v>
      </c>
      <c r="E3424">
        <v>46.62</v>
      </c>
      <c r="F3424">
        <v>5.03</v>
      </c>
      <c r="G3424">
        <v>67.059501761735007</v>
      </c>
      <c r="H3424">
        <v>12.493203737604</v>
      </c>
      <c r="I3424">
        <v>26.2770000141286</v>
      </c>
      <c r="J3424">
        <v>1.8118200112031999</v>
      </c>
      <c r="K3424">
        <v>4.9120375800249301</v>
      </c>
      <c r="L3424">
        <v>3.9059664320663301</v>
      </c>
      <c r="M3424">
        <v>40.741144207557397</v>
      </c>
      <c r="N3424">
        <v>1.01085171708113</v>
      </c>
      <c r="O3424">
        <v>29.7548045062955</v>
      </c>
      <c r="P3424">
        <v>115.571428571428</v>
      </c>
      <c r="Q3424">
        <v>7.5675666421387996E-2</v>
      </c>
    </row>
    <row r="3425" spans="1:17" hidden="1" x14ac:dyDescent="0.3">
      <c r="A3425" t="s">
        <v>7014</v>
      </c>
      <c r="B3425" t="s">
        <v>7015</v>
      </c>
      <c r="C3425" t="str">
        <f>IFERROR(VLOOKUP(Table1[[#This Row],[Ticker]],[1]!Table1[[Symbol]:[Industry]],2,FALSE),"-")</f>
        <v>-</v>
      </c>
      <c r="D3425" t="s">
        <v>246</v>
      </c>
      <c r="E3425">
        <v>46.490587349999998</v>
      </c>
      <c r="F3425">
        <v>2.0499999999999998</v>
      </c>
      <c r="G3425">
        <v>106.994547740424</v>
      </c>
      <c r="H3425">
        <v>-5.5964189778736101E-2</v>
      </c>
      <c r="I3425">
        <v>-57.700910572420099</v>
      </c>
      <c r="J3425">
        <v>-9.4580895884523901</v>
      </c>
      <c r="K3425">
        <v>2.3642177634594499</v>
      </c>
      <c r="L3425">
        <v>2.4297422132720699</v>
      </c>
      <c r="M3425">
        <v>29.611692740703798</v>
      </c>
      <c r="N3425">
        <v>2.3701739237695798</v>
      </c>
      <c r="O3425">
        <v>197.56097560975601</v>
      </c>
      <c r="P3425">
        <v>163.383297644539</v>
      </c>
    </row>
    <row r="3426" spans="1:17" hidden="1" x14ac:dyDescent="0.3">
      <c r="A3426" t="s">
        <v>7016</v>
      </c>
      <c r="B3426" t="s">
        <v>7017</v>
      </c>
      <c r="C3426" t="str">
        <f>IFERROR(VLOOKUP(Table1[[#This Row],[Ticker]],[1]!Table1[[Symbol]:[Industry]],2,FALSE),"-")</f>
        <v>-</v>
      </c>
      <c r="D3426" t="s">
        <v>484</v>
      </c>
      <c r="E3426">
        <v>46.401421995</v>
      </c>
      <c r="F3426">
        <v>32.94</v>
      </c>
      <c r="G3426">
        <v>0.387801637378974</v>
      </c>
      <c r="H3426">
        <v>-1.5846266101608899</v>
      </c>
      <c r="I3426">
        <v>-30.996032774747899</v>
      </c>
      <c r="J3426">
        <v>1.4073739062153501</v>
      </c>
      <c r="K3426">
        <v>31.614049079079901</v>
      </c>
      <c r="L3426">
        <v>32.310793878113998</v>
      </c>
      <c r="M3426">
        <v>69.735799688273801</v>
      </c>
      <c r="N3426">
        <v>1.87871022784293</v>
      </c>
      <c r="O3426">
        <v>44.201578627808097</v>
      </c>
      <c r="P3426">
        <v>43.2173913043478</v>
      </c>
      <c r="Q3426">
        <v>-7.4963358680481998E-2</v>
      </c>
    </row>
    <row r="3427" spans="1:17" hidden="1" x14ac:dyDescent="0.3">
      <c r="A3427" t="s">
        <v>7018</v>
      </c>
      <c r="B3427" t="s">
        <v>7019</v>
      </c>
      <c r="C3427" t="str">
        <f>IFERROR(VLOOKUP(Table1[[#This Row],[Ticker]],[1]!Table1[[Symbol]:[Industry]],2,FALSE),"-")</f>
        <v>-</v>
      </c>
      <c r="D3427" t="s">
        <v>214</v>
      </c>
      <c r="E3427">
        <v>46.359071149999998</v>
      </c>
      <c r="F3427">
        <v>63.5</v>
      </c>
      <c r="G3427">
        <v>96.014775909653594</v>
      </c>
      <c r="H3427">
        <v>11.5647887946106</v>
      </c>
      <c r="I3427">
        <v>-39.750722263593602</v>
      </c>
      <c r="J3427">
        <v>-7.17363859361084</v>
      </c>
      <c r="K3427">
        <v>65.807120425188998</v>
      </c>
      <c r="L3427">
        <v>64.170144847078603</v>
      </c>
      <c r="M3427">
        <v>50.575118684669199</v>
      </c>
      <c r="N3427">
        <v>1.02579365079365</v>
      </c>
      <c r="O3427">
        <v>85.826771653543304</v>
      </c>
      <c r="P3427">
        <v>126.381461675579</v>
      </c>
    </row>
    <row r="3428" spans="1:17" hidden="1" x14ac:dyDescent="0.3">
      <c r="A3428" t="s">
        <v>7020</v>
      </c>
      <c r="B3428" t="s">
        <v>7021</v>
      </c>
      <c r="C3428" t="str">
        <f>IFERROR(VLOOKUP(Table1[[#This Row],[Ticker]],[1]!Table1[[Symbol]:[Industry]],2,FALSE),"-")</f>
        <v>-</v>
      </c>
      <c r="D3428" t="s">
        <v>387</v>
      </c>
      <c r="E3428">
        <v>46.346431400999997</v>
      </c>
      <c r="F3428">
        <v>15.66</v>
      </c>
      <c r="G3428">
        <v>134.597963300196</v>
      </c>
      <c r="H3428">
        <v>-24.146418962392399</v>
      </c>
      <c r="I3428">
        <v>116.703325513446</v>
      </c>
      <c r="J3428">
        <v>-10.7179435324481</v>
      </c>
      <c r="K3428">
        <v>19.275904948456201</v>
      </c>
      <c r="L3428">
        <v>14.0879951728263</v>
      </c>
      <c r="M3428">
        <v>30.174746881290101</v>
      </c>
      <c r="N3428">
        <v>0.77638867525952404</v>
      </c>
      <c r="O3428">
        <v>84.865900383141707</v>
      </c>
      <c r="P3428">
        <v>210.09900990099001</v>
      </c>
      <c r="Q3428">
        <v>5.6460461500539003E-2</v>
      </c>
    </row>
    <row r="3429" spans="1:17" hidden="1" x14ac:dyDescent="0.3">
      <c r="A3429" t="s">
        <v>7022</v>
      </c>
      <c r="B3429" t="s">
        <v>7023</v>
      </c>
      <c r="C3429" t="str">
        <f>IFERROR(VLOOKUP(Table1[[#This Row],[Ticker]],[1]!Table1[[Symbol]:[Industry]],2,FALSE),"-")</f>
        <v>-</v>
      </c>
      <c r="D3429" t="s">
        <v>7024</v>
      </c>
      <c r="E3429">
        <v>46.257325950000002</v>
      </c>
      <c r="F3429">
        <v>49.9</v>
      </c>
      <c r="G3429">
        <v>-10.4903061539265</v>
      </c>
      <c r="H3429">
        <v>47.216763082948503</v>
      </c>
      <c r="I3429">
        <v>-20.6849502842019</v>
      </c>
      <c r="J3429">
        <v>36.908795462172897</v>
      </c>
      <c r="K3429">
        <v>36.438606835803199</v>
      </c>
      <c r="M3429">
        <v>89.049923503745006</v>
      </c>
      <c r="N3429">
        <v>2.91530691530691</v>
      </c>
      <c r="O3429">
        <v>15.3306613226452</v>
      </c>
      <c r="P3429">
        <v>86.194029850746205</v>
      </c>
    </row>
    <row r="3430" spans="1:17" hidden="1" x14ac:dyDescent="0.3">
      <c r="A3430" t="s">
        <v>7025</v>
      </c>
      <c r="B3430" t="s">
        <v>7026</v>
      </c>
      <c r="C3430" t="str">
        <f>IFERROR(VLOOKUP(Table1[[#This Row],[Ticker]],[1]!Table1[[Symbol]:[Industry]],2,FALSE),"-")</f>
        <v>-</v>
      </c>
      <c r="E3430">
        <v>46.236975999999999</v>
      </c>
      <c r="F3430">
        <v>73.98</v>
      </c>
      <c r="G3430">
        <v>-15.9676435067895</v>
      </c>
      <c r="H3430">
        <v>-10.062382675016201</v>
      </c>
      <c r="I3430">
        <v>31.4622798505712</v>
      </c>
      <c r="J3430">
        <v>2.05818228811451</v>
      </c>
      <c r="K3430">
        <v>77.445081025735306</v>
      </c>
      <c r="L3430">
        <v>72.775185683400196</v>
      </c>
      <c r="M3430">
        <v>51.104639543069801</v>
      </c>
      <c r="N3430">
        <v>0.316170107943886</v>
      </c>
      <c r="O3430">
        <v>58.150851581508498</v>
      </c>
      <c r="P3430">
        <v>104.93074792243701</v>
      </c>
    </row>
    <row r="3431" spans="1:17" hidden="1" x14ac:dyDescent="0.3">
      <c r="A3431" t="s">
        <v>7027</v>
      </c>
      <c r="B3431" t="s">
        <v>7028</v>
      </c>
      <c r="C3431" t="str">
        <f>IFERROR(VLOOKUP(Table1[[#This Row],[Ticker]],[1]!Table1[[Symbol]:[Industry]],2,FALSE),"-")</f>
        <v>-</v>
      </c>
      <c r="D3431" t="s">
        <v>548</v>
      </c>
      <c r="E3431">
        <v>46.1706024</v>
      </c>
      <c r="F3431">
        <v>58.17</v>
      </c>
      <c r="G3431">
        <v>14.855855480866699</v>
      </c>
      <c r="H3431">
        <v>-0.607565613266285</v>
      </c>
      <c r="I3431">
        <v>-16.470928841265302</v>
      </c>
      <c r="J3431">
        <v>-6.0850180597006496</v>
      </c>
      <c r="K3431">
        <v>58.0825080576247</v>
      </c>
      <c r="L3431">
        <v>55.381049895431801</v>
      </c>
      <c r="M3431">
        <v>57.819211647819003</v>
      </c>
      <c r="N3431">
        <v>0.78980134372283595</v>
      </c>
      <c r="O3431">
        <v>25.838060856111401</v>
      </c>
      <c r="P3431">
        <v>55.534759358288703</v>
      </c>
      <c r="Q3431">
        <v>0.108944973968647</v>
      </c>
    </row>
    <row r="3432" spans="1:17" hidden="1" x14ac:dyDescent="0.3">
      <c r="A3432" t="s">
        <v>7029</v>
      </c>
      <c r="B3432" t="s">
        <v>7030</v>
      </c>
      <c r="C3432" t="str">
        <f>IFERROR(VLOOKUP(Table1[[#This Row],[Ticker]],[1]!Table1[[Symbol]:[Industry]],2,FALSE),"-")</f>
        <v>-</v>
      </c>
      <c r="D3432" t="s">
        <v>763</v>
      </c>
      <c r="E3432">
        <v>46.150995000000002</v>
      </c>
      <c r="F3432">
        <v>125.5</v>
      </c>
      <c r="G3432">
        <v>38.469219211914798</v>
      </c>
      <c r="H3432">
        <v>10.733509494431701</v>
      </c>
      <c r="I3432">
        <v>-2.77937839007584</v>
      </c>
      <c r="J3432">
        <v>6.0336790903150002</v>
      </c>
      <c r="K3432">
        <v>113.53446721493999</v>
      </c>
      <c r="L3432">
        <v>103.73361035357</v>
      </c>
      <c r="M3432">
        <v>64.970354730824099</v>
      </c>
      <c r="N3432">
        <v>0.155550700238582</v>
      </c>
      <c r="O3432">
        <v>27.490039840637401</v>
      </c>
      <c r="P3432">
        <v>74.257150791446804</v>
      </c>
      <c r="Q3432">
        <v>6.4949169188158004E-2</v>
      </c>
    </row>
    <row r="3433" spans="1:17" hidden="1" x14ac:dyDescent="0.3">
      <c r="A3433" t="s">
        <v>7031</v>
      </c>
      <c r="B3433" t="s">
        <v>7032</v>
      </c>
      <c r="C3433" t="str">
        <f>IFERROR(VLOOKUP(Table1[[#This Row],[Ticker]],[1]!Table1[[Symbol]:[Industry]],2,FALSE),"-")</f>
        <v>-</v>
      </c>
      <c r="D3433" t="s">
        <v>1175</v>
      </c>
      <c r="E3433">
        <v>46.136749999999999</v>
      </c>
      <c r="F3433">
        <v>9.27</v>
      </c>
      <c r="G3433">
        <v>26.8211037960643</v>
      </c>
      <c r="H3433">
        <v>3.8219642935751499</v>
      </c>
      <c r="I3433">
        <v>42.590186827315399</v>
      </c>
      <c r="J3433">
        <v>13.9128872607853</v>
      </c>
      <c r="K3433">
        <v>8.2630156874613405</v>
      </c>
      <c r="L3433">
        <v>7.5624790697973197</v>
      </c>
      <c r="M3433">
        <v>67.480323345269795</v>
      </c>
      <c r="N3433">
        <v>0.545004273457245</v>
      </c>
      <c r="O3433">
        <v>17.0442286947141</v>
      </c>
      <c r="P3433">
        <v>93.933054393305397</v>
      </c>
      <c r="Q3433">
        <v>0.15971659413366401</v>
      </c>
    </row>
    <row r="3434" spans="1:17" hidden="1" x14ac:dyDescent="0.3">
      <c r="A3434" t="s">
        <v>7033</v>
      </c>
      <c r="B3434" t="s">
        <v>7034</v>
      </c>
      <c r="C3434" t="str">
        <f>IFERROR(VLOOKUP(Table1[[#This Row],[Ticker]],[1]!Table1[[Symbol]:[Industry]],2,FALSE),"-")</f>
        <v>-</v>
      </c>
      <c r="D3434" t="s">
        <v>371</v>
      </c>
      <c r="E3434">
        <v>45.967799999999997</v>
      </c>
      <c r="F3434">
        <v>46</v>
      </c>
      <c r="G3434">
        <v>-55.3376152568867</v>
      </c>
      <c r="H3434">
        <v>2.42067132423995</v>
      </c>
      <c r="I3434">
        <v>-52.409101751134898</v>
      </c>
      <c r="J3434">
        <v>-4.9690180059596099</v>
      </c>
      <c r="K3434">
        <v>45.666207602777398</v>
      </c>
      <c r="L3434">
        <v>55.070498363627799</v>
      </c>
      <c r="M3434">
        <v>44.574214486130899</v>
      </c>
      <c r="N3434">
        <v>0.40057616811027502</v>
      </c>
      <c r="O3434">
        <v>76.956521739130395</v>
      </c>
      <c r="P3434">
        <v>24.156545209176802</v>
      </c>
      <c r="Q3434">
        <v>-2.7279332428897001E-2</v>
      </c>
    </row>
    <row r="3435" spans="1:17" hidden="1" x14ac:dyDescent="0.3">
      <c r="A3435" t="s">
        <v>7035</v>
      </c>
      <c r="B3435" t="s">
        <v>7036</v>
      </c>
      <c r="C3435" t="str">
        <f>IFERROR(VLOOKUP(Table1[[#This Row],[Ticker]],[1]!Table1[[Symbol]:[Industry]],2,FALSE),"-")</f>
        <v>-</v>
      </c>
      <c r="D3435" t="s">
        <v>637</v>
      </c>
      <c r="E3435">
        <v>45.924999999999997</v>
      </c>
      <c r="F3435">
        <v>8.09</v>
      </c>
      <c r="G3435">
        <v>-8.2998469187815598</v>
      </c>
      <c r="H3435">
        <v>4.8124568628528301</v>
      </c>
      <c r="I3435">
        <v>-17.2899301317488</v>
      </c>
      <c r="J3435">
        <v>-1.1204326412696901</v>
      </c>
      <c r="K3435">
        <v>8.1503866915770793</v>
      </c>
      <c r="L3435">
        <v>8.0691386193728594</v>
      </c>
      <c r="M3435">
        <v>42.847400567626202</v>
      </c>
      <c r="N3435">
        <v>0.73849807303273596</v>
      </c>
      <c r="O3435">
        <v>44.870210135970297</v>
      </c>
      <c r="P3435">
        <v>33.719008264462801</v>
      </c>
      <c r="Q3435">
        <v>-1.9411066698210001E-2</v>
      </c>
    </row>
    <row r="3436" spans="1:17" hidden="1" x14ac:dyDescent="0.3">
      <c r="A3436" t="s">
        <v>7037</v>
      </c>
      <c r="B3436" t="s">
        <v>7038</v>
      </c>
      <c r="C3436" t="str">
        <f>IFERROR(VLOOKUP(Table1[[#This Row],[Ticker]],[1]!Table1[[Symbol]:[Industry]],2,FALSE),"-")</f>
        <v>-</v>
      </c>
      <c r="D3436" t="s">
        <v>813</v>
      </c>
      <c r="E3436">
        <v>45.843494399999997</v>
      </c>
      <c r="F3436">
        <v>22.17</v>
      </c>
      <c r="G3436">
        <v>71.367811649884302</v>
      </c>
      <c r="H3436">
        <v>10.670063207481499</v>
      </c>
      <c r="I3436">
        <v>-10.538071060201601</v>
      </c>
      <c r="J3436">
        <v>-19.0919037718479</v>
      </c>
      <c r="K3436">
        <v>20.1453429767244</v>
      </c>
      <c r="L3436">
        <v>17.671833704163902</v>
      </c>
      <c r="M3436">
        <v>44.235383146642697</v>
      </c>
      <c r="N3436">
        <v>2.7363582199122698</v>
      </c>
      <c r="O3436">
        <v>19.215155615696801</v>
      </c>
      <c r="P3436">
        <v>110.54131054131</v>
      </c>
      <c r="Q3436">
        <v>8.9450912499992E-2</v>
      </c>
    </row>
    <row r="3437" spans="1:17" hidden="1" x14ac:dyDescent="0.3">
      <c r="A3437" t="s">
        <v>7039</v>
      </c>
      <c r="B3437" t="s">
        <v>7040</v>
      </c>
      <c r="C3437" t="str">
        <f>IFERROR(VLOOKUP(Table1[[#This Row],[Ticker]],[1]!Table1[[Symbol]:[Industry]],2,FALSE),"-")</f>
        <v>-</v>
      </c>
      <c r="D3437" t="s">
        <v>193</v>
      </c>
      <c r="E3437">
        <v>45.791424800000001</v>
      </c>
      <c r="F3437">
        <v>88.95</v>
      </c>
      <c r="G3437">
        <v>-21.754977876274001</v>
      </c>
      <c r="H3437">
        <v>-9.8178689516835007</v>
      </c>
      <c r="I3437">
        <v>-30.266857688517401</v>
      </c>
      <c r="J3437">
        <v>-5.2659642729224396</v>
      </c>
      <c r="K3437">
        <v>99.298701364595601</v>
      </c>
      <c r="L3437">
        <v>66.410806168070394</v>
      </c>
      <c r="M3437">
        <v>31.3703983252163</v>
      </c>
      <c r="N3437">
        <v>1.44137931034482</v>
      </c>
      <c r="O3437">
        <v>58.740865654862198</v>
      </c>
      <c r="P3437">
        <v>7.0397111913357504</v>
      </c>
    </row>
    <row r="3438" spans="1:17" hidden="1" x14ac:dyDescent="0.3">
      <c r="A3438" t="s">
        <v>7041</v>
      </c>
      <c r="B3438" t="s">
        <v>7042</v>
      </c>
      <c r="C3438" t="str">
        <f>IFERROR(VLOOKUP(Table1[[#This Row],[Ticker]],[1]!Table1[[Symbol]:[Industry]],2,FALSE),"-")</f>
        <v>-</v>
      </c>
      <c r="E3438">
        <v>45.7191525</v>
      </c>
      <c r="F3438">
        <v>152</v>
      </c>
      <c r="G3438">
        <v>-35.302246469057202</v>
      </c>
      <c r="H3438">
        <v>-11.0744827082972</v>
      </c>
      <c r="I3438">
        <v>-41.212138754079803</v>
      </c>
      <c r="J3438">
        <v>-2.5366309629264601</v>
      </c>
      <c r="K3438">
        <v>155.29854645319099</v>
      </c>
      <c r="L3438">
        <v>168.82244143703801</v>
      </c>
      <c r="M3438">
        <v>44.3233393736948</v>
      </c>
      <c r="N3438">
        <v>0.81761371526681803</v>
      </c>
      <c r="O3438">
        <v>78.289473684210506</v>
      </c>
      <c r="P3438">
        <v>14.0285071267816</v>
      </c>
      <c r="Q3438">
        <v>9.6237743425950997E-2</v>
      </c>
    </row>
    <row r="3439" spans="1:17" hidden="1" x14ac:dyDescent="0.3">
      <c r="A3439" t="s">
        <v>7043</v>
      </c>
      <c r="B3439" t="s">
        <v>7044</v>
      </c>
      <c r="C3439" t="str">
        <f>IFERROR(VLOOKUP(Table1[[#This Row],[Ticker]],[1]!Table1[[Symbol]:[Industry]],2,FALSE),"-")</f>
        <v>-</v>
      </c>
      <c r="E3439">
        <v>45.585809443999999</v>
      </c>
      <c r="F3439">
        <v>106.74</v>
      </c>
      <c r="G3439">
        <v>151.784046177444</v>
      </c>
      <c r="H3439">
        <v>47.807049508851399</v>
      </c>
      <c r="I3439">
        <v>130.681095918224</v>
      </c>
      <c r="J3439">
        <v>68.313320161218201</v>
      </c>
      <c r="K3439">
        <v>73.366313231260804</v>
      </c>
      <c r="L3439">
        <v>60.274867736507602</v>
      </c>
      <c r="M3439">
        <v>88.517526891873999</v>
      </c>
      <c r="N3439">
        <v>4.6976532239690103</v>
      </c>
      <c r="O3439">
        <v>9.2373992879895006</v>
      </c>
      <c r="P3439">
        <v>199.831460674157</v>
      </c>
    </row>
    <row r="3440" spans="1:17" hidden="1" x14ac:dyDescent="0.3">
      <c r="A3440" t="s">
        <v>7045</v>
      </c>
      <c r="B3440" t="s">
        <v>7046</v>
      </c>
      <c r="C3440" t="str">
        <f>IFERROR(VLOOKUP(Table1[[#This Row],[Ticker]],[1]!Table1[[Symbol]:[Industry]],2,FALSE),"-")</f>
        <v>-</v>
      </c>
      <c r="D3440" t="s">
        <v>1175</v>
      </c>
      <c r="E3440">
        <v>45.523105155000003</v>
      </c>
      <c r="F3440">
        <v>32.299999999999997</v>
      </c>
      <c r="G3440">
        <v>-78.797025646008294</v>
      </c>
      <c r="H3440">
        <v>-6.58268174703064</v>
      </c>
      <c r="I3440">
        <v>-57.302881642675999</v>
      </c>
      <c r="J3440">
        <v>-1.83605704644121</v>
      </c>
      <c r="K3440">
        <v>35.891338201482803</v>
      </c>
      <c r="M3440">
        <v>55.744867964737502</v>
      </c>
      <c r="N3440">
        <v>0.65877287405812701</v>
      </c>
      <c r="O3440">
        <v>123.21981424148601</v>
      </c>
      <c r="P3440">
        <v>10.996563573883099</v>
      </c>
    </row>
    <row r="3441" spans="1:17" hidden="1" x14ac:dyDescent="0.3">
      <c r="A3441" t="s">
        <v>7047</v>
      </c>
      <c r="B3441" t="s">
        <v>7048</v>
      </c>
      <c r="C3441" t="str">
        <f>IFERROR(VLOOKUP(Table1[[#This Row],[Ticker]],[1]!Table1[[Symbol]:[Industry]],2,FALSE),"-")</f>
        <v>-</v>
      </c>
      <c r="D3441" t="s">
        <v>62</v>
      </c>
      <c r="E3441">
        <v>45.5</v>
      </c>
      <c r="F3441">
        <v>44.6</v>
      </c>
      <c r="G3441">
        <v>-65.247504957036398</v>
      </c>
      <c r="H3441">
        <v>-3.8098582707756199</v>
      </c>
      <c r="I3441">
        <v>-73.4714782593</v>
      </c>
      <c r="J3441">
        <v>-4.9729637303288401</v>
      </c>
      <c r="K3441">
        <v>47.762721346832002</v>
      </c>
      <c r="L3441">
        <v>63.032299187412001</v>
      </c>
      <c r="M3441">
        <v>33.438063350173998</v>
      </c>
      <c r="N3441">
        <v>0.74199829026248398</v>
      </c>
      <c r="O3441">
        <v>173.54260089686099</v>
      </c>
      <c r="P3441">
        <v>14.358974358974301</v>
      </c>
      <c r="Q3441">
        <v>1.6009724363057001E-2</v>
      </c>
    </row>
    <row r="3442" spans="1:17" hidden="1" x14ac:dyDescent="0.3">
      <c r="A3442" t="s">
        <v>7049</v>
      </c>
      <c r="B3442" t="s">
        <v>7050</v>
      </c>
      <c r="C3442" t="str">
        <f>IFERROR(VLOOKUP(Table1[[#This Row],[Ticker]],[1]!Table1[[Symbol]:[Industry]],2,FALSE),"-")</f>
        <v>-</v>
      </c>
      <c r="D3442" t="s">
        <v>290</v>
      </c>
      <c r="E3442">
        <v>45.421209599999997</v>
      </c>
      <c r="F3442">
        <v>22.32</v>
      </c>
      <c r="G3442">
        <v>-63.422352726891397</v>
      </c>
      <c r="H3442">
        <v>-17.8484758902467</v>
      </c>
      <c r="I3442">
        <v>-42.871768013389698</v>
      </c>
      <c r="J3442">
        <v>-6.8128575826065898</v>
      </c>
      <c r="K3442">
        <v>24.483550101463099</v>
      </c>
      <c r="L3442">
        <v>28.615070415183499</v>
      </c>
      <c r="M3442">
        <v>18.887582446130502</v>
      </c>
      <c r="N3442">
        <v>1.15811890087772</v>
      </c>
      <c r="O3442">
        <v>66.868279569892394</v>
      </c>
      <c r="P3442">
        <v>5.5319148936170404</v>
      </c>
      <c r="Q3442">
        <v>-8.0907163555031997E-2</v>
      </c>
    </row>
    <row r="3443" spans="1:17" hidden="1" x14ac:dyDescent="0.3">
      <c r="A3443" t="s">
        <v>7051</v>
      </c>
      <c r="B3443" t="s">
        <v>7052</v>
      </c>
      <c r="C3443" t="str">
        <f>IFERROR(VLOOKUP(Table1[[#This Row],[Ticker]],[1]!Table1[[Symbol]:[Industry]],2,FALSE),"-")</f>
        <v>-</v>
      </c>
      <c r="D3443" t="s">
        <v>140</v>
      </c>
      <c r="E3443">
        <v>45.36</v>
      </c>
      <c r="F3443">
        <v>5.15</v>
      </c>
      <c r="G3443">
        <v>65.047777426590599</v>
      </c>
      <c r="H3443">
        <v>14.092971980433999</v>
      </c>
      <c r="I3443">
        <v>-7.6588010269355502</v>
      </c>
      <c r="J3443">
        <v>4.2375625854606298</v>
      </c>
      <c r="K3443">
        <v>4.4030722610269999</v>
      </c>
      <c r="L3443">
        <v>4.1331207175680902</v>
      </c>
      <c r="M3443">
        <v>69.683364913662899</v>
      </c>
      <c r="N3443">
        <v>2.0792083918112301</v>
      </c>
      <c r="O3443">
        <v>15.7281553398058</v>
      </c>
      <c r="P3443">
        <v>98.076923076922995</v>
      </c>
      <c r="Q3443">
        <v>7.3532945809890005E-2</v>
      </c>
    </row>
    <row r="3444" spans="1:17" hidden="1" x14ac:dyDescent="0.3">
      <c r="A3444" t="s">
        <v>7053</v>
      </c>
      <c r="B3444" t="s">
        <v>7054</v>
      </c>
      <c r="C3444" t="str">
        <f>IFERROR(VLOOKUP(Table1[[#This Row],[Ticker]],[1]!Table1[[Symbol]:[Industry]],2,FALSE),"-")</f>
        <v>-</v>
      </c>
      <c r="D3444" t="s">
        <v>548</v>
      </c>
      <c r="E3444">
        <v>45.36</v>
      </c>
      <c r="F3444">
        <v>158.75</v>
      </c>
      <c r="G3444">
        <v>125.18274935407899</v>
      </c>
      <c r="H3444">
        <v>6.8197294839171301</v>
      </c>
      <c r="I3444">
        <v>81.687747802925202</v>
      </c>
      <c r="J3444">
        <v>23.121216825526101</v>
      </c>
      <c r="K3444">
        <v>128.86672283642</v>
      </c>
      <c r="L3444">
        <v>106.775434138062</v>
      </c>
      <c r="M3444">
        <v>84.430316344450603</v>
      </c>
      <c r="N3444">
        <v>1.0006864896080001</v>
      </c>
      <c r="O3444">
        <v>0</v>
      </c>
      <c r="P3444">
        <v>171.83219178082101</v>
      </c>
      <c r="Q3444">
        <v>8.9049979244670993E-2</v>
      </c>
    </row>
    <row r="3445" spans="1:17" hidden="1" x14ac:dyDescent="0.3">
      <c r="A3445" t="s">
        <v>7055</v>
      </c>
      <c r="B3445" t="s">
        <v>7056</v>
      </c>
      <c r="C3445" t="str">
        <f>IFERROR(VLOOKUP(Table1[[#This Row],[Ticker]],[1]!Table1[[Symbol]:[Industry]],2,FALSE),"-")</f>
        <v>-</v>
      </c>
      <c r="D3445" t="s">
        <v>246</v>
      </c>
      <c r="E3445">
        <v>45.35622</v>
      </c>
      <c r="F3445">
        <v>599.95000000000005</v>
      </c>
      <c r="G3445">
        <v>-27.179345886936499</v>
      </c>
      <c r="H3445">
        <v>21.103219912839201</v>
      </c>
      <c r="I3445">
        <v>-11.0778803995752</v>
      </c>
      <c r="J3445">
        <v>4.12392622182427</v>
      </c>
      <c r="K3445">
        <v>577.46700768058895</v>
      </c>
      <c r="L3445">
        <v>564.31466909638596</v>
      </c>
      <c r="M3445">
        <v>80.494373943116301</v>
      </c>
      <c r="N3445">
        <v>0.17443470235348399</v>
      </c>
      <c r="O3445">
        <v>46.187182265188703</v>
      </c>
      <c r="P3445">
        <v>56.135328562133999</v>
      </c>
    </row>
    <row r="3446" spans="1:17" hidden="1" x14ac:dyDescent="0.3">
      <c r="A3446" t="s">
        <v>7057</v>
      </c>
      <c r="B3446" t="s">
        <v>7058</v>
      </c>
      <c r="C3446" t="str">
        <f>IFERROR(VLOOKUP(Table1[[#This Row],[Ticker]],[1]!Table1[[Symbol]:[Industry]],2,FALSE),"-")</f>
        <v>-</v>
      </c>
      <c r="D3446" t="s">
        <v>553</v>
      </c>
      <c r="E3446">
        <v>45.205010000000001</v>
      </c>
      <c r="F3446">
        <v>154</v>
      </c>
      <c r="G3446">
        <v>-8.8447847914065107</v>
      </c>
      <c r="H3446">
        <v>-6.9309641897787397</v>
      </c>
      <c r="I3446">
        <v>5.4682356078032699</v>
      </c>
      <c r="J3446">
        <v>-5.9842907197008497</v>
      </c>
      <c r="K3446">
        <v>158.02518675396499</v>
      </c>
      <c r="L3446">
        <v>144.770842789239</v>
      </c>
      <c r="M3446">
        <v>46.937347510728799</v>
      </c>
      <c r="N3446">
        <v>0.49837224272673702</v>
      </c>
      <c r="O3446">
        <v>36.103896103896098</v>
      </c>
      <c r="P3446">
        <v>40.3189066059225</v>
      </c>
      <c r="Q3446">
        <v>0.16586946291815599</v>
      </c>
    </row>
    <row r="3447" spans="1:17" hidden="1" x14ac:dyDescent="0.3">
      <c r="A3447" t="s">
        <v>7059</v>
      </c>
      <c r="B3447" t="s">
        <v>7060</v>
      </c>
      <c r="C3447" t="str">
        <f>IFERROR(VLOOKUP(Table1[[#This Row],[Ticker]],[1]!Table1[[Symbol]:[Industry]],2,FALSE),"-")</f>
        <v>-</v>
      </c>
      <c r="D3447" t="s">
        <v>481</v>
      </c>
      <c r="E3447">
        <v>45.180954700000001</v>
      </c>
      <c r="F3447">
        <v>17.39</v>
      </c>
      <c r="G3447">
        <v>-2.1877509855177402</v>
      </c>
      <c r="H3447">
        <v>-11.798759187059799</v>
      </c>
      <c r="I3447">
        <v>-23.411085437315499</v>
      </c>
      <c r="J3447">
        <v>-5.4316981149284702</v>
      </c>
      <c r="K3447">
        <v>18.271586705962999</v>
      </c>
      <c r="L3447">
        <v>18.190921671446599</v>
      </c>
      <c r="M3447">
        <v>19.245578036585801</v>
      </c>
      <c r="N3447">
        <v>0.82141840155626</v>
      </c>
      <c r="O3447">
        <v>57.274295572167901</v>
      </c>
      <c r="P3447">
        <v>57.375565610859702</v>
      </c>
      <c r="Q3447">
        <v>-0.13696956608649</v>
      </c>
    </row>
    <row r="3448" spans="1:17" hidden="1" x14ac:dyDescent="0.3">
      <c r="A3448" t="s">
        <v>7061</v>
      </c>
      <c r="B3448" t="s">
        <v>7062</v>
      </c>
      <c r="C3448" t="str">
        <f>IFERROR(VLOOKUP(Table1[[#This Row],[Ticker]],[1]!Table1[[Symbol]:[Industry]],2,FALSE),"-")</f>
        <v>-</v>
      </c>
      <c r="D3448" t="s">
        <v>62</v>
      </c>
      <c r="E3448">
        <v>45.153359999999999</v>
      </c>
      <c r="F3448">
        <v>35.96</v>
      </c>
      <c r="G3448">
        <v>41.713905329181998</v>
      </c>
      <c r="H3448">
        <v>-7.6437645594644996</v>
      </c>
      <c r="I3448">
        <v>13.9564801419811</v>
      </c>
      <c r="J3448">
        <v>-1.05973471183666</v>
      </c>
      <c r="K3448">
        <v>37.716472493948601</v>
      </c>
      <c r="L3448">
        <v>33.526043658952297</v>
      </c>
      <c r="M3448">
        <v>47.825620489284603</v>
      </c>
      <c r="N3448">
        <v>0.63463120908655102</v>
      </c>
      <c r="O3448">
        <v>40.962180200222399</v>
      </c>
      <c r="P3448">
        <v>75.414634146341399</v>
      </c>
      <c r="Q3448">
        <v>1.8738768348309998E-2</v>
      </c>
    </row>
    <row r="3449" spans="1:17" hidden="1" x14ac:dyDescent="0.3">
      <c r="A3449" t="s">
        <v>7063</v>
      </c>
      <c r="B3449" t="s">
        <v>7064</v>
      </c>
      <c r="C3449" t="str">
        <f>IFERROR(VLOOKUP(Table1[[#This Row],[Ticker]],[1]!Table1[[Symbol]:[Industry]],2,FALSE),"-")</f>
        <v>-</v>
      </c>
      <c r="E3449">
        <v>45.097110000000001</v>
      </c>
      <c r="F3449">
        <v>24.36</v>
      </c>
      <c r="G3449">
        <v>-23.181697716752598</v>
      </c>
      <c r="H3449">
        <v>-14.386819208365999</v>
      </c>
      <c r="I3449">
        <v>-44.224344987077401</v>
      </c>
      <c r="J3449">
        <v>1.67351386643502</v>
      </c>
      <c r="K3449">
        <v>25.8982334606747</v>
      </c>
      <c r="L3449">
        <v>27.5363820399531</v>
      </c>
      <c r="M3449">
        <v>48.857406872635799</v>
      </c>
      <c r="N3449">
        <v>0.74032281803463595</v>
      </c>
      <c r="O3449">
        <v>68.3087027914614</v>
      </c>
      <c r="P3449">
        <v>7.78761061946902</v>
      </c>
      <c r="Q3449">
        <v>2.7712270151100001E-2</v>
      </c>
    </row>
    <row r="3450" spans="1:17" hidden="1" x14ac:dyDescent="0.3">
      <c r="A3450" t="s">
        <v>7065</v>
      </c>
      <c r="B3450" t="s">
        <v>7066</v>
      </c>
      <c r="C3450" t="str">
        <f>IFERROR(VLOOKUP(Table1[[#This Row],[Ticker]],[1]!Table1[[Symbol]:[Industry]],2,FALSE),"-")</f>
        <v>-</v>
      </c>
      <c r="D3450" t="s">
        <v>2852</v>
      </c>
      <c r="E3450">
        <v>45.085819991999998</v>
      </c>
      <c r="F3450">
        <v>6.99</v>
      </c>
      <c r="G3450">
        <v>4.4717497079635198</v>
      </c>
      <c r="H3450">
        <v>-0.55984015877098803</v>
      </c>
      <c r="I3450">
        <v>-26.1429420070403</v>
      </c>
      <c r="J3450">
        <v>1.35877470667276</v>
      </c>
      <c r="K3450">
        <v>6.9566291728533098</v>
      </c>
      <c r="L3450">
        <v>6.7025744925689397</v>
      </c>
      <c r="M3450">
        <v>43.541477261555499</v>
      </c>
      <c r="N3450">
        <v>0.43718643244932398</v>
      </c>
      <c r="O3450">
        <v>25.8941344778254</v>
      </c>
      <c r="P3450">
        <v>51.956521739130402</v>
      </c>
      <c r="Q3450">
        <v>3.3835830828608998E-2</v>
      </c>
    </row>
    <row r="3451" spans="1:17" hidden="1" x14ac:dyDescent="0.3">
      <c r="A3451" t="s">
        <v>7067</v>
      </c>
      <c r="B3451" t="s">
        <v>7068</v>
      </c>
      <c r="C3451" t="str">
        <f>IFERROR(VLOOKUP(Table1[[#This Row],[Ticker]],[1]!Table1[[Symbol]:[Industry]],2,FALSE),"-")</f>
        <v>-</v>
      </c>
      <c r="D3451" t="s">
        <v>711</v>
      </c>
      <c r="E3451">
        <v>45.057158311999999</v>
      </c>
      <c r="F3451">
        <v>20.94</v>
      </c>
      <c r="G3451">
        <v>21.898246586315501</v>
      </c>
      <c r="H3451">
        <v>-1.6044030098093701E-2</v>
      </c>
      <c r="I3451">
        <v>6.9998972191382904</v>
      </c>
      <c r="J3451">
        <v>1.2734326775595199</v>
      </c>
      <c r="K3451">
        <v>19.928813575082302</v>
      </c>
      <c r="L3451">
        <v>18.197315609681802</v>
      </c>
      <c r="M3451">
        <v>37.579943371070499</v>
      </c>
      <c r="N3451">
        <v>1.3819481575002399</v>
      </c>
      <c r="O3451">
        <v>1.5759312320916701</v>
      </c>
      <c r="P3451">
        <v>50</v>
      </c>
    </row>
    <row r="3452" spans="1:17" hidden="1" x14ac:dyDescent="0.3">
      <c r="A3452" t="s">
        <v>7069</v>
      </c>
      <c r="B3452" t="s">
        <v>7070</v>
      </c>
      <c r="C3452" t="str">
        <f>IFERROR(VLOOKUP(Table1[[#This Row],[Ticker]],[1]!Table1[[Symbol]:[Industry]],2,FALSE),"-")</f>
        <v>-</v>
      </c>
      <c r="D3452" t="s">
        <v>548</v>
      </c>
      <c r="E3452">
        <v>45.056320200000002</v>
      </c>
      <c r="F3452">
        <v>26.15</v>
      </c>
      <c r="G3452">
        <v>-61.5941060926163</v>
      </c>
      <c r="H3452">
        <v>-8.4445461418965895</v>
      </c>
      <c r="I3452">
        <v>-26.1721082546517</v>
      </c>
      <c r="J3452">
        <v>0.12217797007601899</v>
      </c>
      <c r="K3452">
        <v>27.0438432120717</v>
      </c>
      <c r="L3452">
        <v>29.4052530659491</v>
      </c>
      <c r="M3452">
        <v>47.461932421380297</v>
      </c>
      <c r="N3452">
        <v>0.73205631035468</v>
      </c>
      <c r="O3452">
        <v>65.200764818355594</v>
      </c>
      <c r="Q3452">
        <v>2.6078867394002999E-2</v>
      </c>
    </row>
    <row r="3453" spans="1:17" hidden="1" x14ac:dyDescent="0.3">
      <c r="A3453" t="s">
        <v>7071</v>
      </c>
      <c r="B3453" t="s">
        <v>7072</v>
      </c>
      <c r="C3453" t="str">
        <f>IFERROR(VLOOKUP(Table1[[#This Row],[Ticker]],[1]!Table1[[Symbol]:[Industry]],2,FALSE),"-")</f>
        <v>-</v>
      </c>
      <c r="D3453" t="s">
        <v>637</v>
      </c>
      <c r="E3453">
        <v>45.005340400000001</v>
      </c>
      <c r="F3453">
        <v>154.69999999999999</v>
      </c>
      <c r="G3453">
        <v>-47.433175035689104</v>
      </c>
      <c r="H3453">
        <v>-4.0358917975444397</v>
      </c>
      <c r="I3453">
        <v>-27.072960965390799</v>
      </c>
      <c r="J3453">
        <v>-4.8249374145393604</v>
      </c>
      <c r="K3453">
        <v>155.35143953156199</v>
      </c>
      <c r="L3453">
        <v>166.149023051863</v>
      </c>
      <c r="M3453">
        <v>45.272469867399302</v>
      </c>
      <c r="N3453">
        <v>2.3641528551783999</v>
      </c>
      <c r="O3453">
        <v>34.259857789269503</v>
      </c>
      <c r="P3453">
        <v>7.0217917675544603</v>
      </c>
      <c r="Q3453">
        <v>1.2571919578472E-2</v>
      </c>
    </row>
    <row r="3454" spans="1:17" hidden="1" x14ac:dyDescent="0.3">
      <c r="A3454" t="s">
        <v>7073</v>
      </c>
      <c r="B3454" t="s">
        <v>7074</v>
      </c>
      <c r="C3454" t="str">
        <f>IFERROR(VLOOKUP(Table1[[#This Row],[Ticker]],[1]!Table1[[Symbol]:[Industry]],2,FALSE),"-")</f>
        <v>-</v>
      </c>
      <c r="E3454">
        <v>45</v>
      </c>
      <c r="F3454">
        <v>295</v>
      </c>
      <c r="G3454">
        <v>-22.893264769978899</v>
      </c>
      <c r="H3454">
        <v>19.996140853989399</v>
      </c>
      <c r="I3454">
        <v>-1.83518630701289</v>
      </c>
      <c r="J3454">
        <v>-12.5011841047423</v>
      </c>
      <c r="K3454">
        <v>263.83903262553599</v>
      </c>
      <c r="L3454">
        <v>264.60775862731998</v>
      </c>
      <c r="M3454">
        <v>59.650018063559301</v>
      </c>
      <c r="N3454">
        <v>3.4067177802117499</v>
      </c>
      <c r="O3454">
        <v>31.796610169491501</v>
      </c>
      <c r="P3454">
        <v>47.4262868565717</v>
      </c>
    </row>
    <row r="3455" spans="1:17" hidden="1" x14ac:dyDescent="0.3">
      <c r="A3455" t="s">
        <v>7075</v>
      </c>
      <c r="B3455" t="s">
        <v>7076</v>
      </c>
      <c r="C3455" t="str">
        <f>IFERROR(VLOOKUP(Table1[[#This Row],[Ticker]],[1]!Table1[[Symbol]:[Industry]],2,FALSE),"-")</f>
        <v>-</v>
      </c>
      <c r="D3455" t="s">
        <v>413</v>
      </c>
      <c r="E3455">
        <v>44.79228475</v>
      </c>
      <c r="F3455">
        <v>84.89</v>
      </c>
      <c r="G3455">
        <v>169.485031965236</v>
      </c>
      <c r="H3455">
        <v>-10.1299367925184</v>
      </c>
      <c r="I3455">
        <v>70.649326612261703</v>
      </c>
      <c r="J3455">
        <v>-6.6614053667392499</v>
      </c>
      <c r="K3455">
        <v>93.106525186540395</v>
      </c>
      <c r="L3455">
        <v>71.510726960859103</v>
      </c>
      <c r="M3455">
        <v>39.171323393806198</v>
      </c>
      <c r="N3455">
        <v>1.4675450302251301</v>
      </c>
      <c r="O3455">
        <v>77.229355636706302</v>
      </c>
      <c r="P3455">
        <v>236.19801980198</v>
      </c>
      <c r="Q3455">
        <v>9.5080702754753998E-2</v>
      </c>
    </row>
    <row r="3456" spans="1:17" hidden="1" x14ac:dyDescent="0.3">
      <c r="A3456" t="s">
        <v>7077</v>
      </c>
      <c r="B3456" t="s">
        <v>7078</v>
      </c>
      <c r="C3456" t="str">
        <f>IFERROR(VLOOKUP(Table1[[#This Row],[Ticker]],[1]!Table1[[Symbol]:[Industry]],2,FALSE),"-")</f>
        <v>-</v>
      </c>
      <c r="D3456" t="s">
        <v>630</v>
      </c>
      <c r="E3456">
        <v>44.762675999999999</v>
      </c>
      <c r="F3456">
        <v>9.6</v>
      </c>
      <c r="G3456">
        <v>33.597963300196497</v>
      </c>
      <c r="H3456">
        <v>-16.167075300889799</v>
      </c>
      <c r="I3456">
        <v>-26.954060960295099</v>
      </c>
      <c r="J3456">
        <v>-4.7624374145393702</v>
      </c>
      <c r="K3456">
        <v>10.3637535614908</v>
      </c>
      <c r="L3456">
        <v>10.0731530409908</v>
      </c>
      <c r="M3456">
        <v>29.075208329226101</v>
      </c>
      <c r="N3456">
        <v>1.0404178579566501</v>
      </c>
      <c r="O3456">
        <v>78.125</v>
      </c>
      <c r="P3456">
        <v>62.711864406779597</v>
      </c>
      <c r="Q3456">
        <v>-3.7657400076890001E-3</v>
      </c>
    </row>
    <row r="3457" spans="1:17" hidden="1" x14ac:dyDescent="0.3">
      <c r="A3457" t="s">
        <v>7079</v>
      </c>
      <c r="B3457" t="s">
        <v>7080</v>
      </c>
      <c r="C3457" t="str">
        <f>IFERROR(VLOOKUP(Table1[[#This Row],[Ticker]],[1]!Table1[[Symbol]:[Industry]],2,FALSE),"-")</f>
        <v>-</v>
      </c>
      <c r="D3457" t="s">
        <v>481</v>
      </c>
      <c r="E3457">
        <v>44.679126638999897</v>
      </c>
      <c r="F3457">
        <v>9.1300000000000008</v>
      </c>
      <c r="G3457">
        <v>31.011756403644799</v>
      </c>
      <c r="H3457">
        <v>11.4646866237381</v>
      </c>
      <c r="I3457">
        <v>-8.5123046789132903</v>
      </c>
      <c r="J3457">
        <v>-7.2885418322100497</v>
      </c>
      <c r="K3457">
        <v>8.6334042679534608</v>
      </c>
      <c r="L3457">
        <v>8.1246206762893802</v>
      </c>
      <c r="M3457">
        <v>51.176317919374902</v>
      </c>
      <c r="N3457">
        <v>1.6121041595560299</v>
      </c>
      <c r="O3457">
        <v>46.221248630887096</v>
      </c>
      <c r="P3457">
        <v>71.939736346516</v>
      </c>
      <c r="Q3457">
        <v>5.8821103769537003E-2</v>
      </c>
    </row>
    <row r="3458" spans="1:17" hidden="1" x14ac:dyDescent="0.3">
      <c r="A3458" t="s">
        <v>7081</v>
      </c>
      <c r="B3458" t="s">
        <v>7082</v>
      </c>
      <c r="C3458" t="str">
        <f>IFERROR(VLOOKUP(Table1[[#This Row],[Ticker]],[1]!Table1[[Symbol]:[Industry]],2,FALSE),"-")</f>
        <v>-</v>
      </c>
      <c r="D3458" t="s">
        <v>163</v>
      </c>
      <c r="E3458">
        <v>44.614657999999999</v>
      </c>
      <c r="F3458">
        <v>44.19</v>
      </c>
      <c r="G3458">
        <v>12.783793008089599</v>
      </c>
      <c r="H3458">
        <v>-13.3910339959883</v>
      </c>
      <c r="I3458">
        <v>6.5302833161924196</v>
      </c>
      <c r="J3458">
        <v>-2.7891634724458099</v>
      </c>
      <c r="K3458">
        <v>46.186903218449402</v>
      </c>
      <c r="L3458">
        <v>42.265194196321801</v>
      </c>
      <c r="M3458">
        <v>37.672900482482703</v>
      </c>
      <c r="N3458">
        <v>0.57134854694675696</v>
      </c>
      <c r="O3458">
        <v>49.694501018329902</v>
      </c>
      <c r="P3458">
        <v>68.022813688212906</v>
      </c>
      <c r="Q3458">
        <v>6.6175859492175998E-2</v>
      </c>
    </row>
    <row r="3459" spans="1:17" hidden="1" x14ac:dyDescent="0.3">
      <c r="A3459" t="s">
        <v>7083</v>
      </c>
      <c r="B3459" t="s">
        <v>7084</v>
      </c>
      <c r="C3459" t="str">
        <f>IFERROR(VLOOKUP(Table1[[#This Row],[Ticker]],[1]!Table1[[Symbol]:[Industry]],2,FALSE),"-")</f>
        <v>-</v>
      </c>
      <c r="E3459">
        <v>44.606760000000001</v>
      </c>
      <c r="F3459">
        <v>77.55</v>
      </c>
      <c r="G3459">
        <v>89.014629966863197</v>
      </c>
      <c r="H3459">
        <v>-0.286982833388574</v>
      </c>
      <c r="I3459">
        <v>10.834726238521499</v>
      </c>
      <c r="J3459">
        <v>4.2335008470365798</v>
      </c>
      <c r="K3459">
        <v>70.3009607191333</v>
      </c>
      <c r="L3459">
        <v>62.051097812543603</v>
      </c>
      <c r="M3459">
        <v>86.011706119723598</v>
      </c>
      <c r="N3459">
        <v>0.83916083916083895</v>
      </c>
      <c r="O3459">
        <v>0</v>
      </c>
      <c r="P3459">
        <v>169.270833333333</v>
      </c>
    </row>
    <row r="3460" spans="1:17" hidden="1" x14ac:dyDescent="0.3">
      <c r="A3460" t="s">
        <v>7085</v>
      </c>
      <c r="B3460" t="s">
        <v>7086</v>
      </c>
      <c r="C3460" t="str">
        <f>IFERROR(VLOOKUP(Table1[[#This Row],[Ticker]],[1]!Table1[[Symbol]:[Industry]],2,FALSE),"-")</f>
        <v>-</v>
      </c>
      <c r="E3460">
        <v>44.587023360000003</v>
      </c>
      <c r="F3460">
        <v>64.75</v>
      </c>
      <c r="G3460">
        <v>-54.656884345232797</v>
      </c>
      <c r="H3460">
        <v>-0.941131653893576</v>
      </c>
      <c r="I3460">
        <v>-40.164660818113902</v>
      </c>
      <c r="J3460">
        <v>-2.8766974235362102</v>
      </c>
      <c r="K3460">
        <v>68.289043072423098</v>
      </c>
      <c r="M3460">
        <v>38.780959627027698</v>
      </c>
      <c r="O3460">
        <v>46.718146718146699</v>
      </c>
      <c r="P3460">
        <v>32.684426229508198</v>
      </c>
    </row>
    <row r="3461" spans="1:17" hidden="1" x14ac:dyDescent="0.3">
      <c r="A3461" t="s">
        <v>7087</v>
      </c>
      <c r="B3461" t="s">
        <v>7088</v>
      </c>
      <c r="C3461" t="str">
        <f>IFERROR(VLOOKUP(Table1[[#This Row],[Ticker]],[1]!Table1[[Symbol]:[Industry]],2,FALSE),"-")</f>
        <v>-</v>
      </c>
      <c r="D3461" t="s">
        <v>637</v>
      </c>
      <c r="E3461">
        <v>44.538165999999997</v>
      </c>
      <c r="F3461">
        <v>62.03</v>
      </c>
      <c r="G3461">
        <v>112.17488637711899</v>
      </c>
      <c r="H3461">
        <v>-6.5114016386748901</v>
      </c>
      <c r="I3461">
        <v>55.738835475964102</v>
      </c>
      <c r="J3461">
        <v>6.8447054426034803</v>
      </c>
      <c r="K3461">
        <v>55.3749321047179</v>
      </c>
      <c r="L3461">
        <v>46.195951182037497</v>
      </c>
      <c r="M3461">
        <v>60.574117655562397</v>
      </c>
      <c r="N3461">
        <v>1.7425578811631399</v>
      </c>
      <c r="O3461">
        <v>4.7880058036433999</v>
      </c>
      <c r="P3461">
        <v>161.17894736842101</v>
      </c>
      <c r="Q3461">
        <v>5.6401916023863997E-2</v>
      </c>
    </row>
    <row r="3462" spans="1:17" hidden="1" x14ac:dyDescent="0.3">
      <c r="A3462" t="s">
        <v>7089</v>
      </c>
      <c r="B3462" t="s">
        <v>7090</v>
      </c>
      <c r="C3462" t="str">
        <f>IFERROR(VLOOKUP(Table1[[#This Row],[Ticker]],[1]!Table1[[Symbol]:[Industry]],2,FALSE),"-")</f>
        <v>-</v>
      </c>
      <c r="D3462" t="s">
        <v>180</v>
      </c>
      <c r="E3462">
        <v>44.507966832000001</v>
      </c>
      <c r="F3462">
        <v>15.74</v>
      </c>
      <c r="G3462">
        <v>-81.895310242404307</v>
      </c>
      <c r="H3462">
        <v>-11.205217921121999</v>
      </c>
      <c r="I3462">
        <v>-61.5901200780553</v>
      </c>
      <c r="J3462">
        <v>-4.0239758760778201</v>
      </c>
      <c r="K3462">
        <v>17.642447708452899</v>
      </c>
      <c r="L3462">
        <v>25.8994574697738</v>
      </c>
      <c r="M3462">
        <v>36.250995718774902</v>
      </c>
      <c r="N3462">
        <v>0.482590736574387</v>
      </c>
      <c r="O3462">
        <v>179.22490470139701</v>
      </c>
      <c r="P3462">
        <v>4.8634243837441602</v>
      </c>
      <c r="Q3462">
        <v>-5.7110037102427E-2</v>
      </c>
    </row>
    <row r="3463" spans="1:17" hidden="1" x14ac:dyDescent="0.3">
      <c r="A3463" t="s">
        <v>7091</v>
      </c>
      <c r="B3463" t="s">
        <v>7092</v>
      </c>
      <c r="C3463" t="str">
        <f>IFERROR(VLOOKUP(Table1[[#This Row],[Ticker]],[1]!Table1[[Symbol]:[Industry]],2,FALSE),"-")</f>
        <v>-</v>
      </c>
      <c r="D3463" t="s">
        <v>416</v>
      </c>
      <c r="E3463">
        <v>44.353999999999999</v>
      </c>
      <c r="F3463">
        <v>83.75</v>
      </c>
      <c r="G3463">
        <v>-41.976633473996998</v>
      </c>
      <c r="H3463">
        <v>-2.9218178483153201</v>
      </c>
      <c r="I3463">
        <v>-42.694937139626603</v>
      </c>
      <c r="J3463">
        <v>-0.76243741453936598</v>
      </c>
      <c r="K3463">
        <v>86.212646668438794</v>
      </c>
      <c r="L3463">
        <v>99.731175631162799</v>
      </c>
      <c r="M3463">
        <v>90.043799696394998</v>
      </c>
      <c r="N3463">
        <v>4.6176991941370097E-3</v>
      </c>
      <c r="O3463">
        <v>60.477611940298502</v>
      </c>
      <c r="P3463">
        <v>4.6875</v>
      </c>
    </row>
    <row r="3464" spans="1:17" hidden="1" x14ac:dyDescent="0.3">
      <c r="A3464" t="s">
        <v>7093</v>
      </c>
      <c r="B3464" t="s">
        <v>7094</v>
      </c>
      <c r="C3464" t="str">
        <f>IFERROR(VLOOKUP(Table1[[#This Row],[Ticker]],[1]!Table1[[Symbol]:[Industry]],2,FALSE),"-")</f>
        <v>-</v>
      </c>
      <c r="D3464" t="s">
        <v>243</v>
      </c>
      <c r="E3464">
        <v>44.223348399999999</v>
      </c>
      <c r="F3464">
        <v>24.48</v>
      </c>
      <c r="G3464">
        <v>-0.54085418052325096</v>
      </c>
      <c r="H3464">
        <v>-23.183054490781998</v>
      </c>
      <c r="I3464">
        <v>5.2193734301862804</v>
      </c>
      <c r="J3464">
        <v>-8.3850789239733192</v>
      </c>
      <c r="K3464">
        <v>26.241811410566999</v>
      </c>
      <c r="L3464">
        <v>23.562010565567501</v>
      </c>
      <c r="M3464">
        <v>32.460062858510298</v>
      </c>
      <c r="N3464">
        <v>0.277114650958936</v>
      </c>
      <c r="O3464">
        <v>59.640522875816899</v>
      </c>
    </row>
    <row r="3465" spans="1:17" hidden="1" x14ac:dyDescent="0.3">
      <c r="A3465" t="s">
        <v>7095</v>
      </c>
      <c r="B3465" t="s">
        <v>7096</v>
      </c>
      <c r="C3465" t="str">
        <f>IFERROR(VLOOKUP(Table1[[#This Row],[Ticker]],[1]!Table1[[Symbol]:[Industry]],2,FALSE),"-")</f>
        <v>-</v>
      </c>
      <c r="E3465">
        <v>44.2048293</v>
      </c>
      <c r="F3465">
        <v>60.03</v>
      </c>
      <c r="G3465">
        <v>86.093538521435406</v>
      </c>
      <c r="H3465">
        <v>0.198273098356854</v>
      </c>
      <c r="I3465">
        <v>12.350174407526501</v>
      </c>
      <c r="J3465">
        <v>-1.2432066453085899</v>
      </c>
      <c r="K3465">
        <v>57.436467340131003</v>
      </c>
      <c r="L3465">
        <v>46.271239251442999</v>
      </c>
      <c r="M3465">
        <v>59.306912596175898</v>
      </c>
      <c r="N3465">
        <v>0.70542612399072202</v>
      </c>
      <c r="O3465">
        <v>7.5129102115608797</v>
      </c>
      <c r="P3465">
        <v>142.056451612903</v>
      </c>
      <c r="Q3465">
        <v>9.4627942636996004E-2</v>
      </c>
    </row>
    <row r="3466" spans="1:17" hidden="1" x14ac:dyDescent="0.3">
      <c r="A3466" t="s">
        <v>7097</v>
      </c>
      <c r="B3466" t="s">
        <v>7098</v>
      </c>
      <c r="C3466" t="str">
        <f>IFERROR(VLOOKUP(Table1[[#This Row],[Ticker]],[1]!Table1[[Symbol]:[Industry]],2,FALSE),"-")</f>
        <v>-</v>
      </c>
      <c r="D3466" t="s">
        <v>78</v>
      </c>
      <c r="E3466">
        <v>44.164859999999997</v>
      </c>
      <c r="F3466">
        <v>248.3</v>
      </c>
      <c r="G3466">
        <v>173.65838626092099</v>
      </c>
      <c r="H3466">
        <v>-30.505459877543601</v>
      </c>
      <c r="I3466">
        <v>137.01249259172599</v>
      </c>
      <c r="J3466">
        <v>7.4488929482868498</v>
      </c>
      <c r="K3466">
        <v>267.22272374708501</v>
      </c>
      <c r="M3466">
        <v>29.699069206623001</v>
      </c>
      <c r="N3466">
        <v>1.08241460328935</v>
      </c>
      <c r="O3466">
        <v>53.040676600886002</v>
      </c>
      <c r="P3466">
        <v>210.375</v>
      </c>
    </row>
    <row r="3467" spans="1:17" hidden="1" x14ac:dyDescent="0.3">
      <c r="A3467" t="s">
        <v>7099</v>
      </c>
      <c r="B3467" t="s">
        <v>7100</v>
      </c>
      <c r="C3467" t="str">
        <f>IFERROR(VLOOKUP(Table1[[#This Row],[Ticker]],[1]!Table1[[Symbol]:[Industry]],2,FALSE),"-")</f>
        <v>-</v>
      </c>
      <c r="D3467" t="s">
        <v>49</v>
      </c>
      <c r="E3467">
        <v>44.034773391000002</v>
      </c>
      <c r="F3467">
        <v>18.36</v>
      </c>
      <c r="G3467">
        <v>-59.2231124407474</v>
      </c>
      <c r="H3467">
        <v>-37.5202499040644</v>
      </c>
      <c r="I3467">
        <v>-52.8744433977649</v>
      </c>
      <c r="J3467">
        <v>-6.58913064163099</v>
      </c>
      <c r="K3467">
        <v>24.440072120411202</v>
      </c>
      <c r="L3467">
        <v>29.788696478828601</v>
      </c>
      <c r="M3467">
        <v>32.777230358453203</v>
      </c>
      <c r="N3467">
        <v>0.73474408599333496</v>
      </c>
      <c r="O3467">
        <v>220.53376906317999</v>
      </c>
      <c r="P3467">
        <v>6.9306930693069102</v>
      </c>
      <c r="Q3467">
        <v>-7.8120348547752003E-2</v>
      </c>
    </row>
    <row r="3468" spans="1:17" hidden="1" x14ac:dyDescent="0.3">
      <c r="A3468" t="s">
        <v>7101</v>
      </c>
      <c r="B3468" t="s">
        <v>7102</v>
      </c>
      <c r="C3468" t="str">
        <f>IFERROR(VLOOKUP(Table1[[#This Row],[Ticker]],[1]!Table1[[Symbol]:[Industry]],2,FALSE),"-")</f>
        <v>-</v>
      </c>
      <c r="D3468" t="s">
        <v>130</v>
      </c>
      <c r="E3468">
        <v>43.920942165</v>
      </c>
      <c r="F3468">
        <v>120.45</v>
      </c>
      <c r="G3468">
        <v>-34.411018735731602</v>
      </c>
      <c r="H3468">
        <v>-4.2284921169611902</v>
      </c>
      <c r="I3468">
        <v>-17.7714778854629</v>
      </c>
      <c r="J3468">
        <v>0.77922925212729499</v>
      </c>
      <c r="K3468">
        <v>121.064772297774</v>
      </c>
      <c r="L3468">
        <v>126.18309853357</v>
      </c>
      <c r="M3468">
        <v>57.195716189706602</v>
      </c>
      <c r="N3468">
        <v>0.75169375146041195</v>
      </c>
      <c r="O3468">
        <v>35.325861353258603</v>
      </c>
      <c r="P3468">
        <v>16.941747572815501</v>
      </c>
      <c r="Q3468">
        <v>0.17027991651055899</v>
      </c>
    </row>
    <row r="3469" spans="1:17" hidden="1" x14ac:dyDescent="0.3">
      <c r="A3469" t="s">
        <v>7103</v>
      </c>
      <c r="B3469" t="s">
        <v>7104</v>
      </c>
      <c r="C3469" t="str">
        <f>IFERROR(VLOOKUP(Table1[[#This Row],[Ticker]],[1]!Table1[[Symbol]:[Industry]],2,FALSE),"-")</f>
        <v>-</v>
      </c>
      <c r="E3469">
        <v>43.643250000000002</v>
      </c>
      <c r="F3469">
        <v>4.1399999999999997</v>
      </c>
      <c r="G3469">
        <v>66.156102835080205</v>
      </c>
      <c r="H3469">
        <v>-3.3813230414533701</v>
      </c>
      <c r="I3469">
        <v>10.2140806326251</v>
      </c>
      <c r="J3469">
        <v>-2.8361701334333702</v>
      </c>
      <c r="K3469">
        <v>4.1220140493497501</v>
      </c>
      <c r="L3469">
        <v>3.8244534780272699</v>
      </c>
      <c r="M3469">
        <v>55.077044570381403</v>
      </c>
      <c r="N3469">
        <v>0.40368825508822997</v>
      </c>
      <c r="O3469">
        <v>70.289855072463695</v>
      </c>
      <c r="P3469">
        <v>103.940886699507</v>
      </c>
      <c r="Q3469">
        <v>-3.3801336389061999E-2</v>
      </c>
    </row>
    <row r="3470" spans="1:17" hidden="1" x14ac:dyDescent="0.3">
      <c r="A3470" t="s">
        <v>7105</v>
      </c>
      <c r="B3470" t="s">
        <v>7106</v>
      </c>
      <c r="C3470" t="str">
        <f>IFERROR(VLOOKUP(Table1[[#This Row],[Ticker]],[1]!Table1[[Symbol]:[Industry]],2,FALSE),"-")</f>
        <v>-</v>
      </c>
      <c r="D3470" t="s">
        <v>111</v>
      </c>
      <c r="E3470">
        <v>43.582293999999997</v>
      </c>
      <c r="F3470">
        <v>35.200000000000003</v>
      </c>
      <c r="G3470">
        <v>496.60681285771801</v>
      </c>
      <c r="H3470">
        <v>140.58506145124599</v>
      </c>
      <c r="I3470">
        <v>129.35132459290799</v>
      </c>
      <c r="J3470">
        <v>29.755273757122701</v>
      </c>
      <c r="K3470">
        <v>19.5126927137817</v>
      </c>
      <c r="L3470">
        <v>14.157808037760301</v>
      </c>
      <c r="M3470">
        <v>82.309434074371893</v>
      </c>
      <c r="N3470">
        <v>2.2290703646635799</v>
      </c>
      <c r="O3470">
        <v>0</v>
      </c>
      <c r="P3470">
        <v>656.98924731182797</v>
      </c>
      <c r="Q3470">
        <v>7.0022155805973998E-2</v>
      </c>
    </row>
    <row r="3471" spans="1:17" hidden="1" x14ac:dyDescent="0.3">
      <c r="A3471" t="s">
        <v>7107</v>
      </c>
      <c r="B3471" t="s">
        <v>7108</v>
      </c>
      <c r="C3471" t="str">
        <f>IFERROR(VLOOKUP(Table1[[#This Row],[Ticker]],[1]!Table1[[Symbol]:[Industry]],2,FALSE),"-")</f>
        <v>-</v>
      </c>
      <c r="D3471" t="s">
        <v>243</v>
      </c>
      <c r="E3471">
        <v>43.564842992000003</v>
      </c>
      <c r="F3471">
        <v>39.93</v>
      </c>
      <c r="G3471">
        <v>-20.430699120185601</v>
      </c>
      <c r="H3471">
        <v>-3.09172344437455</v>
      </c>
      <c r="I3471">
        <v>-18.265347881877702</v>
      </c>
      <c r="J3471">
        <v>-3.17265674449839</v>
      </c>
      <c r="K3471">
        <v>40.222585543723099</v>
      </c>
      <c r="L3471">
        <v>41.203805674679401</v>
      </c>
      <c r="M3471">
        <v>56.7206496091475</v>
      </c>
      <c r="N3471">
        <v>2.1333693822992799</v>
      </c>
      <c r="O3471">
        <v>62.759829701978397</v>
      </c>
      <c r="P3471">
        <v>17.891939769707701</v>
      </c>
      <c r="Q3471">
        <v>-1.7692847858728999E-2</v>
      </c>
    </row>
    <row r="3472" spans="1:17" hidden="1" x14ac:dyDescent="0.3">
      <c r="A3472" t="s">
        <v>7109</v>
      </c>
      <c r="B3472" t="s">
        <v>7110</v>
      </c>
      <c r="C3472" t="str">
        <f>IFERROR(VLOOKUP(Table1[[#This Row],[Ticker]],[1]!Table1[[Symbol]:[Industry]],2,FALSE),"-")</f>
        <v>-</v>
      </c>
      <c r="D3472" t="s">
        <v>130</v>
      </c>
      <c r="E3472">
        <v>43.548962000000003</v>
      </c>
      <c r="F3472">
        <v>81.83</v>
      </c>
      <c r="G3472">
        <v>188.328732530965</v>
      </c>
      <c r="H3472">
        <v>-9.5524513092166803</v>
      </c>
      <c r="I3472">
        <v>118.597229080836</v>
      </c>
      <c r="J3472">
        <v>3.1356517574351499</v>
      </c>
      <c r="K3472">
        <v>71.605081008614704</v>
      </c>
      <c r="L3472">
        <v>54.707995248396301</v>
      </c>
      <c r="M3472">
        <v>70.8288427301664</v>
      </c>
      <c r="N3472">
        <v>0.89284642505067902</v>
      </c>
      <c r="O3472">
        <v>14.860075766833599</v>
      </c>
      <c r="P3472">
        <v>278.84259259259198</v>
      </c>
      <c r="Q3472">
        <v>0.18080935884209701</v>
      </c>
    </row>
    <row r="3473" spans="1:17" hidden="1" x14ac:dyDescent="0.3">
      <c r="A3473" t="s">
        <v>7111</v>
      </c>
      <c r="B3473" t="s">
        <v>7112</v>
      </c>
      <c r="C3473" t="str">
        <f>IFERROR(VLOOKUP(Table1[[#This Row],[Ticker]],[1]!Table1[[Symbol]:[Industry]],2,FALSE),"-")</f>
        <v>-</v>
      </c>
      <c r="E3473">
        <v>43.427878295999903</v>
      </c>
      <c r="F3473">
        <v>8.0399999999999991</v>
      </c>
      <c r="G3473">
        <v>-6.4020366998034799</v>
      </c>
      <c r="H3473">
        <v>-0.640379774194338</v>
      </c>
      <c r="I3473">
        <v>-21.0623555455659</v>
      </c>
      <c r="J3473">
        <v>5.0270362696711501</v>
      </c>
      <c r="K3473">
        <v>7.6981929194291503</v>
      </c>
      <c r="L3473">
        <v>8.3935475205055994</v>
      </c>
      <c r="M3473">
        <v>76.504425908467496</v>
      </c>
      <c r="N3473">
        <v>1.4516445277383501</v>
      </c>
      <c r="O3473">
        <v>29.228855721393</v>
      </c>
      <c r="P3473">
        <v>26.614173228346399</v>
      </c>
      <c r="Q3473">
        <v>-4.8648942864632998E-2</v>
      </c>
    </row>
    <row r="3474" spans="1:17" hidden="1" x14ac:dyDescent="0.3">
      <c r="A3474" t="s">
        <v>7113</v>
      </c>
      <c r="B3474" t="s">
        <v>7114</v>
      </c>
      <c r="C3474" t="str">
        <f>IFERROR(VLOOKUP(Table1[[#This Row],[Ticker]],[1]!Table1[[Symbol]:[Industry]],2,FALSE),"-")</f>
        <v>-</v>
      </c>
      <c r="D3474" t="s">
        <v>114</v>
      </c>
      <c r="E3474">
        <v>43.177500000000002</v>
      </c>
      <c r="F3474">
        <v>2.9</v>
      </c>
      <c r="G3474">
        <v>103.193720646373</v>
      </c>
      <c r="H3474">
        <v>18.3482911293701</v>
      </c>
      <c r="I3474">
        <v>32.650478489723</v>
      </c>
      <c r="J3474">
        <v>-11.2562645750332</v>
      </c>
      <c r="K3474">
        <v>2.82114255401902</v>
      </c>
      <c r="L3474">
        <v>2.2876181564391902</v>
      </c>
      <c r="M3474">
        <v>48.9493618059836</v>
      </c>
      <c r="N3474">
        <v>0.72962864928053295</v>
      </c>
      <c r="O3474">
        <v>18.275862068965498</v>
      </c>
      <c r="P3474">
        <v>160.208524992333</v>
      </c>
      <c r="Q3474">
        <v>8.7036768157322003E-2</v>
      </c>
    </row>
    <row r="3475" spans="1:17" hidden="1" x14ac:dyDescent="0.3">
      <c r="A3475" t="s">
        <v>7115</v>
      </c>
      <c r="B3475" t="s">
        <v>7116</v>
      </c>
      <c r="C3475" t="str">
        <f>IFERROR(VLOOKUP(Table1[[#This Row],[Ticker]],[1]!Table1[[Symbol]:[Industry]],2,FALSE),"-")</f>
        <v>-</v>
      </c>
      <c r="E3475">
        <v>43.136648999999998</v>
      </c>
      <c r="F3475">
        <v>10.63</v>
      </c>
      <c r="G3475">
        <v>51.060400695855897</v>
      </c>
      <c r="H3475">
        <v>10.8170516832371</v>
      </c>
      <c r="I3475">
        <v>12.4176722074324</v>
      </c>
      <c r="J3475">
        <v>-4.8780241045568804</v>
      </c>
      <c r="K3475">
        <v>10.356324172170501</v>
      </c>
      <c r="L3475">
        <v>9.0445308622139695</v>
      </c>
      <c r="M3475">
        <v>43.505068432181197</v>
      </c>
      <c r="N3475">
        <v>0.28799985434015701</v>
      </c>
      <c r="O3475">
        <v>37.158984007525802</v>
      </c>
      <c r="P3475">
        <v>106.40776699029099</v>
      </c>
      <c r="Q3475">
        <v>9.5245551346063995E-2</v>
      </c>
    </row>
    <row r="3476" spans="1:17" hidden="1" x14ac:dyDescent="0.3">
      <c r="A3476" t="s">
        <v>7117</v>
      </c>
      <c r="B3476" t="s">
        <v>7118</v>
      </c>
      <c r="C3476" t="str">
        <f>IFERROR(VLOOKUP(Table1[[#This Row],[Ticker]],[1]!Table1[[Symbol]:[Industry]],2,FALSE),"-")</f>
        <v>-</v>
      </c>
      <c r="E3476">
        <v>43.113333900000001</v>
      </c>
      <c r="F3476">
        <v>100.81</v>
      </c>
      <c r="G3476">
        <v>55.237602939836101</v>
      </c>
      <c r="H3476">
        <v>11.604630831472001</v>
      </c>
      <c r="I3476">
        <v>11.616715439005199</v>
      </c>
      <c r="J3476">
        <v>21.293209898381399</v>
      </c>
      <c r="K3476">
        <v>83.370835648599197</v>
      </c>
      <c r="L3476">
        <v>71.292216266046495</v>
      </c>
      <c r="M3476">
        <v>78.701974159307994</v>
      </c>
      <c r="N3476">
        <v>1.63241629586661</v>
      </c>
      <c r="O3476">
        <v>5.9517904969741402E-2</v>
      </c>
      <c r="P3476">
        <v>92.569245463228199</v>
      </c>
      <c r="Q3476">
        <v>0.161332384499249</v>
      </c>
    </row>
    <row r="3477" spans="1:17" hidden="1" x14ac:dyDescent="0.3">
      <c r="A3477" t="s">
        <v>7119</v>
      </c>
      <c r="B3477" t="s">
        <v>7120</v>
      </c>
      <c r="C3477" t="str">
        <f>IFERROR(VLOOKUP(Table1[[#This Row],[Ticker]],[1]!Table1[[Symbol]:[Industry]],2,FALSE),"-")</f>
        <v>-</v>
      </c>
      <c r="E3477">
        <v>43.08</v>
      </c>
      <c r="F3477">
        <v>15.06</v>
      </c>
      <c r="G3477">
        <v>63.860135584840698</v>
      </c>
      <c r="H3477">
        <v>9.6405214332244498</v>
      </c>
      <c r="I3477">
        <v>-37.5761507837408</v>
      </c>
      <c r="J3477">
        <v>-2.8088221348667899</v>
      </c>
      <c r="K3477">
        <v>13.2536797001602</v>
      </c>
      <c r="L3477">
        <v>12.4569443672969</v>
      </c>
      <c r="M3477">
        <v>60.7723665881241</v>
      </c>
      <c r="N3477">
        <v>2.2519681956461501</v>
      </c>
      <c r="O3477">
        <v>48.671978751659999</v>
      </c>
      <c r="P3477">
        <v>121.470588235294</v>
      </c>
      <c r="Q3477">
        <v>7.8406755944952E-2</v>
      </c>
    </row>
    <row r="3478" spans="1:17" hidden="1" x14ac:dyDescent="0.3">
      <c r="A3478" t="s">
        <v>7121</v>
      </c>
      <c r="B3478" t="s">
        <v>7122</v>
      </c>
      <c r="C3478" t="str">
        <f>IFERROR(VLOOKUP(Table1[[#This Row],[Ticker]],[1]!Table1[[Symbol]:[Industry]],2,FALSE),"-")</f>
        <v>-</v>
      </c>
      <c r="E3478">
        <v>43.05300776</v>
      </c>
      <c r="F3478">
        <v>28.5</v>
      </c>
      <c r="G3478">
        <v>-20.8073720091773</v>
      </c>
      <c r="H3478">
        <v>19.8352455578278</v>
      </c>
      <c r="I3478">
        <v>18.286623556415499</v>
      </c>
      <c r="J3478">
        <v>5.9290123995870303</v>
      </c>
      <c r="K3478">
        <v>24.6975001413463</v>
      </c>
      <c r="L3478">
        <v>22.163920361183099</v>
      </c>
      <c r="M3478">
        <v>68.947627422862993</v>
      </c>
      <c r="N3478">
        <v>1.73812754409769</v>
      </c>
      <c r="O3478">
        <v>1.7543859649122799</v>
      </c>
      <c r="P3478">
        <v>89.999999999999901</v>
      </c>
    </row>
    <row r="3479" spans="1:17" hidden="1" x14ac:dyDescent="0.3">
      <c r="A3479" t="s">
        <v>7123</v>
      </c>
      <c r="B3479" t="s">
        <v>7124</v>
      </c>
      <c r="C3479" t="str">
        <f>IFERROR(VLOOKUP(Table1[[#This Row],[Ticker]],[1]!Table1[[Symbol]:[Industry]],2,FALSE),"-")</f>
        <v>-</v>
      </c>
      <c r="D3479" t="s">
        <v>711</v>
      </c>
      <c r="E3479">
        <v>43.024297066000003</v>
      </c>
      <c r="F3479">
        <v>89.61</v>
      </c>
      <c r="G3479">
        <v>1.8137309350513</v>
      </c>
      <c r="H3479">
        <v>-1.25092912827741</v>
      </c>
      <c r="I3479">
        <v>15.648905688525399</v>
      </c>
      <c r="J3479">
        <v>1.53732467903716</v>
      </c>
      <c r="K3479">
        <v>85.9254736136226</v>
      </c>
      <c r="L3479">
        <v>77.934524088064407</v>
      </c>
      <c r="M3479">
        <v>57.290049328383198</v>
      </c>
      <c r="N3479">
        <v>0.80308153406334104</v>
      </c>
      <c r="O3479">
        <v>11.594688092846701</v>
      </c>
      <c r="P3479">
        <v>35.567322239031697</v>
      </c>
    </row>
    <row r="3480" spans="1:17" hidden="1" x14ac:dyDescent="0.3">
      <c r="A3480" t="s">
        <v>7125</v>
      </c>
      <c r="B3480" t="s">
        <v>7126</v>
      </c>
      <c r="C3480" t="str">
        <f>IFERROR(VLOOKUP(Table1[[#This Row],[Ticker]],[1]!Table1[[Symbol]:[Industry]],2,FALSE),"-")</f>
        <v>-</v>
      </c>
      <c r="D3480" t="s">
        <v>62</v>
      </c>
      <c r="E3480">
        <v>42.9967234</v>
      </c>
      <c r="F3480">
        <v>22.06</v>
      </c>
      <c r="G3480">
        <v>4.63449433672755</v>
      </c>
      <c r="H3480">
        <v>-7.2842497741352599</v>
      </c>
      <c r="I3480">
        <v>-16.163285394906701</v>
      </c>
      <c r="J3480">
        <v>0.176529721610864</v>
      </c>
      <c r="K3480">
        <v>21.370879524267401</v>
      </c>
      <c r="L3480">
        <v>20.296900737129199</v>
      </c>
      <c r="M3480">
        <v>53.209508637413599</v>
      </c>
      <c r="N3480">
        <v>2.4419598130542099</v>
      </c>
      <c r="O3480">
        <v>36.446056210335399</v>
      </c>
      <c r="P3480">
        <v>115.219512195121</v>
      </c>
      <c r="Q3480">
        <v>0.117016909751056</v>
      </c>
    </row>
    <row r="3481" spans="1:17" hidden="1" x14ac:dyDescent="0.3">
      <c r="A3481" t="s">
        <v>7127</v>
      </c>
      <c r="B3481" t="s">
        <v>7128</v>
      </c>
      <c r="C3481" t="str">
        <f>IFERROR(VLOOKUP(Table1[[#This Row],[Ticker]],[1]!Table1[[Symbol]:[Industry]],2,FALSE),"-")</f>
        <v>-</v>
      </c>
      <c r="D3481" t="s">
        <v>140</v>
      </c>
      <c r="E3481">
        <v>42.923760000000001</v>
      </c>
      <c r="F3481">
        <v>4.59</v>
      </c>
      <c r="G3481">
        <v>7.4172052827038097</v>
      </c>
      <c r="H3481">
        <v>-10.622974499056999</v>
      </c>
      <c r="I3481">
        <v>-36.663911533340197</v>
      </c>
      <c r="J3481">
        <v>-4.7456659260697496</v>
      </c>
      <c r="K3481">
        <v>4.67154775524335</v>
      </c>
      <c r="L3481">
        <v>4.6246372693564402</v>
      </c>
      <c r="M3481">
        <v>41.991564711025603</v>
      </c>
      <c r="N3481">
        <v>0.68217242330915595</v>
      </c>
      <c r="O3481">
        <v>46.405228758169898</v>
      </c>
      <c r="P3481">
        <v>51.986754966887403</v>
      </c>
      <c r="Q3481">
        <v>0.134287120625004</v>
      </c>
    </row>
    <row r="3482" spans="1:17" hidden="1" x14ac:dyDescent="0.3">
      <c r="A3482" t="s">
        <v>7129</v>
      </c>
      <c r="B3482" t="s">
        <v>7130</v>
      </c>
      <c r="C3482" t="str">
        <f>IFERROR(VLOOKUP(Table1[[#This Row],[Ticker]],[1]!Table1[[Symbol]:[Industry]],2,FALSE),"-")</f>
        <v>-</v>
      </c>
      <c r="D3482" t="s">
        <v>1357</v>
      </c>
      <c r="E3482">
        <v>42.900865000000003</v>
      </c>
      <c r="F3482">
        <v>48.49</v>
      </c>
      <c r="G3482">
        <v>-16.571912124491998</v>
      </c>
      <c r="H3482">
        <v>8.3010098054931394</v>
      </c>
      <c r="I3482">
        <v>-47.599468345098302</v>
      </c>
      <c r="J3482">
        <v>-1.6921894806550599</v>
      </c>
      <c r="K3482">
        <v>45.3536708663</v>
      </c>
      <c r="L3482">
        <v>47.824770621733897</v>
      </c>
      <c r="M3482">
        <v>58.671854125456598</v>
      </c>
      <c r="N3482">
        <v>2.1981452813439302</v>
      </c>
      <c r="O3482">
        <v>89.214270983707905</v>
      </c>
      <c r="P3482">
        <v>31.054054054053999</v>
      </c>
      <c r="Q3482">
        <v>-5.3456204788598999E-2</v>
      </c>
    </row>
    <row r="3483" spans="1:17" hidden="1" x14ac:dyDescent="0.3">
      <c r="A3483" t="s">
        <v>7131</v>
      </c>
      <c r="B3483" t="s">
        <v>7132</v>
      </c>
      <c r="C3483" t="str">
        <f>IFERROR(VLOOKUP(Table1[[#This Row],[Ticker]],[1]!Table1[[Symbol]:[Industry]],2,FALSE),"-")</f>
        <v>-</v>
      </c>
      <c r="D3483" t="s">
        <v>598</v>
      </c>
      <c r="E3483">
        <v>42.876169181999998</v>
      </c>
      <c r="F3483">
        <v>1.32</v>
      </c>
      <c r="G3483">
        <v>-16.4020366998034</v>
      </c>
      <c r="H3483">
        <v>-2.6169397995348298</v>
      </c>
      <c r="I3483">
        <v>-94.654911211900199</v>
      </c>
      <c r="J3483">
        <v>3.7562585460633902E-2</v>
      </c>
      <c r="K3483">
        <v>1.3377290580477501</v>
      </c>
      <c r="L3483">
        <v>2.7725702352206198</v>
      </c>
      <c r="M3483">
        <v>62.784426629821603</v>
      </c>
      <c r="N3483">
        <v>3.2820302403616002</v>
      </c>
      <c r="O3483">
        <v>839.39393939393904</v>
      </c>
      <c r="P3483">
        <v>32</v>
      </c>
      <c r="Q3483">
        <v>3.9138213105028997E-2</v>
      </c>
    </row>
    <row r="3484" spans="1:17" hidden="1" x14ac:dyDescent="0.3">
      <c r="A3484" t="s">
        <v>7133</v>
      </c>
      <c r="B3484" t="s">
        <v>7134</v>
      </c>
      <c r="C3484" t="str">
        <f>IFERROR(VLOOKUP(Table1[[#This Row],[Ticker]],[1]!Table1[[Symbol]:[Industry]],2,FALSE),"-")</f>
        <v>-</v>
      </c>
      <c r="D3484" t="s">
        <v>637</v>
      </c>
      <c r="E3484">
        <v>42.776555219999999</v>
      </c>
      <c r="F3484">
        <v>7.95</v>
      </c>
      <c r="G3484">
        <v>-35.022726354975802</v>
      </c>
      <c r="H3484">
        <v>-13.0105096443242</v>
      </c>
      <c r="I3484">
        <v>-21.052670315541601</v>
      </c>
      <c r="J3484">
        <v>-1.6192305601942001</v>
      </c>
      <c r="K3484">
        <v>8.0574857558682709</v>
      </c>
      <c r="L3484">
        <v>8.3932979739540006</v>
      </c>
      <c r="M3484">
        <v>56.253861800237999</v>
      </c>
      <c r="N3484">
        <v>0.26365591940245597</v>
      </c>
      <c r="O3484">
        <v>59.119496855345901</v>
      </c>
      <c r="P3484">
        <v>51.428571428571402</v>
      </c>
      <c r="Q3484">
        <v>-8.5195401839425006E-2</v>
      </c>
    </row>
    <row r="3485" spans="1:17" hidden="1" x14ac:dyDescent="0.3">
      <c r="A3485" t="s">
        <v>7135</v>
      </c>
      <c r="B3485" t="s">
        <v>7136</v>
      </c>
      <c r="C3485" t="str">
        <f>IFERROR(VLOOKUP(Table1[[#This Row],[Ticker]],[1]!Table1[[Symbol]:[Industry]],2,FALSE),"-")</f>
        <v>-</v>
      </c>
      <c r="D3485" t="s">
        <v>553</v>
      </c>
      <c r="E3485">
        <v>42.695400194999998</v>
      </c>
      <c r="F3485">
        <v>28.65</v>
      </c>
      <c r="G3485">
        <v>-24.080608128374799</v>
      </c>
      <c r="H3485">
        <v>-11.255696093264</v>
      </c>
      <c r="I3485">
        <v>-17.666392120052901</v>
      </c>
      <c r="J3485">
        <v>-6.1056907118001096</v>
      </c>
      <c r="K3485">
        <v>28.903829895448698</v>
      </c>
      <c r="L3485">
        <v>28.726280096603901</v>
      </c>
      <c r="M3485">
        <v>40.185554088586201</v>
      </c>
      <c r="N3485">
        <v>1.95674906112277</v>
      </c>
      <c r="O3485">
        <v>25.305410122164002</v>
      </c>
      <c r="P3485">
        <v>28.187919463087201</v>
      </c>
      <c r="Q3485">
        <v>4.4394687465192997E-2</v>
      </c>
    </row>
    <row r="3486" spans="1:17" hidden="1" x14ac:dyDescent="0.3">
      <c r="A3486" t="s">
        <v>7137</v>
      </c>
      <c r="B3486" t="s">
        <v>7138</v>
      </c>
      <c r="C3486" t="str">
        <f>IFERROR(VLOOKUP(Table1[[#This Row],[Ticker]],[1]!Table1[[Symbol]:[Industry]],2,FALSE),"-")</f>
        <v>-</v>
      </c>
      <c r="E3486">
        <v>42.670500230000002</v>
      </c>
      <c r="F3486">
        <v>8.1</v>
      </c>
      <c r="G3486">
        <v>41.9971316993649</v>
      </c>
      <c r="H3486">
        <v>-8.72026679025155</v>
      </c>
      <c r="I3486">
        <v>-20.693596956468301</v>
      </c>
      <c r="J3486">
        <v>-4.4267400150121796</v>
      </c>
      <c r="K3486">
        <v>8.5014208305838608</v>
      </c>
      <c r="L3486">
        <v>7.8937413159297796</v>
      </c>
      <c r="M3486">
        <v>36.456274716682699</v>
      </c>
      <c r="N3486">
        <v>0.38657059354311102</v>
      </c>
      <c r="O3486">
        <v>46.296296296296298</v>
      </c>
      <c r="P3486">
        <v>79.999999999999901</v>
      </c>
      <c r="Q3486">
        <v>5.8327313357785002E-2</v>
      </c>
    </row>
    <row r="3487" spans="1:17" hidden="1" x14ac:dyDescent="0.3">
      <c r="A3487" t="s">
        <v>7139</v>
      </c>
      <c r="B3487" t="s">
        <v>7140</v>
      </c>
      <c r="C3487" t="str">
        <f>IFERROR(VLOOKUP(Table1[[#This Row],[Ticker]],[1]!Table1[[Symbol]:[Industry]],2,FALSE),"-")</f>
        <v>-</v>
      </c>
      <c r="D3487" t="s">
        <v>515</v>
      </c>
      <c r="E3487">
        <v>42.578760000000003</v>
      </c>
      <c r="F3487">
        <v>60.55</v>
      </c>
      <c r="G3487">
        <v>32.940068563354401</v>
      </c>
      <c r="H3487">
        <v>5.0349449011303404</v>
      </c>
      <c r="I3487">
        <v>-20.788669455604001</v>
      </c>
      <c r="J3487">
        <v>9.2284799333262093</v>
      </c>
      <c r="K3487">
        <v>56.984137431698699</v>
      </c>
      <c r="L3487">
        <v>55.005592558212399</v>
      </c>
      <c r="M3487">
        <v>78.6012874626025</v>
      </c>
      <c r="N3487">
        <v>0.44226044226044198</v>
      </c>
      <c r="O3487">
        <v>23.8645747316267</v>
      </c>
      <c r="P3487">
        <v>79.142011834319504</v>
      </c>
    </row>
    <row r="3488" spans="1:17" hidden="1" x14ac:dyDescent="0.3">
      <c r="A3488" t="s">
        <v>7141</v>
      </c>
      <c r="B3488" t="s">
        <v>7142</v>
      </c>
      <c r="C3488" t="str">
        <f>IFERROR(VLOOKUP(Table1[[#This Row],[Ticker]],[1]!Table1[[Symbol]:[Industry]],2,FALSE),"-")</f>
        <v>-</v>
      </c>
      <c r="D3488" t="s">
        <v>384</v>
      </c>
      <c r="E3488">
        <v>42.560878000000002</v>
      </c>
      <c r="F3488">
        <v>116.55</v>
      </c>
      <c r="G3488">
        <v>-38.770457752435</v>
      </c>
      <c r="H3488">
        <v>91.504232370417796</v>
      </c>
      <c r="I3488">
        <v>26.019180910155601</v>
      </c>
      <c r="J3488">
        <v>42.950137435759999</v>
      </c>
      <c r="K3488">
        <v>77.370544777821806</v>
      </c>
      <c r="M3488">
        <v>86.672803706836305</v>
      </c>
      <c r="N3488">
        <v>3.3979343271947702</v>
      </c>
      <c r="O3488">
        <v>20.120120120120099</v>
      </c>
      <c r="P3488">
        <v>115.43438077634001</v>
      </c>
    </row>
    <row r="3489" spans="1:17" hidden="1" x14ac:dyDescent="0.3">
      <c r="A3489" t="s">
        <v>7143</v>
      </c>
      <c r="B3489" t="s">
        <v>7144</v>
      </c>
      <c r="C3489" t="str">
        <f>IFERROR(VLOOKUP(Table1[[#This Row],[Ticker]],[1]!Table1[[Symbol]:[Industry]],2,FALSE),"-")</f>
        <v>-</v>
      </c>
      <c r="D3489" t="s">
        <v>46</v>
      </c>
      <c r="E3489">
        <v>42.50673072</v>
      </c>
      <c r="F3489">
        <v>36.299999999999997</v>
      </c>
      <c r="G3489">
        <v>1.3698745990349599</v>
      </c>
      <c r="H3489">
        <v>-7.2047245203572299</v>
      </c>
      <c r="I3489">
        <v>-4.3542576171289902</v>
      </c>
      <c r="J3489">
        <v>-4.68453641372788</v>
      </c>
      <c r="K3489">
        <v>37.322798928264802</v>
      </c>
      <c r="L3489">
        <v>36.287129557326502</v>
      </c>
      <c r="M3489">
        <v>47.015378988223603</v>
      </c>
      <c r="N3489">
        <v>0.84260594679554701</v>
      </c>
      <c r="O3489">
        <v>54.683195592286502</v>
      </c>
      <c r="P3489">
        <v>53.164556962025301</v>
      </c>
      <c r="Q3489">
        <v>0.104211979992078</v>
      </c>
    </row>
    <row r="3490" spans="1:17" hidden="1" x14ac:dyDescent="0.3">
      <c r="A3490" t="s">
        <v>7145</v>
      </c>
      <c r="B3490" t="s">
        <v>7146</v>
      </c>
      <c r="C3490" t="str">
        <f>IFERROR(VLOOKUP(Table1[[#This Row],[Ticker]],[1]!Table1[[Symbol]:[Industry]],2,FALSE),"-")</f>
        <v>-</v>
      </c>
      <c r="D3490" t="s">
        <v>114</v>
      </c>
      <c r="E3490">
        <v>42.46685136</v>
      </c>
      <c r="F3490">
        <v>38.6</v>
      </c>
      <c r="G3490">
        <v>53.1328470211267</v>
      </c>
      <c r="H3490">
        <v>4.4046401592751998</v>
      </c>
      <c r="I3490">
        <v>-3.6349183620253398</v>
      </c>
      <c r="J3490">
        <v>-2.85892642691624</v>
      </c>
      <c r="K3490">
        <v>37.4356131142018</v>
      </c>
      <c r="L3490">
        <v>33.520506333419597</v>
      </c>
      <c r="M3490">
        <v>54.298014969355798</v>
      </c>
      <c r="N3490">
        <v>0.45027321609416798</v>
      </c>
      <c r="O3490">
        <v>27.9792746113989</v>
      </c>
      <c r="P3490">
        <v>97.442455242966702</v>
      </c>
      <c r="Q3490">
        <v>5.6748781518478002E-2</v>
      </c>
    </row>
    <row r="3491" spans="1:17" hidden="1" x14ac:dyDescent="0.3">
      <c r="A3491" t="s">
        <v>7147</v>
      </c>
      <c r="B3491" t="s">
        <v>6675</v>
      </c>
      <c r="C3491" t="str">
        <f>IFERROR(VLOOKUP(Table1[[#This Row],[Ticker]],[1]!Table1[[Symbol]:[Industry]],2,FALSE),"-")</f>
        <v>-</v>
      </c>
      <c r="D3491" t="s">
        <v>21</v>
      </c>
      <c r="E3491">
        <v>42.444906339999903</v>
      </c>
      <c r="F3491">
        <v>44.1</v>
      </c>
      <c r="G3491">
        <v>-78.198952328606595</v>
      </c>
      <c r="H3491">
        <v>-6.5072628154634904</v>
      </c>
      <c r="I3491">
        <v>-54.793263078346698</v>
      </c>
      <c r="J3491">
        <v>9.8445032825508196</v>
      </c>
      <c r="K3491">
        <v>42.579030490362001</v>
      </c>
      <c r="L3491">
        <v>59.044361695491602</v>
      </c>
      <c r="M3491">
        <v>66.260116062968706</v>
      </c>
      <c r="N3491">
        <v>1.59692719576464</v>
      </c>
      <c r="O3491">
        <v>186.476168231445</v>
      </c>
      <c r="P3491">
        <v>26.549337405783501</v>
      </c>
      <c r="Q3491">
        <v>3.5086314658949E-2</v>
      </c>
    </row>
    <row r="3492" spans="1:17" hidden="1" x14ac:dyDescent="0.3">
      <c r="A3492" t="s">
        <v>7148</v>
      </c>
      <c r="B3492" t="s">
        <v>7149</v>
      </c>
      <c r="C3492" t="str">
        <f>IFERROR(VLOOKUP(Table1[[#This Row],[Ticker]],[1]!Table1[[Symbol]:[Industry]],2,FALSE),"-")</f>
        <v>-</v>
      </c>
      <c r="D3492" t="s">
        <v>130</v>
      </c>
      <c r="E3492">
        <v>42.366304634999999</v>
      </c>
      <c r="F3492">
        <v>4.3</v>
      </c>
      <c r="G3492">
        <v>73.597963300196497</v>
      </c>
      <c r="H3492">
        <v>9.2297500959355503</v>
      </c>
      <c r="I3492">
        <v>-30.0050512679226</v>
      </c>
      <c r="J3492">
        <v>2.5239475619864602</v>
      </c>
      <c r="K3492">
        <v>4.3166777017987501</v>
      </c>
      <c r="L3492">
        <v>4.1006625178278702</v>
      </c>
      <c r="M3492">
        <v>60.609311300913497</v>
      </c>
      <c r="N3492">
        <v>1.5846288458881499</v>
      </c>
      <c r="O3492">
        <v>75.581395348837205</v>
      </c>
      <c r="Q3492">
        <v>3.6430944055820002E-3</v>
      </c>
    </row>
    <row r="3493" spans="1:17" hidden="1" x14ac:dyDescent="0.3">
      <c r="A3493" t="s">
        <v>7150</v>
      </c>
      <c r="B3493" t="s">
        <v>7151</v>
      </c>
      <c r="C3493" t="str">
        <f>IFERROR(VLOOKUP(Table1[[#This Row],[Ticker]],[1]!Table1[[Symbol]:[Industry]],2,FALSE),"-")</f>
        <v>-</v>
      </c>
      <c r="E3493">
        <v>42.344000000000001</v>
      </c>
      <c r="F3493">
        <v>40</v>
      </c>
      <c r="G3493">
        <v>-7.7428851127373104</v>
      </c>
      <c r="H3493">
        <v>1.6391545085407999</v>
      </c>
      <c r="I3493">
        <v>-8.0137092765806397</v>
      </c>
      <c r="J3493">
        <v>-1.89936277291801</v>
      </c>
      <c r="K3493">
        <v>39.3254929021804</v>
      </c>
      <c r="L3493">
        <v>37.688524505651401</v>
      </c>
      <c r="M3493">
        <v>51.136724712521499</v>
      </c>
      <c r="N3493">
        <v>0.23409938899690499</v>
      </c>
      <c r="O3493">
        <v>32.25</v>
      </c>
      <c r="P3493">
        <v>48.093298778230199</v>
      </c>
      <c r="Q3493">
        <v>8.5070461435681005E-2</v>
      </c>
    </row>
    <row r="3494" spans="1:17" hidden="1" x14ac:dyDescent="0.3">
      <c r="A3494" t="s">
        <v>7152</v>
      </c>
      <c r="B3494" t="s">
        <v>7153</v>
      </c>
      <c r="C3494" t="str">
        <f>IFERROR(VLOOKUP(Table1[[#This Row],[Ticker]],[1]!Table1[[Symbol]:[Industry]],2,FALSE),"-")</f>
        <v>-</v>
      </c>
      <c r="D3494" t="s">
        <v>98</v>
      </c>
      <c r="E3494">
        <v>42.161000000000001</v>
      </c>
      <c r="F3494">
        <v>1.33</v>
      </c>
      <c r="G3494">
        <v>39.847963300196497</v>
      </c>
      <c r="H3494">
        <v>57.1391577614407</v>
      </c>
      <c r="I3494">
        <v>14.756853493982099</v>
      </c>
      <c r="J3494">
        <v>13.892734999253699</v>
      </c>
      <c r="K3494">
        <v>0.94516462167217397</v>
      </c>
      <c r="L3494">
        <v>0.97362271996602201</v>
      </c>
      <c r="M3494">
        <v>95.441594247686098</v>
      </c>
      <c r="N3494">
        <v>1.50303855038315</v>
      </c>
      <c r="O3494">
        <v>0</v>
      </c>
      <c r="P3494">
        <v>90</v>
      </c>
      <c r="Q3494">
        <v>1.3176683848052E-2</v>
      </c>
    </row>
    <row r="3495" spans="1:17" hidden="1" x14ac:dyDescent="0.3">
      <c r="A3495" t="s">
        <v>7154</v>
      </c>
      <c r="B3495" t="s">
        <v>7155</v>
      </c>
      <c r="C3495" t="str">
        <f>IFERROR(VLOOKUP(Table1[[#This Row],[Ticker]],[1]!Table1[[Symbol]:[Industry]],2,FALSE),"-")</f>
        <v>-</v>
      </c>
      <c r="E3495">
        <v>42.115893659999998</v>
      </c>
      <c r="F3495">
        <v>116.95</v>
      </c>
      <c r="G3495">
        <v>-26.444771742538499</v>
      </c>
      <c r="H3495">
        <v>-23.557706350057401</v>
      </c>
      <c r="I3495">
        <v>-14.207223364831499</v>
      </c>
      <c r="J3495">
        <v>-5.7583756761153104</v>
      </c>
      <c r="K3495">
        <v>134.89886003982701</v>
      </c>
      <c r="L3495">
        <v>131.03474747219201</v>
      </c>
      <c r="M3495">
        <v>0.30835617214998501</v>
      </c>
      <c r="N3495">
        <v>0.54545454545454497</v>
      </c>
      <c r="O3495">
        <v>35.955536554082897</v>
      </c>
      <c r="P3495">
        <v>8.4376448771441801</v>
      </c>
    </row>
    <row r="3496" spans="1:17" hidden="1" x14ac:dyDescent="0.3">
      <c r="A3496" t="s">
        <v>7156</v>
      </c>
      <c r="B3496" t="s">
        <v>7157</v>
      </c>
      <c r="C3496" t="str">
        <f>IFERROR(VLOOKUP(Table1[[#This Row],[Ticker]],[1]!Table1[[Symbol]:[Industry]],2,FALSE),"-")</f>
        <v>-</v>
      </c>
      <c r="E3496">
        <v>42.101862320000002</v>
      </c>
      <c r="F3496">
        <v>60.86</v>
      </c>
      <c r="G3496">
        <v>130.825351296815</v>
      </c>
      <c r="H3496">
        <v>54.298040978179898</v>
      </c>
      <c r="I3496">
        <v>78.0995530464849</v>
      </c>
      <c r="J3496">
        <v>9.8762421692424702</v>
      </c>
      <c r="K3496">
        <v>46.1872198654453</v>
      </c>
      <c r="L3496">
        <v>36.507898613154602</v>
      </c>
      <c r="M3496">
        <v>78.202204022410797</v>
      </c>
      <c r="N3496">
        <v>0.90169827378154799</v>
      </c>
      <c r="O3496">
        <v>6.3917186986526398</v>
      </c>
      <c r="P3496">
        <v>167.98767062967801</v>
      </c>
      <c r="Q3496">
        <v>5.7358895306333001E-2</v>
      </c>
    </row>
    <row r="3497" spans="1:17" hidden="1" x14ac:dyDescent="0.3">
      <c r="A3497" t="s">
        <v>7158</v>
      </c>
      <c r="B3497" t="s">
        <v>7159</v>
      </c>
      <c r="C3497" t="str">
        <f>IFERROR(VLOOKUP(Table1[[#This Row],[Ticker]],[1]!Table1[[Symbol]:[Industry]],2,FALSE),"-")</f>
        <v>-</v>
      </c>
      <c r="D3497" t="s">
        <v>1411</v>
      </c>
      <c r="E3497">
        <v>42</v>
      </c>
      <c r="F3497">
        <v>102</v>
      </c>
      <c r="G3497">
        <v>11.4358011380343</v>
      </c>
      <c r="H3497">
        <v>-8.2973768651536695</v>
      </c>
      <c r="I3497">
        <v>34.221991984908598</v>
      </c>
      <c r="J3497">
        <v>-3.6750587737626601</v>
      </c>
      <c r="K3497">
        <v>96.200599762967897</v>
      </c>
      <c r="L3497">
        <v>81.480215953913103</v>
      </c>
      <c r="M3497">
        <v>47.078883648692603</v>
      </c>
      <c r="N3497">
        <v>0.29820510093858599</v>
      </c>
      <c r="O3497">
        <v>19.6078431372549</v>
      </c>
      <c r="P3497">
        <v>77.700348432055705</v>
      </c>
      <c r="Q3497">
        <v>0.14551194478124499</v>
      </c>
    </row>
    <row r="3498" spans="1:17" hidden="1" x14ac:dyDescent="0.3">
      <c r="A3498" t="s">
        <v>7160</v>
      </c>
      <c r="B3498" t="s">
        <v>7161</v>
      </c>
      <c r="C3498" t="str">
        <f>IFERROR(VLOOKUP(Table1[[#This Row],[Ticker]],[1]!Table1[[Symbol]:[Industry]],2,FALSE),"-")</f>
        <v>-</v>
      </c>
      <c r="D3498" t="s">
        <v>637</v>
      </c>
      <c r="E3498">
        <v>41.6725341</v>
      </c>
      <c r="F3498">
        <v>70.400000000000006</v>
      </c>
      <c r="G3498">
        <v>-45.014753462809203</v>
      </c>
      <c r="H3498">
        <v>-4.8301030943524301</v>
      </c>
      <c r="I3498">
        <v>-33.557002933396802</v>
      </c>
      <c r="J3498">
        <v>-3.6086333641835799</v>
      </c>
      <c r="K3498">
        <v>73.732473888085494</v>
      </c>
      <c r="L3498">
        <v>82.195498327252693</v>
      </c>
      <c r="M3498">
        <v>44.261081152687098</v>
      </c>
      <c r="N3498">
        <v>0.25859127273307297</v>
      </c>
      <c r="O3498">
        <v>97.372159090908994</v>
      </c>
      <c r="P3498">
        <v>14.7514262428687</v>
      </c>
      <c r="Q3498">
        <v>2.2917765708782002E-2</v>
      </c>
    </row>
    <row r="3499" spans="1:17" hidden="1" x14ac:dyDescent="0.3">
      <c r="A3499" t="s">
        <v>7162</v>
      </c>
      <c r="B3499" t="s">
        <v>7163</v>
      </c>
      <c r="C3499" t="str">
        <f>IFERROR(VLOOKUP(Table1[[#This Row],[Ticker]],[1]!Table1[[Symbol]:[Industry]],2,FALSE),"-")</f>
        <v>-</v>
      </c>
      <c r="D3499" t="s">
        <v>344</v>
      </c>
      <c r="E3499">
        <v>41.656711954000002</v>
      </c>
      <c r="F3499">
        <v>72.489999999999995</v>
      </c>
      <c r="G3499">
        <v>74.679794090765199</v>
      </c>
      <c r="H3499">
        <v>57.842912214715597</v>
      </c>
      <c r="I3499">
        <v>100.858017763623</v>
      </c>
      <c r="J3499">
        <v>34.986626255872601</v>
      </c>
      <c r="K3499">
        <v>49.937157736257198</v>
      </c>
      <c r="L3499">
        <v>44.024347910166298</v>
      </c>
      <c r="M3499">
        <v>99.1463987513565</v>
      </c>
      <c r="N3499">
        <v>3.4490022172949</v>
      </c>
      <c r="O3499">
        <v>2.15202096840942</v>
      </c>
      <c r="P3499">
        <v>162.64492753623099</v>
      </c>
    </row>
    <row r="3500" spans="1:17" hidden="1" x14ac:dyDescent="0.3">
      <c r="A3500" t="s">
        <v>7164</v>
      </c>
      <c r="B3500" t="s">
        <v>7165</v>
      </c>
      <c r="C3500" t="str">
        <f>IFERROR(VLOOKUP(Table1[[#This Row],[Ticker]],[1]!Table1[[Symbol]:[Industry]],2,FALSE),"-")</f>
        <v>-</v>
      </c>
      <c r="E3500">
        <v>41.645299999999999</v>
      </c>
      <c r="F3500">
        <v>79.400000000000006</v>
      </c>
      <c r="G3500">
        <v>-8.7549778762740296</v>
      </c>
      <c r="H3500">
        <v>-6.3243053984332898</v>
      </c>
      <c r="I3500">
        <v>-9.3655796714576205</v>
      </c>
      <c r="J3500">
        <v>-0.76243741453936598</v>
      </c>
      <c r="K3500">
        <v>78.639966698014405</v>
      </c>
      <c r="L3500">
        <v>74.674425562543803</v>
      </c>
      <c r="M3500">
        <v>56.494979839340203</v>
      </c>
      <c r="N3500">
        <v>2.0583190394511099E-2</v>
      </c>
      <c r="O3500">
        <v>2.3929471032745502</v>
      </c>
      <c r="P3500">
        <v>17.647058823529399</v>
      </c>
    </row>
    <row r="3501" spans="1:17" hidden="1" x14ac:dyDescent="0.3">
      <c r="A3501" t="s">
        <v>7166</v>
      </c>
      <c r="B3501" t="s">
        <v>7167</v>
      </c>
      <c r="C3501" t="str">
        <f>IFERROR(VLOOKUP(Table1[[#This Row],[Ticker]],[1]!Table1[[Symbol]:[Industry]],2,FALSE),"-")</f>
        <v>-</v>
      </c>
      <c r="D3501" t="s">
        <v>711</v>
      </c>
      <c r="E3501">
        <v>41.638247819999997</v>
      </c>
      <c r="F3501">
        <v>155.97999999999999</v>
      </c>
      <c r="G3501">
        <v>10.9631473629472</v>
      </c>
      <c r="H3501">
        <v>1.50612910428248</v>
      </c>
      <c r="I3501">
        <v>4.7630868198354603</v>
      </c>
      <c r="J3501">
        <v>1.2506773395589801</v>
      </c>
      <c r="K3501">
        <v>146.653426023196</v>
      </c>
      <c r="L3501">
        <v>135.23314466598401</v>
      </c>
      <c r="M3501">
        <v>54.966471854101101</v>
      </c>
      <c r="N3501">
        <v>0.52147175511094201</v>
      </c>
      <c r="O3501">
        <v>0.97448390819336805</v>
      </c>
      <c r="P3501">
        <v>41.043493986797998</v>
      </c>
      <c r="Q3501">
        <v>4.2502533627336997E-2</v>
      </c>
    </row>
    <row r="3502" spans="1:17" hidden="1" x14ac:dyDescent="0.3">
      <c r="A3502" t="s">
        <v>7168</v>
      </c>
      <c r="B3502" t="s">
        <v>7169</v>
      </c>
      <c r="C3502" t="str">
        <f>IFERROR(VLOOKUP(Table1[[#This Row],[Ticker]],[1]!Table1[[Symbol]:[Industry]],2,FALSE),"-")</f>
        <v>-</v>
      </c>
      <c r="D3502" t="s">
        <v>481</v>
      </c>
      <c r="E3502">
        <v>41.551027730999998</v>
      </c>
      <c r="F3502">
        <v>6.14</v>
      </c>
      <c r="G3502">
        <v>-60.023658321425003</v>
      </c>
      <c r="H3502">
        <v>-26.457238075128998</v>
      </c>
      <c r="I3502">
        <v>-42.531282099238197</v>
      </c>
      <c r="J3502">
        <v>-2.5140297712272699</v>
      </c>
      <c r="K3502">
        <v>6.9127948818906599</v>
      </c>
      <c r="L3502">
        <v>9.5090878343518899</v>
      </c>
      <c r="M3502">
        <v>49.155447700830997</v>
      </c>
      <c r="N3502">
        <v>0.75395952525056598</v>
      </c>
      <c r="O3502">
        <v>79.153094462540693</v>
      </c>
      <c r="P3502">
        <v>14.9812734082396</v>
      </c>
      <c r="Q3502">
        <v>-0.217901001862327</v>
      </c>
    </row>
    <row r="3503" spans="1:17" hidden="1" x14ac:dyDescent="0.3">
      <c r="A3503" t="s">
        <v>7170</v>
      </c>
      <c r="B3503" t="s">
        <v>7171</v>
      </c>
      <c r="C3503" t="str">
        <f>IFERROR(VLOOKUP(Table1[[#This Row],[Ticker]],[1]!Table1[[Symbol]:[Industry]],2,FALSE),"-")</f>
        <v>-</v>
      </c>
      <c r="D3503" t="s">
        <v>21</v>
      </c>
      <c r="E3503">
        <v>41.504582249999999</v>
      </c>
      <c r="F3503">
        <v>161.1</v>
      </c>
      <c r="G3503">
        <v>65.406511936938998</v>
      </c>
      <c r="H3503">
        <v>-19.139733823286502</v>
      </c>
      <c r="I3503">
        <v>13.900417206073699</v>
      </c>
      <c r="J3503">
        <v>5.5199460051497402</v>
      </c>
      <c r="K3503">
        <v>162.162040234681</v>
      </c>
      <c r="L3503">
        <v>132.48691180162899</v>
      </c>
      <c r="M3503">
        <v>55.13093371267</v>
      </c>
      <c r="N3503">
        <v>0.22097729691617099</v>
      </c>
      <c r="O3503">
        <v>51.427684667908103</v>
      </c>
      <c r="P3503">
        <v>129.454493661871</v>
      </c>
      <c r="Q3503">
        <v>0.129260478345255</v>
      </c>
    </row>
    <row r="3504" spans="1:17" hidden="1" x14ac:dyDescent="0.3">
      <c r="A3504" t="s">
        <v>7172</v>
      </c>
      <c r="B3504" t="s">
        <v>7173</v>
      </c>
      <c r="C3504" t="str">
        <f>IFERROR(VLOOKUP(Table1[[#This Row],[Ticker]],[1]!Table1[[Symbol]:[Industry]],2,FALSE),"-")</f>
        <v>-</v>
      </c>
      <c r="D3504" t="s">
        <v>938</v>
      </c>
      <c r="E3504">
        <v>41.459038911</v>
      </c>
      <c r="F3504">
        <v>80.599999999999994</v>
      </c>
      <c r="G3504">
        <v>-17.820600622745602</v>
      </c>
      <c r="H3504">
        <v>11.089271171874501</v>
      </c>
      <c r="I3504">
        <v>-10.602623630200799</v>
      </c>
      <c r="J3504">
        <v>12.5849015210348</v>
      </c>
      <c r="K3504">
        <v>72.871993419644397</v>
      </c>
      <c r="L3504">
        <v>74.766914132918203</v>
      </c>
      <c r="M3504">
        <v>74.463773399486797</v>
      </c>
      <c r="N3504">
        <v>2.2407809164381698</v>
      </c>
      <c r="O3504">
        <v>8.6228287841191005</v>
      </c>
      <c r="P3504">
        <v>29.999999999999901</v>
      </c>
      <c r="Q3504">
        <v>-1.1580817209262E-2</v>
      </c>
    </row>
    <row r="3505" spans="1:17" hidden="1" x14ac:dyDescent="0.3">
      <c r="A3505" t="s">
        <v>7174</v>
      </c>
      <c r="B3505" t="s">
        <v>7175</v>
      </c>
      <c r="C3505" t="str">
        <f>IFERROR(VLOOKUP(Table1[[#This Row],[Ticker]],[1]!Table1[[Symbol]:[Industry]],2,FALSE),"-")</f>
        <v>-</v>
      </c>
      <c r="D3505" t="s">
        <v>637</v>
      </c>
      <c r="E3505">
        <v>41.4328</v>
      </c>
      <c r="F3505">
        <v>13.3</v>
      </c>
      <c r="G3505">
        <v>-12.4345988249105</v>
      </c>
      <c r="H3505">
        <v>-3.5408126746272099</v>
      </c>
      <c r="I3505">
        <v>-1.0764798393512001</v>
      </c>
      <c r="J3505">
        <v>-5.0481517002536496</v>
      </c>
      <c r="K3505">
        <v>13.405264930408</v>
      </c>
      <c r="L3505">
        <v>12.820684238196399</v>
      </c>
      <c r="M3505">
        <v>45.732467905006899</v>
      </c>
      <c r="N3505">
        <v>1.6138567537950299</v>
      </c>
      <c r="O3505">
        <v>39.624060150375897</v>
      </c>
      <c r="P3505">
        <v>30.264446620959799</v>
      </c>
      <c r="Q3505">
        <v>4.6366515052348997E-2</v>
      </c>
    </row>
    <row r="3506" spans="1:17" hidden="1" x14ac:dyDescent="0.3">
      <c r="A3506" t="s">
        <v>7176</v>
      </c>
      <c r="B3506" t="s">
        <v>7177</v>
      </c>
      <c r="C3506" t="str">
        <f>IFERROR(VLOOKUP(Table1[[#This Row],[Ticker]],[1]!Table1[[Symbol]:[Industry]],2,FALSE),"-")</f>
        <v>-</v>
      </c>
      <c r="E3506">
        <v>41.25</v>
      </c>
      <c r="F3506">
        <v>125</v>
      </c>
      <c r="G3506">
        <v>-10.4465636014732</v>
      </c>
      <c r="H3506">
        <v>-5.0559641897787397</v>
      </c>
      <c r="I3506">
        <v>-9.3751564587152103</v>
      </c>
      <c r="J3506">
        <v>-0.76243741453936598</v>
      </c>
      <c r="K3506">
        <v>124.70695625492399</v>
      </c>
      <c r="L3506">
        <v>114.57642677933499</v>
      </c>
      <c r="M3506">
        <v>99.999999993730199</v>
      </c>
      <c r="O3506">
        <v>0</v>
      </c>
      <c r="P3506">
        <v>37.362637362637301</v>
      </c>
    </row>
    <row r="3507" spans="1:17" hidden="1" x14ac:dyDescent="0.3">
      <c r="A3507" t="s">
        <v>7178</v>
      </c>
      <c r="B3507" t="s">
        <v>7179</v>
      </c>
      <c r="C3507" t="str">
        <f>IFERROR(VLOOKUP(Table1[[#This Row],[Ticker]],[1]!Table1[[Symbol]:[Industry]],2,FALSE),"-")</f>
        <v>-</v>
      </c>
      <c r="D3507" t="s">
        <v>553</v>
      </c>
      <c r="E3507">
        <v>41.247534383999998</v>
      </c>
      <c r="F3507">
        <v>50.58</v>
      </c>
      <c r="G3507">
        <v>4.7963300196531798E-2</v>
      </c>
      <c r="H3507">
        <v>-4.7647585986313903</v>
      </c>
      <c r="I3507">
        <v>-8.0707657491575393</v>
      </c>
      <c r="J3507">
        <v>1.45362906745508</v>
      </c>
      <c r="K3507">
        <v>51.271464909064797</v>
      </c>
      <c r="L3507">
        <v>51.014996921429699</v>
      </c>
      <c r="M3507">
        <v>58.1632445875751</v>
      </c>
      <c r="N3507">
        <v>0.84413778048977295</v>
      </c>
      <c r="O3507">
        <v>20.601028074337599</v>
      </c>
      <c r="P3507">
        <v>40.539038621839303</v>
      </c>
      <c r="Q3507">
        <v>4.1241899690067002E-2</v>
      </c>
    </row>
    <row r="3508" spans="1:17" hidden="1" x14ac:dyDescent="0.3">
      <c r="A3508" t="s">
        <v>7180</v>
      </c>
      <c r="B3508" t="s">
        <v>7181</v>
      </c>
      <c r="C3508" t="str">
        <f>IFERROR(VLOOKUP(Table1[[#This Row],[Ticker]],[1]!Table1[[Symbol]:[Industry]],2,FALSE),"-")</f>
        <v>-</v>
      </c>
      <c r="E3508">
        <v>41.235225</v>
      </c>
      <c r="F3508">
        <v>99.22</v>
      </c>
      <c r="G3508">
        <v>-17.369069666836399</v>
      </c>
      <c r="H3508">
        <v>-5.0559641897787397</v>
      </c>
      <c r="I3508">
        <v>-7.4677079095266397</v>
      </c>
      <c r="J3508">
        <v>-0.76243741453936598</v>
      </c>
      <c r="K3508">
        <v>96.232386306746903</v>
      </c>
      <c r="L3508">
        <v>94.767087769431896</v>
      </c>
      <c r="M3508">
        <v>1.5372440029999999E-6</v>
      </c>
      <c r="N3508">
        <v>0</v>
      </c>
      <c r="O3508">
        <v>0.78613182826043904</v>
      </c>
      <c r="P3508">
        <v>9.9390581717451401</v>
      </c>
    </row>
    <row r="3509" spans="1:17" hidden="1" x14ac:dyDescent="0.3">
      <c r="A3509" t="s">
        <v>7182</v>
      </c>
      <c r="B3509" t="s">
        <v>7183</v>
      </c>
      <c r="C3509" t="str">
        <f>IFERROR(VLOOKUP(Table1[[#This Row],[Ticker]],[1]!Table1[[Symbol]:[Industry]],2,FALSE),"-")</f>
        <v>-</v>
      </c>
      <c r="D3509" t="s">
        <v>21</v>
      </c>
      <c r="E3509">
        <v>41.146259051000001</v>
      </c>
      <c r="F3509">
        <v>51.66</v>
      </c>
      <c r="G3509">
        <v>42.4214927119612</v>
      </c>
      <c r="H3509">
        <v>-13.8096994683865</v>
      </c>
      <c r="I3509">
        <v>-7.22896210885476</v>
      </c>
      <c r="J3509">
        <v>-7.7337635794139201</v>
      </c>
      <c r="K3509">
        <v>55.186791200530202</v>
      </c>
      <c r="L3509">
        <v>51.411852781135202</v>
      </c>
      <c r="M3509">
        <v>40.032337228162099</v>
      </c>
      <c r="N3509">
        <v>1.5579668249355301</v>
      </c>
      <c r="O3509">
        <v>79.636082075106401</v>
      </c>
      <c r="P3509">
        <v>81.773399014778207</v>
      </c>
      <c r="Q3509">
        <v>0.168106353179378</v>
      </c>
    </row>
    <row r="3510" spans="1:17" hidden="1" x14ac:dyDescent="0.3">
      <c r="A3510" t="s">
        <v>7184</v>
      </c>
      <c r="B3510" t="s">
        <v>7185</v>
      </c>
      <c r="C3510" t="str">
        <f>IFERROR(VLOOKUP(Table1[[#This Row],[Ticker]],[1]!Table1[[Symbol]:[Industry]],2,FALSE),"-")</f>
        <v>-</v>
      </c>
      <c r="D3510" t="s">
        <v>1402</v>
      </c>
      <c r="E3510">
        <v>41.044077000000001</v>
      </c>
      <c r="F3510">
        <v>79.23</v>
      </c>
      <c r="G3510">
        <v>-48.534714832481498</v>
      </c>
      <c r="H3510">
        <v>-0.97842408282687199</v>
      </c>
      <c r="I3510">
        <v>-27.7479266207406</v>
      </c>
      <c r="J3510">
        <v>3.0375625854606199</v>
      </c>
      <c r="K3510">
        <v>79.028871221539902</v>
      </c>
      <c r="L3510">
        <v>87.944144840516103</v>
      </c>
      <c r="M3510">
        <v>57.748489132859198</v>
      </c>
      <c r="N3510">
        <v>1.59137802193774</v>
      </c>
      <c r="O3510">
        <v>51.5587529976019</v>
      </c>
      <c r="P3510">
        <v>21.8923076923077</v>
      </c>
      <c r="Q3510">
        <v>0.10028880404634399</v>
      </c>
    </row>
    <row r="3511" spans="1:17" hidden="1" x14ac:dyDescent="0.3">
      <c r="A3511" t="s">
        <v>7186</v>
      </c>
      <c r="B3511" t="s">
        <v>7187</v>
      </c>
      <c r="C3511" t="str">
        <f>IFERROR(VLOOKUP(Table1[[#This Row],[Ticker]],[1]!Table1[[Symbol]:[Industry]],2,FALSE),"-")</f>
        <v>-</v>
      </c>
      <c r="E3511">
        <v>40.988432930999998</v>
      </c>
      <c r="F3511">
        <v>38.200000000000003</v>
      </c>
      <c r="G3511">
        <v>-40.340570661467297</v>
      </c>
      <c r="H3511">
        <v>-5.5796614927376096</v>
      </c>
      <c r="I3511">
        <v>-52.893426156539</v>
      </c>
      <c r="J3511">
        <v>-7.3750234519041502</v>
      </c>
      <c r="K3511">
        <v>39.497980262596997</v>
      </c>
      <c r="L3511">
        <v>43.886038507683601</v>
      </c>
      <c r="M3511">
        <v>36.720017175777201</v>
      </c>
      <c r="N3511">
        <v>0.25320574162679399</v>
      </c>
      <c r="O3511">
        <v>104.149955296115</v>
      </c>
      <c r="P3511">
        <v>18.156510980513399</v>
      </c>
      <c r="Q3511">
        <v>0.16647935436431999</v>
      </c>
    </row>
    <row r="3512" spans="1:17" hidden="1" x14ac:dyDescent="0.3">
      <c r="A3512" t="s">
        <v>7188</v>
      </c>
      <c r="B3512" t="s">
        <v>7189</v>
      </c>
      <c r="C3512" t="str">
        <f>IFERROR(VLOOKUP(Table1[[#This Row],[Ticker]],[1]!Table1[[Symbol]:[Industry]],2,FALSE),"-")</f>
        <v>-</v>
      </c>
      <c r="D3512" t="s">
        <v>1402</v>
      </c>
      <c r="E3512">
        <v>40.972949999999997</v>
      </c>
      <c r="F3512">
        <v>73.510000000000005</v>
      </c>
      <c r="G3512">
        <v>7.9855318559552098</v>
      </c>
      <c r="H3512">
        <v>13.534288231240399</v>
      </c>
      <c r="I3512">
        <v>-11.868985736647501</v>
      </c>
      <c r="J3512">
        <v>5.4209314553966799</v>
      </c>
      <c r="K3512">
        <v>67.375327766593401</v>
      </c>
      <c r="L3512">
        <v>60.544913090519998</v>
      </c>
      <c r="M3512">
        <v>63.291108995634801</v>
      </c>
      <c r="N3512">
        <v>1.86533175888723</v>
      </c>
      <c r="O3512">
        <v>7.0602639096721598</v>
      </c>
      <c r="P3512">
        <v>51.723426212590297</v>
      </c>
      <c r="Q3512">
        <v>7.9701375340147998E-2</v>
      </c>
    </row>
    <row r="3513" spans="1:17" hidden="1" x14ac:dyDescent="0.3">
      <c r="A3513" t="s">
        <v>7190</v>
      </c>
      <c r="B3513" t="s">
        <v>7191</v>
      </c>
      <c r="C3513" t="str">
        <f>IFERROR(VLOOKUP(Table1[[#This Row],[Ticker]],[1]!Table1[[Symbol]:[Industry]],2,FALSE),"-")</f>
        <v>-</v>
      </c>
      <c r="D3513" t="s">
        <v>637</v>
      </c>
      <c r="E3513">
        <v>40.943706900000002</v>
      </c>
      <c r="F3513">
        <v>28.77</v>
      </c>
      <c r="G3513">
        <v>75.4927001423018</v>
      </c>
      <c r="H3513">
        <v>20.0846675713636</v>
      </c>
      <c r="I3513">
        <v>18.862914100042701</v>
      </c>
      <c r="J3513">
        <v>-5.9427652833918199</v>
      </c>
      <c r="K3513">
        <v>25.497926577964499</v>
      </c>
      <c r="L3513">
        <v>21.408399978575002</v>
      </c>
      <c r="M3513">
        <v>52.106510774712497</v>
      </c>
      <c r="N3513">
        <v>0.48051025180386298</v>
      </c>
      <c r="O3513">
        <v>27.737226277372201</v>
      </c>
      <c r="P3513">
        <v>119.61832061068699</v>
      </c>
      <c r="Q3513">
        <v>5.4291663902874002E-2</v>
      </c>
    </row>
    <row r="3514" spans="1:17" hidden="1" x14ac:dyDescent="0.3">
      <c r="A3514" t="s">
        <v>7192</v>
      </c>
      <c r="B3514" t="s">
        <v>7193</v>
      </c>
      <c r="C3514" t="str">
        <f>IFERROR(VLOOKUP(Table1[[#This Row],[Ticker]],[1]!Table1[[Symbol]:[Industry]],2,FALSE),"-")</f>
        <v>-</v>
      </c>
      <c r="D3514" t="s">
        <v>798</v>
      </c>
      <c r="E3514">
        <v>40.933500000000002</v>
      </c>
      <c r="F3514">
        <v>143</v>
      </c>
      <c r="G3514">
        <v>-71.665194594540296</v>
      </c>
      <c r="H3514">
        <v>-0.56199268813460002</v>
      </c>
      <c r="I3514">
        <v>-57.172971067421301</v>
      </c>
      <c r="J3514">
        <v>2.86075099125773</v>
      </c>
      <c r="M3514">
        <v>51.069962467857302</v>
      </c>
      <c r="O3514">
        <v>101.923076923076</v>
      </c>
      <c r="P3514">
        <v>14.399999999999901</v>
      </c>
    </row>
    <row r="3515" spans="1:17" hidden="1" x14ac:dyDescent="0.3">
      <c r="A3515" t="s">
        <v>7194</v>
      </c>
      <c r="B3515" t="s">
        <v>7195</v>
      </c>
      <c r="C3515" t="str">
        <f>IFERROR(VLOOKUP(Table1[[#This Row],[Ticker]],[1]!Table1[[Symbol]:[Industry]],2,FALSE),"-")</f>
        <v>-</v>
      </c>
      <c r="E3515">
        <v>40.914000000000001</v>
      </c>
      <c r="F3515">
        <v>66.83</v>
      </c>
      <c r="G3515">
        <v>607.99356769580095</v>
      </c>
      <c r="H3515">
        <v>1.2252078800466899</v>
      </c>
      <c r="I3515">
        <v>63.8660942444643</v>
      </c>
      <c r="J3515">
        <v>-7.92377165551963</v>
      </c>
      <c r="K3515">
        <v>59.399754100238397</v>
      </c>
      <c r="L3515">
        <v>40.047576582473802</v>
      </c>
      <c r="M3515">
        <v>43.684425314129101</v>
      </c>
      <c r="N3515">
        <v>0.31503087942480501</v>
      </c>
      <c r="O3515">
        <v>9.9057309591500804</v>
      </c>
      <c r="P3515">
        <v>672.60115606936404</v>
      </c>
      <c r="Q3515">
        <v>0.12453509450287301</v>
      </c>
    </row>
    <row r="3516" spans="1:17" hidden="1" x14ac:dyDescent="0.3">
      <c r="A3516" t="s">
        <v>7196</v>
      </c>
      <c r="B3516" t="s">
        <v>7197</v>
      </c>
      <c r="C3516" t="str">
        <f>IFERROR(VLOOKUP(Table1[[#This Row],[Ticker]],[1]!Table1[[Symbol]:[Industry]],2,FALSE),"-")</f>
        <v>-</v>
      </c>
      <c r="D3516" t="s">
        <v>243</v>
      </c>
      <c r="E3516">
        <v>40.898389520000002</v>
      </c>
      <c r="F3516">
        <v>71.16</v>
      </c>
      <c r="G3516">
        <v>5.4489916492793498</v>
      </c>
      <c r="H3516">
        <v>-2.8748027560471501</v>
      </c>
      <c r="I3516">
        <v>-24.629057622580198</v>
      </c>
      <c r="J3516">
        <v>-7.9314390553320004</v>
      </c>
      <c r="K3516">
        <v>78.911631851942303</v>
      </c>
      <c r="L3516">
        <v>74.944187106745005</v>
      </c>
      <c r="M3516">
        <v>42.429320526176397</v>
      </c>
      <c r="N3516">
        <v>1.279153989531</v>
      </c>
      <c r="O3516">
        <v>60.202360876897103</v>
      </c>
      <c r="P3516">
        <v>62.651428571428497</v>
      </c>
      <c r="Q3516">
        <v>3.1250681222454002E-2</v>
      </c>
    </row>
    <row r="3517" spans="1:17" hidden="1" x14ac:dyDescent="0.3">
      <c r="A3517" t="s">
        <v>7198</v>
      </c>
      <c r="B3517" t="s">
        <v>7199</v>
      </c>
      <c r="C3517" t="str">
        <f>IFERROR(VLOOKUP(Table1[[#This Row],[Ticker]],[1]!Table1[[Symbol]:[Industry]],2,FALSE),"-")</f>
        <v>-</v>
      </c>
      <c r="D3517" t="s">
        <v>177</v>
      </c>
      <c r="E3517">
        <v>40.776105000000001</v>
      </c>
      <c r="F3517">
        <v>24.01</v>
      </c>
      <c r="G3517">
        <v>99.648383468263702</v>
      </c>
      <c r="H3517">
        <v>-20.759935308912301</v>
      </c>
      <c r="I3517">
        <v>23.129556906055601</v>
      </c>
      <c r="J3517">
        <v>-8.6519837656241698</v>
      </c>
      <c r="K3517">
        <v>22.9658714144669</v>
      </c>
      <c r="L3517">
        <v>19.475740983957401</v>
      </c>
      <c r="M3517">
        <v>34.105063806384898</v>
      </c>
      <c r="N3517">
        <v>0.83849087200402495</v>
      </c>
      <c r="O3517">
        <v>15.9933361099541</v>
      </c>
      <c r="P3517">
        <v>152.47108307045201</v>
      </c>
      <c r="Q3517">
        <v>7.9642620515863002E-2</v>
      </c>
    </row>
    <row r="3518" spans="1:17" hidden="1" x14ac:dyDescent="0.3">
      <c r="A3518" t="s">
        <v>7200</v>
      </c>
      <c r="B3518" t="s">
        <v>7201</v>
      </c>
      <c r="C3518" t="str">
        <f>IFERROR(VLOOKUP(Table1[[#This Row],[Ticker]],[1]!Table1[[Symbol]:[Industry]],2,FALSE),"-")</f>
        <v>-</v>
      </c>
      <c r="E3518">
        <v>40.698480000000004</v>
      </c>
      <c r="F3518">
        <v>49.78</v>
      </c>
      <c r="G3518">
        <v>-63.189338287105002</v>
      </c>
      <c r="H3518">
        <v>-5.3121218252467202</v>
      </c>
      <c r="I3518">
        <v>-43.010159193445702</v>
      </c>
      <c r="J3518">
        <v>0.27548673715723199</v>
      </c>
      <c r="K3518">
        <v>51.289457163833298</v>
      </c>
      <c r="L3518">
        <v>56.623410643730097</v>
      </c>
      <c r="M3518">
        <v>51.452524801590201</v>
      </c>
      <c r="N3518">
        <v>0.68469505178365897</v>
      </c>
      <c r="O3518">
        <v>66.733627963037307</v>
      </c>
      <c r="P3518">
        <v>15.4720482486662</v>
      </c>
    </row>
    <row r="3519" spans="1:17" hidden="1" x14ac:dyDescent="0.3">
      <c r="A3519" t="s">
        <v>7202</v>
      </c>
      <c r="B3519" t="s">
        <v>7203</v>
      </c>
      <c r="C3519" t="str">
        <f>IFERROR(VLOOKUP(Table1[[#This Row],[Ticker]],[1]!Table1[[Symbol]:[Industry]],2,FALSE),"-")</f>
        <v>-</v>
      </c>
      <c r="D3519" t="s">
        <v>46</v>
      </c>
      <c r="E3519">
        <v>40.631274904999998</v>
      </c>
      <c r="F3519">
        <v>73.7</v>
      </c>
      <c r="G3519">
        <v>-42.8419459968556</v>
      </c>
      <c r="H3519">
        <v>-14.758345142159699</v>
      </c>
      <c r="I3519">
        <v>-28.349722469736601</v>
      </c>
      <c r="J3519">
        <v>-0.63042421321924202</v>
      </c>
      <c r="M3519">
        <v>25.042923178179301</v>
      </c>
      <c r="O3519">
        <v>24.626865671641699</v>
      </c>
      <c r="P3519">
        <v>2.36111111111112</v>
      </c>
    </row>
    <row r="3520" spans="1:17" hidden="1" x14ac:dyDescent="0.3">
      <c r="A3520" t="s">
        <v>7204</v>
      </c>
      <c r="B3520" t="s">
        <v>7205</v>
      </c>
      <c r="C3520" t="str">
        <f>IFERROR(VLOOKUP(Table1[[#This Row],[Ticker]],[1]!Table1[[Symbol]:[Industry]],2,FALSE),"-")</f>
        <v>-</v>
      </c>
      <c r="D3520" t="s">
        <v>75</v>
      </c>
      <c r="E3520">
        <v>40.615514500000003</v>
      </c>
      <c r="F3520">
        <v>0.73</v>
      </c>
      <c r="G3520">
        <v>-20.0766101496578</v>
      </c>
      <c r="H3520">
        <v>-49.587214189778699</v>
      </c>
      <c r="I3520">
        <v>-50.858439218084698</v>
      </c>
      <c r="J3520">
        <v>-3.5021634419366201</v>
      </c>
      <c r="K3520">
        <v>1.0451962021458501</v>
      </c>
      <c r="L3520">
        <v>1.03328907851078</v>
      </c>
      <c r="M3520">
        <v>22.316475729226902</v>
      </c>
      <c r="N3520">
        <v>1.8066920301157401</v>
      </c>
      <c r="O3520">
        <v>147.945205479452</v>
      </c>
      <c r="P3520">
        <v>26.172839506172799</v>
      </c>
      <c r="Q3520">
        <v>9.9618395142205995E-2</v>
      </c>
    </row>
    <row r="3521" spans="1:17" hidden="1" x14ac:dyDescent="0.3">
      <c r="A3521" t="s">
        <v>7206</v>
      </c>
      <c r="B3521" t="s">
        <v>7207</v>
      </c>
      <c r="C3521" t="str">
        <f>IFERROR(VLOOKUP(Table1[[#This Row],[Ticker]],[1]!Table1[[Symbol]:[Industry]],2,FALSE),"-")</f>
        <v>-</v>
      </c>
      <c r="D3521" t="s">
        <v>140</v>
      </c>
      <c r="E3521">
        <v>40.511244224000002</v>
      </c>
      <c r="F3521">
        <v>6.89</v>
      </c>
      <c r="G3521">
        <v>25.026534728767899</v>
      </c>
      <c r="H3521">
        <v>-3.6150419995770098</v>
      </c>
      <c r="I3521">
        <v>-31.3250178510471</v>
      </c>
      <c r="J3521">
        <v>-0.191008843110794</v>
      </c>
      <c r="K3521">
        <v>6.7704296953326502</v>
      </c>
      <c r="L3521">
        <v>6.5281433776202604</v>
      </c>
      <c r="M3521">
        <v>59.518406345838002</v>
      </c>
      <c r="N3521">
        <v>1.3819194751639801</v>
      </c>
      <c r="O3521">
        <v>56.023222060957899</v>
      </c>
      <c r="P3521">
        <v>58.390804597701099</v>
      </c>
      <c r="Q3521">
        <v>-7.2565846638991002E-2</v>
      </c>
    </row>
    <row r="3522" spans="1:17" hidden="1" x14ac:dyDescent="0.3">
      <c r="A3522" t="s">
        <v>7208</v>
      </c>
      <c r="B3522" t="s">
        <v>7209</v>
      </c>
      <c r="C3522" t="str">
        <f>IFERROR(VLOOKUP(Table1[[#This Row],[Ticker]],[1]!Table1[[Symbol]:[Industry]],2,FALSE),"-")</f>
        <v>-</v>
      </c>
      <c r="E3522">
        <v>40.497599999999998</v>
      </c>
      <c r="F3522">
        <v>64.25</v>
      </c>
      <c r="G3522">
        <v>-43.090314708102198</v>
      </c>
      <c r="H3522">
        <v>21.825756240328701</v>
      </c>
      <c r="I3522">
        <v>-26.128771784166499</v>
      </c>
      <c r="J3522">
        <v>-2.7557928962669398</v>
      </c>
      <c r="K3522">
        <v>52.926418153495597</v>
      </c>
      <c r="M3522">
        <v>61.715880261538601</v>
      </c>
      <c r="N3522">
        <v>3.05741626794258</v>
      </c>
      <c r="O3522">
        <v>38.583657587548601</v>
      </c>
      <c r="P3522">
        <v>48.554913294797601</v>
      </c>
    </row>
    <row r="3523" spans="1:17" hidden="1" x14ac:dyDescent="0.3">
      <c r="A3523" t="s">
        <v>7210</v>
      </c>
      <c r="B3523" t="s">
        <v>7211</v>
      </c>
      <c r="C3523" t="str">
        <f>IFERROR(VLOOKUP(Table1[[#This Row],[Ticker]],[1]!Table1[[Symbol]:[Industry]],2,FALSE),"-")</f>
        <v>-</v>
      </c>
      <c r="D3523" t="s">
        <v>49</v>
      </c>
      <c r="E3523">
        <v>40.451390400000001</v>
      </c>
      <c r="F3523">
        <v>58.55</v>
      </c>
      <c r="G3523">
        <v>-8.1192084169751801</v>
      </c>
      <c r="H3523">
        <v>-9.9128734293535494</v>
      </c>
      <c r="I3523">
        <v>9.8663931501108006</v>
      </c>
      <c r="J3523">
        <v>-2.1522679230139401</v>
      </c>
      <c r="K3523">
        <v>59.873729997959501</v>
      </c>
      <c r="L3523">
        <v>56.791452786870899</v>
      </c>
      <c r="M3523">
        <v>49.913135749027703</v>
      </c>
      <c r="N3523">
        <v>0.86444519186510804</v>
      </c>
      <c r="O3523">
        <v>34.073441502988899</v>
      </c>
      <c r="P3523">
        <v>44.567901234567799</v>
      </c>
      <c r="Q3523">
        <v>8.6950645692418005E-2</v>
      </c>
    </row>
    <row r="3524" spans="1:17" hidden="1" x14ac:dyDescent="0.3">
      <c r="A3524" t="s">
        <v>7212</v>
      </c>
      <c r="B3524" t="s">
        <v>7213</v>
      </c>
      <c r="C3524" t="str">
        <f>IFERROR(VLOOKUP(Table1[[#This Row],[Ticker]],[1]!Table1[[Symbol]:[Industry]],2,FALSE),"-")</f>
        <v>-</v>
      </c>
      <c r="E3524">
        <v>40.374655750000002</v>
      </c>
      <c r="F3524">
        <v>78.55</v>
      </c>
      <c r="G3524">
        <v>7.2091216604618804</v>
      </c>
      <c r="H3524">
        <v>41.060174573418799</v>
      </c>
      <c r="I3524">
        <v>28.2079178298127</v>
      </c>
      <c r="J3524">
        <v>-10.119162560738101</v>
      </c>
      <c r="K3524">
        <v>73.082390796613296</v>
      </c>
      <c r="L3524">
        <v>62.373336956598898</v>
      </c>
      <c r="M3524">
        <v>38.834976252623598</v>
      </c>
      <c r="N3524">
        <v>1.38635968138708</v>
      </c>
      <c r="O3524">
        <v>55.213239974538503</v>
      </c>
      <c r="P3524">
        <v>138.030303030303</v>
      </c>
      <c r="Q3524">
        <v>4.9456094181278998E-2</v>
      </c>
    </row>
    <row r="3525" spans="1:17" hidden="1" x14ac:dyDescent="0.3">
      <c r="A3525" t="s">
        <v>7214</v>
      </c>
      <c r="B3525" t="s">
        <v>7215</v>
      </c>
      <c r="C3525" t="str">
        <f>IFERROR(VLOOKUP(Table1[[#This Row],[Ticker]],[1]!Table1[[Symbol]:[Industry]],2,FALSE),"-")</f>
        <v>-</v>
      </c>
      <c r="E3525">
        <v>40.366737659999998</v>
      </c>
      <c r="F3525">
        <v>32.53</v>
      </c>
      <c r="G3525">
        <v>-43.888789160060803</v>
      </c>
      <c r="H3525">
        <v>-19.515709952490599</v>
      </c>
      <c r="I3525">
        <v>-31.0497584871264</v>
      </c>
      <c r="J3525">
        <v>-0.51414442881621802</v>
      </c>
      <c r="K3525">
        <v>33.190686232269698</v>
      </c>
      <c r="L3525">
        <v>36.467514963961001</v>
      </c>
      <c r="M3525">
        <v>48.925734489178801</v>
      </c>
      <c r="N3525">
        <v>1.2054280142370599</v>
      </c>
      <c r="O3525">
        <v>51.982785121426303</v>
      </c>
      <c r="P3525">
        <v>9.7133220910623894</v>
      </c>
      <c r="Q3525">
        <v>0.13617214162889699</v>
      </c>
    </row>
    <row r="3526" spans="1:17" hidden="1" x14ac:dyDescent="0.3">
      <c r="A3526" t="s">
        <v>7216</v>
      </c>
      <c r="B3526" t="s">
        <v>7217</v>
      </c>
      <c r="C3526" t="str">
        <f>IFERROR(VLOOKUP(Table1[[#This Row],[Ticker]],[1]!Table1[[Symbol]:[Industry]],2,FALSE),"-")</f>
        <v>-</v>
      </c>
      <c r="E3526">
        <v>40.354165199999997</v>
      </c>
      <c r="F3526">
        <v>78.099999999999994</v>
      </c>
      <c r="G3526">
        <v>-58.073077819663403</v>
      </c>
      <c r="H3526">
        <v>1.0782639981407101</v>
      </c>
      <c r="I3526">
        <v>-43.580854292544501</v>
      </c>
      <c r="J3526">
        <v>-12.9068818589838</v>
      </c>
      <c r="M3526">
        <v>44.075295553434401</v>
      </c>
      <c r="O3526">
        <v>61.344430217669597</v>
      </c>
      <c r="P3526">
        <v>11.73104434907</v>
      </c>
    </row>
    <row r="3527" spans="1:17" hidden="1" x14ac:dyDescent="0.3">
      <c r="A3527" t="s">
        <v>7218</v>
      </c>
      <c r="B3527" t="s">
        <v>7219</v>
      </c>
      <c r="C3527" t="str">
        <f>IFERROR(VLOOKUP(Table1[[#This Row],[Ticker]],[1]!Table1[[Symbol]:[Industry]],2,FALSE),"-")</f>
        <v>-</v>
      </c>
      <c r="D3527" t="s">
        <v>1402</v>
      </c>
      <c r="E3527">
        <v>40.347568875</v>
      </c>
      <c r="F3527">
        <v>37.549999999999997</v>
      </c>
      <c r="G3527">
        <v>-25.731795412940102</v>
      </c>
      <c r="H3527">
        <v>2.2297500959355299</v>
      </c>
      <c r="I3527">
        <v>-29.291551346501901</v>
      </c>
      <c r="J3527">
        <v>-1.94664794085516</v>
      </c>
      <c r="K3527">
        <v>36.197661991253398</v>
      </c>
      <c r="L3527">
        <v>37.6548862145032</v>
      </c>
      <c r="M3527">
        <v>46.6764294634471</v>
      </c>
      <c r="N3527">
        <v>0.82460732984293195</v>
      </c>
      <c r="O3527">
        <v>39.6804260985353</v>
      </c>
      <c r="P3527">
        <v>29.706390328151901</v>
      </c>
    </row>
    <row r="3528" spans="1:17" hidden="1" x14ac:dyDescent="0.3">
      <c r="A3528" t="s">
        <v>7220</v>
      </c>
      <c r="B3528" t="s">
        <v>7221</v>
      </c>
      <c r="C3528" t="str">
        <f>IFERROR(VLOOKUP(Table1[[#This Row],[Ticker]],[1]!Table1[[Symbol]:[Industry]],2,FALSE),"-")</f>
        <v>-</v>
      </c>
      <c r="D3528" t="s">
        <v>46</v>
      </c>
      <c r="E3528">
        <v>40.325602169999897</v>
      </c>
      <c r="F3528">
        <v>1109.4000000000001</v>
      </c>
      <c r="G3528">
        <v>91.127375064902395</v>
      </c>
      <c r="H3528">
        <v>59.845260762426797</v>
      </c>
      <c r="I3528">
        <v>0.34355119036313397</v>
      </c>
      <c r="J3528">
        <v>28.9162752086579</v>
      </c>
      <c r="K3528">
        <v>811.14245972986203</v>
      </c>
      <c r="L3528">
        <v>741.28440844073896</v>
      </c>
      <c r="M3528">
        <v>96.015950722094502</v>
      </c>
      <c r="N3528">
        <v>3.0752195144829799</v>
      </c>
      <c r="O3528">
        <v>10.208220659816099</v>
      </c>
      <c r="P3528">
        <v>141.173913043478</v>
      </c>
      <c r="Q3528">
        <v>0.111742273883217</v>
      </c>
    </row>
    <row r="3529" spans="1:17" hidden="1" x14ac:dyDescent="0.3">
      <c r="A3529" t="s">
        <v>7222</v>
      </c>
      <c r="B3529" t="s">
        <v>7223</v>
      </c>
      <c r="C3529" t="str">
        <f>IFERROR(VLOOKUP(Table1[[#This Row],[Ticker]],[1]!Table1[[Symbol]:[Industry]],2,FALSE),"-")</f>
        <v>-</v>
      </c>
      <c r="D3529" t="s">
        <v>1224</v>
      </c>
      <c r="E3529">
        <v>40.323630319999999</v>
      </c>
      <c r="F3529">
        <v>9.35</v>
      </c>
      <c r="G3529">
        <v>-80.903253244815602</v>
      </c>
      <c r="H3529">
        <v>-34.712124648231402</v>
      </c>
      <c r="I3529">
        <v>-67.597016964153696</v>
      </c>
      <c r="J3529">
        <v>-14.998245274801301</v>
      </c>
      <c r="K3529">
        <v>13.814918144845301</v>
      </c>
      <c r="L3529">
        <v>18.134942910615401</v>
      </c>
      <c r="M3529">
        <v>16.163233286275499</v>
      </c>
      <c r="N3529">
        <v>0.51720103858330801</v>
      </c>
      <c r="O3529">
        <v>171.65775401069499</v>
      </c>
      <c r="P3529">
        <v>0</v>
      </c>
      <c r="Q3529">
        <v>9.6181811452316995E-2</v>
      </c>
    </row>
    <row r="3530" spans="1:17" hidden="1" x14ac:dyDescent="0.3">
      <c r="A3530" t="s">
        <v>7224</v>
      </c>
      <c r="B3530" t="s">
        <v>7225</v>
      </c>
      <c r="C3530" t="str">
        <f>IFERROR(VLOOKUP(Table1[[#This Row],[Ticker]],[1]!Table1[[Symbol]:[Industry]],2,FALSE),"-")</f>
        <v>-</v>
      </c>
      <c r="E3530">
        <v>40.311373199999998</v>
      </c>
      <c r="F3530">
        <v>152.30000000000001</v>
      </c>
      <c r="G3530">
        <v>-0.27367231056950198</v>
      </c>
      <c r="H3530">
        <v>3.7297500959355498</v>
      </c>
      <c r="I3530">
        <v>14.2185512165494</v>
      </c>
      <c r="J3530">
        <v>-5.5749374145393498</v>
      </c>
      <c r="K3530">
        <v>145.622367579849</v>
      </c>
      <c r="M3530">
        <v>47.077381540294503</v>
      </c>
      <c r="N3530">
        <v>0.55795780151080998</v>
      </c>
      <c r="O3530">
        <v>11.720288903479901</v>
      </c>
      <c r="P3530">
        <v>36.960431654676199</v>
      </c>
    </row>
    <row r="3531" spans="1:17" hidden="1" x14ac:dyDescent="0.3">
      <c r="A3531" t="s">
        <v>7226</v>
      </c>
      <c r="B3531" t="s">
        <v>7227</v>
      </c>
      <c r="C3531" t="str">
        <f>IFERROR(VLOOKUP(Table1[[#This Row],[Ticker]],[1]!Table1[[Symbol]:[Industry]],2,FALSE),"-")</f>
        <v>-</v>
      </c>
      <c r="E3531">
        <v>40.164124000000001</v>
      </c>
      <c r="F3531">
        <v>13.35</v>
      </c>
      <c r="G3531">
        <v>-40.605121532708303</v>
      </c>
      <c r="H3531">
        <v>-6.5254150791832197</v>
      </c>
      <c r="I3531">
        <v>-33.5647427501493</v>
      </c>
      <c r="J3531">
        <v>1.15756258546063</v>
      </c>
      <c r="K3531">
        <v>12.9426382349561</v>
      </c>
      <c r="L3531">
        <v>15.0131849897252</v>
      </c>
      <c r="M3531">
        <v>63.308048092596103</v>
      </c>
      <c r="N3531">
        <v>2.4339983849557898</v>
      </c>
      <c r="O3531">
        <v>87.640449438202197</v>
      </c>
      <c r="P3531">
        <v>21.363636363636299</v>
      </c>
      <c r="Q3531">
        <v>9.8179702096257995E-2</v>
      </c>
    </row>
    <row r="3532" spans="1:17" hidden="1" x14ac:dyDescent="0.3">
      <c r="A3532" t="s">
        <v>7228</v>
      </c>
      <c r="B3532" t="s">
        <v>7229</v>
      </c>
      <c r="C3532" t="str">
        <f>IFERROR(VLOOKUP(Table1[[#This Row],[Ticker]],[1]!Table1[[Symbol]:[Industry]],2,FALSE),"-")</f>
        <v>-</v>
      </c>
      <c r="E3532">
        <v>40.078752000000001</v>
      </c>
      <c r="F3532">
        <v>149.44999999999999</v>
      </c>
      <c r="G3532">
        <v>89.878715832758004</v>
      </c>
      <c r="H3532">
        <v>33.207701405076499</v>
      </c>
      <c r="I3532">
        <v>122.668745923218</v>
      </c>
      <c r="J3532">
        <v>8.4538180281311597</v>
      </c>
      <c r="K3532">
        <v>115.815048135515</v>
      </c>
      <c r="L3532">
        <v>86.438649116912998</v>
      </c>
      <c r="M3532">
        <v>90.735546144324701</v>
      </c>
      <c r="N3532">
        <v>2.2144391042028801</v>
      </c>
      <c r="O3532">
        <v>2.7099364335898302</v>
      </c>
      <c r="P3532">
        <v>198.89999999999901</v>
      </c>
    </row>
    <row r="3533" spans="1:17" hidden="1" x14ac:dyDescent="0.3">
      <c r="A3533" t="s">
        <v>7230</v>
      </c>
      <c r="B3533" t="s">
        <v>7231</v>
      </c>
      <c r="C3533" t="str">
        <f>IFERROR(VLOOKUP(Table1[[#This Row],[Ticker]],[1]!Table1[[Symbol]:[Industry]],2,FALSE),"-")</f>
        <v>-</v>
      </c>
      <c r="D3533" t="s">
        <v>443</v>
      </c>
      <c r="E3533">
        <v>40.072843800000001</v>
      </c>
      <c r="F3533">
        <v>2.54</v>
      </c>
      <c r="G3533">
        <v>10.895260597493801</v>
      </c>
      <c r="H3533">
        <v>10.9440358102212</v>
      </c>
      <c r="I3533">
        <v>-28.6311246480943</v>
      </c>
      <c r="J3533">
        <v>0.79398281892366895</v>
      </c>
      <c r="K3533">
        <v>2.5130810734792299</v>
      </c>
      <c r="L3533">
        <v>2.4023864079898498</v>
      </c>
      <c r="M3533">
        <v>59.712059190450198</v>
      </c>
      <c r="N3533">
        <v>1.43712906794187</v>
      </c>
      <c r="O3533">
        <v>43.700787401574701</v>
      </c>
      <c r="P3533">
        <v>53.939393939393902</v>
      </c>
      <c r="Q3533">
        <v>3.0410200900165E-2</v>
      </c>
    </row>
    <row r="3534" spans="1:17" hidden="1" x14ac:dyDescent="0.3">
      <c r="A3534" t="s">
        <v>7232</v>
      </c>
      <c r="B3534" t="s">
        <v>7233</v>
      </c>
      <c r="C3534" t="str">
        <f>IFERROR(VLOOKUP(Table1[[#This Row],[Ticker]],[1]!Table1[[Symbol]:[Industry]],2,FALSE),"-")</f>
        <v>-</v>
      </c>
      <c r="D3534" t="s">
        <v>127</v>
      </c>
      <c r="E3534">
        <v>39.882856239320702</v>
      </c>
      <c r="F3534">
        <v>31.7</v>
      </c>
      <c r="M3534">
        <v>8.5813433096764804</v>
      </c>
      <c r="N3534">
        <v>1</v>
      </c>
    </row>
    <row r="3535" spans="1:17" hidden="1" x14ac:dyDescent="0.3">
      <c r="A3535" t="s">
        <v>7234</v>
      </c>
      <c r="B3535" t="s">
        <v>7235</v>
      </c>
      <c r="C3535" t="str">
        <f>IFERROR(VLOOKUP(Table1[[#This Row],[Ticker]],[1]!Table1[[Symbol]:[Industry]],2,FALSE),"-")</f>
        <v>-</v>
      </c>
      <c r="D3535" t="s">
        <v>130</v>
      </c>
      <c r="E3535">
        <v>39.856576613000001</v>
      </c>
      <c r="F3535">
        <v>72.069999999999993</v>
      </c>
      <c r="G3535">
        <v>-36.201786386912303</v>
      </c>
      <c r="H3535">
        <v>-17.058406192220701</v>
      </c>
      <c r="I3535">
        <v>-31.159112892572502</v>
      </c>
      <c r="J3535">
        <v>-9.3030465515952105</v>
      </c>
      <c r="K3535">
        <v>76.635301667959993</v>
      </c>
      <c r="L3535">
        <v>82.414758082400994</v>
      </c>
      <c r="M3535">
        <v>40.351315194470303</v>
      </c>
      <c r="N3535">
        <v>0.46049703496889699</v>
      </c>
      <c r="O3535">
        <v>29.7904814763424</v>
      </c>
      <c r="P3535">
        <v>13.4960629921259</v>
      </c>
      <c r="Q3535">
        <v>8.0752010557396003E-2</v>
      </c>
    </row>
    <row r="3536" spans="1:17" hidden="1" x14ac:dyDescent="0.3">
      <c r="A3536" t="s">
        <v>7236</v>
      </c>
      <c r="B3536" t="s">
        <v>7237</v>
      </c>
      <c r="C3536" t="str">
        <f>IFERROR(VLOOKUP(Table1[[#This Row],[Ticker]],[1]!Table1[[Symbol]:[Industry]],2,FALSE),"-")</f>
        <v>-</v>
      </c>
      <c r="D3536" t="s">
        <v>1545</v>
      </c>
      <c r="E3536">
        <v>39.756419999999999</v>
      </c>
      <c r="F3536">
        <v>126.5</v>
      </c>
      <c r="G3536">
        <v>-56.415867958447997</v>
      </c>
      <c r="H3536">
        <v>-20.383942770769298</v>
      </c>
      <c r="I3536">
        <v>-41.923644431329002</v>
      </c>
      <c r="J3536">
        <v>-3.4547451068470498</v>
      </c>
      <c r="K3536">
        <v>169.24678061146099</v>
      </c>
      <c r="M3536">
        <v>35.165225783458197</v>
      </c>
      <c r="N3536">
        <v>0.58911704312114899</v>
      </c>
      <c r="O3536">
        <v>127.826086956521</v>
      </c>
      <c r="P3536">
        <v>5.1100955546323297</v>
      </c>
    </row>
    <row r="3537" spans="1:17" hidden="1" x14ac:dyDescent="0.3">
      <c r="A3537" t="s">
        <v>7238</v>
      </c>
      <c r="B3537" t="s">
        <v>7239</v>
      </c>
      <c r="C3537" t="str">
        <f>IFERROR(VLOOKUP(Table1[[#This Row],[Ticker]],[1]!Table1[[Symbol]:[Industry]],2,FALSE),"-")</f>
        <v>-</v>
      </c>
      <c r="E3537">
        <v>39.742868111999996</v>
      </c>
      <c r="F3537">
        <v>23.45</v>
      </c>
      <c r="G3537">
        <v>-10.312927788912299</v>
      </c>
      <c r="H3537">
        <v>13.5847154703911</v>
      </c>
      <c r="I3537">
        <v>-33.218538004899301</v>
      </c>
      <c r="J3537">
        <v>8.6384842444468006</v>
      </c>
      <c r="K3537">
        <v>21.569615930519099</v>
      </c>
      <c r="L3537">
        <v>23.1601393912139</v>
      </c>
      <c r="M3537">
        <v>78.550440969638004</v>
      </c>
      <c r="N3537">
        <v>1.5465851580018599</v>
      </c>
      <c r="O3537">
        <v>36.460554371002097</v>
      </c>
      <c r="P3537">
        <v>35.158501440922102</v>
      </c>
      <c r="Q3537">
        <v>3.5858439675486999E-2</v>
      </c>
    </row>
    <row r="3538" spans="1:17" hidden="1" x14ac:dyDescent="0.3">
      <c r="A3538" t="s">
        <v>7240</v>
      </c>
      <c r="B3538" t="s">
        <v>7241</v>
      </c>
      <c r="C3538" t="str">
        <f>IFERROR(VLOOKUP(Table1[[#This Row],[Ticker]],[1]!Table1[[Symbol]:[Industry]],2,FALSE),"-")</f>
        <v>-</v>
      </c>
      <c r="E3538">
        <v>39.658669119999999</v>
      </c>
      <c r="F3538">
        <v>5.04</v>
      </c>
      <c r="G3538">
        <v>39.934596963562797</v>
      </c>
      <c r="H3538">
        <v>-6.0249564378407499</v>
      </c>
      <c r="I3538">
        <v>-24.863181048332201</v>
      </c>
      <c r="J3538">
        <v>0.42568139734183102</v>
      </c>
      <c r="K3538">
        <v>5.3074581906815297</v>
      </c>
      <c r="L3538">
        <v>4.9568841389465801</v>
      </c>
      <c r="M3538">
        <v>45.030432170395997</v>
      </c>
      <c r="N3538">
        <v>2.7536566490640402</v>
      </c>
      <c r="O3538">
        <v>45.634920634920597</v>
      </c>
      <c r="P3538">
        <v>175.40983606557299</v>
      </c>
      <c r="Q3538">
        <v>7.1003234437767002E-2</v>
      </c>
    </row>
    <row r="3539" spans="1:17" hidden="1" x14ac:dyDescent="0.3">
      <c r="A3539" t="s">
        <v>7242</v>
      </c>
      <c r="B3539" t="s">
        <v>7243</v>
      </c>
      <c r="C3539" t="str">
        <f>IFERROR(VLOOKUP(Table1[[#This Row],[Ticker]],[1]!Table1[[Symbol]:[Industry]],2,FALSE),"-")</f>
        <v>-</v>
      </c>
      <c r="E3539">
        <v>39.621079999999999</v>
      </c>
      <c r="F3539">
        <v>154</v>
      </c>
      <c r="G3539">
        <v>-39.885182767219099</v>
      </c>
      <c r="H3539">
        <v>-3.6861011760801099</v>
      </c>
      <c r="I3539">
        <v>-56.909813172684501</v>
      </c>
      <c r="J3539">
        <v>1.3065281027020099</v>
      </c>
      <c r="K3539">
        <v>158.855062242396</v>
      </c>
      <c r="L3539">
        <v>202.97032339275299</v>
      </c>
      <c r="M3539">
        <v>35.916868747216299</v>
      </c>
      <c r="N3539">
        <v>9.9173553719008198E-2</v>
      </c>
      <c r="O3539">
        <v>113.636363636363</v>
      </c>
      <c r="P3539">
        <v>23.843988741455501</v>
      </c>
    </row>
    <row r="3540" spans="1:17" hidden="1" x14ac:dyDescent="0.3">
      <c r="A3540" t="s">
        <v>7244</v>
      </c>
      <c r="B3540" t="s">
        <v>7245</v>
      </c>
      <c r="C3540" t="str">
        <f>IFERROR(VLOOKUP(Table1[[#This Row],[Ticker]],[1]!Table1[[Symbol]:[Industry]],2,FALSE),"-")</f>
        <v>-</v>
      </c>
      <c r="D3540" t="s">
        <v>140</v>
      </c>
      <c r="E3540">
        <v>39.610188000000001</v>
      </c>
      <c r="F3540">
        <v>28.9</v>
      </c>
      <c r="G3540">
        <v>-40.133379983385502</v>
      </c>
      <c r="H3540">
        <v>-4.6207449062166397</v>
      </c>
      <c r="I3540">
        <v>-26.659075709557602</v>
      </c>
      <c r="J3540">
        <v>1.0152441019922499E-2</v>
      </c>
      <c r="K3540">
        <v>30.967933691346001</v>
      </c>
      <c r="L3540">
        <v>31.9903548559653</v>
      </c>
      <c r="M3540">
        <v>43.218507473774601</v>
      </c>
      <c r="N3540">
        <v>3.03485987696514</v>
      </c>
      <c r="O3540">
        <v>40.138408304498199</v>
      </c>
      <c r="P3540">
        <v>19.917012448132699</v>
      </c>
    </row>
    <row r="3541" spans="1:17" hidden="1" x14ac:dyDescent="0.3">
      <c r="A3541" t="s">
        <v>7246</v>
      </c>
      <c r="B3541" t="s">
        <v>7247</v>
      </c>
      <c r="C3541" t="str">
        <f>IFERROR(VLOOKUP(Table1[[#This Row],[Ticker]],[1]!Table1[[Symbol]:[Industry]],2,FALSE),"-")</f>
        <v>-</v>
      </c>
      <c r="E3541">
        <v>39.51885</v>
      </c>
      <c r="F3541">
        <v>92.84</v>
      </c>
      <c r="G3541">
        <v>-26.034469132235799</v>
      </c>
      <c r="H3541">
        <v>-8.5166098956238496</v>
      </c>
      <c r="I3541">
        <v>-21.2811524932624</v>
      </c>
      <c r="J3541">
        <v>-4.0291675128584297</v>
      </c>
      <c r="K3541">
        <v>95.346901904552794</v>
      </c>
      <c r="L3541">
        <v>95.126938778029995</v>
      </c>
      <c r="M3541">
        <v>39.274586812488998</v>
      </c>
      <c r="N3541">
        <v>0.767507991137238</v>
      </c>
      <c r="O3541">
        <v>53.920723825937003</v>
      </c>
      <c r="P3541">
        <v>22.157894736842099</v>
      </c>
      <c r="Q3541">
        <v>9.6435754889865E-2</v>
      </c>
    </row>
    <row r="3542" spans="1:17" hidden="1" x14ac:dyDescent="0.3">
      <c r="A3542" t="s">
        <v>7248</v>
      </c>
      <c r="B3542" t="s">
        <v>7249</v>
      </c>
      <c r="C3542" t="str">
        <f>IFERROR(VLOOKUP(Table1[[#This Row],[Ticker]],[1]!Table1[[Symbol]:[Industry]],2,FALSE),"-")</f>
        <v>-</v>
      </c>
      <c r="D3542" t="s">
        <v>29</v>
      </c>
      <c r="E3542">
        <v>39.393454079999998</v>
      </c>
      <c r="F3542">
        <v>37.020000000000003</v>
      </c>
      <c r="G3542">
        <v>35.966384352828101</v>
      </c>
      <c r="H3542">
        <v>-4.1521022341501297</v>
      </c>
      <c r="I3542">
        <v>1.4745666129203701</v>
      </c>
      <c r="J3542">
        <v>-7.66160344941426</v>
      </c>
      <c r="K3542">
        <v>37.098329613803102</v>
      </c>
      <c r="L3542">
        <v>33.928870039991999</v>
      </c>
      <c r="M3542">
        <v>34.123386076008103</v>
      </c>
      <c r="N3542">
        <v>1.05728113912318</v>
      </c>
      <c r="O3542">
        <v>53.835764451647698</v>
      </c>
      <c r="P3542">
        <v>81.470588235294102</v>
      </c>
      <c r="Q3542">
        <v>6.8627358324784005E-2</v>
      </c>
    </row>
    <row r="3543" spans="1:17" hidden="1" x14ac:dyDescent="0.3">
      <c r="A3543" t="s">
        <v>7250</v>
      </c>
      <c r="B3543" t="s">
        <v>7251</v>
      </c>
      <c r="C3543" t="str">
        <f>IFERROR(VLOOKUP(Table1[[#This Row],[Ticker]],[1]!Table1[[Symbol]:[Industry]],2,FALSE),"-")</f>
        <v>-</v>
      </c>
      <c r="D3543" t="s">
        <v>173</v>
      </c>
      <c r="E3543">
        <v>39.376249999999999</v>
      </c>
      <c r="F3543">
        <v>60.62</v>
      </c>
      <c r="G3543">
        <v>35.726874773852501</v>
      </c>
      <c r="H3543">
        <v>-3.4299479296161302</v>
      </c>
      <c r="I3543">
        <v>-8.1794914752170502</v>
      </c>
      <c r="J3543">
        <v>-3.0298338179795499</v>
      </c>
      <c r="K3543">
        <v>60.0967418887275</v>
      </c>
      <c r="L3543">
        <v>55.010601963133098</v>
      </c>
      <c r="M3543">
        <v>60.984391568612203</v>
      </c>
      <c r="N3543">
        <v>1.41019764295787</v>
      </c>
      <c r="O3543">
        <v>18.607720224348402</v>
      </c>
      <c r="P3543">
        <v>95.485327313769702</v>
      </c>
      <c r="Q3543">
        <v>3.1650982571426997E-2</v>
      </c>
    </row>
    <row r="3544" spans="1:17" hidden="1" x14ac:dyDescent="0.3">
      <c r="A3544" t="s">
        <v>7252</v>
      </c>
      <c r="B3544" t="s">
        <v>7253</v>
      </c>
      <c r="C3544" t="str">
        <f>IFERROR(VLOOKUP(Table1[[#This Row],[Ticker]],[1]!Table1[[Symbol]:[Industry]],2,FALSE),"-")</f>
        <v>-</v>
      </c>
      <c r="D3544" t="s">
        <v>98</v>
      </c>
      <c r="E3544">
        <v>39.376146599999998</v>
      </c>
      <c r="F3544">
        <v>8.4</v>
      </c>
      <c r="G3544">
        <v>-50.930338586595902</v>
      </c>
      <c r="H3544">
        <v>-7.0077437534986204</v>
      </c>
      <c r="I3544">
        <v>-43.057354156290998</v>
      </c>
      <c r="J3544">
        <v>-3.7169828690848301</v>
      </c>
      <c r="K3544">
        <v>8.9209053966475302</v>
      </c>
      <c r="L3544">
        <v>10.267847129404</v>
      </c>
      <c r="M3544">
        <v>42.2135687605168</v>
      </c>
      <c r="N3544">
        <v>0.54250627546471897</v>
      </c>
      <c r="O3544">
        <v>70.8333333333333</v>
      </c>
      <c r="P3544">
        <v>5.3952321204516904</v>
      </c>
      <c r="Q3544">
        <v>-9.699513863963E-3</v>
      </c>
    </row>
    <row r="3545" spans="1:17" hidden="1" x14ac:dyDescent="0.3">
      <c r="A3545" t="s">
        <v>7254</v>
      </c>
      <c r="B3545" t="s">
        <v>7255</v>
      </c>
      <c r="C3545" t="str">
        <f>IFERROR(VLOOKUP(Table1[[#This Row],[Ticker]],[1]!Table1[[Symbol]:[Industry]],2,FALSE),"-")</f>
        <v>-</v>
      </c>
      <c r="D3545" t="s">
        <v>711</v>
      </c>
      <c r="E3545">
        <v>39.201162959999998</v>
      </c>
      <c r="F3545">
        <v>53.44</v>
      </c>
      <c r="G3545">
        <v>-8.7705156784519396</v>
      </c>
      <c r="H3545">
        <v>-0.175035238784848</v>
      </c>
      <c r="I3545">
        <v>-1.8377225444662</v>
      </c>
      <c r="J3545">
        <v>-2.15029825835876</v>
      </c>
      <c r="K3545">
        <v>51.522194326295498</v>
      </c>
      <c r="L3545">
        <v>48.3700031104594</v>
      </c>
      <c r="M3545">
        <v>73.375507359077204</v>
      </c>
      <c r="N3545">
        <v>0.251350368444691</v>
      </c>
      <c r="O3545">
        <v>2.4326347305389402</v>
      </c>
      <c r="P3545">
        <v>30.341463414634099</v>
      </c>
      <c r="Q3545">
        <v>8.5918559496748995E-2</v>
      </c>
    </row>
    <row r="3546" spans="1:17" hidden="1" x14ac:dyDescent="0.3">
      <c r="A3546" t="s">
        <v>7256</v>
      </c>
      <c r="B3546" t="s">
        <v>7257</v>
      </c>
      <c r="C3546" t="str">
        <f>IFERROR(VLOOKUP(Table1[[#This Row],[Ticker]],[1]!Table1[[Symbol]:[Industry]],2,FALSE),"-")</f>
        <v>-</v>
      </c>
      <c r="E3546">
        <v>39.149441500000002</v>
      </c>
      <c r="F3546">
        <v>42.94</v>
      </c>
      <c r="G3546">
        <v>-11.8953700331368</v>
      </c>
      <c r="H3546">
        <v>-2.0796342155579799</v>
      </c>
      <c r="I3546">
        <v>-19.525992174405701</v>
      </c>
      <c r="J3546">
        <v>-8.7414950061624008</v>
      </c>
      <c r="K3546">
        <v>43.9974751679826</v>
      </c>
      <c r="L3546">
        <v>43.784301552293599</v>
      </c>
      <c r="M3546">
        <v>53.9466486763829</v>
      </c>
      <c r="N3546">
        <v>0.45513641009086703</v>
      </c>
      <c r="O3546">
        <v>38.565440149045102</v>
      </c>
      <c r="P3546">
        <v>20.957746478873201</v>
      </c>
      <c r="Q3546">
        <v>8.6760268248120997E-2</v>
      </c>
    </row>
    <row r="3547" spans="1:17" hidden="1" x14ac:dyDescent="0.3">
      <c r="A3547" t="s">
        <v>7258</v>
      </c>
      <c r="B3547" t="s">
        <v>7259</v>
      </c>
      <c r="C3547" t="str">
        <f>IFERROR(VLOOKUP(Table1[[#This Row],[Ticker]],[1]!Table1[[Symbol]:[Industry]],2,FALSE),"-")</f>
        <v>-</v>
      </c>
      <c r="E3547">
        <v>39.050804309999997</v>
      </c>
      <c r="F3547">
        <v>65.34</v>
      </c>
      <c r="G3547">
        <v>-60.495238232988797</v>
      </c>
      <c r="H3547">
        <v>9.8704672940007292</v>
      </c>
      <c r="I3547">
        <v>-17.337516168776499</v>
      </c>
      <c r="J3547">
        <v>-12.522339415356001</v>
      </c>
      <c r="K3547">
        <v>59.548449347902903</v>
      </c>
      <c r="L3547">
        <v>65.474517219514397</v>
      </c>
      <c r="M3547">
        <v>56.3598729811117</v>
      </c>
      <c r="N3547">
        <v>4.9712223498617796</v>
      </c>
      <c r="O3547">
        <v>60.713192531374297</v>
      </c>
      <c r="P3547">
        <v>54.577714691270302</v>
      </c>
      <c r="Q3547">
        <v>6.7737107638181998E-2</v>
      </c>
    </row>
    <row r="3548" spans="1:17" hidden="1" x14ac:dyDescent="0.3">
      <c r="A3548" t="s">
        <v>7260</v>
      </c>
      <c r="B3548" t="s">
        <v>7261</v>
      </c>
      <c r="C3548" t="str">
        <f>IFERROR(VLOOKUP(Table1[[#This Row],[Ticker]],[1]!Table1[[Symbol]:[Industry]],2,FALSE),"-")</f>
        <v>-</v>
      </c>
      <c r="E3548">
        <v>39.040299114999897</v>
      </c>
      <c r="F3548">
        <v>58.68</v>
      </c>
      <c r="G3548">
        <v>-12.7911944926398</v>
      </c>
      <c r="H3548">
        <v>-7.9155829072830803</v>
      </c>
      <c r="I3548">
        <v>-27.2100441195667</v>
      </c>
      <c r="J3548">
        <v>-3.2841765449741498</v>
      </c>
      <c r="K3548">
        <v>56.759086150908303</v>
      </c>
      <c r="L3548">
        <v>57.044334553736597</v>
      </c>
      <c r="M3548">
        <v>48.409989535315603</v>
      </c>
      <c r="N3548">
        <v>0.66566412746728598</v>
      </c>
      <c r="O3548">
        <v>46.557600545330601</v>
      </c>
      <c r="P3548">
        <v>53.131524008350702</v>
      </c>
      <c r="Q3548">
        <v>0.115980829426707</v>
      </c>
    </row>
    <row r="3549" spans="1:17" hidden="1" x14ac:dyDescent="0.3">
      <c r="A3549" t="s">
        <v>7262</v>
      </c>
      <c r="B3549" t="s">
        <v>7263</v>
      </c>
      <c r="C3549" t="str">
        <f>IFERROR(VLOOKUP(Table1[[#This Row],[Ticker]],[1]!Table1[[Symbol]:[Industry]],2,FALSE),"-")</f>
        <v>-</v>
      </c>
      <c r="D3549" t="s">
        <v>637</v>
      </c>
      <c r="E3549">
        <v>39.021637499999997</v>
      </c>
      <c r="F3549">
        <v>38.06</v>
      </c>
      <c r="G3549">
        <v>-69.391850959839402</v>
      </c>
      <c r="H3549">
        <v>-22.6091556791404</v>
      </c>
      <c r="I3549">
        <v>-54.103008798443902</v>
      </c>
      <c r="J3549">
        <v>-8.4785603009408899</v>
      </c>
      <c r="K3549">
        <v>45.396452232850201</v>
      </c>
      <c r="L3549">
        <v>55.127072383072097</v>
      </c>
      <c r="M3549">
        <v>30.1853993111494</v>
      </c>
      <c r="N3549">
        <v>3.01259790830645</v>
      </c>
      <c r="O3549">
        <v>99.947451392537999</v>
      </c>
      <c r="P3549">
        <v>5.2835408022130004</v>
      </c>
      <c r="Q3549">
        <v>7.492515343549E-3</v>
      </c>
    </row>
    <row r="3550" spans="1:17" hidden="1" x14ac:dyDescent="0.3">
      <c r="A3550" t="s">
        <v>7264</v>
      </c>
      <c r="B3550" t="s">
        <v>7265</v>
      </c>
      <c r="C3550" t="str">
        <f>IFERROR(VLOOKUP(Table1[[#This Row],[Ticker]],[1]!Table1[[Symbol]:[Industry]],2,FALSE),"-")</f>
        <v>-</v>
      </c>
      <c r="E3550">
        <v>39.014400000000002</v>
      </c>
      <c r="F3550">
        <v>19.920000000000002</v>
      </c>
      <c r="G3550">
        <v>133.82337313626201</v>
      </c>
      <c r="H3550">
        <v>-25.928238333080898</v>
      </c>
      <c r="I3550">
        <v>-10.9738966302106</v>
      </c>
      <c r="J3550">
        <v>-1.54368741453936</v>
      </c>
      <c r="K3550">
        <v>30.9159446131235</v>
      </c>
      <c r="L3550">
        <v>27.850411231161502</v>
      </c>
      <c r="M3550">
        <v>42.943047027219599</v>
      </c>
      <c r="N3550">
        <v>1.5074623459052301</v>
      </c>
      <c r="O3550">
        <v>265.21084337349299</v>
      </c>
      <c r="P3550">
        <v>235.43658065474699</v>
      </c>
    </row>
    <row r="3551" spans="1:17" hidden="1" x14ac:dyDescent="0.3">
      <c r="A3551" t="s">
        <v>7266</v>
      </c>
      <c r="B3551" t="s">
        <v>7267</v>
      </c>
      <c r="C3551" t="str">
        <f>IFERROR(VLOOKUP(Table1[[#This Row],[Ticker]],[1]!Table1[[Symbol]:[Industry]],2,FALSE),"-")</f>
        <v>-</v>
      </c>
      <c r="E3551">
        <v>38.978085</v>
      </c>
      <c r="F3551">
        <v>6</v>
      </c>
      <c r="G3551">
        <v>-42.603154018239202</v>
      </c>
      <c r="H3551">
        <v>-25.835184968999499</v>
      </c>
      <c r="I3551">
        <v>-29.492230755102099</v>
      </c>
      <c r="J3551">
        <v>0.23094006890433499</v>
      </c>
      <c r="K3551">
        <v>6.9068703028874596</v>
      </c>
      <c r="L3551">
        <v>5.4490982802670498</v>
      </c>
      <c r="M3551">
        <v>33.019178496500203</v>
      </c>
      <c r="N3551">
        <v>2.09510896877747</v>
      </c>
      <c r="O3551">
        <v>62.3333333333333</v>
      </c>
      <c r="P3551">
        <v>2.9159519725557401</v>
      </c>
    </row>
    <row r="3552" spans="1:17" hidden="1" x14ac:dyDescent="0.3">
      <c r="A3552" t="s">
        <v>7268</v>
      </c>
      <c r="B3552" t="s">
        <v>7269</v>
      </c>
      <c r="C3552" t="str">
        <f>IFERROR(VLOOKUP(Table1[[#This Row],[Ticker]],[1]!Table1[[Symbol]:[Industry]],2,FALSE),"-")</f>
        <v>-</v>
      </c>
      <c r="D3552" t="s">
        <v>591</v>
      </c>
      <c r="E3552">
        <v>38.902986839999997</v>
      </c>
      <c r="F3552">
        <v>3.87</v>
      </c>
      <c r="G3552">
        <v>-47.260932405324901</v>
      </c>
      <c r="H3552">
        <v>-6.3282288208219999</v>
      </c>
      <c r="I3552">
        <v>-51.060756568910897</v>
      </c>
      <c r="J3552">
        <v>-3.27500022860972</v>
      </c>
      <c r="K3552">
        <v>4.0119692240837797</v>
      </c>
      <c r="L3552">
        <v>4.65209289437938</v>
      </c>
      <c r="M3552">
        <v>40.826718460063297</v>
      </c>
      <c r="N3552">
        <v>1.0276454124740899</v>
      </c>
      <c r="O3552">
        <v>111.88630490956</v>
      </c>
      <c r="P3552">
        <v>2.9255319148936199</v>
      </c>
      <c r="Q3552">
        <v>0.115522697658828</v>
      </c>
    </row>
    <row r="3553" spans="1:17" hidden="1" x14ac:dyDescent="0.3">
      <c r="A3553" t="s">
        <v>7270</v>
      </c>
      <c r="B3553" t="s">
        <v>7271</v>
      </c>
      <c r="C3553" t="str">
        <f>IFERROR(VLOOKUP(Table1[[#This Row],[Ticker]],[1]!Table1[[Symbol]:[Industry]],2,FALSE),"-")</f>
        <v>-</v>
      </c>
      <c r="E3553">
        <v>38.771999999999998</v>
      </c>
      <c r="F3553">
        <v>7.04</v>
      </c>
      <c r="G3553">
        <v>36.184568381027901</v>
      </c>
      <c r="H3553">
        <v>-11.9301535542404</v>
      </c>
      <c r="I3553">
        <v>5.4235201606487902</v>
      </c>
      <c r="J3553">
        <v>-8.2366642186630799</v>
      </c>
      <c r="K3553">
        <v>6.7281692070967898</v>
      </c>
      <c r="L3553">
        <v>5.34143601535943</v>
      </c>
      <c r="M3553">
        <v>29.614433729346999</v>
      </c>
      <c r="N3553">
        <v>1.1722793745779101</v>
      </c>
      <c r="O3553">
        <v>17.045454545454501</v>
      </c>
      <c r="P3553">
        <v>127.096774193548</v>
      </c>
    </row>
    <row r="3554" spans="1:17" hidden="1" x14ac:dyDescent="0.3">
      <c r="A3554" t="s">
        <v>7272</v>
      </c>
      <c r="B3554" t="s">
        <v>7273</v>
      </c>
      <c r="C3554" t="str">
        <f>IFERROR(VLOOKUP(Table1[[#This Row],[Ticker]],[1]!Table1[[Symbol]:[Industry]],2,FALSE),"-")</f>
        <v>-</v>
      </c>
      <c r="E3554">
        <v>38.716999999999999</v>
      </c>
      <c r="F3554">
        <v>54.21</v>
      </c>
      <c r="G3554">
        <v>275.153518855752</v>
      </c>
      <c r="H3554">
        <v>-12.8572644064815</v>
      </c>
      <c r="I3554">
        <v>-0.34364729493191898</v>
      </c>
      <c r="J3554">
        <v>-5.9073525234400597</v>
      </c>
      <c r="K3554">
        <v>59.410524437621</v>
      </c>
      <c r="L3554">
        <v>50.870867897233303</v>
      </c>
      <c r="M3554">
        <v>48.554779008646697</v>
      </c>
      <c r="N3554">
        <v>1.8489881511897099</v>
      </c>
      <c r="O3554">
        <v>65.061796716472898</v>
      </c>
      <c r="P3554">
        <v>420.74927953890398</v>
      </c>
    </row>
    <row r="3555" spans="1:17" hidden="1" x14ac:dyDescent="0.3">
      <c r="A3555" t="s">
        <v>7274</v>
      </c>
      <c r="B3555" t="s">
        <v>7275</v>
      </c>
      <c r="C3555" t="str">
        <f>IFERROR(VLOOKUP(Table1[[#This Row],[Ticker]],[1]!Table1[[Symbol]:[Industry]],2,FALSE),"-")</f>
        <v>-</v>
      </c>
      <c r="D3555" t="s">
        <v>46</v>
      </c>
      <c r="E3555">
        <v>38.706569999999999</v>
      </c>
      <c r="F3555">
        <v>1.46</v>
      </c>
      <c r="G3555">
        <v>-47.483117780884498</v>
      </c>
      <c r="H3555">
        <v>-13.180964189778701</v>
      </c>
      <c r="I3555">
        <v>-63.243146506017801</v>
      </c>
      <c r="J3555">
        <v>1.32089591879396</v>
      </c>
      <c r="K3555">
        <v>1.58535635605735</v>
      </c>
      <c r="L3555">
        <v>1.93921103591042</v>
      </c>
      <c r="M3555">
        <v>53.921704994469103</v>
      </c>
      <c r="N3555">
        <v>0.81828431582219596</v>
      </c>
      <c r="O3555">
        <v>146.57534246575301</v>
      </c>
      <c r="P3555">
        <v>13.178294573643401</v>
      </c>
      <c r="Q3555">
        <v>1.4957337242116E-2</v>
      </c>
    </row>
    <row r="3556" spans="1:17" hidden="1" x14ac:dyDescent="0.3">
      <c r="A3556" t="s">
        <v>7276</v>
      </c>
      <c r="B3556" t="s">
        <v>7277</v>
      </c>
      <c r="C3556" t="str">
        <f>IFERROR(VLOOKUP(Table1[[#This Row],[Ticker]],[1]!Table1[[Symbol]:[Industry]],2,FALSE),"-")</f>
        <v>-</v>
      </c>
      <c r="E3556">
        <v>38.690224950000001</v>
      </c>
      <c r="F3556">
        <v>14.72</v>
      </c>
      <c r="G3556">
        <v>36.790867956515797</v>
      </c>
      <c r="H3556">
        <v>12.2036875891765</v>
      </c>
      <c r="I3556">
        <v>-17.972353057815301</v>
      </c>
      <c r="J3556">
        <v>-1.6581507862604099</v>
      </c>
      <c r="K3556">
        <v>14.336728445665701</v>
      </c>
      <c r="L3556">
        <v>12.8859249160913</v>
      </c>
      <c r="M3556">
        <v>50.916615119424598</v>
      </c>
      <c r="N3556">
        <v>1.1271249076127099</v>
      </c>
      <c r="O3556">
        <v>44.565217391304301</v>
      </c>
      <c r="P3556">
        <v>63.1929046563193</v>
      </c>
      <c r="Q3556">
        <v>1.0326607150240001E-2</v>
      </c>
    </row>
    <row r="3557" spans="1:17" hidden="1" x14ac:dyDescent="0.3">
      <c r="A3557" t="s">
        <v>7278</v>
      </c>
      <c r="B3557" t="s">
        <v>7279</v>
      </c>
      <c r="C3557" t="str">
        <f>IFERROR(VLOOKUP(Table1[[#This Row],[Ticker]],[1]!Table1[[Symbol]:[Industry]],2,FALSE),"-")</f>
        <v>-</v>
      </c>
      <c r="D3557" t="s">
        <v>46</v>
      </c>
      <c r="E3557">
        <v>38.660129999999903</v>
      </c>
      <c r="F3557">
        <v>30.75</v>
      </c>
      <c r="K3557">
        <v>26.2695652130257</v>
      </c>
      <c r="L3557">
        <v>18.751713502708899</v>
      </c>
      <c r="M3557">
        <v>99.999990516182706</v>
      </c>
      <c r="N3557">
        <v>1</v>
      </c>
      <c r="Q3557">
        <v>6.2078155048784001E-2</v>
      </c>
    </row>
    <row r="3558" spans="1:17" hidden="1" x14ac:dyDescent="0.3">
      <c r="A3558" t="s">
        <v>7280</v>
      </c>
      <c r="B3558" t="s">
        <v>7281</v>
      </c>
      <c r="C3558" t="str">
        <f>IFERROR(VLOOKUP(Table1[[#This Row],[Ticker]],[1]!Table1[[Symbol]:[Industry]],2,FALSE),"-")</f>
        <v>-</v>
      </c>
      <c r="D3558" t="s">
        <v>62</v>
      </c>
      <c r="E3558">
        <v>38.619999999999997</v>
      </c>
      <c r="F3558">
        <v>38.64</v>
      </c>
      <c r="G3558">
        <v>18.208741743310298</v>
      </c>
      <c r="H3558">
        <v>-3.4243852424103198</v>
      </c>
      <c r="I3558">
        <v>-27.800104857490801</v>
      </c>
      <c r="J3558">
        <v>-3.1385749271784</v>
      </c>
      <c r="K3558">
        <v>38.6567600095118</v>
      </c>
      <c r="L3558">
        <v>37.864001949529303</v>
      </c>
      <c r="M3558">
        <v>46.1144043353708</v>
      </c>
      <c r="N3558">
        <v>0.57535336907371304</v>
      </c>
      <c r="O3558">
        <v>59.1614906832298</v>
      </c>
      <c r="P3558">
        <v>51.173708920187799</v>
      </c>
      <c r="Q3558">
        <v>1.3857326650396001E-2</v>
      </c>
    </row>
    <row r="3559" spans="1:17" hidden="1" x14ac:dyDescent="0.3">
      <c r="A3559" t="s">
        <v>7282</v>
      </c>
      <c r="B3559" t="s">
        <v>7283</v>
      </c>
      <c r="C3559" t="str">
        <f>IFERROR(VLOOKUP(Table1[[#This Row],[Ticker]],[1]!Table1[[Symbol]:[Industry]],2,FALSE),"-")</f>
        <v>-</v>
      </c>
      <c r="D3559" t="s">
        <v>711</v>
      </c>
      <c r="E3559">
        <v>38.618346535999997</v>
      </c>
      <c r="F3559">
        <v>150.26</v>
      </c>
      <c r="G3559">
        <v>32.368039377964898</v>
      </c>
      <c r="H3559">
        <v>2.2720689937677401</v>
      </c>
      <c r="I3559">
        <v>22.3108210390171</v>
      </c>
      <c r="J3559">
        <v>2.7375625854606298</v>
      </c>
      <c r="K3559">
        <v>142.57193706806299</v>
      </c>
      <c r="L3559">
        <v>122.98789880315501</v>
      </c>
      <c r="M3559">
        <v>44.752496423100702</v>
      </c>
      <c r="N3559">
        <v>0.973532492499529</v>
      </c>
      <c r="O3559">
        <v>3.3209104219353098</v>
      </c>
      <c r="P3559">
        <v>87.123287671232802</v>
      </c>
    </row>
    <row r="3560" spans="1:17" hidden="1" x14ac:dyDescent="0.3">
      <c r="A3560" t="s">
        <v>7284</v>
      </c>
      <c r="B3560" t="s">
        <v>7285</v>
      </c>
      <c r="C3560" t="str">
        <f>IFERROR(VLOOKUP(Table1[[#This Row],[Ticker]],[1]!Table1[[Symbol]:[Industry]],2,FALSE),"-")</f>
        <v>-</v>
      </c>
      <c r="D3560" t="s">
        <v>21</v>
      </c>
      <c r="E3560">
        <v>38.614906499999996</v>
      </c>
      <c r="F3560">
        <v>124.15</v>
      </c>
      <c r="G3560">
        <v>-3.9661392639060198</v>
      </c>
      <c r="H3560">
        <v>-5.7826496964400098</v>
      </c>
      <c r="I3560">
        <v>27.381110197673301</v>
      </c>
      <c r="J3560">
        <v>1.4403888531248099</v>
      </c>
      <c r="K3560">
        <v>124.40246258419999</v>
      </c>
      <c r="L3560">
        <v>111.320705850197</v>
      </c>
      <c r="M3560">
        <v>40.395913611913898</v>
      </c>
      <c r="N3560">
        <v>0.21727537557781201</v>
      </c>
      <c r="O3560">
        <v>43.3346757954087</v>
      </c>
      <c r="P3560">
        <v>68.453188602442296</v>
      </c>
      <c r="Q3560">
        <v>6.6119104191837003E-2</v>
      </c>
    </row>
    <row r="3561" spans="1:17" hidden="1" x14ac:dyDescent="0.3">
      <c r="A3561" t="s">
        <v>7286</v>
      </c>
      <c r="B3561" t="s">
        <v>7287</v>
      </c>
      <c r="C3561" t="str">
        <f>IFERROR(VLOOKUP(Table1[[#This Row],[Ticker]],[1]!Table1[[Symbol]:[Industry]],2,FALSE),"-")</f>
        <v>-</v>
      </c>
      <c r="D3561" t="s">
        <v>1340</v>
      </c>
      <c r="E3561">
        <v>38.559705999999998</v>
      </c>
      <c r="F3561">
        <v>33.799999999999997</v>
      </c>
      <c r="G3561">
        <v>-64.097889234365596</v>
      </c>
      <c r="H3561">
        <v>-7.9131070469215903</v>
      </c>
      <c r="I3561">
        <v>-49.6056657072467</v>
      </c>
      <c r="J3561">
        <v>-0.76243741453936598</v>
      </c>
      <c r="K3561">
        <v>35.624753408401901</v>
      </c>
      <c r="M3561">
        <v>42.571934899020803</v>
      </c>
      <c r="N3561">
        <v>0.77813376051261496</v>
      </c>
      <c r="O3561">
        <v>73.964497041420103</v>
      </c>
      <c r="P3561">
        <v>15.5555555555555</v>
      </c>
    </row>
    <row r="3562" spans="1:17" hidden="1" x14ac:dyDescent="0.3">
      <c r="A3562" t="s">
        <v>7288</v>
      </c>
      <c r="B3562" t="s">
        <v>7289</v>
      </c>
      <c r="C3562" t="str">
        <f>IFERROR(VLOOKUP(Table1[[#This Row],[Ticker]],[1]!Table1[[Symbol]:[Industry]],2,FALSE),"-")</f>
        <v>-</v>
      </c>
      <c r="D3562" t="s">
        <v>711</v>
      </c>
      <c r="E3562">
        <v>38.500961535999998</v>
      </c>
      <c r="F3562">
        <v>21.54</v>
      </c>
      <c r="G3562">
        <v>31.315593146575399</v>
      </c>
      <c r="H3562">
        <v>0.87250224824184197</v>
      </c>
      <c r="I3562">
        <v>9.7851020815527505</v>
      </c>
      <c r="J3562">
        <v>0.124170144956672</v>
      </c>
      <c r="K3562">
        <v>20.341409249068299</v>
      </c>
      <c r="L3562">
        <v>17.994004363006798</v>
      </c>
      <c r="M3562">
        <v>45.204362990631097</v>
      </c>
      <c r="N3562">
        <v>1.2055321828741099</v>
      </c>
      <c r="O3562">
        <v>3.29619312906221</v>
      </c>
      <c r="P3562">
        <v>61.954887218045002</v>
      </c>
    </row>
    <row r="3563" spans="1:17" hidden="1" x14ac:dyDescent="0.3">
      <c r="A3563" t="s">
        <v>7290</v>
      </c>
      <c r="B3563" t="s">
        <v>7291</v>
      </c>
      <c r="C3563" t="str">
        <f>IFERROR(VLOOKUP(Table1[[#This Row],[Ticker]],[1]!Table1[[Symbol]:[Industry]],2,FALSE),"-")</f>
        <v>-</v>
      </c>
      <c r="D3563" t="s">
        <v>637</v>
      </c>
      <c r="E3563">
        <v>38.474062500000002</v>
      </c>
      <c r="F3563">
        <v>38</v>
      </c>
      <c r="G3563">
        <v>26.638639901082499</v>
      </c>
      <c r="H3563">
        <v>2.02570342872496</v>
      </c>
      <c r="I3563">
        <v>9.6901868273154594</v>
      </c>
      <c r="J3563">
        <v>-8.6248452769472301</v>
      </c>
      <c r="K3563">
        <v>36.538525644536598</v>
      </c>
      <c r="L3563">
        <v>34.197956843973301</v>
      </c>
      <c r="M3563">
        <v>52.458936116229403</v>
      </c>
      <c r="N3563">
        <v>1.20340552864063</v>
      </c>
      <c r="O3563">
        <v>15.2631578947368</v>
      </c>
      <c r="P3563">
        <v>71.945701357466007</v>
      </c>
      <c r="Q3563">
        <v>2.6082201521953001E-2</v>
      </c>
    </row>
    <row r="3564" spans="1:17" hidden="1" x14ac:dyDescent="0.3">
      <c r="A3564" t="s">
        <v>7292</v>
      </c>
      <c r="B3564" t="s">
        <v>7293</v>
      </c>
      <c r="C3564" t="str">
        <f>IFERROR(VLOOKUP(Table1[[#This Row],[Ticker]],[1]!Table1[[Symbol]:[Industry]],2,FALSE),"-")</f>
        <v>-</v>
      </c>
      <c r="E3564">
        <v>38.383800000000001</v>
      </c>
      <c r="F3564">
        <v>175.5</v>
      </c>
      <c r="G3564">
        <v>46.164334981612399</v>
      </c>
      <c r="H3564">
        <v>-1.3988898492511599</v>
      </c>
      <c r="I3564">
        <v>28.490186827315402</v>
      </c>
      <c r="J3564">
        <v>0.88365312044006294</v>
      </c>
      <c r="K3564">
        <v>151.682505217836</v>
      </c>
      <c r="L3564">
        <v>126.480599922785</v>
      </c>
      <c r="M3564">
        <v>51.161592342628197</v>
      </c>
      <c r="N3564">
        <v>0.287742287742287</v>
      </c>
      <c r="O3564">
        <v>13.4188034188034</v>
      </c>
      <c r="P3564">
        <v>107.44680851063799</v>
      </c>
    </row>
    <row r="3565" spans="1:17" hidden="1" x14ac:dyDescent="0.3">
      <c r="A3565" t="s">
        <v>7294</v>
      </c>
      <c r="B3565" t="s">
        <v>7295</v>
      </c>
      <c r="C3565" t="str">
        <f>IFERROR(VLOOKUP(Table1[[#This Row],[Ticker]],[1]!Table1[[Symbol]:[Industry]],2,FALSE),"-")</f>
        <v>-</v>
      </c>
      <c r="D3565" t="s">
        <v>1440</v>
      </c>
      <c r="E3565">
        <v>38.306406689999903</v>
      </c>
      <c r="F3565">
        <v>25.67</v>
      </c>
      <c r="G3565">
        <v>38.678349152286501</v>
      </c>
      <c r="H3565">
        <v>0.97178949625768796</v>
      </c>
      <c r="I3565">
        <v>-29.236705282185302</v>
      </c>
      <c r="J3565">
        <v>2.0550562776389198</v>
      </c>
      <c r="K3565">
        <v>24.512573816107299</v>
      </c>
      <c r="L3565">
        <v>24.406454118693102</v>
      </c>
      <c r="M3565">
        <v>55.398378239793402</v>
      </c>
      <c r="N3565">
        <v>1.1646097381668601</v>
      </c>
      <c r="O3565">
        <v>71.406310868718293</v>
      </c>
      <c r="P3565">
        <v>71.133333333333297</v>
      </c>
      <c r="Q3565">
        <v>6.0505915978603997E-2</v>
      </c>
    </row>
    <row r="3566" spans="1:17" hidden="1" x14ac:dyDescent="0.3">
      <c r="A3566" t="s">
        <v>7296</v>
      </c>
      <c r="B3566" t="s">
        <v>7297</v>
      </c>
      <c r="C3566" t="str">
        <f>IFERROR(VLOOKUP(Table1[[#This Row],[Ticker]],[1]!Table1[[Symbol]:[Industry]],2,FALSE),"-")</f>
        <v>-</v>
      </c>
      <c r="E3566">
        <v>38.299999999999997</v>
      </c>
      <c r="F3566">
        <v>191.5</v>
      </c>
      <c r="G3566">
        <v>-7.8261853066146001</v>
      </c>
      <c r="H3566">
        <v>-6.3446239835931699</v>
      </c>
      <c r="I3566">
        <v>-24.065776475436799</v>
      </c>
      <c r="J3566">
        <v>-1.0228540812060301</v>
      </c>
      <c r="K3566">
        <v>196.00106348793901</v>
      </c>
      <c r="L3566">
        <v>192.50916337923201</v>
      </c>
      <c r="M3566">
        <v>28.8096095013255</v>
      </c>
      <c r="N3566">
        <v>0.81818181818181801</v>
      </c>
      <c r="O3566">
        <v>26.370757180156598</v>
      </c>
      <c r="P3566">
        <v>27.539127539127499</v>
      </c>
    </row>
    <row r="3567" spans="1:17" hidden="1" x14ac:dyDescent="0.3">
      <c r="A3567" t="s">
        <v>7298</v>
      </c>
      <c r="B3567" t="s">
        <v>7299</v>
      </c>
      <c r="C3567" t="str">
        <f>IFERROR(VLOOKUP(Table1[[#This Row],[Ticker]],[1]!Table1[[Symbol]:[Industry]],2,FALSE),"-")</f>
        <v>-</v>
      </c>
      <c r="D3567" t="s">
        <v>413</v>
      </c>
      <c r="E3567">
        <v>38.236415999999998</v>
      </c>
      <c r="F3567">
        <v>0.94</v>
      </c>
      <c r="G3567">
        <v>-26.4020366998034</v>
      </c>
      <c r="H3567">
        <v>-16.9825696943659</v>
      </c>
      <c r="I3567">
        <v>-27.2251284879998</v>
      </c>
      <c r="J3567">
        <v>-6.6447903557158403</v>
      </c>
      <c r="K3567">
        <v>0.97045000404513704</v>
      </c>
      <c r="L3567">
        <v>0.94389747521364598</v>
      </c>
      <c r="M3567">
        <v>41.138044485683402</v>
      </c>
      <c r="N3567">
        <v>1.9810681306679601</v>
      </c>
      <c r="O3567">
        <v>30.851063829787201</v>
      </c>
      <c r="P3567">
        <v>28.7671232876712</v>
      </c>
      <c r="Q3567">
        <v>0.12055448885659301</v>
      </c>
    </row>
    <row r="3568" spans="1:17" hidden="1" x14ac:dyDescent="0.3">
      <c r="A3568" t="s">
        <v>7300</v>
      </c>
      <c r="B3568" t="s">
        <v>7301</v>
      </c>
      <c r="C3568" t="str">
        <f>IFERROR(VLOOKUP(Table1[[#This Row],[Ticker]],[1]!Table1[[Symbol]:[Industry]],2,FALSE),"-")</f>
        <v>-</v>
      </c>
      <c r="E3568">
        <v>38.178848674999998</v>
      </c>
      <c r="F3568">
        <v>11.48</v>
      </c>
      <c r="G3568">
        <v>25.650943432646802</v>
      </c>
      <c r="H3568">
        <v>-10.5803837254072</v>
      </c>
      <c r="I3568">
        <v>2.3190425487084898</v>
      </c>
      <c r="J3568">
        <v>-3.96178113890358</v>
      </c>
      <c r="K3568">
        <v>11.1359809848694</v>
      </c>
      <c r="L3568">
        <v>10.230003371457</v>
      </c>
      <c r="M3568">
        <v>64.685278890049105</v>
      </c>
      <c r="N3568">
        <v>1.37577557490979</v>
      </c>
      <c r="O3568">
        <v>27.177700348432001</v>
      </c>
    </row>
    <row r="3569" spans="1:17" hidden="1" x14ac:dyDescent="0.3">
      <c r="A3569" t="s">
        <v>7302</v>
      </c>
      <c r="B3569" t="s">
        <v>7303</v>
      </c>
      <c r="C3569" t="str">
        <f>IFERROR(VLOOKUP(Table1[[#This Row],[Ticker]],[1]!Table1[[Symbol]:[Industry]],2,FALSE),"-")</f>
        <v>-</v>
      </c>
      <c r="E3569">
        <v>38.129732820000001</v>
      </c>
      <c r="F3569">
        <v>0.9</v>
      </c>
      <c r="G3569">
        <v>-19.2591795569463</v>
      </c>
      <c r="H3569">
        <v>3.3777707499803</v>
      </c>
      <c r="I3569">
        <v>-33.648943607467103</v>
      </c>
      <c r="J3569">
        <v>-5.0177565634755199</v>
      </c>
      <c r="K3569">
        <v>0.88631365944241403</v>
      </c>
      <c r="L3569">
        <v>0.93821917003716004</v>
      </c>
      <c r="M3569">
        <v>54.519269621252697</v>
      </c>
      <c r="N3569">
        <v>2.0604660142208799</v>
      </c>
      <c r="O3569">
        <v>50</v>
      </c>
      <c r="P3569">
        <v>13.9240506329113</v>
      </c>
      <c r="Q3569">
        <v>-5.5364860196999996E-3</v>
      </c>
    </row>
    <row r="3570" spans="1:17" hidden="1" x14ac:dyDescent="0.3">
      <c r="A3570" t="s">
        <v>7304</v>
      </c>
      <c r="B3570" t="s">
        <v>7305</v>
      </c>
      <c r="C3570" t="str">
        <f>IFERROR(VLOOKUP(Table1[[#This Row],[Ticker]],[1]!Table1[[Symbol]:[Industry]],2,FALSE),"-")</f>
        <v>-</v>
      </c>
      <c r="D3570" t="s">
        <v>75</v>
      </c>
      <c r="E3570">
        <v>37.994999999999997</v>
      </c>
      <c r="F3570">
        <v>1.42</v>
      </c>
      <c r="G3570">
        <v>76.455106157339401</v>
      </c>
      <c r="H3570">
        <v>41.0224671827702</v>
      </c>
      <c r="I3570">
        <v>7.4179179197524299</v>
      </c>
      <c r="J3570">
        <v>-18.441995425588999</v>
      </c>
      <c r="K3570">
        <v>1.27013779890979</v>
      </c>
      <c r="L3570">
        <v>1.14029470658495</v>
      </c>
      <c r="M3570">
        <v>46.435312608656403</v>
      </c>
      <c r="N3570">
        <v>2.9813069298380799</v>
      </c>
      <c r="O3570">
        <v>47.887323943661897</v>
      </c>
      <c r="P3570">
        <v>125.39682539682499</v>
      </c>
      <c r="Q3570">
        <v>6.5546493200521999E-2</v>
      </c>
    </row>
    <row r="3571" spans="1:17" hidden="1" x14ac:dyDescent="0.3">
      <c r="A3571" t="s">
        <v>7306</v>
      </c>
      <c r="B3571" t="s">
        <v>7307</v>
      </c>
      <c r="C3571" t="str">
        <f>IFERROR(VLOOKUP(Table1[[#This Row],[Ticker]],[1]!Table1[[Symbol]:[Industry]],2,FALSE),"-")</f>
        <v>-</v>
      </c>
      <c r="E3571">
        <v>37.8889</v>
      </c>
      <c r="F3571">
        <v>79</v>
      </c>
      <c r="G3571">
        <v>-97.223828020209695</v>
      </c>
      <c r="H3571">
        <v>8.8881441363520395</v>
      </c>
      <c r="I3571">
        <v>-82.731604493090799</v>
      </c>
      <c r="J3571">
        <v>-3.1081164268850499</v>
      </c>
      <c r="K3571">
        <v>115.027998846597</v>
      </c>
      <c r="M3571">
        <v>44.851180953232003</v>
      </c>
      <c r="O3571">
        <v>278.79746835443001</v>
      </c>
      <c r="P3571">
        <v>29.275077728685901</v>
      </c>
    </row>
    <row r="3572" spans="1:17" hidden="1" x14ac:dyDescent="0.3">
      <c r="A3572" t="s">
        <v>7308</v>
      </c>
      <c r="B3572" t="s">
        <v>7309</v>
      </c>
      <c r="C3572" t="str">
        <f>IFERROR(VLOOKUP(Table1[[#This Row],[Ticker]],[1]!Table1[[Symbol]:[Industry]],2,FALSE),"-")</f>
        <v>-</v>
      </c>
      <c r="E3572">
        <v>37.782192000000002</v>
      </c>
      <c r="F3572">
        <v>19.37</v>
      </c>
      <c r="G3572">
        <v>-69.271703561287893</v>
      </c>
      <c r="H3572">
        <v>21.0536963846337</v>
      </c>
      <c r="I3572">
        <v>-36.334315708775001</v>
      </c>
      <c r="J3572">
        <v>-5.3550300071319503</v>
      </c>
      <c r="K3572">
        <v>18.9772624801364</v>
      </c>
      <c r="L3572">
        <v>22.0282679699813</v>
      </c>
      <c r="M3572">
        <v>46.889761947994998</v>
      </c>
      <c r="N3572">
        <v>0.94734892007508698</v>
      </c>
      <c r="O3572">
        <v>100.30975735673699</v>
      </c>
      <c r="P3572">
        <v>28.875582168995301</v>
      </c>
      <c r="Q3572">
        <v>5.5765874384519E-2</v>
      </c>
    </row>
    <row r="3573" spans="1:17" hidden="1" x14ac:dyDescent="0.3">
      <c r="A3573" t="s">
        <v>7310</v>
      </c>
      <c r="B3573" t="s">
        <v>7311</v>
      </c>
      <c r="C3573" t="str">
        <f>IFERROR(VLOOKUP(Table1[[#This Row],[Ticker]],[1]!Table1[[Symbol]:[Industry]],2,FALSE),"-")</f>
        <v>-</v>
      </c>
      <c r="D3573" t="s">
        <v>548</v>
      </c>
      <c r="E3573">
        <v>37.778851613999997</v>
      </c>
      <c r="F3573">
        <v>64.55</v>
      </c>
      <c r="G3573">
        <v>53.1029688619317</v>
      </c>
      <c r="H3573">
        <v>-21.471706397913898</v>
      </c>
      <c r="I3573">
        <v>-18.938475134372499</v>
      </c>
      <c r="J3573">
        <v>9.6142629691369397</v>
      </c>
      <c r="K3573">
        <v>68.009360829735996</v>
      </c>
      <c r="L3573">
        <v>62.561621570120501</v>
      </c>
      <c r="M3573">
        <v>47.951631204904999</v>
      </c>
      <c r="N3573">
        <v>0.424595931213616</v>
      </c>
      <c r="O3573">
        <v>51.7583268783888</v>
      </c>
      <c r="P3573">
        <v>94.956206584113502</v>
      </c>
      <c r="Q3573">
        <v>8.9500788725519996E-3</v>
      </c>
    </row>
    <row r="3574" spans="1:17" hidden="1" x14ac:dyDescent="0.3">
      <c r="A3574" t="s">
        <v>7312</v>
      </c>
      <c r="B3574" t="s">
        <v>7313</v>
      </c>
      <c r="C3574" t="str">
        <f>IFERROR(VLOOKUP(Table1[[#This Row],[Ticker]],[1]!Table1[[Symbol]:[Industry]],2,FALSE),"-")</f>
        <v>-</v>
      </c>
      <c r="E3574">
        <v>37.746299499999999</v>
      </c>
      <c r="F3574">
        <v>108.35</v>
      </c>
      <c r="G3574">
        <v>4.2976014184112401</v>
      </c>
      <c r="H3574">
        <v>24.725296776416101</v>
      </c>
      <c r="I3574">
        <v>-7.4055693455240501</v>
      </c>
      <c r="J3574">
        <v>14.690216071412699</v>
      </c>
      <c r="K3574">
        <v>96.863179912486203</v>
      </c>
      <c r="L3574">
        <v>94.145620978707896</v>
      </c>
      <c r="M3574">
        <v>67.443694207245997</v>
      </c>
      <c r="N3574">
        <v>2.92597666532239</v>
      </c>
      <c r="O3574">
        <v>10.5676049838486</v>
      </c>
      <c r="P3574">
        <v>36.615811373092903</v>
      </c>
      <c r="Q3574">
        <v>2.3960769391514002E-2</v>
      </c>
    </row>
    <row r="3575" spans="1:17" hidden="1" x14ac:dyDescent="0.3">
      <c r="A3575" t="s">
        <v>7314</v>
      </c>
      <c r="B3575" t="s">
        <v>7315</v>
      </c>
      <c r="C3575" t="str">
        <f>IFERROR(VLOOKUP(Table1[[#This Row],[Ticker]],[1]!Table1[[Symbol]:[Industry]],2,FALSE),"-")</f>
        <v>-</v>
      </c>
      <c r="D3575" t="s">
        <v>986</v>
      </c>
      <c r="E3575">
        <v>37.72925</v>
      </c>
      <c r="F3575">
        <v>79.23</v>
      </c>
      <c r="G3575">
        <v>28.193085251416001</v>
      </c>
      <c r="H3575">
        <v>-3.2095736268860402</v>
      </c>
      <c r="I3575">
        <v>26.1215457123328</v>
      </c>
      <c r="J3575">
        <v>-1.46252492547821</v>
      </c>
      <c r="K3575">
        <v>74.822582542427995</v>
      </c>
      <c r="L3575">
        <v>66.199774426540401</v>
      </c>
      <c r="M3575">
        <v>55.025904812693703</v>
      </c>
      <c r="N3575">
        <v>1.07662615594842</v>
      </c>
      <c r="O3575">
        <v>20.219613782658001</v>
      </c>
      <c r="P3575">
        <v>72.239130434782595</v>
      </c>
      <c r="Q3575">
        <v>0.106595498113206</v>
      </c>
    </row>
    <row r="3576" spans="1:17" hidden="1" x14ac:dyDescent="0.3">
      <c r="A3576" t="s">
        <v>7316</v>
      </c>
      <c r="B3576" t="s">
        <v>7317</v>
      </c>
      <c r="C3576" t="str">
        <f>IFERROR(VLOOKUP(Table1[[#This Row],[Ticker]],[1]!Table1[[Symbol]:[Industry]],2,FALSE),"-")</f>
        <v>-</v>
      </c>
      <c r="D3576" t="s">
        <v>253</v>
      </c>
      <c r="E3576">
        <v>37.593594000000003</v>
      </c>
      <c r="F3576">
        <v>28.44</v>
      </c>
      <c r="G3576">
        <v>15.090500613629301</v>
      </c>
      <c r="H3576">
        <v>28.997117231723699</v>
      </c>
      <c r="I3576">
        <v>38.566377303505902</v>
      </c>
      <c r="J3576">
        <v>6.8187900222837401</v>
      </c>
      <c r="K3576">
        <v>23.498524004758199</v>
      </c>
      <c r="L3576">
        <v>20.166341669012098</v>
      </c>
      <c r="M3576">
        <v>73.445221067116293</v>
      </c>
      <c r="N3576">
        <v>2.1742580845476498</v>
      </c>
      <c r="O3576">
        <v>10.0210970464134</v>
      </c>
      <c r="P3576">
        <v>101.702127659574</v>
      </c>
      <c r="Q3576">
        <v>0.112101821320472</v>
      </c>
    </row>
    <row r="3577" spans="1:17" hidden="1" x14ac:dyDescent="0.3">
      <c r="A3577" t="s">
        <v>7318</v>
      </c>
      <c r="B3577" t="s">
        <v>7319</v>
      </c>
      <c r="C3577" t="str">
        <f>IFERROR(VLOOKUP(Table1[[#This Row],[Ticker]],[1]!Table1[[Symbol]:[Industry]],2,FALSE),"-")</f>
        <v>-</v>
      </c>
      <c r="E3577">
        <v>37.573636800000003</v>
      </c>
      <c r="F3577">
        <v>12.84</v>
      </c>
      <c r="G3577">
        <v>-78.545160069166101</v>
      </c>
      <c r="H3577">
        <v>-0.39358476855687402</v>
      </c>
      <c r="I3577">
        <v>-67.030400379954699</v>
      </c>
      <c r="J3577">
        <v>-3.2343475268989099</v>
      </c>
      <c r="K3577">
        <v>13.2480570113339</v>
      </c>
      <c r="L3577">
        <v>17.855285679039099</v>
      </c>
      <c r="M3577">
        <v>39.505004908657803</v>
      </c>
      <c r="N3577">
        <v>0.96500513144649402</v>
      </c>
      <c r="O3577">
        <v>253.971962616822</v>
      </c>
      <c r="P3577">
        <v>28.657314629258501</v>
      </c>
      <c r="Q3577">
        <v>0.22737851367797399</v>
      </c>
    </row>
    <row r="3578" spans="1:17" hidden="1" x14ac:dyDescent="0.3">
      <c r="A3578" t="s">
        <v>7320</v>
      </c>
      <c r="B3578" t="s">
        <v>7321</v>
      </c>
      <c r="C3578" t="str">
        <f>IFERROR(VLOOKUP(Table1[[#This Row],[Ticker]],[1]!Table1[[Symbol]:[Industry]],2,FALSE),"-")</f>
        <v>-</v>
      </c>
      <c r="E3578">
        <v>37.536000000000001</v>
      </c>
      <c r="F3578">
        <v>30.34</v>
      </c>
      <c r="G3578">
        <v>-17.928672380890301</v>
      </c>
      <c r="H3578">
        <v>-12.511585491553801</v>
      </c>
      <c r="I3578">
        <v>-17.744698337178601</v>
      </c>
      <c r="J3578">
        <v>-5.9170765897970803</v>
      </c>
      <c r="K3578">
        <v>32.973585581393102</v>
      </c>
      <c r="M3578">
        <v>38.056113419400802</v>
      </c>
      <c r="N3578">
        <v>1.38060796949641</v>
      </c>
      <c r="O3578">
        <v>57.415952537903699</v>
      </c>
      <c r="P3578">
        <v>14.145974416854701</v>
      </c>
    </row>
    <row r="3579" spans="1:17" hidden="1" x14ac:dyDescent="0.3">
      <c r="A3579" t="s">
        <v>7322</v>
      </c>
      <c r="B3579" t="s">
        <v>7323</v>
      </c>
      <c r="C3579" t="str">
        <f>IFERROR(VLOOKUP(Table1[[#This Row],[Ticker]],[1]!Table1[[Symbol]:[Industry]],2,FALSE),"-")</f>
        <v>-</v>
      </c>
      <c r="D3579" t="s">
        <v>243</v>
      </c>
      <c r="E3579">
        <v>37.532276500000002</v>
      </c>
      <c r="F3579">
        <v>20.09</v>
      </c>
      <c r="G3579">
        <v>88.924865765362597</v>
      </c>
      <c r="H3579">
        <v>-4.7416635087939296</v>
      </c>
      <c r="I3579">
        <v>-17.6790439419153</v>
      </c>
      <c r="J3579">
        <v>0.66764733122334297</v>
      </c>
      <c r="K3579">
        <v>18.355649079614</v>
      </c>
      <c r="L3579">
        <v>16.834742937565601</v>
      </c>
      <c r="M3579">
        <v>60.868690793903298</v>
      </c>
      <c r="N3579">
        <v>1.36144934403075</v>
      </c>
      <c r="O3579">
        <v>18.168242906918799</v>
      </c>
      <c r="P3579">
        <v>118.369565217391</v>
      </c>
      <c r="Q3579">
        <v>4.8670637517401E-2</v>
      </c>
    </row>
    <row r="3580" spans="1:17" hidden="1" x14ac:dyDescent="0.3">
      <c r="A3580" t="s">
        <v>7324</v>
      </c>
      <c r="B3580" t="s">
        <v>7325</v>
      </c>
      <c r="C3580" t="str">
        <f>IFERROR(VLOOKUP(Table1[[#This Row],[Ticker]],[1]!Table1[[Symbol]:[Industry]],2,FALSE),"-")</f>
        <v>-</v>
      </c>
      <c r="E3580">
        <v>37.521707599999999</v>
      </c>
      <c r="F3580">
        <v>26</v>
      </c>
      <c r="G3580">
        <v>-13.358558438933899</v>
      </c>
      <c r="H3580">
        <v>-8.7596678934824403</v>
      </c>
      <c r="I3580">
        <v>-25.5597633553481</v>
      </c>
      <c r="J3580">
        <v>-0.76243741453936598</v>
      </c>
      <c r="K3580">
        <v>27.029233736320599</v>
      </c>
      <c r="L3580">
        <v>27.591921696884398</v>
      </c>
      <c r="M3580">
        <v>20.805007762973101</v>
      </c>
      <c r="N3580">
        <v>1.2121212121212099</v>
      </c>
      <c r="O3580">
        <v>38.461538461538403</v>
      </c>
      <c r="P3580">
        <v>42.076502732240399</v>
      </c>
      <c r="Q3580">
        <v>1.8622894342771E-2</v>
      </c>
    </row>
    <row r="3581" spans="1:17" hidden="1" x14ac:dyDescent="0.3">
      <c r="A3581" t="s">
        <v>7326</v>
      </c>
      <c r="B3581" t="s">
        <v>7327</v>
      </c>
      <c r="C3581" t="str">
        <f>IFERROR(VLOOKUP(Table1[[#This Row],[Ticker]],[1]!Table1[[Symbol]:[Industry]],2,FALSE),"-")</f>
        <v>-</v>
      </c>
      <c r="D3581" t="s">
        <v>711</v>
      </c>
      <c r="E3581">
        <v>37.354653050000003</v>
      </c>
      <c r="F3581">
        <v>264.64</v>
      </c>
      <c r="G3581">
        <v>1.0186383447340599</v>
      </c>
      <c r="H3581">
        <v>-0.370140891817625</v>
      </c>
      <c r="I3581">
        <v>0.81327751181517405</v>
      </c>
      <c r="J3581">
        <v>-0.52268401803291797</v>
      </c>
      <c r="K3581">
        <v>252.76784052277199</v>
      </c>
      <c r="L3581">
        <v>235.27610353416301</v>
      </c>
      <c r="M3581">
        <v>62.782489239617902</v>
      </c>
      <c r="N3581">
        <v>0.78866378558554995</v>
      </c>
      <c r="O3581">
        <v>3.9147521160822301</v>
      </c>
      <c r="P3581">
        <v>33.724103082364799</v>
      </c>
      <c r="Q3581">
        <v>1.5022786694405E-2</v>
      </c>
    </row>
    <row r="3582" spans="1:17" hidden="1" x14ac:dyDescent="0.3">
      <c r="A3582" t="s">
        <v>7328</v>
      </c>
      <c r="B3582" t="s">
        <v>7329</v>
      </c>
      <c r="C3582" t="str">
        <f>IFERROR(VLOOKUP(Table1[[#This Row],[Ticker]],[1]!Table1[[Symbol]:[Industry]],2,FALSE),"-")</f>
        <v>-</v>
      </c>
      <c r="D3582" t="s">
        <v>46</v>
      </c>
      <c r="E3582">
        <v>37.13496</v>
      </c>
      <c r="F3582">
        <v>7.04</v>
      </c>
      <c r="G3582">
        <v>-24.6090928015964</v>
      </c>
      <c r="H3582">
        <v>10.008138374323799</v>
      </c>
      <c r="I3582">
        <v>3.5000228928892301</v>
      </c>
      <c r="J3582">
        <v>-2.1360637881657398</v>
      </c>
      <c r="K3582">
        <v>6.58105120691134</v>
      </c>
      <c r="L3582">
        <v>6.3954294052193896</v>
      </c>
      <c r="M3582">
        <v>56.725967833261102</v>
      </c>
      <c r="N3582">
        <v>3.02655576972316</v>
      </c>
      <c r="O3582">
        <v>43.181818181818102</v>
      </c>
      <c r="P3582">
        <v>60.730593607305899</v>
      </c>
      <c r="Q3582">
        <v>2.8914584937589E-2</v>
      </c>
    </row>
    <row r="3583" spans="1:17" hidden="1" x14ac:dyDescent="0.3">
      <c r="A3583" t="s">
        <v>7330</v>
      </c>
      <c r="B3583" t="s">
        <v>7331</v>
      </c>
      <c r="C3583" t="str">
        <f>IFERROR(VLOOKUP(Table1[[#This Row],[Ticker]],[1]!Table1[[Symbol]:[Industry]],2,FALSE),"-")</f>
        <v>-</v>
      </c>
      <c r="D3583" t="s">
        <v>413</v>
      </c>
      <c r="E3583">
        <v>36.916308000000001</v>
      </c>
      <c r="F3583">
        <v>0.99</v>
      </c>
      <c r="G3583">
        <v>13.0345830185064</v>
      </c>
      <c r="H3583">
        <v>4.7266445058734297</v>
      </c>
      <c r="I3583">
        <v>-26.564985586477601</v>
      </c>
      <c r="J3583">
        <v>1.2577646056626499</v>
      </c>
      <c r="K3583">
        <v>0.99147965736042099</v>
      </c>
      <c r="L3583">
        <v>0.96842809156163001</v>
      </c>
      <c r="M3583">
        <v>62.865479510859203</v>
      </c>
      <c r="N3583">
        <v>1.37802546417556</v>
      </c>
      <c r="O3583">
        <v>33.3333333333333</v>
      </c>
      <c r="P3583">
        <v>67.796610169491501</v>
      </c>
      <c r="Q3583">
        <v>3.3746415610159002E-2</v>
      </c>
    </row>
    <row r="3584" spans="1:17" hidden="1" x14ac:dyDescent="0.3">
      <c r="A3584" t="s">
        <v>7332</v>
      </c>
      <c r="B3584" t="s">
        <v>7333</v>
      </c>
      <c r="C3584" t="str">
        <f>IFERROR(VLOOKUP(Table1[[#This Row],[Ticker]],[1]!Table1[[Symbol]:[Industry]],2,FALSE),"-")</f>
        <v>-</v>
      </c>
      <c r="D3584" t="s">
        <v>101</v>
      </c>
      <c r="E3584">
        <v>36.914327999999998</v>
      </c>
      <c r="F3584">
        <v>37.68</v>
      </c>
      <c r="G3584">
        <v>-48.000039196682302</v>
      </c>
      <c r="H3584">
        <v>3.2036228308702399</v>
      </c>
      <c r="I3584">
        <v>-22.131400020432899</v>
      </c>
      <c r="J3584">
        <v>-3.1560544358159501</v>
      </c>
      <c r="K3584">
        <v>36.751356491171997</v>
      </c>
      <c r="L3584">
        <v>39.297543347873798</v>
      </c>
      <c r="M3584">
        <v>45.4384870046215</v>
      </c>
      <c r="N3584">
        <v>0.397400669910564</v>
      </c>
      <c r="O3584">
        <v>49.4957537154989</v>
      </c>
      <c r="P3584">
        <v>38.427626745040399</v>
      </c>
      <c r="Q3584">
        <v>2.6325452633533999E-2</v>
      </c>
    </row>
    <row r="3585" spans="1:17" hidden="1" x14ac:dyDescent="0.3">
      <c r="A3585" t="s">
        <v>7334</v>
      </c>
      <c r="B3585" t="s">
        <v>7335</v>
      </c>
      <c r="C3585" t="str">
        <f>IFERROR(VLOOKUP(Table1[[#This Row],[Ticker]],[1]!Table1[[Symbol]:[Industry]],2,FALSE),"-")</f>
        <v>-</v>
      </c>
      <c r="E3585">
        <v>36.9074788</v>
      </c>
      <c r="F3585">
        <v>11.8</v>
      </c>
      <c r="G3585">
        <v>-23.882488480863401</v>
      </c>
      <c r="H3585">
        <v>-13.854740012273</v>
      </c>
      <c r="I3585">
        <v>19.786615398744001</v>
      </c>
      <c r="J3585">
        <v>-8.3593366393455693</v>
      </c>
      <c r="K3585">
        <v>11.2303349637472</v>
      </c>
      <c r="L3585">
        <v>9.2686320277183096</v>
      </c>
      <c r="M3585">
        <v>3.3299900338620199</v>
      </c>
      <c r="N3585">
        <v>0.28320677884007001</v>
      </c>
      <c r="O3585">
        <v>15.1694915254237</v>
      </c>
      <c r="P3585">
        <v>91.558441558441501</v>
      </c>
    </row>
    <row r="3586" spans="1:17" hidden="1" x14ac:dyDescent="0.3">
      <c r="A3586" t="s">
        <v>7336</v>
      </c>
      <c r="B3586" t="s">
        <v>7337</v>
      </c>
      <c r="C3586" t="str">
        <f>IFERROR(VLOOKUP(Table1[[#This Row],[Ticker]],[1]!Table1[[Symbol]:[Industry]],2,FALSE),"-")</f>
        <v>-</v>
      </c>
      <c r="D3586" t="s">
        <v>637</v>
      </c>
      <c r="E3586">
        <v>36.880267283999999</v>
      </c>
      <c r="F3586">
        <v>1.2</v>
      </c>
      <c r="G3586">
        <v>23.597963300196501</v>
      </c>
      <c r="H3586">
        <v>8.1515829800325594</v>
      </c>
      <c r="I3586">
        <v>-43.338384601255903</v>
      </c>
      <c r="J3586">
        <v>-7.73918160058588</v>
      </c>
      <c r="K3586">
        <v>1.13211218373295</v>
      </c>
      <c r="L3586">
        <v>1.1258954314187399</v>
      </c>
      <c r="M3586">
        <v>62.380208721784904</v>
      </c>
      <c r="N3586">
        <v>2.85410855288481</v>
      </c>
      <c r="O3586">
        <v>75</v>
      </c>
      <c r="P3586">
        <v>49.999999999999901</v>
      </c>
      <c r="Q3586">
        <v>3.3114516118064E-2</v>
      </c>
    </row>
    <row r="3587" spans="1:17" hidden="1" x14ac:dyDescent="0.3">
      <c r="A3587" t="s">
        <v>7338</v>
      </c>
      <c r="B3587" t="s">
        <v>7339</v>
      </c>
      <c r="C3587" t="str">
        <f>IFERROR(VLOOKUP(Table1[[#This Row],[Ticker]],[1]!Table1[[Symbol]:[Industry]],2,FALSE),"-")</f>
        <v>-</v>
      </c>
      <c r="E3587">
        <v>36.840829999999997</v>
      </c>
      <c r="F3587">
        <v>26.87</v>
      </c>
      <c r="G3587">
        <v>56.511509930557303</v>
      </c>
      <c r="H3587">
        <v>-3.1720733785522901</v>
      </c>
      <c r="I3587">
        <v>-11.2731090528343</v>
      </c>
      <c r="J3587">
        <v>-2.5415330409292798</v>
      </c>
      <c r="K3587">
        <v>26.0864134685621</v>
      </c>
      <c r="L3587">
        <v>23.183339276431401</v>
      </c>
      <c r="M3587">
        <v>51.1232278605437</v>
      </c>
      <c r="N3587">
        <v>0.86766995695151905</v>
      </c>
      <c r="O3587">
        <v>7.9270561965016597</v>
      </c>
      <c r="P3587">
        <v>129.65811965811901</v>
      </c>
      <c r="Q3587">
        <v>-1.9592244682838E-2</v>
      </c>
    </row>
    <row r="3588" spans="1:17" hidden="1" x14ac:dyDescent="0.3">
      <c r="A3588" t="s">
        <v>7340</v>
      </c>
      <c r="B3588" t="s">
        <v>7341</v>
      </c>
      <c r="C3588" t="str">
        <f>IFERROR(VLOOKUP(Table1[[#This Row],[Ticker]],[1]!Table1[[Symbol]:[Industry]],2,FALSE),"-")</f>
        <v>-</v>
      </c>
      <c r="E3588">
        <v>36.828000000000003</v>
      </c>
      <c r="F3588">
        <v>68.2</v>
      </c>
      <c r="G3588">
        <v>-53.163205084683099</v>
      </c>
      <c r="H3588">
        <v>-0.61492284215239101</v>
      </c>
      <c r="I3588">
        <v>-32.791483706327199</v>
      </c>
      <c r="J3588">
        <v>4.0799914863061399</v>
      </c>
      <c r="K3588">
        <v>69.004679711565004</v>
      </c>
      <c r="L3588">
        <v>78.735795730052004</v>
      </c>
      <c r="M3588">
        <v>53.823518382362003</v>
      </c>
      <c r="N3588">
        <v>0.80693533270852802</v>
      </c>
      <c r="O3588">
        <v>59.750733137829897</v>
      </c>
      <c r="P3588">
        <v>14.6218487394958</v>
      </c>
    </row>
    <row r="3589" spans="1:17" hidden="1" x14ac:dyDescent="0.3">
      <c r="A3589" t="s">
        <v>7342</v>
      </c>
      <c r="B3589" t="s">
        <v>7343</v>
      </c>
      <c r="C3589" t="str">
        <f>IFERROR(VLOOKUP(Table1[[#This Row],[Ticker]],[1]!Table1[[Symbol]:[Industry]],2,FALSE),"-")</f>
        <v>-</v>
      </c>
      <c r="E3589">
        <v>36.822000000000003</v>
      </c>
      <c r="F3589">
        <v>36.5</v>
      </c>
      <c r="G3589">
        <v>-13.955949207505199</v>
      </c>
      <c r="H3589">
        <v>-9.6038224658231499</v>
      </c>
      <c r="I3589">
        <v>-32.9054841683555</v>
      </c>
      <c r="J3589">
        <v>1.1573818965842899</v>
      </c>
      <c r="K3589">
        <v>37.984962950031402</v>
      </c>
      <c r="L3589">
        <v>38.376638151059801</v>
      </c>
      <c r="M3589">
        <v>41.919736937641702</v>
      </c>
      <c r="N3589">
        <v>0.94168096054888495</v>
      </c>
      <c r="O3589">
        <v>47.671232876712303</v>
      </c>
      <c r="P3589">
        <v>30.403715612718798</v>
      </c>
      <c r="Q3589">
        <v>3.3724024221998002E-2</v>
      </c>
    </row>
    <row r="3590" spans="1:17" hidden="1" x14ac:dyDescent="0.3">
      <c r="A3590" t="s">
        <v>7344</v>
      </c>
      <c r="B3590" t="s">
        <v>7345</v>
      </c>
      <c r="C3590" t="str">
        <f>IFERROR(VLOOKUP(Table1[[#This Row],[Ticker]],[1]!Table1[[Symbol]:[Industry]],2,FALSE),"-")</f>
        <v>-</v>
      </c>
      <c r="D3590" t="s">
        <v>637</v>
      </c>
      <c r="E3590">
        <v>36.786490700000002</v>
      </c>
      <c r="F3590">
        <v>77.680000000000007</v>
      </c>
      <c r="G3590">
        <v>98.757383590051603</v>
      </c>
      <c r="H3590">
        <v>38.255634308541701</v>
      </c>
      <c r="I3590">
        <v>47.728493444660302</v>
      </c>
      <c r="J3590">
        <v>10.8393474754437</v>
      </c>
      <c r="K3590">
        <v>58.485885103329203</v>
      </c>
      <c r="L3590">
        <v>50.626655407279998</v>
      </c>
      <c r="M3590">
        <v>72.414332324555602</v>
      </c>
      <c r="N3590">
        <v>2.81643897228312</v>
      </c>
      <c r="O3590">
        <v>2.40731204943356</v>
      </c>
      <c r="P3590">
        <v>142.75</v>
      </c>
      <c r="Q3590">
        <v>4.7677282298967998E-2</v>
      </c>
    </row>
    <row r="3591" spans="1:17" hidden="1" x14ac:dyDescent="0.3">
      <c r="A3591" t="s">
        <v>7346</v>
      </c>
      <c r="B3591" t="s">
        <v>7347</v>
      </c>
      <c r="C3591" t="str">
        <f>IFERROR(VLOOKUP(Table1[[#This Row],[Ticker]],[1]!Table1[[Symbol]:[Industry]],2,FALSE),"-")</f>
        <v>-</v>
      </c>
      <c r="D3591" t="s">
        <v>711</v>
      </c>
      <c r="E3591">
        <v>36.765885388999997</v>
      </c>
      <c r="F3591">
        <v>256.67</v>
      </c>
      <c r="G3591">
        <v>36.150211558587898</v>
      </c>
      <c r="H3591">
        <v>-4.93551971079824</v>
      </c>
      <c r="I3591">
        <v>23.257915512343601</v>
      </c>
      <c r="J3591">
        <v>-0.80510614999321195</v>
      </c>
      <c r="K3591">
        <v>247.20764278980599</v>
      </c>
      <c r="L3591">
        <v>211.10878192690001</v>
      </c>
      <c r="M3591">
        <v>30.790198502182001</v>
      </c>
      <c r="N3591">
        <v>0.94780308033496496</v>
      </c>
      <c r="O3591">
        <v>3.04281762574512</v>
      </c>
      <c r="P3591">
        <v>66.885565669700895</v>
      </c>
    </row>
    <row r="3592" spans="1:17" hidden="1" x14ac:dyDescent="0.3">
      <c r="A3592" t="s">
        <v>7348</v>
      </c>
      <c r="B3592" t="s">
        <v>7349</v>
      </c>
      <c r="C3592" t="str">
        <f>IFERROR(VLOOKUP(Table1[[#This Row],[Ticker]],[1]!Table1[[Symbol]:[Industry]],2,FALSE),"-")</f>
        <v>-</v>
      </c>
      <c r="D3592" t="s">
        <v>6362</v>
      </c>
      <c r="E3592">
        <v>36.603467999999999</v>
      </c>
      <c r="F3592">
        <v>176</v>
      </c>
      <c r="G3592">
        <v>27.983928212477199</v>
      </c>
      <c r="H3592">
        <v>37.3440358102212</v>
      </c>
      <c r="I3592">
        <v>39.814324758349898</v>
      </c>
      <c r="J3592">
        <v>-4.54622119832315</v>
      </c>
      <c r="K3592">
        <v>137.75182598058299</v>
      </c>
      <c r="L3592">
        <v>120.07763969130001</v>
      </c>
      <c r="M3592">
        <v>58.095009783130202</v>
      </c>
      <c r="N3592">
        <v>2.52323759791122</v>
      </c>
      <c r="O3592">
        <v>17.812499999999901</v>
      </c>
      <c r="P3592">
        <v>75.824175824175796</v>
      </c>
    </row>
    <row r="3593" spans="1:17" hidden="1" x14ac:dyDescent="0.3">
      <c r="A3593" t="s">
        <v>7350</v>
      </c>
      <c r="B3593" t="s">
        <v>7351</v>
      </c>
      <c r="C3593" t="str">
        <f>IFERROR(VLOOKUP(Table1[[#This Row],[Ticker]],[1]!Table1[[Symbol]:[Industry]],2,FALSE),"-")</f>
        <v>-</v>
      </c>
      <c r="D3593" t="s">
        <v>938</v>
      </c>
      <c r="E3593">
        <v>36.588279999999997</v>
      </c>
      <c r="F3593">
        <v>67.02</v>
      </c>
      <c r="G3593">
        <v>0.79477483938802895</v>
      </c>
      <c r="H3593">
        <v>-4.8997141897787397</v>
      </c>
      <c r="I3593">
        <v>-8.1154814396815897</v>
      </c>
      <c r="J3593">
        <v>-0.62183438376294198</v>
      </c>
      <c r="K3593">
        <v>63.708154286007598</v>
      </c>
      <c r="L3593">
        <v>61.860202516281902</v>
      </c>
      <c r="M3593">
        <v>55.069222469779298</v>
      </c>
      <c r="N3593">
        <v>1.0713036929739199</v>
      </c>
      <c r="O3593">
        <v>15.6072814085347</v>
      </c>
      <c r="P3593">
        <v>33.745759329475099</v>
      </c>
      <c r="Q3593">
        <v>1.0193856251584E-2</v>
      </c>
    </row>
    <row r="3594" spans="1:17" hidden="1" x14ac:dyDescent="0.3">
      <c r="A3594" t="s">
        <v>7352</v>
      </c>
      <c r="B3594" t="s">
        <v>7353</v>
      </c>
      <c r="C3594" t="str">
        <f>IFERROR(VLOOKUP(Table1[[#This Row],[Ticker]],[1]!Table1[[Symbol]:[Industry]],2,FALSE),"-")</f>
        <v>-</v>
      </c>
      <c r="D3594" t="s">
        <v>98</v>
      </c>
      <c r="E3594">
        <v>36.583799999999997</v>
      </c>
      <c r="F3594">
        <v>33.549999999999997</v>
      </c>
      <c r="G3594">
        <v>-81.964950607088198</v>
      </c>
      <c r="H3594">
        <v>-6.4845356183501597</v>
      </c>
      <c r="I3594">
        <v>-73.763138925953399</v>
      </c>
      <c r="J3594">
        <v>1.4597848076828499</v>
      </c>
      <c r="K3594">
        <v>42.826803948197899</v>
      </c>
      <c r="L3594">
        <v>64.617355270368293</v>
      </c>
      <c r="M3594">
        <v>55.062483958737502</v>
      </c>
      <c r="N3594">
        <v>0.16789280084077701</v>
      </c>
      <c r="O3594">
        <v>195.08196721311401</v>
      </c>
      <c r="P3594">
        <v>7.3599999999999799</v>
      </c>
      <c r="Q3594">
        <v>8.2225369750815E-2</v>
      </c>
    </row>
    <row r="3595" spans="1:17" hidden="1" x14ac:dyDescent="0.3">
      <c r="A3595" t="s">
        <v>7354</v>
      </c>
      <c r="B3595" t="s">
        <v>7355</v>
      </c>
      <c r="C3595" t="str">
        <f>IFERROR(VLOOKUP(Table1[[#This Row],[Ticker]],[1]!Table1[[Symbol]:[Industry]],2,FALSE),"-")</f>
        <v>-</v>
      </c>
      <c r="D3595" t="s">
        <v>130</v>
      </c>
      <c r="E3595">
        <v>36.5504672</v>
      </c>
      <c r="F3595">
        <v>45.47</v>
      </c>
      <c r="G3595">
        <v>24.160877207481299</v>
      </c>
      <c r="H3595">
        <v>-22.638579132307399</v>
      </c>
      <c r="I3595">
        <v>15.671556075351299</v>
      </c>
      <c r="J3595">
        <v>-5.1582707478726899</v>
      </c>
      <c r="K3595">
        <v>45.912594710398103</v>
      </c>
      <c r="L3595">
        <v>41.194216279818797</v>
      </c>
      <c r="M3595">
        <v>37.314173949913098</v>
      </c>
      <c r="N3595">
        <v>0.28176222967416298</v>
      </c>
      <c r="O3595">
        <v>35.034088409940601</v>
      </c>
      <c r="P3595">
        <v>72.4307925673113</v>
      </c>
      <c r="Q3595">
        <v>9.7797144574346004E-2</v>
      </c>
    </row>
    <row r="3596" spans="1:17" hidden="1" x14ac:dyDescent="0.3">
      <c r="A3596" t="s">
        <v>7356</v>
      </c>
      <c r="B3596" t="s">
        <v>7357</v>
      </c>
      <c r="C3596" t="str">
        <f>IFERROR(VLOOKUP(Table1[[#This Row],[Ticker]],[1]!Table1[[Symbol]:[Industry]],2,FALSE),"-")</f>
        <v>-</v>
      </c>
      <c r="D3596" t="s">
        <v>613</v>
      </c>
      <c r="E3596">
        <v>36.379890750000001</v>
      </c>
      <c r="F3596">
        <v>14.8</v>
      </c>
      <c r="G3596">
        <v>-74.472212138399897</v>
      </c>
      <c r="H3596">
        <v>-3.6766538449511499</v>
      </c>
      <c r="I3596">
        <v>-43.8638361611902</v>
      </c>
      <c r="J3596">
        <v>-3.73273444424234</v>
      </c>
      <c r="K3596">
        <v>15.146615055699399</v>
      </c>
      <c r="M3596">
        <v>41.243191181721102</v>
      </c>
      <c r="N3596">
        <v>0.9375</v>
      </c>
      <c r="O3596">
        <v>102.702702702702</v>
      </c>
      <c r="P3596">
        <v>11.698113207547101</v>
      </c>
    </row>
    <row r="3597" spans="1:17" hidden="1" x14ac:dyDescent="0.3">
      <c r="A3597" t="s">
        <v>7358</v>
      </c>
      <c r="B3597" t="s">
        <v>7359</v>
      </c>
      <c r="C3597" t="str">
        <f>IFERROR(VLOOKUP(Table1[[#This Row],[Ticker]],[1]!Table1[[Symbol]:[Industry]],2,FALSE),"-")</f>
        <v>-</v>
      </c>
      <c r="E3597">
        <v>36.333065756000003</v>
      </c>
      <c r="F3597">
        <v>42.56</v>
      </c>
      <c r="G3597">
        <v>632.24323959253104</v>
      </c>
      <c r="H3597">
        <v>-14.5976308564454</v>
      </c>
      <c r="I3597">
        <v>30.241155431189799</v>
      </c>
      <c r="J3597">
        <v>-8.4972440443736197</v>
      </c>
      <c r="K3597">
        <v>46.190456509501701</v>
      </c>
      <c r="L3597">
        <v>36.047387015940501</v>
      </c>
      <c r="M3597">
        <v>19.9534452736406</v>
      </c>
      <c r="N3597">
        <v>0.54488745703101005</v>
      </c>
      <c r="O3597">
        <v>48.637218045112697</v>
      </c>
      <c r="P3597">
        <v>867.27272727272702</v>
      </c>
      <c r="Q3597">
        <v>0.15554670003601301</v>
      </c>
    </row>
    <row r="3598" spans="1:17" hidden="1" x14ac:dyDescent="0.3">
      <c r="A3598" t="s">
        <v>7360</v>
      </c>
      <c r="B3598" t="s">
        <v>7361</v>
      </c>
      <c r="C3598" t="str">
        <f>IFERROR(VLOOKUP(Table1[[#This Row],[Ticker]],[1]!Table1[[Symbol]:[Industry]],2,FALSE),"-")</f>
        <v>-</v>
      </c>
      <c r="E3598">
        <v>36.267000899999999</v>
      </c>
      <c r="F3598">
        <v>88.1</v>
      </c>
      <c r="G3598">
        <v>73.825236027469202</v>
      </c>
      <c r="H3598">
        <v>-8.4004086342231901</v>
      </c>
      <c r="I3598">
        <v>3.7828985804342898</v>
      </c>
      <c r="J3598">
        <v>2.7970863949844298</v>
      </c>
      <c r="K3598">
        <v>86.929049823814196</v>
      </c>
      <c r="L3598">
        <v>75.412866079775895</v>
      </c>
      <c r="M3598">
        <v>50.882561046046902</v>
      </c>
      <c r="N3598">
        <v>0.22395491512560101</v>
      </c>
      <c r="O3598">
        <v>48.535754824063503</v>
      </c>
      <c r="P3598">
        <v>122.925101214574</v>
      </c>
      <c r="Q3598">
        <v>7.9646810607000004E-2</v>
      </c>
    </row>
    <row r="3599" spans="1:17" hidden="1" x14ac:dyDescent="0.3">
      <c r="A3599" t="s">
        <v>7362</v>
      </c>
      <c r="B3599" t="s">
        <v>7363</v>
      </c>
      <c r="C3599" t="str">
        <f>IFERROR(VLOOKUP(Table1[[#This Row],[Ticker]],[1]!Table1[[Symbol]:[Industry]],2,FALSE),"-")</f>
        <v>-</v>
      </c>
      <c r="D3599" t="s">
        <v>1402</v>
      </c>
      <c r="E3599">
        <v>36.242205219999903</v>
      </c>
      <c r="F3599">
        <v>25.25</v>
      </c>
      <c r="G3599">
        <v>23.0062473238651</v>
      </c>
      <c r="H3599">
        <v>15.1940358102212</v>
      </c>
      <c r="I3599">
        <v>7.4755296169135699</v>
      </c>
      <c r="J3599">
        <v>16.554635756192301</v>
      </c>
      <c r="K3599">
        <v>21.2471545559772</v>
      </c>
      <c r="L3599">
        <v>20.042565642374399</v>
      </c>
      <c r="M3599">
        <v>77.080045380581296</v>
      </c>
      <c r="N3599">
        <v>1.6969696969696899</v>
      </c>
      <c r="O3599">
        <v>21.1881188118811</v>
      </c>
      <c r="P3599">
        <v>87.037037037036995</v>
      </c>
    </row>
    <row r="3600" spans="1:17" hidden="1" x14ac:dyDescent="0.3">
      <c r="A3600" t="s">
        <v>7364</v>
      </c>
      <c r="B3600" t="s">
        <v>7365</v>
      </c>
      <c r="C3600" t="str">
        <f>IFERROR(VLOOKUP(Table1[[#This Row],[Ticker]],[1]!Table1[[Symbol]:[Industry]],2,FALSE),"-")</f>
        <v>-</v>
      </c>
      <c r="D3600" t="s">
        <v>1440</v>
      </c>
      <c r="E3600">
        <v>36.240192183999902</v>
      </c>
      <c r="F3600">
        <v>7.22</v>
      </c>
      <c r="G3600">
        <v>24.0146299668632</v>
      </c>
      <c r="H3600">
        <v>4.8374909091558003</v>
      </c>
      <c r="I3600">
        <v>-14.342245605116901</v>
      </c>
      <c r="J3600">
        <v>-0.76243741453936598</v>
      </c>
      <c r="K3600">
        <v>6.4601449499186101</v>
      </c>
      <c r="L3600">
        <v>5.9283335071217804</v>
      </c>
      <c r="M3600">
        <v>42.826904283691597</v>
      </c>
      <c r="N3600">
        <v>2.6093709940115302</v>
      </c>
      <c r="O3600">
        <v>16.897506925207701</v>
      </c>
      <c r="P3600">
        <v>64.090909090908994</v>
      </c>
      <c r="Q3600">
        <v>7.5352333103807997E-2</v>
      </c>
    </row>
    <row r="3601" spans="1:17" hidden="1" x14ac:dyDescent="0.3">
      <c r="A3601" t="s">
        <v>7366</v>
      </c>
      <c r="B3601" t="s">
        <v>7367</v>
      </c>
      <c r="C3601" t="str">
        <f>IFERROR(VLOOKUP(Table1[[#This Row],[Ticker]],[1]!Table1[[Symbol]:[Industry]],2,FALSE),"-")</f>
        <v>-</v>
      </c>
      <c r="D3601" t="s">
        <v>62</v>
      </c>
      <c r="E3601">
        <v>36.148491755999999</v>
      </c>
      <c r="F3601">
        <v>20.25</v>
      </c>
      <c r="G3601">
        <v>12.391657611368499</v>
      </c>
      <c r="H3601">
        <v>6.1960167927886003</v>
      </c>
      <c r="I3601">
        <v>3.0816689397515802</v>
      </c>
      <c r="J3601">
        <v>-5.2522333329067203</v>
      </c>
      <c r="K3601">
        <v>19.421827979059699</v>
      </c>
      <c r="L3601">
        <v>18.020558340169501</v>
      </c>
      <c r="M3601">
        <v>56.735308122549</v>
      </c>
      <c r="N3601">
        <v>2.9323400534728998</v>
      </c>
      <c r="O3601">
        <v>23.407407407407401</v>
      </c>
      <c r="P3601">
        <v>70.168067226890699</v>
      </c>
      <c r="Q3601">
        <v>5.9363616447381001E-2</v>
      </c>
    </row>
    <row r="3602" spans="1:17" hidden="1" x14ac:dyDescent="0.3">
      <c r="A3602" t="s">
        <v>7368</v>
      </c>
      <c r="B3602" t="s">
        <v>7369</v>
      </c>
      <c r="C3602" t="str">
        <f>IFERROR(VLOOKUP(Table1[[#This Row],[Ticker]],[1]!Table1[[Symbol]:[Industry]],2,FALSE),"-")</f>
        <v>-</v>
      </c>
      <c r="E3602">
        <v>36.030518719999897</v>
      </c>
      <c r="F3602">
        <v>34.4</v>
      </c>
      <c r="G3602">
        <v>-17.506816693472299</v>
      </c>
      <c r="H3602">
        <v>-20.555841369832699</v>
      </c>
      <c r="I3602">
        <v>-25.2599391172689</v>
      </c>
      <c r="J3602">
        <v>-2.8961500745678102</v>
      </c>
      <c r="K3602">
        <v>37.663556279394903</v>
      </c>
      <c r="L3602">
        <v>37.282452117273202</v>
      </c>
      <c r="M3602">
        <v>22.744651656453701</v>
      </c>
      <c r="N3602">
        <v>0.75981382736007697</v>
      </c>
      <c r="O3602">
        <v>60.7558139534883</v>
      </c>
      <c r="P3602">
        <v>27.077946065755398</v>
      </c>
    </row>
    <row r="3603" spans="1:17" hidden="1" x14ac:dyDescent="0.3">
      <c r="A3603" t="s">
        <v>7370</v>
      </c>
      <c r="B3603" t="s">
        <v>7371</v>
      </c>
      <c r="C3603" t="str">
        <f>IFERROR(VLOOKUP(Table1[[#This Row],[Ticker]],[1]!Table1[[Symbol]:[Industry]],2,FALSE),"-")</f>
        <v>-</v>
      </c>
      <c r="D3603" t="s">
        <v>896</v>
      </c>
      <c r="E3603">
        <v>36.018749999999997</v>
      </c>
      <c r="F3603">
        <v>85</v>
      </c>
      <c r="G3603">
        <v>11.0272276494285</v>
      </c>
      <c r="I3603">
        <v>1.9548887697133099</v>
      </c>
      <c r="K3603">
        <v>72.921358859577893</v>
      </c>
      <c r="M3603">
        <v>86.249356129260704</v>
      </c>
      <c r="N3603">
        <v>1</v>
      </c>
      <c r="O3603">
        <v>15.294117647058799</v>
      </c>
      <c r="P3603">
        <v>39.802631578947299</v>
      </c>
    </row>
    <row r="3604" spans="1:17" hidden="1" x14ac:dyDescent="0.3">
      <c r="A3604" t="s">
        <v>7372</v>
      </c>
      <c r="B3604" t="s">
        <v>7373</v>
      </c>
      <c r="C3604" t="str">
        <f>IFERROR(VLOOKUP(Table1[[#This Row],[Ticker]],[1]!Table1[[Symbol]:[Industry]],2,FALSE),"-")</f>
        <v>-</v>
      </c>
      <c r="D3604" t="s">
        <v>384</v>
      </c>
      <c r="E3604">
        <v>35.950949999999999</v>
      </c>
      <c r="F3604">
        <v>27.9</v>
      </c>
      <c r="G3604">
        <v>-36.402036699803404</v>
      </c>
      <c r="H3604">
        <v>-4.1631070469215903</v>
      </c>
      <c r="I3604">
        <v>-43.190601350024401</v>
      </c>
      <c r="J3604">
        <v>-0.228629585357877</v>
      </c>
      <c r="K3604">
        <v>30.3963777186306</v>
      </c>
      <c r="M3604">
        <v>40.733621545998702</v>
      </c>
      <c r="N3604">
        <v>0.57272727272727197</v>
      </c>
      <c r="O3604">
        <v>84.408602150537604</v>
      </c>
      <c r="P3604">
        <v>2.19780219780219</v>
      </c>
    </row>
    <row r="3605" spans="1:17" hidden="1" x14ac:dyDescent="0.3">
      <c r="A3605" t="s">
        <v>7374</v>
      </c>
      <c r="B3605" t="s">
        <v>7375</v>
      </c>
      <c r="C3605" t="str">
        <f>IFERROR(VLOOKUP(Table1[[#This Row],[Ticker]],[1]!Table1[[Symbol]:[Industry]],2,FALSE),"-")</f>
        <v>-</v>
      </c>
      <c r="D3605" t="s">
        <v>140</v>
      </c>
      <c r="E3605">
        <v>35.886629999999997</v>
      </c>
      <c r="F3605">
        <v>26.3</v>
      </c>
      <c r="G3605">
        <v>143.34155304378601</v>
      </c>
      <c r="H3605">
        <v>-24.818936643334101</v>
      </c>
      <c r="I3605">
        <v>-3.6793604977874099</v>
      </c>
      <c r="J3605">
        <v>-11.489450956948399</v>
      </c>
      <c r="K3605">
        <v>30.3283357866299</v>
      </c>
      <c r="L3605">
        <v>26.369986556524399</v>
      </c>
      <c r="M3605">
        <v>16.288857824351201</v>
      </c>
      <c r="N3605">
        <v>1.40387408147184</v>
      </c>
      <c r="O3605">
        <v>70.912547528517095</v>
      </c>
      <c r="P3605">
        <v>192.222222222222</v>
      </c>
      <c r="Q3605">
        <v>0.118463648280275</v>
      </c>
    </row>
    <row r="3606" spans="1:17" hidden="1" x14ac:dyDescent="0.3">
      <c r="A3606" t="s">
        <v>7376</v>
      </c>
      <c r="B3606" t="s">
        <v>7377</v>
      </c>
      <c r="C3606" t="str">
        <f>IFERROR(VLOOKUP(Table1[[#This Row],[Ticker]],[1]!Table1[[Symbol]:[Industry]],2,FALSE),"-")</f>
        <v>-</v>
      </c>
      <c r="D3606" t="s">
        <v>290</v>
      </c>
      <c r="E3606">
        <v>35.844069239999897</v>
      </c>
      <c r="F3606">
        <v>34.549999999999997</v>
      </c>
      <c r="G3606">
        <v>14.791261216011801</v>
      </c>
      <c r="H3606">
        <v>-8.0019101357246907</v>
      </c>
      <c r="I3606">
        <v>-47.136659816853999</v>
      </c>
      <c r="J3606">
        <v>-10.1263950117125</v>
      </c>
      <c r="K3606">
        <v>38.060941875169497</v>
      </c>
      <c r="L3606">
        <v>35.703743187111897</v>
      </c>
      <c r="M3606">
        <v>35.830695672799401</v>
      </c>
      <c r="N3606">
        <v>3.0059208883432902</v>
      </c>
      <c r="O3606">
        <v>86.685962373371893</v>
      </c>
      <c r="P3606">
        <v>53.487338960461898</v>
      </c>
      <c r="Q3606">
        <v>4.0980834018599999E-3</v>
      </c>
    </row>
    <row r="3607" spans="1:17" hidden="1" x14ac:dyDescent="0.3">
      <c r="A3607" t="s">
        <v>7378</v>
      </c>
      <c r="B3607" t="s">
        <v>7379</v>
      </c>
      <c r="C3607" t="str">
        <f>IFERROR(VLOOKUP(Table1[[#This Row],[Ticker]],[1]!Table1[[Symbol]:[Industry]],2,FALSE),"-")</f>
        <v>-</v>
      </c>
      <c r="D3607" t="s">
        <v>1440</v>
      </c>
      <c r="E3607">
        <v>35.841540000000002</v>
      </c>
      <c r="F3607">
        <v>35.75</v>
      </c>
      <c r="G3607">
        <v>49.619627505021697</v>
      </c>
      <c r="H3607">
        <v>-23.127425481578999</v>
      </c>
      <c r="I3607">
        <v>-40.694673730453403</v>
      </c>
      <c r="J3607">
        <v>2.02491890729973</v>
      </c>
      <c r="K3607">
        <v>38.165430818829797</v>
      </c>
      <c r="L3607">
        <v>35.480896163393098</v>
      </c>
      <c r="M3607">
        <v>39.628367815834203</v>
      </c>
      <c r="N3607">
        <v>0.69995798145640697</v>
      </c>
      <c r="O3607">
        <v>62.181818181818102</v>
      </c>
      <c r="P3607">
        <v>83.3333333333333</v>
      </c>
      <c r="Q3607">
        <v>2.7531728816037999E-2</v>
      </c>
    </row>
    <row r="3608" spans="1:17" hidden="1" x14ac:dyDescent="0.3">
      <c r="A3608" t="s">
        <v>7380</v>
      </c>
      <c r="B3608" t="s">
        <v>7381</v>
      </c>
      <c r="C3608" t="str">
        <f>IFERROR(VLOOKUP(Table1[[#This Row],[Ticker]],[1]!Table1[[Symbol]:[Industry]],2,FALSE),"-")</f>
        <v>-</v>
      </c>
      <c r="D3608" t="s">
        <v>243</v>
      </c>
      <c r="E3608">
        <v>35.819030830000003</v>
      </c>
      <c r="F3608">
        <v>47.71</v>
      </c>
      <c r="G3608">
        <v>-2.3068970927714001</v>
      </c>
      <c r="H3608">
        <v>-8.8712252339554407</v>
      </c>
      <c r="I3608">
        <v>-19.787781892514602</v>
      </c>
      <c r="J3608">
        <v>-6.8408687870883798</v>
      </c>
      <c r="K3608">
        <v>50.049667554727002</v>
      </c>
      <c r="L3608">
        <v>49.537326444985901</v>
      </c>
      <c r="M3608">
        <v>50.255560436754998</v>
      </c>
      <c r="N3608">
        <v>0.521852018872625</v>
      </c>
      <c r="O3608">
        <v>40.368895409767298</v>
      </c>
      <c r="P3608">
        <v>34.394366197183103</v>
      </c>
      <c r="Q3608">
        <v>2.7003501496783999E-2</v>
      </c>
    </row>
    <row r="3609" spans="1:17" hidden="1" x14ac:dyDescent="0.3">
      <c r="A3609" t="s">
        <v>7382</v>
      </c>
      <c r="B3609" t="s">
        <v>7383</v>
      </c>
      <c r="C3609" t="str">
        <f>IFERROR(VLOOKUP(Table1[[#This Row],[Ticker]],[1]!Table1[[Symbol]:[Industry]],2,FALSE),"-")</f>
        <v>-</v>
      </c>
      <c r="E3609">
        <v>35.76872255</v>
      </c>
      <c r="F3609">
        <v>56.75</v>
      </c>
      <c r="G3609">
        <v>-78.991844552769194</v>
      </c>
      <c r="H3609">
        <v>-2.5137520858136502</v>
      </c>
      <c r="I3609">
        <v>-64.4996210256502</v>
      </c>
      <c r="J3609">
        <v>-4.9291040812060301</v>
      </c>
      <c r="M3609">
        <v>46.8577944604084</v>
      </c>
      <c r="O3609">
        <v>110.925110132158</v>
      </c>
      <c r="P3609">
        <v>24.1522642747757</v>
      </c>
    </row>
    <row r="3610" spans="1:17" hidden="1" x14ac:dyDescent="0.3">
      <c r="A3610" t="s">
        <v>7384</v>
      </c>
      <c r="B3610" t="s">
        <v>7385</v>
      </c>
      <c r="C3610" t="str">
        <f>IFERROR(VLOOKUP(Table1[[#This Row],[Ticker]],[1]!Table1[[Symbol]:[Industry]],2,FALSE),"-")</f>
        <v>-</v>
      </c>
      <c r="E3610">
        <v>35.728000000000002</v>
      </c>
      <c r="F3610">
        <v>51.43</v>
      </c>
      <c r="G3610">
        <v>41.669858725033102</v>
      </c>
      <c r="H3610">
        <v>2.0567415932520601</v>
      </c>
      <c r="I3610">
        <v>-38.731099456122202</v>
      </c>
      <c r="J3610">
        <v>-2.8272772447207601</v>
      </c>
      <c r="K3610">
        <v>50.3245326749147</v>
      </c>
      <c r="L3610">
        <v>48.419188947804003</v>
      </c>
      <c r="M3610">
        <v>54.686017244453602</v>
      </c>
      <c r="N3610">
        <v>0.87353693541902899</v>
      </c>
      <c r="O3610">
        <v>53.217966167606399</v>
      </c>
      <c r="P3610">
        <v>78.638416116707106</v>
      </c>
      <c r="Q3610">
        <v>3.4383886192384E-2</v>
      </c>
    </row>
    <row r="3611" spans="1:17" hidden="1" x14ac:dyDescent="0.3">
      <c r="A3611" t="s">
        <v>7386</v>
      </c>
      <c r="B3611" t="s">
        <v>7387</v>
      </c>
      <c r="C3611" t="str">
        <f>IFERROR(VLOOKUP(Table1[[#This Row],[Ticker]],[1]!Table1[[Symbol]:[Industry]],2,FALSE),"-")</f>
        <v>-</v>
      </c>
      <c r="E3611">
        <v>35.662543917000001</v>
      </c>
      <c r="F3611">
        <v>46.6</v>
      </c>
      <c r="G3611">
        <v>-43.439601236032701</v>
      </c>
      <c r="H3611">
        <v>-9.3652425402942097</v>
      </c>
      <c r="I3611">
        <v>10.786342698826701</v>
      </c>
      <c r="J3611">
        <v>-11.5981722848563</v>
      </c>
      <c r="K3611">
        <v>48.172724075069198</v>
      </c>
      <c r="L3611">
        <v>47.071212295740601</v>
      </c>
      <c r="M3611">
        <v>32.7434722665744</v>
      </c>
      <c r="N3611">
        <v>0.610939415234104</v>
      </c>
      <c r="O3611">
        <v>59.656652360514997</v>
      </c>
      <c r="P3611">
        <v>66.965245431744805</v>
      </c>
      <c r="Q3611">
        <v>0.16219135097925499</v>
      </c>
    </row>
    <row r="3612" spans="1:17" hidden="1" x14ac:dyDescent="0.3">
      <c r="A3612" t="s">
        <v>7388</v>
      </c>
      <c r="B3612" t="s">
        <v>7389</v>
      </c>
      <c r="C3612" t="str">
        <f>IFERROR(VLOOKUP(Table1[[#This Row],[Ticker]],[1]!Table1[[Symbol]:[Industry]],2,FALSE),"-")</f>
        <v>-</v>
      </c>
      <c r="E3612">
        <v>35.590620000000001</v>
      </c>
      <c r="F3612">
        <v>155.25</v>
      </c>
      <c r="G3612">
        <v>17.347963300196501</v>
      </c>
      <c r="H3612">
        <v>-1.1252513316841299</v>
      </c>
      <c r="I3612">
        <v>39.6275221128205</v>
      </c>
      <c r="J3612">
        <v>-8.9977315321864193</v>
      </c>
      <c r="K3612">
        <v>140.78567660442499</v>
      </c>
      <c r="L3612">
        <v>116.078338305041</v>
      </c>
      <c r="M3612">
        <v>54.509723873252497</v>
      </c>
      <c r="N3612">
        <v>1.3372704144701599</v>
      </c>
      <c r="O3612">
        <v>12.721417069243101</v>
      </c>
      <c r="P3612">
        <v>82.647058823529406</v>
      </c>
      <c r="Q3612">
        <v>0.128154570873421</v>
      </c>
    </row>
    <row r="3613" spans="1:17" hidden="1" x14ac:dyDescent="0.3">
      <c r="A3613" t="s">
        <v>7390</v>
      </c>
      <c r="B3613" t="s">
        <v>7391</v>
      </c>
      <c r="C3613" t="str">
        <f>IFERROR(VLOOKUP(Table1[[#This Row],[Ticker]],[1]!Table1[[Symbol]:[Industry]],2,FALSE),"-")</f>
        <v>-</v>
      </c>
      <c r="D3613" t="s">
        <v>416</v>
      </c>
      <c r="E3613">
        <v>35.585578167999998</v>
      </c>
      <c r="F3613">
        <v>91.06</v>
      </c>
      <c r="G3613">
        <v>-26.336102633869299</v>
      </c>
      <c r="H3613">
        <v>-12.066490505568201</v>
      </c>
      <c r="I3613">
        <v>-25.882415912410501</v>
      </c>
      <c r="J3613">
        <v>-3.6855143376162798</v>
      </c>
      <c r="K3613">
        <v>90.246878661087393</v>
      </c>
      <c r="L3613">
        <v>91.707923720630106</v>
      </c>
      <c r="M3613">
        <v>41.549026333475702</v>
      </c>
      <c r="N3613">
        <v>0.97581354282385202</v>
      </c>
      <c r="O3613">
        <v>26.290358005710502</v>
      </c>
      <c r="P3613">
        <v>16.743589743589698</v>
      </c>
      <c r="Q3613">
        <v>-3.4237649452760997E-2</v>
      </c>
    </row>
    <row r="3614" spans="1:17" hidden="1" x14ac:dyDescent="0.3">
      <c r="A3614" t="s">
        <v>7392</v>
      </c>
      <c r="B3614" t="s">
        <v>7393</v>
      </c>
      <c r="C3614" t="str">
        <f>IFERROR(VLOOKUP(Table1[[#This Row],[Ticker]],[1]!Table1[[Symbol]:[Industry]],2,FALSE),"-")</f>
        <v>-</v>
      </c>
      <c r="E3614">
        <v>35.582754375</v>
      </c>
      <c r="F3614">
        <v>285.2</v>
      </c>
      <c r="G3614">
        <v>183.29499880893701</v>
      </c>
      <c r="H3614">
        <v>94.247043880654104</v>
      </c>
      <c r="I3614">
        <v>187.95350298755</v>
      </c>
      <c r="J3614">
        <v>20.726829132866701</v>
      </c>
      <c r="K3614">
        <v>166.09246742058701</v>
      </c>
      <c r="L3614">
        <v>122.979456838315</v>
      </c>
      <c r="M3614">
        <v>99.127762719387107</v>
      </c>
      <c r="N3614">
        <v>1.02859237536656</v>
      </c>
      <c r="O3614">
        <v>0</v>
      </c>
      <c r="P3614">
        <v>279.00332225913598</v>
      </c>
    </row>
    <row r="3615" spans="1:17" hidden="1" x14ac:dyDescent="0.3">
      <c r="A3615" t="s">
        <v>7394</v>
      </c>
      <c r="B3615" t="s">
        <v>7395</v>
      </c>
      <c r="C3615" t="str">
        <f>IFERROR(VLOOKUP(Table1[[#This Row],[Ticker]],[1]!Table1[[Symbol]:[Industry]],2,FALSE),"-")</f>
        <v>-</v>
      </c>
      <c r="D3615" t="s">
        <v>413</v>
      </c>
      <c r="E3615">
        <v>35.577500000000001</v>
      </c>
      <c r="F3615">
        <v>100.2</v>
      </c>
      <c r="G3615">
        <v>173.95767553041199</v>
      </c>
      <c r="H3615">
        <v>8.5575375426455391</v>
      </c>
      <c r="I3615">
        <v>18.882511589095898</v>
      </c>
      <c r="J3615">
        <v>-12.601119114452599</v>
      </c>
      <c r="K3615">
        <v>98.790112742258501</v>
      </c>
      <c r="L3615">
        <v>67.448586676276605</v>
      </c>
      <c r="M3615">
        <v>27.479613544220101</v>
      </c>
      <c r="N3615">
        <v>1.39847738873325</v>
      </c>
      <c r="O3615">
        <v>51.686626746506903</v>
      </c>
      <c r="P3615">
        <v>200.44977511244301</v>
      </c>
      <c r="Q3615">
        <v>0.21024117051805399</v>
      </c>
    </row>
    <row r="3616" spans="1:17" hidden="1" x14ac:dyDescent="0.3">
      <c r="A3616" t="s">
        <v>7396</v>
      </c>
      <c r="B3616" t="s">
        <v>7397</v>
      </c>
      <c r="C3616" t="str">
        <f>IFERROR(VLOOKUP(Table1[[#This Row],[Ticker]],[1]!Table1[[Symbol]:[Industry]],2,FALSE),"-")</f>
        <v>-</v>
      </c>
      <c r="D3616" t="s">
        <v>46</v>
      </c>
      <c r="E3616">
        <v>35.468481199999999</v>
      </c>
      <c r="F3616">
        <v>1.48</v>
      </c>
      <c r="G3616">
        <v>85.026534728767899</v>
      </c>
      <c r="H3616">
        <v>29.489490355675699</v>
      </c>
      <c r="I3616">
        <v>36.090186827315399</v>
      </c>
      <c r="J3616">
        <v>-5.89064254274449</v>
      </c>
      <c r="K3616">
        <v>1.26655061987235</v>
      </c>
      <c r="L3616">
        <v>1.05448515779259</v>
      </c>
      <c r="M3616">
        <v>42.563986501742299</v>
      </c>
      <c r="N3616">
        <v>1.5828861625259001</v>
      </c>
      <c r="O3616">
        <v>11.486486486486401</v>
      </c>
      <c r="P3616">
        <v>169.09090909090901</v>
      </c>
      <c r="Q3616">
        <v>6.8242412206762998E-2</v>
      </c>
    </row>
    <row r="3617" spans="1:17" hidden="1" x14ac:dyDescent="0.3">
      <c r="A3617" t="s">
        <v>7398</v>
      </c>
      <c r="B3617" t="s">
        <v>7399</v>
      </c>
      <c r="C3617" t="str">
        <f>IFERROR(VLOOKUP(Table1[[#This Row],[Ticker]],[1]!Table1[[Symbol]:[Industry]],2,FALSE),"-")</f>
        <v>-</v>
      </c>
      <c r="D3617" t="s">
        <v>98</v>
      </c>
      <c r="E3617">
        <v>35.423476299999997</v>
      </c>
      <c r="F3617">
        <v>97.86</v>
      </c>
      <c r="G3617">
        <v>412.771517019204</v>
      </c>
      <c r="H3617">
        <v>21.0398304995872</v>
      </c>
      <c r="I3617">
        <v>428.75317025272898</v>
      </c>
      <c r="J3617">
        <v>28.587230251301801</v>
      </c>
      <c r="K3617">
        <v>76.308631278663697</v>
      </c>
      <c r="L3617">
        <v>47.398959221747603</v>
      </c>
      <c r="M3617">
        <v>77.8751197784038</v>
      </c>
      <c r="N3617">
        <v>3.2371622562467999</v>
      </c>
      <c r="O3617">
        <v>5.1502145922746898</v>
      </c>
      <c r="P3617">
        <v>475.64705882352899</v>
      </c>
      <c r="Q3617">
        <v>0.22097373270644799</v>
      </c>
    </row>
    <row r="3618" spans="1:17" hidden="1" x14ac:dyDescent="0.3">
      <c r="A3618" t="s">
        <v>7400</v>
      </c>
      <c r="B3618" t="s">
        <v>7401</v>
      </c>
      <c r="C3618" t="str">
        <f>IFERROR(VLOOKUP(Table1[[#This Row],[Ticker]],[1]!Table1[[Symbol]:[Industry]],2,FALSE),"-")</f>
        <v>-</v>
      </c>
      <c r="E3618">
        <v>35.383690000000001</v>
      </c>
      <c r="F3618">
        <v>113.1</v>
      </c>
      <c r="G3618">
        <v>6.5004309852729101</v>
      </c>
      <c r="H3618">
        <v>-18.465925875602402</v>
      </c>
      <c r="I3618">
        <v>-10.972731512711301</v>
      </c>
      <c r="J3618">
        <v>-1.6396303969955</v>
      </c>
      <c r="K3618">
        <v>126.144227615974</v>
      </c>
      <c r="L3618">
        <v>118.457766685785</v>
      </c>
      <c r="M3618">
        <v>31.942893863637199</v>
      </c>
      <c r="N3618">
        <v>0.66826565772582902</v>
      </c>
      <c r="O3618">
        <v>49.336870026525197</v>
      </c>
      <c r="P3618">
        <v>66.079295154185004</v>
      </c>
      <c r="Q3618">
        <v>8.4629398319731E-2</v>
      </c>
    </row>
    <row r="3619" spans="1:17" hidden="1" x14ac:dyDescent="0.3">
      <c r="A3619" t="s">
        <v>7402</v>
      </c>
      <c r="B3619" t="s">
        <v>7403</v>
      </c>
      <c r="C3619" t="str">
        <f>IFERROR(VLOOKUP(Table1[[#This Row],[Ticker]],[1]!Table1[[Symbol]:[Industry]],2,FALSE),"-")</f>
        <v>-</v>
      </c>
      <c r="D3619" t="s">
        <v>1315</v>
      </c>
      <c r="E3619">
        <v>35.335546641000001</v>
      </c>
      <c r="F3619">
        <v>999.99</v>
      </c>
      <c r="G3619">
        <v>-26.4020366998034</v>
      </c>
      <c r="H3619">
        <v>-5.05496417977864</v>
      </c>
      <c r="I3619">
        <v>-11.910813172684501</v>
      </c>
      <c r="J3619">
        <v>-0.76243741453936598</v>
      </c>
      <c r="K3619">
        <v>999.99411805453701</v>
      </c>
      <c r="L3619">
        <v>999.99297068284397</v>
      </c>
      <c r="M3619">
        <v>45.349584451913898</v>
      </c>
      <c r="N3619">
        <v>1.21858563482967</v>
      </c>
      <c r="O3619">
        <v>4.5010450104500999</v>
      </c>
      <c r="P3619">
        <v>0.88171500630516098</v>
      </c>
      <c r="Q3619">
        <v>-0.10191173764686701</v>
      </c>
    </row>
    <row r="3620" spans="1:17" hidden="1" x14ac:dyDescent="0.3">
      <c r="A3620" t="s">
        <v>7404</v>
      </c>
      <c r="B3620" t="s">
        <v>7405</v>
      </c>
      <c r="C3620" t="str">
        <f>IFERROR(VLOOKUP(Table1[[#This Row],[Ticker]],[1]!Table1[[Symbol]:[Industry]],2,FALSE),"-")</f>
        <v>-</v>
      </c>
      <c r="D3620" t="s">
        <v>140</v>
      </c>
      <c r="E3620">
        <v>35.300699999999999</v>
      </c>
      <c r="F3620">
        <v>30.5</v>
      </c>
      <c r="G3620">
        <v>-34.672713391532703</v>
      </c>
      <c r="I3620">
        <v>-20.180489864413801</v>
      </c>
      <c r="M3620">
        <v>0</v>
      </c>
      <c r="N3620">
        <v>0.71428571428571397</v>
      </c>
      <c r="O3620">
        <v>9.01639344262294</v>
      </c>
      <c r="P3620">
        <v>0</v>
      </c>
    </row>
    <row r="3621" spans="1:17" hidden="1" x14ac:dyDescent="0.3">
      <c r="A3621" t="s">
        <v>7406</v>
      </c>
      <c r="B3621" t="s">
        <v>7407</v>
      </c>
      <c r="C3621" t="str">
        <f>IFERROR(VLOOKUP(Table1[[#This Row],[Ticker]],[1]!Table1[[Symbol]:[Industry]],2,FALSE),"-")</f>
        <v>-</v>
      </c>
      <c r="E3621">
        <v>35.29487975</v>
      </c>
      <c r="F3621">
        <v>586.65</v>
      </c>
      <c r="G3621">
        <v>54.690724528781203</v>
      </c>
      <c r="H3621">
        <v>-18.206456454194999</v>
      </c>
      <c r="I3621">
        <v>-45.460246428616998</v>
      </c>
      <c r="J3621">
        <v>-3.6712424459859001</v>
      </c>
      <c r="K3621">
        <v>688.28166136067398</v>
      </c>
      <c r="L3621">
        <v>738.15015097194805</v>
      </c>
      <c r="M3621">
        <v>32.257564619081002</v>
      </c>
      <c r="N3621">
        <v>0.82232660956065196</v>
      </c>
      <c r="O3621">
        <v>115.46918946560901</v>
      </c>
      <c r="P3621">
        <v>90.563586162091894</v>
      </c>
      <c r="Q3621">
        <v>8.1998922350136005E-2</v>
      </c>
    </row>
    <row r="3622" spans="1:17" hidden="1" x14ac:dyDescent="0.3">
      <c r="A3622" t="s">
        <v>7408</v>
      </c>
      <c r="B3622" t="s">
        <v>7409</v>
      </c>
      <c r="C3622" t="str">
        <f>IFERROR(VLOOKUP(Table1[[#This Row],[Ticker]],[1]!Table1[[Symbol]:[Industry]],2,FALSE),"-")</f>
        <v>-</v>
      </c>
      <c r="D3622" t="s">
        <v>637</v>
      </c>
      <c r="E3622">
        <v>35.226700776000001</v>
      </c>
      <c r="F3622">
        <v>13.48</v>
      </c>
      <c r="G3622">
        <v>-42.831050958947898</v>
      </c>
      <c r="H3622">
        <v>-8.2443699868801996</v>
      </c>
      <c r="I3622">
        <v>-30.262326800788699</v>
      </c>
      <c r="J3622">
        <v>-4.6473295008702999</v>
      </c>
      <c r="K3622">
        <v>14.4699458476072</v>
      </c>
      <c r="L3622">
        <v>16.1464619526731</v>
      </c>
      <c r="M3622">
        <v>34.384353427175498</v>
      </c>
      <c r="N3622">
        <v>0.31874733705413599</v>
      </c>
      <c r="O3622">
        <v>63.204747774480701</v>
      </c>
      <c r="P3622">
        <v>15.708154506437699</v>
      </c>
      <c r="Q3622">
        <v>-2.5135940675784001E-2</v>
      </c>
    </row>
    <row r="3623" spans="1:17" hidden="1" x14ac:dyDescent="0.3">
      <c r="A3623" t="s">
        <v>7410</v>
      </c>
      <c r="B3623" t="s">
        <v>7411</v>
      </c>
      <c r="C3623" t="str">
        <f>IFERROR(VLOOKUP(Table1[[#This Row],[Ticker]],[1]!Table1[[Symbol]:[Industry]],2,FALSE),"-")</f>
        <v>-</v>
      </c>
      <c r="D3623" t="s">
        <v>416</v>
      </c>
      <c r="E3623">
        <v>35.224023899999999</v>
      </c>
      <c r="F3623">
        <v>56.01</v>
      </c>
      <c r="G3623">
        <v>27.471589673822901</v>
      </c>
      <c r="H3623">
        <v>4.0086452605587599</v>
      </c>
      <c r="I3623">
        <v>-13.7327754864443</v>
      </c>
      <c r="J3623">
        <v>-9.4054099508883091</v>
      </c>
      <c r="K3623">
        <v>53.088577925634802</v>
      </c>
      <c r="L3623">
        <v>53.342567795020202</v>
      </c>
      <c r="M3623">
        <v>68.878792145721306</v>
      </c>
      <c r="N3623">
        <v>1.35877851003735</v>
      </c>
      <c r="O3623">
        <v>68.541331905016904</v>
      </c>
      <c r="Q3623">
        <v>6.4286820158026003E-2</v>
      </c>
    </row>
    <row r="3624" spans="1:17" hidden="1" x14ac:dyDescent="0.3">
      <c r="A3624" t="s">
        <v>7412</v>
      </c>
      <c r="B3624" t="s">
        <v>7413</v>
      </c>
      <c r="C3624" t="str">
        <f>IFERROR(VLOOKUP(Table1[[#This Row],[Ticker]],[1]!Table1[[Symbol]:[Industry]],2,FALSE),"-")</f>
        <v>-</v>
      </c>
      <c r="D3624" t="s">
        <v>140</v>
      </c>
      <c r="E3624">
        <v>35.200856969999997</v>
      </c>
      <c r="F3624">
        <v>63.83</v>
      </c>
      <c r="G3624">
        <v>44.4491410303892</v>
      </c>
      <c r="H3624">
        <v>27.052353024921398</v>
      </c>
      <c r="I3624">
        <v>-10.928955713421701</v>
      </c>
      <c r="J3624">
        <v>-8.9613621457221697</v>
      </c>
      <c r="K3624">
        <v>57.745687460245598</v>
      </c>
      <c r="L3624">
        <v>51.180911982810997</v>
      </c>
      <c r="M3624">
        <v>59.185195556798597</v>
      </c>
      <c r="N3624">
        <v>1.9159740788677699</v>
      </c>
      <c r="O3624">
        <v>20.3195989346702</v>
      </c>
      <c r="P3624">
        <v>104.583333333333</v>
      </c>
      <c r="Q3624">
        <v>4.8815868816068003E-2</v>
      </c>
    </row>
    <row r="3625" spans="1:17" hidden="1" x14ac:dyDescent="0.3">
      <c r="A3625" t="s">
        <v>7414</v>
      </c>
      <c r="B3625" t="s">
        <v>7415</v>
      </c>
      <c r="C3625" t="str">
        <f>IFERROR(VLOOKUP(Table1[[#This Row],[Ticker]],[1]!Table1[[Symbol]:[Industry]],2,FALSE),"-")</f>
        <v>-</v>
      </c>
      <c r="D3625" t="s">
        <v>613</v>
      </c>
      <c r="E3625">
        <v>35.19</v>
      </c>
      <c r="F3625">
        <v>112</v>
      </c>
      <c r="G3625">
        <v>48.597963300196497</v>
      </c>
      <c r="H3625">
        <v>-10.483595768726101</v>
      </c>
      <c r="I3625">
        <v>-18.615352531285101</v>
      </c>
      <c r="J3625">
        <v>-3.2634971856288102</v>
      </c>
      <c r="K3625">
        <v>123.52571112586899</v>
      </c>
      <c r="L3625">
        <v>112.039969012483</v>
      </c>
      <c r="M3625">
        <v>0.109261245892796</v>
      </c>
      <c r="N3625">
        <v>1.8181818181818099</v>
      </c>
      <c r="O3625">
        <v>24.0178571428571</v>
      </c>
      <c r="P3625">
        <v>75</v>
      </c>
    </row>
    <row r="3626" spans="1:17" hidden="1" x14ac:dyDescent="0.3">
      <c r="A3626" t="s">
        <v>7416</v>
      </c>
      <c r="B3626" t="s">
        <v>7417</v>
      </c>
      <c r="C3626" t="str">
        <f>IFERROR(VLOOKUP(Table1[[#This Row],[Ticker]],[1]!Table1[[Symbol]:[Industry]],2,FALSE),"-")</f>
        <v>-</v>
      </c>
      <c r="D3626" t="s">
        <v>413</v>
      </c>
      <c r="E3626">
        <v>35.134315625999903</v>
      </c>
      <c r="F3626">
        <v>13.68</v>
      </c>
      <c r="G3626">
        <v>-12.3069574671095</v>
      </c>
      <c r="H3626">
        <v>-4.2542149186417104</v>
      </c>
      <c r="I3626">
        <v>-44.520650611108103</v>
      </c>
      <c r="J3626">
        <v>-13.2307918449191</v>
      </c>
      <c r="K3626">
        <v>14.137463002199301</v>
      </c>
      <c r="L3626">
        <v>14.7613841240103</v>
      </c>
      <c r="M3626">
        <v>41.615071040276199</v>
      </c>
      <c r="N3626">
        <v>2.49050860740835</v>
      </c>
      <c r="O3626">
        <v>77.631578947368396</v>
      </c>
      <c r="P3626">
        <v>36.663336663336601</v>
      </c>
      <c r="Q3626">
        <v>0.10048544348987599</v>
      </c>
    </row>
    <row r="3627" spans="1:17" hidden="1" x14ac:dyDescent="0.3">
      <c r="A3627" t="s">
        <v>7418</v>
      </c>
      <c r="B3627" t="s">
        <v>7419</v>
      </c>
      <c r="C3627" t="str">
        <f>IFERROR(VLOOKUP(Table1[[#This Row],[Ticker]],[1]!Table1[[Symbol]:[Industry]],2,FALSE),"-")</f>
        <v>-</v>
      </c>
      <c r="D3627" t="s">
        <v>413</v>
      </c>
      <c r="E3627">
        <v>35.131500000000003</v>
      </c>
      <c r="F3627">
        <v>188.2</v>
      </c>
      <c r="G3627">
        <v>33.089488723925299</v>
      </c>
      <c r="H3627">
        <v>-19.937183374000998</v>
      </c>
      <c r="I3627">
        <v>77.426202923894905</v>
      </c>
      <c r="J3627">
        <v>4.7375625854606298</v>
      </c>
      <c r="K3627">
        <v>172.11379059710001</v>
      </c>
      <c r="L3627">
        <v>132.79309038857701</v>
      </c>
      <c r="M3627">
        <v>55.097121823075099</v>
      </c>
      <c r="N3627">
        <v>0.543718811021913</v>
      </c>
      <c r="O3627">
        <v>19.128586609989298</v>
      </c>
      <c r="P3627">
        <v>137.92667509481601</v>
      </c>
      <c r="Q3627">
        <v>0.162406844361592</v>
      </c>
    </row>
    <row r="3628" spans="1:17" hidden="1" x14ac:dyDescent="0.3">
      <c r="A3628" t="s">
        <v>7420</v>
      </c>
      <c r="B3628" t="s">
        <v>7421</v>
      </c>
      <c r="C3628" t="str">
        <f>IFERROR(VLOOKUP(Table1[[#This Row],[Ticker]],[1]!Table1[[Symbol]:[Industry]],2,FALSE),"-")</f>
        <v>-</v>
      </c>
      <c r="E3628">
        <v>35.036999999999999</v>
      </c>
      <c r="F3628">
        <v>34.81</v>
      </c>
      <c r="G3628">
        <v>-42.0754863122065</v>
      </c>
      <c r="H3628">
        <v>-2.5186507569429102</v>
      </c>
      <c r="I3628">
        <v>-37.735511020543001</v>
      </c>
      <c r="J3628">
        <v>-5.3457707478726899</v>
      </c>
      <c r="K3628">
        <v>36.857636946516898</v>
      </c>
      <c r="L3628">
        <v>41.619190717038599</v>
      </c>
      <c r="M3628">
        <v>42.937085563612101</v>
      </c>
      <c r="N3628">
        <v>0.70391061452513903</v>
      </c>
      <c r="O3628">
        <v>66.331513932777895</v>
      </c>
      <c r="P3628">
        <v>17.4030354131534</v>
      </c>
    </row>
    <row r="3629" spans="1:17" hidden="1" x14ac:dyDescent="0.3">
      <c r="A3629" t="s">
        <v>7422</v>
      </c>
      <c r="B3629" t="s">
        <v>7423</v>
      </c>
      <c r="C3629" t="str">
        <f>IFERROR(VLOOKUP(Table1[[#This Row],[Ticker]],[1]!Table1[[Symbol]:[Industry]],2,FALSE),"-")</f>
        <v>-</v>
      </c>
      <c r="D3629" t="s">
        <v>89</v>
      </c>
      <c r="E3629">
        <v>35.0142618</v>
      </c>
      <c r="F3629">
        <v>51.26</v>
      </c>
      <c r="G3629">
        <v>7.7162259898877998</v>
      </c>
      <c r="H3629">
        <v>42.828651194836603</v>
      </c>
      <c r="I3629">
        <v>22.208449517006699</v>
      </c>
      <c r="J3629">
        <v>43.902975108975802</v>
      </c>
      <c r="O3629">
        <v>10.6125634022629</v>
      </c>
      <c r="P3629">
        <v>46.457142857142799</v>
      </c>
    </row>
    <row r="3630" spans="1:17" hidden="1" x14ac:dyDescent="0.3">
      <c r="A3630" t="s">
        <v>7424</v>
      </c>
      <c r="B3630" t="s">
        <v>7425</v>
      </c>
      <c r="C3630" t="str">
        <f>IFERROR(VLOOKUP(Table1[[#This Row],[Ticker]],[1]!Table1[[Symbol]:[Industry]],2,FALSE),"-")</f>
        <v>-</v>
      </c>
      <c r="D3630" t="s">
        <v>130</v>
      </c>
      <c r="E3630">
        <v>34.993000000000002</v>
      </c>
      <c r="F3630">
        <v>1.47</v>
      </c>
      <c r="G3630">
        <v>118.597963300196</v>
      </c>
      <c r="H3630">
        <v>21.070161936347301</v>
      </c>
      <c r="I3630">
        <v>10.590186827315399</v>
      </c>
      <c r="J3630">
        <v>18.8956822435802</v>
      </c>
      <c r="K3630">
        <v>1.1705097442100401</v>
      </c>
      <c r="L3630">
        <v>1.07839835946437</v>
      </c>
      <c r="M3630">
        <v>90.769375700903197</v>
      </c>
      <c r="N3630">
        <v>0.94865627514117701</v>
      </c>
      <c r="O3630">
        <v>0</v>
      </c>
      <c r="P3630">
        <v>194</v>
      </c>
      <c r="Q3630">
        <v>-2.2397234103789E-2</v>
      </c>
    </row>
    <row r="3631" spans="1:17" hidden="1" x14ac:dyDescent="0.3">
      <c r="A3631" t="s">
        <v>7426</v>
      </c>
      <c r="B3631" t="s">
        <v>7427</v>
      </c>
      <c r="C3631" t="str">
        <f>IFERROR(VLOOKUP(Table1[[#This Row],[Ticker]],[1]!Table1[[Symbol]:[Industry]],2,FALSE),"-")</f>
        <v>-</v>
      </c>
      <c r="E3631">
        <v>34.941000000000003</v>
      </c>
      <c r="F3631">
        <v>570</v>
      </c>
      <c r="G3631">
        <v>7.8735816747548402</v>
      </c>
      <c r="H3631">
        <v>-9.8178689516835007</v>
      </c>
      <c r="I3631">
        <v>-10.1240988869702</v>
      </c>
      <c r="J3631">
        <v>-0.76243741453936598</v>
      </c>
      <c r="K3631">
        <v>565.52047217752397</v>
      </c>
      <c r="L3631">
        <v>517.365950454364</v>
      </c>
      <c r="M3631">
        <v>30.915554732558299</v>
      </c>
      <c r="N3631">
        <v>0.43795620437956201</v>
      </c>
      <c r="O3631">
        <v>28.622807017543799</v>
      </c>
      <c r="P3631">
        <v>58.3333333333333</v>
      </c>
    </row>
    <row r="3632" spans="1:17" hidden="1" x14ac:dyDescent="0.3">
      <c r="A3632" t="s">
        <v>7428</v>
      </c>
      <c r="B3632" t="s">
        <v>7429</v>
      </c>
      <c r="C3632" t="str">
        <f>IFERROR(VLOOKUP(Table1[[#This Row],[Ticker]],[1]!Table1[[Symbol]:[Industry]],2,FALSE),"-")</f>
        <v>-</v>
      </c>
      <c r="E3632">
        <v>34.913743199999999</v>
      </c>
      <c r="F3632">
        <v>54.04</v>
      </c>
      <c r="G3632">
        <v>93.809862240701804</v>
      </c>
      <c r="H3632">
        <v>11.920226286411699</v>
      </c>
      <c r="I3632">
        <v>-9.2892282885219792</v>
      </c>
      <c r="J3632">
        <v>25.211921559819601</v>
      </c>
      <c r="K3632">
        <v>44.783208826231501</v>
      </c>
      <c r="L3632">
        <v>43.743265418052701</v>
      </c>
      <c r="M3632">
        <v>76.376974505441694</v>
      </c>
      <c r="N3632">
        <v>1.26977609430647</v>
      </c>
      <c r="O3632">
        <v>28.293856402664598</v>
      </c>
      <c r="P3632">
        <v>141.573535985695</v>
      </c>
      <c r="Q3632">
        <v>9.6349958336592004E-2</v>
      </c>
    </row>
    <row r="3633" spans="1:17" hidden="1" x14ac:dyDescent="0.3">
      <c r="A3633" t="s">
        <v>7430</v>
      </c>
      <c r="B3633" t="s">
        <v>7431</v>
      </c>
      <c r="C3633" t="str">
        <f>IFERROR(VLOOKUP(Table1[[#This Row],[Ticker]],[1]!Table1[[Symbol]:[Industry]],2,FALSE),"-")</f>
        <v>-</v>
      </c>
      <c r="D3633" t="s">
        <v>553</v>
      </c>
      <c r="E3633">
        <v>34.904634100000003</v>
      </c>
      <c r="F3633">
        <v>67.97</v>
      </c>
      <c r="G3633">
        <v>-43.3598864249103</v>
      </c>
      <c r="H3633">
        <v>-1.0945080869949999</v>
      </c>
      <c r="I3633">
        <v>-11.9980095566328</v>
      </c>
      <c r="J3633">
        <v>-2.2551910377277702</v>
      </c>
      <c r="K3633">
        <v>66.047182446548206</v>
      </c>
      <c r="L3633">
        <v>68.187321502501803</v>
      </c>
      <c r="M3633">
        <v>61.261511853336003</v>
      </c>
      <c r="N3633">
        <v>1.1415259924629599</v>
      </c>
      <c r="O3633">
        <v>37.325290569368804</v>
      </c>
      <c r="P3633">
        <v>24.601283226397801</v>
      </c>
      <c r="Q3633">
        <v>0.13653798944992901</v>
      </c>
    </row>
    <row r="3634" spans="1:17" hidden="1" x14ac:dyDescent="0.3">
      <c r="A3634" t="s">
        <v>7432</v>
      </c>
      <c r="B3634" t="s">
        <v>7433</v>
      </c>
      <c r="C3634" t="str">
        <f>IFERROR(VLOOKUP(Table1[[#This Row],[Ticker]],[1]!Table1[[Symbol]:[Industry]],2,FALSE),"-")</f>
        <v>-</v>
      </c>
      <c r="D3634" t="s">
        <v>75</v>
      </c>
      <c r="E3634">
        <v>34.739600000000003</v>
      </c>
      <c r="F3634">
        <v>2.61</v>
      </c>
      <c r="G3634">
        <v>-48.258324124953099</v>
      </c>
      <c r="H3634">
        <v>-26.820670072131598</v>
      </c>
      <c r="I3634">
        <v>-33.766100597834203</v>
      </c>
      <c r="J3634">
        <v>-5.0789841771292803</v>
      </c>
      <c r="M3634">
        <v>24.772825791857301</v>
      </c>
      <c r="O3634">
        <v>37.5478927203065</v>
      </c>
      <c r="P3634">
        <v>0</v>
      </c>
    </row>
    <row r="3635" spans="1:17" hidden="1" x14ac:dyDescent="0.3">
      <c r="A3635" t="s">
        <v>7434</v>
      </c>
      <c r="B3635" t="s">
        <v>7435</v>
      </c>
      <c r="C3635" t="str">
        <f>IFERROR(VLOOKUP(Table1[[#This Row],[Ticker]],[1]!Table1[[Symbol]:[Industry]],2,FALSE),"-")</f>
        <v>-</v>
      </c>
      <c r="E3635">
        <v>34.547924999999999</v>
      </c>
      <c r="F3635">
        <v>41.89</v>
      </c>
      <c r="G3635">
        <v>8.3358211322968891</v>
      </c>
      <c r="H3635">
        <v>-6.8495518099536995E-2</v>
      </c>
      <c r="I3635">
        <v>-5.88602172748078</v>
      </c>
      <c r="J3635">
        <v>-0.76243741453936598</v>
      </c>
      <c r="K3635">
        <v>36.738394247756503</v>
      </c>
      <c r="L3635">
        <v>29.665224147519901</v>
      </c>
      <c r="M3635">
        <v>87.052658370214502</v>
      </c>
      <c r="N3635">
        <v>0.41176832646026901</v>
      </c>
      <c r="O3635">
        <v>0</v>
      </c>
      <c r="P3635">
        <v>99.476190476190396</v>
      </c>
    </row>
    <row r="3636" spans="1:17" hidden="1" x14ac:dyDescent="0.3">
      <c r="A3636" t="s">
        <v>7436</v>
      </c>
      <c r="B3636" t="s">
        <v>7437</v>
      </c>
      <c r="C3636" t="str">
        <f>IFERROR(VLOOKUP(Table1[[#This Row],[Ticker]],[1]!Table1[[Symbol]:[Industry]],2,FALSE),"-")</f>
        <v>-</v>
      </c>
      <c r="D3636" t="s">
        <v>637</v>
      </c>
      <c r="E3636">
        <v>34.541065580000001</v>
      </c>
      <c r="F3636">
        <v>16</v>
      </c>
      <c r="G3636">
        <v>-86.301786073236997</v>
      </c>
      <c r="H3636">
        <v>-13.101941201272901</v>
      </c>
      <c r="I3636">
        <v>-59.450796779241898</v>
      </c>
      <c r="J3636">
        <v>-6.6447903557158297</v>
      </c>
      <c r="K3636">
        <v>18.087752392041001</v>
      </c>
      <c r="M3636">
        <v>37.7435045563834</v>
      </c>
      <c r="N3636">
        <v>0.823279524214103</v>
      </c>
      <c r="O3636">
        <v>162.5</v>
      </c>
      <c r="P3636">
        <v>3.2258064516128999</v>
      </c>
    </row>
    <row r="3637" spans="1:17" hidden="1" x14ac:dyDescent="0.3">
      <c r="A3637" t="s">
        <v>7438</v>
      </c>
      <c r="B3637" t="s">
        <v>7439</v>
      </c>
      <c r="C3637" t="str">
        <f>IFERROR(VLOOKUP(Table1[[#This Row],[Ticker]],[1]!Table1[[Symbol]:[Industry]],2,FALSE),"-")</f>
        <v>-</v>
      </c>
      <c r="D3637" t="s">
        <v>98</v>
      </c>
      <c r="E3637">
        <v>34.526626757999999</v>
      </c>
      <c r="F3637">
        <v>66.599999999999994</v>
      </c>
      <c r="G3637">
        <v>51.197963300196498</v>
      </c>
      <c r="H3637">
        <v>-9.5525988740118795</v>
      </c>
      <c r="I3637">
        <v>-9.4167383804407798</v>
      </c>
      <c r="J3637">
        <v>-4.8056028821652603</v>
      </c>
      <c r="K3637">
        <v>68.778673488650995</v>
      </c>
      <c r="L3637">
        <v>64.608735620101697</v>
      </c>
      <c r="M3637">
        <v>45.474718508195799</v>
      </c>
      <c r="N3637">
        <v>1.68181848157711</v>
      </c>
      <c r="O3637">
        <v>49.834834834834801</v>
      </c>
      <c r="P3637">
        <v>133.27495621716201</v>
      </c>
      <c r="Q3637">
        <v>5.7594178173639002E-2</v>
      </c>
    </row>
    <row r="3638" spans="1:17" hidden="1" x14ac:dyDescent="0.3">
      <c r="A3638" t="s">
        <v>7440</v>
      </c>
      <c r="B3638" t="s">
        <v>7441</v>
      </c>
      <c r="C3638" t="str">
        <f>IFERROR(VLOOKUP(Table1[[#This Row],[Ticker]],[1]!Table1[[Symbol]:[Industry]],2,FALSE),"-")</f>
        <v>-</v>
      </c>
      <c r="E3638">
        <v>34.43818504</v>
      </c>
      <c r="F3638">
        <v>70.25</v>
      </c>
      <c r="G3638">
        <v>60.333742141238503</v>
      </c>
      <c r="H3638">
        <v>8.5890137003033704</v>
      </c>
      <c r="I3638">
        <v>30.7297807359449</v>
      </c>
      <c r="J3638">
        <v>12.542553925407001</v>
      </c>
      <c r="K3638">
        <v>64.515383831387894</v>
      </c>
      <c r="L3638">
        <v>55.393961544861497</v>
      </c>
      <c r="M3638">
        <v>79.381838250935004</v>
      </c>
      <c r="N3638">
        <v>0.38445091418399202</v>
      </c>
      <c r="O3638">
        <v>11.743772241992801</v>
      </c>
      <c r="P3638">
        <v>114.176829268292</v>
      </c>
      <c r="Q3638">
        <v>8.6430676552600005E-2</v>
      </c>
    </row>
    <row r="3639" spans="1:17" hidden="1" x14ac:dyDescent="0.3">
      <c r="A3639" t="s">
        <v>7442</v>
      </c>
      <c r="B3639" t="s">
        <v>7443</v>
      </c>
      <c r="C3639" t="str">
        <f>IFERROR(VLOOKUP(Table1[[#This Row],[Ticker]],[1]!Table1[[Symbol]:[Industry]],2,FALSE),"-")</f>
        <v>-</v>
      </c>
      <c r="D3639" t="s">
        <v>304</v>
      </c>
      <c r="E3639">
        <v>34.340699999999998</v>
      </c>
      <c r="F3639">
        <v>10.09</v>
      </c>
      <c r="G3639">
        <v>-78.400133750231603</v>
      </c>
      <c r="H3639">
        <v>-13.3817560449823</v>
      </c>
      <c r="I3639">
        <v>-63.423508511463901</v>
      </c>
      <c r="J3639">
        <v>-8.5037853198216897</v>
      </c>
      <c r="K3639">
        <v>11.0902164108519</v>
      </c>
      <c r="L3639">
        <v>13.859260233000001</v>
      </c>
      <c r="M3639">
        <v>37.655499112347997</v>
      </c>
      <c r="N3639">
        <v>2.0613569471736302</v>
      </c>
      <c r="O3639">
        <v>131.71456888007901</v>
      </c>
      <c r="P3639">
        <v>5.9873949579831898</v>
      </c>
      <c r="Q3639">
        <v>-6.8871121686910003E-3</v>
      </c>
    </row>
    <row r="3640" spans="1:17" hidden="1" x14ac:dyDescent="0.3">
      <c r="A3640" t="s">
        <v>7444</v>
      </c>
      <c r="B3640" t="s">
        <v>7445</v>
      </c>
      <c r="C3640" t="str">
        <f>IFERROR(VLOOKUP(Table1[[#This Row],[Ticker]],[1]!Table1[[Symbol]:[Industry]],2,FALSE),"-")</f>
        <v>-</v>
      </c>
      <c r="D3640" t="s">
        <v>62</v>
      </c>
      <c r="E3640">
        <v>34.304046900000003</v>
      </c>
      <c r="F3640">
        <v>46.19</v>
      </c>
      <c r="G3640">
        <v>47.309885075299903</v>
      </c>
      <c r="H3640">
        <v>-12.725227221534199</v>
      </c>
      <c r="I3640">
        <v>20.477690410003898</v>
      </c>
      <c r="J3640">
        <v>-4.2287142990664099</v>
      </c>
      <c r="K3640">
        <v>50.928324482261203</v>
      </c>
      <c r="L3640">
        <v>41.804454450013601</v>
      </c>
      <c r="M3640">
        <v>40.747755528986701</v>
      </c>
      <c r="N3640">
        <v>0.73786730944271495</v>
      </c>
      <c r="O3640">
        <v>53.518077505953599</v>
      </c>
      <c r="P3640">
        <v>177.417417417417</v>
      </c>
      <c r="Q3640">
        <v>0.141736589789802</v>
      </c>
    </row>
    <row r="3641" spans="1:17" hidden="1" x14ac:dyDescent="0.3">
      <c r="A3641" t="s">
        <v>7446</v>
      </c>
      <c r="B3641" t="s">
        <v>7447</v>
      </c>
      <c r="C3641" t="str">
        <f>IFERROR(VLOOKUP(Table1[[#This Row],[Ticker]],[1]!Table1[[Symbol]:[Industry]],2,FALSE),"-")</f>
        <v>-</v>
      </c>
      <c r="D3641" t="s">
        <v>1545</v>
      </c>
      <c r="E3641">
        <v>34.298945000000003</v>
      </c>
      <c r="F3641">
        <v>57.48</v>
      </c>
      <c r="G3641">
        <v>-1.17327852986882</v>
      </c>
      <c r="H3641">
        <v>-6.2304322748851098</v>
      </c>
      <c r="I3641">
        <v>-26.310408853995</v>
      </c>
      <c r="J3641">
        <v>1.6000449549951901</v>
      </c>
      <c r="K3641">
        <v>57.041499520750797</v>
      </c>
      <c r="L3641">
        <v>55.341219129236798</v>
      </c>
      <c r="M3641">
        <v>56.895192824241903</v>
      </c>
      <c r="N3641">
        <v>1.04346162189909</v>
      </c>
      <c r="O3641">
        <v>30.480167014613698</v>
      </c>
      <c r="P3641">
        <v>35.2470588235294</v>
      </c>
      <c r="Q3641">
        <v>2.2756126599335999E-2</v>
      </c>
    </row>
    <row r="3642" spans="1:17" hidden="1" x14ac:dyDescent="0.3">
      <c r="A3642" t="s">
        <v>7448</v>
      </c>
      <c r="B3642" t="s">
        <v>7449</v>
      </c>
      <c r="C3642" t="str">
        <f>IFERROR(VLOOKUP(Table1[[#This Row],[Ticker]],[1]!Table1[[Symbol]:[Industry]],2,FALSE),"-")</f>
        <v>-</v>
      </c>
      <c r="E3642">
        <v>34.276863489999997</v>
      </c>
      <c r="F3642">
        <v>63</v>
      </c>
      <c r="G3642">
        <v>-17.9122829543238</v>
      </c>
      <c r="H3642">
        <v>-1.6071053563045199</v>
      </c>
      <c r="I3642">
        <v>-3.4760782329255</v>
      </c>
      <c r="J3642">
        <v>-8.0503162024181592</v>
      </c>
      <c r="K3642">
        <v>60.180233674357801</v>
      </c>
      <c r="L3642">
        <v>58.487426306152898</v>
      </c>
      <c r="M3642">
        <v>45.703111449610901</v>
      </c>
      <c r="N3642">
        <v>0.35415219895705302</v>
      </c>
      <c r="O3642">
        <v>25.079365079365001</v>
      </c>
      <c r="P3642">
        <v>47.368421052631497</v>
      </c>
      <c r="Q3642">
        <v>2.8678444698529999E-3</v>
      </c>
    </row>
    <row r="3643" spans="1:17" hidden="1" x14ac:dyDescent="0.3">
      <c r="A3643" t="s">
        <v>7450</v>
      </c>
      <c r="B3643" t="s">
        <v>7451</v>
      </c>
      <c r="C3643" t="str">
        <f>IFERROR(VLOOKUP(Table1[[#This Row],[Ticker]],[1]!Table1[[Symbol]:[Industry]],2,FALSE),"-")</f>
        <v>-</v>
      </c>
      <c r="D3643" t="s">
        <v>896</v>
      </c>
      <c r="E3643">
        <v>34.276859999999999</v>
      </c>
      <c r="F3643">
        <v>36.15</v>
      </c>
      <c r="G3643">
        <v>70.065354604544297</v>
      </c>
      <c r="H3643">
        <v>31.696172562358001</v>
      </c>
      <c r="I3643">
        <v>66.608705345833897</v>
      </c>
      <c r="J3643">
        <v>21.374967165613299</v>
      </c>
      <c r="K3643">
        <v>30.665123134373101</v>
      </c>
      <c r="L3643">
        <v>24.925638661963401</v>
      </c>
      <c r="M3643">
        <v>80.196480719712298</v>
      </c>
      <c r="N3643">
        <v>0.88905904372979405</v>
      </c>
      <c r="O3643">
        <v>10.650069156293201</v>
      </c>
      <c r="P3643">
        <v>137.04918032786799</v>
      </c>
    </row>
    <row r="3644" spans="1:17" hidden="1" x14ac:dyDescent="0.3">
      <c r="A3644" t="s">
        <v>7452</v>
      </c>
      <c r="B3644" t="s">
        <v>7453</v>
      </c>
      <c r="C3644" t="str">
        <f>IFERROR(VLOOKUP(Table1[[#This Row],[Ticker]],[1]!Table1[[Symbol]:[Industry]],2,FALSE),"-")</f>
        <v>-</v>
      </c>
      <c r="D3644" t="s">
        <v>140</v>
      </c>
      <c r="E3644">
        <v>34.198999999999998</v>
      </c>
      <c r="F3644">
        <v>31.42</v>
      </c>
      <c r="G3644">
        <v>-116.880824578591</v>
      </c>
      <c r="H3644">
        <v>-13.209583096721101</v>
      </c>
      <c r="I3644">
        <v>-25.733181247286801</v>
      </c>
      <c r="J3644">
        <v>-7.1178591012863599</v>
      </c>
      <c r="K3644">
        <v>31.847273942539299</v>
      </c>
      <c r="L3644">
        <v>88.049707187845001</v>
      </c>
      <c r="M3644">
        <v>45.511033935882303</v>
      </c>
      <c r="N3644">
        <v>0.76167975754300898</v>
      </c>
      <c r="O3644">
        <v>1057.8612348822401</v>
      </c>
      <c r="P3644">
        <v>29.781082197439002</v>
      </c>
    </row>
    <row r="3645" spans="1:17" hidden="1" x14ac:dyDescent="0.3">
      <c r="A3645" t="s">
        <v>7454</v>
      </c>
      <c r="B3645" t="s">
        <v>7455</v>
      </c>
      <c r="C3645" t="str">
        <f>IFERROR(VLOOKUP(Table1[[#This Row],[Ticker]],[1]!Table1[[Symbol]:[Industry]],2,FALSE),"-")</f>
        <v>-</v>
      </c>
      <c r="D3645" t="s">
        <v>637</v>
      </c>
      <c r="E3645">
        <v>34.14</v>
      </c>
      <c r="F3645">
        <v>232.15</v>
      </c>
      <c r="G3645">
        <v>40.133113945820597</v>
      </c>
      <c r="H3645">
        <v>-12.120071988880399</v>
      </c>
      <c r="I3645">
        <v>-32.406388515150198</v>
      </c>
      <c r="J3645">
        <v>5.3447886926867296</v>
      </c>
      <c r="K3645">
        <v>233.919718555375</v>
      </c>
      <c r="L3645">
        <v>229.34598797070899</v>
      </c>
      <c r="M3645">
        <v>57.710214700489203</v>
      </c>
      <c r="N3645">
        <v>1.2851105275057799</v>
      </c>
      <c r="O3645">
        <v>52.250699978462102</v>
      </c>
      <c r="P3645">
        <v>92.575694732476094</v>
      </c>
      <c r="Q3645">
        <v>8.9438573232390003E-2</v>
      </c>
    </row>
    <row r="3646" spans="1:17" hidden="1" x14ac:dyDescent="0.3">
      <c r="A3646" t="s">
        <v>7456</v>
      </c>
      <c r="B3646" t="s">
        <v>7457</v>
      </c>
      <c r="C3646" t="str">
        <f>IFERROR(VLOOKUP(Table1[[#This Row],[Ticker]],[1]!Table1[[Symbol]:[Industry]],2,FALSE),"-")</f>
        <v>-</v>
      </c>
      <c r="D3646" t="s">
        <v>637</v>
      </c>
      <c r="E3646">
        <v>34.091258000000003</v>
      </c>
      <c r="F3646">
        <v>81.8</v>
      </c>
      <c r="G3646">
        <v>112.430080088517</v>
      </c>
      <c r="H3646">
        <v>55.975781841967198</v>
      </c>
      <c r="I3646">
        <v>58.152556889685499</v>
      </c>
      <c r="J3646">
        <v>-1.5448335025589199</v>
      </c>
      <c r="K3646">
        <v>59.2912672701286</v>
      </c>
      <c r="L3646">
        <v>48.261522135401698</v>
      </c>
      <c r="M3646">
        <v>72.683556053740006</v>
      </c>
      <c r="N3646">
        <v>3.6422788290921901</v>
      </c>
      <c r="O3646">
        <v>8.6797066014669895</v>
      </c>
      <c r="P3646">
        <v>147.87878787878699</v>
      </c>
      <c r="Q3646">
        <v>0.19398404673782299</v>
      </c>
    </row>
    <row r="3647" spans="1:17" hidden="1" x14ac:dyDescent="0.3">
      <c r="A3647" t="s">
        <v>7458</v>
      </c>
      <c r="B3647" t="s">
        <v>7459</v>
      </c>
      <c r="C3647" t="str">
        <f>IFERROR(VLOOKUP(Table1[[#This Row],[Ticker]],[1]!Table1[[Symbol]:[Industry]],2,FALSE),"-")</f>
        <v>-</v>
      </c>
      <c r="D3647" t="s">
        <v>591</v>
      </c>
      <c r="E3647">
        <v>34.0564155</v>
      </c>
      <c r="F3647">
        <v>9.2200000000000006</v>
      </c>
      <c r="G3647">
        <v>215.07944478167801</v>
      </c>
      <c r="H3647">
        <v>22.705663717197901</v>
      </c>
      <c r="I3647">
        <v>86.369756719788498</v>
      </c>
      <c r="J3647">
        <v>20.478941895805399</v>
      </c>
      <c r="K3647">
        <v>6.7897611624077499</v>
      </c>
      <c r="L3647">
        <v>5.3223629090528197</v>
      </c>
      <c r="M3647">
        <v>93.487583578997302</v>
      </c>
      <c r="N3647">
        <v>1.7002143970182899</v>
      </c>
      <c r="O3647">
        <v>0</v>
      </c>
      <c r="P3647">
        <v>284.166666666666</v>
      </c>
      <c r="Q3647">
        <v>0.142944364203024</v>
      </c>
    </row>
    <row r="3648" spans="1:17" hidden="1" x14ac:dyDescent="0.3">
      <c r="A3648" t="s">
        <v>7460</v>
      </c>
      <c r="B3648" t="s">
        <v>7461</v>
      </c>
      <c r="C3648" t="str">
        <f>IFERROR(VLOOKUP(Table1[[#This Row],[Ticker]],[1]!Table1[[Symbol]:[Industry]],2,FALSE),"-")</f>
        <v>-</v>
      </c>
      <c r="D3648" t="s">
        <v>62</v>
      </c>
      <c r="E3648">
        <v>34.040607699999903</v>
      </c>
      <c r="F3648">
        <v>5.5</v>
      </c>
      <c r="G3648">
        <v>-5.5931859894901201</v>
      </c>
      <c r="H3648">
        <v>-1.87035303188851</v>
      </c>
      <c r="I3648">
        <v>-12.2495918825592</v>
      </c>
      <c r="J3648">
        <v>1.0670674632677399</v>
      </c>
      <c r="K3648">
        <v>3.84060084798248</v>
      </c>
      <c r="L3648">
        <v>2.670549716824</v>
      </c>
      <c r="M3648">
        <v>38.443217552922597</v>
      </c>
      <c r="N3648">
        <v>1</v>
      </c>
      <c r="Q3648">
        <v>2.0202940921462999E-2</v>
      </c>
    </row>
    <row r="3649" spans="1:17" hidden="1" x14ac:dyDescent="0.3">
      <c r="A3649" t="s">
        <v>7462</v>
      </c>
      <c r="B3649" t="s">
        <v>7463</v>
      </c>
      <c r="C3649" t="str">
        <f>IFERROR(VLOOKUP(Table1[[#This Row],[Ticker]],[1]!Table1[[Symbol]:[Industry]],2,FALSE),"-")</f>
        <v>-</v>
      </c>
      <c r="D3649" t="s">
        <v>209</v>
      </c>
      <c r="E3649">
        <v>33.933312000000001</v>
      </c>
      <c r="F3649">
        <v>53.76</v>
      </c>
      <c r="G3649">
        <v>1.9340817055438599</v>
      </c>
      <c r="H3649">
        <v>-12.605405290380601</v>
      </c>
      <c r="I3649">
        <v>-23.7786656317009</v>
      </c>
      <c r="J3649">
        <v>-6.36384215554025</v>
      </c>
      <c r="K3649">
        <v>58.4727287806964</v>
      </c>
      <c r="L3649">
        <v>61.911014510069599</v>
      </c>
      <c r="M3649">
        <v>48.062338425452801</v>
      </c>
      <c r="N3649">
        <v>1.45142411236831</v>
      </c>
      <c r="O3649">
        <v>89.0625</v>
      </c>
      <c r="P3649">
        <v>45.297297297297298</v>
      </c>
      <c r="Q3649">
        <v>-5.8055337088844999E-2</v>
      </c>
    </row>
    <row r="3650" spans="1:17" hidden="1" x14ac:dyDescent="0.3">
      <c r="A3650" t="s">
        <v>7464</v>
      </c>
      <c r="B3650" t="s">
        <v>7465</v>
      </c>
      <c r="C3650" t="str">
        <f>IFERROR(VLOOKUP(Table1[[#This Row],[Ticker]],[1]!Table1[[Symbol]:[Industry]],2,FALSE),"-")</f>
        <v>-</v>
      </c>
      <c r="E3650">
        <v>33.911364749999997</v>
      </c>
      <c r="F3650">
        <v>107.65</v>
      </c>
      <c r="G3650">
        <v>59.201411576058597</v>
      </c>
      <c r="H3650">
        <v>-10.0427250017822</v>
      </c>
      <c r="I3650">
        <v>-29.734240653600502</v>
      </c>
      <c r="J3650">
        <v>-0.76243741453936598</v>
      </c>
      <c r="K3650">
        <v>118.97169416461099</v>
      </c>
      <c r="L3650">
        <v>114.75306173884501</v>
      </c>
      <c r="M3650">
        <v>0.286662679983678</v>
      </c>
      <c r="N3650">
        <v>8.8068181818181795E-2</v>
      </c>
      <c r="O3650">
        <v>85.322805387830897</v>
      </c>
      <c r="P3650">
        <v>138.69179600886901</v>
      </c>
    </row>
    <row r="3651" spans="1:17" hidden="1" x14ac:dyDescent="0.3">
      <c r="A3651" t="s">
        <v>7466</v>
      </c>
      <c r="B3651" t="s">
        <v>7467</v>
      </c>
      <c r="C3651" t="str">
        <f>IFERROR(VLOOKUP(Table1[[#This Row],[Ticker]],[1]!Table1[[Symbol]:[Industry]],2,FALSE),"-")</f>
        <v>-</v>
      </c>
      <c r="E3651">
        <v>33.885110599999997</v>
      </c>
      <c r="F3651">
        <v>66.09</v>
      </c>
      <c r="G3651">
        <v>-45.932050093204097</v>
      </c>
      <c r="H3651">
        <v>0.41787963129783101</v>
      </c>
      <c r="I3651">
        <v>-24.949286856895</v>
      </c>
      <c r="J3651">
        <v>9.4578129419809898</v>
      </c>
      <c r="K3651">
        <v>66.305779366362898</v>
      </c>
      <c r="L3651">
        <v>68.706284546422694</v>
      </c>
      <c r="M3651">
        <v>61.710454244331899</v>
      </c>
      <c r="N3651">
        <v>2.9156078756763302</v>
      </c>
      <c r="O3651">
        <v>49.7654713269783</v>
      </c>
      <c r="P3651">
        <v>32.18</v>
      </c>
      <c r="Q3651">
        <v>0.13561797747788101</v>
      </c>
    </row>
    <row r="3652" spans="1:17" hidden="1" x14ac:dyDescent="0.3">
      <c r="A3652" t="s">
        <v>7468</v>
      </c>
      <c r="B3652" t="s">
        <v>7469</v>
      </c>
      <c r="C3652" t="str">
        <f>IFERROR(VLOOKUP(Table1[[#This Row],[Ticker]],[1]!Table1[[Symbol]:[Industry]],2,FALSE),"-")</f>
        <v>-</v>
      </c>
      <c r="D3652" t="s">
        <v>78</v>
      </c>
      <c r="E3652">
        <v>33.813341899999998</v>
      </c>
      <c r="F3652">
        <v>11.46</v>
      </c>
      <c r="G3652">
        <v>63.019450903502303</v>
      </c>
      <c r="H3652">
        <v>-5.0559641897787397</v>
      </c>
      <c r="I3652">
        <v>0.44312800378606598</v>
      </c>
      <c r="J3652">
        <v>-3.3048102958953001</v>
      </c>
      <c r="K3652">
        <v>10.5680893383157</v>
      </c>
      <c r="L3652">
        <v>9.4497677380767993</v>
      </c>
      <c r="M3652">
        <v>54.073364267449399</v>
      </c>
      <c r="N3652">
        <v>1.6389133611992499</v>
      </c>
      <c r="O3652">
        <v>26.090750436300102</v>
      </c>
      <c r="P3652">
        <v>122.52427184466001</v>
      </c>
      <c r="Q3652">
        <v>-6.9441191608549998E-3</v>
      </c>
    </row>
    <row r="3653" spans="1:17" hidden="1" x14ac:dyDescent="0.3">
      <c r="A3653" t="s">
        <v>7470</v>
      </c>
      <c r="B3653" t="s">
        <v>7471</v>
      </c>
      <c r="C3653" t="str">
        <f>IFERROR(VLOOKUP(Table1[[#This Row],[Ticker]],[1]!Table1[[Symbol]:[Industry]],2,FALSE),"-")</f>
        <v>-</v>
      </c>
      <c r="E3653">
        <v>33.688571299000003</v>
      </c>
      <c r="F3653">
        <v>9.16</v>
      </c>
      <c r="G3653">
        <v>-91.076159337674596</v>
      </c>
      <c r="H3653">
        <v>-18.675011808826302</v>
      </c>
      <c r="I3653">
        <v>-53.2294800528895</v>
      </c>
      <c r="J3653">
        <v>-6.7728001088398804</v>
      </c>
      <c r="K3653">
        <v>9.83599992429642</v>
      </c>
      <c r="L3653">
        <v>12.4408619378579</v>
      </c>
      <c r="M3653">
        <v>32.338577226795401</v>
      </c>
      <c r="N3653">
        <v>1.0038304519460699</v>
      </c>
      <c r="O3653">
        <v>252.51091703056699</v>
      </c>
      <c r="P3653">
        <v>6.3879210220673697</v>
      </c>
      <c r="Q3653">
        <v>5.192801291107E-2</v>
      </c>
    </row>
    <row r="3654" spans="1:17" hidden="1" x14ac:dyDescent="0.3">
      <c r="A3654" t="s">
        <v>7472</v>
      </c>
      <c r="B3654" t="s">
        <v>7473</v>
      </c>
      <c r="C3654" t="str">
        <f>IFERROR(VLOOKUP(Table1[[#This Row],[Ticker]],[1]!Table1[[Symbol]:[Industry]],2,FALSE),"-")</f>
        <v>-</v>
      </c>
      <c r="D3654" t="s">
        <v>553</v>
      </c>
      <c r="E3654">
        <v>33.566499999999998</v>
      </c>
      <c r="F3654">
        <v>110</v>
      </c>
      <c r="G3654">
        <v>60.672793232169298</v>
      </c>
      <c r="H3654">
        <v>49.3300007225019</v>
      </c>
      <c r="I3654">
        <v>46.249784239249301</v>
      </c>
      <c r="J3654">
        <v>3.9994673473653899</v>
      </c>
      <c r="K3654">
        <v>84.132272831053101</v>
      </c>
      <c r="L3654">
        <v>73.552034631687903</v>
      </c>
      <c r="M3654">
        <v>93.039433850378998</v>
      </c>
      <c r="N3654">
        <v>0.91965248917946796</v>
      </c>
      <c r="O3654">
        <v>2.8</v>
      </c>
      <c r="Q3654">
        <v>0.11532204842917999</v>
      </c>
    </row>
    <row r="3655" spans="1:17" hidden="1" x14ac:dyDescent="0.3">
      <c r="A3655" t="s">
        <v>7474</v>
      </c>
      <c r="B3655" t="s">
        <v>7475</v>
      </c>
      <c r="C3655" t="str">
        <f>IFERROR(VLOOKUP(Table1[[#This Row],[Ticker]],[1]!Table1[[Symbol]:[Industry]],2,FALSE),"-")</f>
        <v>-</v>
      </c>
      <c r="E3655">
        <v>33.479396999999999</v>
      </c>
      <c r="F3655">
        <v>6.53</v>
      </c>
      <c r="G3655">
        <v>44.9890394156821</v>
      </c>
      <c r="H3655">
        <v>32.1687054137454</v>
      </c>
      <c r="I3655">
        <v>-9.4744679533846396E-2</v>
      </c>
      <c r="J3655">
        <v>12.5102898581879</v>
      </c>
      <c r="K3655">
        <v>4.7971905480795503</v>
      </c>
      <c r="L3655">
        <v>4.5958170165888896</v>
      </c>
      <c r="M3655">
        <v>86.876027365167502</v>
      </c>
      <c r="N3655">
        <v>3.4876950138010598</v>
      </c>
      <c r="O3655">
        <v>0.15313935681469101</v>
      </c>
      <c r="P3655">
        <v>80.886426592797704</v>
      </c>
      <c r="Q3655">
        <v>-4.1007087923633001E-2</v>
      </c>
    </row>
    <row r="3656" spans="1:17" hidden="1" x14ac:dyDescent="0.3">
      <c r="A3656" t="s">
        <v>7476</v>
      </c>
      <c r="B3656" t="s">
        <v>7477</v>
      </c>
      <c r="C3656" t="str">
        <f>IFERROR(VLOOKUP(Table1[[#This Row],[Ticker]],[1]!Table1[[Symbol]:[Industry]],2,FALSE),"-")</f>
        <v>-</v>
      </c>
      <c r="E3656">
        <v>33.434199999999997</v>
      </c>
      <c r="F3656">
        <v>4.45</v>
      </c>
      <c r="K3656">
        <v>4.2784012200506201</v>
      </c>
      <c r="L3656">
        <v>4.6367428745490402</v>
      </c>
      <c r="M3656">
        <v>37.211772227299498</v>
      </c>
      <c r="N3656">
        <v>1</v>
      </c>
      <c r="Q3656">
        <v>4.2811073451381999E-2</v>
      </c>
    </row>
    <row r="3657" spans="1:17" hidden="1" x14ac:dyDescent="0.3">
      <c r="A3657" t="s">
        <v>7478</v>
      </c>
      <c r="B3657" t="s">
        <v>7479</v>
      </c>
      <c r="C3657" t="str">
        <f>IFERROR(VLOOKUP(Table1[[#This Row],[Ticker]],[1]!Table1[[Symbol]:[Industry]],2,FALSE),"-")</f>
        <v>-</v>
      </c>
      <c r="D3657" t="s">
        <v>130</v>
      </c>
      <c r="E3657">
        <v>33.424979999999998</v>
      </c>
      <c r="F3657">
        <v>60</v>
      </c>
      <c r="G3657">
        <v>18.176276553208499</v>
      </c>
      <c r="H3657">
        <v>12.5910946337506</v>
      </c>
      <c r="I3657">
        <v>-26.803430193961098</v>
      </c>
      <c r="J3657">
        <v>-3.5964455117053502</v>
      </c>
      <c r="K3657">
        <v>58.701144520685901</v>
      </c>
      <c r="L3657">
        <v>61.967051416668198</v>
      </c>
      <c r="M3657">
        <v>48.959677053830397</v>
      </c>
      <c r="N3657">
        <v>0.91549295774647799</v>
      </c>
      <c r="O3657">
        <v>99.9166666666666</v>
      </c>
      <c r="P3657">
        <v>51.898734177215204</v>
      </c>
    </row>
    <row r="3658" spans="1:17" hidden="1" x14ac:dyDescent="0.3">
      <c r="A3658" t="s">
        <v>7480</v>
      </c>
      <c r="B3658" t="s">
        <v>7481</v>
      </c>
      <c r="C3658" t="str">
        <f>IFERROR(VLOOKUP(Table1[[#This Row],[Ticker]],[1]!Table1[[Symbol]:[Industry]],2,FALSE),"-")</f>
        <v>-</v>
      </c>
      <c r="D3658" t="s">
        <v>413</v>
      </c>
      <c r="E3658">
        <v>33.4</v>
      </c>
      <c r="F3658">
        <v>3.18</v>
      </c>
      <c r="G3658">
        <v>2.86625598312337</v>
      </c>
      <c r="H3658">
        <v>25.924427967084</v>
      </c>
      <c r="I3658">
        <v>-3.00570358364343</v>
      </c>
      <c r="J3658">
        <v>-1.35767550977746</v>
      </c>
      <c r="K3658">
        <v>2.9127052598413599</v>
      </c>
      <c r="L3658">
        <v>2.8063231438865102</v>
      </c>
      <c r="M3658">
        <v>61.173057926796702</v>
      </c>
      <c r="N3658">
        <v>1.70360166302458</v>
      </c>
      <c r="O3658">
        <v>78.930817610062803</v>
      </c>
      <c r="P3658">
        <v>59</v>
      </c>
      <c r="Q3658">
        <v>7.3411496718939998E-2</v>
      </c>
    </row>
    <row r="3659" spans="1:17" hidden="1" x14ac:dyDescent="0.3">
      <c r="A3659" t="s">
        <v>7482</v>
      </c>
      <c r="B3659" t="s">
        <v>7483</v>
      </c>
      <c r="C3659" t="str">
        <f>IFERROR(VLOOKUP(Table1[[#This Row],[Ticker]],[1]!Table1[[Symbol]:[Industry]],2,FALSE),"-")</f>
        <v>-</v>
      </c>
      <c r="E3659">
        <v>33.3236548</v>
      </c>
      <c r="F3659">
        <v>1.6</v>
      </c>
      <c r="G3659">
        <v>-6.10128482010421</v>
      </c>
      <c r="H3659">
        <v>16.5858268549973</v>
      </c>
      <c r="I3659">
        <v>-3.8017050645764199</v>
      </c>
      <c r="J3659">
        <v>-13.5966620134698</v>
      </c>
      <c r="K3659">
        <v>1.5261100700861401</v>
      </c>
      <c r="L3659">
        <v>1.57751713997313</v>
      </c>
      <c r="M3659">
        <v>42.381898217631203</v>
      </c>
      <c r="N3659">
        <v>1.4306106805191701</v>
      </c>
      <c r="O3659">
        <v>23.749999999999901</v>
      </c>
      <c r="P3659">
        <v>45.454545454545404</v>
      </c>
      <c r="Q3659">
        <v>-9.4369829892831006E-2</v>
      </c>
    </row>
    <row r="3660" spans="1:17" hidden="1" x14ac:dyDescent="0.3">
      <c r="A3660" t="s">
        <v>7484</v>
      </c>
      <c r="B3660" t="s">
        <v>7485</v>
      </c>
      <c r="C3660" t="str">
        <f>IFERROR(VLOOKUP(Table1[[#This Row],[Ticker]],[1]!Table1[[Symbol]:[Industry]],2,FALSE),"-")</f>
        <v>-</v>
      </c>
      <c r="E3660">
        <v>33.311870399999997</v>
      </c>
      <c r="F3660">
        <v>184.25</v>
      </c>
      <c r="G3660">
        <v>80.5041957538742</v>
      </c>
      <c r="H3660">
        <v>-25.781243548834102</v>
      </c>
      <c r="I3660">
        <v>60.576612590281201</v>
      </c>
      <c r="J3660">
        <v>-5.5002129402550901</v>
      </c>
      <c r="K3660">
        <v>185.971425585823</v>
      </c>
      <c r="L3660">
        <v>137.42193883645501</v>
      </c>
      <c r="M3660">
        <v>17.548555383793801</v>
      </c>
      <c r="N3660">
        <v>0.56079318142285595</v>
      </c>
      <c r="O3660">
        <v>41.899592944368997</v>
      </c>
      <c r="P3660">
        <v>135.91549295774601</v>
      </c>
      <c r="Q3660">
        <v>9.1538273304582002E-2</v>
      </c>
    </row>
    <row r="3661" spans="1:17" hidden="1" x14ac:dyDescent="0.3">
      <c r="A3661" t="s">
        <v>7486</v>
      </c>
      <c r="B3661" t="s">
        <v>7487</v>
      </c>
      <c r="C3661" t="str">
        <f>IFERROR(VLOOKUP(Table1[[#This Row],[Ticker]],[1]!Table1[[Symbol]:[Industry]],2,FALSE),"-")</f>
        <v>-</v>
      </c>
      <c r="D3661" t="s">
        <v>413</v>
      </c>
      <c r="E3661">
        <v>33.24044</v>
      </c>
      <c r="F3661">
        <v>17.079999999999998</v>
      </c>
      <c r="G3661">
        <v>98.334805405459605</v>
      </c>
      <c r="H3661">
        <v>-10.506464745952201</v>
      </c>
      <c r="I3661">
        <v>-3.3274864085395999</v>
      </c>
      <c r="J3661">
        <v>-1.92522811221378</v>
      </c>
      <c r="K3661">
        <v>17.941580680952701</v>
      </c>
      <c r="L3661">
        <v>15.985391084278101</v>
      </c>
      <c r="M3661">
        <v>39.4829814338772</v>
      </c>
      <c r="N3661">
        <v>0.61803623561690701</v>
      </c>
      <c r="O3661">
        <v>33.723653395784503</v>
      </c>
      <c r="P3661">
        <v>136.56509695290799</v>
      </c>
      <c r="Q3661">
        <v>9.7365044946337007E-2</v>
      </c>
    </row>
    <row r="3662" spans="1:17" hidden="1" x14ac:dyDescent="0.3">
      <c r="A3662" t="s">
        <v>7488</v>
      </c>
      <c r="B3662" t="s">
        <v>7489</v>
      </c>
      <c r="C3662" t="str">
        <f>IFERROR(VLOOKUP(Table1[[#This Row],[Ticker]],[1]!Table1[[Symbol]:[Industry]],2,FALSE),"-")</f>
        <v>-</v>
      </c>
      <c r="E3662">
        <v>33.217500000000001</v>
      </c>
      <c r="F3662">
        <v>62.9</v>
      </c>
      <c r="G3662">
        <v>86.886327549774904</v>
      </c>
      <c r="H3662">
        <v>-16.5172822413546</v>
      </c>
      <c r="I3662">
        <v>-26.5406492204587</v>
      </c>
      <c r="J3662">
        <v>-6.2670245705026799</v>
      </c>
      <c r="K3662">
        <v>64.981561091175394</v>
      </c>
      <c r="L3662">
        <v>63.805126174727803</v>
      </c>
      <c r="M3662">
        <v>38.817600555663098</v>
      </c>
      <c r="N3662">
        <v>0.73578299595820296</v>
      </c>
      <c r="O3662">
        <v>50.826709062003196</v>
      </c>
      <c r="P3662">
        <v>124.082650516565</v>
      </c>
      <c r="Q3662">
        <v>9.3712847982272002E-2</v>
      </c>
    </row>
    <row r="3663" spans="1:17" hidden="1" x14ac:dyDescent="0.3">
      <c r="A3663" t="s">
        <v>7490</v>
      </c>
      <c r="B3663" t="s">
        <v>7491</v>
      </c>
      <c r="C3663" t="str">
        <f>IFERROR(VLOOKUP(Table1[[#This Row],[Ticker]],[1]!Table1[[Symbol]:[Industry]],2,FALSE),"-")</f>
        <v>-</v>
      </c>
      <c r="D3663" t="s">
        <v>1545</v>
      </c>
      <c r="E3663">
        <v>33.129600000000003</v>
      </c>
      <c r="F3663">
        <v>33.97</v>
      </c>
      <c r="G3663">
        <v>-36.534311832078501</v>
      </c>
      <c r="H3663">
        <v>-10.801756412645799</v>
      </c>
      <c r="I3663">
        <v>-31.125033148903299</v>
      </c>
      <c r="J3663">
        <v>-6.3163775134053202</v>
      </c>
      <c r="K3663">
        <v>33.940914052184702</v>
      </c>
      <c r="L3663">
        <v>36.552526823857001</v>
      </c>
      <c r="M3663">
        <v>23.641766184410301</v>
      </c>
      <c r="N3663">
        <v>0.78676208207804599</v>
      </c>
      <c r="O3663">
        <v>63.379452458051198</v>
      </c>
      <c r="P3663">
        <v>14.7635135135135</v>
      </c>
      <c r="Q3663">
        <v>8.7597161497373996E-2</v>
      </c>
    </row>
    <row r="3664" spans="1:17" hidden="1" x14ac:dyDescent="0.3">
      <c r="A3664" t="s">
        <v>7492</v>
      </c>
      <c r="B3664" t="s">
        <v>7493</v>
      </c>
      <c r="C3664" t="str">
        <f>IFERROR(VLOOKUP(Table1[[#This Row],[Ticker]],[1]!Table1[[Symbol]:[Industry]],2,FALSE),"-")</f>
        <v>-</v>
      </c>
      <c r="E3664">
        <v>33.075000000000003</v>
      </c>
      <c r="F3664">
        <v>31.5</v>
      </c>
      <c r="G3664">
        <v>-49.572768407120499</v>
      </c>
      <c r="H3664">
        <v>-4.2559641897787399</v>
      </c>
      <c r="I3664">
        <v>-51.726397047350098</v>
      </c>
      <c r="J3664">
        <v>0.199101046999097</v>
      </c>
      <c r="K3664">
        <v>35.075410652417602</v>
      </c>
      <c r="L3664">
        <v>41.8747552850133</v>
      </c>
      <c r="M3664">
        <v>41.246544052984298</v>
      </c>
      <c r="N3664">
        <v>0.14622641509433901</v>
      </c>
      <c r="O3664">
        <v>95.873015873015802</v>
      </c>
      <c r="P3664">
        <v>16.6666666666666</v>
      </c>
      <c r="Q3664">
        <v>-0.18279953632392701</v>
      </c>
    </row>
    <row r="3665" spans="1:17" hidden="1" x14ac:dyDescent="0.3">
      <c r="A3665" t="s">
        <v>7494</v>
      </c>
      <c r="B3665" t="s">
        <v>7495</v>
      </c>
      <c r="C3665" t="str">
        <f>IFERROR(VLOOKUP(Table1[[#This Row],[Ticker]],[1]!Table1[[Symbol]:[Industry]],2,FALSE),"-")</f>
        <v>-</v>
      </c>
      <c r="D3665" t="s">
        <v>413</v>
      </c>
      <c r="E3665">
        <v>33.066364100000001</v>
      </c>
      <c r="F3665">
        <v>118.31</v>
      </c>
      <c r="G3665">
        <v>-26.4020366998034</v>
      </c>
      <c r="H3665">
        <v>91.221408072995004</v>
      </c>
      <c r="I3665">
        <v>103.984347411257</v>
      </c>
      <c r="J3665">
        <v>57.904032566283703</v>
      </c>
      <c r="M3665">
        <v>100</v>
      </c>
      <c r="N3665">
        <v>1.1694147112316999</v>
      </c>
      <c r="O3665">
        <v>0</v>
      </c>
    </row>
    <row r="3666" spans="1:17" hidden="1" x14ac:dyDescent="0.3">
      <c r="A3666" t="s">
        <v>7496</v>
      </c>
      <c r="B3666" t="s">
        <v>7497</v>
      </c>
      <c r="C3666" t="str">
        <f>IFERROR(VLOOKUP(Table1[[#This Row],[Ticker]],[1]!Table1[[Symbol]:[Industry]],2,FALSE),"-")</f>
        <v>-</v>
      </c>
      <c r="D3666" t="s">
        <v>21</v>
      </c>
      <c r="E3666">
        <v>32.881424799999998</v>
      </c>
      <c r="F3666">
        <v>10.75</v>
      </c>
      <c r="G3666">
        <v>303.597963300196</v>
      </c>
      <c r="H3666">
        <v>123.277369143554</v>
      </c>
      <c r="I3666">
        <v>68.459314344093897</v>
      </c>
      <c r="J3666">
        <v>-1.84546990551408</v>
      </c>
      <c r="K3666">
        <v>7.03135910430594</v>
      </c>
      <c r="L3666">
        <v>5.1762545443973798</v>
      </c>
      <c r="M3666">
        <v>78.203698096321602</v>
      </c>
      <c r="N3666">
        <v>1.6777625784090999</v>
      </c>
      <c r="O3666">
        <v>8.1860465116279002</v>
      </c>
      <c r="P3666">
        <v>375.66371681415899</v>
      </c>
      <c r="Q3666">
        <v>0.17548928640509301</v>
      </c>
    </row>
    <row r="3667" spans="1:17" hidden="1" x14ac:dyDescent="0.3">
      <c r="A3667" t="s">
        <v>7498</v>
      </c>
      <c r="B3667" t="s">
        <v>7499</v>
      </c>
      <c r="C3667" t="str">
        <f>IFERROR(VLOOKUP(Table1[[#This Row],[Ticker]],[1]!Table1[[Symbol]:[Industry]],2,FALSE),"-")</f>
        <v>-</v>
      </c>
      <c r="D3667" t="s">
        <v>163</v>
      </c>
      <c r="E3667">
        <v>32.820999999999998</v>
      </c>
      <c r="F3667">
        <v>115</v>
      </c>
      <c r="G3667">
        <v>-4.0616111678885698</v>
      </c>
      <c r="H3667">
        <v>-12.314028705907701</v>
      </c>
      <c r="I3667">
        <v>0.285308778534973</v>
      </c>
      <c r="J3667">
        <v>3.2158627662924602</v>
      </c>
      <c r="K3667">
        <v>118.21765037922</v>
      </c>
      <c r="L3667">
        <v>111.44119225498901</v>
      </c>
      <c r="M3667">
        <v>47.850660404265803</v>
      </c>
      <c r="N3667">
        <v>1.3909774436090201</v>
      </c>
      <c r="O3667">
        <v>44.956521739130402</v>
      </c>
      <c r="P3667">
        <v>49.350649350649299</v>
      </c>
    </row>
    <row r="3668" spans="1:17" hidden="1" x14ac:dyDescent="0.3">
      <c r="A3668" t="s">
        <v>7500</v>
      </c>
      <c r="B3668" t="s">
        <v>7501</v>
      </c>
      <c r="C3668" t="str">
        <f>IFERROR(VLOOKUP(Table1[[#This Row],[Ticker]],[1]!Table1[[Symbol]:[Industry]],2,FALSE),"-")</f>
        <v>-</v>
      </c>
      <c r="D3668" t="s">
        <v>1621</v>
      </c>
      <c r="E3668">
        <v>32.767418999999997</v>
      </c>
      <c r="F3668">
        <v>32.01</v>
      </c>
      <c r="G3668">
        <v>38.173798775774898</v>
      </c>
      <c r="H3668">
        <v>7.4695633799966297</v>
      </c>
      <c r="I3668">
        <v>1.52037818096535</v>
      </c>
      <c r="J3668">
        <v>-18.071091741702901</v>
      </c>
      <c r="K3668">
        <v>31.498336826368</v>
      </c>
      <c r="L3668">
        <v>27.4705385045859</v>
      </c>
      <c r="M3668">
        <v>36.773910653711702</v>
      </c>
      <c r="N3668">
        <v>1.43028852521048</v>
      </c>
      <c r="O3668">
        <v>24.8984692283661</v>
      </c>
      <c r="P3668">
        <v>82.914285714285697</v>
      </c>
      <c r="Q3668">
        <v>0.119162576865006</v>
      </c>
    </row>
    <row r="3669" spans="1:17" hidden="1" x14ac:dyDescent="0.3">
      <c r="A3669" t="s">
        <v>7502</v>
      </c>
      <c r="B3669" t="s">
        <v>7503</v>
      </c>
      <c r="C3669" t="str">
        <f>IFERROR(VLOOKUP(Table1[[#This Row],[Ticker]],[1]!Table1[[Symbol]:[Industry]],2,FALSE),"-")</f>
        <v>-</v>
      </c>
      <c r="D3669" t="s">
        <v>413</v>
      </c>
      <c r="E3669">
        <v>32.767200000000003</v>
      </c>
      <c r="F3669">
        <v>59.47</v>
      </c>
      <c r="G3669">
        <v>53.102943680516397</v>
      </c>
      <c r="H3669">
        <v>5.0311185388134199</v>
      </c>
      <c r="I3669">
        <v>60.466998421518298</v>
      </c>
      <c r="J3669">
        <v>2.9640583119563502</v>
      </c>
      <c r="K3669">
        <v>56.470126402781702</v>
      </c>
      <c r="L3669">
        <v>44.223998658159601</v>
      </c>
      <c r="M3669">
        <v>55.162455807722097</v>
      </c>
      <c r="N3669">
        <v>0.83973729318441903</v>
      </c>
      <c r="O3669">
        <v>42.962838405918902</v>
      </c>
      <c r="P3669">
        <v>189.532619279454</v>
      </c>
      <c r="Q3669">
        <v>0.207937557996452</v>
      </c>
    </row>
    <row r="3670" spans="1:17" hidden="1" x14ac:dyDescent="0.3">
      <c r="A3670" t="s">
        <v>7504</v>
      </c>
      <c r="B3670" t="s">
        <v>7505</v>
      </c>
      <c r="C3670" t="str">
        <f>IFERROR(VLOOKUP(Table1[[#This Row],[Ticker]],[1]!Table1[[Symbol]:[Industry]],2,FALSE),"-")</f>
        <v>-</v>
      </c>
      <c r="D3670" t="s">
        <v>253</v>
      </c>
      <c r="E3670">
        <v>32.76311544</v>
      </c>
      <c r="F3670">
        <v>82.2</v>
      </c>
      <c r="G3670">
        <v>-29.582248713937702</v>
      </c>
      <c r="H3670">
        <v>-3.7430807541959199</v>
      </c>
      <c r="I3670">
        <v>-13.6667152881381</v>
      </c>
      <c r="J3670">
        <v>-6.7315463319862795E-2</v>
      </c>
      <c r="K3670">
        <v>81.950920249819404</v>
      </c>
      <c r="L3670">
        <v>81.387654570122905</v>
      </c>
      <c r="M3670">
        <v>47.582532133586803</v>
      </c>
      <c r="N3670">
        <v>0.249191478282801</v>
      </c>
      <c r="O3670">
        <v>31.569343065693399</v>
      </c>
      <c r="P3670">
        <v>13.2231404958677</v>
      </c>
      <c r="Q3670">
        <v>-0.114554563019067</v>
      </c>
    </row>
    <row r="3671" spans="1:17" hidden="1" x14ac:dyDescent="0.3">
      <c r="A3671" t="s">
        <v>7506</v>
      </c>
      <c r="B3671" t="s">
        <v>7507</v>
      </c>
      <c r="C3671" t="str">
        <f>IFERROR(VLOOKUP(Table1[[#This Row],[Ticker]],[1]!Table1[[Symbol]:[Industry]],2,FALSE),"-")</f>
        <v>-</v>
      </c>
      <c r="E3671">
        <v>32.72</v>
      </c>
      <c r="F3671">
        <v>16.5</v>
      </c>
      <c r="G3671">
        <v>11.5863257274617</v>
      </c>
      <c r="H3671">
        <v>12.811470968722601</v>
      </c>
      <c r="I3671">
        <v>-17.027697013972599</v>
      </c>
      <c r="J3671">
        <v>-5.4244420765440298</v>
      </c>
      <c r="K3671">
        <v>15.6606913130809</v>
      </c>
      <c r="L3671">
        <v>14.7315655434669</v>
      </c>
      <c r="M3671">
        <v>43.533902158366601</v>
      </c>
      <c r="N3671">
        <v>0.65128931332026696</v>
      </c>
      <c r="O3671">
        <v>27.272727272727199</v>
      </c>
      <c r="P3671">
        <v>54.2056074766355</v>
      </c>
      <c r="Q3671">
        <v>1.0807576186505999E-2</v>
      </c>
    </row>
    <row r="3672" spans="1:17" hidden="1" x14ac:dyDescent="0.3">
      <c r="A3672" t="s">
        <v>7508</v>
      </c>
      <c r="B3672" t="s">
        <v>7509</v>
      </c>
      <c r="C3672" t="str">
        <f>IFERROR(VLOOKUP(Table1[[#This Row],[Ticker]],[1]!Table1[[Symbol]:[Industry]],2,FALSE),"-")</f>
        <v>-</v>
      </c>
      <c r="E3672">
        <v>32.681001600000002</v>
      </c>
      <c r="F3672">
        <v>48</v>
      </c>
      <c r="G3672">
        <v>-44.907978974845904</v>
      </c>
      <c r="H3672">
        <v>-5.0559641897787397</v>
      </c>
      <c r="I3672">
        <v>-43.582411037453198</v>
      </c>
      <c r="J3672">
        <v>1.36522215992871</v>
      </c>
      <c r="K3672">
        <v>50.186682124702898</v>
      </c>
      <c r="M3672">
        <v>48.639721583488402</v>
      </c>
      <c r="N3672">
        <v>0.87779433681073005</v>
      </c>
      <c r="O3672">
        <v>87.0833333333333</v>
      </c>
      <c r="P3672">
        <v>10.344827586206801</v>
      </c>
    </row>
    <row r="3673" spans="1:17" hidden="1" x14ac:dyDescent="0.3">
      <c r="A3673" t="s">
        <v>7510</v>
      </c>
      <c r="B3673" t="s">
        <v>7511</v>
      </c>
      <c r="C3673" t="str">
        <f>IFERROR(VLOOKUP(Table1[[#This Row],[Ticker]],[1]!Table1[[Symbol]:[Industry]],2,FALSE),"-")</f>
        <v>-</v>
      </c>
      <c r="D3673" t="s">
        <v>413</v>
      </c>
      <c r="E3673">
        <v>32.669834999999999</v>
      </c>
      <c r="F3673">
        <v>61.92</v>
      </c>
      <c r="G3673">
        <v>-49.578215359852997</v>
      </c>
      <c r="H3673">
        <v>-1.2480171699111799</v>
      </c>
      <c r="I3673">
        <v>0.36579879467720899</v>
      </c>
      <c r="J3673">
        <v>-6.7735302042260503</v>
      </c>
      <c r="K3673">
        <v>62.841786291821698</v>
      </c>
      <c r="L3673">
        <v>64.273083905427995</v>
      </c>
      <c r="M3673">
        <v>48.049839467792999</v>
      </c>
      <c r="N3673">
        <v>3.4767263013033198</v>
      </c>
      <c r="O3673">
        <v>52.454780361757102</v>
      </c>
      <c r="P3673">
        <v>18.167938931297702</v>
      </c>
    </row>
    <row r="3674" spans="1:17" hidden="1" x14ac:dyDescent="0.3">
      <c r="A3674" t="s">
        <v>7512</v>
      </c>
      <c r="B3674" t="s">
        <v>7513</v>
      </c>
      <c r="C3674" t="str">
        <f>IFERROR(VLOOKUP(Table1[[#This Row],[Ticker]],[1]!Table1[[Symbol]:[Industry]],2,FALSE),"-")</f>
        <v>-</v>
      </c>
      <c r="E3674">
        <v>32.5716872</v>
      </c>
      <c r="F3674">
        <v>113.78</v>
      </c>
      <c r="G3674">
        <v>431.89040687232603</v>
      </c>
      <c r="H3674">
        <v>99.415733923428803</v>
      </c>
      <c r="I3674">
        <v>42.682578131663298</v>
      </c>
      <c r="J3674">
        <v>20.769467934793301</v>
      </c>
      <c r="K3674">
        <v>71.839787325502797</v>
      </c>
      <c r="L3674">
        <v>62.981242426180799</v>
      </c>
      <c r="M3674">
        <v>95.047639992771806</v>
      </c>
      <c r="N3674">
        <v>2.0085635616949702</v>
      </c>
      <c r="O3674">
        <v>0</v>
      </c>
      <c r="P3674">
        <v>488.01033591731198</v>
      </c>
      <c r="Q3674">
        <v>0.16851996160167301</v>
      </c>
    </row>
    <row r="3675" spans="1:17" hidden="1" x14ac:dyDescent="0.3">
      <c r="A3675" t="s">
        <v>7514</v>
      </c>
      <c r="B3675" t="s">
        <v>7515</v>
      </c>
      <c r="C3675" t="str">
        <f>IFERROR(VLOOKUP(Table1[[#This Row],[Ticker]],[1]!Table1[[Symbol]:[Industry]],2,FALSE),"-")</f>
        <v>-</v>
      </c>
      <c r="D3675" t="s">
        <v>290</v>
      </c>
      <c r="E3675">
        <v>32.443536000000002</v>
      </c>
      <c r="F3675">
        <v>31</v>
      </c>
      <c r="G3675">
        <v>-7.3544176521844102</v>
      </c>
      <c r="H3675">
        <v>-16.267231795412499</v>
      </c>
      <c r="I3675">
        <v>-27.556071676085899</v>
      </c>
      <c r="J3675">
        <v>4.4445051755807796</v>
      </c>
      <c r="K3675">
        <v>30.5934209852132</v>
      </c>
      <c r="L3675">
        <v>33.017477056993201</v>
      </c>
      <c r="M3675">
        <v>56.062116360701197</v>
      </c>
      <c r="N3675">
        <v>2.2487503382457601</v>
      </c>
      <c r="O3675">
        <v>59.677419354838698</v>
      </c>
      <c r="P3675">
        <v>24</v>
      </c>
      <c r="Q3675">
        <v>-2.3858159364780001E-3</v>
      </c>
    </row>
    <row r="3676" spans="1:17" hidden="1" x14ac:dyDescent="0.3">
      <c r="A3676" t="s">
        <v>7516</v>
      </c>
      <c r="B3676" t="s">
        <v>7517</v>
      </c>
      <c r="C3676" t="str">
        <f>IFERROR(VLOOKUP(Table1[[#This Row],[Ticker]],[1]!Table1[[Symbol]:[Industry]],2,FALSE),"-")</f>
        <v>-</v>
      </c>
      <c r="E3676">
        <v>32.385122772999999</v>
      </c>
      <c r="F3676">
        <v>64.81</v>
      </c>
      <c r="G3676">
        <v>-46.141974780298803</v>
      </c>
      <c r="H3676">
        <v>6.2058383853285504</v>
      </c>
      <c r="I3676">
        <v>-31.649751253179801</v>
      </c>
      <c r="J3676">
        <v>-1.0547451068470499</v>
      </c>
      <c r="K3676">
        <v>67.865950898785201</v>
      </c>
      <c r="M3676">
        <v>48.233429762302798</v>
      </c>
      <c r="N3676">
        <v>0.19871031050676299</v>
      </c>
      <c r="O3676">
        <v>37.324486961888503</v>
      </c>
      <c r="P3676">
        <v>29.983955074207699</v>
      </c>
    </row>
    <row r="3677" spans="1:17" hidden="1" x14ac:dyDescent="0.3">
      <c r="A3677" t="s">
        <v>7518</v>
      </c>
      <c r="B3677" t="s">
        <v>7519</v>
      </c>
      <c r="C3677" t="str">
        <f>IFERROR(VLOOKUP(Table1[[#This Row],[Ticker]],[1]!Table1[[Symbol]:[Industry]],2,FALSE),"-")</f>
        <v>-</v>
      </c>
      <c r="D3677" t="s">
        <v>413</v>
      </c>
      <c r="E3677">
        <v>32.35</v>
      </c>
      <c r="F3677">
        <v>32.4</v>
      </c>
      <c r="G3677">
        <v>-7.5029541309961303</v>
      </c>
      <c r="H3677">
        <v>1.3235162442890001</v>
      </c>
      <c r="I3677">
        <v>5.3964866100815598</v>
      </c>
      <c r="J3677">
        <v>-1.50067075944835E-2</v>
      </c>
      <c r="K3677">
        <v>32.114101328855597</v>
      </c>
      <c r="L3677">
        <v>28.746052210651001</v>
      </c>
      <c r="M3677">
        <v>46.247382344651598</v>
      </c>
      <c r="N3677">
        <v>0.68434331030725704</v>
      </c>
      <c r="O3677">
        <v>28.1172839506172</v>
      </c>
      <c r="P3677">
        <v>76.086956521739097</v>
      </c>
      <c r="Q3677">
        <v>4.5176109404648002E-2</v>
      </c>
    </row>
    <row r="3678" spans="1:17" hidden="1" x14ac:dyDescent="0.3">
      <c r="A3678" t="s">
        <v>7520</v>
      </c>
      <c r="B3678" t="s">
        <v>7521</v>
      </c>
      <c r="C3678" t="str">
        <f>IFERROR(VLOOKUP(Table1[[#This Row],[Ticker]],[1]!Table1[[Symbol]:[Industry]],2,FALSE),"-")</f>
        <v>-</v>
      </c>
      <c r="D3678" t="s">
        <v>938</v>
      </c>
      <c r="E3678">
        <v>32.340780318</v>
      </c>
      <c r="F3678">
        <v>22.98</v>
      </c>
      <c r="G3678">
        <v>-10.633774735067901</v>
      </c>
      <c r="H3678">
        <v>7.6891338494369501</v>
      </c>
      <c r="I3678">
        <v>-12.644154425384301</v>
      </c>
      <c r="J3678">
        <v>-4.8891568809837098</v>
      </c>
      <c r="K3678">
        <v>22.144463438549899</v>
      </c>
      <c r="L3678">
        <v>22.149325159781199</v>
      </c>
      <c r="M3678">
        <v>61.824571669722097</v>
      </c>
      <c r="N3678">
        <v>3.4131479870003001</v>
      </c>
      <c r="O3678">
        <v>52.088772845953002</v>
      </c>
      <c r="P3678">
        <v>29.101123595505602</v>
      </c>
      <c r="Q3678">
        <v>5.1461598976368997E-2</v>
      </c>
    </row>
    <row r="3679" spans="1:17" hidden="1" x14ac:dyDescent="0.3">
      <c r="A3679" t="s">
        <v>7522</v>
      </c>
      <c r="B3679" t="s">
        <v>7523</v>
      </c>
      <c r="C3679" t="str">
        <f>IFERROR(VLOOKUP(Table1[[#This Row],[Ticker]],[1]!Table1[[Symbol]:[Industry]],2,FALSE),"-")</f>
        <v>-</v>
      </c>
      <c r="E3679">
        <v>32.33916</v>
      </c>
      <c r="F3679">
        <v>64.260000000000005</v>
      </c>
      <c r="G3679">
        <v>44.139364574081903</v>
      </c>
      <c r="H3679">
        <v>-14.3301577381658</v>
      </c>
      <c r="I3679">
        <v>0.78748602058098505</v>
      </c>
      <c r="J3679">
        <v>4.6239794472873204</v>
      </c>
      <c r="K3679">
        <v>64.6860057276822</v>
      </c>
      <c r="L3679">
        <v>59.014651332233498</v>
      </c>
      <c r="M3679">
        <v>54.975532978638199</v>
      </c>
      <c r="N3679">
        <v>0.98872753103490196</v>
      </c>
      <c r="O3679">
        <v>52.085278555866701</v>
      </c>
      <c r="P3679">
        <v>92.683658170914498</v>
      </c>
      <c r="Q3679">
        <v>7.9669173736875001E-2</v>
      </c>
    </row>
    <row r="3680" spans="1:17" hidden="1" x14ac:dyDescent="0.3">
      <c r="A3680" t="s">
        <v>7524</v>
      </c>
      <c r="B3680" t="s">
        <v>7525</v>
      </c>
      <c r="C3680" t="str">
        <f>IFERROR(VLOOKUP(Table1[[#This Row],[Ticker]],[1]!Table1[[Symbol]:[Industry]],2,FALSE),"-")</f>
        <v>-</v>
      </c>
      <c r="E3680">
        <v>32.295999999999999</v>
      </c>
      <c r="F3680">
        <v>39.47</v>
      </c>
      <c r="G3680">
        <v>-25.738940550861798</v>
      </c>
      <c r="H3680">
        <v>-3.62380338575863</v>
      </c>
      <c r="I3680">
        <v>-27.931089768429199</v>
      </c>
      <c r="J3680">
        <v>1.44009423103024</v>
      </c>
      <c r="K3680">
        <v>41.4207261527715</v>
      </c>
      <c r="L3680">
        <v>43.791256987898997</v>
      </c>
      <c r="M3680">
        <v>54.582253140160802</v>
      </c>
      <c r="N3680">
        <v>0.40711021733478298</v>
      </c>
      <c r="O3680">
        <v>48.720547251076702</v>
      </c>
      <c r="P3680">
        <v>9.6388888888888804</v>
      </c>
      <c r="Q3680">
        <v>3.3316816150828002E-2</v>
      </c>
    </row>
    <row r="3681" spans="1:17" hidden="1" x14ac:dyDescent="0.3">
      <c r="A3681" t="s">
        <v>7526</v>
      </c>
      <c r="B3681" t="s">
        <v>7527</v>
      </c>
      <c r="C3681" t="str">
        <f>IFERROR(VLOOKUP(Table1[[#This Row],[Ticker]],[1]!Table1[[Symbol]:[Industry]],2,FALSE),"-")</f>
        <v>-</v>
      </c>
      <c r="D3681" t="s">
        <v>130</v>
      </c>
      <c r="E3681">
        <v>32.270898668000001</v>
      </c>
      <c r="F3681">
        <v>3.66</v>
      </c>
      <c r="G3681">
        <v>-0.19514014807931401</v>
      </c>
      <c r="H3681">
        <v>-8.4770168213576795</v>
      </c>
      <c r="I3681">
        <v>-42.1955274583988</v>
      </c>
      <c r="J3681">
        <v>-0.21449220905991401</v>
      </c>
      <c r="K3681">
        <v>3.7220924943434301</v>
      </c>
      <c r="L3681">
        <v>3.8426183615131699</v>
      </c>
      <c r="M3681">
        <v>46.160783202159102</v>
      </c>
      <c r="N3681">
        <v>0.96025727834965702</v>
      </c>
      <c r="O3681">
        <v>74.863387978142001</v>
      </c>
      <c r="P3681">
        <v>35.5555555555555</v>
      </c>
      <c r="Q3681">
        <v>9.8026012112695002E-2</v>
      </c>
    </row>
    <row r="3682" spans="1:17" hidden="1" x14ac:dyDescent="0.3">
      <c r="A3682" t="s">
        <v>7528</v>
      </c>
      <c r="B3682" t="s">
        <v>7529</v>
      </c>
      <c r="C3682" t="str">
        <f>IFERROR(VLOOKUP(Table1[[#This Row],[Ticker]],[1]!Table1[[Symbol]:[Industry]],2,FALSE),"-")</f>
        <v>-</v>
      </c>
      <c r="D3682" t="s">
        <v>413</v>
      </c>
      <c r="E3682">
        <v>32.223399999999998</v>
      </c>
      <c r="F3682">
        <v>2.96</v>
      </c>
      <c r="G3682">
        <v>-28.3887916666908</v>
      </c>
      <c r="H3682">
        <v>-18.024263901594299</v>
      </c>
      <c r="I3682">
        <v>13.5139156408747</v>
      </c>
      <c r="J3682">
        <v>-2.7104893625913098</v>
      </c>
      <c r="K3682">
        <v>3.0829618855750902</v>
      </c>
      <c r="L3682">
        <v>2.8079854146818999</v>
      </c>
      <c r="M3682">
        <v>36.4945021700536</v>
      </c>
      <c r="N3682">
        <v>0.43456444202375399</v>
      </c>
      <c r="O3682">
        <v>52.027027027027003</v>
      </c>
      <c r="P3682">
        <v>72.093023255813904</v>
      </c>
      <c r="Q3682">
        <v>2.2193910353169002E-2</v>
      </c>
    </row>
    <row r="3683" spans="1:17" hidden="1" x14ac:dyDescent="0.3">
      <c r="A3683" t="s">
        <v>7530</v>
      </c>
      <c r="B3683" t="s">
        <v>7531</v>
      </c>
      <c r="C3683" t="str">
        <f>IFERROR(VLOOKUP(Table1[[#This Row],[Ticker]],[1]!Table1[[Symbol]:[Industry]],2,FALSE),"-")</f>
        <v>-</v>
      </c>
      <c r="D3683" t="s">
        <v>481</v>
      </c>
      <c r="E3683">
        <v>32.218219529999999</v>
      </c>
      <c r="F3683">
        <v>111.15</v>
      </c>
      <c r="G3683">
        <v>-60.515848199506998</v>
      </c>
      <c r="H3683">
        <v>-8.3740894490072701</v>
      </c>
      <c r="I3683">
        <v>-54.851291612109499</v>
      </c>
      <c r="J3683">
        <v>-1.9074755824783001</v>
      </c>
      <c r="K3683">
        <v>120.863510330366</v>
      </c>
      <c r="L3683">
        <v>130.43932465577001</v>
      </c>
      <c r="M3683">
        <v>51.059879766921803</v>
      </c>
      <c r="N3683">
        <v>0.85399742445221105</v>
      </c>
      <c r="O3683">
        <v>79.937022042285193</v>
      </c>
      <c r="P3683">
        <v>7.6513317191283203</v>
      </c>
      <c r="Q3683">
        <v>5.1304413925773999E-2</v>
      </c>
    </row>
    <row r="3684" spans="1:17" hidden="1" x14ac:dyDescent="0.3">
      <c r="A3684" t="s">
        <v>7532</v>
      </c>
      <c r="B3684" t="s">
        <v>7533</v>
      </c>
      <c r="C3684" t="str">
        <f>IFERROR(VLOOKUP(Table1[[#This Row],[Ticker]],[1]!Table1[[Symbol]:[Industry]],2,FALSE),"-")</f>
        <v>-</v>
      </c>
      <c r="D3684" t="s">
        <v>637</v>
      </c>
      <c r="E3684">
        <v>32.128931856000001</v>
      </c>
      <c r="F3684">
        <v>80.069999999999993</v>
      </c>
      <c r="G3684">
        <v>3.5722893592466001</v>
      </c>
      <c r="H3684">
        <v>-3.19276549026642</v>
      </c>
      <c r="I3684">
        <v>-7.8822699740357196</v>
      </c>
      <c r="J3684">
        <v>-5.4875836133697797</v>
      </c>
      <c r="K3684">
        <v>80.662588545865603</v>
      </c>
      <c r="L3684">
        <v>77.602887395053003</v>
      </c>
      <c r="M3684">
        <v>43.251815112323499</v>
      </c>
      <c r="N3684">
        <v>0.34234168472628601</v>
      </c>
      <c r="O3684">
        <v>46.109654052703803</v>
      </c>
      <c r="P3684">
        <v>31.262295081967199</v>
      </c>
      <c r="Q3684">
        <v>6.6913746781990004E-3</v>
      </c>
    </row>
    <row r="3685" spans="1:17" hidden="1" x14ac:dyDescent="0.3">
      <c r="A3685" t="s">
        <v>7534</v>
      </c>
      <c r="B3685" t="s">
        <v>7535</v>
      </c>
      <c r="C3685" t="str">
        <f>IFERROR(VLOOKUP(Table1[[#This Row],[Ticker]],[1]!Table1[[Symbol]:[Industry]],2,FALSE),"-")</f>
        <v>-</v>
      </c>
      <c r="D3685" t="s">
        <v>243</v>
      </c>
      <c r="E3685">
        <v>32.076891316000001</v>
      </c>
      <c r="F3685">
        <v>5.92</v>
      </c>
      <c r="G3685">
        <v>4.5714146276301699</v>
      </c>
      <c r="H3685">
        <v>11.8964167626022</v>
      </c>
      <c r="I3685">
        <v>-13.896568139571899</v>
      </c>
      <c r="J3685">
        <v>3.30535919563011</v>
      </c>
      <c r="K3685">
        <v>5.6811503970937602</v>
      </c>
      <c r="L3685">
        <v>5.4970260317646602</v>
      </c>
      <c r="M3685">
        <v>64.084470138114895</v>
      </c>
      <c r="N3685">
        <v>2.2189369508133501</v>
      </c>
      <c r="O3685">
        <v>14.864864864864799</v>
      </c>
      <c r="P3685">
        <v>54.973821989528801</v>
      </c>
      <c r="Q3685">
        <v>6.6173463193409998E-2</v>
      </c>
    </row>
    <row r="3686" spans="1:17" hidden="1" x14ac:dyDescent="0.3">
      <c r="A3686" t="s">
        <v>7536</v>
      </c>
      <c r="B3686" t="s">
        <v>7537</v>
      </c>
      <c r="C3686" t="str">
        <f>IFERROR(VLOOKUP(Table1[[#This Row],[Ticker]],[1]!Table1[[Symbol]:[Industry]],2,FALSE),"-")</f>
        <v>-</v>
      </c>
      <c r="D3686" t="s">
        <v>637</v>
      </c>
      <c r="E3686">
        <v>31.9827189999999</v>
      </c>
      <c r="F3686">
        <v>7.6</v>
      </c>
      <c r="G3686">
        <v>-5.5931859894901201</v>
      </c>
      <c r="H3686">
        <v>-1.87035303188851</v>
      </c>
      <c r="I3686">
        <v>-12.2495918825592</v>
      </c>
      <c r="J3686">
        <v>1.0670674632677399</v>
      </c>
      <c r="K3686">
        <v>10.0372087729983</v>
      </c>
      <c r="L3686">
        <v>10.066633630706701</v>
      </c>
      <c r="M3686">
        <v>25.7607462659657</v>
      </c>
      <c r="N3686">
        <v>1</v>
      </c>
      <c r="Q3686">
        <v>-9.4079221239847993E-2</v>
      </c>
    </row>
    <row r="3687" spans="1:17" hidden="1" x14ac:dyDescent="0.3">
      <c r="A3687" t="s">
        <v>7538</v>
      </c>
      <c r="B3687" t="s">
        <v>7539</v>
      </c>
      <c r="C3687" t="str">
        <f>IFERROR(VLOOKUP(Table1[[#This Row],[Ticker]],[1]!Table1[[Symbol]:[Industry]],2,FALSE),"-")</f>
        <v>-</v>
      </c>
      <c r="D3687" t="s">
        <v>711</v>
      </c>
      <c r="E3687">
        <v>31.948726656000002</v>
      </c>
      <c r="F3687">
        <v>317.39999999999998</v>
      </c>
      <c r="G3687">
        <v>11.466089440410199</v>
      </c>
      <c r="H3687">
        <v>-1.3164794368870401</v>
      </c>
      <c r="I3687">
        <v>3.3532873829315299</v>
      </c>
      <c r="J3687">
        <v>-0.31380716858818503</v>
      </c>
      <c r="K3687">
        <v>303.11328003593798</v>
      </c>
      <c r="L3687">
        <v>278.32690622472001</v>
      </c>
      <c r="M3687">
        <v>50.554369654686603</v>
      </c>
      <c r="N3687">
        <v>0.86036557038845496</v>
      </c>
      <c r="O3687">
        <v>1.9533711405167</v>
      </c>
      <c r="P3687">
        <v>39.498088164198101</v>
      </c>
    </row>
    <row r="3688" spans="1:17" hidden="1" x14ac:dyDescent="0.3">
      <c r="A3688" t="s">
        <v>7540</v>
      </c>
      <c r="B3688" t="s">
        <v>7541</v>
      </c>
      <c r="C3688" t="str">
        <f>IFERROR(VLOOKUP(Table1[[#This Row],[Ticker]],[1]!Table1[[Symbol]:[Industry]],2,FALSE),"-")</f>
        <v>-</v>
      </c>
      <c r="E3688">
        <v>31.886095889999901</v>
      </c>
      <c r="F3688">
        <v>8.49</v>
      </c>
      <c r="G3688">
        <v>129.32085486646099</v>
      </c>
      <c r="H3688">
        <v>-15.0670876603015</v>
      </c>
      <c r="I3688">
        <v>-29.4826287066651</v>
      </c>
      <c r="J3688">
        <v>-1.49863373355777</v>
      </c>
      <c r="K3688">
        <v>8.7338543504147097</v>
      </c>
      <c r="L3688">
        <v>8.1541095956824599</v>
      </c>
      <c r="M3688">
        <v>45.624002710061397</v>
      </c>
      <c r="N3688">
        <v>0.54562436971474004</v>
      </c>
      <c r="O3688">
        <v>35.453474676089499</v>
      </c>
      <c r="P3688">
        <v>172.99035369774899</v>
      </c>
      <c r="Q3688">
        <v>6.8311036891668994E-2</v>
      </c>
    </row>
    <row r="3689" spans="1:17" hidden="1" x14ac:dyDescent="0.3">
      <c r="A3689" t="s">
        <v>7542</v>
      </c>
      <c r="B3689" t="s">
        <v>7543</v>
      </c>
      <c r="C3689" t="str">
        <f>IFERROR(VLOOKUP(Table1[[#This Row],[Ticker]],[1]!Table1[[Symbol]:[Industry]],2,FALSE),"-")</f>
        <v>-</v>
      </c>
      <c r="D3689" t="s">
        <v>637</v>
      </c>
      <c r="E3689">
        <v>31.823575000000002</v>
      </c>
      <c r="F3689">
        <v>162.1</v>
      </c>
      <c r="G3689">
        <v>-7.2546644102040601</v>
      </c>
      <c r="H3689">
        <v>-11.0239409001135</v>
      </c>
      <c r="I3689">
        <v>-14.464667395708201</v>
      </c>
      <c r="J3689">
        <v>-5.2003072370245702</v>
      </c>
      <c r="K3689">
        <v>167.971990181785</v>
      </c>
      <c r="L3689">
        <v>163.134003456816</v>
      </c>
      <c r="M3689">
        <v>40.640757213007802</v>
      </c>
      <c r="N3689">
        <v>0.90800459897712404</v>
      </c>
      <c r="O3689">
        <v>34.7933374460209</v>
      </c>
      <c r="P3689">
        <v>27.738376674546799</v>
      </c>
      <c r="Q3689">
        <v>2.8425750096189001E-2</v>
      </c>
    </row>
    <row r="3690" spans="1:17" hidden="1" x14ac:dyDescent="0.3">
      <c r="A3690" t="s">
        <v>7544</v>
      </c>
      <c r="B3690" t="s">
        <v>7545</v>
      </c>
      <c r="C3690" t="str">
        <f>IFERROR(VLOOKUP(Table1[[#This Row],[Ticker]],[1]!Table1[[Symbol]:[Industry]],2,FALSE),"-")</f>
        <v>-</v>
      </c>
      <c r="E3690">
        <v>31.763999999999999</v>
      </c>
      <c r="F3690">
        <v>79.489999999999995</v>
      </c>
      <c r="G3690">
        <v>13.397470862630501</v>
      </c>
      <c r="H3690">
        <v>-10.9125142786939</v>
      </c>
      <c r="I3690">
        <v>-0.32924046072496399</v>
      </c>
      <c r="J3690">
        <v>-1.32592351521555</v>
      </c>
      <c r="K3690">
        <v>83.213909769361905</v>
      </c>
      <c r="L3690">
        <v>78.7847516000068</v>
      </c>
      <c r="M3690">
        <v>45.320467866577403</v>
      </c>
      <c r="N3690">
        <v>0.73640392104203001</v>
      </c>
      <c r="O3690">
        <v>44.672285822115903</v>
      </c>
      <c r="P3690">
        <v>57.405940594059302</v>
      </c>
      <c r="Q3690">
        <v>0.11137679417596499</v>
      </c>
    </row>
    <row r="3691" spans="1:17" hidden="1" x14ac:dyDescent="0.3">
      <c r="A3691" t="s">
        <v>7546</v>
      </c>
      <c r="B3691" t="s">
        <v>7547</v>
      </c>
      <c r="C3691" t="str">
        <f>IFERROR(VLOOKUP(Table1[[#This Row],[Ticker]],[1]!Table1[[Symbol]:[Industry]],2,FALSE),"-")</f>
        <v>-</v>
      </c>
      <c r="D3691" t="s">
        <v>711</v>
      </c>
      <c r="E3691">
        <v>31.730069843999999</v>
      </c>
      <c r="F3691">
        <v>231.8</v>
      </c>
      <c r="G3691">
        <v>12.7336175619012</v>
      </c>
      <c r="H3691">
        <v>2.2167630829485301</v>
      </c>
      <c r="I3691">
        <v>5.6179462959561404</v>
      </c>
      <c r="J3691">
        <v>4.1590937284829002</v>
      </c>
      <c r="K3691">
        <v>215.81229899827599</v>
      </c>
      <c r="L3691">
        <v>197.236117307131</v>
      </c>
      <c r="M3691">
        <v>48.807085432446698</v>
      </c>
      <c r="N3691">
        <v>0.910434397450813</v>
      </c>
      <c r="O3691">
        <v>1.81190681622087</v>
      </c>
      <c r="P3691">
        <v>49.442331248791099</v>
      </c>
      <c r="Q3691">
        <v>5.0860317588420001E-3</v>
      </c>
    </row>
    <row r="3692" spans="1:17" hidden="1" x14ac:dyDescent="0.3">
      <c r="A3692" t="s">
        <v>7548</v>
      </c>
      <c r="B3692" t="s">
        <v>7549</v>
      </c>
      <c r="C3692" t="str">
        <f>IFERROR(VLOOKUP(Table1[[#This Row],[Ticker]],[1]!Table1[[Symbol]:[Industry]],2,FALSE),"-")</f>
        <v>-</v>
      </c>
      <c r="D3692" t="s">
        <v>637</v>
      </c>
      <c r="E3692">
        <v>31.691115239999998</v>
      </c>
      <c r="F3692">
        <v>40.5</v>
      </c>
      <c r="G3692">
        <v>-24.4382904762385</v>
      </c>
      <c r="H3692">
        <v>1.01830636725043</v>
      </c>
      <c r="I3692">
        <v>-23.674519055037401</v>
      </c>
      <c r="J3692">
        <v>-2.9873762898449798</v>
      </c>
      <c r="K3692">
        <v>38.198167110699998</v>
      </c>
      <c r="L3692">
        <v>40.652577187471799</v>
      </c>
      <c r="M3692">
        <v>60.169834810063797</v>
      </c>
      <c r="N3692">
        <v>1.4530858401439799</v>
      </c>
      <c r="O3692">
        <v>25.925925925925899</v>
      </c>
      <c r="P3692">
        <v>26.5625</v>
      </c>
      <c r="Q3692">
        <v>-3.5218648542234998E-2</v>
      </c>
    </row>
    <row r="3693" spans="1:17" hidden="1" x14ac:dyDescent="0.3">
      <c r="A3693" t="s">
        <v>7550</v>
      </c>
      <c r="B3693" t="s">
        <v>7551</v>
      </c>
      <c r="C3693" t="str">
        <f>IFERROR(VLOOKUP(Table1[[#This Row],[Ticker]],[1]!Table1[[Symbol]:[Industry]],2,FALSE),"-")</f>
        <v>-</v>
      </c>
      <c r="E3693">
        <v>31.635424499999999</v>
      </c>
      <c r="F3693">
        <v>73.7</v>
      </c>
      <c r="G3693">
        <v>44.002587577653202</v>
      </c>
      <c r="H3693">
        <v>-5.8230492664872404</v>
      </c>
      <c r="I3693">
        <v>-30.020924283795601</v>
      </c>
      <c r="J3693">
        <v>-8.2396805874912502</v>
      </c>
      <c r="K3693">
        <v>73.585171769785006</v>
      </c>
      <c r="L3693">
        <v>71.995451793996097</v>
      </c>
      <c r="M3693">
        <v>38.278396025983</v>
      </c>
      <c r="N3693">
        <v>2.4652910476107901</v>
      </c>
      <c r="O3693">
        <v>54.789687924016199</v>
      </c>
      <c r="P3693">
        <v>73.330197554092095</v>
      </c>
      <c r="Q3693">
        <v>-6.4061778770689998E-3</v>
      </c>
    </row>
    <row r="3694" spans="1:17" hidden="1" x14ac:dyDescent="0.3">
      <c r="A3694" t="s">
        <v>7552</v>
      </c>
      <c r="B3694" t="s">
        <v>7553</v>
      </c>
      <c r="C3694" t="str">
        <f>IFERROR(VLOOKUP(Table1[[#This Row],[Ticker]],[1]!Table1[[Symbol]:[Industry]],2,FALSE),"-")</f>
        <v>-</v>
      </c>
      <c r="D3694" t="s">
        <v>711</v>
      </c>
      <c r="E3694">
        <v>31.504857428999902</v>
      </c>
      <c r="F3694">
        <v>250.08</v>
      </c>
      <c r="G3694">
        <v>0.34167575310357201</v>
      </c>
      <c r="H3694">
        <v>-1.49939181041102</v>
      </c>
      <c r="I3694">
        <v>0.34442868026456303</v>
      </c>
      <c r="J3694">
        <v>0.62220929692468396</v>
      </c>
      <c r="K3694">
        <v>239.300366202053</v>
      </c>
      <c r="L3694">
        <v>222.588659449137</v>
      </c>
      <c r="M3694">
        <v>51.891311594454301</v>
      </c>
      <c r="N3694">
        <v>1.16054259357997</v>
      </c>
      <c r="O3694">
        <v>10.7645553422904</v>
      </c>
      <c r="P3694">
        <v>31.3100551325807</v>
      </c>
      <c r="Q3694">
        <v>1.5187022887975E-2</v>
      </c>
    </row>
    <row r="3695" spans="1:17" hidden="1" x14ac:dyDescent="0.3">
      <c r="A3695" t="s">
        <v>7554</v>
      </c>
      <c r="B3695" t="s">
        <v>7555</v>
      </c>
      <c r="C3695" t="str">
        <f>IFERROR(VLOOKUP(Table1[[#This Row],[Ticker]],[1]!Table1[[Symbol]:[Industry]],2,FALSE),"-")</f>
        <v>-</v>
      </c>
      <c r="D3695" t="s">
        <v>21</v>
      </c>
      <c r="E3695">
        <v>31.5</v>
      </c>
      <c r="F3695">
        <v>43.73</v>
      </c>
      <c r="G3695">
        <v>10.2115215632393</v>
      </c>
      <c r="H3695">
        <v>-5.5964189778740597E-2</v>
      </c>
      <c r="I3695">
        <v>8.7246695859361392</v>
      </c>
      <c r="J3695">
        <v>-3.6526108249439901</v>
      </c>
      <c r="K3695">
        <v>41.331141273030802</v>
      </c>
      <c r="L3695">
        <v>38.165521171372099</v>
      </c>
      <c r="M3695">
        <v>50.581723528907403</v>
      </c>
      <c r="N3695">
        <v>1.09876606952985</v>
      </c>
      <c r="O3695">
        <v>20.512234164189302</v>
      </c>
      <c r="P3695">
        <v>64.956620143342107</v>
      </c>
      <c r="Q3695">
        <v>1.3485874008686999E-2</v>
      </c>
    </row>
    <row r="3696" spans="1:17" hidden="1" x14ac:dyDescent="0.3">
      <c r="A3696" t="s">
        <v>7556</v>
      </c>
      <c r="B3696" t="s">
        <v>7557</v>
      </c>
      <c r="C3696" t="str">
        <f>IFERROR(VLOOKUP(Table1[[#This Row],[Ticker]],[1]!Table1[[Symbol]:[Industry]],2,FALSE),"-")</f>
        <v>-</v>
      </c>
      <c r="D3696" t="s">
        <v>1315</v>
      </c>
      <c r="E3696">
        <v>31.257184429999999</v>
      </c>
      <c r="F3696">
        <v>56.5</v>
      </c>
      <c r="G3696">
        <v>-18.7624863092528</v>
      </c>
      <c r="H3696">
        <v>-6.5142604729016202</v>
      </c>
      <c r="I3696">
        <v>-8.2020305001441507</v>
      </c>
      <c r="J3696">
        <v>-2.6221611127327802</v>
      </c>
      <c r="K3696">
        <v>56.038021667761903</v>
      </c>
      <c r="L3696">
        <v>54.782718802068501</v>
      </c>
      <c r="M3696">
        <v>56.093149880285502</v>
      </c>
      <c r="N3696">
        <v>1.2013953678592499</v>
      </c>
      <c r="O3696">
        <v>2.21238938053096</v>
      </c>
      <c r="P3696">
        <v>10.6758080313418</v>
      </c>
    </row>
    <row r="3697" spans="1:17" hidden="1" x14ac:dyDescent="0.3">
      <c r="A3697" t="s">
        <v>7558</v>
      </c>
      <c r="B3697" t="s">
        <v>7559</v>
      </c>
      <c r="C3697" t="str">
        <f>IFERROR(VLOOKUP(Table1[[#This Row],[Ticker]],[1]!Table1[[Symbol]:[Industry]],2,FALSE),"-")</f>
        <v>-</v>
      </c>
      <c r="E3697">
        <v>31.222528844999999</v>
      </c>
      <c r="F3697">
        <v>15.87</v>
      </c>
      <c r="G3697">
        <v>103.30810822773201</v>
      </c>
      <c r="H3697">
        <v>38.247607238792703</v>
      </c>
      <c r="I3697">
        <v>-35.169000793574199</v>
      </c>
      <c r="J3697">
        <v>6.52365884214512</v>
      </c>
      <c r="K3697">
        <v>13.8482771315067</v>
      </c>
      <c r="L3697">
        <v>11.8408538169157</v>
      </c>
      <c r="M3697">
        <v>58.698517823950901</v>
      </c>
      <c r="N3697">
        <v>1.2967801026758601</v>
      </c>
      <c r="O3697">
        <v>42.2180214240705</v>
      </c>
      <c r="P3697">
        <v>164.5</v>
      </c>
      <c r="Q3697">
        <v>0.14290003684132899</v>
      </c>
    </row>
    <row r="3698" spans="1:17" hidden="1" x14ac:dyDescent="0.3">
      <c r="A3698" t="s">
        <v>7560</v>
      </c>
      <c r="B3698" t="s">
        <v>7561</v>
      </c>
      <c r="C3698" t="str">
        <f>IFERROR(VLOOKUP(Table1[[#This Row],[Ticker]],[1]!Table1[[Symbol]:[Industry]],2,FALSE),"-")</f>
        <v>-</v>
      </c>
      <c r="E3698">
        <v>31.212682409999999</v>
      </c>
      <c r="F3698">
        <v>20.83</v>
      </c>
      <c r="G3698">
        <v>39.046732164374397</v>
      </c>
      <c r="H3698">
        <v>-8.3923868033097797</v>
      </c>
      <c r="I3698">
        <v>-16.315503856484401</v>
      </c>
      <c r="J3698">
        <v>-3.6940335057445699</v>
      </c>
      <c r="K3698">
        <v>20.9016577906728</v>
      </c>
      <c r="L3698">
        <v>19.712810822327299</v>
      </c>
      <c r="M3698">
        <v>47.563560920155702</v>
      </c>
      <c r="N3698">
        <v>0.97479679027935495</v>
      </c>
      <c r="O3698">
        <v>58.4253480556889</v>
      </c>
      <c r="P3698">
        <v>80.973066898349202</v>
      </c>
      <c r="Q3698">
        <v>5.9102579575627999E-2</v>
      </c>
    </row>
    <row r="3699" spans="1:17" hidden="1" x14ac:dyDescent="0.3">
      <c r="A3699" t="s">
        <v>7562</v>
      </c>
      <c r="B3699" t="s">
        <v>7563</v>
      </c>
      <c r="C3699" t="str">
        <f>IFERROR(VLOOKUP(Table1[[#This Row],[Ticker]],[1]!Table1[[Symbol]:[Industry]],2,FALSE),"-")</f>
        <v>-</v>
      </c>
      <c r="E3699">
        <v>31.099667400000001</v>
      </c>
      <c r="F3699">
        <v>28.89</v>
      </c>
      <c r="G3699">
        <v>-23.018439789174501</v>
      </c>
      <c r="H3699">
        <v>-8.9269319317142202</v>
      </c>
      <c r="I3699">
        <v>-40.275793832243103</v>
      </c>
      <c r="J3699">
        <v>-2.8378438482993098</v>
      </c>
      <c r="K3699">
        <v>29.934979632872299</v>
      </c>
      <c r="L3699">
        <v>31.5356719315383</v>
      </c>
      <c r="M3699">
        <v>46.374891310125697</v>
      </c>
      <c r="N3699">
        <v>0.82811899874647599</v>
      </c>
      <c r="O3699">
        <v>57.390100380754497</v>
      </c>
      <c r="P3699">
        <v>16.024096385542101</v>
      </c>
      <c r="Q3699">
        <v>-5.1646428804487998E-2</v>
      </c>
    </row>
    <row r="3700" spans="1:17" hidden="1" x14ac:dyDescent="0.3">
      <c r="A3700" t="s">
        <v>7564</v>
      </c>
      <c r="B3700" t="s">
        <v>7565</v>
      </c>
      <c r="C3700" t="str">
        <f>IFERROR(VLOOKUP(Table1[[#This Row],[Ticker]],[1]!Table1[[Symbol]:[Industry]],2,FALSE),"-")</f>
        <v>-</v>
      </c>
      <c r="E3700">
        <v>31.08</v>
      </c>
      <c r="F3700">
        <v>74</v>
      </c>
      <c r="G3700">
        <v>78.017852802958899</v>
      </c>
      <c r="H3700">
        <v>-3.6861011760801099</v>
      </c>
      <c r="I3700">
        <v>43.8468696309357</v>
      </c>
      <c r="J3700">
        <v>-0.76243741453936598</v>
      </c>
      <c r="K3700">
        <v>72.719509211807704</v>
      </c>
      <c r="L3700">
        <v>61.324163798986703</v>
      </c>
      <c r="M3700">
        <v>49.463706618959201</v>
      </c>
      <c r="N3700">
        <v>1.3791981712678001</v>
      </c>
      <c r="O3700">
        <v>26.635135135135101</v>
      </c>
      <c r="P3700">
        <v>155.172413793103</v>
      </c>
      <c r="Q3700">
        <v>0.10198005823216499</v>
      </c>
    </row>
    <row r="3701" spans="1:17" hidden="1" x14ac:dyDescent="0.3">
      <c r="A3701" t="s">
        <v>7566</v>
      </c>
      <c r="B3701" t="s">
        <v>7567</v>
      </c>
      <c r="C3701" t="str">
        <f>IFERROR(VLOOKUP(Table1[[#This Row],[Ticker]],[1]!Table1[[Symbol]:[Industry]],2,FALSE),"-")</f>
        <v>-</v>
      </c>
      <c r="D3701" t="s">
        <v>1621</v>
      </c>
      <c r="E3701">
        <v>30.998624013000001</v>
      </c>
      <c r="F3701">
        <v>37.979999999999997</v>
      </c>
      <c r="G3701">
        <v>-59.5711375268314</v>
      </c>
      <c r="H3701">
        <v>-1.86329345130012</v>
      </c>
      <c r="I3701">
        <v>-56.953945715008302</v>
      </c>
      <c r="J3701">
        <v>-2.9466479408551498</v>
      </c>
      <c r="K3701">
        <v>38.064206564713501</v>
      </c>
      <c r="L3701">
        <v>44.9575267134623</v>
      </c>
      <c r="M3701">
        <v>54.701980936150797</v>
      </c>
      <c r="N3701">
        <v>1.44544744070325</v>
      </c>
      <c r="O3701">
        <v>96.287519747235393</v>
      </c>
      <c r="P3701">
        <v>22.122186495176798</v>
      </c>
      <c r="Q3701">
        <v>-3.0319713924565998E-2</v>
      </c>
    </row>
    <row r="3702" spans="1:17" hidden="1" x14ac:dyDescent="0.3">
      <c r="A3702" t="s">
        <v>7568</v>
      </c>
      <c r="B3702" t="s">
        <v>7569</v>
      </c>
      <c r="C3702" t="str">
        <f>IFERROR(VLOOKUP(Table1[[#This Row],[Ticker]],[1]!Table1[[Symbol]:[Industry]],2,FALSE),"-")</f>
        <v>-</v>
      </c>
      <c r="D3702" t="s">
        <v>1175</v>
      </c>
      <c r="E3702">
        <v>30.981390000000001</v>
      </c>
      <c r="F3702">
        <v>12.36</v>
      </c>
      <c r="G3702">
        <v>-6.3260587808861599</v>
      </c>
      <c r="H3702">
        <v>45.301178667364098</v>
      </c>
      <c r="I3702">
        <v>19.503810729993099</v>
      </c>
      <c r="J3702">
        <v>1.2569486920842099</v>
      </c>
      <c r="K3702">
        <v>10.3778811368616</v>
      </c>
      <c r="L3702">
        <v>9.32065512347598</v>
      </c>
      <c r="M3702">
        <v>75.737724568732702</v>
      </c>
      <c r="N3702">
        <v>1.08598835942989</v>
      </c>
      <c r="O3702">
        <v>5.3398058252427099</v>
      </c>
      <c r="P3702">
        <v>100.45416935727501</v>
      </c>
      <c r="Q3702">
        <v>6.1306107552631002E-2</v>
      </c>
    </row>
    <row r="3703" spans="1:17" hidden="1" x14ac:dyDescent="0.3">
      <c r="A3703" t="s">
        <v>7570</v>
      </c>
      <c r="B3703" t="s">
        <v>7571</v>
      </c>
      <c r="C3703" t="str">
        <f>IFERROR(VLOOKUP(Table1[[#This Row],[Ticker]],[1]!Table1[[Symbol]:[Industry]],2,FALSE),"-")</f>
        <v>-</v>
      </c>
      <c r="E3703">
        <v>30.977260999999999</v>
      </c>
      <c r="F3703">
        <v>25</v>
      </c>
      <c r="G3703">
        <v>-46.555342352949403</v>
      </c>
      <c r="H3703">
        <v>-16.767675901490399</v>
      </c>
      <c r="I3703">
        <v>-65.311490712293093</v>
      </c>
      <c r="J3703">
        <v>-7.9242411280672203</v>
      </c>
      <c r="K3703">
        <v>28.3154758192345</v>
      </c>
      <c r="L3703">
        <v>36.570551124885</v>
      </c>
      <c r="M3703">
        <v>30.619354942422799</v>
      </c>
      <c r="N3703">
        <v>1.3283149971048001</v>
      </c>
      <c r="O3703">
        <v>174</v>
      </c>
      <c r="P3703">
        <v>6.3829787234042499</v>
      </c>
      <c r="Q3703">
        <v>1.9260254937147E-2</v>
      </c>
    </row>
    <row r="3704" spans="1:17" hidden="1" x14ac:dyDescent="0.3">
      <c r="A3704" t="s">
        <v>7572</v>
      </c>
      <c r="B3704" t="s">
        <v>7573</v>
      </c>
      <c r="C3704" t="str">
        <f>IFERROR(VLOOKUP(Table1[[#This Row],[Ticker]],[1]!Table1[[Symbol]:[Industry]],2,FALSE),"-")</f>
        <v>-</v>
      </c>
      <c r="D3704" t="s">
        <v>637</v>
      </c>
      <c r="E3704">
        <v>30.812324400000001</v>
      </c>
      <c r="F3704">
        <v>33</v>
      </c>
      <c r="G3704">
        <v>-18.027652463350201</v>
      </c>
      <c r="H3704">
        <v>-10.7702499040644</v>
      </c>
      <c r="I3704">
        <v>-7.4463753759133997</v>
      </c>
      <c r="J3704">
        <v>-4.0733076167075497</v>
      </c>
      <c r="K3704">
        <v>34.025327887715697</v>
      </c>
      <c r="L3704">
        <v>31.5157632916758</v>
      </c>
      <c r="M3704">
        <v>38.692565697735702</v>
      </c>
      <c r="N3704">
        <v>0.69185548179630996</v>
      </c>
      <c r="O3704">
        <v>22.848484848484802</v>
      </c>
      <c r="P3704">
        <v>46.471371504660397</v>
      </c>
      <c r="Q3704">
        <v>5.0540318274621E-2</v>
      </c>
    </row>
    <row r="3705" spans="1:17" hidden="1" x14ac:dyDescent="0.3">
      <c r="A3705" t="s">
        <v>7574</v>
      </c>
      <c r="B3705" t="s">
        <v>7575</v>
      </c>
      <c r="C3705" t="str">
        <f>IFERROR(VLOOKUP(Table1[[#This Row],[Ticker]],[1]!Table1[[Symbol]:[Industry]],2,FALSE),"-")</f>
        <v>-</v>
      </c>
      <c r="D3705" t="s">
        <v>553</v>
      </c>
      <c r="E3705">
        <v>30.801080708999901</v>
      </c>
      <c r="F3705">
        <v>28.26</v>
      </c>
      <c r="G3705">
        <v>195.83285497636501</v>
      </c>
      <c r="H3705">
        <v>-24.148644401301102</v>
      </c>
      <c r="I3705">
        <v>86.405976300999598</v>
      </c>
      <c r="J3705">
        <v>-13.9863180115542</v>
      </c>
      <c r="K3705">
        <v>33.021386977994801</v>
      </c>
      <c r="L3705">
        <v>25.704318749396901</v>
      </c>
      <c r="M3705">
        <v>21.800227268192199</v>
      </c>
      <c r="N3705">
        <v>0.69295126870884405</v>
      </c>
      <c r="O3705">
        <v>52.158527954706202</v>
      </c>
      <c r="P3705">
        <v>270.86614173228298</v>
      </c>
      <c r="Q3705">
        <v>0.22662439201093801</v>
      </c>
    </row>
    <row r="3706" spans="1:17" hidden="1" x14ac:dyDescent="0.3">
      <c r="A3706" t="s">
        <v>7576</v>
      </c>
      <c r="B3706" t="s">
        <v>7577</v>
      </c>
      <c r="C3706" t="str">
        <f>IFERROR(VLOOKUP(Table1[[#This Row],[Ticker]],[1]!Table1[[Symbol]:[Industry]],2,FALSE),"-")</f>
        <v>-</v>
      </c>
      <c r="D3706" t="s">
        <v>108</v>
      </c>
      <c r="E3706">
        <v>30.79</v>
      </c>
      <c r="F3706">
        <v>323.25</v>
      </c>
      <c r="G3706">
        <v>-16.4530571079667</v>
      </c>
      <c r="H3706">
        <v>-5.0559641897787397</v>
      </c>
      <c r="I3706">
        <v>-1.9608335808477999</v>
      </c>
      <c r="J3706">
        <v>-0.76243741453936598</v>
      </c>
      <c r="K3706">
        <v>321.18232508592598</v>
      </c>
      <c r="L3706">
        <v>309.12519457686</v>
      </c>
      <c r="M3706">
        <v>0.32897047686164199</v>
      </c>
      <c r="N3706">
        <v>0</v>
      </c>
      <c r="O3706">
        <v>0.26295436968291003</v>
      </c>
      <c r="P3706">
        <v>9.9489795918367303</v>
      </c>
    </row>
    <row r="3707" spans="1:17" hidden="1" x14ac:dyDescent="0.3">
      <c r="A3707" t="s">
        <v>7578</v>
      </c>
      <c r="B3707" t="s">
        <v>7579</v>
      </c>
      <c r="C3707" t="str">
        <f>IFERROR(VLOOKUP(Table1[[#This Row],[Ticker]],[1]!Table1[[Symbol]:[Industry]],2,FALSE),"-")</f>
        <v>-</v>
      </c>
      <c r="E3707">
        <v>30.723458219999898</v>
      </c>
      <c r="F3707">
        <v>86</v>
      </c>
      <c r="G3707">
        <v>68.609301168677206</v>
      </c>
      <c r="H3707">
        <v>118.792274292606</v>
      </c>
      <c r="I3707">
        <v>83.101524695796101</v>
      </c>
      <c r="J3707">
        <v>12.3882475169674</v>
      </c>
      <c r="K3707">
        <v>54.795287639140398</v>
      </c>
      <c r="M3707">
        <v>85.920912891340194</v>
      </c>
      <c r="N3707">
        <v>0.736626717334112</v>
      </c>
      <c r="O3707">
        <v>0.46511627906977698</v>
      </c>
      <c r="P3707">
        <v>167.080745341614</v>
      </c>
    </row>
    <row r="3708" spans="1:17" hidden="1" x14ac:dyDescent="0.3">
      <c r="A3708" t="s">
        <v>7580</v>
      </c>
      <c r="B3708" t="s">
        <v>7581</v>
      </c>
      <c r="C3708" t="str">
        <f>IFERROR(VLOOKUP(Table1[[#This Row],[Ticker]],[1]!Table1[[Symbol]:[Industry]],2,FALSE),"-")</f>
        <v>-</v>
      </c>
      <c r="D3708" t="s">
        <v>243</v>
      </c>
      <c r="E3708">
        <v>30.687999999999999</v>
      </c>
      <c r="F3708">
        <v>73.25</v>
      </c>
      <c r="G3708">
        <v>45.910360383235798</v>
      </c>
      <c r="H3708">
        <v>3.9926221180161599E-2</v>
      </c>
      <c r="I3708">
        <v>53.964281030214003</v>
      </c>
      <c r="J3708">
        <v>-19.9194447907248</v>
      </c>
      <c r="K3708">
        <v>77.057154175312604</v>
      </c>
      <c r="L3708">
        <v>65.390799324244497</v>
      </c>
      <c r="M3708">
        <v>33.754471311252097</v>
      </c>
      <c r="N3708">
        <v>2.5361577794010199</v>
      </c>
      <c r="O3708">
        <v>29.692832764505098</v>
      </c>
      <c r="P3708">
        <v>111.21683967704701</v>
      </c>
      <c r="Q3708">
        <v>6.7383065699305994E-2</v>
      </c>
    </row>
    <row r="3709" spans="1:17" hidden="1" x14ac:dyDescent="0.3">
      <c r="A3709" t="s">
        <v>7582</v>
      </c>
      <c r="B3709" t="s">
        <v>7583</v>
      </c>
      <c r="C3709" t="str">
        <f>IFERROR(VLOOKUP(Table1[[#This Row],[Ticker]],[1]!Table1[[Symbol]:[Industry]],2,FALSE),"-")</f>
        <v>-</v>
      </c>
      <c r="D3709" t="s">
        <v>413</v>
      </c>
      <c r="E3709">
        <v>30.6182425199998</v>
      </c>
      <c r="F3709">
        <v>244.45</v>
      </c>
      <c r="G3709">
        <v>-26.4020366998034</v>
      </c>
      <c r="H3709">
        <v>-5.0559641897787397</v>
      </c>
      <c r="I3709">
        <v>-11.909813172684499</v>
      </c>
      <c r="J3709">
        <v>-0.76243741453936598</v>
      </c>
      <c r="K3709">
        <v>244.45</v>
      </c>
      <c r="L3709">
        <v>244.44999999999899</v>
      </c>
      <c r="M3709">
        <v>50</v>
      </c>
      <c r="O3709">
        <v>0</v>
      </c>
      <c r="P3709">
        <v>0</v>
      </c>
    </row>
    <row r="3710" spans="1:17" hidden="1" x14ac:dyDescent="0.3">
      <c r="A3710" t="s">
        <v>7584</v>
      </c>
      <c r="B3710" t="s">
        <v>7585</v>
      </c>
      <c r="C3710" t="str">
        <f>IFERROR(VLOOKUP(Table1[[#This Row],[Ticker]],[1]!Table1[[Symbol]:[Industry]],2,FALSE),"-")</f>
        <v>-</v>
      </c>
      <c r="E3710">
        <v>30.614877</v>
      </c>
      <c r="F3710">
        <v>161</v>
      </c>
      <c r="G3710">
        <v>-58.612563015592897</v>
      </c>
      <c r="H3710">
        <v>3.50408889582179</v>
      </c>
      <c r="I3710">
        <v>-33.981449184301098</v>
      </c>
      <c r="J3710">
        <v>1.1055576041405799</v>
      </c>
      <c r="K3710">
        <v>154.37834909281599</v>
      </c>
      <c r="M3710">
        <v>59.347235327289198</v>
      </c>
      <c r="N3710">
        <v>1.4336395312004999</v>
      </c>
      <c r="O3710">
        <v>58.385093167701797</v>
      </c>
      <c r="P3710">
        <v>31.967213114754099</v>
      </c>
    </row>
    <row r="3711" spans="1:17" hidden="1" x14ac:dyDescent="0.3">
      <c r="A3711" t="s">
        <v>7586</v>
      </c>
      <c r="B3711" t="s">
        <v>7587</v>
      </c>
      <c r="C3711" t="str">
        <f>IFERROR(VLOOKUP(Table1[[#This Row],[Ticker]],[1]!Table1[[Symbol]:[Industry]],2,FALSE),"-")</f>
        <v>-</v>
      </c>
      <c r="E3711">
        <v>30.523499999999999</v>
      </c>
      <c r="F3711">
        <v>119.7</v>
      </c>
      <c r="G3711">
        <v>39.847963300196497</v>
      </c>
      <c r="H3711">
        <v>16.355943711631099</v>
      </c>
      <c r="I3711">
        <v>39.609174169087602</v>
      </c>
      <c r="J3711">
        <v>4.2375625854606298</v>
      </c>
      <c r="K3711">
        <v>98.732668292443606</v>
      </c>
      <c r="L3711">
        <v>83.509869054528295</v>
      </c>
      <c r="M3711">
        <v>98.702454997129493</v>
      </c>
      <c r="N3711">
        <v>0.70454545454545403</v>
      </c>
      <c r="O3711">
        <v>0</v>
      </c>
      <c r="P3711">
        <v>110</v>
      </c>
    </row>
    <row r="3712" spans="1:17" hidden="1" x14ac:dyDescent="0.3">
      <c r="A3712" t="s">
        <v>7588</v>
      </c>
      <c r="B3712" t="s">
        <v>7589</v>
      </c>
      <c r="C3712" t="str">
        <f>IFERROR(VLOOKUP(Table1[[#This Row],[Ticker]],[1]!Table1[[Symbol]:[Industry]],2,FALSE),"-")</f>
        <v>-</v>
      </c>
      <c r="D3712" t="s">
        <v>140</v>
      </c>
      <c r="E3712">
        <v>30.422000000000001</v>
      </c>
      <c r="F3712">
        <v>83.6</v>
      </c>
      <c r="G3712">
        <v>-38.605355330343201</v>
      </c>
      <c r="H3712">
        <v>-15.633935836452601</v>
      </c>
      <c r="I3712">
        <v>-17.0499470657969</v>
      </c>
      <c r="J3712">
        <v>-6.5095638513209702</v>
      </c>
      <c r="K3712">
        <v>98.081751184420995</v>
      </c>
      <c r="L3712">
        <v>69.4551705292359</v>
      </c>
      <c r="M3712">
        <v>33.380485632150297</v>
      </c>
      <c r="N3712">
        <v>1.0737517361284501</v>
      </c>
      <c r="O3712">
        <v>60.107655502392298</v>
      </c>
      <c r="P3712">
        <v>7.9406068431245798</v>
      </c>
      <c r="Q3712">
        <v>8.8665979842559001E-2</v>
      </c>
    </row>
    <row r="3713" spans="1:17" hidden="1" x14ac:dyDescent="0.3">
      <c r="A3713" t="s">
        <v>7590</v>
      </c>
      <c r="B3713" t="s">
        <v>7591</v>
      </c>
      <c r="C3713" t="str">
        <f>IFERROR(VLOOKUP(Table1[[#This Row],[Ticker]],[1]!Table1[[Symbol]:[Industry]],2,FALSE),"-")</f>
        <v>-</v>
      </c>
      <c r="E3713">
        <v>30.384962300000002</v>
      </c>
      <c r="F3713">
        <v>37.200000000000003</v>
      </c>
      <c r="G3713">
        <v>46.621219114150001</v>
      </c>
      <c r="H3713">
        <v>-1.8388060128350301</v>
      </c>
      <c r="I3713">
        <v>11.0247539125765</v>
      </c>
      <c r="J3713">
        <v>0.55335205914484298</v>
      </c>
      <c r="K3713">
        <v>37.792169108826897</v>
      </c>
      <c r="L3713">
        <v>32.5547367812689</v>
      </c>
      <c r="M3713">
        <v>50.9853525505508</v>
      </c>
      <c r="N3713">
        <v>0.197318987798516</v>
      </c>
      <c r="O3713">
        <v>37.096774193548299</v>
      </c>
      <c r="P3713">
        <v>81.198246468582497</v>
      </c>
      <c r="Q3713">
        <v>9.7952126345117005E-2</v>
      </c>
    </row>
    <row r="3714" spans="1:17" hidden="1" x14ac:dyDescent="0.3">
      <c r="A3714" t="s">
        <v>7592</v>
      </c>
      <c r="B3714" t="s">
        <v>7593</v>
      </c>
      <c r="C3714" t="str">
        <f>IFERROR(VLOOKUP(Table1[[#This Row],[Ticker]],[1]!Table1[[Symbol]:[Industry]],2,FALSE),"-")</f>
        <v>-</v>
      </c>
      <c r="D3714" t="s">
        <v>413</v>
      </c>
      <c r="E3714">
        <v>30.324000000000002</v>
      </c>
      <c r="F3714">
        <v>0.38</v>
      </c>
      <c r="G3714">
        <v>-45.550972870016203</v>
      </c>
      <c r="H3714">
        <v>0.49959136577682001</v>
      </c>
      <c r="I3714">
        <v>-23.537720149428701</v>
      </c>
      <c r="J3714">
        <v>-5.7624374145393702</v>
      </c>
      <c r="K3714">
        <v>0.36620520766925202</v>
      </c>
      <c r="L3714">
        <v>0.38704235468599202</v>
      </c>
      <c r="M3714">
        <v>58.236301021609002</v>
      </c>
      <c r="N3714">
        <v>1.84280451219372</v>
      </c>
      <c r="O3714">
        <v>49.999999999999901</v>
      </c>
      <c r="P3714">
        <v>22.580645161290299</v>
      </c>
    </row>
    <row r="3715" spans="1:17" hidden="1" x14ac:dyDescent="0.3">
      <c r="A3715" t="s">
        <v>7594</v>
      </c>
      <c r="B3715" t="s">
        <v>7595</v>
      </c>
      <c r="C3715" t="str">
        <f>IFERROR(VLOOKUP(Table1[[#This Row],[Ticker]],[1]!Table1[[Symbol]:[Industry]],2,FALSE),"-")</f>
        <v>-</v>
      </c>
      <c r="D3715" t="s">
        <v>193</v>
      </c>
      <c r="E3715">
        <v>30.248000000000001</v>
      </c>
      <c r="F3715">
        <v>0.45</v>
      </c>
      <c r="G3715">
        <v>-5.5931859894901201</v>
      </c>
      <c r="H3715">
        <v>-1.87035303188851</v>
      </c>
      <c r="I3715">
        <v>-12.2495918825592</v>
      </c>
      <c r="J3715">
        <v>1.0670674632677399</v>
      </c>
      <c r="K3715">
        <v>0.59267168328142406</v>
      </c>
      <c r="L3715">
        <v>0.50771284078795198</v>
      </c>
      <c r="M3715">
        <v>92.112121951265095</v>
      </c>
      <c r="N3715">
        <v>1</v>
      </c>
      <c r="Q3715">
        <v>4.6288916988924997E-2</v>
      </c>
    </row>
    <row r="3716" spans="1:17" hidden="1" x14ac:dyDescent="0.3">
      <c r="A3716" t="s">
        <v>7596</v>
      </c>
      <c r="B3716" t="s">
        <v>7597</v>
      </c>
      <c r="C3716" t="str">
        <f>IFERROR(VLOOKUP(Table1[[#This Row],[Ticker]],[1]!Table1[[Symbol]:[Industry]],2,FALSE),"-")</f>
        <v>-</v>
      </c>
      <c r="E3716">
        <v>30.178349999999998</v>
      </c>
      <c r="F3716">
        <v>17.97</v>
      </c>
      <c r="G3716">
        <v>-66.502036699803398</v>
      </c>
      <c r="H3716">
        <v>-2.7131070469215901</v>
      </c>
      <c r="I3716">
        <v>-25.182013944885298</v>
      </c>
      <c r="J3716">
        <v>-3.9516266037285499</v>
      </c>
      <c r="K3716">
        <v>17.8960265269261</v>
      </c>
      <c r="L3716">
        <v>21.350181289852401</v>
      </c>
      <c r="M3716">
        <v>52.5792159775499</v>
      </c>
      <c r="N3716">
        <v>0.58396532977583104</v>
      </c>
      <c r="O3716">
        <v>84.529771841958805</v>
      </c>
      <c r="P3716">
        <v>23.931034482758601</v>
      </c>
      <c r="Q3716">
        <v>2.1995642511000001E-4</v>
      </c>
    </row>
    <row r="3717" spans="1:17" hidden="1" x14ac:dyDescent="0.3">
      <c r="A3717" t="s">
        <v>7598</v>
      </c>
      <c r="B3717" t="s">
        <v>7599</v>
      </c>
      <c r="C3717" t="str">
        <f>IFERROR(VLOOKUP(Table1[[#This Row],[Ticker]],[1]!Table1[[Symbol]:[Industry]],2,FALSE),"-")</f>
        <v>-</v>
      </c>
      <c r="D3717" t="s">
        <v>163</v>
      </c>
      <c r="E3717">
        <v>30.173594794</v>
      </c>
      <c r="F3717">
        <v>90.09</v>
      </c>
      <c r="G3717">
        <v>146.43260896948701</v>
      </c>
      <c r="H3717">
        <v>3.7991082739893698</v>
      </c>
      <c r="I3717">
        <v>59.690186827315401</v>
      </c>
      <c r="J3717">
        <v>22.8754226677651</v>
      </c>
      <c r="K3717">
        <v>64.252992360048907</v>
      </c>
      <c r="L3717">
        <v>56.712501685724703</v>
      </c>
      <c r="M3717">
        <v>74.845932768732993</v>
      </c>
      <c r="N3717">
        <v>3.9236504052607399</v>
      </c>
      <c r="O3717">
        <v>4.4400044400028003E-2</v>
      </c>
      <c r="P3717">
        <v>213.465553235908</v>
      </c>
      <c r="Q3717">
        <v>9.9518919290535995E-2</v>
      </c>
    </row>
    <row r="3718" spans="1:17" hidden="1" x14ac:dyDescent="0.3">
      <c r="A3718" t="s">
        <v>7600</v>
      </c>
      <c r="B3718" t="s">
        <v>7601</v>
      </c>
      <c r="C3718" t="str">
        <f>IFERROR(VLOOKUP(Table1[[#This Row],[Ticker]],[1]!Table1[[Symbol]:[Industry]],2,FALSE),"-")</f>
        <v>-</v>
      </c>
      <c r="E3718">
        <v>30.164400000000001</v>
      </c>
      <c r="F3718">
        <v>28.48</v>
      </c>
      <c r="G3718">
        <v>1168.14341784565</v>
      </c>
      <c r="H3718">
        <v>42.800044280311198</v>
      </c>
      <c r="I3718">
        <v>555.069109543943</v>
      </c>
      <c r="J3718">
        <v>5.2740090547089196</v>
      </c>
      <c r="K3718">
        <v>19.672816744430101</v>
      </c>
      <c r="L3718">
        <v>10.518696111163299</v>
      </c>
      <c r="M3718">
        <v>100</v>
      </c>
      <c r="N3718">
        <v>1.5510166864229</v>
      </c>
      <c r="O3718">
        <v>0</v>
      </c>
      <c r="P3718">
        <v>1194.54545454545</v>
      </c>
    </row>
    <row r="3719" spans="1:17" hidden="1" x14ac:dyDescent="0.3">
      <c r="A3719" t="s">
        <v>7602</v>
      </c>
      <c r="B3719" t="s">
        <v>7603</v>
      </c>
      <c r="C3719" t="str">
        <f>IFERROR(VLOOKUP(Table1[[#This Row],[Ticker]],[1]!Table1[[Symbol]:[Industry]],2,FALSE),"-")</f>
        <v>-</v>
      </c>
      <c r="E3719">
        <v>30.152320992</v>
      </c>
      <c r="F3719">
        <v>28.32</v>
      </c>
      <c r="G3719">
        <v>-50.8013960164078</v>
      </c>
      <c r="H3719">
        <v>-21.5161411809291</v>
      </c>
      <c r="I3719">
        <v>-24.340239888825501</v>
      </c>
      <c r="J3719">
        <v>-3.07357918756454</v>
      </c>
      <c r="K3719">
        <v>29.151192953122798</v>
      </c>
      <c r="L3719">
        <v>31.526851089754501</v>
      </c>
      <c r="M3719">
        <v>45.528482430967401</v>
      </c>
      <c r="N3719">
        <v>0.21481838474025899</v>
      </c>
      <c r="O3719">
        <v>73.022598870056399</v>
      </c>
      <c r="P3719">
        <v>16.9764560099132</v>
      </c>
    </row>
    <row r="3720" spans="1:17" hidden="1" x14ac:dyDescent="0.3">
      <c r="A3720" t="s">
        <v>7604</v>
      </c>
      <c r="B3720" t="s">
        <v>7605</v>
      </c>
      <c r="C3720" t="str">
        <f>IFERROR(VLOOKUP(Table1[[#This Row],[Ticker]],[1]!Table1[[Symbol]:[Industry]],2,FALSE),"-")</f>
        <v>-</v>
      </c>
      <c r="D3720" t="s">
        <v>143</v>
      </c>
      <c r="E3720">
        <v>30.089245600000002</v>
      </c>
      <c r="F3720">
        <v>22.55</v>
      </c>
      <c r="G3720">
        <v>-52.1022014444492</v>
      </c>
      <c r="H3720">
        <v>0.12922099540644799</v>
      </c>
      <c r="I3720">
        <v>-37.487370928460102</v>
      </c>
      <c r="J3720">
        <v>-8.1537417623654491</v>
      </c>
      <c r="K3720">
        <v>21.638855584554801</v>
      </c>
      <c r="M3720">
        <v>66.020492103916197</v>
      </c>
      <c r="N3720">
        <v>2.8851540616246498</v>
      </c>
      <c r="O3720">
        <v>56.984478935698398</v>
      </c>
      <c r="P3720">
        <v>23.901098901098901</v>
      </c>
    </row>
    <row r="3721" spans="1:17" hidden="1" x14ac:dyDescent="0.3">
      <c r="A3721" t="s">
        <v>7606</v>
      </c>
      <c r="B3721" t="s">
        <v>7607</v>
      </c>
      <c r="C3721" t="str">
        <f>IFERROR(VLOOKUP(Table1[[#This Row],[Ticker]],[1]!Table1[[Symbol]:[Industry]],2,FALSE),"-")</f>
        <v>-</v>
      </c>
      <c r="D3721" t="s">
        <v>413</v>
      </c>
      <c r="E3721">
        <v>29.98497596</v>
      </c>
      <c r="F3721">
        <v>8.83</v>
      </c>
      <c r="G3721">
        <v>-40.087276191494503</v>
      </c>
      <c r="H3721">
        <v>-5.0559641897787397</v>
      </c>
      <c r="I3721">
        <v>-24.742981978212601</v>
      </c>
      <c r="J3721">
        <v>-2.9821932413984</v>
      </c>
      <c r="K3721">
        <v>8.9034236577688706</v>
      </c>
      <c r="L3721">
        <v>9.2404253979110802</v>
      </c>
      <c r="M3721">
        <v>47.197145236989698</v>
      </c>
      <c r="N3721">
        <v>1.158945001934</v>
      </c>
      <c r="O3721">
        <v>23.895809739524299</v>
      </c>
      <c r="P3721">
        <v>5.1190476190476204</v>
      </c>
      <c r="Q3721">
        <v>0.121412750103589</v>
      </c>
    </row>
    <row r="3722" spans="1:17" hidden="1" x14ac:dyDescent="0.3">
      <c r="A3722" t="s">
        <v>7608</v>
      </c>
      <c r="B3722" t="s">
        <v>7609</v>
      </c>
      <c r="C3722" t="str">
        <f>IFERROR(VLOOKUP(Table1[[#This Row],[Ticker]],[1]!Table1[[Symbol]:[Industry]],2,FALSE),"-")</f>
        <v>-</v>
      </c>
      <c r="D3722" t="s">
        <v>114</v>
      </c>
      <c r="E3722">
        <v>29.753325</v>
      </c>
      <c r="F3722">
        <v>15.85</v>
      </c>
      <c r="G3722">
        <v>-34.836467664563699</v>
      </c>
      <c r="H3722">
        <v>-25.915759011469</v>
      </c>
      <c r="I3722">
        <v>-23.805310671294801</v>
      </c>
      <c r="J3722">
        <v>2.0947054426034799</v>
      </c>
      <c r="K3722">
        <v>18.774862714032899</v>
      </c>
      <c r="L3722">
        <v>18.496795892767299</v>
      </c>
      <c r="M3722">
        <v>37.998545806964501</v>
      </c>
      <c r="N3722">
        <v>0.51059688570995398</v>
      </c>
      <c r="O3722">
        <v>126.11987381703401</v>
      </c>
      <c r="P3722">
        <v>5.1758460517584401</v>
      </c>
      <c r="Q3722">
        <v>-8.4972754882490006E-3</v>
      </c>
    </row>
    <row r="3723" spans="1:17" hidden="1" x14ac:dyDescent="0.3">
      <c r="A3723" t="s">
        <v>7610</v>
      </c>
      <c r="B3723" t="s">
        <v>7611</v>
      </c>
      <c r="C3723" t="str">
        <f>IFERROR(VLOOKUP(Table1[[#This Row],[Ticker]],[1]!Table1[[Symbol]:[Industry]],2,FALSE),"-")</f>
        <v>-</v>
      </c>
      <c r="D3723" t="s">
        <v>905</v>
      </c>
      <c r="E3723">
        <v>29.675750143999998</v>
      </c>
      <c r="F3723">
        <v>3.46</v>
      </c>
      <c r="G3723">
        <v>-103.713512109639</v>
      </c>
      <c r="H3723">
        <v>-2.0797737135882599</v>
      </c>
      <c r="I3723">
        <v>-76.239710079901002</v>
      </c>
      <c r="J3723">
        <v>-0.76243741453936598</v>
      </c>
      <c r="K3723">
        <v>4.9434942193182296</v>
      </c>
      <c r="L3723">
        <v>8.8460436159123894</v>
      </c>
      <c r="M3723">
        <v>23.053453169739999</v>
      </c>
      <c r="N3723">
        <v>0.30657029513664302</v>
      </c>
      <c r="O3723">
        <v>353.757225433526</v>
      </c>
      <c r="P3723">
        <v>15.7190635451504</v>
      </c>
      <c r="Q3723">
        <v>-0.161564907697377</v>
      </c>
    </row>
    <row r="3724" spans="1:17" hidden="1" x14ac:dyDescent="0.3">
      <c r="A3724" t="s">
        <v>7612</v>
      </c>
      <c r="B3724" t="s">
        <v>7613</v>
      </c>
      <c r="C3724" t="str">
        <f>IFERROR(VLOOKUP(Table1[[#This Row],[Ticker]],[1]!Table1[[Symbol]:[Industry]],2,FALSE),"-")</f>
        <v>-</v>
      </c>
      <c r="E3724">
        <v>29.622288989999898</v>
      </c>
      <c r="F3724">
        <v>14.72</v>
      </c>
      <c r="G3724">
        <v>45.761705990255003</v>
      </c>
      <c r="H3724">
        <v>5.8874320366363397</v>
      </c>
      <c r="I3724">
        <v>32.403912317511498</v>
      </c>
      <c r="J3724">
        <v>19.828210657650899</v>
      </c>
      <c r="K3724">
        <v>12.1355723678089</v>
      </c>
      <c r="L3724">
        <v>10.3546731602401</v>
      </c>
      <c r="M3724">
        <v>83.113364335269395</v>
      </c>
      <c r="N3724">
        <v>1.07518712929247</v>
      </c>
      <c r="O3724">
        <v>4.82336956521738</v>
      </c>
      <c r="P3724">
        <v>91.417425227568202</v>
      </c>
      <c r="Q3724">
        <v>5.8261677529833002E-2</v>
      </c>
    </row>
    <row r="3725" spans="1:17" hidden="1" x14ac:dyDescent="0.3">
      <c r="A3725" t="s">
        <v>7614</v>
      </c>
      <c r="B3725" t="s">
        <v>7615</v>
      </c>
      <c r="C3725" t="str">
        <f>IFERROR(VLOOKUP(Table1[[#This Row],[Ticker]],[1]!Table1[[Symbol]:[Industry]],2,FALSE),"-")</f>
        <v>-</v>
      </c>
      <c r="E3725">
        <v>29.602650000000001</v>
      </c>
      <c r="F3725">
        <v>25.01</v>
      </c>
      <c r="G3725">
        <v>176.016342985807</v>
      </c>
      <c r="H3725">
        <v>58.879519681189002</v>
      </c>
      <c r="I3725">
        <v>36.429451358750804</v>
      </c>
      <c r="J3725">
        <v>-1.6981099291592401</v>
      </c>
      <c r="K3725">
        <v>18.262153413539899</v>
      </c>
      <c r="L3725">
        <v>15.5628690289617</v>
      </c>
      <c r="M3725">
        <v>72.553557522654003</v>
      </c>
      <c r="N3725">
        <v>3.9938379624815701</v>
      </c>
      <c r="O3725">
        <v>14.3142742902838</v>
      </c>
      <c r="P3725">
        <v>233.02263648468701</v>
      </c>
      <c r="Q3725">
        <v>0.14167587381303701</v>
      </c>
    </row>
    <row r="3726" spans="1:17" hidden="1" x14ac:dyDescent="0.3">
      <c r="A3726" t="s">
        <v>7616</v>
      </c>
      <c r="B3726" t="s">
        <v>7617</v>
      </c>
      <c r="C3726" t="str">
        <f>IFERROR(VLOOKUP(Table1[[#This Row],[Ticker]],[1]!Table1[[Symbol]:[Industry]],2,FALSE),"-")</f>
        <v>-</v>
      </c>
      <c r="E3726">
        <v>29.598532707999901</v>
      </c>
      <c r="F3726">
        <v>20.82</v>
      </c>
      <c r="G3726">
        <v>295.05545317873901</v>
      </c>
      <c r="H3726">
        <v>45.645142821291302</v>
      </c>
      <c r="I3726">
        <v>142.92494814922401</v>
      </c>
      <c r="J3726">
        <v>7.3943422464775903</v>
      </c>
      <c r="K3726">
        <v>14.615165056725299</v>
      </c>
      <c r="L3726">
        <v>9.2660753848419208</v>
      </c>
      <c r="M3726">
        <v>99.824988619746094</v>
      </c>
      <c r="N3726">
        <v>0.54990917233271897</v>
      </c>
      <c r="O3726">
        <v>0</v>
      </c>
      <c r="P3726">
        <v>365.77181208053599</v>
      </c>
      <c r="Q3726">
        <v>0.16321655239677799</v>
      </c>
    </row>
    <row r="3727" spans="1:17" hidden="1" x14ac:dyDescent="0.3">
      <c r="A3727" t="s">
        <v>7618</v>
      </c>
      <c r="B3727" t="s">
        <v>7619</v>
      </c>
      <c r="C3727" t="str">
        <f>IFERROR(VLOOKUP(Table1[[#This Row],[Ticker]],[1]!Table1[[Symbol]:[Industry]],2,FALSE),"-")</f>
        <v>-</v>
      </c>
      <c r="E3727">
        <v>29.593631999999999</v>
      </c>
      <c r="F3727">
        <v>34.06</v>
      </c>
      <c r="G3727">
        <v>54.656603673834297</v>
      </c>
      <c r="H3727">
        <v>-8.6052599644266206</v>
      </c>
      <c r="I3727">
        <v>-24.261846111438999</v>
      </c>
      <c r="J3727">
        <v>3.15258534722087</v>
      </c>
      <c r="K3727">
        <v>33.527666696540898</v>
      </c>
      <c r="L3727">
        <v>31.774300087372101</v>
      </c>
      <c r="M3727">
        <v>61.431869739943103</v>
      </c>
      <c r="N3727">
        <v>1.02167374286896</v>
      </c>
      <c r="O3727">
        <v>26.042278332354599</v>
      </c>
      <c r="P3727">
        <v>112.742036227357</v>
      </c>
      <c r="Q3727">
        <v>7.2444082071938004E-2</v>
      </c>
    </row>
    <row r="3728" spans="1:17" hidden="1" x14ac:dyDescent="0.3">
      <c r="A3728" t="s">
        <v>7620</v>
      </c>
      <c r="B3728" t="s">
        <v>7621</v>
      </c>
      <c r="C3728" t="str">
        <f>IFERROR(VLOOKUP(Table1[[#This Row],[Ticker]],[1]!Table1[[Symbol]:[Industry]],2,FALSE),"-")</f>
        <v>-</v>
      </c>
      <c r="D3728" t="s">
        <v>711</v>
      </c>
      <c r="E3728">
        <v>29.575091889999999</v>
      </c>
      <c r="F3728">
        <v>40.75</v>
      </c>
      <c r="G3728">
        <v>9.9768120284428505</v>
      </c>
      <c r="H3728">
        <v>3.6337287926773998</v>
      </c>
      <c r="I3728">
        <v>-3.7335455857453299</v>
      </c>
      <c r="J3728">
        <v>0.179517778943315</v>
      </c>
      <c r="K3728">
        <v>36.9748829467554</v>
      </c>
      <c r="L3728">
        <v>35.562516940123402</v>
      </c>
      <c r="M3728">
        <v>56.725246441840902</v>
      </c>
      <c r="N3728">
        <v>1.19263084133248</v>
      </c>
      <c r="O3728">
        <v>0.3680981595092</v>
      </c>
      <c r="P3728">
        <v>53.022906496432597</v>
      </c>
    </row>
    <row r="3729" spans="1:17" hidden="1" x14ac:dyDescent="0.3">
      <c r="A3729" t="s">
        <v>7622</v>
      </c>
      <c r="B3729" t="s">
        <v>7623</v>
      </c>
      <c r="C3729" t="str">
        <f>IFERROR(VLOOKUP(Table1[[#This Row],[Ticker]],[1]!Table1[[Symbol]:[Industry]],2,FALSE),"-")</f>
        <v>-</v>
      </c>
      <c r="E3729">
        <v>29.543944</v>
      </c>
      <c r="F3729">
        <v>0.86</v>
      </c>
      <c r="G3729">
        <v>3.90099360322683</v>
      </c>
      <c r="H3729">
        <v>13.784615520366099</v>
      </c>
      <c r="I3729">
        <v>16.448395782539301</v>
      </c>
      <c r="J3729">
        <v>-12.5903944037866</v>
      </c>
      <c r="K3729">
        <v>0.76808796094859899</v>
      </c>
      <c r="L3729">
        <v>0.74611376865480294</v>
      </c>
      <c r="M3729">
        <v>49.397378452009598</v>
      </c>
      <c r="N3729">
        <v>2.3818274694911699</v>
      </c>
      <c r="O3729">
        <v>29.0697674418604</v>
      </c>
      <c r="P3729">
        <v>62.264150943396203</v>
      </c>
      <c r="Q3729">
        <v>8.5368803226609002E-2</v>
      </c>
    </row>
    <row r="3730" spans="1:17" hidden="1" x14ac:dyDescent="0.3">
      <c r="A3730" t="s">
        <v>7624</v>
      </c>
      <c r="B3730" t="s">
        <v>7625</v>
      </c>
      <c r="C3730" t="str">
        <f>IFERROR(VLOOKUP(Table1[[#This Row],[Ticker]],[1]!Table1[[Symbol]:[Industry]],2,FALSE),"-")</f>
        <v>-</v>
      </c>
      <c r="D3730" t="s">
        <v>122</v>
      </c>
      <c r="E3730">
        <v>29.443999999999999</v>
      </c>
      <c r="F3730">
        <v>0.4</v>
      </c>
      <c r="G3730">
        <v>6.9312966335298798</v>
      </c>
      <c r="H3730">
        <v>-12.0327083758252</v>
      </c>
      <c r="I3730">
        <v>-11.909813172684499</v>
      </c>
      <c r="J3730">
        <v>-0.76243741453936598</v>
      </c>
      <c r="K3730">
        <v>0.41970824886160102</v>
      </c>
      <c r="L3730">
        <v>0.54238387188121995</v>
      </c>
      <c r="M3730">
        <v>17.817643983777302</v>
      </c>
      <c r="N3730">
        <v>0.431306072399533</v>
      </c>
      <c r="O3730">
        <v>62.5</v>
      </c>
      <c r="P3730">
        <v>60</v>
      </c>
      <c r="Q3730">
        <v>-5.8018754700639996E-3</v>
      </c>
    </row>
    <row r="3731" spans="1:17" hidden="1" x14ac:dyDescent="0.3">
      <c r="A3731" t="s">
        <v>7626</v>
      </c>
      <c r="B3731" t="s">
        <v>7627</v>
      </c>
      <c r="C3731" t="str">
        <f>IFERROR(VLOOKUP(Table1[[#This Row],[Ticker]],[1]!Table1[[Symbol]:[Industry]],2,FALSE),"-")</f>
        <v>-</v>
      </c>
      <c r="E3731">
        <v>29.426422599999999</v>
      </c>
      <c r="F3731">
        <v>224.05</v>
      </c>
      <c r="G3731">
        <v>27.690122860031401</v>
      </c>
      <c r="H3731">
        <v>0.87344757492713898</v>
      </c>
      <c r="I3731">
        <v>14.2089596953143</v>
      </c>
      <c r="J3731">
        <v>-0.27136598596793998</v>
      </c>
      <c r="K3731">
        <v>213.37647697825699</v>
      </c>
      <c r="L3731">
        <v>193.14275050026501</v>
      </c>
      <c r="M3731">
        <v>56.705803602024197</v>
      </c>
      <c r="N3731">
        <v>1.37598627787307</v>
      </c>
      <c r="O3731">
        <v>11.492970319125099</v>
      </c>
      <c r="P3731">
        <v>61.187050359712202</v>
      </c>
      <c r="Q3731">
        <v>7.0448181778067998E-2</v>
      </c>
    </row>
    <row r="3732" spans="1:17" hidden="1" x14ac:dyDescent="0.3">
      <c r="A3732" t="s">
        <v>7628</v>
      </c>
      <c r="B3732" t="s">
        <v>7629</v>
      </c>
      <c r="C3732" t="str">
        <f>IFERROR(VLOOKUP(Table1[[#This Row],[Ticker]],[1]!Table1[[Symbol]:[Industry]],2,FALSE),"-")</f>
        <v>-</v>
      </c>
      <c r="D3732" t="s">
        <v>75</v>
      </c>
      <c r="E3732">
        <v>29.418630010000001</v>
      </c>
      <c r="F3732">
        <v>49.17</v>
      </c>
      <c r="G3732">
        <v>-27.188961639270701</v>
      </c>
      <c r="H3732">
        <v>-5.3535832373977899</v>
      </c>
      <c r="I3732">
        <v>-57.8768461397175</v>
      </c>
      <c r="J3732">
        <v>-8.0197045689787601</v>
      </c>
      <c r="K3732">
        <v>47.752641480502596</v>
      </c>
      <c r="L3732">
        <v>53.7324937922304</v>
      </c>
      <c r="M3732">
        <v>52.325925493652598</v>
      </c>
      <c r="N3732">
        <v>1.24156651620025</v>
      </c>
      <c r="O3732">
        <v>163.88041488712599</v>
      </c>
      <c r="P3732">
        <v>32.284100080710203</v>
      </c>
      <c r="Q3732">
        <v>6.8280845103648E-2</v>
      </c>
    </row>
    <row r="3733" spans="1:17" hidden="1" x14ac:dyDescent="0.3">
      <c r="A3733" t="s">
        <v>7630</v>
      </c>
      <c r="B3733" t="s">
        <v>7631</v>
      </c>
      <c r="C3733" t="str">
        <f>IFERROR(VLOOKUP(Table1[[#This Row],[Ticker]],[1]!Table1[[Symbol]:[Industry]],2,FALSE),"-")</f>
        <v>-</v>
      </c>
      <c r="D3733" t="s">
        <v>1649</v>
      </c>
      <c r="E3733">
        <v>29.408255519999901</v>
      </c>
      <c r="F3733">
        <v>30</v>
      </c>
      <c r="G3733">
        <v>6.3413261320549301</v>
      </c>
      <c r="H3733">
        <v>-2.4381631426583201</v>
      </c>
      <c r="I3733">
        <v>9.0579287627993192</v>
      </c>
      <c r="J3733">
        <v>20.474675987522399</v>
      </c>
      <c r="K3733">
        <v>25.863374536961501</v>
      </c>
      <c r="L3733">
        <v>23.447444882304801</v>
      </c>
      <c r="M3733">
        <v>76.774440953875896</v>
      </c>
      <c r="N3733">
        <v>1.13172966781214</v>
      </c>
      <c r="O3733">
        <v>14.6666666666666</v>
      </c>
      <c r="P3733">
        <v>67.130919220055702</v>
      </c>
      <c r="Q3733">
        <v>0.166215360656922</v>
      </c>
    </row>
    <row r="3734" spans="1:17" hidden="1" x14ac:dyDescent="0.3">
      <c r="A3734" t="s">
        <v>7632</v>
      </c>
      <c r="B3734" t="s">
        <v>7633</v>
      </c>
      <c r="C3734" t="str">
        <f>IFERROR(VLOOKUP(Table1[[#This Row],[Ticker]],[1]!Table1[[Symbol]:[Industry]],2,FALSE),"-")</f>
        <v>-</v>
      </c>
      <c r="D3734" t="s">
        <v>122</v>
      </c>
      <c r="E3734">
        <v>29.3883765</v>
      </c>
      <c r="F3734">
        <v>86.23</v>
      </c>
      <c r="G3734">
        <v>147.343995046228</v>
      </c>
      <c r="H3734">
        <v>59.907682892162697</v>
      </c>
      <c r="I3734">
        <v>90.650675434315701</v>
      </c>
      <c r="J3734">
        <v>57.633789000554899</v>
      </c>
      <c r="K3734">
        <v>54.0977489536657</v>
      </c>
      <c r="L3734">
        <v>43.426528139758901</v>
      </c>
      <c r="M3734">
        <v>93.241094256877503</v>
      </c>
      <c r="N3734">
        <v>1.7988566199945</v>
      </c>
      <c r="O3734">
        <v>7.0857010321233798</v>
      </c>
      <c r="P3734">
        <v>231.65384615384599</v>
      </c>
      <c r="Q3734">
        <v>9.4711099957870998E-2</v>
      </c>
    </row>
    <row r="3735" spans="1:17" hidden="1" x14ac:dyDescent="0.3">
      <c r="A3735" t="s">
        <v>7634</v>
      </c>
      <c r="B3735" t="s">
        <v>7635</v>
      </c>
      <c r="C3735" t="str">
        <f>IFERROR(VLOOKUP(Table1[[#This Row],[Ticker]],[1]!Table1[[Symbol]:[Industry]],2,FALSE),"-")</f>
        <v>-</v>
      </c>
      <c r="D3735" t="s">
        <v>387</v>
      </c>
      <c r="E3735">
        <v>29.3510025</v>
      </c>
      <c r="F3735">
        <v>88.11</v>
      </c>
      <c r="G3735">
        <v>361.742007621526</v>
      </c>
      <c r="H3735">
        <v>91.374231353650103</v>
      </c>
      <c r="I3735">
        <v>257.06003607354597</v>
      </c>
      <c r="J3735">
        <v>7.4550246924379602</v>
      </c>
      <c r="K3735">
        <v>56.656633564314902</v>
      </c>
      <c r="L3735">
        <v>35.811622790586597</v>
      </c>
      <c r="M3735">
        <v>98.795136996941594</v>
      </c>
      <c r="N3735">
        <v>1.10059426326508</v>
      </c>
      <c r="O3735">
        <v>0</v>
      </c>
      <c r="P3735">
        <v>477.39187418086499</v>
      </c>
      <c r="Q3735">
        <v>0.14230055540167399</v>
      </c>
    </row>
    <row r="3736" spans="1:17" hidden="1" x14ac:dyDescent="0.3">
      <c r="A3736" t="s">
        <v>7636</v>
      </c>
      <c r="B3736" t="s">
        <v>7637</v>
      </c>
      <c r="C3736" t="str">
        <f>IFERROR(VLOOKUP(Table1[[#This Row],[Ticker]],[1]!Table1[[Symbol]:[Industry]],2,FALSE),"-")</f>
        <v>-</v>
      </c>
      <c r="E3736">
        <v>29.301913200000001</v>
      </c>
      <c r="F3736">
        <v>102.4</v>
      </c>
      <c r="G3736">
        <v>150.354720056953</v>
      </c>
      <c r="H3736">
        <v>112.742159972793</v>
      </c>
      <c r="I3736">
        <v>140.18275206611401</v>
      </c>
      <c r="J3736">
        <v>20.634127185908699</v>
      </c>
      <c r="K3736">
        <v>59.002203350386203</v>
      </c>
      <c r="L3736">
        <v>46.5894756999664</v>
      </c>
      <c r="M3736">
        <v>99.999999999875399</v>
      </c>
      <c r="N3736">
        <v>5.1245395664735902</v>
      </c>
      <c r="O3736">
        <v>0</v>
      </c>
      <c r="P3736">
        <v>177.883310719131</v>
      </c>
    </row>
    <row r="3737" spans="1:17" hidden="1" x14ac:dyDescent="0.3">
      <c r="A3737" t="s">
        <v>7638</v>
      </c>
      <c r="B3737" t="s">
        <v>7639</v>
      </c>
      <c r="C3737" t="str">
        <f>IFERROR(VLOOKUP(Table1[[#This Row],[Ticker]],[1]!Table1[[Symbol]:[Industry]],2,FALSE),"-")</f>
        <v>-</v>
      </c>
      <c r="D3737" t="s">
        <v>711</v>
      </c>
      <c r="E3737">
        <v>29.289530723999999</v>
      </c>
      <c r="F3737">
        <v>17.850000000000001</v>
      </c>
      <c r="G3737">
        <v>32.662499585120202</v>
      </c>
      <c r="H3737">
        <v>1.5907423970476</v>
      </c>
      <c r="I3737">
        <v>13.2216274161693</v>
      </c>
      <c r="J3737">
        <v>0.71904406694210299</v>
      </c>
      <c r="K3737">
        <v>16.7787367048068</v>
      </c>
      <c r="L3737">
        <v>14.771028330938</v>
      </c>
      <c r="M3737">
        <v>37.603805705755697</v>
      </c>
      <c r="N3737">
        <v>1.14330219466883</v>
      </c>
      <c r="O3737">
        <v>7.5630252100840201</v>
      </c>
      <c r="P3737">
        <v>62.257976547586502</v>
      </c>
      <c r="Q3737">
        <v>3.3034621500889999E-3</v>
      </c>
    </row>
    <row r="3738" spans="1:17" hidden="1" x14ac:dyDescent="0.3">
      <c r="A3738" t="s">
        <v>7640</v>
      </c>
      <c r="B3738" t="s">
        <v>7641</v>
      </c>
      <c r="C3738" t="str">
        <f>IFERROR(VLOOKUP(Table1[[#This Row],[Ticker]],[1]!Table1[[Symbol]:[Industry]],2,FALSE),"-")</f>
        <v>-</v>
      </c>
      <c r="D3738" t="s">
        <v>49</v>
      </c>
      <c r="E3738">
        <v>29.2691573399999</v>
      </c>
      <c r="F3738">
        <v>43.9</v>
      </c>
      <c r="G3738">
        <v>-0.28885083367305198</v>
      </c>
      <c r="H3738">
        <v>-10.098517381268</v>
      </c>
      <c r="I3738">
        <v>-34.919283533961199</v>
      </c>
      <c r="J3738">
        <v>-6.70553541243188</v>
      </c>
      <c r="K3738">
        <v>45.629544728327097</v>
      </c>
      <c r="L3738">
        <v>43.981815097578803</v>
      </c>
      <c r="M3738">
        <v>36.326166727260002</v>
      </c>
      <c r="N3738">
        <v>0.96544418651090802</v>
      </c>
      <c r="O3738">
        <v>65.056947608200403</v>
      </c>
      <c r="P3738">
        <v>39.675469296850103</v>
      </c>
      <c r="Q3738">
        <v>4.4172159050218998E-2</v>
      </c>
    </row>
    <row r="3739" spans="1:17" hidden="1" x14ac:dyDescent="0.3">
      <c r="A3739" t="s">
        <v>7642</v>
      </c>
      <c r="B3739" t="s">
        <v>7643</v>
      </c>
      <c r="C3739" t="str">
        <f>IFERROR(VLOOKUP(Table1[[#This Row],[Ticker]],[1]!Table1[[Symbol]:[Industry]],2,FALSE),"-")</f>
        <v>-</v>
      </c>
      <c r="D3739" t="s">
        <v>43</v>
      </c>
      <c r="E3739">
        <v>29.268000000000001</v>
      </c>
      <c r="F3739">
        <v>703.05</v>
      </c>
      <c r="G3739">
        <v>200.21817235942899</v>
      </c>
      <c r="H3739">
        <v>62.938525535855497</v>
      </c>
      <c r="I3739">
        <v>33.649193038495497</v>
      </c>
      <c r="J3739">
        <v>-17.1061177438139</v>
      </c>
      <c r="K3739">
        <v>572.52112719035802</v>
      </c>
      <c r="L3739">
        <v>482.13835806414397</v>
      </c>
      <c r="M3739">
        <v>58.048311155649202</v>
      </c>
      <c r="N3739">
        <v>1.98601398601398</v>
      </c>
      <c r="O3739">
        <v>24.4079368465969</v>
      </c>
      <c r="P3739">
        <v>226.62020905923299</v>
      </c>
    </row>
    <row r="3740" spans="1:17" hidden="1" x14ac:dyDescent="0.3">
      <c r="A3740" t="s">
        <v>7644</v>
      </c>
      <c r="B3740" t="s">
        <v>7645</v>
      </c>
      <c r="C3740" t="str">
        <f>IFERROR(VLOOKUP(Table1[[#This Row],[Ticker]],[1]!Table1[[Symbol]:[Industry]],2,FALSE),"-")</f>
        <v>-</v>
      </c>
      <c r="D3740" t="s">
        <v>1545</v>
      </c>
      <c r="E3740">
        <v>29.147185983999901</v>
      </c>
      <c r="F3740">
        <v>2.38</v>
      </c>
      <c r="G3740">
        <v>-13.0687033664701</v>
      </c>
      <c r="H3740">
        <v>-24.1035832373977</v>
      </c>
      <c r="I3740">
        <v>-41.909813172684501</v>
      </c>
      <c r="J3740">
        <v>-0.76243741453936598</v>
      </c>
      <c r="K3740">
        <v>3.3144585473518502</v>
      </c>
      <c r="L3740">
        <v>3.2294978741939802</v>
      </c>
      <c r="M3740">
        <v>0.71728487972214305</v>
      </c>
      <c r="N3740">
        <v>1.0975961300938</v>
      </c>
      <c r="O3740">
        <v>93.277310924369701</v>
      </c>
      <c r="P3740">
        <v>39.999999999999901</v>
      </c>
      <c r="Q3740">
        <v>-4.6213672831350002E-3</v>
      </c>
    </row>
    <row r="3741" spans="1:17" hidden="1" x14ac:dyDescent="0.3">
      <c r="A3741" t="s">
        <v>7646</v>
      </c>
      <c r="B3741" t="s">
        <v>7647</v>
      </c>
      <c r="C3741" t="str">
        <f>IFERROR(VLOOKUP(Table1[[#This Row],[Ticker]],[1]!Table1[[Symbol]:[Industry]],2,FALSE),"-")</f>
        <v>-</v>
      </c>
      <c r="E3741">
        <v>29.136829122000002</v>
      </c>
      <c r="F3741">
        <v>24</v>
      </c>
      <c r="G3741">
        <v>-55.979501488535803</v>
      </c>
      <c r="H3741">
        <v>16.903834805196102</v>
      </c>
      <c r="I3741">
        <v>-26.103592221665501</v>
      </c>
      <c r="J3741">
        <v>32.223863955323601</v>
      </c>
      <c r="K3741">
        <v>20.055475745675501</v>
      </c>
      <c r="L3741">
        <v>23.635607217514401</v>
      </c>
      <c r="M3741">
        <v>87.020925219693098</v>
      </c>
      <c r="N3741">
        <v>2.2761171171705601</v>
      </c>
      <c r="O3741">
        <v>56.25</v>
      </c>
      <c r="P3741">
        <v>39.130434782608603</v>
      </c>
      <c r="Q3741">
        <v>0.20520244717632499</v>
      </c>
    </row>
    <row r="3742" spans="1:17" hidden="1" x14ac:dyDescent="0.3">
      <c r="A3742" t="s">
        <v>7648</v>
      </c>
      <c r="B3742" t="s">
        <v>7649</v>
      </c>
      <c r="C3742" t="str">
        <f>IFERROR(VLOOKUP(Table1[[#This Row],[Ticker]],[1]!Table1[[Symbol]:[Industry]],2,FALSE),"-")</f>
        <v>-</v>
      </c>
      <c r="D3742" t="s">
        <v>413</v>
      </c>
      <c r="E3742">
        <v>29.0808</v>
      </c>
      <c r="F3742">
        <v>35.31</v>
      </c>
      <c r="G3742">
        <v>391.37730554538302</v>
      </c>
      <c r="H3742">
        <v>34.5408100037696</v>
      </c>
      <c r="I3742">
        <v>358.39289659390698</v>
      </c>
      <c r="J3742">
        <v>7.42506258546062</v>
      </c>
      <c r="K3742">
        <v>29.253458271537099</v>
      </c>
      <c r="L3742">
        <v>18.968533151804799</v>
      </c>
      <c r="M3742">
        <v>100</v>
      </c>
      <c r="N3742">
        <v>2.36</v>
      </c>
      <c r="O3742">
        <v>3.2002265647125201</v>
      </c>
      <c r="P3742">
        <v>417.779342245186</v>
      </c>
    </row>
    <row r="3743" spans="1:17" hidden="1" x14ac:dyDescent="0.3">
      <c r="A3743" t="s">
        <v>7650</v>
      </c>
      <c r="B3743" t="s">
        <v>7651</v>
      </c>
      <c r="C3743" t="str">
        <f>IFERROR(VLOOKUP(Table1[[#This Row],[Ticker]],[1]!Table1[[Symbol]:[Industry]],2,FALSE),"-")</f>
        <v>-</v>
      </c>
      <c r="D3743" t="s">
        <v>1175</v>
      </c>
      <c r="E3743">
        <v>29.075424000000002</v>
      </c>
      <c r="F3743">
        <v>27.5</v>
      </c>
      <c r="G3743">
        <v>-50.539967734286201</v>
      </c>
      <c r="H3743">
        <v>-7.9162502183815997</v>
      </c>
      <c r="I3743">
        <v>-41.197547808837697</v>
      </c>
      <c r="J3743">
        <v>-2.6513263034282599</v>
      </c>
      <c r="K3743">
        <v>27.046394798417701</v>
      </c>
      <c r="L3743">
        <v>32.852017727616399</v>
      </c>
      <c r="M3743">
        <v>59.238757992800103</v>
      </c>
      <c r="N3743">
        <v>1.79889075989022</v>
      </c>
      <c r="O3743">
        <v>160.254545454545</v>
      </c>
      <c r="P3743">
        <v>24.886466848319699</v>
      </c>
      <c r="Q3743">
        <v>7.2912869303950995E-2</v>
      </c>
    </row>
    <row r="3744" spans="1:17" hidden="1" x14ac:dyDescent="0.3">
      <c r="A3744" t="s">
        <v>7652</v>
      </c>
      <c r="B3744" t="s">
        <v>7653</v>
      </c>
      <c r="C3744" t="str">
        <f>IFERROR(VLOOKUP(Table1[[#This Row],[Ticker]],[1]!Table1[[Symbol]:[Industry]],2,FALSE),"-")</f>
        <v>-</v>
      </c>
      <c r="D3744" t="s">
        <v>938</v>
      </c>
      <c r="E3744">
        <v>29.039079999999998</v>
      </c>
      <c r="F3744">
        <v>28.03</v>
      </c>
      <c r="G3744">
        <v>52.703394610100602</v>
      </c>
      <c r="H3744">
        <v>13.715222250899201</v>
      </c>
      <c r="I3744">
        <v>-17.8494104881207</v>
      </c>
      <c r="J3744">
        <v>-5.7454882619969903</v>
      </c>
      <c r="K3744">
        <v>26.4880260285852</v>
      </c>
      <c r="L3744">
        <v>25.5038455415499</v>
      </c>
      <c r="M3744">
        <v>33.469604436347304</v>
      </c>
      <c r="N3744">
        <v>0.64714946070878199</v>
      </c>
      <c r="O3744">
        <v>35.533357117374202</v>
      </c>
      <c r="P3744">
        <v>102.821997105644</v>
      </c>
    </row>
    <row r="3745" spans="1:17" hidden="1" x14ac:dyDescent="0.3">
      <c r="A3745" t="s">
        <v>7654</v>
      </c>
      <c r="B3745" t="s">
        <v>7655</v>
      </c>
      <c r="C3745" t="str">
        <f>IFERROR(VLOOKUP(Table1[[#This Row],[Ticker]],[1]!Table1[[Symbol]:[Industry]],2,FALSE),"-")</f>
        <v>-</v>
      </c>
      <c r="E3745">
        <v>28.947800000000001</v>
      </c>
      <c r="F3745">
        <v>161</v>
      </c>
      <c r="G3745">
        <v>73.597963300196497</v>
      </c>
      <c r="H3745">
        <v>-1.85083598465053</v>
      </c>
      <c r="I3745">
        <v>76.416306841352196</v>
      </c>
      <c r="J3745">
        <v>-0.76243741453936598</v>
      </c>
      <c r="K3745">
        <v>141.68426242969301</v>
      </c>
      <c r="L3745">
        <v>106.298523028444</v>
      </c>
      <c r="M3745">
        <v>64.445764632614797</v>
      </c>
      <c r="N3745">
        <v>0.60557184750733095</v>
      </c>
      <c r="O3745">
        <v>7.2670807453416097</v>
      </c>
      <c r="P3745">
        <v>119.49556918882</v>
      </c>
    </row>
    <row r="3746" spans="1:17" hidden="1" x14ac:dyDescent="0.3">
      <c r="A3746" t="s">
        <v>7656</v>
      </c>
      <c r="B3746" t="s">
        <v>7657</v>
      </c>
      <c r="C3746" t="str">
        <f>IFERROR(VLOOKUP(Table1[[#This Row],[Ticker]],[1]!Table1[[Symbol]:[Industry]],2,FALSE),"-")</f>
        <v>-</v>
      </c>
      <c r="D3746" t="s">
        <v>700</v>
      </c>
      <c r="E3746">
        <v>28.92</v>
      </c>
      <c r="F3746">
        <v>4.8099999999999996</v>
      </c>
      <c r="G3746">
        <v>-71.742945790712497</v>
      </c>
      <c r="H3746">
        <v>-16.289850009299901</v>
      </c>
      <c r="I3746">
        <v>-51.9347508285448</v>
      </c>
      <c r="J3746">
        <v>-13.1260737781757</v>
      </c>
      <c r="K3746">
        <v>5.4525829777424999</v>
      </c>
      <c r="L3746">
        <v>6.6821884340136704</v>
      </c>
      <c r="M3746">
        <v>16.4179318451264</v>
      </c>
      <c r="N3746">
        <v>1.56934715413847</v>
      </c>
      <c r="O3746">
        <v>148.024948024948</v>
      </c>
      <c r="P3746">
        <v>5.71428571428571</v>
      </c>
      <c r="Q3746">
        <v>4.2935539290287997E-2</v>
      </c>
    </row>
    <row r="3747" spans="1:17" hidden="1" x14ac:dyDescent="0.3">
      <c r="A3747" t="s">
        <v>7658</v>
      </c>
      <c r="B3747" t="s">
        <v>7659</v>
      </c>
      <c r="C3747" t="str">
        <f>IFERROR(VLOOKUP(Table1[[#This Row],[Ticker]],[1]!Table1[[Symbol]:[Industry]],2,FALSE),"-")</f>
        <v>-</v>
      </c>
      <c r="E3747">
        <v>28.8</v>
      </c>
      <c r="F3747">
        <v>137</v>
      </c>
      <c r="G3747">
        <v>-51.844213570551702</v>
      </c>
      <c r="H3747">
        <v>4.0349449011303502</v>
      </c>
      <c r="I3747">
        <v>-37.351990043432799</v>
      </c>
      <c r="J3747">
        <v>2.0579838635755801</v>
      </c>
      <c r="K3747">
        <v>138.138295423816</v>
      </c>
      <c r="M3747">
        <v>66.832716953493602</v>
      </c>
      <c r="N3747">
        <v>0.64742014742014697</v>
      </c>
      <c r="O3747">
        <v>40</v>
      </c>
      <c r="P3747">
        <v>15.319865319865301</v>
      </c>
    </row>
    <row r="3748" spans="1:17" hidden="1" x14ac:dyDescent="0.3">
      <c r="A3748" t="s">
        <v>7660</v>
      </c>
      <c r="B3748" t="s">
        <v>7661</v>
      </c>
      <c r="C3748" t="str">
        <f>IFERROR(VLOOKUP(Table1[[#This Row],[Ticker]],[1]!Table1[[Symbol]:[Industry]],2,FALSE),"-")</f>
        <v>-</v>
      </c>
      <c r="D3748" t="s">
        <v>553</v>
      </c>
      <c r="E3748">
        <v>28.78509</v>
      </c>
      <c r="F3748">
        <v>50.52</v>
      </c>
      <c r="G3748">
        <v>2.4097939988196999</v>
      </c>
      <c r="H3748">
        <v>-12.124121420214999</v>
      </c>
      <c r="I3748">
        <v>-15.607868834140801</v>
      </c>
      <c r="J3748">
        <v>-4.7311350109619497</v>
      </c>
      <c r="K3748">
        <v>56.176538524129001</v>
      </c>
      <c r="L3748">
        <v>54.960261735362302</v>
      </c>
      <c r="M3748">
        <v>31.211875356088701</v>
      </c>
      <c r="N3748">
        <v>1.4582829555311001</v>
      </c>
      <c r="O3748">
        <v>72.1694378463974</v>
      </c>
      <c r="P3748">
        <v>36.540540540540498</v>
      </c>
      <c r="Q3748">
        <v>4.2640386974052001E-2</v>
      </c>
    </row>
    <row r="3749" spans="1:17" hidden="1" x14ac:dyDescent="0.3">
      <c r="A3749" t="s">
        <v>7662</v>
      </c>
      <c r="B3749" t="s">
        <v>3139</v>
      </c>
      <c r="C3749" t="str">
        <f>IFERROR(VLOOKUP(Table1[[#This Row],[Ticker]],[1]!Table1[[Symbol]:[Industry]],2,FALSE),"-")</f>
        <v>-</v>
      </c>
      <c r="E3749">
        <v>28.765898400000001</v>
      </c>
      <c r="F3749">
        <v>65.66</v>
      </c>
      <c r="G3749">
        <v>-13.842036699803399</v>
      </c>
      <c r="H3749">
        <v>-10.284029048090501</v>
      </c>
      <c r="I3749">
        <v>-12.650553913425201</v>
      </c>
      <c r="J3749">
        <v>4.2232936581482203</v>
      </c>
      <c r="K3749">
        <v>64.717513571738493</v>
      </c>
      <c r="L3749">
        <v>62.311475302629198</v>
      </c>
      <c r="M3749">
        <v>46.814243286457703</v>
      </c>
      <c r="N3749">
        <v>5.4545454545454497</v>
      </c>
      <c r="O3749">
        <v>41.334145598537901</v>
      </c>
      <c r="P3749">
        <v>100.69281711665801</v>
      </c>
    </row>
    <row r="3750" spans="1:17" hidden="1" x14ac:dyDescent="0.3">
      <c r="A3750" t="s">
        <v>7663</v>
      </c>
      <c r="B3750" t="s">
        <v>7664</v>
      </c>
      <c r="C3750" t="str">
        <f>IFERROR(VLOOKUP(Table1[[#This Row],[Ticker]],[1]!Table1[[Symbol]:[Industry]],2,FALSE),"-")</f>
        <v>-</v>
      </c>
      <c r="D3750" t="s">
        <v>21</v>
      </c>
      <c r="E3750">
        <v>28.7</v>
      </c>
      <c r="F3750">
        <v>31.57</v>
      </c>
      <c r="G3750">
        <v>21.466815759212899</v>
      </c>
      <c r="H3750">
        <v>6.0981798845822102</v>
      </c>
      <c r="I3750">
        <v>16.4235201606487</v>
      </c>
      <c r="J3750">
        <v>0.116297207604745</v>
      </c>
      <c r="K3750">
        <v>26.563889253507501</v>
      </c>
      <c r="L3750">
        <v>25.9049336509573</v>
      </c>
      <c r="M3750">
        <v>63.0845569600001</v>
      </c>
      <c r="N3750">
        <v>1.6560562728339701</v>
      </c>
      <c r="O3750">
        <v>41.210009502692401</v>
      </c>
      <c r="P3750">
        <v>71.762785636561404</v>
      </c>
    </row>
    <row r="3751" spans="1:17" hidden="1" x14ac:dyDescent="0.3">
      <c r="A3751" t="s">
        <v>7665</v>
      </c>
      <c r="B3751" t="s">
        <v>7666</v>
      </c>
      <c r="C3751" t="str">
        <f>IFERROR(VLOOKUP(Table1[[#This Row],[Ticker]],[1]!Table1[[Symbol]:[Industry]],2,FALSE),"-")</f>
        <v>-</v>
      </c>
      <c r="D3751" t="s">
        <v>613</v>
      </c>
      <c r="E3751">
        <v>28.560749999999999</v>
      </c>
      <c r="F3751">
        <v>5.55</v>
      </c>
      <c r="G3751">
        <v>-30.712381527389599</v>
      </c>
      <c r="H3751">
        <v>-6.84167847549302</v>
      </c>
      <c r="I3751">
        <v>-31.475030563988799</v>
      </c>
      <c r="J3751">
        <v>-6.7453433974453398</v>
      </c>
      <c r="K3751">
        <v>5.6111820012454903</v>
      </c>
      <c r="L3751">
        <v>5.8586851141619203</v>
      </c>
      <c r="M3751">
        <v>51.952737851593298</v>
      </c>
      <c r="N3751">
        <v>1.3119429590017799</v>
      </c>
      <c r="O3751">
        <v>58.558558558558502</v>
      </c>
      <c r="P3751">
        <v>15.625</v>
      </c>
      <c r="Q3751">
        <v>-4.0321466263456E-2</v>
      </c>
    </row>
    <row r="3752" spans="1:17" hidden="1" x14ac:dyDescent="0.3">
      <c r="A3752" t="s">
        <v>7667</v>
      </c>
      <c r="B3752" t="s">
        <v>7668</v>
      </c>
      <c r="C3752" t="str">
        <f>IFERROR(VLOOKUP(Table1[[#This Row],[Ticker]],[1]!Table1[[Symbol]:[Industry]],2,FALSE),"-")</f>
        <v>-</v>
      </c>
      <c r="D3752" t="s">
        <v>140</v>
      </c>
      <c r="E3752">
        <v>28.534854750000001</v>
      </c>
      <c r="F3752">
        <v>23.14</v>
      </c>
      <c r="G3752">
        <v>24.839793365556002</v>
      </c>
      <c r="H3752">
        <v>15.4134681246317</v>
      </c>
      <c r="I3752">
        <v>-17.345039981021198</v>
      </c>
      <c r="J3752">
        <v>11.438884395323299</v>
      </c>
      <c r="K3752">
        <v>19.337110779361701</v>
      </c>
      <c r="L3752">
        <v>18.761782929319502</v>
      </c>
      <c r="M3752">
        <v>80.635350697728001</v>
      </c>
      <c r="N3752">
        <v>0.95022627325484799</v>
      </c>
      <c r="O3752">
        <v>35.911840968020698</v>
      </c>
      <c r="P3752">
        <v>78</v>
      </c>
      <c r="Q3752">
        <v>4.7166139198912001E-2</v>
      </c>
    </row>
    <row r="3753" spans="1:17" hidden="1" x14ac:dyDescent="0.3">
      <c r="A3753" t="s">
        <v>7669</v>
      </c>
      <c r="B3753" t="s">
        <v>7670</v>
      </c>
      <c r="C3753" t="str">
        <f>IFERROR(VLOOKUP(Table1[[#This Row],[Ticker]],[1]!Table1[[Symbol]:[Industry]],2,FALSE),"-")</f>
        <v>-</v>
      </c>
      <c r="D3753" t="s">
        <v>905</v>
      </c>
      <c r="E3753">
        <v>28.450422499999998</v>
      </c>
      <c r="F3753">
        <v>25.3</v>
      </c>
      <c r="G3753">
        <v>714.12952476198996</v>
      </c>
      <c r="H3753">
        <v>-13.7484404498225</v>
      </c>
      <c r="I3753">
        <v>-12.6941268981747</v>
      </c>
      <c r="J3753">
        <v>-5.7054031940070402</v>
      </c>
      <c r="K3753">
        <v>28.2833700590201</v>
      </c>
      <c r="L3753">
        <v>25.7557133377769</v>
      </c>
      <c r="M3753">
        <v>32.466551951968</v>
      </c>
      <c r="N3753">
        <v>0.813328086055358</v>
      </c>
      <c r="O3753">
        <v>59.723320158102702</v>
      </c>
      <c r="P3753">
        <v>920.16129032258004</v>
      </c>
      <c r="Q3753">
        <v>9.2157069429612007E-2</v>
      </c>
    </row>
    <row r="3754" spans="1:17" hidden="1" x14ac:dyDescent="0.3">
      <c r="A3754" t="s">
        <v>7671</v>
      </c>
      <c r="B3754" t="s">
        <v>7672</v>
      </c>
      <c r="C3754" t="str">
        <f>IFERROR(VLOOKUP(Table1[[#This Row],[Ticker]],[1]!Table1[[Symbol]:[Industry]],2,FALSE),"-")</f>
        <v>-</v>
      </c>
      <c r="D3754" t="s">
        <v>400</v>
      </c>
      <c r="E3754">
        <v>28.448990625</v>
      </c>
      <c r="F3754">
        <v>37.9</v>
      </c>
      <c r="G3754">
        <v>-57.241452758197603</v>
      </c>
      <c r="H3754">
        <v>15.6230481559002</v>
      </c>
      <c r="I3754">
        <v>-1.5750242352755199</v>
      </c>
      <c r="J3754">
        <v>13.7324381345089</v>
      </c>
      <c r="K3754">
        <v>34.083593173548799</v>
      </c>
      <c r="L3754">
        <v>38.273880400365499</v>
      </c>
      <c r="M3754">
        <v>72.763570670243695</v>
      </c>
      <c r="N3754">
        <v>2.69055944055944</v>
      </c>
      <c r="O3754">
        <v>55.672823218997301</v>
      </c>
      <c r="P3754">
        <v>32.286212914485098</v>
      </c>
    </row>
    <row r="3755" spans="1:17" hidden="1" x14ac:dyDescent="0.3">
      <c r="A3755" t="s">
        <v>7673</v>
      </c>
      <c r="B3755" t="s">
        <v>7674</v>
      </c>
      <c r="C3755" t="str">
        <f>IFERROR(VLOOKUP(Table1[[#This Row],[Ticker]],[1]!Table1[[Symbol]:[Industry]],2,FALSE),"-")</f>
        <v>-</v>
      </c>
      <c r="D3755" t="s">
        <v>1315</v>
      </c>
      <c r="E3755">
        <v>28.388294607999999</v>
      </c>
      <c r="F3755">
        <v>232.5</v>
      </c>
      <c r="G3755">
        <v>-19.2838611642125</v>
      </c>
      <c r="H3755">
        <v>-5.2149193815989898</v>
      </c>
      <c r="I3755">
        <v>-7.4858293415594499</v>
      </c>
      <c r="J3755">
        <v>-0.92997038416863997</v>
      </c>
      <c r="K3755">
        <v>231.23742195715801</v>
      </c>
      <c r="L3755">
        <v>225.763886372011</v>
      </c>
      <c r="M3755">
        <v>54.0220772595234</v>
      </c>
      <c r="N3755">
        <v>1.98065690418464</v>
      </c>
      <c r="O3755">
        <v>14.838709677419301</v>
      </c>
      <c r="P3755">
        <v>8.9911869491843195</v>
      </c>
      <c r="Q3755">
        <v>-6.2435120747125997E-2</v>
      </c>
    </row>
    <row r="3756" spans="1:17" hidden="1" x14ac:dyDescent="0.3">
      <c r="A3756" t="s">
        <v>7675</v>
      </c>
      <c r="B3756" t="s">
        <v>7676</v>
      </c>
      <c r="C3756" t="str">
        <f>IFERROR(VLOOKUP(Table1[[#This Row],[Ticker]],[1]!Table1[[Symbol]:[Industry]],2,FALSE),"-")</f>
        <v>-</v>
      </c>
      <c r="E3756">
        <v>28.376249999999999</v>
      </c>
      <c r="F3756">
        <v>7.4</v>
      </c>
      <c r="G3756">
        <v>-17.578507288038701</v>
      </c>
      <c r="H3756">
        <v>-6.5922770389407503</v>
      </c>
      <c r="I3756">
        <v>-22.429764805090802</v>
      </c>
      <c r="J3756">
        <v>12.5816140324059</v>
      </c>
      <c r="K3756">
        <v>6.9423003892923996</v>
      </c>
      <c r="L3756">
        <v>6.3210456375909096</v>
      </c>
      <c r="M3756">
        <v>74.240031248968805</v>
      </c>
      <c r="N3756">
        <v>0.656966693829102</v>
      </c>
      <c r="O3756">
        <v>30.270270270270199</v>
      </c>
      <c r="P3756">
        <v>47.117296222664002</v>
      </c>
      <c r="Q3756">
        <v>6.7112043099768995E-2</v>
      </c>
    </row>
    <row r="3757" spans="1:17" hidden="1" x14ac:dyDescent="0.3">
      <c r="A3757" t="s">
        <v>7677</v>
      </c>
      <c r="B3757" t="s">
        <v>7678</v>
      </c>
      <c r="C3757" t="str">
        <f>IFERROR(VLOOKUP(Table1[[#This Row],[Ticker]],[1]!Table1[[Symbol]:[Industry]],2,FALSE),"-")</f>
        <v>-</v>
      </c>
      <c r="E3757">
        <v>28.310324000000001</v>
      </c>
      <c r="F3757">
        <v>3.98</v>
      </c>
      <c r="G3757">
        <v>-64.504680556724097</v>
      </c>
      <c r="H3757">
        <v>-13.278186412000901</v>
      </c>
      <c r="I3757">
        <v>-37.238143379063501</v>
      </c>
      <c r="J3757">
        <v>-1.00398330825916</v>
      </c>
      <c r="K3757">
        <v>4.4098524650481599</v>
      </c>
      <c r="L3757">
        <v>4.8585934613977004</v>
      </c>
      <c r="M3757">
        <v>43.925433624201901</v>
      </c>
      <c r="N3757">
        <v>1.0801820410965799</v>
      </c>
      <c r="O3757">
        <v>89.698492462311506</v>
      </c>
      <c r="P3757">
        <v>21.341463414634099</v>
      </c>
      <c r="Q3757">
        <v>-1.3611743519239E-2</v>
      </c>
    </row>
    <row r="3758" spans="1:17" hidden="1" x14ac:dyDescent="0.3">
      <c r="A3758" t="s">
        <v>7679</v>
      </c>
      <c r="B3758" t="s">
        <v>7680</v>
      </c>
      <c r="C3758" t="str">
        <f>IFERROR(VLOOKUP(Table1[[#This Row],[Ticker]],[1]!Table1[[Symbol]:[Industry]],2,FALSE),"-")</f>
        <v>-</v>
      </c>
      <c r="D3758" t="s">
        <v>98</v>
      </c>
      <c r="E3758">
        <v>28.301449999999999</v>
      </c>
      <c r="F3758">
        <v>5.86</v>
      </c>
      <c r="G3758">
        <v>-39.271859185010499</v>
      </c>
      <c r="H3758">
        <v>-8.0213678141609499</v>
      </c>
      <c r="I3758">
        <v>-39.385060697436998</v>
      </c>
      <c r="J3758">
        <v>-2.1024709153768799</v>
      </c>
      <c r="K3758">
        <v>6.0338836991092801</v>
      </c>
      <c r="L3758">
        <v>6.6183350278069604</v>
      </c>
      <c r="M3758">
        <v>47.243606624424402</v>
      </c>
      <c r="N3758">
        <v>0.84156454512641299</v>
      </c>
      <c r="O3758">
        <v>58.532423208191098</v>
      </c>
      <c r="P3758">
        <v>12.692307692307599</v>
      </c>
      <c r="Q3758">
        <v>0.13303044707415501</v>
      </c>
    </row>
    <row r="3759" spans="1:17" hidden="1" x14ac:dyDescent="0.3">
      <c r="A3759" t="s">
        <v>7681</v>
      </c>
      <c r="B3759" t="s">
        <v>7682</v>
      </c>
      <c r="C3759" t="str">
        <f>IFERROR(VLOOKUP(Table1[[#This Row],[Ticker]],[1]!Table1[[Symbol]:[Industry]],2,FALSE),"-")</f>
        <v>-</v>
      </c>
      <c r="D3759" t="s">
        <v>21</v>
      </c>
      <c r="E3759">
        <v>28.285670400000001</v>
      </c>
      <c r="F3759">
        <v>2.5099999999999998</v>
      </c>
      <c r="G3759">
        <v>165.45842841647499</v>
      </c>
      <c r="H3759">
        <v>-1.41223949342247</v>
      </c>
      <c r="I3759">
        <v>26.7642199764867</v>
      </c>
      <c r="J3759">
        <v>-8.0088142261335609</v>
      </c>
      <c r="K3759">
        <v>2.5164155282649299</v>
      </c>
      <c r="L3759">
        <v>2.02983583884413</v>
      </c>
      <c r="M3759">
        <v>51.470777429527402</v>
      </c>
      <c r="N3759">
        <v>0.61011687116007396</v>
      </c>
      <c r="O3759">
        <v>46.215139442230999</v>
      </c>
      <c r="P3759">
        <v>198.809523809523</v>
      </c>
      <c r="Q3759">
        <v>9.6422364457886003E-2</v>
      </c>
    </row>
    <row r="3760" spans="1:17" hidden="1" x14ac:dyDescent="0.3">
      <c r="A3760" t="s">
        <v>7683</v>
      </c>
      <c r="B3760" t="s">
        <v>7684</v>
      </c>
      <c r="C3760" t="str">
        <f>IFERROR(VLOOKUP(Table1[[#This Row],[Ticker]],[1]!Table1[[Symbol]:[Industry]],2,FALSE),"-")</f>
        <v>-</v>
      </c>
      <c r="E3760">
        <v>28.269682319999902</v>
      </c>
      <c r="F3760">
        <v>39.159999999999997</v>
      </c>
      <c r="G3760">
        <v>-11.225566111568099</v>
      </c>
      <c r="H3760">
        <v>-5.0559641897787397</v>
      </c>
      <c r="I3760">
        <v>3.5723454825793901</v>
      </c>
      <c r="J3760">
        <v>-0.76243741453936598</v>
      </c>
      <c r="K3760">
        <v>38.917336977320502</v>
      </c>
      <c r="L3760">
        <v>36.271647136122397</v>
      </c>
      <c r="M3760">
        <v>99.990699005494903</v>
      </c>
      <c r="O3760">
        <v>0</v>
      </c>
      <c r="P3760">
        <v>21.2383900928792</v>
      </c>
    </row>
    <row r="3761" spans="1:17" hidden="1" x14ac:dyDescent="0.3">
      <c r="A3761" t="s">
        <v>7685</v>
      </c>
      <c r="B3761" t="s">
        <v>7686</v>
      </c>
      <c r="C3761" t="str">
        <f>IFERROR(VLOOKUP(Table1[[#This Row],[Ticker]],[1]!Table1[[Symbol]:[Industry]],2,FALSE),"-")</f>
        <v>-</v>
      </c>
      <c r="E3761">
        <v>28.253399999999999</v>
      </c>
      <c r="F3761">
        <v>89.32</v>
      </c>
      <c r="G3761">
        <v>253.68306968317501</v>
      </c>
      <c r="H3761">
        <v>-13.6233799201158</v>
      </c>
      <c r="I3761">
        <v>202.04449262696301</v>
      </c>
      <c r="J3761">
        <v>-6.6289939111309701</v>
      </c>
      <c r="K3761">
        <v>86.080367547589205</v>
      </c>
      <c r="L3761">
        <v>57.377068409737902</v>
      </c>
      <c r="M3761">
        <v>45.195940629903397</v>
      </c>
      <c r="N3761">
        <v>0.56616238988893097</v>
      </c>
      <c r="O3761">
        <v>13.8266905508285</v>
      </c>
      <c r="P3761">
        <v>296.97777777777702</v>
      </c>
      <c r="Q3761">
        <v>0.14019555556007399</v>
      </c>
    </row>
    <row r="3762" spans="1:17" hidden="1" x14ac:dyDescent="0.3">
      <c r="A3762" t="s">
        <v>7687</v>
      </c>
      <c r="B3762" t="s">
        <v>7688</v>
      </c>
      <c r="C3762" t="str">
        <f>IFERROR(VLOOKUP(Table1[[#This Row],[Ticker]],[1]!Table1[[Symbol]:[Industry]],2,FALSE),"-")</f>
        <v>-</v>
      </c>
      <c r="D3762" t="s">
        <v>246</v>
      </c>
      <c r="E3762">
        <v>28.2479175</v>
      </c>
      <c r="F3762">
        <v>94.05</v>
      </c>
      <c r="G3762">
        <v>405.254266296239</v>
      </c>
      <c r="H3762">
        <v>-24.671348805163301</v>
      </c>
      <c r="I3762">
        <v>-13.8593544570882</v>
      </c>
      <c r="J3762">
        <v>-11.233641603021001</v>
      </c>
      <c r="K3762">
        <v>108.06260784756699</v>
      </c>
      <c r="L3762">
        <v>84.634333388191095</v>
      </c>
      <c r="M3762">
        <v>25.6272394530612</v>
      </c>
      <c r="N3762">
        <v>1.47711041289128</v>
      </c>
      <c r="O3762">
        <v>33.9712918660287</v>
      </c>
      <c r="P3762">
        <v>537.19512195121899</v>
      </c>
    </row>
    <row r="3763" spans="1:17" hidden="1" x14ac:dyDescent="0.3">
      <c r="A3763" t="s">
        <v>7689</v>
      </c>
      <c r="B3763" t="s">
        <v>7690</v>
      </c>
      <c r="C3763" t="str">
        <f>IFERROR(VLOOKUP(Table1[[#This Row],[Ticker]],[1]!Table1[[Symbol]:[Industry]],2,FALSE),"-")</f>
        <v>-</v>
      </c>
      <c r="E3763">
        <v>28.185199999999998</v>
      </c>
      <c r="F3763">
        <v>21.63</v>
      </c>
      <c r="G3763">
        <v>14.7859528563322</v>
      </c>
      <c r="H3763">
        <v>4.7507990952454202</v>
      </c>
      <c r="I3763">
        <v>-31.8579997011819</v>
      </c>
      <c r="J3763">
        <v>5.0076882252931201</v>
      </c>
      <c r="K3763">
        <v>21.394554543649601</v>
      </c>
      <c r="L3763">
        <v>21.300979729493498</v>
      </c>
      <c r="M3763">
        <v>69.658214756780595</v>
      </c>
      <c r="N3763">
        <v>2.0965671871335099</v>
      </c>
      <c r="O3763">
        <v>49.144706426259802</v>
      </c>
      <c r="P3763">
        <v>78.612716763005693</v>
      </c>
      <c r="Q3763">
        <v>0.113476443458239</v>
      </c>
    </row>
    <row r="3764" spans="1:17" hidden="1" x14ac:dyDescent="0.3">
      <c r="A3764" t="s">
        <v>7691</v>
      </c>
      <c r="B3764" t="s">
        <v>7692</v>
      </c>
      <c r="C3764" t="str">
        <f>IFERROR(VLOOKUP(Table1[[#This Row],[Ticker]],[1]!Table1[[Symbol]:[Industry]],2,FALSE),"-")</f>
        <v>-</v>
      </c>
      <c r="E3764">
        <v>28.094999999999999</v>
      </c>
      <c r="F3764">
        <v>19</v>
      </c>
      <c r="G3764">
        <v>55.068832450148697</v>
      </c>
      <c r="H3764">
        <v>10.2055742717597</v>
      </c>
      <c r="I3764">
        <v>-14.6235868542001</v>
      </c>
      <c r="J3764">
        <v>6.2661340140320601</v>
      </c>
      <c r="K3764">
        <v>16.6773850006415</v>
      </c>
      <c r="L3764">
        <v>16.373527781732701</v>
      </c>
      <c r="M3764">
        <v>80.8703606847982</v>
      </c>
      <c r="N3764">
        <v>1.5064389654263901</v>
      </c>
      <c r="O3764">
        <v>50.736842105263101</v>
      </c>
      <c r="P3764">
        <v>96.078431372549005</v>
      </c>
      <c r="Q3764">
        <v>8.6295557186215996E-2</v>
      </c>
    </row>
    <row r="3765" spans="1:17" hidden="1" x14ac:dyDescent="0.3">
      <c r="A3765" t="s">
        <v>7693</v>
      </c>
      <c r="B3765" t="s">
        <v>7694</v>
      </c>
      <c r="C3765" t="str">
        <f>IFERROR(VLOOKUP(Table1[[#This Row],[Ticker]],[1]!Table1[[Symbol]:[Industry]],2,FALSE),"-")</f>
        <v>-</v>
      </c>
      <c r="D3765" t="s">
        <v>21</v>
      </c>
      <c r="E3765">
        <v>28.073</v>
      </c>
      <c r="F3765">
        <v>67</v>
      </c>
      <c r="G3765">
        <v>-16.565971126032899</v>
      </c>
      <c r="H3765">
        <v>-17.474264843373501</v>
      </c>
      <c r="I3765">
        <v>-16.0174416255255</v>
      </c>
      <c r="J3765">
        <v>-5.7134943020411297</v>
      </c>
      <c r="K3765">
        <v>73.943961711517602</v>
      </c>
      <c r="L3765">
        <v>69.635603001385903</v>
      </c>
      <c r="M3765">
        <v>1.4649220408959999E-3</v>
      </c>
      <c r="N3765">
        <v>3.2727272727272698</v>
      </c>
      <c r="O3765">
        <v>14.179104477611901</v>
      </c>
      <c r="P3765">
        <v>21.818181818181799</v>
      </c>
    </row>
    <row r="3766" spans="1:17" hidden="1" x14ac:dyDescent="0.3">
      <c r="A3766" t="s">
        <v>7695</v>
      </c>
      <c r="B3766" t="s">
        <v>7696</v>
      </c>
      <c r="C3766" t="str">
        <f>IFERROR(VLOOKUP(Table1[[#This Row],[Ticker]],[1]!Table1[[Symbol]:[Industry]],2,FALSE),"-")</f>
        <v>-</v>
      </c>
      <c r="E3766">
        <v>27.997599999999998</v>
      </c>
      <c r="F3766">
        <v>79</v>
      </c>
      <c r="G3766">
        <v>53.143417845651001</v>
      </c>
      <c r="H3766">
        <v>16.857616057134798</v>
      </c>
      <c r="I3766">
        <v>23.712504423881899</v>
      </c>
      <c r="J3766">
        <v>10.5835809082231</v>
      </c>
      <c r="K3766">
        <v>70.770764604478998</v>
      </c>
      <c r="L3766">
        <v>61.4913613325391</v>
      </c>
      <c r="M3766">
        <v>88.927089961625597</v>
      </c>
      <c r="N3766">
        <v>0.67217630853994503</v>
      </c>
      <c r="O3766">
        <v>0</v>
      </c>
      <c r="P3766">
        <v>139.39393939393901</v>
      </c>
      <c r="Q3766">
        <v>6.0309840375973998E-2</v>
      </c>
    </row>
    <row r="3767" spans="1:17" hidden="1" x14ac:dyDescent="0.3">
      <c r="A3767" t="s">
        <v>7697</v>
      </c>
      <c r="B3767" t="s">
        <v>7698</v>
      </c>
      <c r="C3767" t="str">
        <f>IFERROR(VLOOKUP(Table1[[#This Row],[Ticker]],[1]!Table1[[Symbol]:[Industry]],2,FALSE),"-")</f>
        <v>-</v>
      </c>
      <c r="D3767" t="s">
        <v>413</v>
      </c>
      <c r="E3767">
        <v>27.9507178</v>
      </c>
      <c r="F3767">
        <v>44.12</v>
      </c>
      <c r="G3767">
        <v>127.161181691001</v>
      </c>
      <c r="H3767">
        <v>15.697282563468001</v>
      </c>
      <c r="I3767">
        <v>30.596646775635801</v>
      </c>
      <c r="J3767">
        <v>-0.977075748945894</v>
      </c>
      <c r="K3767">
        <v>41.681356801904599</v>
      </c>
      <c r="L3767">
        <v>33.275808166229297</v>
      </c>
      <c r="M3767">
        <v>54.908180525946797</v>
      </c>
      <c r="N3767">
        <v>2.03617549443879</v>
      </c>
      <c r="O3767">
        <v>26.699909338168599</v>
      </c>
      <c r="P3767">
        <v>212.90780141843899</v>
      </c>
      <c r="Q3767">
        <v>7.7681322946959994E-2</v>
      </c>
    </row>
    <row r="3768" spans="1:17" hidden="1" x14ac:dyDescent="0.3">
      <c r="A3768" t="s">
        <v>7699</v>
      </c>
      <c r="B3768" t="s">
        <v>7700</v>
      </c>
      <c r="C3768" t="str">
        <f>IFERROR(VLOOKUP(Table1[[#This Row],[Ticker]],[1]!Table1[[Symbol]:[Industry]],2,FALSE),"-")</f>
        <v>-</v>
      </c>
      <c r="D3768" t="s">
        <v>304</v>
      </c>
      <c r="E3768">
        <v>27.881332799999999</v>
      </c>
      <c r="F3768">
        <v>17.3</v>
      </c>
      <c r="G3768">
        <v>18.005308876156398</v>
      </c>
      <c r="H3768">
        <v>-12.245153378967901</v>
      </c>
      <c r="I3768">
        <v>-25.453041558491599</v>
      </c>
      <c r="J3768">
        <v>-8.1018869558237601</v>
      </c>
      <c r="K3768">
        <v>17.791761007248301</v>
      </c>
      <c r="L3768">
        <v>16.449870657645899</v>
      </c>
      <c r="M3768">
        <v>39.552447067281598</v>
      </c>
      <c r="N3768">
        <v>0.81258408774416402</v>
      </c>
      <c r="O3768">
        <v>20.462427745664701</v>
      </c>
      <c r="P3768">
        <v>71.117705242334296</v>
      </c>
      <c r="Q3768">
        <v>7.8306152555046998E-2</v>
      </c>
    </row>
    <row r="3769" spans="1:17" hidden="1" x14ac:dyDescent="0.3">
      <c r="A3769" t="s">
        <v>7701</v>
      </c>
      <c r="B3769" t="s">
        <v>7702</v>
      </c>
      <c r="C3769" t="str">
        <f>IFERROR(VLOOKUP(Table1[[#This Row],[Ticker]],[1]!Table1[[Symbol]:[Industry]],2,FALSE),"-")</f>
        <v>-</v>
      </c>
      <c r="D3769" t="s">
        <v>711</v>
      </c>
      <c r="E3769">
        <v>27.800666394</v>
      </c>
      <c r="F3769">
        <v>41.37</v>
      </c>
      <c r="G3769">
        <v>9.6834896159859998</v>
      </c>
      <c r="H3769">
        <v>2.9211662213293401</v>
      </c>
      <c r="I3769">
        <v>-3.61138385331282</v>
      </c>
      <c r="J3769">
        <v>-1.8843521490195501</v>
      </c>
      <c r="K3769">
        <v>37.650033729326303</v>
      </c>
      <c r="L3769">
        <v>36.167865441949203</v>
      </c>
      <c r="M3769">
        <v>53.1716620480071</v>
      </c>
      <c r="N3769">
        <v>1.3933746056651</v>
      </c>
      <c r="O3769">
        <v>0.435097897026826</v>
      </c>
      <c r="P3769">
        <v>36.534653465346501</v>
      </c>
    </row>
    <row r="3770" spans="1:17" hidden="1" x14ac:dyDescent="0.3">
      <c r="A3770" t="s">
        <v>7703</v>
      </c>
      <c r="B3770" t="s">
        <v>7704</v>
      </c>
      <c r="C3770" t="str">
        <f>IFERROR(VLOOKUP(Table1[[#This Row],[Ticker]],[1]!Table1[[Symbol]:[Industry]],2,FALSE),"-")</f>
        <v>-</v>
      </c>
      <c r="E3770">
        <v>27.792449999999999</v>
      </c>
      <c r="F3770">
        <v>0.54</v>
      </c>
      <c r="G3770">
        <v>-40.464536699803404</v>
      </c>
      <c r="H3770">
        <v>-5.0559641897787397</v>
      </c>
      <c r="I3770">
        <v>-39.909813172684501</v>
      </c>
      <c r="J3770">
        <v>1.1243550382908201</v>
      </c>
      <c r="K3770">
        <v>0.53408681399973001</v>
      </c>
      <c r="L3770">
        <v>0.60671771715598399</v>
      </c>
      <c r="M3770">
        <v>58.917532024126501</v>
      </c>
      <c r="N3770">
        <v>1.74465232909641</v>
      </c>
      <c r="O3770">
        <v>44.4444444444444</v>
      </c>
      <c r="P3770">
        <v>25.581395348837201</v>
      </c>
      <c r="Q3770">
        <v>-0.11064147699405499</v>
      </c>
    </row>
    <row r="3771" spans="1:17" hidden="1" x14ac:dyDescent="0.3">
      <c r="A3771" t="s">
        <v>7705</v>
      </c>
      <c r="B3771" t="s">
        <v>7706</v>
      </c>
      <c r="C3771" t="str">
        <f>IFERROR(VLOOKUP(Table1[[#This Row],[Ticker]],[1]!Table1[[Symbol]:[Industry]],2,FALSE),"-")</f>
        <v>-</v>
      </c>
      <c r="E3771">
        <v>27.734463000000002</v>
      </c>
      <c r="F3771">
        <v>25.65</v>
      </c>
      <c r="G3771">
        <v>-29.2322253790487</v>
      </c>
      <c r="H3771">
        <v>3.4546741080936099</v>
      </c>
      <c r="I3771">
        <v>11.1117695611283</v>
      </c>
      <c r="J3771">
        <v>10.391408739306801</v>
      </c>
      <c r="K3771">
        <v>22.832741566364199</v>
      </c>
      <c r="L3771">
        <v>22.094038033946401</v>
      </c>
      <c r="M3771">
        <v>84.956977539503995</v>
      </c>
      <c r="N3771">
        <v>1.25347594303555</v>
      </c>
      <c r="O3771">
        <v>8.3820662768031298</v>
      </c>
      <c r="P3771">
        <v>63.375796178343897</v>
      </c>
      <c r="Q3771">
        <v>8.8372307969246E-2</v>
      </c>
    </row>
    <row r="3772" spans="1:17" hidden="1" x14ac:dyDescent="0.3">
      <c r="A3772" t="s">
        <v>7707</v>
      </c>
      <c r="B3772" t="s">
        <v>7708</v>
      </c>
      <c r="C3772" t="str">
        <f>IFERROR(VLOOKUP(Table1[[#This Row],[Ticker]],[1]!Table1[[Symbol]:[Industry]],2,FALSE),"-")</f>
        <v>-</v>
      </c>
      <c r="E3772">
        <v>27.729520000000001</v>
      </c>
      <c r="F3772">
        <v>205</v>
      </c>
      <c r="G3772">
        <v>25.562381387668701</v>
      </c>
      <c r="H3772">
        <v>33.198164559799899</v>
      </c>
      <c r="I3772">
        <v>40.054604914787603</v>
      </c>
      <c r="J3772">
        <v>-3.7425698648704899</v>
      </c>
      <c r="M3772">
        <v>58.933877610329503</v>
      </c>
      <c r="O3772">
        <v>14.3414634146341</v>
      </c>
      <c r="P3772">
        <v>68.3087027914614</v>
      </c>
    </row>
    <row r="3773" spans="1:17" hidden="1" x14ac:dyDescent="0.3">
      <c r="A3773" t="s">
        <v>7709</v>
      </c>
      <c r="B3773" t="s">
        <v>7710</v>
      </c>
      <c r="C3773" t="str">
        <f>IFERROR(VLOOKUP(Table1[[#This Row],[Ticker]],[1]!Table1[[Symbol]:[Industry]],2,FALSE),"-")</f>
        <v>-</v>
      </c>
      <c r="E3773">
        <v>27.713321824000001</v>
      </c>
      <c r="F3773">
        <v>38.83</v>
      </c>
      <c r="G3773">
        <v>-44.222142519909198</v>
      </c>
      <c r="H3773">
        <v>10.201178667364101</v>
      </c>
      <c r="I3773">
        <v>-29.729918992790299</v>
      </c>
      <c r="J3773">
        <v>-5.0566248403993699</v>
      </c>
      <c r="M3773">
        <v>35.119923020722801</v>
      </c>
      <c r="O3773">
        <v>55.266546484676702</v>
      </c>
      <c r="P3773">
        <v>5.3731343283581898</v>
      </c>
    </row>
    <row r="3774" spans="1:17" hidden="1" x14ac:dyDescent="0.3">
      <c r="A3774" t="s">
        <v>7711</v>
      </c>
      <c r="B3774" t="s">
        <v>7712</v>
      </c>
      <c r="C3774" t="str">
        <f>IFERROR(VLOOKUP(Table1[[#This Row],[Ticker]],[1]!Table1[[Symbol]:[Industry]],2,FALSE),"-")</f>
        <v>-</v>
      </c>
      <c r="D3774" t="s">
        <v>290</v>
      </c>
      <c r="E3774">
        <v>27.635003999999999</v>
      </c>
      <c r="F3774">
        <v>35.46</v>
      </c>
      <c r="G3774">
        <v>11.0931164603361</v>
      </c>
      <c r="H3774">
        <v>-7.7131596646537597</v>
      </c>
      <c r="I3774">
        <v>-21.103155042082701</v>
      </c>
      <c r="J3774">
        <v>-7.5634449712144303</v>
      </c>
      <c r="K3774">
        <v>35.855716235420402</v>
      </c>
      <c r="L3774">
        <v>34.451722441385698</v>
      </c>
      <c r="M3774">
        <v>55.119241410419598</v>
      </c>
      <c r="N3774">
        <v>1.86612029776522</v>
      </c>
      <c r="O3774">
        <v>54.117315284827903</v>
      </c>
      <c r="P3774">
        <v>68.857142857142804</v>
      </c>
      <c r="Q3774">
        <v>7.2048701520920994E-2</v>
      </c>
    </row>
    <row r="3775" spans="1:17" hidden="1" x14ac:dyDescent="0.3">
      <c r="A3775" t="s">
        <v>7713</v>
      </c>
      <c r="B3775" t="s">
        <v>7714</v>
      </c>
      <c r="C3775" t="str">
        <f>IFERROR(VLOOKUP(Table1[[#This Row],[Ticker]],[1]!Table1[[Symbol]:[Industry]],2,FALSE),"-")</f>
        <v>-</v>
      </c>
      <c r="D3775" t="s">
        <v>140</v>
      </c>
      <c r="E3775">
        <v>27.600654200000001</v>
      </c>
      <c r="F3775">
        <v>83.29</v>
      </c>
      <c r="G3775">
        <v>23.6700353722686</v>
      </c>
      <c r="H3775">
        <v>9.1951785905385606</v>
      </c>
      <c r="I3775">
        <v>1.59522907315903</v>
      </c>
      <c r="J3775">
        <v>1.1931714636849999</v>
      </c>
      <c r="K3775">
        <v>73.283503561449194</v>
      </c>
      <c r="L3775">
        <v>64.556588935912103</v>
      </c>
      <c r="M3775">
        <v>73.508290075725398</v>
      </c>
      <c r="N3775">
        <v>1.2666279407493399</v>
      </c>
      <c r="O3775">
        <v>33.1972625765397</v>
      </c>
      <c r="P3775">
        <v>101.719544683942</v>
      </c>
      <c r="Q3775">
        <v>2.4914873182463999E-2</v>
      </c>
    </row>
    <row r="3776" spans="1:17" hidden="1" x14ac:dyDescent="0.3">
      <c r="A3776" t="s">
        <v>7715</v>
      </c>
      <c r="B3776" t="s">
        <v>7716</v>
      </c>
      <c r="C3776" t="str">
        <f>IFERROR(VLOOKUP(Table1[[#This Row],[Ticker]],[1]!Table1[[Symbol]:[Industry]],2,FALSE),"-")</f>
        <v>-</v>
      </c>
      <c r="D3776" t="s">
        <v>548</v>
      </c>
      <c r="E3776">
        <v>27.546749999999999</v>
      </c>
      <c r="F3776">
        <v>20.38</v>
      </c>
      <c r="G3776">
        <v>292.93952708620401</v>
      </c>
      <c r="H3776">
        <v>45.2694154197657</v>
      </c>
      <c r="I3776">
        <v>163.123925018948</v>
      </c>
      <c r="J3776">
        <v>-0.85854505509678902</v>
      </c>
      <c r="K3776">
        <v>13.8822212886915</v>
      </c>
      <c r="L3776">
        <v>9.3961345086576298</v>
      </c>
      <c r="M3776">
        <v>79.192059222391293</v>
      </c>
      <c r="N3776">
        <v>2.2853809925708801</v>
      </c>
      <c r="O3776">
        <v>6.1825318940137404</v>
      </c>
      <c r="P3776">
        <v>342.08242950108399</v>
      </c>
      <c r="Q3776">
        <v>0.115392729989673</v>
      </c>
    </row>
    <row r="3777" spans="1:17" hidden="1" x14ac:dyDescent="0.3">
      <c r="A3777" t="s">
        <v>7717</v>
      </c>
      <c r="B3777" t="s">
        <v>7718</v>
      </c>
      <c r="C3777" t="str">
        <f>IFERROR(VLOOKUP(Table1[[#This Row],[Ticker]],[1]!Table1[[Symbol]:[Industry]],2,FALSE),"-")</f>
        <v>-</v>
      </c>
      <c r="D3777" t="s">
        <v>243</v>
      </c>
      <c r="E3777">
        <v>27.537543122999999</v>
      </c>
      <c r="F3777">
        <v>9.27</v>
      </c>
      <c r="G3777">
        <v>9.5217169658856697</v>
      </c>
      <c r="H3777">
        <v>-3.1015667956419302</v>
      </c>
      <c r="I3777">
        <v>-40.437184028505598</v>
      </c>
      <c r="J3777">
        <v>-3.4567379326740699</v>
      </c>
      <c r="K3777">
        <v>9.5126924139728892</v>
      </c>
      <c r="L3777">
        <v>9.4879638071947507</v>
      </c>
      <c r="M3777">
        <v>48.828085583418599</v>
      </c>
      <c r="N3777">
        <v>0.55761802196333299</v>
      </c>
      <c r="O3777">
        <v>48.327939590075502</v>
      </c>
      <c r="P3777">
        <v>66.726618705035904</v>
      </c>
      <c r="Q3777">
        <v>5.5690332774946998E-2</v>
      </c>
    </row>
    <row r="3778" spans="1:17" hidden="1" x14ac:dyDescent="0.3">
      <c r="A3778" t="s">
        <v>7719</v>
      </c>
      <c r="B3778" t="s">
        <v>7720</v>
      </c>
      <c r="C3778" t="str">
        <f>IFERROR(VLOOKUP(Table1[[#This Row],[Ticker]],[1]!Table1[[Symbol]:[Industry]],2,FALSE),"-")</f>
        <v>-</v>
      </c>
      <c r="D3778" t="s">
        <v>193</v>
      </c>
      <c r="E3778">
        <v>27.514291499999999</v>
      </c>
      <c r="F3778">
        <v>15.82</v>
      </c>
      <c r="G3778">
        <v>42.6150573172905</v>
      </c>
      <c r="H3778">
        <v>58.179329927868302</v>
      </c>
      <c r="I3778">
        <v>28.712409049537602</v>
      </c>
      <c r="J3778">
        <v>1.5102898581878901</v>
      </c>
      <c r="K3778">
        <v>12.4994340370438</v>
      </c>
      <c r="L3778">
        <v>10.743230737438701</v>
      </c>
      <c r="M3778">
        <v>76.063575670651502</v>
      </c>
      <c r="N3778">
        <v>2.9176129378868301</v>
      </c>
      <c r="O3778">
        <v>13.78002528445</v>
      </c>
      <c r="P3778">
        <v>118.206896551724</v>
      </c>
      <c r="Q3778">
        <v>6.6109033649090002E-2</v>
      </c>
    </row>
    <row r="3779" spans="1:17" hidden="1" x14ac:dyDescent="0.3">
      <c r="A3779" t="s">
        <v>7721</v>
      </c>
      <c r="B3779" t="s">
        <v>7722</v>
      </c>
      <c r="C3779" t="str">
        <f>IFERROR(VLOOKUP(Table1[[#This Row],[Ticker]],[1]!Table1[[Symbol]:[Industry]],2,FALSE),"-")</f>
        <v>-</v>
      </c>
      <c r="E3779">
        <v>27.490640625000001</v>
      </c>
      <c r="F3779">
        <v>43.62</v>
      </c>
      <c r="G3779">
        <v>230.84612054835301</v>
      </c>
      <c r="H3779">
        <v>-5.0559641897787397</v>
      </c>
      <c r="I3779">
        <v>60.569427633958398</v>
      </c>
      <c r="J3779">
        <v>-3.9918114468331001</v>
      </c>
      <c r="K3779">
        <v>42.570293709016703</v>
      </c>
      <c r="L3779">
        <v>33.855437980851697</v>
      </c>
      <c r="M3779">
        <v>42.389114086052402</v>
      </c>
      <c r="N3779">
        <v>0.40493264895736703</v>
      </c>
      <c r="O3779">
        <v>29.6882164144887</v>
      </c>
      <c r="P3779">
        <v>296.54545454545399</v>
      </c>
      <c r="Q3779">
        <v>9.5253680573121002E-2</v>
      </c>
    </row>
    <row r="3780" spans="1:17" hidden="1" x14ac:dyDescent="0.3">
      <c r="A3780" t="s">
        <v>7723</v>
      </c>
      <c r="B3780" t="s">
        <v>7724</v>
      </c>
      <c r="C3780" t="str">
        <f>IFERROR(VLOOKUP(Table1[[#This Row],[Ticker]],[1]!Table1[[Symbol]:[Industry]],2,FALSE),"-")</f>
        <v>-</v>
      </c>
      <c r="D3780" t="s">
        <v>253</v>
      </c>
      <c r="E3780">
        <v>27.48625698</v>
      </c>
      <c r="F3780">
        <v>4.99</v>
      </c>
      <c r="G3780">
        <v>372.597963300196</v>
      </c>
      <c r="H3780">
        <v>39.841994993894701</v>
      </c>
      <c r="I3780">
        <v>76.392073619768297</v>
      </c>
      <c r="J3780">
        <v>7.0466732145278597</v>
      </c>
      <c r="K3780">
        <v>3.88309375768333</v>
      </c>
      <c r="L3780">
        <v>2.8243322813670302</v>
      </c>
      <c r="M3780">
        <v>98.469686009555801</v>
      </c>
      <c r="N3780">
        <v>1.28814461152236</v>
      </c>
      <c r="O3780">
        <v>0</v>
      </c>
      <c r="P3780">
        <v>399</v>
      </c>
      <c r="Q3780">
        <v>0.20391379383504199</v>
      </c>
    </row>
    <row r="3781" spans="1:17" hidden="1" x14ac:dyDescent="0.3">
      <c r="A3781" t="s">
        <v>7725</v>
      </c>
      <c r="B3781" t="s">
        <v>7726</v>
      </c>
      <c r="C3781" t="str">
        <f>IFERROR(VLOOKUP(Table1[[#This Row],[Ticker]],[1]!Table1[[Symbol]:[Industry]],2,FALSE),"-")</f>
        <v>-</v>
      </c>
      <c r="D3781" t="s">
        <v>130</v>
      </c>
      <c r="E3781">
        <v>27.478290000000001</v>
      </c>
      <c r="F3781">
        <v>9.0299999999999994</v>
      </c>
      <c r="G3781">
        <v>10.416145118378299</v>
      </c>
      <c r="H3781">
        <v>-10.003332610831301</v>
      </c>
      <c r="I3781">
        <v>2.39398429566987</v>
      </c>
      <c r="J3781">
        <v>9.7638783749343094</v>
      </c>
      <c r="K3781">
        <v>7.8989840469442001</v>
      </c>
      <c r="L3781">
        <v>5.6921062384995302</v>
      </c>
      <c r="M3781">
        <v>58.283255962507198</v>
      </c>
      <c r="N3781">
        <v>1.59301044322013</v>
      </c>
      <c r="O3781">
        <v>5.2048726467331203</v>
      </c>
      <c r="P3781">
        <v>36.818181818181799</v>
      </c>
      <c r="Q3781">
        <v>9.2545022880582001E-2</v>
      </c>
    </row>
    <row r="3782" spans="1:17" hidden="1" x14ac:dyDescent="0.3">
      <c r="A3782" t="s">
        <v>7727</v>
      </c>
      <c r="B3782" t="s">
        <v>7728</v>
      </c>
      <c r="C3782" t="str">
        <f>IFERROR(VLOOKUP(Table1[[#This Row],[Ticker]],[1]!Table1[[Symbol]:[Industry]],2,FALSE),"-")</f>
        <v>-</v>
      </c>
      <c r="D3782" t="s">
        <v>62</v>
      </c>
      <c r="E3782">
        <v>27.46368</v>
      </c>
      <c r="F3782">
        <v>62</v>
      </c>
      <c r="G3782">
        <v>-48.707801110830999</v>
      </c>
      <c r="H3782">
        <v>-15.5125179453015</v>
      </c>
      <c r="I3782">
        <v>-17.181012561530899</v>
      </c>
      <c r="J3782">
        <v>-5.7624374145393702</v>
      </c>
      <c r="K3782">
        <v>67.127082824439199</v>
      </c>
      <c r="M3782">
        <v>49.929890835488202</v>
      </c>
      <c r="N3782">
        <v>0.41224188790560401</v>
      </c>
      <c r="O3782">
        <v>35.4838709677419</v>
      </c>
      <c r="P3782">
        <v>8.0139372822299606</v>
      </c>
    </row>
    <row r="3783" spans="1:17" hidden="1" x14ac:dyDescent="0.3">
      <c r="A3783" t="s">
        <v>7729</v>
      </c>
      <c r="B3783" t="s">
        <v>7730</v>
      </c>
      <c r="C3783" t="str">
        <f>IFERROR(VLOOKUP(Table1[[#This Row],[Ticker]],[1]!Table1[[Symbol]:[Industry]],2,FALSE),"-")</f>
        <v>-</v>
      </c>
      <c r="D3783" t="s">
        <v>140</v>
      </c>
      <c r="E3783">
        <v>27.390017400000001</v>
      </c>
      <c r="F3783">
        <v>17.63</v>
      </c>
      <c r="G3783">
        <v>1.55654318185334</v>
      </c>
      <c r="H3783">
        <v>-4.7827401460628902</v>
      </c>
      <c r="I3783">
        <v>11.3769001140287</v>
      </c>
      <c r="J3783">
        <v>-4.1326322539284996</v>
      </c>
      <c r="K3783">
        <v>18.041151759835799</v>
      </c>
      <c r="L3783">
        <v>17.059086125399599</v>
      </c>
      <c r="M3783">
        <v>54.752677341471298</v>
      </c>
      <c r="N3783">
        <v>1.18809964089493</v>
      </c>
      <c r="O3783">
        <v>50.085082246171297</v>
      </c>
      <c r="P3783">
        <v>42.753036437246898</v>
      </c>
      <c r="Q3783">
        <v>9.2100127773412005E-2</v>
      </c>
    </row>
    <row r="3784" spans="1:17" hidden="1" x14ac:dyDescent="0.3">
      <c r="A3784" t="s">
        <v>7731</v>
      </c>
      <c r="B3784" t="s">
        <v>7732</v>
      </c>
      <c r="C3784" t="str">
        <f>IFERROR(VLOOKUP(Table1[[#This Row],[Ticker]],[1]!Table1[[Symbol]:[Industry]],2,FALSE),"-")</f>
        <v>-</v>
      </c>
      <c r="E3784">
        <v>27.374451132000001</v>
      </c>
      <c r="F3784">
        <v>37.659999999999997</v>
      </c>
      <c r="G3784">
        <v>40.604615184897099</v>
      </c>
      <c r="H3784">
        <v>-21.085977832343499</v>
      </c>
      <c r="I3784">
        <v>-31.6113057099979</v>
      </c>
      <c r="J3784">
        <v>-2.28243741453936</v>
      </c>
      <c r="K3784">
        <v>41.663813034969003</v>
      </c>
      <c r="L3784">
        <v>41.567974445617899</v>
      </c>
      <c r="M3784">
        <v>34.296349436416897</v>
      </c>
      <c r="N3784">
        <v>0.65043361534521404</v>
      </c>
      <c r="O3784">
        <v>78.6776420605417</v>
      </c>
      <c r="P3784">
        <v>95.433316035288001</v>
      </c>
      <c r="Q3784">
        <v>0.10229770368275699</v>
      </c>
    </row>
    <row r="3785" spans="1:17" hidden="1" x14ac:dyDescent="0.3">
      <c r="A3785" t="s">
        <v>7733</v>
      </c>
      <c r="B3785" t="s">
        <v>7734</v>
      </c>
      <c r="C3785" t="str">
        <f>IFERROR(VLOOKUP(Table1[[#This Row],[Ticker]],[1]!Table1[[Symbol]:[Industry]],2,FALSE),"-")</f>
        <v>-</v>
      </c>
      <c r="D3785" t="s">
        <v>193</v>
      </c>
      <c r="E3785">
        <v>27.357759959999999</v>
      </c>
      <c r="F3785">
        <v>15.19</v>
      </c>
      <c r="G3785">
        <v>-17.9020366998034</v>
      </c>
      <c r="H3785">
        <v>-6.6483208776768299</v>
      </c>
      <c r="I3785">
        <v>-23.544484493219699</v>
      </c>
      <c r="J3785">
        <v>-5.3920670441689902</v>
      </c>
      <c r="K3785">
        <v>16.196531929768899</v>
      </c>
      <c r="L3785">
        <v>16.108114414867199</v>
      </c>
      <c r="M3785">
        <v>39.057511339172997</v>
      </c>
      <c r="N3785">
        <v>1.7147129186602801</v>
      </c>
      <c r="O3785">
        <v>76.102699144173798</v>
      </c>
      <c r="P3785">
        <v>26.688907422852299</v>
      </c>
      <c r="Q3785">
        <v>1.8353064693552999E-2</v>
      </c>
    </row>
    <row r="3786" spans="1:17" hidden="1" x14ac:dyDescent="0.3">
      <c r="A3786" t="s">
        <v>7735</v>
      </c>
      <c r="B3786" t="s">
        <v>7736</v>
      </c>
      <c r="C3786" t="str">
        <f>IFERROR(VLOOKUP(Table1[[#This Row],[Ticker]],[1]!Table1[[Symbol]:[Industry]],2,FALSE),"-")</f>
        <v>-</v>
      </c>
      <c r="D3786" t="s">
        <v>46</v>
      </c>
      <c r="E3786">
        <v>27.337499999999999</v>
      </c>
      <c r="F3786">
        <v>37.5</v>
      </c>
      <c r="G3786">
        <v>-71.577475296294693</v>
      </c>
      <c r="H3786">
        <v>0.57783862712266698</v>
      </c>
      <c r="I3786">
        <v>-53.040111445839898</v>
      </c>
      <c r="J3786">
        <v>3.4042292521272999</v>
      </c>
      <c r="K3786">
        <v>36.773508210414001</v>
      </c>
      <c r="M3786">
        <v>64.711270742113001</v>
      </c>
      <c r="N3786">
        <v>1.8851485148514799</v>
      </c>
      <c r="O3786">
        <v>99.733333333333306</v>
      </c>
      <c r="P3786">
        <v>19.047619047619001</v>
      </c>
    </row>
    <row r="3787" spans="1:17" hidden="1" x14ac:dyDescent="0.3">
      <c r="A3787" t="s">
        <v>7737</v>
      </c>
      <c r="B3787" t="s">
        <v>7738</v>
      </c>
      <c r="C3787" t="str">
        <f>IFERROR(VLOOKUP(Table1[[#This Row],[Ticker]],[1]!Table1[[Symbol]:[Industry]],2,FALSE),"-")</f>
        <v>-</v>
      </c>
      <c r="E3787">
        <v>27.288758000000001</v>
      </c>
      <c r="F3787">
        <v>69.23</v>
      </c>
      <c r="G3787">
        <v>48.553737876896001</v>
      </c>
      <c r="H3787">
        <v>1.05090603922889</v>
      </c>
      <c r="I3787">
        <v>25.971087046395301</v>
      </c>
      <c r="J3787">
        <v>5.7346511542623402</v>
      </c>
      <c r="K3787">
        <v>65.524842231232995</v>
      </c>
      <c r="L3787">
        <v>55.159240980574602</v>
      </c>
      <c r="M3787">
        <v>54.758196528469099</v>
      </c>
      <c r="N3787">
        <v>0.85931617133228999</v>
      </c>
      <c r="O3787">
        <v>15.267947421638</v>
      </c>
      <c r="P3787">
        <v>109.787878787878</v>
      </c>
      <c r="Q3787">
        <v>0.113663735450796</v>
      </c>
    </row>
    <row r="3788" spans="1:17" hidden="1" x14ac:dyDescent="0.3">
      <c r="A3788" t="s">
        <v>7739</v>
      </c>
      <c r="B3788" t="s">
        <v>7740</v>
      </c>
      <c r="C3788" t="str">
        <f>IFERROR(VLOOKUP(Table1[[#This Row],[Ticker]],[1]!Table1[[Symbol]:[Industry]],2,FALSE),"-")</f>
        <v>-</v>
      </c>
      <c r="E3788">
        <v>27.240300000000001</v>
      </c>
      <c r="F3788">
        <v>182</v>
      </c>
      <c r="G3788">
        <v>-37.621548894925397</v>
      </c>
      <c r="H3788">
        <v>-9.7618465427199101</v>
      </c>
      <c r="I3788">
        <v>-13.796605625514699</v>
      </c>
      <c r="J3788">
        <v>-1.9819496096613101</v>
      </c>
      <c r="K3788">
        <v>158.79222050118099</v>
      </c>
      <c r="L3788">
        <v>173.19455008665801</v>
      </c>
      <c r="M3788">
        <v>53.199794965639498</v>
      </c>
      <c r="N3788">
        <v>0.94464195022854203</v>
      </c>
      <c r="O3788">
        <v>39.560439560439498</v>
      </c>
      <c r="P3788">
        <v>49.180327868852402</v>
      </c>
    </row>
    <row r="3789" spans="1:17" hidden="1" x14ac:dyDescent="0.3">
      <c r="A3789" t="s">
        <v>7741</v>
      </c>
      <c r="B3789" t="s">
        <v>7742</v>
      </c>
      <c r="C3789" t="str">
        <f>IFERROR(VLOOKUP(Table1[[#This Row],[Ticker]],[1]!Table1[[Symbol]:[Industry]],2,FALSE),"-")</f>
        <v>-</v>
      </c>
      <c r="D3789" t="s">
        <v>553</v>
      </c>
      <c r="E3789">
        <v>27.2332863</v>
      </c>
      <c r="F3789">
        <v>15.45</v>
      </c>
      <c r="G3789">
        <v>20.600817724554201</v>
      </c>
      <c r="H3789">
        <v>-5.0559641897787397</v>
      </c>
      <c r="I3789">
        <v>-1.6314405816781099</v>
      </c>
      <c r="J3789">
        <v>-0.76243741453936598</v>
      </c>
      <c r="K3789">
        <v>15.407491056088</v>
      </c>
      <c r="L3789">
        <v>14.0785239577543</v>
      </c>
      <c r="M3789">
        <v>99.999999954906997</v>
      </c>
      <c r="N3789">
        <v>0</v>
      </c>
      <c r="O3789">
        <v>4.9190938511326898</v>
      </c>
      <c r="P3789">
        <v>54.6546546546546</v>
      </c>
    </row>
    <row r="3790" spans="1:17" hidden="1" x14ac:dyDescent="0.3">
      <c r="A3790" t="s">
        <v>7743</v>
      </c>
      <c r="B3790" t="s">
        <v>7744</v>
      </c>
      <c r="C3790" t="str">
        <f>IFERROR(VLOOKUP(Table1[[#This Row],[Ticker]],[1]!Table1[[Symbol]:[Industry]],2,FALSE),"-")</f>
        <v>-</v>
      </c>
      <c r="D3790" t="s">
        <v>413</v>
      </c>
      <c r="E3790">
        <v>27.186509000000001</v>
      </c>
      <c r="F3790">
        <v>43.86</v>
      </c>
      <c r="G3790">
        <v>20.188872391105601</v>
      </c>
      <c r="H3790">
        <v>18.622388620460502</v>
      </c>
      <c r="I3790">
        <v>-13.701125308824199</v>
      </c>
      <c r="J3790">
        <v>26.711035484800998</v>
      </c>
      <c r="K3790">
        <v>35.380474163517697</v>
      </c>
      <c r="L3790">
        <v>34.906516997401603</v>
      </c>
      <c r="M3790">
        <v>89.387188262118897</v>
      </c>
      <c r="N3790">
        <v>3.5938544622146802</v>
      </c>
      <c r="O3790">
        <v>17.191062471500199</v>
      </c>
      <c r="P3790">
        <v>73.702970297029694</v>
      </c>
      <c r="Q3790">
        <v>6.7272346635040003E-3</v>
      </c>
    </row>
    <row r="3791" spans="1:17" hidden="1" x14ac:dyDescent="0.3">
      <c r="A3791" t="s">
        <v>7745</v>
      </c>
      <c r="B3791" t="s">
        <v>7746</v>
      </c>
      <c r="C3791" t="str">
        <f>IFERROR(VLOOKUP(Table1[[#This Row],[Ticker]],[1]!Table1[[Symbol]:[Industry]],2,FALSE),"-")</f>
        <v>-</v>
      </c>
      <c r="D3791" t="s">
        <v>130</v>
      </c>
      <c r="E3791">
        <v>27.070560152999999</v>
      </c>
      <c r="F3791">
        <v>19.97</v>
      </c>
      <c r="G3791">
        <v>4.4629698532764701</v>
      </c>
      <c r="H3791">
        <v>-7.7760433193534002</v>
      </c>
      <c r="I3791">
        <v>-36.693240667976397</v>
      </c>
      <c r="J3791">
        <v>-3.5786429481361801</v>
      </c>
      <c r="K3791">
        <v>20.651489276208501</v>
      </c>
      <c r="L3791">
        <v>21.237128472177101</v>
      </c>
      <c r="M3791">
        <v>44.935491583527799</v>
      </c>
      <c r="N3791">
        <v>0.77528271431797502</v>
      </c>
      <c r="O3791">
        <v>87.130696044066099</v>
      </c>
      <c r="P3791">
        <v>59.123505976095501</v>
      </c>
      <c r="Q3791">
        <v>0.11198128605134799</v>
      </c>
    </row>
    <row r="3792" spans="1:17" hidden="1" x14ac:dyDescent="0.3">
      <c r="A3792" t="s">
        <v>7747</v>
      </c>
      <c r="B3792" t="s">
        <v>7748</v>
      </c>
      <c r="C3792" t="str">
        <f>IFERROR(VLOOKUP(Table1[[#This Row],[Ticker]],[1]!Table1[[Symbol]:[Industry]],2,FALSE),"-")</f>
        <v>-</v>
      </c>
      <c r="D3792" t="s">
        <v>637</v>
      </c>
      <c r="E3792">
        <v>27.044181999999999</v>
      </c>
      <c r="F3792">
        <v>22.41</v>
      </c>
      <c r="G3792">
        <v>-18.088841919716401</v>
      </c>
      <c r="H3792">
        <v>7.90606112667695</v>
      </c>
      <c r="I3792">
        <v>-26.894638665856</v>
      </c>
      <c r="J3792">
        <v>-15.739571560880799</v>
      </c>
      <c r="K3792">
        <v>21.997231722850799</v>
      </c>
      <c r="L3792">
        <v>23.964947750325798</v>
      </c>
      <c r="M3792">
        <v>43.661379541978803</v>
      </c>
      <c r="N3792">
        <v>1.8169584693824199</v>
      </c>
      <c r="O3792">
        <v>90.361445783132496</v>
      </c>
      <c r="P3792">
        <v>35.735917625681402</v>
      </c>
      <c r="Q3792">
        <v>-6.8485564541808999E-2</v>
      </c>
    </row>
    <row r="3793" spans="1:17" hidden="1" x14ac:dyDescent="0.3">
      <c r="A3793" t="s">
        <v>7749</v>
      </c>
      <c r="B3793" t="s">
        <v>7750</v>
      </c>
      <c r="C3793" t="str">
        <f>IFERROR(VLOOKUP(Table1[[#This Row],[Ticker]],[1]!Table1[[Symbol]:[Industry]],2,FALSE),"-")</f>
        <v>-</v>
      </c>
      <c r="D3793" t="s">
        <v>21</v>
      </c>
      <c r="E3793">
        <v>27.034478394000001</v>
      </c>
      <c r="F3793">
        <v>17.13</v>
      </c>
      <c r="G3793">
        <v>-7.44370336647013</v>
      </c>
      <c r="H3793">
        <v>-7.0727709124678304</v>
      </c>
      <c r="I3793">
        <v>-18.303255795635302</v>
      </c>
      <c r="J3793">
        <v>-3.8649304893316199</v>
      </c>
      <c r="K3793">
        <v>16.832313480929599</v>
      </c>
      <c r="L3793">
        <v>16.6552627749553</v>
      </c>
      <c r="M3793">
        <v>57.126424484729299</v>
      </c>
      <c r="N3793">
        <v>1.0525758661510101</v>
      </c>
      <c r="O3793">
        <v>35.726795096322199</v>
      </c>
      <c r="P3793">
        <v>42.75</v>
      </c>
      <c r="Q3793">
        <v>5.9131661307044003E-2</v>
      </c>
    </row>
    <row r="3794" spans="1:17" hidden="1" x14ac:dyDescent="0.3">
      <c r="A3794" t="s">
        <v>7751</v>
      </c>
      <c r="B3794" t="s">
        <v>7752</v>
      </c>
      <c r="C3794" t="str">
        <f>IFERROR(VLOOKUP(Table1[[#This Row],[Ticker]],[1]!Table1[[Symbol]:[Industry]],2,FALSE),"-")</f>
        <v>-</v>
      </c>
      <c r="D3794" t="s">
        <v>2929</v>
      </c>
      <c r="E3794">
        <v>27.030827627999901</v>
      </c>
      <c r="F3794">
        <v>21.31</v>
      </c>
      <c r="G3794">
        <v>-15.470230348944501</v>
      </c>
      <c r="H3794">
        <v>-15.805964189778701</v>
      </c>
      <c r="I3794">
        <v>-28.373944885738201</v>
      </c>
      <c r="J3794">
        <v>-6.0255953092761896</v>
      </c>
      <c r="K3794">
        <v>22.285696575900001</v>
      </c>
      <c r="L3794">
        <v>22.5765102912994</v>
      </c>
      <c r="M3794">
        <v>44.841401573694696</v>
      </c>
      <c r="N3794">
        <v>1.3452190316181001</v>
      </c>
      <c r="O3794">
        <v>80.666353824495502</v>
      </c>
      <c r="P3794">
        <v>35.646085295989799</v>
      </c>
      <c r="Q3794">
        <v>9.2841031673188995E-2</v>
      </c>
    </row>
    <row r="3795" spans="1:17" hidden="1" x14ac:dyDescent="0.3">
      <c r="A3795" t="s">
        <v>7753</v>
      </c>
      <c r="B3795" t="s">
        <v>7754</v>
      </c>
      <c r="C3795" t="str">
        <f>IFERROR(VLOOKUP(Table1[[#This Row],[Ticker]],[1]!Table1[[Symbol]:[Industry]],2,FALSE),"-")</f>
        <v>-</v>
      </c>
      <c r="E3795">
        <v>27.008140000000001</v>
      </c>
      <c r="F3795">
        <v>23</v>
      </c>
      <c r="G3795">
        <v>154.08576817824499</v>
      </c>
      <c r="H3795">
        <v>50.6573076342099</v>
      </c>
      <c r="I3795">
        <v>69.478199445611907</v>
      </c>
      <c r="J3795">
        <v>14.954862163519699</v>
      </c>
      <c r="K3795">
        <v>17.023364872136899</v>
      </c>
      <c r="L3795">
        <v>13.398417747979201</v>
      </c>
      <c r="M3795">
        <v>82.433686795759797</v>
      </c>
      <c r="N3795">
        <v>1.4090909090909001</v>
      </c>
      <c r="O3795">
        <v>0.13043478260870101</v>
      </c>
      <c r="P3795">
        <v>265.079365079365</v>
      </c>
    </row>
    <row r="3796" spans="1:17" hidden="1" x14ac:dyDescent="0.3">
      <c r="A3796" t="s">
        <v>7755</v>
      </c>
      <c r="B3796" t="s">
        <v>7756</v>
      </c>
      <c r="C3796" t="str">
        <f>IFERROR(VLOOKUP(Table1[[#This Row],[Ticker]],[1]!Table1[[Symbol]:[Industry]],2,FALSE),"-")</f>
        <v>-</v>
      </c>
      <c r="D3796" t="s">
        <v>299</v>
      </c>
      <c r="E3796">
        <v>27.008099999999999</v>
      </c>
      <c r="F3796">
        <v>32</v>
      </c>
      <c r="G3796">
        <v>-66.308139986188394</v>
      </c>
      <c r="H3796">
        <v>-1.3892975231120599</v>
      </c>
      <c r="I3796">
        <v>-38.515317759840499</v>
      </c>
      <c r="J3796">
        <v>-7.3690440211459602</v>
      </c>
      <c r="K3796">
        <v>31.577187674073102</v>
      </c>
      <c r="M3796">
        <v>49.193417026385198</v>
      </c>
      <c r="N3796">
        <v>1.24855491329479</v>
      </c>
      <c r="O3796">
        <v>82.968749999999901</v>
      </c>
      <c r="P3796">
        <v>30.612244897959101</v>
      </c>
    </row>
    <row r="3797" spans="1:17" hidden="1" x14ac:dyDescent="0.3">
      <c r="A3797" t="s">
        <v>7757</v>
      </c>
      <c r="B3797" t="s">
        <v>7758</v>
      </c>
      <c r="C3797" t="str">
        <f>IFERROR(VLOOKUP(Table1[[#This Row],[Ticker]],[1]!Table1[[Symbol]:[Industry]],2,FALSE),"-")</f>
        <v>-</v>
      </c>
      <c r="D3797" t="s">
        <v>49</v>
      </c>
      <c r="E3797">
        <v>26.995099679999999</v>
      </c>
      <c r="F3797">
        <v>45.6</v>
      </c>
      <c r="G3797">
        <v>-26.4020366998034</v>
      </c>
      <c r="H3797">
        <v>-5.0559641897787397</v>
      </c>
      <c r="I3797">
        <v>-11.909813172684499</v>
      </c>
      <c r="J3797">
        <v>-0.76243741453936598</v>
      </c>
      <c r="K3797">
        <v>45.600000112728601</v>
      </c>
      <c r="L3797">
        <v>45.602106214266499</v>
      </c>
      <c r="M3797">
        <v>0</v>
      </c>
      <c r="O3797">
        <v>5.26315789473683</v>
      </c>
      <c r="P3797">
        <v>0</v>
      </c>
    </row>
    <row r="3798" spans="1:17" hidden="1" x14ac:dyDescent="0.3">
      <c r="A3798" t="s">
        <v>7759</v>
      </c>
      <c r="B3798" t="s">
        <v>7760</v>
      </c>
      <c r="C3798" t="str">
        <f>IFERROR(VLOOKUP(Table1[[#This Row],[Ticker]],[1]!Table1[[Symbol]:[Industry]],2,FALSE),"-")</f>
        <v>-</v>
      </c>
      <c r="D3798" t="s">
        <v>75</v>
      </c>
      <c r="E3798">
        <v>26.977706699999999</v>
      </c>
      <c r="F3798">
        <v>52.89</v>
      </c>
      <c r="G3798">
        <v>77.021040223273403</v>
      </c>
      <c r="H3798">
        <v>12.6835077718184</v>
      </c>
      <c r="I3798">
        <v>19.755608783999499</v>
      </c>
      <c r="J3798">
        <v>-3.7120777023091498</v>
      </c>
      <c r="K3798">
        <v>49.618036006701303</v>
      </c>
      <c r="L3798">
        <v>42.736671320162699</v>
      </c>
      <c r="M3798">
        <v>49.550114065867497</v>
      </c>
      <c r="N3798">
        <v>1.5019277815833201</v>
      </c>
      <c r="O3798">
        <v>28.5687275477406</v>
      </c>
      <c r="P3798">
        <v>129.95652173913001</v>
      </c>
      <c r="Q3798">
        <v>9.1191098650471994E-2</v>
      </c>
    </row>
    <row r="3799" spans="1:17" hidden="1" x14ac:dyDescent="0.3">
      <c r="A3799" t="s">
        <v>7761</v>
      </c>
      <c r="B3799" t="s">
        <v>7762</v>
      </c>
      <c r="C3799" t="str">
        <f>IFERROR(VLOOKUP(Table1[[#This Row],[Ticker]],[1]!Table1[[Symbol]:[Industry]],2,FALSE),"-")</f>
        <v>-</v>
      </c>
      <c r="D3799" t="s">
        <v>711</v>
      </c>
      <c r="E3799">
        <v>26.973934176</v>
      </c>
      <c r="F3799">
        <v>131.66999999999999</v>
      </c>
      <c r="G3799">
        <v>17.170092838959999</v>
      </c>
      <c r="H3799">
        <v>0.470997564912845</v>
      </c>
      <c r="I3799">
        <v>6.8830413924543796</v>
      </c>
      <c r="J3799">
        <v>1.75294720084525</v>
      </c>
      <c r="K3799">
        <v>125.515171180507</v>
      </c>
      <c r="L3799">
        <v>114.701506765959</v>
      </c>
      <c r="M3799">
        <v>49.068310851650402</v>
      </c>
      <c r="N3799">
        <v>1.82868127111613</v>
      </c>
      <c r="O3799">
        <v>1.9822282980177699</v>
      </c>
      <c r="P3799">
        <v>53.640606767794601</v>
      </c>
    </row>
    <row r="3800" spans="1:17" hidden="1" x14ac:dyDescent="0.3">
      <c r="A3800" t="s">
        <v>7763</v>
      </c>
      <c r="B3800" t="s">
        <v>7764</v>
      </c>
      <c r="C3800" t="str">
        <f>IFERROR(VLOOKUP(Table1[[#This Row],[Ticker]],[1]!Table1[[Symbol]:[Industry]],2,FALSE),"-")</f>
        <v>-</v>
      </c>
      <c r="E3800">
        <v>26.963030400000001</v>
      </c>
      <c r="F3800">
        <v>81.17</v>
      </c>
      <c r="G3800">
        <v>610.16783625845403</v>
      </c>
      <c r="H3800">
        <v>-3.8252755278253501</v>
      </c>
      <c r="I3800">
        <v>127.741795920908</v>
      </c>
      <c r="J3800">
        <v>20.771671356287399</v>
      </c>
      <c r="K3800">
        <v>63.9115375037197</v>
      </c>
      <c r="L3800">
        <v>46.052130366306798</v>
      </c>
      <c r="M3800">
        <v>82.169622037338101</v>
      </c>
      <c r="N3800">
        <v>1.26428371833084</v>
      </c>
      <c r="O3800">
        <v>8.3405198965134701</v>
      </c>
      <c r="P3800">
        <v>636.56987295825695</v>
      </c>
    </row>
    <row r="3801" spans="1:17" hidden="1" x14ac:dyDescent="0.3">
      <c r="A3801" t="s">
        <v>7765</v>
      </c>
      <c r="B3801" t="s">
        <v>7766</v>
      </c>
      <c r="C3801" t="str">
        <f>IFERROR(VLOOKUP(Table1[[#This Row],[Ticker]],[1]!Table1[[Symbol]:[Industry]],2,FALSE),"-")</f>
        <v>-</v>
      </c>
      <c r="D3801" t="s">
        <v>413</v>
      </c>
      <c r="E3801">
        <v>26.948812715999999</v>
      </c>
      <c r="F3801">
        <v>23.15</v>
      </c>
      <c r="G3801">
        <v>507.84453864266197</v>
      </c>
      <c r="H3801">
        <v>-6.3925377013218796</v>
      </c>
      <c r="I3801">
        <v>114.606820878196</v>
      </c>
      <c r="J3801">
        <v>-18.130144334484999</v>
      </c>
      <c r="K3801">
        <v>24.598430546647801</v>
      </c>
      <c r="L3801">
        <v>17.2164717952285</v>
      </c>
      <c r="M3801">
        <v>30.653368417472901</v>
      </c>
      <c r="N3801">
        <v>1.5214595225435601</v>
      </c>
      <c r="O3801">
        <v>29.373650107991299</v>
      </c>
      <c r="P3801">
        <v>567.14697406339997</v>
      </c>
      <c r="Q3801">
        <v>0.14626162595585701</v>
      </c>
    </row>
    <row r="3802" spans="1:17" hidden="1" x14ac:dyDescent="0.3">
      <c r="A3802" t="s">
        <v>7767</v>
      </c>
      <c r="B3802" t="s">
        <v>7768</v>
      </c>
      <c r="C3802" t="str">
        <f>IFERROR(VLOOKUP(Table1[[#This Row],[Ticker]],[1]!Table1[[Symbol]:[Industry]],2,FALSE),"-")</f>
        <v>-</v>
      </c>
      <c r="D3802" t="s">
        <v>711</v>
      </c>
      <c r="E3802">
        <v>26.947385721</v>
      </c>
      <c r="F3802">
        <v>40.020000000000003</v>
      </c>
      <c r="G3802">
        <v>9.6463723292963497</v>
      </c>
      <c r="H3802">
        <v>2.74245923364467</v>
      </c>
      <c r="I3802">
        <v>-3.5396975453997399</v>
      </c>
      <c r="J3802">
        <v>-0.91889113031512204</v>
      </c>
      <c r="K3802">
        <v>36.378698995820599</v>
      </c>
      <c r="L3802">
        <v>34.925130987212299</v>
      </c>
      <c r="N3802">
        <v>0.42938343663584499</v>
      </c>
      <c r="O3802">
        <v>10.9945027486256</v>
      </c>
      <c r="P3802">
        <v>36.554406797010898</v>
      </c>
    </row>
    <row r="3803" spans="1:17" hidden="1" x14ac:dyDescent="0.3">
      <c r="A3803" t="s">
        <v>7769</v>
      </c>
      <c r="B3803" t="s">
        <v>7770</v>
      </c>
      <c r="C3803" t="str">
        <f>IFERROR(VLOOKUP(Table1[[#This Row],[Ticker]],[1]!Table1[[Symbol]:[Industry]],2,FALSE),"-")</f>
        <v>-</v>
      </c>
      <c r="D3803" t="s">
        <v>637</v>
      </c>
      <c r="E3803">
        <v>26.947021139999901</v>
      </c>
      <c r="F3803">
        <v>2.6</v>
      </c>
      <c r="G3803">
        <v>-26.4020366998034</v>
      </c>
      <c r="H3803">
        <v>20.547900544520701</v>
      </c>
      <c r="I3803">
        <v>-50.005051267922603</v>
      </c>
      <c r="J3803">
        <v>1.59976730987008</v>
      </c>
      <c r="K3803">
        <v>2.4925746680272698</v>
      </c>
      <c r="L3803">
        <v>3.3252601495273701</v>
      </c>
      <c r="M3803">
        <v>89.485600752153005</v>
      </c>
      <c r="N3803">
        <v>0.85151209836701303</v>
      </c>
      <c r="O3803">
        <v>103.846153846153</v>
      </c>
      <c r="P3803">
        <v>36.842105263157897</v>
      </c>
      <c r="Q3803">
        <v>-8.0180807073675003E-2</v>
      </c>
    </row>
    <row r="3804" spans="1:17" hidden="1" x14ac:dyDescent="0.3">
      <c r="A3804" t="s">
        <v>7771</v>
      </c>
      <c r="B3804" t="s">
        <v>7772</v>
      </c>
      <c r="C3804" t="str">
        <f>IFERROR(VLOOKUP(Table1[[#This Row],[Ticker]],[1]!Table1[[Symbol]:[Industry]],2,FALSE),"-")</f>
        <v>-</v>
      </c>
      <c r="D3804" t="s">
        <v>62</v>
      </c>
      <c r="E3804">
        <v>26.912402010000001</v>
      </c>
      <c r="F3804">
        <v>41.97</v>
      </c>
      <c r="G3804">
        <v>-17.812127256077702</v>
      </c>
      <c r="H3804">
        <v>-15.088608368233499</v>
      </c>
      <c r="I3804">
        <v>-20.111912910217299</v>
      </c>
      <c r="J3804">
        <v>-1.14797958321405</v>
      </c>
      <c r="K3804">
        <v>42.311485463055</v>
      </c>
      <c r="L3804">
        <v>43.668397260477597</v>
      </c>
      <c r="M3804">
        <v>48.938687385327903</v>
      </c>
      <c r="N3804">
        <v>1.25036862469374</v>
      </c>
      <c r="O3804">
        <v>66.7857993805099</v>
      </c>
      <c r="P3804">
        <v>34.089456869009503</v>
      </c>
      <c r="Q3804">
        <v>3.1924982243069998E-3</v>
      </c>
    </row>
    <row r="3805" spans="1:17" hidden="1" x14ac:dyDescent="0.3">
      <c r="A3805" t="s">
        <v>7773</v>
      </c>
      <c r="B3805" t="s">
        <v>7774</v>
      </c>
      <c r="C3805" t="str">
        <f>IFERROR(VLOOKUP(Table1[[#This Row],[Ticker]],[1]!Table1[[Symbol]:[Industry]],2,FALSE),"-")</f>
        <v>-</v>
      </c>
      <c r="D3805" t="s">
        <v>49</v>
      </c>
      <c r="E3805">
        <v>26.908760863999898</v>
      </c>
      <c r="F3805">
        <v>9.52</v>
      </c>
      <c r="G3805">
        <v>171.097963300196</v>
      </c>
      <c r="H3805">
        <v>26.254380637807401</v>
      </c>
      <c r="I3805">
        <v>29.127223864352398</v>
      </c>
      <c r="J3805">
        <v>11.2375625854606</v>
      </c>
      <c r="K3805">
        <v>8.37739916978013</v>
      </c>
      <c r="L3805">
        <v>7.2734821155868001</v>
      </c>
      <c r="M3805">
        <v>85.212587996953303</v>
      </c>
      <c r="N3805">
        <v>2.7796202319852101</v>
      </c>
      <c r="O3805">
        <v>22.8991596638655</v>
      </c>
      <c r="Q3805">
        <v>0.128568276908201</v>
      </c>
    </row>
    <row r="3806" spans="1:17" hidden="1" x14ac:dyDescent="0.3">
      <c r="A3806" t="s">
        <v>7775</v>
      </c>
      <c r="B3806" t="s">
        <v>7776</v>
      </c>
      <c r="C3806" t="str">
        <f>IFERROR(VLOOKUP(Table1[[#This Row],[Ticker]],[1]!Table1[[Symbol]:[Industry]],2,FALSE),"-")</f>
        <v>-</v>
      </c>
      <c r="E3806">
        <v>26.85686346</v>
      </c>
      <c r="F3806">
        <v>46.05</v>
      </c>
      <c r="G3806">
        <v>237.629583853556</v>
      </c>
      <c r="H3806">
        <v>-14.774020578500901</v>
      </c>
      <c r="I3806">
        <v>34.980138980425401</v>
      </c>
      <c r="J3806">
        <v>9.3595138049728206</v>
      </c>
      <c r="K3806">
        <v>48.303799206587598</v>
      </c>
      <c r="L3806">
        <v>43.612124585191502</v>
      </c>
      <c r="M3806">
        <v>64.3198998836681</v>
      </c>
      <c r="N3806">
        <v>0.31525732592657901</v>
      </c>
      <c r="O3806">
        <v>93.897937024972805</v>
      </c>
      <c r="P3806">
        <v>280.57851239669401</v>
      </c>
      <c r="Q3806">
        <v>0.146216919226755</v>
      </c>
    </row>
    <row r="3807" spans="1:17" hidden="1" x14ac:dyDescent="0.3">
      <c r="A3807" t="s">
        <v>7777</v>
      </c>
      <c r="B3807" t="s">
        <v>7778</v>
      </c>
      <c r="C3807" t="str">
        <f>IFERROR(VLOOKUP(Table1[[#This Row],[Ticker]],[1]!Table1[[Symbol]:[Industry]],2,FALSE),"-")</f>
        <v>-</v>
      </c>
      <c r="D3807" t="s">
        <v>21</v>
      </c>
      <c r="E3807">
        <v>26.740046795000001</v>
      </c>
      <c r="F3807">
        <v>358.25</v>
      </c>
      <c r="G3807">
        <v>48.781337383326097</v>
      </c>
      <c r="H3807">
        <v>0.33690330804672203</v>
      </c>
      <c r="I3807">
        <v>-6.8357553929514303</v>
      </c>
      <c r="J3807">
        <v>5.0137883966057002</v>
      </c>
      <c r="K3807">
        <v>345.44718995087197</v>
      </c>
      <c r="L3807">
        <v>315.84711280769301</v>
      </c>
      <c r="M3807">
        <v>74.284915173060398</v>
      </c>
      <c r="N3807">
        <v>1.7593192155261299</v>
      </c>
      <c r="O3807">
        <v>11.374738311235101</v>
      </c>
      <c r="P3807">
        <v>82.130147432638495</v>
      </c>
      <c r="Q3807">
        <v>2.0518194718030999E-2</v>
      </c>
    </row>
    <row r="3808" spans="1:17" hidden="1" x14ac:dyDescent="0.3">
      <c r="A3808" t="s">
        <v>7779</v>
      </c>
      <c r="B3808" t="s">
        <v>7780</v>
      </c>
      <c r="C3808" t="str">
        <f>IFERROR(VLOOKUP(Table1[[#This Row],[Ticker]],[1]!Table1[[Symbol]:[Industry]],2,FALSE),"-")</f>
        <v>-</v>
      </c>
      <c r="D3808" t="s">
        <v>413</v>
      </c>
      <c r="E3808">
        <v>26.74</v>
      </c>
      <c r="F3808">
        <v>398</v>
      </c>
      <c r="G3808">
        <v>18.747489193704901</v>
      </c>
      <c r="H3808">
        <v>-1.9520505595493201</v>
      </c>
      <c r="I3808">
        <v>26.284631271759899</v>
      </c>
      <c r="J3808">
        <v>-10.8800844733628</v>
      </c>
      <c r="K3808">
        <v>394.37823190334899</v>
      </c>
      <c r="L3808">
        <v>370.84293581297197</v>
      </c>
      <c r="M3808">
        <v>35.568273268583603</v>
      </c>
      <c r="N3808">
        <v>1.4183557028745299</v>
      </c>
      <c r="O3808">
        <v>33.668341708542698</v>
      </c>
      <c r="P3808">
        <v>98.108511697361806</v>
      </c>
      <c r="Q3808">
        <v>0.11044289682238299</v>
      </c>
    </row>
    <row r="3809" spans="1:17" hidden="1" x14ac:dyDescent="0.3">
      <c r="A3809" t="s">
        <v>7781</v>
      </c>
      <c r="B3809" t="s">
        <v>7782</v>
      </c>
      <c r="C3809" t="str">
        <f>IFERROR(VLOOKUP(Table1[[#This Row],[Ticker]],[1]!Table1[[Symbol]:[Industry]],2,FALSE),"-")</f>
        <v>-</v>
      </c>
      <c r="D3809" t="s">
        <v>62</v>
      </c>
      <c r="E3809">
        <v>26.504999999999999</v>
      </c>
      <c r="F3809">
        <v>18.95</v>
      </c>
      <c r="G3809">
        <v>-40.265673063439799</v>
      </c>
      <c r="H3809">
        <v>-9.0033326108313698</v>
      </c>
      <c r="I3809">
        <v>-36.711400474271798</v>
      </c>
      <c r="J3809">
        <v>-8.8228908150431504</v>
      </c>
      <c r="K3809">
        <v>19.762324404453501</v>
      </c>
      <c r="L3809">
        <v>21.9509317535781</v>
      </c>
      <c r="M3809">
        <v>44.105150814906096</v>
      </c>
      <c r="N3809">
        <v>1.3130158730158701</v>
      </c>
      <c r="O3809">
        <v>60.686015831134497</v>
      </c>
      <c r="P3809">
        <v>20.317460317460299</v>
      </c>
    </row>
    <row r="3810" spans="1:17" hidden="1" x14ac:dyDescent="0.3">
      <c r="A3810" t="s">
        <v>7783</v>
      </c>
      <c r="B3810" t="s">
        <v>7784</v>
      </c>
      <c r="C3810" t="str">
        <f>IFERROR(VLOOKUP(Table1[[#This Row],[Ticker]],[1]!Table1[[Symbol]:[Industry]],2,FALSE),"-")</f>
        <v>-</v>
      </c>
      <c r="D3810" t="s">
        <v>21</v>
      </c>
      <c r="E3810">
        <v>26.433</v>
      </c>
      <c r="F3810">
        <v>96.92</v>
      </c>
      <c r="G3810">
        <v>130.00007970231201</v>
      </c>
      <c r="H3810">
        <v>4.5608559147248702</v>
      </c>
      <c r="I3810">
        <v>-1.7734495363209</v>
      </c>
      <c r="J3810">
        <v>14.7462149189687</v>
      </c>
      <c r="K3810">
        <v>71.767169177490501</v>
      </c>
      <c r="L3810">
        <v>63.746589319206102</v>
      </c>
      <c r="M3810">
        <v>82.657986082806602</v>
      </c>
      <c r="N3810">
        <v>1.98757636546001</v>
      </c>
      <c r="O3810">
        <v>5.7160544779199096</v>
      </c>
      <c r="P3810">
        <v>175.96810933940699</v>
      </c>
      <c r="Q3810">
        <v>0.130374604167518</v>
      </c>
    </row>
    <row r="3811" spans="1:17" hidden="1" x14ac:dyDescent="0.3">
      <c r="A3811" t="s">
        <v>7785</v>
      </c>
      <c r="B3811" t="s">
        <v>7786</v>
      </c>
      <c r="C3811" t="str">
        <f>IFERROR(VLOOKUP(Table1[[#This Row],[Ticker]],[1]!Table1[[Symbol]:[Industry]],2,FALSE),"-")</f>
        <v>-</v>
      </c>
      <c r="E3811">
        <v>26.429465714999999</v>
      </c>
      <c r="F3811">
        <v>13.96</v>
      </c>
      <c r="G3811">
        <v>-9.0911123300555499</v>
      </c>
      <c r="H3811">
        <v>-11.966263193101</v>
      </c>
      <c r="I3811">
        <v>-18.281375882275398</v>
      </c>
      <c r="J3811">
        <v>-12.925446818928</v>
      </c>
      <c r="K3811">
        <v>15.3040610796376</v>
      </c>
      <c r="L3811">
        <v>14.7473504933321</v>
      </c>
      <c r="M3811">
        <v>26.006780843509102</v>
      </c>
      <c r="N3811">
        <v>0.106643356643356</v>
      </c>
      <c r="O3811">
        <v>41.189111747851001</v>
      </c>
      <c r="P3811">
        <v>29.259259259259199</v>
      </c>
    </row>
    <row r="3812" spans="1:17" hidden="1" x14ac:dyDescent="0.3">
      <c r="A3812" t="s">
        <v>7787</v>
      </c>
      <c r="B3812" t="s">
        <v>7788</v>
      </c>
      <c r="C3812" t="str">
        <f>IFERROR(VLOOKUP(Table1[[#This Row],[Ticker]],[1]!Table1[[Symbol]:[Industry]],2,FALSE),"-")</f>
        <v>-</v>
      </c>
      <c r="E3812">
        <v>26.33277</v>
      </c>
      <c r="F3812">
        <v>62.66</v>
      </c>
      <c r="G3812">
        <v>-21.899034698469201</v>
      </c>
      <c r="H3812">
        <v>6.0031448412491502</v>
      </c>
      <c r="I3812">
        <v>-15.583910021262501</v>
      </c>
      <c r="J3812">
        <v>0.93597528387331996</v>
      </c>
      <c r="K3812">
        <v>60.283367450623501</v>
      </c>
      <c r="L3812">
        <v>60.884733822770201</v>
      </c>
      <c r="M3812">
        <v>64.071114551422099</v>
      </c>
      <c r="N3812">
        <v>2.1448730959210498</v>
      </c>
      <c r="O3812">
        <v>16.342164060006301</v>
      </c>
      <c r="P3812">
        <v>28.797533401849901</v>
      </c>
      <c r="Q3812">
        <v>3.3806021806454999E-2</v>
      </c>
    </row>
    <row r="3813" spans="1:17" hidden="1" x14ac:dyDescent="0.3">
      <c r="A3813" t="s">
        <v>7789</v>
      </c>
      <c r="B3813" t="s">
        <v>7790</v>
      </c>
      <c r="C3813" t="str">
        <f>IFERROR(VLOOKUP(Table1[[#This Row],[Ticker]],[1]!Table1[[Symbol]:[Industry]],2,FALSE),"-")</f>
        <v>-</v>
      </c>
      <c r="E3813">
        <v>26.314959999999999</v>
      </c>
      <c r="F3813">
        <v>671.3</v>
      </c>
      <c r="G3813">
        <v>21.347495599085001</v>
      </c>
      <c r="H3813">
        <v>1.8389402688199701</v>
      </c>
      <c r="I3813">
        <v>11.2644987539209</v>
      </c>
      <c r="J3813">
        <v>3.6225726927534199</v>
      </c>
      <c r="K3813">
        <v>639.35316436223195</v>
      </c>
      <c r="L3813">
        <v>588.86809836474799</v>
      </c>
      <c r="M3813">
        <v>55.057947180732803</v>
      </c>
      <c r="N3813">
        <v>1.6072238701797199</v>
      </c>
      <c r="O3813">
        <v>41.821838224340802</v>
      </c>
      <c r="P3813">
        <v>67.824999999999903</v>
      </c>
      <c r="Q3813">
        <v>1.18112204451E-3</v>
      </c>
    </row>
    <row r="3814" spans="1:17" hidden="1" x14ac:dyDescent="0.3">
      <c r="A3814" t="s">
        <v>7791</v>
      </c>
      <c r="B3814" t="s">
        <v>7792</v>
      </c>
      <c r="C3814" t="str">
        <f>IFERROR(VLOOKUP(Table1[[#This Row],[Ticker]],[1]!Table1[[Symbol]:[Industry]],2,FALSE),"-")</f>
        <v>-</v>
      </c>
      <c r="D3814" t="s">
        <v>1091</v>
      </c>
      <c r="E3814">
        <v>26.312519999999999</v>
      </c>
      <c r="F3814">
        <v>67.77</v>
      </c>
      <c r="G3814">
        <v>0.74618093621905102</v>
      </c>
      <c r="H3814">
        <v>3.4940358102212499</v>
      </c>
      <c r="I3814">
        <v>-0.207159472338412</v>
      </c>
      <c r="J3814">
        <v>-3.1162605029951398</v>
      </c>
      <c r="K3814">
        <v>64.364815181508902</v>
      </c>
      <c r="L3814">
        <v>59.900846240832003</v>
      </c>
      <c r="M3814">
        <v>47.698636135899797</v>
      </c>
      <c r="N3814">
        <v>2.32929865920141</v>
      </c>
      <c r="O3814">
        <v>11.686586985391701</v>
      </c>
      <c r="P3814">
        <v>45.242177453921897</v>
      </c>
      <c r="Q3814">
        <v>6.1864141148701E-2</v>
      </c>
    </row>
    <row r="3815" spans="1:17" hidden="1" x14ac:dyDescent="0.3">
      <c r="A3815" t="s">
        <v>7793</v>
      </c>
      <c r="B3815" t="s">
        <v>7794</v>
      </c>
      <c r="C3815" t="str">
        <f>IFERROR(VLOOKUP(Table1[[#This Row],[Ticker]],[1]!Table1[[Symbol]:[Industry]],2,FALSE),"-")</f>
        <v>-</v>
      </c>
      <c r="D3815" t="s">
        <v>637</v>
      </c>
      <c r="E3815">
        <v>26.303793750000001</v>
      </c>
      <c r="F3815">
        <v>42.5</v>
      </c>
      <c r="G3815">
        <v>27.862936076966001</v>
      </c>
      <c r="H3815">
        <v>-8.0410388166444005</v>
      </c>
      <c r="I3815">
        <v>-16.404195195156401</v>
      </c>
      <c r="J3815">
        <v>-9.6867745561647105</v>
      </c>
      <c r="K3815">
        <v>44.159096119547101</v>
      </c>
      <c r="L3815">
        <v>43.309832015514203</v>
      </c>
      <c r="M3815">
        <v>38.956349960643102</v>
      </c>
      <c r="N3815">
        <v>1.2207013779219</v>
      </c>
      <c r="O3815">
        <v>52.470588235294102</v>
      </c>
      <c r="P3815">
        <v>62.7728839525086</v>
      </c>
      <c r="Q3815">
        <v>5.7314447311037998E-2</v>
      </c>
    </row>
    <row r="3816" spans="1:17" hidden="1" x14ac:dyDescent="0.3">
      <c r="A3816" t="s">
        <v>7795</v>
      </c>
      <c r="B3816" t="s">
        <v>7796</v>
      </c>
      <c r="C3816" t="str">
        <f>IFERROR(VLOOKUP(Table1[[#This Row],[Ticker]],[1]!Table1[[Symbol]:[Industry]],2,FALSE),"-")</f>
        <v>-</v>
      </c>
      <c r="E3816">
        <v>26.240123282999999</v>
      </c>
      <c r="F3816">
        <v>62</v>
      </c>
      <c r="G3816">
        <v>-23.922697856828201</v>
      </c>
      <c r="H3816">
        <v>-5.8405795743941296</v>
      </c>
      <c r="I3816">
        <v>-32.320596227883499</v>
      </c>
      <c r="J3816">
        <v>-7.29866929859734</v>
      </c>
      <c r="K3816">
        <v>68.696872194615594</v>
      </c>
      <c r="L3816">
        <v>72.4285208682643</v>
      </c>
      <c r="M3816">
        <v>44.0203175140146</v>
      </c>
      <c r="N3816">
        <v>1.08061749571183</v>
      </c>
      <c r="O3816">
        <v>91.145161290322505</v>
      </c>
      <c r="P3816">
        <v>5.26315789473683</v>
      </c>
    </row>
    <row r="3817" spans="1:17" hidden="1" x14ac:dyDescent="0.3">
      <c r="A3817" t="s">
        <v>7797</v>
      </c>
      <c r="B3817" t="s">
        <v>7798</v>
      </c>
      <c r="C3817" t="str">
        <f>IFERROR(VLOOKUP(Table1[[#This Row],[Ticker]],[1]!Table1[[Symbol]:[Industry]],2,FALSE),"-")</f>
        <v>-</v>
      </c>
      <c r="E3817">
        <v>26.23752648</v>
      </c>
      <c r="F3817">
        <v>2.4</v>
      </c>
      <c r="G3817">
        <v>-6.9990516251765804</v>
      </c>
      <c r="H3817">
        <v>-4.22608867110654</v>
      </c>
      <c r="I3817">
        <v>-27.699286856895</v>
      </c>
      <c r="J3817">
        <v>1.76920815508088</v>
      </c>
      <c r="K3817">
        <v>2.4349180852447199</v>
      </c>
      <c r="L3817">
        <v>2.39652983067139</v>
      </c>
      <c r="M3817">
        <v>56.6946124406957</v>
      </c>
      <c r="N3817">
        <v>1.0740748064733201</v>
      </c>
      <c r="O3817">
        <v>28.75</v>
      </c>
      <c r="P3817">
        <v>24.3523316062176</v>
      </c>
      <c r="Q3817">
        <v>2.8760563617381E-2</v>
      </c>
    </row>
    <row r="3818" spans="1:17" hidden="1" x14ac:dyDescent="0.3">
      <c r="A3818" t="s">
        <v>7799</v>
      </c>
      <c r="B3818" t="s">
        <v>7800</v>
      </c>
      <c r="C3818" t="str">
        <f>IFERROR(VLOOKUP(Table1[[#This Row],[Ticker]],[1]!Table1[[Symbol]:[Industry]],2,FALSE),"-")</f>
        <v>-</v>
      </c>
      <c r="D3818" t="s">
        <v>140</v>
      </c>
      <c r="E3818">
        <v>26.194374199999999</v>
      </c>
      <c r="F3818">
        <v>19.64</v>
      </c>
      <c r="G3818">
        <v>45.426484735017198</v>
      </c>
      <c r="H3818">
        <v>-16.8012472086466</v>
      </c>
      <c r="I3818">
        <v>-24.387531532755801</v>
      </c>
      <c r="J3818">
        <v>20.652228386888201</v>
      </c>
      <c r="K3818">
        <v>19.8207085636862</v>
      </c>
      <c r="L3818">
        <v>20.065749476678899</v>
      </c>
      <c r="M3818">
        <v>60.4147709667809</v>
      </c>
      <c r="N3818">
        <v>0.919909624148603</v>
      </c>
      <c r="O3818">
        <v>46.792260692464303</v>
      </c>
      <c r="P3818">
        <v>71.828521434820601</v>
      </c>
    </row>
    <row r="3819" spans="1:17" hidden="1" x14ac:dyDescent="0.3">
      <c r="A3819" t="s">
        <v>7801</v>
      </c>
      <c r="B3819" t="s">
        <v>7802</v>
      </c>
      <c r="C3819" t="str">
        <f>IFERROR(VLOOKUP(Table1[[#This Row],[Ticker]],[1]!Table1[[Symbol]:[Industry]],2,FALSE),"-")</f>
        <v>-</v>
      </c>
      <c r="D3819" t="s">
        <v>637</v>
      </c>
      <c r="E3819">
        <v>26.164015200000001</v>
      </c>
      <c r="F3819">
        <v>9.8800000000000008</v>
      </c>
      <c r="G3819">
        <v>-37.792171228951403</v>
      </c>
      <c r="H3819">
        <v>-6.1637184697384502</v>
      </c>
      <c r="I3819">
        <v>-23.3793472228637</v>
      </c>
      <c r="J3819">
        <v>-5.9747926268945699</v>
      </c>
      <c r="K3819">
        <v>9.9161943669117694</v>
      </c>
      <c r="L3819">
        <v>9.3816639385783898</v>
      </c>
      <c r="M3819">
        <v>48.130778464995302</v>
      </c>
      <c r="N3819">
        <v>1.4895458613949</v>
      </c>
      <c r="O3819">
        <v>41.7004048582995</v>
      </c>
      <c r="P3819">
        <v>41.142857142857103</v>
      </c>
      <c r="Q3819">
        <v>1.8088409860748E-2</v>
      </c>
    </row>
    <row r="3820" spans="1:17" hidden="1" x14ac:dyDescent="0.3">
      <c r="A3820" t="s">
        <v>7803</v>
      </c>
      <c r="B3820" t="s">
        <v>7804</v>
      </c>
      <c r="C3820" t="str">
        <f>IFERROR(VLOOKUP(Table1[[#This Row],[Ticker]],[1]!Table1[[Symbol]:[Industry]],2,FALSE),"-")</f>
        <v>-</v>
      </c>
      <c r="E3820">
        <v>26.161529399999999</v>
      </c>
      <c r="F3820">
        <v>55.6</v>
      </c>
      <c r="G3820">
        <v>232.30764071955099</v>
      </c>
      <c r="H3820">
        <v>1.93127820472566</v>
      </c>
      <c r="I3820">
        <v>115.307187235979</v>
      </c>
      <c r="J3820">
        <v>7.4137880270164898</v>
      </c>
      <c r="K3820">
        <v>49.601568642619803</v>
      </c>
      <c r="L3820">
        <v>38.001454860069501</v>
      </c>
      <c r="M3820">
        <v>82.012420789067704</v>
      </c>
      <c r="N3820">
        <v>0.55380077909149805</v>
      </c>
      <c r="O3820">
        <v>13.489208633093501</v>
      </c>
      <c r="P3820">
        <v>318.045112781954</v>
      </c>
      <c r="Q3820">
        <v>0.113188991576676</v>
      </c>
    </row>
    <row r="3821" spans="1:17" hidden="1" x14ac:dyDescent="0.3">
      <c r="A3821" t="s">
        <v>7805</v>
      </c>
      <c r="B3821" t="s">
        <v>7806</v>
      </c>
      <c r="C3821" t="str">
        <f>IFERROR(VLOOKUP(Table1[[#This Row],[Ticker]],[1]!Table1[[Symbol]:[Industry]],2,FALSE),"-")</f>
        <v>-</v>
      </c>
      <c r="D3821" t="s">
        <v>986</v>
      </c>
      <c r="E3821">
        <v>26.140499999999999</v>
      </c>
      <c r="F3821">
        <v>13.85</v>
      </c>
      <c r="G3821">
        <v>138.92363379828001</v>
      </c>
      <c r="H3821">
        <v>109.03494490113</v>
      </c>
      <c r="I3821">
        <v>89.106151994224007</v>
      </c>
      <c r="J3821">
        <v>-8.4094962380687708</v>
      </c>
      <c r="K3821">
        <v>10.9847401219309</v>
      </c>
      <c r="L3821">
        <v>7.9607886300416801</v>
      </c>
      <c r="M3821">
        <v>46.028385917528396</v>
      </c>
      <c r="N3821">
        <v>0.185545436991917</v>
      </c>
      <c r="O3821">
        <v>22.021660649819399</v>
      </c>
      <c r="P3821">
        <v>179.797979797979</v>
      </c>
      <c r="Q3821">
        <v>0.14579058798149899</v>
      </c>
    </row>
    <row r="3822" spans="1:17" hidden="1" x14ac:dyDescent="0.3">
      <c r="A3822" t="s">
        <v>7807</v>
      </c>
      <c r="B3822" t="s">
        <v>7808</v>
      </c>
      <c r="C3822" t="str">
        <f>IFERROR(VLOOKUP(Table1[[#This Row],[Ticker]],[1]!Table1[[Symbol]:[Industry]],2,FALSE),"-")</f>
        <v>-</v>
      </c>
      <c r="E3822">
        <v>25.99</v>
      </c>
      <c r="F3822">
        <v>51.5</v>
      </c>
      <c r="G3822">
        <v>74.612795462569593</v>
      </c>
      <c r="H3822">
        <v>-1.09596418977874</v>
      </c>
      <c r="I3822">
        <v>-5.0411682256000701</v>
      </c>
      <c r="J3822">
        <v>-6.2361599095384603</v>
      </c>
      <c r="K3822">
        <v>51.134523662615202</v>
      </c>
      <c r="L3822">
        <v>45.6710033170529</v>
      </c>
      <c r="M3822">
        <v>57.071881364128302</v>
      </c>
      <c r="N3822">
        <v>0.53521754636233898</v>
      </c>
      <c r="O3822">
        <v>23.1067961165048</v>
      </c>
      <c r="P3822">
        <v>117.758985200845</v>
      </c>
      <c r="Q3822">
        <v>7.2526761099910006E-2</v>
      </c>
    </row>
    <row r="3823" spans="1:17" hidden="1" x14ac:dyDescent="0.3">
      <c r="A3823" t="s">
        <v>7809</v>
      </c>
      <c r="B3823" t="s">
        <v>7810</v>
      </c>
      <c r="C3823" t="str">
        <f>IFERROR(VLOOKUP(Table1[[#This Row],[Ticker]],[1]!Table1[[Symbol]:[Industry]],2,FALSE),"-")</f>
        <v>-</v>
      </c>
      <c r="E3823">
        <v>25.919914266999999</v>
      </c>
      <c r="F3823">
        <v>11.98</v>
      </c>
      <c r="G3823">
        <v>6.7090744113076504</v>
      </c>
      <c r="H3823">
        <v>22.3177731839586</v>
      </c>
      <c r="I3823">
        <v>18.733589226443002</v>
      </c>
      <c r="J3823">
        <v>3.1946936654276401</v>
      </c>
      <c r="K3823">
        <v>10.6481831602228</v>
      </c>
      <c r="L3823">
        <v>8.7801214518130006</v>
      </c>
      <c r="M3823">
        <v>59.8015096909362</v>
      </c>
      <c r="N3823">
        <v>1.7506572340943001</v>
      </c>
      <c r="O3823">
        <v>18.447412353923198</v>
      </c>
      <c r="P3823">
        <v>102.364864864864</v>
      </c>
      <c r="Q3823">
        <v>0.11377326651800999</v>
      </c>
    </row>
    <row r="3824" spans="1:17" hidden="1" x14ac:dyDescent="0.3">
      <c r="A3824" t="s">
        <v>7811</v>
      </c>
      <c r="B3824" t="s">
        <v>7812</v>
      </c>
      <c r="C3824" t="str">
        <f>IFERROR(VLOOKUP(Table1[[#This Row],[Ticker]],[1]!Table1[[Symbol]:[Industry]],2,FALSE),"-")</f>
        <v>-</v>
      </c>
      <c r="D3824" t="s">
        <v>98</v>
      </c>
      <c r="E3824">
        <v>25.883010477999999</v>
      </c>
      <c r="F3824">
        <v>16.66</v>
      </c>
      <c r="G3824">
        <v>18.7427673887825</v>
      </c>
      <c r="H3824">
        <v>-3.4621035050089599</v>
      </c>
      <c r="I3824">
        <v>-27.0397163820579</v>
      </c>
      <c r="J3824">
        <v>-1.4548782685497299</v>
      </c>
      <c r="K3824">
        <v>17.289231743320201</v>
      </c>
      <c r="L3824">
        <v>16.652809189802301</v>
      </c>
      <c r="M3824">
        <v>47.572984730360901</v>
      </c>
      <c r="N3824">
        <v>0.90562315786640302</v>
      </c>
      <c r="O3824">
        <v>51.560624249699799</v>
      </c>
      <c r="P3824">
        <v>51.454545454545404</v>
      </c>
      <c r="Q3824">
        <v>6.6141242041600004E-3</v>
      </c>
    </row>
    <row r="3825" spans="1:17" hidden="1" x14ac:dyDescent="0.3">
      <c r="A3825" t="s">
        <v>7813</v>
      </c>
      <c r="B3825" t="s">
        <v>7814</v>
      </c>
      <c r="C3825" t="str">
        <f>IFERROR(VLOOKUP(Table1[[#This Row],[Ticker]],[1]!Table1[[Symbol]:[Industry]],2,FALSE),"-")</f>
        <v>-</v>
      </c>
      <c r="D3825" t="s">
        <v>637</v>
      </c>
      <c r="E3825">
        <v>25.878845813999899</v>
      </c>
      <c r="F3825">
        <v>3.72</v>
      </c>
      <c r="G3825">
        <v>-82.893264769978899</v>
      </c>
      <c r="H3825">
        <v>-2.5349557864173802</v>
      </c>
      <c r="I3825">
        <v>-15.286436549307901</v>
      </c>
      <c r="J3825">
        <v>0.90422925212730099</v>
      </c>
      <c r="K3825">
        <v>3.5866709532799201</v>
      </c>
      <c r="M3825">
        <v>55.726389660208902</v>
      </c>
      <c r="N3825">
        <v>1.7798960592061099</v>
      </c>
      <c r="O3825">
        <v>141.935483870967</v>
      </c>
      <c r="P3825">
        <v>26.1016949152542</v>
      </c>
    </row>
    <row r="3826" spans="1:17" hidden="1" x14ac:dyDescent="0.3">
      <c r="A3826" t="s">
        <v>7815</v>
      </c>
      <c r="B3826" t="s">
        <v>7816</v>
      </c>
      <c r="C3826" t="str">
        <f>IFERROR(VLOOKUP(Table1[[#This Row],[Ticker]],[1]!Table1[[Symbol]:[Industry]],2,FALSE),"-")</f>
        <v>-</v>
      </c>
      <c r="D3826" t="s">
        <v>553</v>
      </c>
      <c r="E3826">
        <v>25.852008000000001</v>
      </c>
      <c r="F3826">
        <v>0.77</v>
      </c>
      <c r="G3826">
        <v>-77.357450712542303</v>
      </c>
      <c r="H3826">
        <v>0.34944121562666902</v>
      </c>
      <c r="I3826">
        <v>-83.285277856699395</v>
      </c>
      <c r="J3826">
        <v>-5.6404861950271599</v>
      </c>
      <c r="K3826">
        <v>0.82129533389640197</v>
      </c>
      <c r="L3826">
        <v>1.2093212758534699</v>
      </c>
      <c r="M3826">
        <v>36.460385524319904</v>
      </c>
      <c r="N3826">
        <v>1.1621543148361799</v>
      </c>
      <c r="O3826">
        <v>284.41558441558402</v>
      </c>
      <c r="P3826">
        <v>18.4615384615384</v>
      </c>
      <c r="Q3826">
        <v>6.2293997927235001E-2</v>
      </c>
    </row>
    <row r="3827" spans="1:17" hidden="1" x14ac:dyDescent="0.3">
      <c r="A3827" t="s">
        <v>7817</v>
      </c>
      <c r="B3827" t="s">
        <v>7818</v>
      </c>
      <c r="C3827" t="str">
        <f>IFERROR(VLOOKUP(Table1[[#This Row],[Ticker]],[1]!Table1[[Symbol]:[Industry]],2,FALSE),"-")</f>
        <v>-</v>
      </c>
      <c r="D3827" t="s">
        <v>413</v>
      </c>
      <c r="E3827">
        <v>25.8111</v>
      </c>
      <c r="F3827">
        <v>49.98</v>
      </c>
      <c r="G3827">
        <v>179.66042502707899</v>
      </c>
      <c r="H3827">
        <v>-6.7332342881014604</v>
      </c>
      <c r="I3827">
        <v>-26.298302381317601</v>
      </c>
      <c r="J3827">
        <v>-2.2688105315729699</v>
      </c>
      <c r="K3827">
        <v>52.294994975340899</v>
      </c>
      <c r="L3827">
        <v>51.162157626620299</v>
      </c>
      <c r="M3827">
        <v>45.125851429585097</v>
      </c>
      <c r="N3827">
        <v>0.20907791358206801</v>
      </c>
      <c r="O3827">
        <v>119.427771108443</v>
      </c>
      <c r="P3827">
        <v>206.06246172688299</v>
      </c>
    </row>
    <row r="3828" spans="1:17" hidden="1" x14ac:dyDescent="0.3">
      <c r="A3828" t="s">
        <v>7819</v>
      </c>
      <c r="B3828" t="s">
        <v>7820</v>
      </c>
      <c r="C3828" t="str">
        <f>IFERROR(VLOOKUP(Table1[[#This Row],[Ticker]],[1]!Table1[[Symbol]:[Industry]],2,FALSE),"-")</f>
        <v>-</v>
      </c>
      <c r="D3828" t="s">
        <v>75</v>
      </c>
      <c r="E3828">
        <v>25.773149199999999</v>
      </c>
      <c r="F3828">
        <v>12.6</v>
      </c>
      <c r="G3828">
        <v>-77.260071021176302</v>
      </c>
      <c r="H3828">
        <v>-2.86262544079417</v>
      </c>
      <c r="I3828">
        <v>-14.2353945680333</v>
      </c>
      <c r="J3828">
        <v>-2.86360472971446</v>
      </c>
      <c r="K3828">
        <v>12.833200506022401</v>
      </c>
      <c r="L3828">
        <v>16.156534764935799</v>
      </c>
      <c r="M3828">
        <v>45.174907377335501</v>
      </c>
      <c r="N3828">
        <v>0.83890120335313301</v>
      </c>
      <c r="O3828">
        <v>103.888888888888</v>
      </c>
      <c r="P3828">
        <v>17.537313432835798</v>
      </c>
      <c r="Q3828">
        <v>7.7677350972454998E-2</v>
      </c>
    </row>
    <row r="3829" spans="1:17" hidden="1" x14ac:dyDescent="0.3">
      <c r="A3829" t="s">
        <v>7821</v>
      </c>
      <c r="B3829" t="s">
        <v>7822</v>
      </c>
      <c r="C3829" t="str">
        <f>IFERROR(VLOOKUP(Table1[[#This Row],[Ticker]],[1]!Table1[[Symbol]:[Industry]],2,FALSE),"-")</f>
        <v>-</v>
      </c>
      <c r="E3829">
        <v>25.7517</v>
      </c>
      <c r="F3829">
        <v>65.5</v>
      </c>
      <c r="G3829">
        <v>14.186072336470399</v>
      </c>
      <c r="H3829">
        <v>-9.0123278261423696</v>
      </c>
      <c r="I3829">
        <v>-25.269601532472802</v>
      </c>
      <c r="J3829">
        <v>-5.0667852406263201</v>
      </c>
      <c r="K3829">
        <v>67.846423665443695</v>
      </c>
      <c r="L3829">
        <v>62.827066469212703</v>
      </c>
      <c r="M3829">
        <v>39.697820650004402</v>
      </c>
      <c r="N3829">
        <v>0.350578861283454</v>
      </c>
      <c r="O3829">
        <v>40.458015267175497</v>
      </c>
      <c r="P3829">
        <v>48.863636363636303</v>
      </c>
      <c r="Q3829">
        <v>6.7470088571764994E-2</v>
      </c>
    </row>
    <row r="3830" spans="1:17" hidden="1" x14ac:dyDescent="0.3">
      <c r="A3830" t="s">
        <v>7823</v>
      </c>
      <c r="B3830" t="s">
        <v>7824</v>
      </c>
      <c r="C3830" t="str">
        <f>IFERROR(VLOOKUP(Table1[[#This Row],[Ticker]],[1]!Table1[[Symbol]:[Industry]],2,FALSE),"-")</f>
        <v>-</v>
      </c>
      <c r="E3830">
        <v>25.703748959999999</v>
      </c>
      <c r="F3830">
        <v>48.2</v>
      </c>
      <c r="G3830">
        <v>-78.984427255632198</v>
      </c>
      <c r="H3830">
        <v>2.0551469213323701</v>
      </c>
      <c r="I3830">
        <v>-28.792034245283201</v>
      </c>
      <c r="J3830">
        <v>13.9994673473654</v>
      </c>
      <c r="K3830">
        <v>45.415853740542701</v>
      </c>
      <c r="M3830">
        <v>81.578578623542001</v>
      </c>
      <c r="N3830">
        <v>1.5527272727272701</v>
      </c>
      <c r="O3830">
        <v>121.991701244813</v>
      </c>
      <c r="P3830">
        <v>50.625</v>
      </c>
    </row>
    <row r="3831" spans="1:17" hidden="1" x14ac:dyDescent="0.3">
      <c r="A3831" t="s">
        <v>7825</v>
      </c>
      <c r="B3831" t="s">
        <v>7826</v>
      </c>
      <c r="C3831" t="str">
        <f>IFERROR(VLOOKUP(Table1[[#This Row],[Ticker]],[1]!Table1[[Symbol]:[Industry]],2,FALSE),"-")</f>
        <v>-</v>
      </c>
      <c r="E3831">
        <v>25.671900000000001</v>
      </c>
      <c r="F3831">
        <v>9.94</v>
      </c>
      <c r="G3831">
        <v>-57.8503125618724</v>
      </c>
      <c r="H3831">
        <v>6.6450108914780301</v>
      </c>
      <c r="I3831">
        <v>-47.697926867774903</v>
      </c>
      <c r="J3831">
        <v>-4.2268568901947896</v>
      </c>
      <c r="K3831">
        <v>10.384036081449199</v>
      </c>
      <c r="L3831">
        <v>11.742871276903401</v>
      </c>
      <c r="M3831">
        <v>42.991163207266297</v>
      </c>
      <c r="N3831">
        <v>1.3458755426917499</v>
      </c>
      <c r="O3831">
        <v>95.573440643863194</v>
      </c>
      <c r="P3831">
        <v>16.9411764705882</v>
      </c>
      <c r="Q3831">
        <v>-3.9438846596570001E-2</v>
      </c>
    </row>
    <row r="3832" spans="1:17" hidden="1" x14ac:dyDescent="0.3">
      <c r="A3832" t="s">
        <v>7827</v>
      </c>
      <c r="B3832" t="s">
        <v>7828</v>
      </c>
      <c r="C3832" t="str">
        <f>IFERROR(VLOOKUP(Table1[[#This Row],[Ticker]],[1]!Table1[[Symbol]:[Industry]],2,FALSE),"-")</f>
        <v>-</v>
      </c>
      <c r="D3832" t="s">
        <v>122</v>
      </c>
      <c r="E3832">
        <v>25.585000000000001</v>
      </c>
      <c r="F3832">
        <v>7.25</v>
      </c>
      <c r="G3832">
        <v>-21.0241297230592</v>
      </c>
      <c r="H3832">
        <v>-3.5281864120009701</v>
      </c>
      <c r="I3832">
        <v>-41.589735578116098</v>
      </c>
      <c r="J3832">
        <v>-3.1656416869025201</v>
      </c>
      <c r="K3832">
        <v>7.7393404458318997</v>
      </c>
      <c r="L3832">
        <v>8.6739069660022299</v>
      </c>
      <c r="M3832">
        <v>48.643517750421502</v>
      </c>
      <c r="N3832">
        <v>0.76214414310280698</v>
      </c>
      <c r="O3832">
        <v>71.586206896551701</v>
      </c>
      <c r="P3832">
        <v>11.538461538461499</v>
      </c>
      <c r="Q3832">
        <v>8.7373493500539998E-3</v>
      </c>
    </row>
    <row r="3833" spans="1:17" hidden="1" x14ac:dyDescent="0.3">
      <c r="A3833" t="s">
        <v>7829</v>
      </c>
      <c r="B3833" t="s">
        <v>7830</v>
      </c>
      <c r="C3833" t="str">
        <f>IFERROR(VLOOKUP(Table1[[#This Row],[Ticker]],[1]!Table1[[Symbol]:[Industry]],2,FALSE),"-")</f>
        <v>-</v>
      </c>
      <c r="D3833" t="s">
        <v>637</v>
      </c>
      <c r="E3833">
        <v>25.513950000000001</v>
      </c>
      <c r="F3833">
        <v>51.7</v>
      </c>
      <c r="G3833">
        <v>-36.017421315188002</v>
      </c>
      <c r="H3833">
        <v>-5.0559641897787397</v>
      </c>
      <c r="I3833">
        <v>-1.90981317268453</v>
      </c>
      <c r="K3833">
        <v>62.326431611066397</v>
      </c>
      <c r="M3833">
        <v>98.920027569831404</v>
      </c>
      <c r="N3833">
        <v>1.5</v>
      </c>
      <c r="O3833">
        <v>10.6382978723404</v>
      </c>
      <c r="P3833">
        <v>10</v>
      </c>
    </row>
    <row r="3834" spans="1:17" hidden="1" x14ac:dyDescent="0.3">
      <c r="A3834" t="s">
        <v>7831</v>
      </c>
      <c r="B3834" t="s">
        <v>7832</v>
      </c>
      <c r="C3834" t="str">
        <f>IFERROR(VLOOKUP(Table1[[#This Row],[Ticker]],[1]!Table1[[Symbol]:[Industry]],2,FALSE),"-")</f>
        <v>-</v>
      </c>
      <c r="E3834">
        <v>25.506</v>
      </c>
      <c r="F3834">
        <v>42.75</v>
      </c>
      <c r="G3834">
        <v>-22.184581799754699</v>
      </c>
      <c r="H3834">
        <v>-4.7728785563746401</v>
      </c>
      <c r="I3834">
        <v>-23.013992835816101</v>
      </c>
      <c r="J3834">
        <v>-1.4400075079973</v>
      </c>
      <c r="K3834">
        <v>43.195281743755402</v>
      </c>
      <c r="L3834">
        <v>44.355493383307099</v>
      </c>
      <c r="M3834">
        <v>48.056337213182701</v>
      </c>
      <c r="N3834">
        <v>0.99669125056327001</v>
      </c>
      <c r="O3834">
        <v>50.619883040935598</v>
      </c>
      <c r="P3834">
        <v>27.005347593582901</v>
      </c>
      <c r="Q3834">
        <v>4.4910409556349999E-2</v>
      </c>
    </row>
    <row r="3835" spans="1:17" hidden="1" x14ac:dyDescent="0.3">
      <c r="A3835" t="s">
        <v>7833</v>
      </c>
      <c r="B3835" t="s">
        <v>7834</v>
      </c>
      <c r="C3835" t="str">
        <f>IFERROR(VLOOKUP(Table1[[#This Row],[Ticker]],[1]!Table1[[Symbol]:[Industry]],2,FALSE),"-")</f>
        <v>-</v>
      </c>
      <c r="D3835" t="s">
        <v>637</v>
      </c>
      <c r="E3835">
        <v>25.483330786</v>
      </c>
      <c r="F3835">
        <v>11.5</v>
      </c>
      <c r="G3835">
        <v>-35.492945790712497</v>
      </c>
      <c r="H3835">
        <v>-8.8892975231120808</v>
      </c>
      <c r="I3835">
        <v>-44.063205503067998</v>
      </c>
      <c r="J3835">
        <v>-4.3547515331692797</v>
      </c>
      <c r="K3835">
        <v>12.3800240236866</v>
      </c>
      <c r="L3835">
        <v>13.6035610785512</v>
      </c>
      <c r="M3835">
        <v>41.081754582884201</v>
      </c>
      <c r="N3835">
        <v>0.46629799072797601</v>
      </c>
      <c r="O3835">
        <v>95.652173913043399</v>
      </c>
      <c r="P3835">
        <v>14.999999999999901</v>
      </c>
      <c r="Q3835">
        <v>-4.2408109528430001E-2</v>
      </c>
    </row>
    <row r="3836" spans="1:17" hidden="1" x14ac:dyDescent="0.3">
      <c r="A3836" t="s">
        <v>7835</v>
      </c>
      <c r="B3836" t="s">
        <v>7836</v>
      </c>
      <c r="C3836" t="str">
        <f>IFERROR(VLOOKUP(Table1[[#This Row],[Ticker]],[1]!Table1[[Symbol]:[Industry]],2,FALSE),"-")</f>
        <v>-</v>
      </c>
      <c r="D3836" t="s">
        <v>114</v>
      </c>
      <c r="E3836">
        <v>25.446439999999999</v>
      </c>
      <c r="F3836">
        <v>23.26</v>
      </c>
      <c r="G3836">
        <v>-26.229771411259001</v>
      </c>
      <c r="H3836">
        <v>-9.3751743913418704</v>
      </c>
      <c r="I3836">
        <v>-1.25329557040099</v>
      </c>
      <c r="J3836">
        <v>2.47768686420009</v>
      </c>
      <c r="K3836">
        <v>23.927383820806099</v>
      </c>
      <c r="L3836">
        <v>20.772751015315301</v>
      </c>
      <c r="M3836">
        <v>44.943379387585502</v>
      </c>
      <c r="N3836">
        <v>1.06710321782439</v>
      </c>
      <c r="O3836">
        <v>27.257093723129799</v>
      </c>
      <c r="P3836">
        <v>67.097701149425305</v>
      </c>
      <c r="Q3836">
        <v>6.9149614012050997E-2</v>
      </c>
    </row>
    <row r="3837" spans="1:17" hidden="1" x14ac:dyDescent="0.3">
      <c r="A3837" t="s">
        <v>7837</v>
      </c>
      <c r="B3837" t="s">
        <v>7838</v>
      </c>
      <c r="C3837" t="str">
        <f>IFERROR(VLOOKUP(Table1[[#This Row],[Ticker]],[1]!Table1[[Symbol]:[Industry]],2,FALSE),"-")</f>
        <v>-</v>
      </c>
      <c r="D3837" t="s">
        <v>337</v>
      </c>
      <c r="E3837">
        <v>25.414687199999999</v>
      </c>
      <c r="F3837">
        <v>18.64</v>
      </c>
      <c r="G3837">
        <v>48.614497691730897</v>
      </c>
      <c r="H3837">
        <v>21.067048940836301</v>
      </c>
      <c r="I3837">
        <v>-34.243146506017801</v>
      </c>
      <c r="J3837">
        <v>16.074950549609099</v>
      </c>
      <c r="K3837">
        <v>16.1752381316651</v>
      </c>
      <c r="L3837">
        <v>16.394655068677199</v>
      </c>
      <c r="M3837">
        <v>82.774045645601205</v>
      </c>
      <c r="N3837">
        <v>0.97606831861034105</v>
      </c>
      <c r="O3837">
        <v>33.418337350814198</v>
      </c>
      <c r="P3837">
        <v>82.1755242807874</v>
      </c>
      <c r="Q3837">
        <v>6.0415651998288002E-2</v>
      </c>
    </row>
    <row r="3838" spans="1:17" hidden="1" x14ac:dyDescent="0.3">
      <c r="A3838" t="s">
        <v>7839</v>
      </c>
      <c r="B3838" t="s">
        <v>7840</v>
      </c>
      <c r="C3838" t="str">
        <f>IFERROR(VLOOKUP(Table1[[#This Row],[Ticker]],[1]!Table1[[Symbol]:[Industry]],2,FALSE),"-")</f>
        <v>-</v>
      </c>
      <c r="D3838" t="s">
        <v>1175</v>
      </c>
      <c r="E3838">
        <v>25.405597086</v>
      </c>
      <c r="F3838">
        <v>69.39</v>
      </c>
      <c r="G3838">
        <v>39.960945798398399</v>
      </c>
      <c r="H3838">
        <v>3.6614237183606</v>
      </c>
      <c r="I3838">
        <v>-36.4859001292062</v>
      </c>
      <c r="J3838">
        <v>-6.7218968739988201</v>
      </c>
      <c r="K3838">
        <v>72.2559300629798</v>
      </c>
      <c r="L3838">
        <v>74.3410243962565</v>
      </c>
      <c r="M3838">
        <v>35.066542414250598</v>
      </c>
      <c r="N3838">
        <v>0.90599684215820697</v>
      </c>
      <c r="O3838">
        <v>71.321516068597703</v>
      </c>
      <c r="P3838">
        <v>81.127642913077494</v>
      </c>
      <c r="Q3838">
        <v>0.115954855527929</v>
      </c>
    </row>
    <row r="3839" spans="1:17" hidden="1" x14ac:dyDescent="0.3">
      <c r="A3839" t="s">
        <v>7841</v>
      </c>
      <c r="B3839" t="s">
        <v>7842</v>
      </c>
      <c r="C3839" t="str">
        <f>IFERROR(VLOOKUP(Table1[[#This Row],[Ticker]],[1]!Table1[[Symbol]:[Industry]],2,FALSE),"-")</f>
        <v>-</v>
      </c>
      <c r="D3839" t="s">
        <v>246</v>
      </c>
      <c r="E3839">
        <v>25.3195196</v>
      </c>
      <c r="F3839">
        <v>89.87</v>
      </c>
      <c r="G3839">
        <v>1127.0149786418899</v>
      </c>
      <c r="H3839">
        <v>43.144506715031198</v>
      </c>
      <c r="I3839">
        <v>155.321825245394</v>
      </c>
      <c r="J3839">
        <v>7.3337353038119701</v>
      </c>
      <c r="K3839">
        <v>64.092380318355097</v>
      </c>
      <c r="L3839">
        <v>41.533775599459403</v>
      </c>
      <c r="M3839">
        <v>99.592606466805805</v>
      </c>
      <c r="N3839">
        <v>2.4441610594393999</v>
      </c>
      <c r="O3839">
        <v>1.11271837097914E-2</v>
      </c>
      <c r="P3839">
        <v>1153.4170153417001</v>
      </c>
    </row>
    <row r="3840" spans="1:17" hidden="1" x14ac:dyDescent="0.3">
      <c r="A3840" t="s">
        <v>7843</v>
      </c>
      <c r="B3840" t="s">
        <v>7844</v>
      </c>
      <c r="C3840" t="str">
        <f>IFERROR(VLOOKUP(Table1[[#This Row],[Ticker]],[1]!Table1[[Symbol]:[Industry]],2,FALSE),"-")</f>
        <v>-</v>
      </c>
      <c r="E3840">
        <v>25.31709</v>
      </c>
      <c r="F3840">
        <v>27</v>
      </c>
      <c r="G3840">
        <v>-20.1028241013782</v>
      </c>
      <c r="H3840">
        <v>1.2432484086464599</v>
      </c>
      <c r="I3840">
        <v>-11.909813172684499</v>
      </c>
      <c r="J3840">
        <v>-0.76243741453936598</v>
      </c>
      <c r="K3840">
        <v>26.275510913661201</v>
      </c>
      <c r="L3840">
        <v>26.042086275161999</v>
      </c>
      <c r="M3840">
        <v>65.352471103912606</v>
      </c>
      <c r="N3840">
        <v>4.4497607655502298</v>
      </c>
      <c r="O3840">
        <v>12.2222222222222</v>
      </c>
      <c r="P3840">
        <v>6.2992125984251999</v>
      </c>
    </row>
    <row r="3841" spans="1:17" hidden="1" x14ac:dyDescent="0.3">
      <c r="A3841" t="s">
        <v>7845</v>
      </c>
      <c r="B3841" t="s">
        <v>7846</v>
      </c>
      <c r="C3841" t="str">
        <f>IFERROR(VLOOKUP(Table1[[#This Row],[Ticker]],[1]!Table1[[Symbol]:[Industry]],2,FALSE),"-")</f>
        <v>-</v>
      </c>
      <c r="E3841">
        <v>25.295999999999999</v>
      </c>
      <c r="F3841">
        <v>62</v>
      </c>
      <c r="G3841">
        <v>-47.016633370738099</v>
      </c>
      <c r="H3841">
        <v>-1.7226308564454</v>
      </c>
      <c r="I3841">
        <v>-32.828180519623302</v>
      </c>
      <c r="J3841">
        <v>-0.76243741453936598</v>
      </c>
      <c r="K3841">
        <v>62.192259438967199</v>
      </c>
      <c r="L3841">
        <v>70.378179063862603</v>
      </c>
      <c r="M3841">
        <v>58.512267860483902</v>
      </c>
      <c r="N3841">
        <v>1.0037359900373599</v>
      </c>
      <c r="O3841">
        <v>56.387096774193502</v>
      </c>
      <c r="P3841">
        <v>22.167487684729</v>
      </c>
    </row>
    <row r="3842" spans="1:17" hidden="1" x14ac:dyDescent="0.3">
      <c r="A3842" t="s">
        <v>7847</v>
      </c>
      <c r="B3842" t="s">
        <v>7848</v>
      </c>
      <c r="C3842" t="str">
        <f>IFERROR(VLOOKUP(Table1[[#This Row],[Ticker]],[1]!Table1[[Symbol]:[Industry]],2,FALSE),"-")</f>
        <v>-</v>
      </c>
      <c r="D3842" t="s">
        <v>299</v>
      </c>
      <c r="E3842">
        <v>25.276163315000002</v>
      </c>
      <c r="F3842">
        <v>11.74</v>
      </c>
      <c r="G3842">
        <v>13.359868062101199</v>
      </c>
      <c r="H3842">
        <v>31.257501593885699</v>
      </c>
      <c r="I3842">
        <v>-6.2392461159788599</v>
      </c>
      <c r="J3842">
        <v>-20.515523834292399</v>
      </c>
      <c r="K3842">
        <v>10.7781472521431</v>
      </c>
      <c r="L3842">
        <v>10.058669815397501</v>
      </c>
      <c r="M3842">
        <v>55.144112559095902</v>
      </c>
      <c r="N3842">
        <v>2.3327372692074402</v>
      </c>
      <c r="O3842">
        <v>31.090289608177098</v>
      </c>
      <c r="P3842">
        <v>71.637426900584799</v>
      </c>
    </row>
    <row r="3843" spans="1:17" hidden="1" x14ac:dyDescent="0.3">
      <c r="A3843" t="s">
        <v>7849</v>
      </c>
      <c r="B3843" t="s">
        <v>7850</v>
      </c>
      <c r="C3843" t="str">
        <f>IFERROR(VLOOKUP(Table1[[#This Row],[Ticker]],[1]!Table1[[Symbol]:[Industry]],2,FALSE),"-")</f>
        <v>-</v>
      </c>
      <c r="E3843">
        <v>25.263016</v>
      </c>
      <c r="F3843">
        <v>159.65</v>
      </c>
      <c r="G3843">
        <v>-57.587381527389603</v>
      </c>
      <c r="H3843">
        <v>1.3773691435545901</v>
      </c>
      <c r="I3843">
        <v>-15.7351143775038</v>
      </c>
      <c r="J3843">
        <v>-1.96912058285619</v>
      </c>
      <c r="K3843">
        <v>166.471390101541</v>
      </c>
      <c r="L3843">
        <v>182.74596841016799</v>
      </c>
      <c r="M3843">
        <v>41.519148800965802</v>
      </c>
      <c r="N3843">
        <v>1.0755441741357199</v>
      </c>
      <c r="O3843">
        <v>45.317882868775399</v>
      </c>
      <c r="P3843">
        <v>8.3474720054292604</v>
      </c>
      <c r="Q3843">
        <v>7.5894511982926002E-2</v>
      </c>
    </row>
    <row r="3844" spans="1:17" hidden="1" x14ac:dyDescent="0.3">
      <c r="A3844" t="s">
        <v>7851</v>
      </c>
      <c r="B3844" t="s">
        <v>7852</v>
      </c>
      <c r="C3844" t="str">
        <f>IFERROR(VLOOKUP(Table1[[#This Row],[Ticker]],[1]!Table1[[Symbol]:[Industry]],2,FALSE),"-")</f>
        <v>-</v>
      </c>
      <c r="D3844" t="s">
        <v>46</v>
      </c>
      <c r="E3844">
        <v>25.211264</v>
      </c>
      <c r="F3844">
        <v>28.34</v>
      </c>
      <c r="G3844">
        <v>105.32322904018</v>
      </c>
      <c r="H3844">
        <v>15.1816259672004</v>
      </c>
      <c r="I3844">
        <v>220.329342747596</v>
      </c>
      <c r="J3844">
        <v>-0.76243741453936598</v>
      </c>
      <c r="K3844">
        <v>24.286004490390699</v>
      </c>
      <c r="L3844">
        <v>17.670011229539401</v>
      </c>
      <c r="M3844">
        <v>99.997548755455</v>
      </c>
      <c r="N3844">
        <v>0.357675111773472</v>
      </c>
      <c r="O3844">
        <v>0</v>
      </c>
      <c r="P3844">
        <v>248.58548585485801</v>
      </c>
    </row>
    <row r="3845" spans="1:17" hidden="1" x14ac:dyDescent="0.3">
      <c r="A3845" t="s">
        <v>7853</v>
      </c>
      <c r="B3845" t="s">
        <v>7854</v>
      </c>
      <c r="C3845" t="str">
        <f>IFERROR(VLOOKUP(Table1[[#This Row],[Ticker]],[1]!Table1[[Symbol]:[Industry]],2,FALSE),"-")</f>
        <v>-</v>
      </c>
      <c r="D3845" t="s">
        <v>484</v>
      </c>
      <c r="E3845">
        <v>25.186</v>
      </c>
      <c r="F3845">
        <v>35.79</v>
      </c>
      <c r="G3845">
        <v>-54.750385048151799</v>
      </c>
      <c r="H3845">
        <v>-6.96436113634363</v>
      </c>
      <c r="I3845">
        <v>-52.269753182682798</v>
      </c>
      <c r="J3845">
        <v>-0.119080771182732</v>
      </c>
      <c r="K3845">
        <v>36.816077989171397</v>
      </c>
      <c r="L3845">
        <v>46.062167111909403</v>
      </c>
      <c r="M3845">
        <v>53.4317052527445</v>
      </c>
      <c r="N3845">
        <v>1.1426721092187</v>
      </c>
      <c r="O3845">
        <v>252.19335009779201</v>
      </c>
      <c r="P3845">
        <v>5.8562555456965297</v>
      </c>
      <c r="Q3845">
        <v>-2.2065527457825002E-2</v>
      </c>
    </row>
    <row r="3846" spans="1:17" hidden="1" x14ac:dyDescent="0.3">
      <c r="A3846" t="s">
        <v>7855</v>
      </c>
      <c r="B3846" t="s">
        <v>7856</v>
      </c>
      <c r="C3846" t="str">
        <f>IFERROR(VLOOKUP(Table1[[#This Row],[Ticker]],[1]!Table1[[Symbol]:[Industry]],2,FALSE),"-")</f>
        <v>-</v>
      </c>
      <c r="D3846" t="s">
        <v>413</v>
      </c>
      <c r="E3846">
        <v>25.1318041</v>
      </c>
      <c r="F3846">
        <v>41.05</v>
      </c>
      <c r="G3846">
        <v>-1.2495976754132101</v>
      </c>
      <c r="H3846">
        <v>-12.42552940717</v>
      </c>
      <c r="I3846">
        <v>8.8610017728876702</v>
      </c>
      <c r="J3846">
        <v>4.3436306663683704</v>
      </c>
      <c r="K3846">
        <v>41.206403987390203</v>
      </c>
      <c r="L3846">
        <v>37.485869264147397</v>
      </c>
      <c r="M3846">
        <v>53.610719380475402</v>
      </c>
      <c r="N3846">
        <v>1.1746587168212801</v>
      </c>
      <c r="O3846">
        <v>16.906211936662601</v>
      </c>
      <c r="P3846">
        <v>42.287694974003401</v>
      </c>
      <c r="Q3846">
        <v>7.4363423616323004E-2</v>
      </c>
    </row>
    <row r="3847" spans="1:17" hidden="1" x14ac:dyDescent="0.3">
      <c r="A3847" t="s">
        <v>7857</v>
      </c>
      <c r="B3847" t="s">
        <v>7858</v>
      </c>
      <c r="C3847" t="str">
        <f>IFERROR(VLOOKUP(Table1[[#This Row],[Ticker]],[1]!Table1[[Symbol]:[Industry]],2,FALSE),"-")</f>
        <v>-</v>
      </c>
      <c r="D3847" t="s">
        <v>140</v>
      </c>
      <c r="E3847">
        <v>25.083155999999999</v>
      </c>
      <c r="F3847">
        <v>91.8</v>
      </c>
      <c r="G3847">
        <v>-55.073365371132098</v>
      </c>
      <c r="H3847">
        <v>-21.9234340692968</v>
      </c>
      <c r="I3847">
        <v>-43.606241744113099</v>
      </c>
      <c r="J3847">
        <v>-0.76243741453936598</v>
      </c>
      <c r="K3847">
        <v>105.798894445725</v>
      </c>
      <c r="L3847">
        <v>118.556549326365</v>
      </c>
      <c r="M3847">
        <v>9.1795833229903803</v>
      </c>
      <c r="N3847">
        <v>0.330578512396694</v>
      </c>
      <c r="O3847">
        <v>46.405228758169898</v>
      </c>
      <c r="P3847">
        <v>0</v>
      </c>
    </row>
    <row r="3848" spans="1:17" hidden="1" x14ac:dyDescent="0.3">
      <c r="A3848" t="s">
        <v>7859</v>
      </c>
      <c r="B3848" t="s">
        <v>7860</v>
      </c>
      <c r="C3848" t="str">
        <f>IFERROR(VLOOKUP(Table1[[#This Row],[Ticker]],[1]!Table1[[Symbol]:[Industry]],2,FALSE),"-")</f>
        <v>-</v>
      </c>
      <c r="E3848">
        <v>24.964200000000002</v>
      </c>
      <c r="F3848">
        <v>55.91</v>
      </c>
      <c r="G3848">
        <v>-37.641916045731399</v>
      </c>
      <c r="H3848">
        <v>-12.111966929973899</v>
      </c>
      <c r="I3848">
        <v>-18.7575306002087</v>
      </c>
      <c r="J3848">
        <v>-5.5519110987498799</v>
      </c>
      <c r="K3848">
        <v>55.734378381202298</v>
      </c>
      <c r="L3848">
        <v>56.674001829653399</v>
      </c>
      <c r="M3848">
        <v>37.380358366934402</v>
      </c>
      <c r="N3848">
        <v>0.64410772401012995</v>
      </c>
      <c r="O3848">
        <v>31.0141298515471</v>
      </c>
      <c r="P3848">
        <v>26.550475328202801</v>
      </c>
      <c r="Q3848">
        <v>-1.4921771465114E-2</v>
      </c>
    </row>
    <row r="3849" spans="1:17" hidden="1" x14ac:dyDescent="0.3">
      <c r="A3849" t="s">
        <v>7861</v>
      </c>
      <c r="B3849" t="s">
        <v>7862</v>
      </c>
      <c r="C3849" t="str">
        <f>IFERROR(VLOOKUP(Table1[[#This Row],[Ticker]],[1]!Table1[[Symbol]:[Industry]],2,FALSE),"-")</f>
        <v>-</v>
      </c>
      <c r="D3849" t="s">
        <v>637</v>
      </c>
      <c r="E3849">
        <v>24.948028799999999</v>
      </c>
      <c r="F3849">
        <v>50.25</v>
      </c>
      <c r="G3849">
        <v>206.159181036794</v>
      </c>
      <c r="H3849">
        <v>14.8856700514664</v>
      </c>
      <c r="I3849">
        <v>72.291066592711303</v>
      </c>
      <c r="J3849">
        <v>5.3705516106381701</v>
      </c>
      <c r="K3849">
        <v>41.069974393450799</v>
      </c>
      <c r="L3849">
        <v>30.657605574743801</v>
      </c>
      <c r="M3849">
        <v>54.979753812348498</v>
      </c>
      <c r="N3849">
        <v>0.42372169476233101</v>
      </c>
      <c r="O3849">
        <v>5.2736318407960097</v>
      </c>
      <c r="P3849">
        <v>315.289256198347</v>
      </c>
      <c r="Q3849">
        <v>0.10712303856543499</v>
      </c>
    </row>
    <row r="3850" spans="1:17" hidden="1" x14ac:dyDescent="0.3">
      <c r="A3850" t="s">
        <v>7863</v>
      </c>
      <c r="B3850" t="s">
        <v>7864</v>
      </c>
      <c r="C3850" t="str">
        <f>IFERROR(VLOOKUP(Table1[[#This Row],[Ticker]],[1]!Table1[[Symbol]:[Industry]],2,FALSE),"-")</f>
        <v>-</v>
      </c>
      <c r="D3850" t="s">
        <v>637</v>
      </c>
      <c r="E3850">
        <v>24.942875000000001</v>
      </c>
      <c r="F3850">
        <v>136.75</v>
      </c>
      <c r="G3850">
        <v>23.872688574921799</v>
      </c>
      <c r="H3850">
        <v>-24.6547296218775</v>
      </c>
      <c r="I3850">
        <v>-15.674767430249601</v>
      </c>
      <c r="J3850">
        <v>-20.8544619544166</v>
      </c>
      <c r="K3850">
        <v>147.89555957959001</v>
      </c>
      <c r="L3850">
        <v>131.52234677145199</v>
      </c>
      <c r="M3850">
        <v>23.215938216138699</v>
      </c>
      <c r="N3850">
        <v>1.03393229320762</v>
      </c>
      <c r="O3850">
        <v>38.171846435100498</v>
      </c>
      <c r="P3850">
        <v>89.404432132963905</v>
      </c>
      <c r="Q3850">
        <v>0.133283660766467</v>
      </c>
    </row>
    <row r="3851" spans="1:17" hidden="1" x14ac:dyDescent="0.3">
      <c r="A3851" t="s">
        <v>7865</v>
      </c>
      <c r="B3851" t="s">
        <v>7866</v>
      </c>
      <c r="C3851" t="str">
        <f>IFERROR(VLOOKUP(Table1[[#This Row],[Ticker]],[1]!Table1[[Symbol]:[Industry]],2,FALSE),"-")</f>
        <v>-</v>
      </c>
      <c r="D3851" t="s">
        <v>711</v>
      </c>
      <c r="E3851">
        <v>24.859794348000001</v>
      </c>
      <c r="F3851">
        <v>778.84</v>
      </c>
      <c r="G3851">
        <v>41.955759283854398</v>
      </c>
      <c r="H3851">
        <v>2.15929466580709</v>
      </c>
      <c r="I3851">
        <v>23.5029415390478</v>
      </c>
      <c r="J3851">
        <v>1.2004809202839799</v>
      </c>
      <c r="K3851">
        <v>732.80685583914806</v>
      </c>
      <c r="L3851">
        <v>628.07481176524902</v>
      </c>
      <c r="M3851">
        <v>42.579740679890797</v>
      </c>
      <c r="N3851">
        <v>0.65991217769571398</v>
      </c>
      <c r="O3851">
        <v>1.04257613887319</v>
      </c>
      <c r="P3851">
        <v>74.764950072927206</v>
      </c>
      <c r="Q3851">
        <v>-2.2826330923839998E-3</v>
      </c>
    </row>
    <row r="3852" spans="1:17" hidden="1" x14ac:dyDescent="0.3">
      <c r="A3852" t="s">
        <v>7867</v>
      </c>
      <c r="B3852" t="s">
        <v>7868</v>
      </c>
      <c r="C3852" t="str">
        <f>IFERROR(VLOOKUP(Table1[[#This Row],[Ticker]],[1]!Table1[[Symbol]:[Industry]],2,FALSE),"-")</f>
        <v>-</v>
      </c>
      <c r="D3852" t="s">
        <v>413</v>
      </c>
      <c r="E3852">
        <v>24.806000000000001</v>
      </c>
      <c r="F3852">
        <v>15.54</v>
      </c>
      <c r="G3852">
        <v>133.03035061238299</v>
      </c>
      <c r="H3852">
        <v>17.046045083791501</v>
      </c>
      <c r="I3852">
        <v>36.940761539959098</v>
      </c>
      <c r="J3852">
        <v>14.230284565082099</v>
      </c>
      <c r="K3852">
        <v>13.5798358352982</v>
      </c>
      <c r="L3852">
        <v>10.5620229539224</v>
      </c>
      <c r="M3852">
        <v>67.444445016254207</v>
      </c>
      <c r="N3852">
        <v>1.3535147812133499</v>
      </c>
      <c r="O3852">
        <v>7.0785070785070703</v>
      </c>
      <c r="P3852">
        <v>239.301310043668</v>
      </c>
      <c r="Q3852">
        <v>7.1362010266973003E-2</v>
      </c>
    </row>
    <row r="3853" spans="1:17" hidden="1" x14ac:dyDescent="0.3">
      <c r="A3853" t="s">
        <v>7869</v>
      </c>
      <c r="B3853" t="s">
        <v>7870</v>
      </c>
      <c r="C3853" t="str">
        <f>IFERROR(VLOOKUP(Table1[[#This Row],[Ticker]],[1]!Table1[[Symbol]:[Industry]],2,FALSE),"-")</f>
        <v>-</v>
      </c>
      <c r="D3853" t="s">
        <v>214</v>
      </c>
      <c r="E3853">
        <v>24.76</v>
      </c>
      <c r="F3853">
        <v>61.9</v>
      </c>
      <c r="G3853">
        <v>75.3580676026737</v>
      </c>
      <c r="H3853">
        <v>-2.9107496683265999</v>
      </c>
      <c r="I3853">
        <v>73.864496551204994</v>
      </c>
      <c r="J3853">
        <v>-0.112030910474328</v>
      </c>
      <c r="K3853">
        <v>61.3281839996719</v>
      </c>
      <c r="L3853">
        <v>48.041943272904597</v>
      </c>
      <c r="M3853">
        <v>41.731391646758603</v>
      </c>
      <c r="N3853">
        <v>0.47166222898440402</v>
      </c>
      <c r="O3853">
        <v>39.095315024232598</v>
      </c>
      <c r="P3853">
        <v>138.07692307692301</v>
      </c>
      <c r="Q3853">
        <v>6.3465495170051997E-2</v>
      </c>
    </row>
    <row r="3854" spans="1:17" hidden="1" x14ac:dyDescent="0.3">
      <c r="A3854" t="s">
        <v>7871</v>
      </c>
      <c r="B3854" t="s">
        <v>7872</v>
      </c>
      <c r="C3854" t="str">
        <f>IFERROR(VLOOKUP(Table1[[#This Row],[Ticker]],[1]!Table1[[Symbol]:[Industry]],2,FALSE),"-")</f>
        <v>-</v>
      </c>
      <c r="D3854" t="s">
        <v>75</v>
      </c>
      <c r="E3854">
        <v>24.75</v>
      </c>
      <c r="F3854">
        <v>24.5</v>
      </c>
      <c r="G3854">
        <v>-32.279869969108098</v>
      </c>
      <c r="H3854">
        <v>-45.986751779277498</v>
      </c>
      <c r="I3854">
        <v>-11.705314195179399</v>
      </c>
      <c r="J3854">
        <v>2.3625625854606298</v>
      </c>
      <c r="K3854">
        <v>27.878127512602699</v>
      </c>
      <c r="L3854">
        <v>26.283929882756699</v>
      </c>
      <c r="M3854">
        <v>34.880312442371597</v>
      </c>
      <c r="N3854">
        <v>1.68378859662245</v>
      </c>
      <c r="O3854">
        <v>86.897959183673393</v>
      </c>
      <c r="P3854">
        <v>16.6666666666666</v>
      </c>
    </row>
    <row r="3855" spans="1:17" hidden="1" x14ac:dyDescent="0.3">
      <c r="A3855" t="s">
        <v>7873</v>
      </c>
      <c r="B3855" t="s">
        <v>7874</v>
      </c>
      <c r="C3855" t="str">
        <f>IFERROR(VLOOKUP(Table1[[#This Row],[Ticker]],[1]!Table1[[Symbol]:[Industry]],2,FALSE),"-")</f>
        <v>-</v>
      </c>
      <c r="D3855" t="s">
        <v>153</v>
      </c>
      <c r="E3855">
        <v>24.745513959</v>
      </c>
      <c r="F3855">
        <v>12.4</v>
      </c>
      <c r="G3855">
        <v>158.65543456456399</v>
      </c>
      <c r="H3855">
        <v>-2.2827178602518199</v>
      </c>
      <c r="I3855">
        <v>105.634046476438</v>
      </c>
      <c r="J3855">
        <v>-7.2212347419335803</v>
      </c>
      <c r="K3855">
        <v>12.2917239977254</v>
      </c>
      <c r="L3855">
        <v>8.95541329375388</v>
      </c>
      <c r="M3855">
        <v>37.798936803430998</v>
      </c>
      <c r="N3855">
        <v>0.56785984449569504</v>
      </c>
      <c r="O3855">
        <v>19.999999999999901</v>
      </c>
      <c r="P3855">
        <v>191.76470588235199</v>
      </c>
      <c r="Q3855">
        <v>7.6555207692956997E-2</v>
      </c>
    </row>
    <row r="3856" spans="1:17" hidden="1" x14ac:dyDescent="0.3">
      <c r="A3856" t="s">
        <v>7875</v>
      </c>
      <c r="B3856" t="s">
        <v>7876</v>
      </c>
      <c r="C3856" t="str">
        <f>IFERROR(VLOOKUP(Table1[[#This Row],[Ticker]],[1]!Table1[[Symbol]:[Industry]],2,FALSE),"-")</f>
        <v>-</v>
      </c>
      <c r="D3856" t="s">
        <v>49</v>
      </c>
      <c r="E3856">
        <v>24.722999999999999</v>
      </c>
      <c r="F3856">
        <v>2.4</v>
      </c>
      <c r="G3856">
        <v>-80.600509982246194</v>
      </c>
      <c r="H3856">
        <v>9.8973068382586291</v>
      </c>
      <c r="I3856">
        <v>-9.3457106085819692</v>
      </c>
      <c r="J3856">
        <v>-3.9120437137519599</v>
      </c>
      <c r="K3856">
        <v>2.3326321323263501</v>
      </c>
      <c r="L3856">
        <v>2.9168238952716798</v>
      </c>
      <c r="M3856">
        <v>53.805733455733801</v>
      </c>
      <c r="N3856">
        <v>0.99465604351784898</v>
      </c>
      <c r="O3856">
        <v>118.333333333333</v>
      </c>
      <c r="P3856">
        <v>26.315789473684202</v>
      </c>
      <c r="Q3856">
        <v>5.5583054754315998E-2</v>
      </c>
    </row>
    <row r="3857" spans="1:17" hidden="1" x14ac:dyDescent="0.3">
      <c r="A3857" t="s">
        <v>7877</v>
      </c>
      <c r="B3857" t="s">
        <v>7878</v>
      </c>
      <c r="C3857" t="str">
        <f>IFERROR(VLOOKUP(Table1[[#This Row],[Ticker]],[1]!Table1[[Symbol]:[Industry]],2,FALSE),"-")</f>
        <v>-</v>
      </c>
      <c r="D3857" t="s">
        <v>413</v>
      </c>
      <c r="E3857">
        <v>24.673326299999999</v>
      </c>
      <c r="F3857">
        <v>34.5</v>
      </c>
      <c r="G3857">
        <v>27.1360140345089</v>
      </c>
      <c r="H3857">
        <v>-6.09672741614476</v>
      </c>
      <c r="I3857">
        <v>-26.6404112942861</v>
      </c>
      <c r="J3857">
        <v>-4.8800844733629098</v>
      </c>
      <c r="K3857">
        <v>35.320661667992397</v>
      </c>
      <c r="L3857">
        <v>34.433165221304101</v>
      </c>
      <c r="M3857">
        <v>41.939760375653698</v>
      </c>
      <c r="N3857">
        <v>1.04195126094434</v>
      </c>
      <c r="O3857">
        <v>39.072463768115902</v>
      </c>
      <c r="P3857">
        <v>91.6666666666666</v>
      </c>
      <c r="Q3857">
        <v>7.5602375366839003E-2</v>
      </c>
    </row>
    <row r="3858" spans="1:17" hidden="1" x14ac:dyDescent="0.3">
      <c r="A3858" t="s">
        <v>7879</v>
      </c>
      <c r="B3858" t="s">
        <v>7880</v>
      </c>
      <c r="C3858" t="str">
        <f>IFERROR(VLOOKUP(Table1[[#This Row],[Ticker]],[1]!Table1[[Symbol]:[Industry]],2,FALSE),"-")</f>
        <v>-</v>
      </c>
      <c r="D3858" t="s">
        <v>711</v>
      </c>
      <c r="E3858">
        <v>24.652576575000001</v>
      </c>
      <c r="F3858">
        <v>13.3</v>
      </c>
      <c r="G3858">
        <v>18.636131239127799</v>
      </c>
      <c r="H3858">
        <v>-0.26413386770490299</v>
      </c>
      <c r="I3858">
        <v>7.9100066471352903</v>
      </c>
      <c r="J3858">
        <v>1.5381760823931501</v>
      </c>
      <c r="K3858">
        <v>12.6484381069855</v>
      </c>
      <c r="L3858">
        <v>11.541319671305899</v>
      </c>
      <c r="M3858">
        <v>43.246163025678499</v>
      </c>
      <c r="N3858">
        <v>0.85835077669303705</v>
      </c>
      <c r="O3858">
        <v>8.7969924812030005</v>
      </c>
      <c r="P3858">
        <v>60.822249093107601</v>
      </c>
    </row>
    <row r="3859" spans="1:17" hidden="1" x14ac:dyDescent="0.3">
      <c r="A3859" t="s">
        <v>7881</v>
      </c>
      <c r="B3859" t="s">
        <v>7882</v>
      </c>
      <c r="C3859" t="str">
        <f>IFERROR(VLOOKUP(Table1[[#This Row],[Ticker]],[1]!Table1[[Symbol]:[Industry]],2,FALSE),"-")</f>
        <v>-</v>
      </c>
      <c r="D3859" t="s">
        <v>49</v>
      </c>
      <c r="E3859">
        <v>24.515149999999998</v>
      </c>
      <c r="F3859">
        <v>2.12</v>
      </c>
      <c r="G3859">
        <v>7.7751784900699503</v>
      </c>
      <c r="H3859">
        <v>-0.62246665283291203</v>
      </c>
      <c r="I3859">
        <v>-33.968636702096298</v>
      </c>
      <c r="J3859">
        <v>4.1880576349655803</v>
      </c>
      <c r="K3859">
        <v>2.0808430409424599</v>
      </c>
      <c r="L3859">
        <v>2.1156686187331002</v>
      </c>
      <c r="M3859">
        <v>57.373036791072302</v>
      </c>
      <c r="N3859">
        <v>1.89354553932949</v>
      </c>
      <c r="O3859">
        <v>50.943396226415103</v>
      </c>
      <c r="P3859">
        <v>59.398496240601403</v>
      </c>
      <c r="Q3859">
        <v>7.9066273923319996E-2</v>
      </c>
    </row>
    <row r="3860" spans="1:17" hidden="1" x14ac:dyDescent="0.3">
      <c r="A3860" t="s">
        <v>7883</v>
      </c>
      <c r="B3860" t="s">
        <v>7884</v>
      </c>
      <c r="C3860" t="str">
        <f>IFERROR(VLOOKUP(Table1[[#This Row],[Ticker]],[1]!Table1[[Symbol]:[Industry]],2,FALSE),"-")</f>
        <v>-</v>
      </c>
      <c r="D3860" t="s">
        <v>130</v>
      </c>
      <c r="E3860">
        <v>24.423317879999999</v>
      </c>
      <c r="F3860">
        <v>16.399999999999999</v>
      </c>
      <c r="G3860">
        <v>-5.5931859894901201</v>
      </c>
      <c r="H3860">
        <v>-1.87035303188851</v>
      </c>
      <c r="I3860">
        <v>-12.2495918825592</v>
      </c>
      <c r="J3860">
        <v>1.0670674632677399</v>
      </c>
      <c r="K3860">
        <v>20.078539679257499</v>
      </c>
      <c r="L3860">
        <v>20.567302919445201</v>
      </c>
      <c r="M3860">
        <v>33.686981725690302</v>
      </c>
      <c r="N3860">
        <v>1</v>
      </c>
      <c r="Q3860">
        <v>-3.2586267451102997E-2</v>
      </c>
    </row>
    <row r="3861" spans="1:17" hidden="1" x14ac:dyDescent="0.3">
      <c r="A3861" t="s">
        <v>7885</v>
      </c>
      <c r="B3861" t="s">
        <v>7886</v>
      </c>
      <c r="C3861" t="str">
        <f>IFERROR(VLOOKUP(Table1[[#This Row],[Ticker]],[1]!Table1[[Symbol]:[Industry]],2,FALSE),"-")</f>
        <v>-</v>
      </c>
      <c r="D3861" t="s">
        <v>75</v>
      </c>
      <c r="E3861">
        <v>24.408719999999999</v>
      </c>
      <c r="F3861">
        <v>24.05</v>
      </c>
      <c r="G3861">
        <v>8.7103228507583292</v>
      </c>
      <c r="H3861">
        <v>3.8885796384860098</v>
      </c>
      <c r="I3861">
        <v>-4.3516736378008103</v>
      </c>
      <c r="J3861">
        <v>-7.0701297222316697</v>
      </c>
      <c r="K3861">
        <v>23.88650591036</v>
      </c>
      <c r="L3861">
        <v>22.427616128778599</v>
      </c>
      <c r="M3861">
        <v>48.893930455597598</v>
      </c>
      <c r="N3861">
        <v>1.50823514914323</v>
      </c>
      <c r="O3861">
        <v>19.334719334719299</v>
      </c>
      <c r="P3861">
        <v>50.4065040650406</v>
      </c>
      <c r="Q3861">
        <v>7.6629909731183998E-2</v>
      </c>
    </row>
    <row r="3862" spans="1:17" hidden="1" x14ac:dyDescent="0.3">
      <c r="A3862" t="s">
        <v>7887</v>
      </c>
      <c r="B3862" t="s">
        <v>7888</v>
      </c>
      <c r="C3862" t="str">
        <f>IFERROR(VLOOKUP(Table1[[#This Row],[Ticker]],[1]!Table1[[Symbol]:[Industry]],2,FALSE),"-")</f>
        <v>-</v>
      </c>
      <c r="E3862">
        <v>24.375130075999898</v>
      </c>
      <c r="F3862">
        <v>16.95</v>
      </c>
      <c r="G3862">
        <v>-25.208006849057199</v>
      </c>
      <c r="H3862">
        <v>-13.3567998443748</v>
      </c>
      <c r="I3862">
        <v>-11.5545733858284</v>
      </c>
      <c r="J3862">
        <v>-3.88191946280303</v>
      </c>
      <c r="K3862">
        <v>16.467648546317999</v>
      </c>
      <c r="L3862">
        <v>16.9718077642578</v>
      </c>
      <c r="M3862">
        <v>46.7399207352695</v>
      </c>
      <c r="N3862">
        <v>1.53591207581244</v>
      </c>
      <c r="O3862">
        <v>27.9646017699115</v>
      </c>
      <c r="P3862">
        <v>30.384615384615302</v>
      </c>
      <c r="Q3862">
        <v>-6.9229894290410002E-2</v>
      </c>
    </row>
    <row r="3863" spans="1:17" hidden="1" x14ac:dyDescent="0.3">
      <c r="A3863" t="s">
        <v>7889</v>
      </c>
      <c r="B3863" t="s">
        <v>7890</v>
      </c>
      <c r="C3863" t="str">
        <f>IFERROR(VLOOKUP(Table1[[#This Row],[Ticker]],[1]!Table1[[Symbol]:[Industry]],2,FALSE),"-")</f>
        <v>-</v>
      </c>
      <c r="E3863">
        <v>24.3709758</v>
      </c>
      <c r="F3863">
        <v>53.32</v>
      </c>
      <c r="G3863">
        <v>92.931570869098195</v>
      </c>
      <c r="H3863">
        <v>20.117245971884</v>
      </c>
      <c r="I3863">
        <v>89.906992277731803</v>
      </c>
      <c r="J3863">
        <v>15.380419728317699</v>
      </c>
      <c r="K3863">
        <v>40.603573881797303</v>
      </c>
      <c r="L3863">
        <v>34.274827168325999</v>
      </c>
      <c r="M3863">
        <v>80.800011658261099</v>
      </c>
      <c r="N3863">
        <v>2.4792922520931202</v>
      </c>
      <c r="O3863">
        <v>0.61890472618153503</v>
      </c>
      <c r="P3863">
        <v>152.701421800947</v>
      </c>
      <c r="Q3863">
        <v>8.1647699229250009E-3</v>
      </c>
    </row>
    <row r="3864" spans="1:17" hidden="1" x14ac:dyDescent="0.3">
      <c r="A3864" t="s">
        <v>7891</v>
      </c>
      <c r="B3864" t="s">
        <v>7892</v>
      </c>
      <c r="C3864" t="str">
        <f>IFERROR(VLOOKUP(Table1[[#This Row],[Ticker]],[1]!Table1[[Symbol]:[Industry]],2,FALSE),"-")</f>
        <v>-</v>
      </c>
      <c r="D3864" t="s">
        <v>798</v>
      </c>
      <c r="E3864">
        <v>24.31</v>
      </c>
      <c r="F3864">
        <v>22.1</v>
      </c>
      <c r="G3864">
        <v>-53.101870862324098</v>
      </c>
      <c r="H3864">
        <v>2.7489138590017501</v>
      </c>
      <c r="I3864">
        <v>10.867964605093199</v>
      </c>
      <c r="J3864">
        <v>-0.76243741453936598</v>
      </c>
      <c r="K3864">
        <v>21.114541984434801</v>
      </c>
      <c r="L3864">
        <v>21.119689432302799</v>
      </c>
      <c r="M3864">
        <v>99.991342128637498</v>
      </c>
      <c r="N3864">
        <v>0</v>
      </c>
      <c r="O3864">
        <v>43.891402714932099</v>
      </c>
      <c r="P3864">
        <v>35.582822085889497</v>
      </c>
    </row>
    <row r="3865" spans="1:17" hidden="1" x14ac:dyDescent="0.3">
      <c r="A3865" t="s">
        <v>7893</v>
      </c>
      <c r="B3865" t="s">
        <v>7894</v>
      </c>
      <c r="C3865" t="str">
        <f>IFERROR(VLOOKUP(Table1[[#This Row],[Ticker]],[1]!Table1[[Symbol]:[Industry]],2,FALSE),"-")</f>
        <v>-</v>
      </c>
      <c r="E3865">
        <v>24.214310399999999</v>
      </c>
      <c r="F3865">
        <v>4.82</v>
      </c>
      <c r="G3865">
        <v>-60.0108521268007</v>
      </c>
      <c r="H3865">
        <v>14.9440358102212</v>
      </c>
      <c r="I3865">
        <v>-41.647422502130603</v>
      </c>
      <c r="J3865">
        <v>-8.2768882815914004</v>
      </c>
      <c r="K3865">
        <v>4.4997108525477403</v>
      </c>
      <c r="L3865">
        <v>4.4764300469935199</v>
      </c>
      <c r="M3865">
        <v>46.586716629714402</v>
      </c>
      <c r="N3865">
        <v>1.42831729579435</v>
      </c>
      <c r="O3865">
        <v>54.979253112033099</v>
      </c>
      <c r="P3865">
        <v>54.983922829581999</v>
      </c>
      <c r="Q3865">
        <v>6.2899714083916994E-2</v>
      </c>
    </row>
    <row r="3866" spans="1:17" hidden="1" x14ac:dyDescent="0.3">
      <c r="A3866" t="s">
        <v>7895</v>
      </c>
      <c r="B3866" t="s">
        <v>7896</v>
      </c>
      <c r="C3866" t="str">
        <f>IFERROR(VLOOKUP(Table1[[#This Row],[Ticker]],[1]!Table1[[Symbol]:[Industry]],2,FALSE),"-")</f>
        <v>-</v>
      </c>
      <c r="D3866" t="s">
        <v>243</v>
      </c>
      <c r="E3866">
        <v>24.203520000000001</v>
      </c>
      <c r="F3866">
        <v>24</v>
      </c>
      <c r="G3866">
        <v>-29.6278431514163</v>
      </c>
      <c r="H3866">
        <v>4.2834435550959702</v>
      </c>
      <c r="I3866">
        <v>-1.7169757071198</v>
      </c>
      <c r="J3866">
        <v>-0.76243741453936598</v>
      </c>
      <c r="K3866">
        <v>23.035965447597999</v>
      </c>
      <c r="L3866">
        <v>22.407327223333098</v>
      </c>
      <c r="M3866">
        <v>98.473488821407003</v>
      </c>
      <c r="N3866">
        <v>0.343338371841934</v>
      </c>
      <c r="O3866">
        <v>3.3333333333333401</v>
      </c>
      <c r="P3866">
        <v>30.222463374932101</v>
      </c>
    </row>
    <row r="3867" spans="1:17" hidden="1" x14ac:dyDescent="0.3">
      <c r="A3867" t="s">
        <v>7897</v>
      </c>
      <c r="B3867" t="s">
        <v>7898</v>
      </c>
      <c r="C3867" t="str">
        <f>IFERROR(VLOOKUP(Table1[[#This Row],[Ticker]],[1]!Table1[[Symbol]:[Industry]],2,FALSE),"-")</f>
        <v>-</v>
      </c>
      <c r="E3867">
        <v>24.155935929999998</v>
      </c>
      <c r="F3867">
        <v>319.55</v>
      </c>
      <c r="G3867">
        <v>923.02325065651803</v>
      </c>
      <c r="H3867">
        <v>7.9792238844109002</v>
      </c>
      <c r="I3867">
        <v>175.84345112267701</v>
      </c>
      <c r="J3867">
        <v>-8.5015432436282001</v>
      </c>
      <c r="K3867">
        <v>325.70958091927298</v>
      </c>
      <c r="L3867">
        <v>202.251962071604</v>
      </c>
      <c r="M3867">
        <v>34.050648486992301</v>
      </c>
      <c r="N3867">
        <v>0.44453227931488798</v>
      </c>
      <c r="O3867">
        <v>30.934126114849001</v>
      </c>
      <c r="P3867">
        <v>1001.8965517241299</v>
      </c>
    </row>
    <row r="3868" spans="1:17" hidden="1" x14ac:dyDescent="0.3">
      <c r="A3868" t="s">
        <v>7899</v>
      </c>
      <c r="B3868" t="s">
        <v>7900</v>
      </c>
      <c r="C3868" t="str">
        <f>IFERROR(VLOOKUP(Table1[[#This Row],[Ticker]],[1]!Table1[[Symbol]:[Industry]],2,FALSE),"-")</f>
        <v>-</v>
      </c>
      <c r="D3868" t="s">
        <v>282</v>
      </c>
      <c r="E3868">
        <v>24.151154399999999</v>
      </c>
      <c r="F3868">
        <v>60.54</v>
      </c>
      <c r="G3868">
        <v>24.947963300196498</v>
      </c>
      <c r="H3868">
        <v>-25.4059641897787</v>
      </c>
      <c r="I3868">
        <v>-18.3250241790224</v>
      </c>
      <c r="J3868">
        <v>-10.2510737781757</v>
      </c>
      <c r="K3868">
        <v>66.544705467847507</v>
      </c>
      <c r="L3868">
        <v>58.600468763690202</v>
      </c>
      <c r="M3868">
        <v>8.2811091439659208</v>
      </c>
      <c r="N3868">
        <v>0.65061887005295604</v>
      </c>
      <c r="O3868">
        <v>41.575817641228902</v>
      </c>
      <c r="P3868">
        <v>56.839378238341901</v>
      </c>
      <c r="Q3868">
        <v>7.7677107391166997E-2</v>
      </c>
    </row>
    <row r="3869" spans="1:17" hidden="1" x14ac:dyDescent="0.3">
      <c r="A3869" t="s">
        <v>7901</v>
      </c>
      <c r="B3869" t="s">
        <v>7902</v>
      </c>
      <c r="C3869" t="str">
        <f>IFERROR(VLOOKUP(Table1[[#This Row],[Ticker]],[1]!Table1[[Symbol]:[Industry]],2,FALSE),"-")</f>
        <v>-</v>
      </c>
      <c r="D3869" t="s">
        <v>553</v>
      </c>
      <c r="E3869">
        <v>24.133559999999999</v>
      </c>
      <c r="F3869">
        <v>76.3</v>
      </c>
      <c r="G3869">
        <v>67.5481412361395</v>
      </c>
      <c r="H3869">
        <v>1.4027112344139201</v>
      </c>
      <c r="I3869">
        <v>105.779202519184</v>
      </c>
      <c r="J3869">
        <v>-5.8843886340515601</v>
      </c>
      <c r="K3869">
        <v>73.608502651313501</v>
      </c>
      <c r="L3869">
        <v>56.412145714769203</v>
      </c>
      <c r="M3869">
        <v>36.646123281740898</v>
      </c>
      <c r="N3869">
        <v>0.30160678636266702</v>
      </c>
      <c r="O3869">
        <v>17.955439056356401</v>
      </c>
      <c r="P3869">
        <v>151.23477115574499</v>
      </c>
    </row>
    <row r="3870" spans="1:17" hidden="1" x14ac:dyDescent="0.3">
      <c r="A3870" t="s">
        <v>7903</v>
      </c>
      <c r="B3870" t="s">
        <v>7904</v>
      </c>
      <c r="C3870" t="str">
        <f>IFERROR(VLOOKUP(Table1[[#This Row],[Ticker]],[1]!Table1[[Symbol]:[Industry]],2,FALSE),"-")</f>
        <v>-</v>
      </c>
      <c r="E3870">
        <v>24.064679999999999</v>
      </c>
      <c r="F3870">
        <v>93</v>
      </c>
      <c r="G3870">
        <v>-61.138878805066597</v>
      </c>
      <c r="H3870">
        <v>-6.1092677327088296</v>
      </c>
      <c r="I3870">
        <v>-46.646655277947602</v>
      </c>
      <c r="J3870">
        <v>-2.2246116039862698</v>
      </c>
      <c r="M3870">
        <v>47.720066867138101</v>
      </c>
      <c r="O3870">
        <v>68.602150537634401</v>
      </c>
      <c r="P3870">
        <v>19.845360824742201</v>
      </c>
    </row>
    <row r="3871" spans="1:17" hidden="1" x14ac:dyDescent="0.3">
      <c r="A3871" t="s">
        <v>7905</v>
      </c>
      <c r="B3871" t="s">
        <v>7906</v>
      </c>
      <c r="C3871" t="str">
        <f>IFERROR(VLOOKUP(Table1[[#This Row],[Ticker]],[1]!Table1[[Symbol]:[Industry]],2,FALSE),"-")</f>
        <v>-</v>
      </c>
      <c r="D3871" t="s">
        <v>1402</v>
      </c>
      <c r="E3871">
        <v>24.045746087999898</v>
      </c>
      <c r="F3871">
        <v>45.47</v>
      </c>
      <c r="G3871">
        <v>37.453819156052298</v>
      </c>
      <c r="H3871">
        <v>-11.654204658986901</v>
      </c>
      <c r="I3871">
        <v>-25.052124538491601</v>
      </c>
      <c r="J3871">
        <v>-2.5465783837023501</v>
      </c>
      <c r="K3871">
        <v>43.964654406467901</v>
      </c>
      <c r="L3871">
        <v>42.1629371291924</v>
      </c>
      <c r="M3871">
        <v>46.3598849824997</v>
      </c>
      <c r="N3871">
        <v>1.2336367205267</v>
      </c>
      <c r="O3871">
        <v>39.4325929184077</v>
      </c>
      <c r="P3871">
        <v>72.234848484848399</v>
      </c>
      <c r="Q3871">
        <v>-2.6167393828844001E-2</v>
      </c>
    </row>
    <row r="3872" spans="1:17" hidden="1" x14ac:dyDescent="0.3">
      <c r="A3872" t="s">
        <v>7907</v>
      </c>
      <c r="B3872" t="s">
        <v>7908</v>
      </c>
      <c r="C3872" t="str">
        <f>IFERROR(VLOOKUP(Table1[[#This Row],[Ticker]],[1]!Table1[[Symbol]:[Industry]],2,FALSE),"-")</f>
        <v>-</v>
      </c>
      <c r="D3872" t="s">
        <v>637</v>
      </c>
      <c r="E3872">
        <v>24.036104000000002</v>
      </c>
      <c r="F3872">
        <v>1.83</v>
      </c>
      <c r="G3872">
        <v>-16.222395981240499</v>
      </c>
      <c r="H3872">
        <v>-0.51050964432419099</v>
      </c>
      <c r="I3872">
        <v>-37.820744346773601</v>
      </c>
      <c r="J3872">
        <v>-9.6733285036482695</v>
      </c>
      <c r="K3872">
        <v>1.8641901309958899</v>
      </c>
      <c r="L3872">
        <v>1.83869700621596</v>
      </c>
      <c r="M3872">
        <v>35.528747413258102</v>
      </c>
      <c r="N3872">
        <v>1.81023823874255</v>
      </c>
      <c r="O3872">
        <v>47.540983606557297</v>
      </c>
      <c r="P3872">
        <v>36.567164179104402</v>
      </c>
      <c r="Q3872">
        <v>1.2826630651526E-2</v>
      </c>
    </row>
    <row r="3873" spans="1:17" hidden="1" x14ac:dyDescent="0.3">
      <c r="A3873" t="s">
        <v>7909</v>
      </c>
      <c r="B3873" t="s">
        <v>7910</v>
      </c>
      <c r="C3873" t="str">
        <f>IFERROR(VLOOKUP(Table1[[#This Row],[Ticker]],[1]!Table1[[Symbol]:[Industry]],2,FALSE),"-")</f>
        <v>-</v>
      </c>
      <c r="D3873" t="s">
        <v>553</v>
      </c>
      <c r="E3873">
        <v>24.012</v>
      </c>
      <c r="F3873">
        <v>57.04</v>
      </c>
      <c r="G3873">
        <v>32.042407744640897</v>
      </c>
      <c r="H3873">
        <v>-7.8413892909933098</v>
      </c>
      <c r="I3873">
        <v>-16.5730256079176</v>
      </c>
      <c r="J3873">
        <v>-15.0052945573965</v>
      </c>
      <c r="K3873">
        <v>62.169307706956502</v>
      </c>
      <c r="L3873">
        <v>54.868169837820901</v>
      </c>
      <c r="M3873">
        <v>33.6858364336804</v>
      </c>
      <c r="N3873">
        <v>1.3080581963976501</v>
      </c>
      <c r="O3873">
        <v>22.9663394109396</v>
      </c>
      <c r="P3873">
        <v>112.12346597248001</v>
      </c>
      <c r="Q3873">
        <v>0.15515905051586101</v>
      </c>
    </row>
    <row r="3874" spans="1:17" hidden="1" x14ac:dyDescent="0.3">
      <c r="A3874" t="s">
        <v>7911</v>
      </c>
      <c r="B3874" t="s">
        <v>6073</v>
      </c>
      <c r="C3874" t="str">
        <f>IFERROR(VLOOKUP(Table1[[#This Row],[Ticker]],[1]!Table1[[Symbol]:[Industry]],2,FALSE),"-")</f>
        <v>-</v>
      </c>
      <c r="D3874" t="s">
        <v>140</v>
      </c>
      <c r="E3874">
        <v>23.955749999999998</v>
      </c>
      <c r="F3874">
        <v>77.569999999999993</v>
      </c>
      <c r="G3874">
        <v>301.92485452051602</v>
      </c>
      <c r="H3874">
        <v>1.0701870801068301</v>
      </c>
      <c r="I3874">
        <v>226.52823220253299</v>
      </c>
      <c r="J3874">
        <v>-10.323621859776599</v>
      </c>
      <c r="K3874">
        <v>67.203609607889803</v>
      </c>
      <c r="L3874">
        <v>41.757411950928699</v>
      </c>
      <c r="M3874">
        <v>43.433595128895497</v>
      </c>
      <c r="N3874">
        <v>0.96103612294408602</v>
      </c>
      <c r="O3874">
        <v>12.8657986334923</v>
      </c>
      <c r="P3874">
        <v>384.81249999999898</v>
      </c>
      <c r="Q3874">
        <v>0.110737545938061</v>
      </c>
    </row>
    <row r="3875" spans="1:17" hidden="1" x14ac:dyDescent="0.3">
      <c r="A3875" t="s">
        <v>7912</v>
      </c>
      <c r="B3875" t="s">
        <v>7913</v>
      </c>
      <c r="C3875" t="str">
        <f>IFERROR(VLOOKUP(Table1[[#This Row],[Ticker]],[1]!Table1[[Symbol]:[Industry]],2,FALSE),"-")</f>
        <v>-</v>
      </c>
      <c r="D3875" t="s">
        <v>246</v>
      </c>
      <c r="E3875">
        <v>23.922158400000001</v>
      </c>
      <c r="F3875">
        <v>32.409999999999997</v>
      </c>
      <c r="G3875">
        <v>14.5110067784573</v>
      </c>
      <c r="H3875">
        <v>-16.272180405994899</v>
      </c>
      <c r="I3875">
        <v>8.1272238643524801</v>
      </c>
      <c r="J3875">
        <v>-9.5124374145393595</v>
      </c>
      <c r="K3875">
        <v>32.461762190538003</v>
      </c>
      <c r="L3875">
        <v>29.085108772922201</v>
      </c>
      <c r="M3875">
        <v>45.904952419845202</v>
      </c>
      <c r="N3875">
        <v>0.86082572483359798</v>
      </c>
      <c r="O3875">
        <v>19.407590249922801</v>
      </c>
      <c r="P3875">
        <v>67.234262125902902</v>
      </c>
      <c r="Q3875">
        <v>8.4189113178729999E-2</v>
      </c>
    </row>
    <row r="3876" spans="1:17" hidden="1" x14ac:dyDescent="0.3">
      <c r="A3876" t="s">
        <v>7914</v>
      </c>
      <c r="B3876" t="s">
        <v>7915</v>
      </c>
      <c r="C3876" t="str">
        <f>IFERROR(VLOOKUP(Table1[[#This Row],[Ticker]],[1]!Table1[[Symbol]:[Industry]],2,FALSE),"-")</f>
        <v>-</v>
      </c>
      <c r="D3876" t="s">
        <v>1545</v>
      </c>
      <c r="E3876">
        <v>23.907485873999999</v>
      </c>
      <c r="F3876">
        <v>3.26</v>
      </c>
      <c r="G3876">
        <v>-45.908209539309603</v>
      </c>
      <c r="H3876">
        <v>-4.4367691433391103</v>
      </c>
      <c r="I3876">
        <v>-34.290765553636902</v>
      </c>
      <c r="J3876">
        <v>-2.2775889296908698</v>
      </c>
      <c r="K3876">
        <v>3.2839975961844501</v>
      </c>
      <c r="L3876">
        <v>3.7569899739968302</v>
      </c>
      <c r="M3876">
        <v>57.638357885530901</v>
      </c>
      <c r="N3876">
        <v>1.36457051400716</v>
      </c>
      <c r="O3876">
        <v>80.981595092024506</v>
      </c>
      <c r="P3876">
        <v>16.428571428571399</v>
      </c>
      <c r="Q3876">
        <v>-9.2198730404518994E-2</v>
      </c>
    </row>
    <row r="3877" spans="1:17" hidden="1" x14ac:dyDescent="0.3">
      <c r="A3877" t="s">
        <v>7916</v>
      </c>
      <c r="B3877" t="s">
        <v>7917</v>
      </c>
      <c r="C3877" t="str">
        <f>IFERROR(VLOOKUP(Table1[[#This Row],[Ticker]],[1]!Table1[[Symbol]:[Industry]],2,FALSE),"-")</f>
        <v>-</v>
      </c>
      <c r="E3877">
        <v>23.804825184999999</v>
      </c>
      <c r="F3877">
        <v>11.3</v>
      </c>
      <c r="G3877">
        <v>15.736328080070701</v>
      </c>
      <c r="H3877">
        <v>29.7687032830144</v>
      </c>
      <c r="I3877">
        <v>7.0375552483680899</v>
      </c>
      <c r="J3877">
        <v>0.50913388427989303</v>
      </c>
      <c r="K3877">
        <v>9.4512642210834397</v>
      </c>
      <c r="L3877">
        <v>8.8646391840371308</v>
      </c>
      <c r="M3877">
        <v>71.933766736481402</v>
      </c>
      <c r="N3877">
        <v>2.4380549682875201</v>
      </c>
      <c r="O3877">
        <v>21.0619469026548</v>
      </c>
      <c r="P3877">
        <v>64.963503649635001</v>
      </c>
    </row>
    <row r="3878" spans="1:17" hidden="1" x14ac:dyDescent="0.3">
      <c r="A3878" t="s">
        <v>7918</v>
      </c>
      <c r="B3878" t="s">
        <v>7919</v>
      </c>
      <c r="C3878" t="str">
        <f>IFERROR(VLOOKUP(Table1[[#This Row],[Ticker]],[1]!Table1[[Symbol]:[Industry]],2,FALSE),"-")</f>
        <v>-</v>
      </c>
      <c r="D3878" t="s">
        <v>413</v>
      </c>
      <c r="E3878">
        <v>23.802510000000002</v>
      </c>
      <c r="F3878">
        <v>47.51</v>
      </c>
      <c r="G3878">
        <v>235.71686573922</v>
      </c>
      <c r="H3878">
        <v>-5.0559641897787397</v>
      </c>
      <c r="I3878">
        <v>-11.909813172684499</v>
      </c>
      <c r="J3878">
        <v>-0.76243741453936598</v>
      </c>
      <c r="K3878">
        <v>47.464154536105397</v>
      </c>
      <c r="M3878">
        <v>100</v>
      </c>
      <c r="O3878">
        <v>0</v>
      </c>
      <c r="P3878">
        <v>262.118902439024</v>
      </c>
    </row>
    <row r="3879" spans="1:17" hidden="1" x14ac:dyDescent="0.3">
      <c r="A3879" t="s">
        <v>7920</v>
      </c>
      <c r="B3879" t="s">
        <v>7921</v>
      </c>
      <c r="C3879" t="str">
        <f>IFERROR(VLOOKUP(Table1[[#This Row],[Ticker]],[1]!Table1[[Symbol]:[Industry]],2,FALSE),"-")</f>
        <v>-</v>
      </c>
      <c r="E3879">
        <v>23.724438989999999</v>
      </c>
      <c r="F3879">
        <v>158.55000000000001</v>
      </c>
      <c r="G3879">
        <v>-38.853720852205399</v>
      </c>
      <c r="H3879">
        <v>0.39797661501009601</v>
      </c>
      <c r="I3879">
        <v>-12.536575942975899</v>
      </c>
      <c r="J3879">
        <v>-4.6132560925260204</v>
      </c>
      <c r="K3879">
        <v>153.902782359345</v>
      </c>
      <c r="L3879">
        <v>152.780178391991</v>
      </c>
      <c r="M3879">
        <v>58.689765457195698</v>
      </c>
      <c r="N3879">
        <v>1.21252547516286</v>
      </c>
      <c r="O3879">
        <v>19.205298013244999</v>
      </c>
      <c r="P3879">
        <v>21.587423312883399</v>
      </c>
      <c r="Q3879">
        <v>0.10473966959561</v>
      </c>
    </row>
    <row r="3880" spans="1:17" hidden="1" x14ac:dyDescent="0.3">
      <c r="A3880" t="s">
        <v>7922</v>
      </c>
      <c r="B3880" t="s">
        <v>7923</v>
      </c>
      <c r="C3880" t="str">
        <f>IFERROR(VLOOKUP(Table1[[#This Row],[Ticker]],[1]!Table1[[Symbol]:[Industry]],2,FALSE),"-")</f>
        <v>-</v>
      </c>
      <c r="D3880" t="s">
        <v>243</v>
      </c>
      <c r="E3880">
        <v>23.682764118000001</v>
      </c>
      <c r="F3880">
        <v>27.77</v>
      </c>
      <c r="G3880">
        <v>-56.820478193163503</v>
      </c>
      <c r="H3880">
        <v>-3.62739276120731</v>
      </c>
      <c r="I3880">
        <v>-24.801908530275501</v>
      </c>
      <c r="J3880">
        <v>-0.69015696640058899</v>
      </c>
      <c r="K3880">
        <v>27.258250202217098</v>
      </c>
      <c r="L3880">
        <v>30.6539806094925</v>
      </c>
      <c r="M3880">
        <v>58.148473967707901</v>
      </c>
      <c r="N3880">
        <v>1.3533980031408099</v>
      </c>
      <c r="O3880">
        <v>47.281238746849098</v>
      </c>
      <c r="P3880">
        <v>19.801553062985299</v>
      </c>
      <c r="Q3880">
        <v>-1.7042448275743E-2</v>
      </c>
    </row>
    <row r="3881" spans="1:17" hidden="1" x14ac:dyDescent="0.3">
      <c r="A3881" t="s">
        <v>7924</v>
      </c>
      <c r="B3881" t="s">
        <v>7925</v>
      </c>
      <c r="C3881" t="str">
        <f>IFERROR(VLOOKUP(Table1[[#This Row],[Ticker]],[1]!Table1[[Symbol]:[Industry]],2,FALSE),"-")</f>
        <v>-</v>
      </c>
      <c r="E3881">
        <v>23.599406699999999</v>
      </c>
      <c r="F3881">
        <v>25.25</v>
      </c>
      <c r="G3881">
        <v>28.5059387603192</v>
      </c>
      <c r="H3881">
        <v>15.6924962555078</v>
      </c>
      <c r="I3881">
        <v>16.132783176199801</v>
      </c>
      <c r="J3881">
        <v>4.0053389931877197</v>
      </c>
      <c r="K3881">
        <v>22.341461660311399</v>
      </c>
      <c r="L3881">
        <v>19.859454040445002</v>
      </c>
      <c r="M3881">
        <v>62.459061679239397</v>
      </c>
      <c r="N3881">
        <v>0.96066677281051804</v>
      </c>
      <c r="O3881">
        <v>19.524752475247499</v>
      </c>
      <c r="P3881">
        <v>80.357142857142804</v>
      </c>
      <c r="Q3881">
        <v>0.13078372049887199</v>
      </c>
    </row>
    <row r="3882" spans="1:17" hidden="1" x14ac:dyDescent="0.3">
      <c r="A3882" t="s">
        <v>7926</v>
      </c>
      <c r="B3882" t="s">
        <v>7927</v>
      </c>
      <c r="C3882" t="str">
        <f>IFERROR(VLOOKUP(Table1[[#This Row],[Ticker]],[1]!Table1[[Symbol]:[Industry]],2,FALSE),"-")</f>
        <v>-</v>
      </c>
      <c r="E3882">
        <v>23.531440499999999</v>
      </c>
      <c r="F3882">
        <v>45</v>
      </c>
      <c r="G3882">
        <v>-32.652036699803404</v>
      </c>
      <c r="H3882">
        <v>-12.5585335628517</v>
      </c>
      <c r="I3882">
        <v>-11.909813172684499</v>
      </c>
      <c r="J3882">
        <v>-5.1195043645924896</v>
      </c>
      <c r="K3882">
        <v>48.074704808675897</v>
      </c>
      <c r="L3882">
        <v>47.732583124125902</v>
      </c>
      <c r="M3882">
        <v>16.4822301076291</v>
      </c>
      <c r="N3882">
        <v>8.5507945379141009E-3</v>
      </c>
      <c r="O3882">
        <v>26</v>
      </c>
      <c r="P3882">
        <v>6.18216139688532</v>
      </c>
    </row>
    <row r="3883" spans="1:17" hidden="1" x14ac:dyDescent="0.3">
      <c r="A3883" t="s">
        <v>7928</v>
      </c>
      <c r="B3883" t="s">
        <v>7929</v>
      </c>
      <c r="C3883" t="str">
        <f>IFERROR(VLOOKUP(Table1[[#This Row],[Ticker]],[1]!Table1[[Symbol]:[Industry]],2,FALSE),"-")</f>
        <v>-</v>
      </c>
      <c r="D3883" t="s">
        <v>413</v>
      </c>
      <c r="E3883">
        <v>23.515775999999999</v>
      </c>
      <c r="F3883">
        <v>14.9</v>
      </c>
      <c r="G3883">
        <v>39.153518855752097</v>
      </c>
      <c r="H3883">
        <v>6.8899411445563397</v>
      </c>
      <c r="I3883">
        <v>8.2514771498961004</v>
      </c>
      <c r="J3883">
        <v>-0.76243741453936598</v>
      </c>
      <c r="K3883">
        <v>14.027121449704801</v>
      </c>
      <c r="L3883">
        <v>12.844829107627</v>
      </c>
      <c r="M3883">
        <v>56.133598266172697</v>
      </c>
      <c r="N3883">
        <v>1.43030303030303</v>
      </c>
      <c r="O3883">
        <v>15.1006711409395</v>
      </c>
      <c r="P3883">
        <v>105.234159779614</v>
      </c>
    </row>
    <row r="3884" spans="1:17" hidden="1" x14ac:dyDescent="0.3">
      <c r="A3884" t="s">
        <v>7930</v>
      </c>
      <c r="B3884" t="s">
        <v>7931</v>
      </c>
      <c r="C3884" t="str">
        <f>IFERROR(VLOOKUP(Table1[[#This Row],[Ticker]],[1]!Table1[[Symbol]:[Industry]],2,FALSE),"-")</f>
        <v>-</v>
      </c>
      <c r="D3884" t="s">
        <v>637</v>
      </c>
      <c r="E3884">
        <v>23.505015359999899</v>
      </c>
      <c r="F3884">
        <v>3.09</v>
      </c>
      <c r="G3884">
        <v>26.568260329899498</v>
      </c>
      <c r="H3884">
        <v>-4.0974977361046099</v>
      </c>
      <c r="I3884">
        <v>-40.382035394906701</v>
      </c>
      <c r="J3884">
        <v>-0.76243741453936598</v>
      </c>
      <c r="K3884">
        <v>3.1473511847297799</v>
      </c>
      <c r="L3884">
        <v>3.1274440952859002</v>
      </c>
      <c r="M3884">
        <v>54.7382451709382</v>
      </c>
      <c r="N3884">
        <v>1.33497215909879</v>
      </c>
      <c r="O3884">
        <v>46.601941747572802</v>
      </c>
      <c r="P3884">
        <v>56.060606060605998</v>
      </c>
      <c r="Q3884">
        <v>1.2273270007113E-2</v>
      </c>
    </row>
    <row r="3885" spans="1:17" hidden="1" x14ac:dyDescent="0.3">
      <c r="A3885" t="s">
        <v>7932</v>
      </c>
      <c r="B3885" t="s">
        <v>7933</v>
      </c>
      <c r="C3885" t="str">
        <f>IFERROR(VLOOKUP(Table1[[#This Row],[Ticker]],[1]!Table1[[Symbol]:[Industry]],2,FALSE),"-")</f>
        <v>-</v>
      </c>
      <c r="E3885">
        <v>23.43</v>
      </c>
      <c r="F3885">
        <v>82</v>
      </c>
      <c r="G3885">
        <v>53.619917197013201</v>
      </c>
      <c r="H3885">
        <v>-4.2557576848742604</v>
      </c>
      <c r="I3885">
        <v>48.906033071677101</v>
      </c>
      <c r="J3885">
        <v>-7.8305002417645104</v>
      </c>
      <c r="K3885">
        <v>78.505853875441304</v>
      </c>
      <c r="L3885">
        <v>65.756552373402997</v>
      </c>
      <c r="M3885">
        <v>48.010799488608598</v>
      </c>
      <c r="N3885">
        <v>1.9406192444292201</v>
      </c>
      <c r="O3885">
        <v>20.658536585365798</v>
      </c>
      <c r="P3885">
        <v>127.777777777777</v>
      </c>
      <c r="Q3885">
        <v>6.3453838087325007E-2</v>
      </c>
    </row>
    <row r="3886" spans="1:17" hidden="1" x14ac:dyDescent="0.3">
      <c r="A3886" t="s">
        <v>7934</v>
      </c>
      <c r="B3886" t="s">
        <v>7935</v>
      </c>
      <c r="C3886" t="str">
        <f>IFERROR(VLOOKUP(Table1[[#This Row],[Ticker]],[1]!Table1[[Symbol]:[Industry]],2,FALSE),"-")</f>
        <v>-</v>
      </c>
      <c r="E3886">
        <v>23.402868812000001</v>
      </c>
      <c r="F3886">
        <v>22.71</v>
      </c>
      <c r="G3886">
        <v>-20.032013280599699</v>
      </c>
      <c r="H3886">
        <v>-1.7226308564454</v>
      </c>
      <c r="I3886">
        <v>2.8451135579875202</v>
      </c>
      <c r="J3886">
        <v>-0.36314726369642097</v>
      </c>
      <c r="K3886">
        <v>21.469512090711</v>
      </c>
      <c r="L3886">
        <v>21.708174751754999</v>
      </c>
      <c r="M3886">
        <v>62.057541427043198</v>
      </c>
      <c r="N3886">
        <v>0.75404569730288096</v>
      </c>
      <c r="O3886">
        <v>27.697049757815901</v>
      </c>
      <c r="P3886">
        <v>24.438356164383499</v>
      </c>
      <c r="Q3886">
        <v>3.8853590899105998E-2</v>
      </c>
    </row>
    <row r="3887" spans="1:17" hidden="1" x14ac:dyDescent="0.3">
      <c r="A3887" t="s">
        <v>7936</v>
      </c>
      <c r="B3887" t="s">
        <v>7937</v>
      </c>
      <c r="C3887" t="str">
        <f>IFERROR(VLOOKUP(Table1[[#This Row],[Ticker]],[1]!Table1[[Symbol]:[Industry]],2,FALSE),"-")</f>
        <v>-</v>
      </c>
      <c r="E3887">
        <v>23.396699999999999</v>
      </c>
      <c r="F3887">
        <v>50.2</v>
      </c>
      <c r="G3887">
        <v>-14.8464811442479</v>
      </c>
      <c r="H3887">
        <v>-3.5362073508729601</v>
      </c>
      <c r="I3887">
        <v>-28.103469266173601</v>
      </c>
      <c r="J3887">
        <v>-0.76243741453936598</v>
      </c>
      <c r="K3887">
        <v>49.8936647469449</v>
      </c>
      <c r="L3887">
        <v>49.855904296295201</v>
      </c>
      <c r="M3887">
        <v>61.318930617767997</v>
      </c>
      <c r="N3887">
        <v>0.65879574970484001</v>
      </c>
      <c r="O3887">
        <v>26.7928286852589</v>
      </c>
      <c r="P3887">
        <v>42.411347517730498</v>
      </c>
    </row>
    <row r="3888" spans="1:17" hidden="1" x14ac:dyDescent="0.3">
      <c r="A3888" t="s">
        <v>7938</v>
      </c>
      <c r="B3888" t="s">
        <v>7939</v>
      </c>
      <c r="C3888" t="str">
        <f>IFERROR(VLOOKUP(Table1[[#This Row],[Ticker]],[1]!Table1[[Symbol]:[Industry]],2,FALSE),"-")</f>
        <v>-</v>
      </c>
      <c r="D3888" t="s">
        <v>304</v>
      </c>
      <c r="E3888">
        <v>23.336335099999999</v>
      </c>
      <c r="F3888">
        <v>21.31</v>
      </c>
      <c r="G3888">
        <v>74.635699149253099</v>
      </c>
      <c r="H3888">
        <v>-23.398931434480001</v>
      </c>
      <c r="I3888">
        <v>29.873287293050598</v>
      </c>
      <c r="J3888">
        <v>-4.4004546951214296</v>
      </c>
      <c r="K3888">
        <v>22.732522762648799</v>
      </c>
      <c r="L3888">
        <v>20.2552195321712</v>
      </c>
      <c r="M3888">
        <v>44.688264600577199</v>
      </c>
      <c r="N3888">
        <v>0.75688032470630995</v>
      </c>
      <c r="O3888">
        <v>52.182074143594498</v>
      </c>
      <c r="P3888">
        <v>144.94252873563201</v>
      </c>
      <c r="Q3888">
        <v>5.4530333158135998E-2</v>
      </c>
    </row>
    <row r="3889" spans="1:17" hidden="1" x14ac:dyDescent="0.3">
      <c r="A3889" t="s">
        <v>7940</v>
      </c>
      <c r="B3889" t="s">
        <v>7941</v>
      </c>
      <c r="C3889" t="str">
        <f>IFERROR(VLOOKUP(Table1[[#This Row],[Ticker]],[1]!Table1[[Symbol]:[Industry]],2,FALSE),"-")</f>
        <v>-</v>
      </c>
      <c r="D3889" t="s">
        <v>711</v>
      </c>
      <c r="E3889">
        <v>23.31605892</v>
      </c>
      <c r="F3889">
        <v>89.7</v>
      </c>
      <c r="G3889">
        <v>2.2369995830016398</v>
      </c>
      <c r="H3889">
        <v>-1.6453073225302299</v>
      </c>
      <c r="I3889">
        <v>15.613644319496199</v>
      </c>
      <c r="J3889">
        <v>1.10407842256469</v>
      </c>
      <c r="K3889">
        <v>86.084703633953893</v>
      </c>
      <c r="L3889">
        <v>77.848805371801603</v>
      </c>
      <c r="M3889">
        <v>58.062255720738897</v>
      </c>
      <c r="N3889">
        <v>1.0130156886442001</v>
      </c>
      <c r="O3889">
        <v>3.7346711259754701</v>
      </c>
      <c r="P3889">
        <v>35.785649409627602</v>
      </c>
    </row>
    <row r="3890" spans="1:17" hidden="1" x14ac:dyDescent="0.3">
      <c r="A3890" t="s">
        <v>7942</v>
      </c>
      <c r="B3890" t="s">
        <v>7943</v>
      </c>
      <c r="C3890" t="str">
        <f>IFERROR(VLOOKUP(Table1[[#This Row],[Ticker]],[1]!Table1[[Symbol]:[Industry]],2,FALSE),"-")</f>
        <v>-</v>
      </c>
      <c r="D3890" t="s">
        <v>553</v>
      </c>
      <c r="E3890">
        <v>23.312664000000002</v>
      </c>
      <c r="F3890">
        <v>8.65</v>
      </c>
      <c r="G3890">
        <v>-9.7796962742715401</v>
      </c>
      <c r="H3890">
        <v>-1.9200756880365599</v>
      </c>
      <c r="I3890">
        <v>33.468338087819603</v>
      </c>
      <c r="J3890">
        <v>-2.0957707478726899</v>
      </c>
      <c r="K3890">
        <v>8.6369538046041896</v>
      </c>
      <c r="L3890">
        <v>8.0462324884393404</v>
      </c>
      <c r="M3890">
        <v>61.721842091774697</v>
      </c>
      <c r="N3890">
        <v>1.08720667097263</v>
      </c>
      <c r="O3890">
        <v>54.797687861271598</v>
      </c>
      <c r="P3890">
        <v>79.460580912862994</v>
      </c>
      <c r="Q3890">
        <v>6.1450302218780999E-2</v>
      </c>
    </row>
    <row r="3891" spans="1:17" hidden="1" x14ac:dyDescent="0.3">
      <c r="A3891" t="s">
        <v>7944</v>
      </c>
      <c r="B3891" t="s">
        <v>7945</v>
      </c>
      <c r="C3891" t="str">
        <f>IFERROR(VLOOKUP(Table1[[#This Row],[Ticker]],[1]!Table1[[Symbol]:[Industry]],2,FALSE),"-")</f>
        <v>-</v>
      </c>
      <c r="D3891" t="s">
        <v>140</v>
      </c>
      <c r="E3891">
        <v>23.227648599999998</v>
      </c>
      <c r="F3891">
        <v>47.45</v>
      </c>
      <c r="G3891">
        <v>167.77031295921699</v>
      </c>
      <c r="H3891">
        <v>-3.8820511463004799</v>
      </c>
      <c r="I3891">
        <v>159.23304397017199</v>
      </c>
      <c r="J3891">
        <v>-2.8865173304173801</v>
      </c>
      <c r="K3891">
        <v>47.075094694893401</v>
      </c>
      <c r="L3891">
        <v>36.034192524219598</v>
      </c>
      <c r="M3891">
        <v>41.308029432061801</v>
      </c>
      <c r="N3891">
        <v>0.28285480709751498</v>
      </c>
      <c r="O3891">
        <v>41.6649104320337</v>
      </c>
      <c r="P3891">
        <v>224.77754962354501</v>
      </c>
      <c r="Q3891">
        <v>6.9616188484541999E-2</v>
      </c>
    </row>
    <row r="3892" spans="1:17" hidden="1" x14ac:dyDescent="0.3">
      <c r="A3892" t="s">
        <v>7946</v>
      </c>
      <c r="B3892" t="s">
        <v>7947</v>
      </c>
      <c r="C3892" t="str">
        <f>IFERROR(VLOOKUP(Table1[[#This Row],[Ticker]],[1]!Table1[[Symbol]:[Industry]],2,FALSE),"-")</f>
        <v>-</v>
      </c>
      <c r="E3892">
        <v>23.21367</v>
      </c>
      <c r="F3892">
        <v>55</v>
      </c>
      <c r="G3892">
        <v>-14.0654353926139</v>
      </c>
      <c r="H3892">
        <v>78.225285810221195</v>
      </c>
      <c r="I3892">
        <v>36.338165263973103</v>
      </c>
      <c r="J3892">
        <v>-13.873548525650399</v>
      </c>
      <c r="K3892">
        <v>43.1482898947243</v>
      </c>
      <c r="L3892">
        <v>38.163880040538302</v>
      </c>
      <c r="M3892">
        <v>65.252358263566805</v>
      </c>
      <c r="N3892">
        <v>4.9309582309582298</v>
      </c>
      <c r="O3892">
        <v>25.181818181818102</v>
      </c>
      <c r="P3892">
        <v>107.54716981132</v>
      </c>
    </row>
    <row r="3893" spans="1:17" hidden="1" x14ac:dyDescent="0.3">
      <c r="A3893" t="s">
        <v>7948</v>
      </c>
      <c r="B3893" t="s">
        <v>7949</v>
      </c>
      <c r="C3893" t="str">
        <f>IFERROR(VLOOKUP(Table1[[#This Row],[Ticker]],[1]!Table1[[Symbol]:[Industry]],2,FALSE),"-")</f>
        <v>-</v>
      </c>
      <c r="E3893">
        <v>23.2133769</v>
      </c>
      <c r="F3893">
        <v>22.9</v>
      </c>
      <c r="G3893">
        <v>35.3211271420044</v>
      </c>
      <c r="H3893">
        <v>-5.1024325912657202</v>
      </c>
      <c r="I3893">
        <v>-11.028755903962001</v>
      </c>
      <c r="J3893">
        <v>-7.4030624145393498</v>
      </c>
      <c r="K3893">
        <v>22.586415096180399</v>
      </c>
      <c r="L3893">
        <v>21.585714323940898</v>
      </c>
      <c r="M3893">
        <v>44.876636784780601</v>
      </c>
      <c r="N3893">
        <v>0.81060255558266103</v>
      </c>
      <c r="O3893">
        <v>35.283842794759799</v>
      </c>
      <c r="P3893">
        <v>68.382352941176407</v>
      </c>
      <c r="Q3893">
        <v>-1.0086185970620999E-2</v>
      </c>
    </row>
    <row r="3894" spans="1:17" hidden="1" x14ac:dyDescent="0.3">
      <c r="A3894" t="s">
        <v>7950</v>
      </c>
      <c r="B3894" t="s">
        <v>7951</v>
      </c>
      <c r="C3894" t="str">
        <f>IFERROR(VLOOKUP(Table1[[#This Row],[Ticker]],[1]!Table1[[Symbol]:[Industry]],2,FALSE),"-")</f>
        <v>-</v>
      </c>
      <c r="D3894" t="s">
        <v>637</v>
      </c>
      <c r="E3894">
        <v>23.213349149999999</v>
      </c>
      <c r="F3894">
        <v>34.5</v>
      </c>
      <c r="G3894">
        <v>-40.152036699803404</v>
      </c>
      <c r="H3894">
        <v>-2.37739276120731</v>
      </c>
      <c r="I3894">
        <v>-31.677255033149599</v>
      </c>
      <c r="J3894">
        <v>-0.76243741453936598</v>
      </c>
      <c r="K3894">
        <v>34.6329054278333</v>
      </c>
      <c r="L3894">
        <v>37.571994502382502</v>
      </c>
      <c r="M3894">
        <v>57.482507358339902</v>
      </c>
      <c r="N3894">
        <v>0</v>
      </c>
      <c r="O3894">
        <v>50.7246376811594</v>
      </c>
      <c r="P3894">
        <v>36.579572446555801</v>
      </c>
    </row>
    <row r="3895" spans="1:17" hidden="1" x14ac:dyDescent="0.3">
      <c r="A3895" t="s">
        <v>7952</v>
      </c>
      <c r="B3895" t="s">
        <v>7953</v>
      </c>
      <c r="C3895" t="str">
        <f>IFERROR(VLOOKUP(Table1[[#This Row],[Ticker]],[1]!Table1[[Symbol]:[Industry]],2,FALSE),"-")</f>
        <v>-</v>
      </c>
      <c r="D3895" t="s">
        <v>637</v>
      </c>
      <c r="E3895">
        <v>23.1816</v>
      </c>
      <c r="F3895">
        <v>14.71</v>
      </c>
      <c r="G3895">
        <v>104.524179940698</v>
      </c>
      <c r="H3895">
        <v>30.157866565453201</v>
      </c>
      <c r="I3895">
        <v>3.5532951475666401</v>
      </c>
      <c r="J3895">
        <v>17.549664496288599</v>
      </c>
      <c r="K3895">
        <v>12.427235360662801</v>
      </c>
      <c r="L3895">
        <v>11.633050378850101</v>
      </c>
      <c r="M3895">
        <v>86.739320072162798</v>
      </c>
      <c r="N3895">
        <v>1.8863624385880999</v>
      </c>
      <c r="O3895">
        <v>47.926580557443899</v>
      </c>
      <c r="P3895">
        <v>130.92621664050199</v>
      </c>
      <c r="Q3895">
        <v>0.20953980251618201</v>
      </c>
    </row>
    <row r="3896" spans="1:17" hidden="1" x14ac:dyDescent="0.3">
      <c r="A3896" t="s">
        <v>7954</v>
      </c>
      <c r="B3896" t="s">
        <v>7955</v>
      </c>
      <c r="C3896" t="str">
        <f>IFERROR(VLOOKUP(Table1[[#This Row],[Ticker]],[1]!Table1[[Symbol]:[Industry]],2,FALSE),"-")</f>
        <v>-</v>
      </c>
      <c r="D3896" t="s">
        <v>637</v>
      </c>
      <c r="E3896">
        <v>23.101454394000001</v>
      </c>
      <c r="F3896">
        <v>27.91</v>
      </c>
      <c r="G3896">
        <v>-9.6237940219791795</v>
      </c>
      <c r="H3896">
        <v>-8.4512465343105401</v>
      </c>
      <c r="I3896">
        <v>-11.658376391075301</v>
      </c>
      <c r="J3896">
        <v>-4.4331430453305201</v>
      </c>
      <c r="K3896">
        <v>30.2776588359892</v>
      </c>
      <c r="L3896">
        <v>29.6200491530726</v>
      </c>
      <c r="M3896">
        <v>34.914803281262699</v>
      </c>
      <c r="N3896">
        <v>0.58101094696681899</v>
      </c>
      <c r="O3896">
        <v>48.871372268004201</v>
      </c>
      <c r="P3896">
        <v>94.494773519163701</v>
      </c>
      <c r="Q3896">
        <v>8.1275253154374005E-2</v>
      </c>
    </row>
    <row r="3897" spans="1:17" hidden="1" x14ac:dyDescent="0.3">
      <c r="A3897" t="s">
        <v>7956</v>
      </c>
      <c r="B3897" t="s">
        <v>7957</v>
      </c>
      <c r="C3897" t="str">
        <f>IFERROR(VLOOKUP(Table1[[#This Row],[Ticker]],[1]!Table1[[Symbol]:[Industry]],2,FALSE),"-")</f>
        <v>-</v>
      </c>
      <c r="D3897" t="s">
        <v>700</v>
      </c>
      <c r="E3897">
        <v>23.1</v>
      </c>
      <c r="F3897">
        <v>21.65</v>
      </c>
      <c r="G3897">
        <v>23.011351844019799</v>
      </c>
      <c r="H3897">
        <v>-3.8511449126702999</v>
      </c>
      <c r="I3897">
        <v>-0.31187502835463998</v>
      </c>
      <c r="J3897">
        <v>5.56667650951126</v>
      </c>
      <c r="K3897">
        <v>19.716123592021301</v>
      </c>
      <c r="L3897">
        <v>18.472377198015899</v>
      </c>
      <c r="M3897">
        <v>64.601791432083402</v>
      </c>
      <c r="N3897">
        <v>1.2543645952298299</v>
      </c>
      <c r="O3897">
        <v>6.1893764434180101</v>
      </c>
      <c r="P3897">
        <v>66.155026861089695</v>
      </c>
      <c r="Q3897">
        <v>4.0249731398864001E-2</v>
      </c>
    </row>
    <row r="3898" spans="1:17" hidden="1" x14ac:dyDescent="0.3">
      <c r="A3898" t="s">
        <v>7958</v>
      </c>
      <c r="B3898" t="s">
        <v>7959</v>
      </c>
      <c r="C3898" t="str">
        <f>IFERROR(VLOOKUP(Table1[[#This Row],[Ticker]],[1]!Table1[[Symbol]:[Industry]],2,FALSE),"-")</f>
        <v>-</v>
      </c>
      <c r="E3898">
        <v>23.091247410000001</v>
      </c>
      <c r="F3898">
        <v>2.6</v>
      </c>
      <c r="K3898">
        <v>2.9214051989229399</v>
      </c>
      <c r="L3898">
        <v>4.2861502767889696</v>
      </c>
      <c r="M3898">
        <v>64.437260219561196</v>
      </c>
      <c r="N3898">
        <v>1</v>
      </c>
      <c r="Q3898">
        <v>-8.2544193203107005E-2</v>
      </c>
    </row>
    <row r="3899" spans="1:17" hidden="1" x14ac:dyDescent="0.3">
      <c r="A3899" t="s">
        <v>7960</v>
      </c>
      <c r="B3899" t="s">
        <v>7961</v>
      </c>
      <c r="C3899" t="str">
        <f>IFERROR(VLOOKUP(Table1[[#This Row],[Ticker]],[1]!Table1[[Symbol]:[Industry]],2,FALSE),"-")</f>
        <v>-</v>
      </c>
      <c r="E3899">
        <v>23.065245808</v>
      </c>
      <c r="F3899">
        <v>1.83</v>
      </c>
      <c r="G3899">
        <v>-45.428585372369803</v>
      </c>
      <c r="H3899">
        <v>20.658321524506899</v>
      </c>
      <c r="I3899">
        <v>-11.3603626232339</v>
      </c>
      <c r="J3899">
        <v>-0.76243741453936598</v>
      </c>
      <c r="K3899">
        <v>1.60640484374478</v>
      </c>
      <c r="L3899">
        <v>1.93046744106422</v>
      </c>
      <c r="M3899">
        <v>53.230193305244903</v>
      </c>
      <c r="N3899">
        <v>0.886028428925834</v>
      </c>
      <c r="O3899">
        <v>59.016393442622899</v>
      </c>
      <c r="P3899">
        <v>52.5</v>
      </c>
    </row>
    <row r="3900" spans="1:17" hidden="1" x14ac:dyDescent="0.3">
      <c r="A3900" t="s">
        <v>7962</v>
      </c>
      <c r="B3900" t="s">
        <v>7963</v>
      </c>
      <c r="C3900" t="str">
        <f>IFERROR(VLOOKUP(Table1[[#This Row],[Ticker]],[1]!Table1[[Symbol]:[Industry]],2,FALSE),"-")</f>
        <v>-</v>
      </c>
      <c r="E3900">
        <v>23.022462516000001</v>
      </c>
      <c r="F3900">
        <v>20.23</v>
      </c>
      <c r="G3900">
        <v>-14.2623471210894</v>
      </c>
      <c r="H3900">
        <v>23.410702476887899</v>
      </c>
      <c r="I3900">
        <v>2.4485814005206499</v>
      </c>
      <c r="J3900">
        <v>20.661633158869499</v>
      </c>
      <c r="K3900">
        <v>15.9694506955721</v>
      </c>
      <c r="L3900">
        <v>16.458680628440199</v>
      </c>
      <c r="M3900">
        <v>92.252452247353901</v>
      </c>
      <c r="N3900">
        <v>2.14560042028037</v>
      </c>
      <c r="O3900">
        <v>8.7493821057834804</v>
      </c>
      <c r="P3900">
        <v>52.105263157894697</v>
      </c>
      <c r="Q3900">
        <v>0.109452015586539</v>
      </c>
    </row>
    <row r="3901" spans="1:17" hidden="1" x14ac:dyDescent="0.3">
      <c r="A3901" t="s">
        <v>7964</v>
      </c>
      <c r="B3901" t="s">
        <v>7965</v>
      </c>
      <c r="C3901" t="str">
        <f>IFERROR(VLOOKUP(Table1[[#This Row],[Ticker]],[1]!Table1[[Symbol]:[Industry]],2,FALSE),"-")</f>
        <v>-</v>
      </c>
      <c r="D3901" t="s">
        <v>98</v>
      </c>
      <c r="E3901">
        <v>23.013494099999999</v>
      </c>
      <c r="F3901">
        <v>4.45</v>
      </c>
      <c r="G3901">
        <v>19.9795422475649</v>
      </c>
      <c r="H3901">
        <v>4.7292386741830503</v>
      </c>
      <c r="I3901">
        <v>3.37516092057971</v>
      </c>
      <c r="J3901">
        <v>-3.9203321513814702</v>
      </c>
      <c r="K3901">
        <v>4.2849769754347102</v>
      </c>
      <c r="L3901">
        <v>3.9984470877495499</v>
      </c>
      <c r="M3901">
        <v>59.124306636312802</v>
      </c>
      <c r="N3901">
        <v>0.96334515097957996</v>
      </c>
      <c r="O3901">
        <v>45.617977528089803</v>
      </c>
      <c r="P3901">
        <v>73.828125</v>
      </c>
      <c r="Q3901">
        <v>-1.2848151820909001E-2</v>
      </c>
    </row>
    <row r="3902" spans="1:17" hidden="1" x14ac:dyDescent="0.3">
      <c r="A3902" t="s">
        <v>7966</v>
      </c>
      <c r="B3902" t="s">
        <v>7967</v>
      </c>
      <c r="C3902" t="str">
        <f>IFERROR(VLOOKUP(Table1[[#This Row],[Ticker]],[1]!Table1[[Symbol]:[Industry]],2,FALSE),"-")</f>
        <v>-</v>
      </c>
      <c r="D3902" t="s">
        <v>49</v>
      </c>
      <c r="E3902">
        <v>23.003050000000002</v>
      </c>
      <c r="F3902">
        <v>938.9</v>
      </c>
      <c r="G3902">
        <v>-5.4643153112544898</v>
      </c>
      <c r="H3902">
        <v>-5.0559641897787397</v>
      </c>
      <c r="I3902">
        <v>-11.909813172684499</v>
      </c>
      <c r="J3902">
        <v>-0.76243741453936598</v>
      </c>
      <c r="K3902">
        <v>938.86461930108305</v>
      </c>
      <c r="L3902">
        <v>896.90795924561496</v>
      </c>
      <c r="M3902">
        <v>100</v>
      </c>
      <c r="O3902">
        <v>0</v>
      </c>
      <c r="P3902">
        <v>20.937721388548901</v>
      </c>
    </row>
    <row r="3903" spans="1:17" hidden="1" x14ac:dyDescent="0.3">
      <c r="A3903" t="s">
        <v>7968</v>
      </c>
      <c r="B3903" t="s">
        <v>7969</v>
      </c>
      <c r="C3903" t="str">
        <f>IFERROR(VLOOKUP(Table1[[#This Row],[Ticker]],[1]!Table1[[Symbol]:[Industry]],2,FALSE),"-")</f>
        <v>-</v>
      </c>
      <c r="E3903">
        <v>22.95</v>
      </c>
      <c r="F3903">
        <v>13.6</v>
      </c>
      <c r="G3903">
        <v>-29.120205512392801</v>
      </c>
      <c r="H3903">
        <v>-14.9959241630942</v>
      </c>
      <c r="I3903">
        <v>-18.759128241177599</v>
      </c>
      <c r="J3903">
        <v>-3.2190848133832901</v>
      </c>
      <c r="K3903">
        <v>14.034379257618401</v>
      </c>
      <c r="L3903">
        <v>13.798026625759</v>
      </c>
      <c r="M3903">
        <v>28.5357583733621</v>
      </c>
      <c r="N3903">
        <v>0.30582936197049598</v>
      </c>
      <c r="O3903">
        <v>32.352941176470502</v>
      </c>
      <c r="P3903">
        <v>25.577100646352701</v>
      </c>
      <c r="Q3903">
        <v>2.3085547471030001E-2</v>
      </c>
    </row>
    <row r="3904" spans="1:17" hidden="1" x14ac:dyDescent="0.3">
      <c r="A3904" t="s">
        <v>7970</v>
      </c>
      <c r="B3904" t="s">
        <v>7971</v>
      </c>
      <c r="C3904" t="str">
        <f>IFERROR(VLOOKUP(Table1[[#This Row],[Ticker]],[1]!Table1[[Symbol]:[Industry]],2,FALSE),"-")</f>
        <v>-</v>
      </c>
      <c r="E3904">
        <v>22.948239999999998</v>
      </c>
      <c r="F3904">
        <v>36.93</v>
      </c>
      <c r="G3904">
        <v>-44.626128816721</v>
      </c>
      <c r="H3904">
        <v>-31.748271882086399</v>
      </c>
      <c r="I3904">
        <v>-30.133905289602101</v>
      </c>
      <c r="J3904">
        <v>-12.1112746238416</v>
      </c>
      <c r="M3904">
        <v>15.7755713290481</v>
      </c>
      <c r="O3904">
        <v>41.510966693744898</v>
      </c>
      <c r="P3904">
        <v>0.32599837000815102</v>
      </c>
    </row>
    <row r="3905" spans="1:17" hidden="1" x14ac:dyDescent="0.3">
      <c r="A3905" t="s">
        <v>7972</v>
      </c>
      <c r="B3905" t="s">
        <v>7973</v>
      </c>
      <c r="C3905" t="str">
        <f>IFERROR(VLOOKUP(Table1[[#This Row],[Ticker]],[1]!Table1[[Symbol]:[Industry]],2,FALSE),"-")</f>
        <v>-</v>
      </c>
      <c r="D3905" t="s">
        <v>140</v>
      </c>
      <c r="E3905">
        <v>22.925107260000001</v>
      </c>
      <c r="F3905">
        <v>21.74</v>
      </c>
      <c r="G3905">
        <v>-46.768337066103797</v>
      </c>
      <c r="H3905">
        <v>-14.811066230594999</v>
      </c>
      <c r="I3905">
        <v>-5.28892057827552</v>
      </c>
      <c r="J3905">
        <v>-3.6609881391770398</v>
      </c>
      <c r="K3905">
        <v>24.256067016289801</v>
      </c>
      <c r="L3905">
        <v>23.684672654183998</v>
      </c>
      <c r="M3905">
        <v>34.352591283331002</v>
      </c>
      <c r="N3905">
        <v>0.17905305766474999</v>
      </c>
      <c r="O3905">
        <v>78.564857405703705</v>
      </c>
      <c r="P3905">
        <v>27.8823529411764</v>
      </c>
      <c r="Q3905">
        <v>-1.0872476415564001E-2</v>
      </c>
    </row>
    <row r="3906" spans="1:17" hidden="1" x14ac:dyDescent="0.3">
      <c r="A3906" t="s">
        <v>7974</v>
      </c>
      <c r="B3906" t="s">
        <v>7975</v>
      </c>
      <c r="C3906" t="str">
        <f>IFERROR(VLOOKUP(Table1[[#This Row],[Ticker]],[1]!Table1[[Symbol]:[Industry]],2,FALSE),"-")</f>
        <v>-</v>
      </c>
      <c r="D3906" t="s">
        <v>413</v>
      </c>
      <c r="E3906">
        <v>22.805800000000001</v>
      </c>
      <c r="F3906">
        <v>22.58</v>
      </c>
      <c r="G3906">
        <v>72.016240980337102</v>
      </c>
      <c r="H3906">
        <v>-10.102221548904</v>
      </c>
      <c r="I3906">
        <v>29.657584946437701</v>
      </c>
      <c r="J3906">
        <v>-7.6874168044816704</v>
      </c>
      <c r="K3906">
        <v>21.3859761244392</v>
      </c>
      <c r="L3906">
        <v>17.7853611823036</v>
      </c>
      <c r="M3906">
        <v>45.056012734382797</v>
      </c>
      <c r="N3906">
        <v>2.0797277588721399</v>
      </c>
      <c r="O3906">
        <v>23.0292294065544</v>
      </c>
      <c r="P3906">
        <v>98.418277680140505</v>
      </c>
      <c r="Q3906">
        <v>0.118489675501516</v>
      </c>
    </row>
    <row r="3907" spans="1:17" hidden="1" x14ac:dyDescent="0.3">
      <c r="A3907" t="s">
        <v>7976</v>
      </c>
      <c r="B3907" t="s">
        <v>7977</v>
      </c>
      <c r="C3907" t="str">
        <f>IFERROR(VLOOKUP(Table1[[#This Row],[Ticker]],[1]!Table1[[Symbol]:[Industry]],2,FALSE),"-")</f>
        <v>-</v>
      </c>
      <c r="D3907" t="s">
        <v>1402</v>
      </c>
      <c r="E3907">
        <v>22.7864112</v>
      </c>
      <c r="F3907">
        <v>1.47</v>
      </c>
      <c r="G3907">
        <v>99.751809454042601</v>
      </c>
      <c r="H3907">
        <v>-6.3982460689733696</v>
      </c>
      <c r="I3907">
        <v>-22.818904081775401</v>
      </c>
      <c r="J3907">
        <v>-4.0519110987498896</v>
      </c>
      <c r="K3907">
        <v>1.5095754586619501</v>
      </c>
      <c r="L3907">
        <v>1.3621203899450001</v>
      </c>
      <c r="M3907">
        <v>31.767720178082602</v>
      </c>
      <c r="N3907">
        <v>1.1166894948261501</v>
      </c>
      <c r="O3907">
        <v>32.653061224489697</v>
      </c>
      <c r="P3907">
        <v>145</v>
      </c>
      <c r="Q3907">
        <v>6.3880557351118E-2</v>
      </c>
    </row>
    <row r="3908" spans="1:17" hidden="1" x14ac:dyDescent="0.3">
      <c r="A3908" t="s">
        <v>7978</v>
      </c>
      <c r="B3908" t="s">
        <v>7979</v>
      </c>
      <c r="C3908" t="str">
        <f>IFERROR(VLOOKUP(Table1[[#This Row],[Ticker]],[1]!Table1[[Symbol]:[Industry]],2,FALSE),"-")</f>
        <v>-</v>
      </c>
      <c r="E3908">
        <v>22.747122000000001</v>
      </c>
      <c r="F3908">
        <v>30.79</v>
      </c>
      <c r="G3908">
        <v>125.355935499705</v>
      </c>
      <c r="H3908">
        <v>5.3094609683379099</v>
      </c>
      <c r="I3908">
        <v>41.274266429305499</v>
      </c>
      <c r="J3908">
        <v>-13.098468673261101</v>
      </c>
      <c r="K3908">
        <v>27.643125820480201</v>
      </c>
      <c r="L3908">
        <v>22.636007264161499</v>
      </c>
      <c r="M3908">
        <v>44.321825268696202</v>
      </c>
      <c r="N3908">
        <v>1.1950782723687401</v>
      </c>
      <c r="O3908">
        <v>29.912309191295801</v>
      </c>
      <c r="P3908">
        <v>162.71331058020399</v>
      </c>
      <c r="Q3908">
        <v>0.107900767994159</v>
      </c>
    </row>
    <row r="3909" spans="1:17" hidden="1" x14ac:dyDescent="0.3">
      <c r="A3909" t="s">
        <v>7980</v>
      </c>
      <c r="B3909" t="s">
        <v>7981</v>
      </c>
      <c r="C3909" t="str">
        <f>IFERROR(VLOOKUP(Table1[[#This Row],[Ticker]],[1]!Table1[[Symbol]:[Industry]],2,FALSE),"-")</f>
        <v>-</v>
      </c>
      <c r="D3909" t="s">
        <v>1811</v>
      </c>
      <c r="E3909">
        <v>22.691274400000001</v>
      </c>
      <c r="F3909">
        <v>23.48</v>
      </c>
      <c r="G3909">
        <v>239.33005052761001</v>
      </c>
      <c r="H3909">
        <v>45.205132415965302</v>
      </c>
      <c r="I3909">
        <v>117.163357559022</v>
      </c>
      <c r="J3909">
        <v>7.4142543147839302</v>
      </c>
      <c r="K3909">
        <v>17.458283789237001</v>
      </c>
      <c r="L3909">
        <v>13.6617327776456</v>
      </c>
      <c r="M3909">
        <v>97.863590925530204</v>
      </c>
      <c r="N3909">
        <v>2.4566598448420902</v>
      </c>
      <c r="O3909">
        <v>0</v>
      </c>
      <c r="P3909">
        <v>265.73208722741401</v>
      </c>
      <c r="Q3909">
        <v>4.6751256645482998E-2</v>
      </c>
    </row>
    <row r="3910" spans="1:17" hidden="1" x14ac:dyDescent="0.3">
      <c r="A3910" t="s">
        <v>7982</v>
      </c>
      <c r="B3910" t="s">
        <v>7983</v>
      </c>
      <c r="C3910" t="str">
        <f>IFERROR(VLOOKUP(Table1[[#This Row],[Ticker]],[1]!Table1[[Symbol]:[Industry]],2,FALSE),"-")</f>
        <v>-</v>
      </c>
      <c r="D3910" t="s">
        <v>553</v>
      </c>
      <c r="E3910">
        <v>22.684749</v>
      </c>
      <c r="F3910">
        <v>1.07</v>
      </c>
      <c r="G3910">
        <v>-19.4020366998034</v>
      </c>
      <c r="H3910">
        <v>-1.17246904414766</v>
      </c>
      <c r="I3910">
        <v>-61.4381150594769</v>
      </c>
      <c r="J3910">
        <v>0.18095881187572799</v>
      </c>
      <c r="K3910">
        <v>1.1046927776776101</v>
      </c>
      <c r="L3910">
        <v>1.25453362194734</v>
      </c>
      <c r="M3910">
        <v>49.346351040290003</v>
      </c>
      <c r="N3910">
        <v>2.85645118843013</v>
      </c>
      <c r="O3910">
        <v>138.317757009345</v>
      </c>
      <c r="P3910">
        <v>25.8823529411764</v>
      </c>
      <c r="Q3910">
        <v>2.4509625672928002E-2</v>
      </c>
    </row>
    <row r="3911" spans="1:17" hidden="1" x14ac:dyDescent="0.3">
      <c r="A3911" t="s">
        <v>7984</v>
      </c>
      <c r="B3911" t="s">
        <v>7985</v>
      </c>
      <c r="C3911" t="str">
        <f>IFERROR(VLOOKUP(Table1[[#This Row],[Ticker]],[1]!Table1[[Symbol]:[Industry]],2,FALSE),"-")</f>
        <v>-</v>
      </c>
      <c r="D3911" t="s">
        <v>613</v>
      </c>
      <c r="E3911">
        <v>22.637931399999999</v>
      </c>
      <c r="F3911">
        <v>32.590000000000003</v>
      </c>
      <c r="G3911">
        <v>-18.129611450633998</v>
      </c>
      <c r="H3911">
        <v>-36.6202099998346</v>
      </c>
      <c r="I3911">
        <v>-37.925704205601598</v>
      </c>
      <c r="J3911">
        <v>7.6103903895680496</v>
      </c>
      <c r="K3911">
        <v>44.583037773560697</v>
      </c>
      <c r="L3911">
        <v>44.380025045066297</v>
      </c>
      <c r="M3911">
        <v>34.250559020902202</v>
      </c>
      <c r="N3911">
        <v>3.61462450592885</v>
      </c>
      <c r="O3911">
        <v>128.13746548020799</v>
      </c>
      <c r="P3911">
        <v>47.466063348416299</v>
      </c>
    </row>
    <row r="3912" spans="1:17" hidden="1" x14ac:dyDescent="0.3">
      <c r="A3912" t="s">
        <v>7986</v>
      </c>
      <c r="B3912" t="s">
        <v>7987</v>
      </c>
      <c r="C3912" t="str">
        <f>IFERROR(VLOOKUP(Table1[[#This Row],[Ticker]],[1]!Table1[[Symbol]:[Industry]],2,FALSE),"-")</f>
        <v>-</v>
      </c>
      <c r="D3912" t="s">
        <v>299</v>
      </c>
      <c r="E3912">
        <v>22.58109473</v>
      </c>
      <c r="F3912">
        <v>62.89</v>
      </c>
      <c r="G3912">
        <v>30.1186203435016</v>
      </c>
      <c r="H3912">
        <v>20.724035810221199</v>
      </c>
      <c r="I3912">
        <v>33.265625423806597</v>
      </c>
      <c r="J3912">
        <v>2.55611031011974</v>
      </c>
      <c r="K3912">
        <v>51.750319160661498</v>
      </c>
      <c r="L3912">
        <v>46.949248942477801</v>
      </c>
      <c r="M3912">
        <v>81.259820726928098</v>
      </c>
      <c r="N3912">
        <v>3.63636363636363</v>
      </c>
      <c r="O3912">
        <v>0</v>
      </c>
      <c r="P3912">
        <v>153.07847082494899</v>
      </c>
    </row>
    <row r="3913" spans="1:17" hidden="1" x14ac:dyDescent="0.3">
      <c r="A3913" t="s">
        <v>7988</v>
      </c>
      <c r="B3913" t="s">
        <v>7989</v>
      </c>
      <c r="C3913" t="str">
        <f>IFERROR(VLOOKUP(Table1[[#This Row],[Ticker]],[1]!Table1[[Symbol]:[Industry]],2,FALSE),"-")</f>
        <v>-</v>
      </c>
      <c r="D3913" t="s">
        <v>75</v>
      </c>
      <c r="E3913">
        <v>22.576799999999999</v>
      </c>
      <c r="F3913">
        <v>103.06</v>
      </c>
      <c r="G3913">
        <v>129.96612250417601</v>
      </c>
      <c r="H3913">
        <v>35.594558807785297</v>
      </c>
      <c r="I3913">
        <v>144.45834603129501</v>
      </c>
      <c r="J3913">
        <v>14.9922795665927</v>
      </c>
      <c r="M3913">
        <v>100</v>
      </c>
      <c r="O3913">
        <v>0</v>
      </c>
      <c r="P3913">
        <v>156.36815920398001</v>
      </c>
    </row>
    <row r="3914" spans="1:17" hidden="1" x14ac:dyDescent="0.3">
      <c r="A3914" t="s">
        <v>7990</v>
      </c>
      <c r="B3914" t="s">
        <v>7991</v>
      </c>
      <c r="C3914" t="str">
        <f>IFERROR(VLOOKUP(Table1[[#This Row],[Ticker]],[1]!Table1[[Symbol]:[Industry]],2,FALSE),"-")</f>
        <v>-</v>
      </c>
      <c r="D3914" t="s">
        <v>330</v>
      </c>
      <c r="E3914">
        <v>22.538908800000002</v>
      </c>
      <c r="F3914">
        <v>37.6</v>
      </c>
      <c r="G3914">
        <v>-46.402036699803404</v>
      </c>
      <c r="H3914">
        <v>-9.5532503102232802</v>
      </c>
      <c r="I3914">
        <v>-14.6768160172669</v>
      </c>
      <c r="J3914">
        <v>-4.51341423141875</v>
      </c>
      <c r="K3914">
        <v>38.112523735399698</v>
      </c>
      <c r="L3914">
        <v>38.374803951779803</v>
      </c>
      <c r="M3914">
        <v>43.416776499650702</v>
      </c>
      <c r="N3914">
        <v>0.68150446869768699</v>
      </c>
      <c r="O3914">
        <v>53.085106382978701</v>
      </c>
      <c r="P3914">
        <v>15.9777914867365</v>
      </c>
      <c r="Q3914">
        <v>8.4592887459129004E-2</v>
      </c>
    </row>
    <row r="3915" spans="1:17" hidden="1" x14ac:dyDescent="0.3">
      <c r="A3915" t="s">
        <v>7992</v>
      </c>
      <c r="B3915" t="s">
        <v>7993</v>
      </c>
      <c r="C3915" t="str">
        <f>IFERROR(VLOOKUP(Table1[[#This Row],[Ticker]],[1]!Table1[[Symbol]:[Industry]],2,FALSE),"-")</f>
        <v>-</v>
      </c>
      <c r="D3915" t="s">
        <v>75</v>
      </c>
      <c r="E3915">
        <v>22.532615</v>
      </c>
      <c r="F3915">
        <v>24.72</v>
      </c>
      <c r="G3915">
        <v>-40.598496262455299</v>
      </c>
      <c r="H3915">
        <v>-5.1383704526547103</v>
      </c>
      <c r="I3915">
        <v>-23.402831432620001</v>
      </c>
      <c r="J3915">
        <v>-5.6643981988530898</v>
      </c>
      <c r="K3915">
        <v>24.8430575727891</v>
      </c>
      <c r="L3915">
        <v>27.664709369731099</v>
      </c>
      <c r="M3915">
        <v>47.939376913049898</v>
      </c>
      <c r="N3915">
        <v>0.68183730581178104</v>
      </c>
      <c r="O3915">
        <v>23.3818770226537</v>
      </c>
      <c r="P3915">
        <v>12.1597096188747</v>
      </c>
      <c r="Q3915">
        <v>-1.7310910959937999E-2</v>
      </c>
    </row>
    <row r="3916" spans="1:17" hidden="1" x14ac:dyDescent="0.3">
      <c r="A3916" t="s">
        <v>7994</v>
      </c>
      <c r="B3916" t="s">
        <v>7995</v>
      </c>
      <c r="C3916" t="str">
        <f>IFERROR(VLOOKUP(Table1[[#This Row],[Ticker]],[1]!Table1[[Symbol]:[Industry]],2,FALSE),"-")</f>
        <v>-</v>
      </c>
      <c r="D3916" t="s">
        <v>711</v>
      </c>
      <c r="E3916">
        <v>22.46870916</v>
      </c>
      <c r="F3916">
        <v>115.85</v>
      </c>
      <c r="G3916">
        <v>9.30137199177436</v>
      </c>
      <c r="H3916">
        <v>-2.90580557152001</v>
      </c>
      <c r="I3916">
        <v>6.7403302111745198</v>
      </c>
      <c r="J3916">
        <v>2.42431708074281</v>
      </c>
      <c r="K3916">
        <v>111.025745089761</v>
      </c>
      <c r="L3916">
        <v>100.699024563862</v>
      </c>
      <c r="M3916">
        <v>31.967359018905899</v>
      </c>
      <c r="N3916">
        <v>2.4760151040735101</v>
      </c>
      <c r="O3916">
        <v>3.3232628398791499</v>
      </c>
      <c r="P3916">
        <v>40.3902084343189</v>
      </c>
    </row>
    <row r="3917" spans="1:17" hidden="1" x14ac:dyDescent="0.3">
      <c r="A3917" t="s">
        <v>7996</v>
      </c>
      <c r="B3917" t="s">
        <v>7997</v>
      </c>
      <c r="C3917" t="str">
        <f>IFERROR(VLOOKUP(Table1[[#This Row],[Ticker]],[1]!Table1[[Symbol]:[Industry]],2,FALSE),"-")</f>
        <v>-</v>
      </c>
      <c r="D3917" t="s">
        <v>637</v>
      </c>
      <c r="E3917">
        <v>22.4614656</v>
      </c>
      <c r="F3917">
        <v>29.64</v>
      </c>
      <c r="G3917">
        <v>9.0022574984605797</v>
      </c>
      <c r="H3917">
        <v>-10.444799297878101</v>
      </c>
      <c r="I3917">
        <v>-21.100989643272701</v>
      </c>
      <c r="J3917">
        <v>-8.4159807216259797</v>
      </c>
      <c r="K3917">
        <v>28.977647283785601</v>
      </c>
      <c r="L3917">
        <v>28.439149990777299</v>
      </c>
      <c r="M3917">
        <v>51.838585108779398</v>
      </c>
      <c r="N3917">
        <v>1.05265227637763</v>
      </c>
      <c r="O3917">
        <v>54.689608636976999</v>
      </c>
      <c r="P3917">
        <v>44.4444444444444</v>
      </c>
      <c r="Q3917">
        <v>4.2889729475989999E-2</v>
      </c>
    </row>
    <row r="3918" spans="1:17" hidden="1" x14ac:dyDescent="0.3">
      <c r="A3918" t="s">
        <v>7998</v>
      </c>
      <c r="B3918" t="s">
        <v>7999</v>
      </c>
      <c r="C3918" t="str">
        <f>IFERROR(VLOOKUP(Table1[[#This Row],[Ticker]],[1]!Table1[[Symbol]:[Industry]],2,FALSE),"-")</f>
        <v>-</v>
      </c>
      <c r="D3918" t="s">
        <v>46</v>
      </c>
      <c r="E3918">
        <v>22.3375308</v>
      </c>
      <c r="F3918">
        <v>13</v>
      </c>
      <c r="G3918">
        <v>268.73474141569801</v>
      </c>
      <c r="H3918">
        <v>53.936841565616902</v>
      </c>
      <c r="I3918">
        <v>190.41576822266401</v>
      </c>
      <c r="J3918">
        <v>-0.837795364803118</v>
      </c>
      <c r="K3918">
        <v>9.4786618628474706</v>
      </c>
      <c r="L3918">
        <v>6.2645309916790399</v>
      </c>
      <c r="M3918">
        <v>74.029224280452794</v>
      </c>
      <c r="N3918">
        <v>1.3833641628072899</v>
      </c>
      <c r="O3918">
        <v>8.2307692307692406</v>
      </c>
      <c r="P3918">
        <v>314.01273885350298</v>
      </c>
      <c r="Q3918">
        <v>0.10428418768353601</v>
      </c>
    </row>
    <row r="3919" spans="1:17" hidden="1" x14ac:dyDescent="0.3">
      <c r="A3919" t="s">
        <v>8000</v>
      </c>
      <c r="B3919" t="s">
        <v>8001</v>
      </c>
      <c r="C3919" t="str">
        <f>IFERROR(VLOOKUP(Table1[[#This Row],[Ticker]],[1]!Table1[[Symbol]:[Industry]],2,FALSE),"-")</f>
        <v>-</v>
      </c>
      <c r="D3919" t="s">
        <v>553</v>
      </c>
      <c r="E3919">
        <v>22.257760000000001</v>
      </c>
      <c r="F3919">
        <v>16.079999999999998</v>
      </c>
      <c r="G3919">
        <v>5.4012419887211101</v>
      </c>
      <c r="H3919">
        <v>-18.7575042853708</v>
      </c>
      <c r="I3919">
        <v>-17.598962732801802</v>
      </c>
      <c r="J3919">
        <v>-5.1742021204217199</v>
      </c>
      <c r="K3919">
        <v>17.787654358352199</v>
      </c>
      <c r="L3919">
        <v>17.587455748222499</v>
      </c>
      <c r="M3919">
        <v>34.250458459098297</v>
      </c>
      <c r="N3919">
        <v>0.19754973896175099</v>
      </c>
      <c r="O3919">
        <v>106.77860696517401</v>
      </c>
      <c r="P3919">
        <v>47.5229357798165</v>
      </c>
      <c r="Q3919">
        <v>4.1500241247522003E-2</v>
      </c>
    </row>
    <row r="3920" spans="1:17" hidden="1" x14ac:dyDescent="0.3">
      <c r="A3920" t="s">
        <v>8002</v>
      </c>
      <c r="B3920" t="s">
        <v>8003</v>
      </c>
      <c r="C3920" t="str">
        <f>IFERROR(VLOOKUP(Table1[[#This Row],[Ticker]],[1]!Table1[[Symbol]:[Industry]],2,FALSE),"-")</f>
        <v>-</v>
      </c>
      <c r="E3920">
        <v>22.252800000000001</v>
      </c>
      <c r="F3920">
        <v>9.18</v>
      </c>
      <c r="G3920">
        <v>-39.7982631148978</v>
      </c>
      <c r="H3920">
        <v>-3.6832081179730398</v>
      </c>
      <c r="I3920">
        <v>-32.291426355685402</v>
      </c>
      <c r="J3920">
        <v>5.9042292521272897</v>
      </c>
      <c r="K3920">
        <v>8.7343142458294292</v>
      </c>
      <c r="L3920">
        <v>9.2540198798174291</v>
      </c>
      <c r="M3920">
        <v>74.004268555185206</v>
      </c>
      <c r="N3920">
        <v>1.08172635445362</v>
      </c>
      <c r="O3920">
        <v>51.960784313725398</v>
      </c>
      <c r="P3920">
        <v>23.387096774193498</v>
      </c>
    </row>
    <row r="3921" spans="1:17" hidden="1" x14ac:dyDescent="0.3">
      <c r="A3921" t="s">
        <v>8004</v>
      </c>
      <c r="B3921" t="s">
        <v>8005</v>
      </c>
      <c r="C3921" t="str">
        <f>IFERROR(VLOOKUP(Table1[[#This Row],[Ticker]],[1]!Table1[[Symbol]:[Industry]],2,FALSE),"-")</f>
        <v>-</v>
      </c>
      <c r="D3921" t="s">
        <v>180</v>
      </c>
      <c r="E3921">
        <v>22.237182000000001</v>
      </c>
      <c r="F3921">
        <v>47</v>
      </c>
      <c r="G3921">
        <v>57.911688790392603</v>
      </c>
      <c r="H3921">
        <v>-9.9360303601674893</v>
      </c>
      <c r="I3921">
        <v>-6.5522700209248397</v>
      </c>
      <c r="J3921">
        <v>-0.54457249079208703</v>
      </c>
      <c r="K3921">
        <v>45.587631018568501</v>
      </c>
      <c r="L3921">
        <v>39.532449649462201</v>
      </c>
      <c r="M3921">
        <v>63.476359122327203</v>
      </c>
      <c r="N3921">
        <v>0.31688311688311599</v>
      </c>
      <c r="O3921">
        <v>8.2978723404255295</v>
      </c>
      <c r="P3921">
        <v>101.71673819742399</v>
      </c>
    </row>
    <row r="3922" spans="1:17" hidden="1" x14ac:dyDescent="0.3">
      <c r="A3922" t="s">
        <v>8006</v>
      </c>
      <c r="B3922" t="s">
        <v>8007</v>
      </c>
      <c r="C3922" t="str">
        <f>IFERROR(VLOOKUP(Table1[[#This Row],[Ticker]],[1]!Table1[[Symbol]:[Industry]],2,FALSE),"-")</f>
        <v>-</v>
      </c>
      <c r="D3922" t="s">
        <v>446</v>
      </c>
      <c r="E3922">
        <v>22.071249719999901</v>
      </c>
      <c r="F3922">
        <v>21.21</v>
      </c>
      <c r="G3922">
        <v>5.3370937349791303</v>
      </c>
      <c r="H3922">
        <v>-16.764297523111999</v>
      </c>
      <c r="I3922">
        <v>-22.604550014789702</v>
      </c>
      <c r="J3922">
        <v>5.1875625854606398</v>
      </c>
      <c r="K3922">
        <v>21.725738142174901</v>
      </c>
      <c r="L3922">
        <v>21.848495086873601</v>
      </c>
      <c r="M3922">
        <v>63.027445781937203</v>
      </c>
      <c r="N3922">
        <v>1.1575463371579799</v>
      </c>
      <c r="O3922">
        <v>31.4474304573314</v>
      </c>
      <c r="P3922">
        <v>35.527156549520697</v>
      </c>
      <c r="Q3922">
        <v>0.13722901588887601</v>
      </c>
    </row>
    <row r="3923" spans="1:17" hidden="1" x14ac:dyDescent="0.3">
      <c r="A3923" t="s">
        <v>8008</v>
      </c>
      <c r="B3923" t="s">
        <v>8009</v>
      </c>
      <c r="C3923" t="str">
        <f>IFERROR(VLOOKUP(Table1[[#This Row],[Ticker]],[1]!Table1[[Symbol]:[Industry]],2,FALSE),"-")</f>
        <v>-</v>
      </c>
      <c r="E3923">
        <v>22.034801600000002</v>
      </c>
      <c r="F3923">
        <v>11.9</v>
      </c>
      <c r="G3923">
        <v>195.21958492181801</v>
      </c>
      <c r="H3923">
        <v>-6.46441489400409</v>
      </c>
      <c r="I3923">
        <v>8.9023695684322099</v>
      </c>
      <c r="J3923">
        <v>8.3118063984762092</v>
      </c>
      <c r="K3923">
        <v>11.5508595584521</v>
      </c>
      <c r="L3923">
        <v>10.2586589764382</v>
      </c>
      <c r="M3923">
        <v>59.252543516278898</v>
      </c>
      <c r="N3923">
        <v>1.02272727272727</v>
      </c>
      <c r="O3923">
        <v>49.579831932773097</v>
      </c>
      <c r="P3923">
        <v>221.62162162162099</v>
      </c>
    </row>
    <row r="3924" spans="1:17" hidden="1" x14ac:dyDescent="0.3">
      <c r="A3924" t="s">
        <v>8010</v>
      </c>
      <c r="B3924" t="s">
        <v>8011</v>
      </c>
      <c r="C3924" t="str">
        <f>IFERROR(VLOOKUP(Table1[[#This Row],[Ticker]],[1]!Table1[[Symbol]:[Industry]],2,FALSE),"-")</f>
        <v>-</v>
      </c>
      <c r="D3924" t="s">
        <v>1315</v>
      </c>
      <c r="E3924">
        <v>21.997200029999998</v>
      </c>
      <c r="F3924">
        <v>56.89</v>
      </c>
      <c r="G3924">
        <v>-18.757760446255599</v>
      </c>
      <c r="H3924">
        <v>-3.46667847549302</v>
      </c>
      <c r="I3924">
        <v>-8.4734495363208993</v>
      </c>
      <c r="J3924">
        <v>-0.60398671031400797</v>
      </c>
      <c r="K3924">
        <v>56.351773414901302</v>
      </c>
      <c r="L3924">
        <v>55.113223891390902</v>
      </c>
      <c r="M3924">
        <v>48.752273491280398</v>
      </c>
      <c r="N3924">
        <v>2.7194638924121599</v>
      </c>
      <c r="O3924">
        <v>3.0058006679556999</v>
      </c>
      <c r="P3924">
        <v>8.9012251148545101</v>
      </c>
    </row>
    <row r="3925" spans="1:17" hidden="1" x14ac:dyDescent="0.3">
      <c r="A3925" t="s">
        <v>8012</v>
      </c>
      <c r="B3925" t="s">
        <v>8013</v>
      </c>
      <c r="C3925" t="str">
        <f>IFERROR(VLOOKUP(Table1[[#This Row],[Ticker]],[1]!Table1[[Symbol]:[Industry]],2,FALSE),"-")</f>
        <v>-</v>
      </c>
      <c r="D3925" t="s">
        <v>553</v>
      </c>
      <c r="E3925">
        <v>21.945</v>
      </c>
      <c r="F3925">
        <v>44.27</v>
      </c>
      <c r="G3925">
        <v>89.760072675196497</v>
      </c>
      <c r="H3925">
        <v>1.9928162980261299</v>
      </c>
      <c r="I3925">
        <v>47.048894188177201</v>
      </c>
      <c r="J3925">
        <v>-5.9471425344356597</v>
      </c>
      <c r="K3925">
        <v>42.988152999310003</v>
      </c>
      <c r="L3925">
        <v>34.757922917437597</v>
      </c>
      <c r="M3925">
        <v>42.3387612518545</v>
      </c>
      <c r="N3925">
        <v>0.37829044436298997</v>
      </c>
      <c r="O3925">
        <v>49.130336571041298</v>
      </c>
      <c r="P3925">
        <v>138.010752688172</v>
      </c>
      <c r="Q3925">
        <v>0.110517974679678</v>
      </c>
    </row>
    <row r="3926" spans="1:17" hidden="1" x14ac:dyDescent="0.3">
      <c r="A3926" t="s">
        <v>8014</v>
      </c>
      <c r="B3926" t="s">
        <v>8015</v>
      </c>
      <c r="C3926" t="str">
        <f>IFERROR(VLOOKUP(Table1[[#This Row],[Ticker]],[1]!Table1[[Symbol]:[Industry]],2,FALSE),"-")</f>
        <v>-</v>
      </c>
      <c r="D3926" t="s">
        <v>49</v>
      </c>
      <c r="E3926">
        <v>21.896000000000001</v>
      </c>
      <c r="F3926">
        <v>52.98</v>
      </c>
      <c r="G3926">
        <v>3.45090447666712</v>
      </c>
      <c r="H3926">
        <v>3.4071937049580998</v>
      </c>
      <c r="I3926">
        <v>-10.995527458398801</v>
      </c>
      <c r="J3926">
        <v>-21.5983316984975</v>
      </c>
      <c r="K3926">
        <v>53.4152228983694</v>
      </c>
      <c r="L3926">
        <v>49.164324276792598</v>
      </c>
      <c r="M3926">
        <v>34.8130869557681</v>
      </c>
      <c r="N3926">
        <v>1.7837285492400601</v>
      </c>
      <c r="O3926">
        <v>52.434881087202697</v>
      </c>
      <c r="P3926">
        <v>82.689655172413694</v>
      </c>
      <c r="Q3926">
        <v>0.109212255778488</v>
      </c>
    </row>
    <row r="3927" spans="1:17" hidden="1" x14ac:dyDescent="0.3">
      <c r="A3927" t="s">
        <v>8016</v>
      </c>
      <c r="B3927" t="s">
        <v>8017</v>
      </c>
      <c r="C3927" t="str">
        <f>IFERROR(VLOOKUP(Table1[[#This Row],[Ticker]],[1]!Table1[[Symbol]:[Industry]],2,FALSE),"-")</f>
        <v>-</v>
      </c>
      <c r="E3927">
        <v>21.892250000000001</v>
      </c>
      <c r="F3927">
        <v>12.43</v>
      </c>
      <c r="G3927">
        <v>-20.162720460487201</v>
      </c>
      <c r="H3927">
        <v>15.962554328739699</v>
      </c>
      <c r="I3927">
        <v>12.514611251739799</v>
      </c>
      <c r="J3927">
        <v>-5.7078919599939102</v>
      </c>
      <c r="K3927">
        <v>12.213752480390299</v>
      </c>
      <c r="L3927">
        <v>11.298549788887399</v>
      </c>
      <c r="M3927">
        <v>42.275204930051999</v>
      </c>
      <c r="N3927">
        <v>0.85915492957746398</v>
      </c>
      <c r="O3927">
        <v>27.111826226870399</v>
      </c>
      <c r="P3927">
        <v>46.235294117647001</v>
      </c>
      <c r="Q3927">
        <v>7.7313218624565E-2</v>
      </c>
    </row>
    <row r="3928" spans="1:17" hidden="1" x14ac:dyDescent="0.3">
      <c r="A3928" t="s">
        <v>8018</v>
      </c>
      <c r="B3928" t="s">
        <v>8019</v>
      </c>
      <c r="C3928" t="str">
        <f>IFERROR(VLOOKUP(Table1[[#This Row],[Ticker]],[1]!Table1[[Symbol]:[Industry]],2,FALSE),"-")</f>
        <v>-</v>
      </c>
      <c r="E3928">
        <v>21.85849116</v>
      </c>
      <c r="F3928">
        <v>15.73</v>
      </c>
      <c r="G3928">
        <v>51.338076294546802</v>
      </c>
      <c r="H3928">
        <v>-21.218126351940899</v>
      </c>
      <c r="I3928">
        <v>-18.501262103800901</v>
      </c>
      <c r="J3928">
        <v>-6.7624374145393604</v>
      </c>
      <c r="K3928">
        <v>16.547931658616299</v>
      </c>
      <c r="L3928">
        <v>15.5230407731685</v>
      </c>
      <c r="M3928">
        <v>29.426481432117999</v>
      </c>
      <c r="N3928">
        <v>0.69086875661026403</v>
      </c>
      <c r="O3928">
        <v>50.286077558804799</v>
      </c>
      <c r="P3928">
        <v>100.12722646310399</v>
      </c>
      <c r="Q3928">
        <v>6.9697619744147996E-2</v>
      </c>
    </row>
    <row r="3929" spans="1:17" hidden="1" x14ac:dyDescent="0.3">
      <c r="A3929" t="s">
        <v>8020</v>
      </c>
      <c r="B3929" t="s">
        <v>8021</v>
      </c>
      <c r="C3929" t="str">
        <f>IFERROR(VLOOKUP(Table1[[#This Row],[Ticker]],[1]!Table1[[Symbol]:[Industry]],2,FALSE),"-")</f>
        <v>-</v>
      </c>
      <c r="D3929" t="s">
        <v>553</v>
      </c>
      <c r="E3929">
        <v>21.798674999999999</v>
      </c>
      <c r="F3929">
        <v>74.47</v>
      </c>
      <c r="G3929">
        <v>-10.0426616998034</v>
      </c>
      <c r="H3929">
        <v>13.0940358102212</v>
      </c>
      <c r="I3929">
        <v>-6.62209933131596</v>
      </c>
      <c r="J3929">
        <v>22.6962877683237</v>
      </c>
      <c r="K3929">
        <v>62.926781357962497</v>
      </c>
      <c r="L3929">
        <v>63.8605474717722</v>
      </c>
      <c r="M3929">
        <v>78.9773552759289</v>
      </c>
      <c r="N3929">
        <v>3.0090104426996298</v>
      </c>
      <c r="O3929">
        <v>26.896736941050001</v>
      </c>
      <c r="P3929">
        <v>44.321705426356502</v>
      </c>
    </row>
    <row r="3930" spans="1:17" hidden="1" x14ac:dyDescent="0.3">
      <c r="A3930" t="s">
        <v>8022</v>
      </c>
      <c r="B3930" t="s">
        <v>8023</v>
      </c>
      <c r="C3930" t="str">
        <f>IFERROR(VLOOKUP(Table1[[#This Row],[Ticker]],[1]!Table1[[Symbol]:[Industry]],2,FALSE),"-")</f>
        <v>-</v>
      </c>
      <c r="E3930">
        <v>21.795000000000002</v>
      </c>
      <c r="F3930">
        <v>50.8</v>
      </c>
      <c r="G3930">
        <v>33.497239346781299</v>
      </c>
      <c r="H3930">
        <v>40.929437270075198</v>
      </c>
      <c r="I3930">
        <v>67.532080151229195</v>
      </c>
      <c r="J3930">
        <v>9.1759970621536908</v>
      </c>
      <c r="K3930">
        <v>38.902412189967897</v>
      </c>
      <c r="L3930">
        <v>37.606179752413098</v>
      </c>
      <c r="M3930">
        <v>87.698050981269205</v>
      </c>
      <c r="N3930">
        <v>0.453052129151712</v>
      </c>
      <c r="O3930">
        <v>12.5</v>
      </c>
      <c r="P3930">
        <v>79.886685552407897</v>
      </c>
      <c r="Q3930">
        <v>0.24572551186810601</v>
      </c>
    </row>
    <row r="3931" spans="1:17" hidden="1" x14ac:dyDescent="0.3">
      <c r="A3931" t="s">
        <v>8024</v>
      </c>
      <c r="B3931" t="s">
        <v>8025</v>
      </c>
      <c r="C3931" t="str">
        <f>IFERROR(VLOOKUP(Table1[[#This Row],[Ticker]],[1]!Table1[[Symbol]:[Industry]],2,FALSE),"-")</f>
        <v>-</v>
      </c>
      <c r="D3931" t="s">
        <v>140</v>
      </c>
      <c r="E3931">
        <v>21.782123550000001</v>
      </c>
      <c r="F3931">
        <v>17.93</v>
      </c>
      <c r="G3931">
        <v>-24.353089630936001</v>
      </c>
      <c r="H3931">
        <v>-8.2559641897787408</v>
      </c>
      <c r="I3931">
        <v>-13.2849506864359</v>
      </c>
      <c r="J3931">
        <v>-6.18192673189216</v>
      </c>
      <c r="K3931">
        <v>18.221046925005702</v>
      </c>
      <c r="L3931">
        <v>18.493748630295499</v>
      </c>
      <c r="M3931">
        <v>48.581668693395201</v>
      </c>
      <c r="N3931">
        <v>1.14851487483257</v>
      </c>
      <c r="O3931">
        <v>64.528722810931399</v>
      </c>
      <c r="P3931">
        <v>15.677419354838699</v>
      </c>
      <c r="Q3931">
        <v>6.7266150273048997E-2</v>
      </c>
    </row>
    <row r="3932" spans="1:17" hidden="1" x14ac:dyDescent="0.3">
      <c r="A3932" t="s">
        <v>8026</v>
      </c>
      <c r="B3932" t="s">
        <v>8027</v>
      </c>
      <c r="C3932" t="str">
        <f>IFERROR(VLOOKUP(Table1[[#This Row],[Ticker]],[1]!Table1[[Symbol]:[Industry]],2,FALSE),"-")</f>
        <v>-</v>
      </c>
      <c r="E3932">
        <v>21.74841125</v>
      </c>
      <c r="F3932">
        <v>58.72</v>
      </c>
      <c r="G3932">
        <v>-82.367541011764402</v>
      </c>
      <c r="H3932">
        <v>-5.1394924223213296</v>
      </c>
      <c r="I3932">
        <v>-67.875317484645507</v>
      </c>
      <c r="J3932">
        <v>3.4361688572376399</v>
      </c>
      <c r="M3932">
        <v>53.2142202602925</v>
      </c>
      <c r="O3932">
        <v>175.97070844686601</v>
      </c>
      <c r="P3932">
        <v>11.911568515341999</v>
      </c>
    </row>
    <row r="3933" spans="1:17" hidden="1" x14ac:dyDescent="0.3">
      <c r="A3933" t="s">
        <v>8028</v>
      </c>
      <c r="B3933" t="s">
        <v>8029</v>
      </c>
      <c r="C3933" t="str">
        <f>IFERROR(VLOOKUP(Table1[[#This Row],[Ticker]],[1]!Table1[[Symbol]:[Industry]],2,FALSE),"-")</f>
        <v>-</v>
      </c>
      <c r="E3933">
        <v>21.620407499999999</v>
      </c>
      <c r="F3933">
        <v>42.6</v>
      </c>
      <c r="G3933">
        <v>201.73016929558401</v>
      </c>
      <c r="H3933">
        <v>37.578924919787603</v>
      </c>
      <c r="I3933">
        <v>71.315993278928303</v>
      </c>
      <c r="J3933">
        <v>5.3705675115690097</v>
      </c>
      <c r="K3933">
        <v>31.782757679924799</v>
      </c>
      <c r="L3933">
        <v>25.802223526168898</v>
      </c>
      <c r="M3933">
        <v>76.398682544166903</v>
      </c>
      <c r="N3933">
        <v>3.1644540544623601</v>
      </c>
      <c r="O3933">
        <v>8.4037558685446001</v>
      </c>
      <c r="P3933">
        <v>246.06011372867499</v>
      </c>
      <c r="Q3933">
        <v>0.11399451753491401</v>
      </c>
    </row>
    <row r="3934" spans="1:17" hidden="1" x14ac:dyDescent="0.3">
      <c r="A3934" t="s">
        <v>8030</v>
      </c>
      <c r="B3934" t="s">
        <v>8031</v>
      </c>
      <c r="C3934" t="str">
        <f>IFERROR(VLOOKUP(Table1[[#This Row],[Ticker]],[1]!Table1[[Symbol]:[Industry]],2,FALSE),"-")</f>
        <v>-</v>
      </c>
      <c r="E3934">
        <v>21.571147499999999</v>
      </c>
      <c r="F3934">
        <v>21.5</v>
      </c>
      <c r="G3934">
        <v>-34.912674997675801</v>
      </c>
      <c r="H3934">
        <v>-19.979628311916098</v>
      </c>
      <c r="I3934">
        <v>-38.405539668411002</v>
      </c>
      <c r="J3934">
        <v>5.3804197283177704</v>
      </c>
      <c r="K3934">
        <v>25.1408198908629</v>
      </c>
      <c r="L3934">
        <v>24.820493887556299</v>
      </c>
      <c r="M3934">
        <v>39.863997306912502</v>
      </c>
      <c r="N3934">
        <v>1.8204404291360801</v>
      </c>
      <c r="O3934">
        <v>51.162790697674403</v>
      </c>
      <c r="P3934">
        <v>24.062319676860898</v>
      </c>
      <c r="Q3934">
        <v>9.3245138895443003E-2</v>
      </c>
    </row>
    <row r="3935" spans="1:17" hidden="1" x14ac:dyDescent="0.3">
      <c r="A3935" t="s">
        <v>8032</v>
      </c>
      <c r="B3935" t="s">
        <v>8033</v>
      </c>
      <c r="C3935" t="str">
        <f>IFERROR(VLOOKUP(Table1[[#This Row],[Ticker]],[1]!Table1[[Symbol]:[Industry]],2,FALSE),"-")</f>
        <v>-</v>
      </c>
      <c r="E3935">
        <v>21.568365</v>
      </c>
      <c r="F3935">
        <v>19.89</v>
      </c>
      <c r="G3935">
        <v>73.698566921926897</v>
      </c>
      <c r="H3935">
        <v>-12.5950822552125</v>
      </c>
      <c r="I3935">
        <v>15.3454651382559</v>
      </c>
      <c r="J3935">
        <v>5.44671291225802</v>
      </c>
      <c r="K3935">
        <v>19.554778563670201</v>
      </c>
      <c r="L3935">
        <v>16.846805059800499</v>
      </c>
      <c r="M3935">
        <v>65.983651984844499</v>
      </c>
      <c r="N3935">
        <v>0.224588373440536</v>
      </c>
      <c r="O3935">
        <v>55.857214680744001</v>
      </c>
      <c r="P3935">
        <v>148.625</v>
      </c>
    </row>
    <row r="3936" spans="1:17" hidden="1" x14ac:dyDescent="0.3">
      <c r="A3936" t="s">
        <v>8034</v>
      </c>
      <c r="B3936" t="s">
        <v>8035</v>
      </c>
      <c r="C3936" t="str">
        <f>IFERROR(VLOOKUP(Table1[[#This Row],[Ticker]],[1]!Table1[[Symbol]:[Industry]],2,FALSE),"-")</f>
        <v>-</v>
      </c>
      <c r="D3936" t="s">
        <v>371</v>
      </c>
      <c r="E3936">
        <v>21.517213760000001</v>
      </c>
      <c r="F3936">
        <v>15.05</v>
      </c>
      <c r="G3936">
        <v>-101.38125531991901</v>
      </c>
      <c r="H3936">
        <v>-11.3448807526678</v>
      </c>
      <c r="I3936">
        <v>-58.159813172684501</v>
      </c>
      <c r="J3936">
        <v>-0.76243741453936598</v>
      </c>
      <c r="K3936">
        <v>19.395224725756499</v>
      </c>
      <c r="L3936">
        <v>37.599002680976099</v>
      </c>
      <c r="M3936">
        <v>6.9133081973037598</v>
      </c>
      <c r="N3936">
        <v>1.0527594056283101</v>
      </c>
      <c r="O3936">
        <v>336.87707641195999</v>
      </c>
      <c r="P3936">
        <v>0</v>
      </c>
      <c r="Q3936">
        <v>-7.0524921707215998E-2</v>
      </c>
    </row>
    <row r="3937" spans="1:17" hidden="1" x14ac:dyDescent="0.3">
      <c r="A3937" t="s">
        <v>8036</v>
      </c>
      <c r="B3937" t="s">
        <v>8037</v>
      </c>
      <c r="C3937" t="str">
        <f>IFERROR(VLOOKUP(Table1[[#This Row],[Ticker]],[1]!Table1[[Symbol]:[Industry]],2,FALSE),"-")</f>
        <v>-</v>
      </c>
      <c r="D3937" t="s">
        <v>938</v>
      </c>
      <c r="E3937">
        <v>21.492360000000001</v>
      </c>
      <c r="F3937">
        <v>10.57</v>
      </c>
      <c r="G3937">
        <v>-36.291209760332002</v>
      </c>
      <c r="H3937">
        <v>-5.4347520685666204</v>
      </c>
      <c r="I3937">
        <v>-47.063187405813302</v>
      </c>
      <c r="J3937">
        <v>0.294238858275229</v>
      </c>
      <c r="K3937">
        <v>10.779504676835</v>
      </c>
      <c r="L3937">
        <v>12.414419194036199</v>
      </c>
      <c r="M3937">
        <v>46.890317123418697</v>
      </c>
      <c r="N3937">
        <v>1.4833828433534999</v>
      </c>
      <c r="O3937">
        <v>66.508987701040695</v>
      </c>
      <c r="P3937">
        <v>28.745432399512701</v>
      </c>
      <c r="Q3937">
        <v>-9.0248026457361005E-2</v>
      </c>
    </row>
    <row r="3938" spans="1:17" hidden="1" x14ac:dyDescent="0.3">
      <c r="A3938" t="s">
        <v>8038</v>
      </c>
      <c r="B3938" t="s">
        <v>8039</v>
      </c>
      <c r="C3938" t="str">
        <f>IFERROR(VLOOKUP(Table1[[#This Row],[Ticker]],[1]!Table1[[Symbol]:[Industry]],2,FALSE),"-")</f>
        <v>-</v>
      </c>
      <c r="D3938" t="s">
        <v>711</v>
      </c>
      <c r="E3938">
        <v>21.450464595</v>
      </c>
      <c r="F3938">
        <v>41.61</v>
      </c>
      <c r="G3938">
        <v>9.5339319378966305</v>
      </c>
      <c r="H3938">
        <v>3.4295352731643201</v>
      </c>
      <c r="I3938">
        <v>-3.9440633024198699</v>
      </c>
      <c r="J3938">
        <v>-0.66332938678912101</v>
      </c>
      <c r="K3938">
        <v>37.868686262450403</v>
      </c>
      <c r="L3938">
        <v>36.359924746568602</v>
      </c>
      <c r="M3938">
        <v>53.954400247966703</v>
      </c>
      <c r="N3938">
        <v>1.1949654360055999</v>
      </c>
      <c r="O3938">
        <v>0.57678442682047504</v>
      </c>
      <c r="P3938">
        <v>37.553719008264402</v>
      </c>
      <c r="Q3938">
        <v>5.7901449305412002E-2</v>
      </c>
    </row>
    <row r="3939" spans="1:17" hidden="1" x14ac:dyDescent="0.3">
      <c r="A3939" t="s">
        <v>8040</v>
      </c>
      <c r="B3939" t="s">
        <v>8041</v>
      </c>
      <c r="C3939" t="str">
        <f>IFERROR(VLOOKUP(Table1[[#This Row],[Ticker]],[1]!Table1[[Symbol]:[Industry]],2,FALSE),"-")</f>
        <v>-</v>
      </c>
      <c r="E3939">
        <v>21.427408639999999</v>
      </c>
      <c r="F3939">
        <v>20.98</v>
      </c>
      <c r="G3939">
        <v>25.5336828034836</v>
      </c>
      <c r="H3939">
        <v>-6.9410216610431004</v>
      </c>
      <c r="I3939">
        <v>5.8230712268665199</v>
      </c>
      <c r="J3939">
        <v>0.71164722644969003</v>
      </c>
      <c r="K3939">
        <v>20.608154482024698</v>
      </c>
      <c r="L3939">
        <v>18.3950319793489</v>
      </c>
      <c r="M3939">
        <v>46.351702491824703</v>
      </c>
      <c r="N3939">
        <v>0.48940481310668299</v>
      </c>
      <c r="O3939">
        <v>17.731172545281201</v>
      </c>
      <c r="P3939">
        <v>80.085836909871205</v>
      </c>
      <c r="Q3939">
        <v>-1.9896245780617001E-2</v>
      </c>
    </row>
    <row r="3940" spans="1:17" hidden="1" x14ac:dyDescent="0.3">
      <c r="A3940" t="s">
        <v>8042</v>
      </c>
      <c r="B3940" t="s">
        <v>8043</v>
      </c>
      <c r="C3940" t="str">
        <f>IFERROR(VLOOKUP(Table1[[#This Row],[Ticker]],[1]!Table1[[Symbol]:[Industry]],2,FALSE),"-")</f>
        <v>-</v>
      </c>
      <c r="E3940">
        <v>21.427291749999998</v>
      </c>
      <c r="F3940">
        <v>33.299999999999997</v>
      </c>
      <c r="G3940">
        <v>-7.64312086528136</v>
      </c>
      <c r="H3940">
        <v>-16.990637556612899</v>
      </c>
      <c r="I3940">
        <v>-15.1074875912891</v>
      </c>
      <c r="J3940">
        <v>4.2720246771597603</v>
      </c>
      <c r="K3940">
        <v>36.628379530598899</v>
      </c>
      <c r="L3940">
        <v>35.747582916773197</v>
      </c>
      <c r="M3940">
        <v>45.569103429089097</v>
      </c>
      <c r="N3940">
        <v>1.3747781725951</v>
      </c>
      <c r="O3940">
        <v>80.720720720720706</v>
      </c>
      <c r="P3940">
        <v>24.672407338075601</v>
      </c>
      <c r="Q3940">
        <v>0.19885883076941699</v>
      </c>
    </row>
    <row r="3941" spans="1:17" hidden="1" x14ac:dyDescent="0.3">
      <c r="A3941" t="s">
        <v>8044</v>
      </c>
      <c r="B3941" t="s">
        <v>8045</v>
      </c>
      <c r="C3941" t="str">
        <f>IFERROR(VLOOKUP(Table1[[#This Row],[Ticker]],[1]!Table1[[Symbol]:[Industry]],2,FALSE),"-")</f>
        <v>-</v>
      </c>
      <c r="D3941" t="s">
        <v>548</v>
      </c>
      <c r="E3941">
        <v>21.353953499999999</v>
      </c>
      <c r="F3941">
        <v>73.040000000000006</v>
      </c>
      <c r="G3941">
        <v>-3.23686038800997</v>
      </c>
      <c r="H3941">
        <v>-4.9707974048248698</v>
      </c>
      <c r="I3941">
        <v>-16.019042528073701</v>
      </c>
      <c r="J3941">
        <v>-3.4401461792046399</v>
      </c>
      <c r="K3941">
        <v>71.274913234619106</v>
      </c>
      <c r="L3941">
        <v>69.792686599868006</v>
      </c>
      <c r="M3941">
        <v>41.271445862299601</v>
      </c>
      <c r="N3941">
        <v>1.0531405578667301</v>
      </c>
      <c r="O3941">
        <v>15.005476451259501</v>
      </c>
      <c r="P3941">
        <v>26.585788561525099</v>
      </c>
      <c r="Q3941">
        <v>-7.8638064861121001E-2</v>
      </c>
    </row>
    <row r="3942" spans="1:17" hidden="1" x14ac:dyDescent="0.3">
      <c r="A3942" t="s">
        <v>8046</v>
      </c>
      <c r="B3942" t="s">
        <v>8047</v>
      </c>
      <c r="C3942" t="str">
        <f>IFERROR(VLOOKUP(Table1[[#This Row],[Ticker]],[1]!Table1[[Symbol]:[Industry]],2,FALSE),"-")</f>
        <v>-</v>
      </c>
      <c r="D3942" t="s">
        <v>1402</v>
      </c>
      <c r="E3942">
        <v>21.33886704</v>
      </c>
      <c r="F3942">
        <v>9.58</v>
      </c>
      <c r="G3942">
        <v>-45.762306060072802</v>
      </c>
      <c r="H3942">
        <v>-7.7640885628981096</v>
      </c>
      <c r="I3942">
        <v>-44.445024440290098</v>
      </c>
      <c r="J3942">
        <v>-1.7828455778046799</v>
      </c>
      <c r="K3942">
        <v>9.9915674343847005</v>
      </c>
      <c r="L3942">
        <v>12.2256396102193</v>
      </c>
      <c r="M3942">
        <v>44.337360780968801</v>
      </c>
      <c r="N3942">
        <v>0.87040171289603296</v>
      </c>
      <c r="O3942">
        <v>73.277661795407099</v>
      </c>
      <c r="P3942">
        <v>6.44444444444445</v>
      </c>
      <c r="Q3942">
        <v>-1.6968096266508002E-2</v>
      </c>
    </row>
    <row r="3943" spans="1:17" hidden="1" x14ac:dyDescent="0.3">
      <c r="A3943" t="s">
        <v>8048</v>
      </c>
      <c r="B3943" t="s">
        <v>8049</v>
      </c>
      <c r="C3943" t="str">
        <f>IFERROR(VLOOKUP(Table1[[#This Row],[Ticker]],[1]!Table1[[Symbol]:[Industry]],2,FALSE),"-")</f>
        <v>-</v>
      </c>
      <c r="E3943">
        <v>21.3343208</v>
      </c>
      <c r="F3943">
        <v>28.99</v>
      </c>
      <c r="G3943">
        <v>34.207381582745001</v>
      </c>
      <c r="H3943">
        <v>14.737424239973301</v>
      </c>
      <c r="I3943">
        <v>38.453257366734498</v>
      </c>
      <c r="J3943">
        <v>-0.79692017316006103</v>
      </c>
      <c r="K3943">
        <v>28.0872540811745</v>
      </c>
      <c r="L3943">
        <v>24.159399133298098</v>
      </c>
      <c r="M3943">
        <v>49.119839738151903</v>
      </c>
      <c r="N3943">
        <v>0.74670053972002004</v>
      </c>
      <c r="O3943">
        <v>16.074508451189999</v>
      </c>
      <c r="P3943">
        <v>96.542372881355902</v>
      </c>
      <c r="Q3943">
        <v>9.3638062707295994E-2</v>
      </c>
    </row>
    <row r="3944" spans="1:17" hidden="1" x14ac:dyDescent="0.3">
      <c r="A3944" t="s">
        <v>8050</v>
      </c>
      <c r="B3944" t="s">
        <v>8051</v>
      </c>
      <c r="C3944" t="str">
        <f>IFERROR(VLOOKUP(Table1[[#This Row],[Ticker]],[1]!Table1[[Symbol]:[Industry]],2,FALSE),"-")</f>
        <v>-</v>
      </c>
      <c r="E3944">
        <v>21.29665</v>
      </c>
      <c r="F3944">
        <v>32.64</v>
      </c>
      <c r="G3944">
        <v>24.3600880115129</v>
      </c>
      <c r="H3944">
        <v>-5.0559641897787397</v>
      </c>
      <c r="I3944">
        <v>-6.9242872801145703</v>
      </c>
      <c r="J3944">
        <v>-0.76243741453936598</v>
      </c>
      <c r="K3944">
        <v>32.419212539027697</v>
      </c>
      <c r="L3944">
        <v>29.6768224685744</v>
      </c>
      <c r="M3944">
        <v>1.5738798927461899</v>
      </c>
      <c r="N3944">
        <v>0</v>
      </c>
      <c r="O3944">
        <v>0.24509803921568499</v>
      </c>
      <c r="P3944">
        <v>94.285714285714207</v>
      </c>
    </row>
    <row r="3945" spans="1:17" hidden="1" x14ac:dyDescent="0.3">
      <c r="A3945" t="s">
        <v>8052</v>
      </c>
      <c r="B3945" t="s">
        <v>8053</v>
      </c>
      <c r="C3945" t="str">
        <f>IFERROR(VLOOKUP(Table1[[#This Row],[Ticker]],[1]!Table1[[Symbol]:[Industry]],2,FALSE),"-")</f>
        <v>-</v>
      </c>
      <c r="D3945" t="s">
        <v>413</v>
      </c>
      <c r="E3945">
        <v>21.278230928999999</v>
      </c>
      <c r="F3945">
        <v>15.86</v>
      </c>
      <c r="G3945">
        <v>420.49451502433402</v>
      </c>
      <c r="H3945">
        <v>45.7044920839855</v>
      </c>
      <c r="I3945">
        <v>240.534631271759</v>
      </c>
      <c r="J3945">
        <v>-10.5462826932651</v>
      </c>
      <c r="K3945">
        <v>11.3997349251231</v>
      </c>
      <c r="L3945">
        <v>7.0634130149208598</v>
      </c>
      <c r="M3945">
        <v>66.471375616640103</v>
      </c>
      <c r="N3945">
        <v>0.86691409617131798</v>
      </c>
      <c r="O3945">
        <v>10.844892812105901</v>
      </c>
      <c r="P3945">
        <v>466.42857142857099</v>
      </c>
      <c r="Q3945">
        <v>9.2387284349025003E-2</v>
      </c>
    </row>
    <row r="3946" spans="1:17" hidden="1" x14ac:dyDescent="0.3">
      <c r="A3946" t="s">
        <v>8054</v>
      </c>
      <c r="B3946" t="s">
        <v>8055</v>
      </c>
      <c r="C3946" t="str">
        <f>IFERROR(VLOOKUP(Table1[[#This Row],[Ticker]],[1]!Table1[[Symbol]:[Industry]],2,FALSE),"-")</f>
        <v>-</v>
      </c>
      <c r="E3946">
        <v>21.270208799999999</v>
      </c>
      <c r="F3946">
        <v>22.53</v>
      </c>
      <c r="G3946">
        <v>23.398495215090101</v>
      </c>
      <c r="H3946">
        <v>-7.8059641897787397</v>
      </c>
      <c r="I3946">
        <v>-8.0849283800578</v>
      </c>
      <c r="J3946">
        <v>-3.51243741453936</v>
      </c>
      <c r="K3946">
        <v>23.986718187412201</v>
      </c>
      <c r="L3946">
        <v>21.368823866634401</v>
      </c>
      <c r="M3946">
        <v>41.888609308144801</v>
      </c>
      <c r="N3946">
        <v>1.06481790023645</v>
      </c>
      <c r="O3946">
        <v>41.988459831335902</v>
      </c>
      <c r="P3946">
        <v>69.398496240601503</v>
      </c>
      <c r="Q3946">
        <v>0.101599121451032</v>
      </c>
    </row>
    <row r="3947" spans="1:17" hidden="1" x14ac:dyDescent="0.3">
      <c r="A3947" t="s">
        <v>8056</v>
      </c>
      <c r="B3947" t="s">
        <v>8057</v>
      </c>
      <c r="C3947" t="str">
        <f>IFERROR(VLOOKUP(Table1[[#This Row],[Ticker]],[1]!Table1[[Symbol]:[Industry]],2,FALSE),"-")</f>
        <v>-</v>
      </c>
      <c r="D3947" t="s">
        <v>553</v>
      </c>
      <c r="E3947">
        <v>21.22168765</v>
      </c>
      <c r="F3947">
        <v>0.7</v>
      </c>
      <c r="G3947">
        <v>114.977273645024</v>
      </c>
      <c r="H3947">
        <v>-12.650900898639501</v>
      </c>
      <c r="I3947">
        <v>-26.5439595141479</v>
      </c>
      <c r="J3947">
        <v>-16.854391437527799</v>
      </c>
      <c r="K3947">
        <v>0.81525433232308397</v>
      </c>
      <c r="M3947">
        <v>28.0941061072484</v>
      </c>
      <c r="N3947">
        <v>4.2107670175985401</v>
      </c>
      <c r="O3947">
        <v>62.857142857142797</v>
      </c>
      <c r="P3947">
        <v>149.99999999999901</v>
      </c>
    </row>
    <row r="3948" spans="1:17" hidden="1" x14ac:dyDescent="0.3">
      <c r="A3948" t="s">
        <v>8058</v>
      </c>
      <c r="B3948" t="s">
        <v>8059</v>
      </c>
      <c r="C3948" t="str">
        <f>IFERROR(VLOOKUP(Table1[[#This Row],[Ticker]],[1]!Table1[[Symbol]:[Industry]],2,FALSE),"-")</f>
        <v>-</v>
      </c>
      <c r="D3948" t="s">
        <v>637</v>
      </c>
      <c r="E3948">
        <v>21.204000000000001</v>
      </c>
      <c r="F3948">
        <v>21.87</v>
      </c>
      <c r="G3948">
        <v>4.1651274793010202</v>
      </c>
      <c r="H3948">
        <v>-3.55528206153862</v>
      </c>
      <c r="I3948">
        <v>-28.052451209494301</v>
      </c>
      <c r="J3948">
        <v>3.5366280060213802</v>
      </c>
      <c r="K3948">
        <v>21.944356236321699</v>
      </c>
      <c r="L3948">
        <v>21.407636292167801</v>
      </c>
      <c r="M3948">
        <v>58.294276576052603</v>
      </c>
      <c r="N3948">
        <v>0.209817471905936</v>
      </c>
      <c r="O3948">
        <v>51.989026063100098</v>
      </c>
      <c r="P3948">
        <v>36.6875</v>
      </c>
      <c r="Q3948">
        <v>6.6705972893468995E-2</v>
      </c>
    </row>
    <row r="3949" spans="1:17" hidden="1" x14ac:dyDescent="0.3">
      <c r="A3949" t="s">
        <v>8060</v>
      </c>
      <c r="B3949" t="s">
        <v>8061</v>
      </c>
      <c r="C3949" t="str">
        <f>IFERROR(VLOOKUP(Table1[[#This Row],[Ticker]],[1]!Table1[[Symbol]:[Industry]],2,FALSE),"-")</f>
        <v>-</v>
      </c>
      <c r="D3949" t="s">
        <v>700</v>
      </c>
      <c r="E3949">
        <v>21.175712999999998</v>
      </c>
      <c r="F3949">
        <v>68.73</v>
      </c>
      <c r="G3949">
        <v>-28.216322414089099</v>
      </c>
      <c r="H3949">
        <v>-6.0547141199439297E-2</v>
      </c>
      <c r="I3949">
        <v>-18.272210992847999</v>
      </c>
      <c r="J3949">
        <v>-0.76243741453936598</v>
      </c>
      <c r="K3949">
        <v>66.7401262402349</v>
      </c>
      <c r="L3949">
        <v>67.670436756251604</v>
      </c>
      <c r="M3949">
        <v>99.964255264645004</v>
      </c>
      <c r="N3949">
        <v>0</v>
      </c>
      <c r="O3949">
        <v>12.032591299287001</v>
      </c>
      <c r="P3949">
        <v>8.1340465701699092</v>
      </c>
    </row>
    <row r="3950" spans="1:17" hidden="1" x14ac:dyDescent="0.3">
      <c r="A3950" t="s">
        <v>8062</v>
      </c>
      <c r="B3950" t="s">
        <v>8063</v>
      </c>
      <c r="C3950" t="str">
        <f>IFERROR(VLOOKUP(Table1[[#This Row],[Ticker]],[1]!Table1[[Symbol]:[Industry]],2,FALSE),"-")</f>
        <v>-</v>
      </c>
      <c r="D3950" t="s">
        <v>637</v>
      </c>
      <c r="E3950">
        <v>21.104041949999999</v>
      </c>
      <c r="F3950">
        <v>30.23</v>
      </c>
      <c r="G3950">
        <v>-6.0596800119053702</v>
      </c>
      <c r="H3950">
        <v>10.288542327912101</v>
      </c>
      <c r="I3950">
        <v>-11.4111429599185</v>
      </c>
      <c r="J3950">
        <v>13.9412662891643</v>
      </c>
      <c r="K3950">
        <v>27.770244493391701</v>
      </c>
      <c r="L3950">
        <v>27.844342886042</v>
      </c>
      <c r="M3950">
        <v>63.225590654998697</v>
      </c>
      <c r="N3950">
        <v>3.8270360889338302</v>
      </c>
      <c r="O3950">
        <v>17.5653324512074</v>
      </c>
      <c r="P3950">
        <v>30.245583800086099</v>
      </c>
      <c r="Q3950">
        <v>0.100479097345963</v>
      </c>
    </row>
    <row r="3951" spans="1:17" hidden="1" x14ac:dyDescent="0.3">
      <c r="A3951" t="s">
        <v>8064</v>
      </c>
      <c r="B3951" t="s">
        <v>8065</v>
      </c>
      <c r="C3951" t="str">
        <f>IFERROR(VLOOKUP(Table1[[#This Row],[Ticker]],[1]!Table1[[Symbol]:[Industry]],2,FALSE),"-")</f>
        <v>-</v>
      </c>
      <c r="D3951" t="s">
        <v>413</v>
      </c>
      <c r="E3951">
        <v>21.021999999999998</v>
      </c>
      <c r="F3951">
        <v>45.98</v>
      </c>
      <c r="G3951">
        <v>14.7708217589008</v>
      </c>
      <c r="H3951">
        <v>-1.6851776729248</v>
      </c>
      <c r="I3951">
        <v>4.7314856603950997</v>
      </c>
      <c r="J3951">
        <v>-5.9170765897970901</v>
      </c>
      <c r="K3951">
        <v>47.897816297677899</v>
      </c>
      <c r="L3951">
        <v>42.735420227837899</v>
      </c>
      <c r="M3951">
        <v>34.619400745757197</v>
      </c>
      <c r="N3951">
        <v>0.25164700518788302</v>
      </c>
      <c r="O3951">
        <v>35.537190082644599</v>
      </c>
      <c r="P3951">
        <v>79.329173166926594</v>
      </c>
      <c r="Q3951">
        <v>8.2061653580494998E-2</v>
      </c>
    </row>
    <row r="3952" spans="1:17" hidden="1" x14ac:dyDescent="0.3">
      <c r="A3952" t="s">
        <v>8066</v>
      </c>
      <c r="B3952" t="s">
        <v>8067</v>
      </c>
      <c r="C3952" t="str">
        <f>IFERROR(VLOOKUP(Table1[[#This Row],[Ticker]],[1]!Table1[[Symbol]:[Industry]],2,FALSE),"-")</f>
        <v>-</v>
      </c>
      <c r="D3952" t="s">
        <v>711</v>
      </c>
      <c r="E3952">
        <v>20.996392725</v>
      </c>
      <c r="F3952">
        <v>125.14</v>
      </c>
      <c r="G3952">
        <v>8.8844497866830192</v>
      </c>
      <c r="H3952">
        <v>-3.07916301350035</v>
      </c>
      <c r="I3952">
        <v>6.8075760693228604</v>
      </c>
      <c r="J3952">
        <v>0.36352451336666802</v>
      </c>
      <c r="K3952">
        <v>120.06516270426199</v>
      </c>
      <c r="L3952">
        <v>108.865761926711</v>
      </c>
      <c r="M3952">
        <v>31.0272649847048</v>
      </c>
      <c r="N3952">
        <v>1.0779254903672799</v>
      </c>
      <c r="O3952">
        <v>1.486335304459</v>
      </c>
      <c r="P3952">
        <v>39.930672033992998</v>
      </c>
      <c r="Q3952">
        <v>7.1200898966220002E-3</v>
      </c>
    </row>
    <row r="3953" spans="1:17" hidden="1" x14ac:dyDescent="0.3">
      <c r="A3953" t="s">
        <v>8068</v>
      </c>
      <c r="B3953" t="s">
        <v>8069</v>
      </c>
      <c r="C3953" t="str">
        <f>IFERROR(VLOOKUP(Table1[[#This Row],[Ticker]],[1]!Table1[[Symbol]:[Industry]],2,FALSE),"-")</f>
        <v>-</v>
      </c>
      <c r="D3953" t="s">
        <v>387</v>
      </c>
      <c r="E3953">
        <v>20.986419999999999</v>
      </c>
      <c r="F3953">
        <v>18.010000000000002</v>
      </c>
      <c r="G3953">
        <v>134.23472162146999</v>
      </c>
      <c r="H3953">
        <v>31.0913880742273</v>
      </c>
      <c r="I3953">
        <v>-15.9076809765224</v>
      </c>
      <c r="J3953">
        <v>8.3396536063708204</v>
      </c>
      <c r="K3953">
        <v>14.435142597787801</v>
      </c>
      <c r="L3953">
        <v>12.7948742829648</v>
      </c>
      <c r="M3953">
        <v>89.041157765441994</v>
      </c>
      <c r="N3953">
        <v>2.8458224901156601</v>
      </c>
      <c r="O3953">
        <v>6.2742920599666796</v>
      </c>
      <c r="P3953">
        <v>202.18120805369099</v>
      </c>
      <c r="Q3953">
        <v>0.13570216152871001</v>
      </c>
    </row>
    <row r="3954" spans="1:17" hidden="1" x14ac:dyDescent="0.3">
      <c r="A3954" t="s">
        <v>8070</v>
      </c>
      <c r="B3954" t="s">
        <v>8071</v>
      </c>
      <c r="C3954" t="str">
        <f>IFERROR(VLOOKUP(Table1[[#This Row],[Ticker]],[1]!Table1[[Symbol]:[Industry]],2,FALSE),"-")</f>
        <v>-</v>
      </c>
      <c r="D3954" t="s">
        <v>180</v>
      </c>
      <c r="E3954">
        <v>20.939615</v>
      </c>
      <c r="F3954">
        <v>43</v>
      </c>
      <c r="G3954">
        <v>-5.3434781412449102</v>
      </c>
      <c r="H3954">
        <v>8.26510780181348</v>
      </c>
      <c r="I3954">
        <v>-19.197437148536199</v>
      </c>
      <c r="J3954">
        <v>-2.71742718494172</v>
      </c>
      <c r="K3954">
        <v>40.528188086832699</v>
      </c>
      <c r="L3954">
        <v>40.739317825111499</v>
      </c>
      <c r="M3954">
        <v>59.141850671237599</v>
      </c>
      <c r="N3954">
        <v>2.2212552740568001</v>
      </c>
      <c r="O3954">
        <v>25.558139534883701</v>
      </c>
      <c r="P3954">
        <v>26.843657817109101</v>
      </c>
      <c r="Q3954">
        <v>6.2026025221880998E-2</v>
      </c>
    </row>
    <row r="3955" spans="1:17" hidden="1" x14ac:dyDescent="0.3">
      <c r="A3955" t="s">
        <v>8072</v>
      </c>
      <c r="B3955" t="s">
        <v>8073</v>
      </c>
      <c r="C3955" t="str">
        <f>IFERROR(VLOOKUP(Table1[[#This Row],[Ticker]],[1]!Table1[[Symbol]:[Industry]],2,FALSE),"-")</f>
        <v>-</v>
      </c>
      <c r="D3955" t="s">
        <v>127</v>
      </c>
      <c r="E3955">
        <v>20.9</v>
      </c>
      <c r="F3955">
        <v>52.25</v>
      </c>
      <c r="G3955">
        <v>4.7146508786155996</v>
      </c>
      <c r="H3955">
        <v>-4.5751949590095098</v>
      </c>
      <c r="I3955">
        <v>29.306403043531599</v>
      </c>
      <c r="J3955">
        <v>-0.223665045865129</v>
      </c>
      <c r="K3955">
        <v>45.705689572808403</v>
      </c>
      <c r="L3955">
        <v>38.684117023549597</v>
      </c>
      <c r="M3955">
        <v>52.939569968741502</v>
      </c>
      <c r="N3955">
        <v>1.1933385376008301</v>
      </c>
      <c r="O3955">
        <v>5.4928229665071697</v>
      </c>
      <c r="P3955">
        <v>57.142857142857103</v>
      </c>
      <c r="Q3955">
        <v>0.111551014567663</v>
      </c>
    </row>
    <row r="3956" spans="1:17" hidden="1" x14ac:dyDescent="0.3">
      <c r="A3956" t="s">
        <v>8074</v>
      </c>
      <c r="B3956" t="s">
        <v>8075</v>
      </c>
      <c r="C3956" t="str">
        <f>IFERROR(VLOOKUP(Table1[[#This Row],[Ticker]],[1]!Table1[[Symbol]:[Industry]],2,FALSE),"-")</f>
        <v>-</v>
      </c>
      <c r="D3956" t="s">
        <v>637</v>
      </c>
      <c r="E3956">
        <v>20.866476599999999</v>
      </c>
      <c r="F3956">
        <v>3.4</v>
      </c>
      <c r="G3956">
        <v>-70.937110109265106</v>
      </c>
      <c r="H3956">
        <v>-7.9131070469216001</v>
      </c>
      <c r="I3956">
        <v>-55.337433804964</v>
      </c>
      <c r="J3956">
        <v>-4.1715283236302696</v>
      </c>
      <c r="K3956">
        <v>3.4972941414901801</v>
      </c>
      <c r="L3956">
        <v>4.2580737163829099</v>
      </c>
      <c r="M3956">
        <v>6.8476147238816498</v>
      </c>
      <c r="N3956">
        <v>0.36483253588516701</v>
      </c>
      <c r="O3956">
        <v>116.17647058823501</v>
      </c>
      <c r="P3956">
        <v>4.2944785276073496</v>
      </c>
    </row>
    <row r="3957" spans="1:17" hidden="1" x14ac:dyDescent="0.3">
      <c r="A3957" t="s">
        <v>8076</v>
      </c>
      <c r="B3957" t="s">
        <v>8077</v>
      </c>
      <c r="C3957" t="str">
        <f>IFERROR(VLOOKUP(Table1[[#This Row],[Ticker]],[1]!Table1[[Symbol]:[Industry]],2,FALSE),"-")</f>
        <v>-</v>
      </c>
      <c r="D3957" t="s">
        <v>5358</v>
      </c>
      <c r="E3957">
        <v>20.8254606</v>
      </c>
      <c r="F3957">
        <v>37.65</v>
      </c>
      <c r="G3957">
        <v>-12.311127608894299</v>
      </c>
      <c r="H3957">
        <v>-0.29657762182528402</v>
      </c>
      <c r="I3957">
        <v>-5.2525893766505396</v>
      </c>
      <c r="J3957">
        <v>0.43807344114389901</v>
      </c>
      <c r="K3957">
        <v>36.474115013095499</v>
      </c>
      <c r="L3957">
        <v>34.496329471192603</v>
      </c>
      <c r="M3957">
        <v>62.496550995640099</v>
      </c>
      <c r="N3957">
        <v>0.745822397057187</v>
      </c>
      <c r="O3957">
        <v>22.868525896414301</v>
      </c>
      <c r="P3957">
        <v>41.9683257918552</v>
      </c>
      <c r="Q3957">
        <v>3.8996082080394998E-2</v>
      </c>
    </row>
    <row r="3958" spans="1:17" hidden="1" x14ac:dyDescent="0.3">
      <c r="A3958" t="s">
        <v>8078</v>
      </c>
      <c r="B3958" t="s">
        <v>8079</v>
      </c>
      <c r="C3958" t="str">
        <f>IFERROR(VLOOKUP(Table1[[#This Row],[Ticker]],[1]!Table1[[Symbol]:[Industry]],2,FALSE),"-")</f>
        <v>-</v>
      </c>
      <c r="D3958" t="s">
        <v>711</v>
      </c>
      <c r="E3958">
        <v>20.802747875000001</v>
      </c>
      <c r="F3958">
        <v>89.72</v>
      </c>
      <c r="G3958">
        <v>1.6048116380478601</v>
      </c>
      <c r="H3958">
        <v>-1.5781990814549101</v>
      </c>
      <c r="I3958">
        <v>15.3525981748331</v>
      </c>
      <c r="J3958">
        <v>1.7799354668165599</v>
      </c>
      <c r="K3958">
        <v>86.222011467411406</v>
      </c>
      <c r="L3958">
        <v>78.066577166715106</v>
      </c>
      <c r="M3958">
        <v>59.256974662123497</v>
      </c>
      <c r="N3958">
        <v>0.36384561509407398</v>
      </c>
      <c r="O3958">
        <v>5.2162282657155696</v>
      </c>
      <c r="P3958">
        <v>35.528700906344397</v>
      </c>
    </row>
    <row r="3959" spans="1:17" hidden="1" x14ac:dyDescent="0.3">
      <c r="A3959" t="s">
        <v>8080</v>
      </c>
      <c r="B3959" t="s">
        <v>8081</v>
      </c>
      <c r="C3959" t="str">
        <f>IFERROR(VLOOKUP(Table1[[#This Row],[Ticker]],[1]!Table1[[Symbol]:[Industry]],2,FALSE),"-")</f>
        <v>-</v>
      </c>
      <c r="E3959">
        <v>20.77667735</v>
      </c>
      <c r="F3959">
        <v>6.6</v>
      </c>
      <c r="G3959">
        <v>-12.9999748441333</v>
      </c>
      <c r="H3959">
        <v>-12.065978495930301</v>
      </c>
      <c r="I3959">
        <v>-24.143855725876001</v>
      </c>
      <c r="J3959">
        <v>-7.2372575584242602</v>
      </c>
      <c r="K3959">
        <v>6.6125907472865801</v>
      </c>
      <c r="L3959">
        <v>6.4574188699306703</v>
      </c>
      <c r="M3959">
        <v>42.042040407354499</v>
      </c>
      <c r="N3959">
        <v>0.49320713091399099</v>
      </c>
      <c r="O3959">
        <v>28.636363636363601</v>
      </c>
      <c r="P3959">
        <v>37.214137214137203</v>
      </c>
      <c r="Q3959">
        <v>4.3068435543427999E-2</v>
      </c>
    </row>
    <row r="3960" spans="1:17" hidden="1" x14ac:dyDescent="0.3">
      <c r="A3960" t="s">
        <v>8082</v>
      </c>
      <c r="B3960" t="s">
        <v>8083</v>
      </c>
      <c r="C3960" t="str">
        <f>IFERROR(VLOOKUP(Table1[[#This Row],[Ticker]],[1]!Table1[[Symbol]:[Industry]],2,FALSE),"-")</f>
        <v>-</v>
      </c>
      <c r="D3960" t="s">
        <v>553</v>
      </c>
      <c r="E3960">
        <v>20.68264692</v>
      </c>
      <c r="F3960">
        <v>3.08</v>
      </c>
      <c r="G3960">
        <v>-104.788001612084</v>
      </c>
      <c r="H3960">
        <v>-2.3892975231120701</v>
      </c>
      <c r="I3960">
        <v>-71.648375264187806</v>
      </c>
      <c r="J3960">
        <v>-2.9846596367615801</v>
      </c>
      <c r="K3960">
        <v>3.1933273420467598</v>
      </c>
      <c r="L3960">
        <v>5.9167641956212398</v>
      </c>
      <c r="M3960">
        <v>64.754587480939804</v>
      </c>
      <c r="N3960">
        <v>1.68766163238726</v>
      </c>
      <c r="O3960">
        <v>400</v>
      </c>
      <c r="P3960">
        <v>7.3170731707317103</v>
      </c>
      <c r="Q3960">
        <v>0.20595045173530299</v>
      </c>
    </row>
    <row r="3961" spans="1:17" hidden="1" x14ac:dyDescent="0.3">
      <c r="A3961" t="s">
        <v>8084</v>
      </c>
      <c r="B3961" t="s">
        <v>8085</v>
      </c>
      <c r="C3961" t="str">
        <f>IFERROR(VLOOKUP(Table1[[#This Row],[Ticker]],[1]!Table1[[Symbol]:[Industry]],2,FALSE),"-")</f>
        <v>-</v>
      </c>
      <c r="E3961">
        <v>20.628247999999999</v>
      </c>
      <c r="F3961">
        <v>54.48</v>
      </c>
      <c r="G3961">
        <v>-25.232120265262999</v>
      </c>
      <c r="H3961">
        <v>-9.3509239858171895</v>
      </c>
      <c r="I3961">
        <v>-25.433622696494002</v>
      </c>
      <c r="J3961">
        <v>4.8652682131662397</v>
      </c>
      <c r="K3961">
        <v>51.547230675966503</v>
      </c>
      <c r="L3961">
        <v>53.3943054292791</v>
      </c>
      <c r="M3961">
        <v>43.398766529627601</v>
      </c>
      <c r="N3961">
        <v>0.64462809917355302</v>
      </c>
      <c r="O3961">
        <v>22.522026431718</v>
      </c>
      <c r="P3961">
        <v>47.642276422764198</v>
      </c>
    </row>
    <row r="3962" spans="1:17" hidden="1" x14ac:dyDescent="0.3">
      <c r="A3962" t="s">
        <v>8086</v>
      </c>
      <c r="B3962" t="s">
        <v>8087</v>
      </c>
      <c r="C3962" t="str">
        <f>IFERROR(VLOOKUP(Table1[[#This Row],[Ticker]],[1]!Table1[[Symbol]:[Industry]],2,FALSE),"-")</f>
        <v>-</v>
      </c>
      <c r="D3962" t="s">
        <v>140</v>
      </c>
      <c r="E3962">
        <v>20.627206600000001</v>
      </c>
      <c r="F3962">
        <v>26.65</v>
      </c>
      <c r="G3962">
        <v>152.65555492323301</v>
      </c>
      <c r="I3962">
        <v>81.206128856300893</v>
      </c>
      <c r="K3962">
        <v>20.138901269265599</v>
      </c>
      <c r="L3962">
        <v>14.926506281189599</v>
      </c>
      <c r="M3962">
        <v>97.886429792970802</v>
      </c>
      <c r="N3962">
        <v>0.42857142857142799</v>
      </c>
      <c r="O3962">
        <v>8.6303939962476495</v>
      </c>
      <c r="P3962">
        <v>208.09248554913199</v>
      </c>
    </row>
    <row r="3963" spans="1:17" hidden="1" x14ac:dyDescent="0.3">
      <c r="A3963" t="s">
        <v>8088</v>
      </c>
      <c r="B3963" t="s">
        <v>8089</v>
      </c>
      <c r="C3963" t="str">
        <f>IFERROR(VLOOKUP(Table1[[#This Row],[Ticker]],[1]!Table1[[Symbol]:[Industry]],2,FALSE),"-")</f>
        <v>-</v>
      </c>
      <c r="E3963">
        <v>20.560058999999999</v>
      </c>
      <c r="F3963">
        <v>25.8</v>
      </c>
      <c r="G3963">
        <v>-29.4095554967959</v>
      </c>
      <c r="H3963">
        <v>11.5359640613423</v>
      </c>
      <c r="I3963">
        <v>-5.8678896215131298</v>
      </c>
      <c r="J3963">
        <v>4.0762722628799803</v>
      </c>
      <c r="K3963">
        <v>24.330779791152199</v>
      </c>
      <c r="L3963">
        <v>24.676681094847101</v>
      </c>
      <c r="M3963">
        <v>71.956292697673803</v>
      </c>
      <c r="N3963">
        <v>0.47852233906463598</v>
      </c>
      <c r="O3963">
        <v>37.4806201550387</v>
      </c>
      <c r="P3963">
        <v>28.358208955223802</v>
      </c>
      <c r="Q3963">
        <v>-2.1172456949273999E-2</v>
      </c>
    </row>
    <row r="3964" spans="1:17" hidden="1" x14ac:dyDescent="0.3">
      <c r="A3964" t="s">
        <v>8090</v>
      </c>
      <c r="B3964" t="s">
        <v>8091</v>
      </c>
      <c r="C3964" t="str">
        <f>IFERROR(VLOOKUP(Table1[[#This Row],[Ticker]],[1]!Table1[[Symbol]:[Industry]],2,FALSE),"-")</f>
        <v>-</v>
      </c>
      <c r="D3964" t="s">
        <v>413</v>
      </c>
      <c r="E3964">
        <v>20.552526</v>
      </c>
      <c r="F3964">
        <v>35.5</v>
      </c>
      <c r="G3964">
        <v>85.033341501506797</v>
      </c>
      <c r="H3964">
        <v>-12.9534000872146</v>
      </c>
      <c r="I3964">
        <v>3.9896318158887598</v>
      </c>
      <c r="J3964">
        <v>-0.84588664958804805</v>
      </c>
      <c r="K3964">
        <v>35.374110838574801</v>
      </c>
      <c r="L3964">
        <v>31.390578420369</v>
      </c>
      <c r="M3964">
        <v>46.197823112145599</v>
      </c>
      <c r="N3964">
        <v>1.39451332242573</v>
      </c>
      <c r="O3964">
        <v>21.746478873239401</v>
      </c>
      <c r="P3964">
        <v>129.03225806451599</v>
      </c>
      <c r="Q3964">
        <v>8.0095978203880994E-2</v>
      </c>
    </row>
    <row r="3965" spans="1:17" hidden="1" x14ac:dyDescent="0.3">
      <c r="A3965" t="s">
        <v>8092</v>
      </c>
      <c r="B3965" t="s">
        <v>8093</v>
      </c>
      <c r="C3965" t="str">
        <f>IFERROR(VLOOKUP(Table1[[#This Row],[Ticker]],[1]!Table1[[Symbol]:[Industry]],2,FALSE),"-")</f>
        <v>-</v>
      </c>
      <c r="E3965">
        <v>20.545249087999998</v>
      </c>
      <c r="F3965">
        <v>9.1300000000000008</v>
      </c>
      <c r="G3965">
        <v>-87.878829948748603</v>
      </c>
      <c r="H3965">
        <v>-13.921943571222</v>
      </c>
      <c r="I3965">
        <v>-91.159813172684494</v>
      </c>
      <c r="J3965">
        <v>-3.5127124420421101</v>
      </c>
      <c r="K3965">
        <v>9.7980882398354101</v>
      </c>
      <c r="L3965">
        <v>17.678614236575299</v>
      </c>
      <c r="M3965">
        <v>48.861880072582103</v>
      </c>
      <c r="N3965">
        <v>0.408399098083427</v>
      </c>
      <c r="O3965">
        <v>397.261774370208</v>
      </c>
      <c r="P3965">
        <v>22.2222222222222</v>
      </c>
      <c r="Q3965">
        <v>-6.5102812761493004E-2</v>
      </c>
    </row>
    <row r="3966" spans="1:17" hidden="1" x14ac:dyDescent="0.3">
      <c r="A3966" t="s">
        <v>8094</v>
      </c>
      <c r="B3966" t="s">
        <v>8095</v>
      </c>
      <c r="C3966" t="str">
        <f>IFERROR(VLOOKUP(Table1[[#This Row],[Ticker]],[1]!Table1[[Symbol]:[Industry]],2,FALSE),"-")</f>
        <v>-</v>
      </c>
      <c r="D3966" t="s">
        <v>413</v>
      </c>
      <c r="E3966">
        <v>20.495376</v>
      </c>
      <c r="F3966">
        <v>31</v>
      </c>
      <c r="G3966">
        <v>17.449471420846098</v>
      </c>
      <c r="H3966">
        <v>29.435670301855701</v>
      </c>
      <c r="I3966">
        <v>30.618922459499299</v>
      </c>
      <c r="J3966">
        <v>-1.23862789072983</v>
      </c>
      <c r="K3966">
        <v>24.971265051759801</v>
      </c>
      <c r="L3966">
        <v>17.232744497656402</v>
      </c>
      <c r="M3966">
        <v>64.801912393264104</v>
      </c>
      <c r="N3966">
        <v>0.91831431476669301</v>
      </c>
      <c r="O3966">
        <v>6.4516129032257998</v>
      </c>
      <c r="P3966">
        <v>145.25316455696199</v>
      </c>
      <c r="Q3966">
        <v>0.15024526610827199</v>
      </c>
    </row>
    <row r="3967" spans="1:17" hidden="1" x14ac:dyDescent="0.3">
      <c r="A3967" t="s">
        <v>8096</v>
      </c>
      <c r="B3967" t="s">
        <v>8097</v>
      </c>
      <c r="C3967" t="str">
        <f>IFERROR(VLOOKUP(Table1[[#This Row],[Ticker]],[1]!Table1[[Symbol]:[Industry]],2,FALSE),"-")</f>
        <v>-</v>
      </c>
      <c r="E3967">
        <v>20.48592</v>
      </c>
      <c r="F3967">
        <v>10.35</v>
      </c>
      <c r="G3967">
        <v>8.0135477157809394</v>
      </c>
      <c r="H3967">
        <v>-7.3349067604259597</v>
      </c>
      <c r="I3967">
        <v>-31.677255033149599</v>
      </c>
      <c r="J3967">
        <v>-11.429104081206001</v>
      </c>
      <c r="K3967">
        <v>10.889398596494701</v>
      </c>
      <c r="L3967">
        <v>10.570736689302899</v>
      </c>
      <c r="M3967">
        <v>43.7144595380326</v>
      </c>
      <c r="N3967">
        <v>1.3227329708484099</v>
      </c>
      <c r="O3967">
        <v>54.396135265700401</v>
      </c>
      <c r="P3967">
        <v>62.735849056603698</v>
      </c>
      <c r="Q3967">
        <v>4.9937380366176003E-2</v>
      </c>
    </row>
    <row r="3968" spans="1:17" hidden="1" x14ac:dyDescent="0.3">
      <c r="A3968" t="s">
        <v>8098</v>
      </c>
      <c r="B3968" t="s">
        <v>8099</v>
      </c>
      <c r="C3968" t="str">
        <f>IFERROR(VLOOKUP(Table1[[#This Row],[Ticker]],[1]!Table1[[Symbol]:[Industry]],2,FALSE),"-")</f>
        <v>-</v>
      </c>
      <c r="D3968" t="s">
        <v>49</v>
      </c>
      <c r="E3968">
        <v>20.446575240000001</v>
      </c>
      <c r="F3968">
        <v>17.02</v>
      </c>
      <c r="G3968">
        <v>-61.216284114586998</v>
      </c>
      <c r="H3968">
        <v>-2.1634022063076701</v>
      </c>
      <c r="I3968">
        <v>-63.1698360821919</v>
      </c>
      <c r="J3968">
        <v>0.39832869109034402</v>
      </c>
      <c r="K3968">
        <v>18.4836523628606</v>
      </c>
      <c r="L3968">
        <v>23.924144534820901</v>
      </c>
      <c r="M3968">
        <v>45.1824254722505</v>
      </c>
      <c r="N3968">
        <v>0.29168172779845503</v>
      </c>
      <c r="O3968">
        <v>117.33254994124501</v>
      </c>
      <c r="P3968">
        <v>11.2418300653594</v>
      </c>
      <c r="Q3968">
        <v>-4.3589116939923997E-2</v>
      </c>
    </row>
    <row r="3969" spans="1:17" hidden="1" x14ac:dyDescent="0.3">
      <c r="A3969" t="s">
        <v>8100</v>
      </c>
      <c r="B3969" t="s">
        <v>8101</v>
      </c>
      <c r="C3969" t="str">
        <f>IFERROR(VLOOKUP(Table1[[#This Row],[Ticker]],[1]!Table1[[Symbol]:[Industry]],2,FALSE),"-")</f>
        <v>-</v>
      </c>
      <c r="E3969">
        <v>20.440956400000001</v>
      </c>
      <c r="F3969">
        <v>34.15</v>
      </c>
      <c r="G3969">
        <v>98.416923142197803</v>
      </c>
      <c r="H3969">
        <v>62.394035810221197</v>
      </c>
      <c r="I3969">
        <v>202.257620129983</v>
      </c>
      <c r="J3969">
        <v>7.3744692693482703</v>
      </c>
      <c r="K3969">
        <v>22.712355403647202</v>
      </c>
      <c r="L3969">
        <v>15.1980597130287</v>
      </c>
      <c r="M3969">
        <v>92.343664403857204</v>
      </c>
      <c r="N3969">
        <v>3.2939565678583498</v>
      </c>
      <c r="O3969">
        <v>0</v>
      </c>
      <c r="P3969">
        <v>298.94859813084099</v>
      </c>
      <c r="Q3969">
        <v>0.118001412045704</v>
      </c>
    </row>
    <row r="3970" spans="1:17" hidden="1" x14ac:dyDescent="0.3">
      <c r="A3970" t="s">
        <v>8102</v>
      </c>
      <c r="B3970" t="s">
        <v>8103</v>
      </c>
      <c r="C3970" t="str">
        <f>IFERROR(VLOOKUP(Table1[[#This Row],[Ticker]],[1]!Table1[[Symbol]:[Industry]],2,FALSE),"-")</f>
        <v>-</v>
      </c>
      <c r="D3970" t="s">
        <v>140</v>
      </c>
      <c r="E3970">
        <v>20.419577239999999</v>
      </c>
      <c r="F3970">
        <v>65.2</v>
      </c>
      <c r="G3970">
        <v>7.3689932550590704</v>
      </c>
      <c r="H3970">
        <v>28.005260300017099</v>
      </c>
      <c r="I3970">
        <v>50.886691196853498</v>
      </c>
      <c r="J3970">
        <v>-0.76243741453936598</v>
      </c>
      <c r="K3970">
        <v>56.756059247116099</v>
      </c>
      <c r="L3970">
        <v>51.500488136762797</v>
      </c>
      <c r="M3970">
        <v>96.591976896430694</v>
      </c>
      <c r="N3970">
        <v>1.7077911332420599</v>
      </c>
      <c r="O3970">
        <v>30.368098159509199</v>
      </c>
      <c r="P3970">
        <v>114.473684210526</v>
      </c>
    </row>
    <row r="3971" spans="1:17" hidden="1" x14ac:dyDescent="0.3">
      <c r="A3971" t="s">
        <v>8104</v>
      </c>
      <c r="B3971" t="s">
        <v>8105</v>
      </c>
      <c r="C3971" t="str">
        <f>IFERROR(VLOOKUP(Table1[[#This Row],[Ticker]],[1]!Table1[[Symbol]:[Industry]],2,FALSE),"-")</f>
        <v>-</v>
      </c>
      <c r="D3971" t="s">
        <v>1545</v>
      </c>
      <c r="E3971">
        <v>20.419421903</v>
      </c>
      <c r="F3971">
        <v>8.07</v>
      </c>
      <c r="G3971">
        <v>118.143417845651</v>
      </c>
      <c r="H3971">
        <v>34.223315089500502</v>
      </c>
      <c r="I3971">
        <v>18.2514771498961</v>
      </c>
      <c r="J3971">
        <v>-0.89163638094763198</v>
      </c>
      <c r="K3971">
        <v>6.00728500329698</v>
      </c>
      <c r="L3971">
        <v>5.5214995603399304</v>
      </c>
      <c r="M3971">
        <v>67.354819559105707</v>
      </c>
      <c r="N3971">
        <v>3.3221442111002601</v>
      </c>
      <c r="O3971">
        <v>10.780669144981299</v>
      </c>
      <c r="Q3971">
        <v>6.4763423585951996E-2</v>
      </c>
    </row>
    <row r="3972" spans="1:17" hidden="1" x14ac:dyDescent="0.3">
      <c r="A3972" t="s">
        <v>8106</v>
      </c>
      <c r="B3972" t="s">
        <v>8107</v>
      </c>
      <c r="C3972" t="str">
        <f>IFERROR(VLOOKUP(Table1[[#This Row],[Ticker]],[1]!Table1[[Symbol]:[Industry]],2,FALSE),"-")</f>
        <v>-</v>
      </c>
      <c r="E3972">
        <v>20.35074418</v>
      </c>
      <c r="F3972">
        <v>71.81</v>
      </c>
      <c r="G3972">
        <v>-86.839478163083697</v>
      </c>
      <c r="H3972">
        <v>2.8363435025289401</v>
      </c>
      <c r="I3972">
        <v>-72.347254635964703</v>
      </c>
      <c r="J3972">
        <v>6.2245953848504101</v>
      </c>
      <c r="K3972">
        <v>69.501102236663499</v>
      </c>
      <c r="M3972">
        <v>66.930717099980498</v>
      </c>
      <c r="N3972">
        <v>0.80005799623024498</v>
      </c>
      <c r="O3972">
        <v>177.816460103049</v>
      </c>
      <c r="P3972">
        <v>30.563636363636299</v>
      </c>
    </row>
    <row r="3973" spans="1:17" hidden="1" x14ac:dyDescent="0.3">
      <c r="A3973" t="s">
        <v>8108</v>
      </c>
      <c r="B3973" t="s">
        <v>8109</v>
      </c>
      <c r="C3973" t="str">
        <f>IFERROR(VLOOKUP(Table1[[#This Row],[Ticker]],[1]!Table1[[Symbol]:[Industry]],2,FALSE),"-")</f>
        <v>-</v>
      </c>
      <c r="D3973" t="s">
        <v>637</v>
      </c>
      <c r="E3973">
        <v>20.325600000000001</v>
      </c>
      <c r="F3973">
        <v>37.450000000000003</v>
      </c>
      <c r="G3973">
        <v>-47.972717328075703</v>
      </c>
      <c r="H3973">
        <v>-16.156578266302098</v>
      </c>
      <c r="I3973">
        <v>21.506645680183301</v>
      </c>
      <c r="J3973">
        <v>-5.4712981740330298</v>
      </c>
      <c r="K3973">
        <v>39.404234847978501</v>
      </c>
      <c r="L3973">
        <v>38.310726313506798</v>
      </c>
      <c r="M3973">
        <v>33.688108222980098</v>
      </c>
      <c r="N3973">
        <v>0.80902190427259002</v>
      </c>
      <c r="O3973">
        <v>50.867823765019999</v>
      </c>
      <c r="P3973">
        <v>53.672548215018402</v>
      </c>
      <c r="Q3973">
        <v>-1.2557736498584E-2</v>
      </c>
    </row>
    <row r="3974" spans="1:17" hidden="1" x14ac:dyDescent="0.3">
      <c r="A3974" t="s">
        <v>8110</v>
      </c>
      <c r="B3974" t="s">
        <v>8111</v>
      </c>
      <c r="C3974" t="str">
        <f>IFERROR(VLOOKUP(Table1[[#This Row],[Ticker]],[1]!Table1[[Symbol]:[Industry]],2,FALSE),"-")</f>
        <v>-</v>
      </c>
      <c r="E3974">
        <v>20.300844099999999</v>
      </c>
      <c r="F3974">
        <v>90</v>
      </c>
      <c r="G3974">
        <v>40.264629966863197</v>
      </c>
      <c r="H3974">
        <v>-19.343039149298601</v>
      </c>
      <c r="I3974">
        <v>-17.222806334178401</v>
      </c>
      <c r="J3974">
        <v>-7.0228540812060301</v>
      </c>
      <c r="K3974">
        <v>93.400604145893396</v>
      </c>
      <c r="L3974">
        <v>85.009240089006994</v>
      </c>
      <c r="M3974">
        <v>41.889826031282901</v>
      </c>
      <c r="N3974">
        <v>1.64367910827409</v>
      </c>
      <c r="O3974">
        <v>21.211111111111101</v>
      </c>
      <c r="P3974">
        <v>77.165354330708595</v>
      </c>
      <c r="Q3974">
        <v>4.1718720760644999E-2</v>
      </c>
    </row>
    <row r="3975" spans="1:17" hidden="1" x14ac:dyDescent="0.3">
      <c r="A3975" t="s">
        <v>8112</v>
      </c>
      <c r="B3975" t="s">
        <v>8113</v>
      </c>
      <c r="C3975" t="str">
        <f>IFERROR(VLOOKUP(Table1[[#This Row],[Ticker]],[1]!Table1[[Symbol]:[Industry]],2,FALSE),"-")</f>
        <v>-</v>
      </c>
      <c r="D3975" t="s">
        <v>481</v>
      </c>
      <c r="E3975">
        <v>20.263999999999999</v>
      </c>
      <c r="F3975">
        <v>2.66</v>
      </c>
      <c r="G3975">
        <v>-4.3836880759502499</v>
      </c>
      <c r="H3975">
        <v>10.688716661285</v>
      </c>
      <c r="I3975">
        <v>-9.6021208649922194</v>
      </c>
      <c r="J3975">
        <v>5.0741384609470197</v>
      </c>
      <c r="K3975">
        <v>2.51752132690623</v>
      </c>
      <c r="L3975">
        <v>2.4158127529437099</v>
      </c>
      <c r="M3975">
        <v>54.017491254364501</v>
      </c>
      <c r="N3975">
        <v>1.8029274441029901</v>
      </c>
      <c r="O3975">
        <v>18.796992481202999</v>
      </c>
      <c r="P3975">
        <v>44.565217391304301</v>
      </c>
      <c r="Q3975">
        <v>5.8963855848274002E-2</v>
      </c>
    </row>
    <row r="3976" spans="1:17" hidden="1" x14ac:dyDescent="0.3">
      <c r="A3976" t="s">
        <v>8114</v>
      </c>
      <c r="B3976" t="s">
        <v>8115</v>
      </c>
      <c r="C3976" t="str">
        <f>IFERROR(VLOOKUP(Table1[[#This Row],[Ticker]],[1]!Table1[[Symbol]:[Industry]],2,FALSE),"-")</f>
        <v>-</v>
      </c>
      <c r="D3976" t="s">
        <v>711</v>
      </c>
      <c r="E3976">
        <v>20.204048429</v>
      </c>
      <c r="F3976">
        <v>202.26</v>
      </c>
      <c r="G3976">
        <v>-21.690916385038499</v>
      </c>
      <c r="K3976">
        <v>199.64482088527899</v>
      </c>
      <c r="L3976">
        <v>192.56798235863999</v>
      </c>
      <c r="M3976">
        <v>61.144137814655998</v>
      </c>
      <c r="N3976">
        <v>1</v>
      </c>
      <c r="O3976">
        <v>3.8267576386828899</v>
      </c>
      <c r="P3976">
        <v>6.6434672571970799</v>
      </c>
      <c r="Q3976">
        <v>-1.293132028575E-3</v>
      </c>
    </row>
    <row r="3977" spans="1:17" hidden="1" x14ac:dyDescent="0.3">
      <c r="A3977" t="s">
        <v>8116</v>
      </c>
      <c r="B3977" t="s">
        <v>8117</v>
      </c>
      <c r="C3977" t="str">
        <f>IFERROR(VLOOKUP(Table1[[#This Row],[Ticker]],[1]!Table1[[Symbol]:[Industry]],2,FALSE),"-")</f>
        <v>-</v>
      </c>
      <c r="D3977" t="s">
        <v>62</v>
      </c>
      <c r="E3977">
        <v>20.193495899999998</v>
      </c>
      <c r="F3977">
        <v>68.97</v>
      </c>
      <c r="G3977">
        <v>-37.408488312706602</v>
      </c>
      <c r="H3977">
        <v>-4.2649194136593298</v>
      </c>
      <c r="I3977">
        <v>-21.764734098053701</v>
      </c>
      <c r="J3977">
        <v>2.4155610575767499</v>
      </c>
      <c r="K3977">
        <v>66.610062867039602</v>
      </c>
      <c r="L3977">
        <v>68.244782303425694</v>
      </c>
      <c r="M3977">
        <v>57.2787162607775</v>
      </c>
      <c r="N3977">
        <v>1.69389984097319</v>
      </c>
      <c r="O3977">
        <v>42.627229230099999</v>
      </c>
      <c r="P3977">
        <v>23.160714285714199</v>
      </c>
      <c r="Q3977">
        <v>4.8967940059963001E-2</v>
      </c>
    </row>
    <row r="3978" spans="1:17" hidden="1" x14ac:dyDescent="0.3">
      <c r="A3978" t="s">
        <v>8118</v>
      </c>
      <c r="B3978" t="s">
        <v>8119</v>
      </c>
      <c r="C3978" t="str">
        <f>IFERROR(VLOOKUP(Table1[[#This Row],[Ticker]],[1]!Table1[[Symbol]:[Industry]],2,FALSE),"-")</f>
        <v>-</v>
      </c>
      <c r="E3978">
        <v>20.14</v>
      </c>
      <c r="F3978">
        <v>40.28</v>
      </c>
      <c r="G3978">
        <v>15.628992919378399</v>
      </c>
      <c r="H3978">
        <v>6.0612771895315998</v>
      </c>
      <c r="I3978">
        <v>-10.601966090189499</v>
      </c>
      <c r="J3978">
        <v>-8.1647362651140707</v>
      </c>
      <c r="K3978">
        <v>38.7818052053195</v>
      </c>
      <c r="L3978">
        <v>37.485352741511697</v>
      </c>
      <c r="M3978">
        <v>57.999773131804403</v>
      </c>
      <c r="N3978">
        <v>0.21736441289865499</v>
      </c>
      <c r="O3978">
        <v>36.320754716981099</v>
      </c>
      <c r="P3978">
        <v>49.185185185185198</v>
      </c>
      <c r="Q3978">
        <v>0.109380131379872</v>
      </c>
    </row>
    <row r="3979" spans="1:17" hidden="1" x14ac:dyDescent="0.3">
      <c r="A3979" t="s">
        <v>8120</v>
      </c>
      <c r="B3979" t="s">
        <v>8121</v>
      </c>
      <c r="C3979" t="str">
        <f>IFERROR(VLOOKUP(Table1[[#This Row],[Ticker]],[1]!Table1[[Symbol]:[Industry]],2,FALSE),"-")</f>
        <v>-</v>
      </c>
      <c r="E3979">
        <v>20.102568000000002</v>
      </c>
      <c r="F3979">
        <v>19.420000000000002</v>
      </c>
      <c r="G3979">
        <v>-83.256069137039603</v>
      </c>
      <c r="H3979">
        <v>-17.0202499040644</v>
      </c>
      <c r="I3979">
        <v>-66.851808532313299</v>
      </c>
      <c r="J3979">
        <v>0.62573739265857398</v>
      </c>
      <c r="K3979">
        <v>22.991710176756101</v>
      </c>
      <c r="L3979">
        <v>33.812352032178403</v>
      </c>
      <c r="M3979">
        <v>40.4320189276159</v>
      </c>
      <c r="N3979">
        <v>1.34865795321946</v>
      </c>
      <c r="O3979">
        <v>272.45108135942297</v>
      </c>
      <c r="P3979">
        <v>3.9614561027837301</v>
      </c>
    </row>
    <row r="3980" spans="1:17" hidden="1" x14ac:dyDescent="0.3">
      <c r="A3980" t="s">
        <v>8122</v>
      </c>
      <c r="B3980" t="s">
        <v>8123</v>
      </c>
      <c r="C3980" t="str">
        <f>IFERROR(VLOOKUP(Table1[[#This Row],[Ticker]],[1]!Table1[[Symbol]:[Industry]],2,FALSE),"-")</f>
        <v>-</v>
      </c>
      <c r="D3980" t="s">
        <v>75</v>
      </c>
      <c r="E3980">
        <v>20.092550660000001</v>
      </c>
      <c r="F3980">
        <v>5.93</v>
      </c>
      <c r="G3980">
        <v>-81.949291089045104</v>
      </c>
      <c r="H3980">
        <v>-16.002709751908899</v>
      </c>
      <c r="I3980">
        <v>-60.612235318013198</v>
      </c>
      <c r="J3980">
        <v>-5.9592878082401501</v>
      </c>
      <c r="K3980">
        <v>6.8149346215693001</v>
      </c>
      <c r="L3980">
        <v>8.8363057972309598</v>
      </c>
      <c r="M3980">
        <v>15.5056057760331</v>
      </c>
      <c r="N3980">
        <v>0.67285883143768499</v>
      </c>
      <c r="O3980">
        <v>213.49072512647501</v>
      </c>
      <c r="P3980">
        <v>298.25386165211501</v>
      </c>
      <c r="Q3980">
        <v>8.3030242785882002E-2</v>
      </c>
    </row>
    <row r="3981" spans="1:17" hidden="1" x14ac:dyDescent="0.3">
      <c r="A3981" t="s">
        <v>8124</v>
      </c>
      <c r="B3981" t="s">
        <v>8125</v>
      </c>
      <c r="C3981" t="str">
        <f>IFERROR(VLOOKUP(Table1[[#This Row],[Ticker]],[1]!Table1[[Symbol]:[Industry]],2,FALSE),"-")</f>
        <v>-</v>
      </c>
      <c r="E3981">
        <v>20.081250000000001</v>
      </c>
      <c r="F3981">
        <v>472.5</v>
      </c>
      <c r="G3981">
        <v>62.597963300196497</v>
      </c>
      <c r="H3981">
        <v>-19.326126577513399</v>
      </c>
      <c r="I3981">
        <v>-3.07646064475639</v>
      </c>
      <c r="J3981">
        <v>9.4544975049847793</v>
      </c>
      <c r="K3981">
        <v>498.492529514821</v>
      </c>
      <c r="L3981">
        <v>448.25643375840298</v>
      </c>
      <c r="M3981">
        <v>57.650269446294303</v>
      </c>
      <c r="N3981">
        <v>1.7224880382775101</v>
      </c>
      <c r="O3981">
        <v>22.7830687830687</v>
      </c>
      <c r="P3981">
        <v>88.999999999999901</v>
      </c>
    </row>
    <row r="3982" spans="1:17" hidden="1" x14ac:dyDescent="0.3">
      <c r="A3982" t="s">
        <v>8126</v>
      </c>
      <c r="B3982" t="s">
        <v>8127</v>
      </c>
      <c r="C3982" t="str">
        <f>IFERROR(VLOOKUP(Table1[[#This Row],[Ticker]],[1]!Table1[[Symbol]:[Industry]],2,FALSE),"-")</f>
        <v>-</v>
      </c>
      <c r="D3982" t="s">
        <v>400</v>
      </c>
      <c r="E3982">
        <v>20.064720000000001</v>
      </c>
      <c r="F3982">
        <v>38</v>
      </c>
      <c r="G3982">
        <v>-15.6148646881416</v>
      </c>
      <c r="H3982">
        <v>-1.4073155411300799</v>
      </c>
      <c r="I3982">
        <v>-23.5171637193232</v>
      </c>
      <c r="J3982">
        <v>-3.42741203382869</v>
      </c>
      <c r="K3982">
        <v>38.719420614971597</v>
      </c>
      <c r="L3982">
        <v>38.462519055954999</v>
      </c>
      <c r="M3982">
        <v>48.677760404382603</v>
      </c>
      <c r="N3982">
        <v>1.2565299411265101</v>
      </c>
      <c r="O3982">
        <v>26.315789473684202</v>
      </c>
      <c r="P3982">
        <v>22.580645161290299</v>
      </c>
      <c r="Q3982">
        <v>-5.8899073297561999E-2</v>
      </c>
    </row>
    <row r="3983" spans="1:17" hidden="1" x14ac:dyDescent="0.3">
      <c r="A3983" t="s">
        <v>8128</v>
      </c>
      <c r="B3983" t="s">
        <v>8129</v>
      </c>
      <c r="C3983" t="str">
        <f>IFERROR(VLOOKUP(Table1[[#This Row],[Ticker]],[1]!Table1[[Symbol]:[Industry]],2,FALSE),"-")</f>
        <v>-</v>
      </c>
      <c r="E3983">
        <v>20.041195200000001</v>
      </c>
      <c r="F3983">
        <v>50</v>
      </c>
      <c r="G3983">
        <v>98.317064423792004</v>
      </c>
      <c r="H3983">
        <v>24.506178861621802</v>
      </c>
      <c r="I3983">
        <v>30.499756750414299</v>
      </c>
      <c r="J3983">
        <v>-7.3506727086570098</v>
      </c>
      <c r="K3983">
        <v>39.462193806642297</v>
      </c>
      <c r="L3983">
        <v>32.925958740298697</v>
      </c>
      <c r="M3983">
        <v>57.323854514710597</v>
      </c>
      <c r="N3983">
        <v>1.90915437831891</v>
      </c>
      <c r="O3983">
        <v>12.3799999999999</v>
      </c>
      <c r="P3983">
        <v>133.86342376052301</v>
      </c>
      <c r="Q3983">
        <v>9.6325473504143999E-2</v>
      </c>
    </row>
    <row r="3984" spans="1:17" hidden="1" x14ac:dyDescent="0.3">
      <c r="A3984" t="s">
        <v>8130</v>
      </c>
      <c r="B3984" t="s">
        <v>8131</v>
      </c>
      <c r="C3984" t="str">
        <f>IFERROR(VLOOKUP(Table1[[#This Row],[Ticker]],[1]!Table1[[Symbol]:[Industry]],2,FALSE),"-")</f>
        <v>-</v>
      </c>
      <c r="D3984" t="s">
        <v>711</v>
      </c>
      <c r="E3984">
        <v>20.010432867999999</v>
      </c>
      <c r="F3984">
        <v>86.98</v>
      </c>
      <c r="G3984">
        <v>29.987997356478999</v>
      </c>
      <c r="H3984">
        <v>0.38934074729773499</v>
      </c>
      <c r="I3984">
        <v>13.9657295190665</v>
      </c>
      <c r="J3984">
        <v>-0.71651318951065601</v>
      </c>
      <c r="K3984">
        <v>82.594498930214101</v>
      </c>
      <c r="L3984">
        <v>72.567520979053199</v>
      </c>
      <c r="M3984">
        <v>57.664030131014698</v>
      </c>
      <c r="N3984">
        <v>1.1801308221956299</v>
      </c>
      <c r="O3984">
        <v>3.4720625431133598</v>
      </c>
      <c r="P3984">
        <v>66.309751434034396</v>
      </c>
      <c r="Q3984">
        <v>6.2739406014718002E-2</v>
      </c>
    </row>
    <row r="3985" spans="1:17" hidden="1" x14ac:dyDescent="0.3">
      <c r="A3985" t="s">
        <v>8132</v>
      </c>
      <c r="B3985" t="s">
        <v>8133</v>
      </c>
      <c r="C3985" t="str">
        <f>IFERROR(VLOOKUP(Table1[[#This Row],[Ticker]],[1]!Table1[[Symbol]:[Industry]],2,FALSE),"-")</f>
        <v>-</v>
      </c>
      <c r="E3985">
        <v>19.982555999999999</v>
      </c>
      <c r="F3985">
        <v>44.82</v>
      </c>
      <c r="G3985">
        <v>-18.088841919716401</v>
      </c>
      <c r="H3985">
        <v>2.0613888214090701</v>
      </c>
      <c r="I3985">
        <v>-24.981962125361001</v>
      </c>
      <c r="J3985">
        <v>1.2552456505252401</v>
      </c>
      <c r="K3985">
        <v>44.243582493418899</v>
      </c>
      <c r="L3985">
        <v>44.671583979746799</v>
      </c>
      <c r="M3985">
        <v>49.106601195238099</v>
      </c>
      <c r="N3985">
        <v>1.26870029136676</v>
      </c>
      <c r="O3985">
        <v>53.435966086568399</v>
      </c>
      <c r="P3985">
        <v>14.629156010230099</v>
      </c>
      <c r="Q3985">
        <v>1.7929243629483001E-2</v>
      </c>
    </row>
    <row r="3986" spans="1:17" hidden="1" x14ac:dyDescent="0.3">
      <c r="A3986" t="s">
        <v>8134</v>
      </c>
      <c r="B3986" t="s">
        <v>8135</v>
      </c>
      <c r="C3986" t="str">
        <f>IFERROR(VLOOKUP(Table1[[#This Row],[Ticker]],[1]!Table1[[Symbol]:[Industry]],2,FALSE),"-")</f>
        <v>-</v>
      </c>
      <c r="D3986" t="s">
        <v>1649</v>
      </c>
      <c r="E3986">
        <v>19.919705400000002</v>
      </c>
      <c r="F3986">
        <v>44.91</v>
      </c>
      <c r="G3986">
        <v>57.806330814552503</v>
      </c>
      <c r="H3986">
        <v>-11.309846981246899</v>
      </c>
      <c r="I3986">
        <v>-12.087630465416201</v>
      </c>
      <c r="J3986">
        <v>-3.3028033994693899</v>
      </c>
      <c r="K3986">
        <v>46.173423887187298</v>
      </c>
      <c r="L3986">
        <v>46.068115688303102</v>
      </c>
      <c r="M3986">
        <v>53.537839094710797</v>
      </c>
      <c r="N3986">
        <v>1.0162132907255901</v>
      </c>
      <c r="O3986">
        <v>41.0376308171899</v>
      </c>
      <c r="P3986">
        <v>93.410852713178201</v>
      </c>
    </row>
    <row r="3987" spans="1:17" hidden="1" x14ac:dyDescent="0.3">
      <c r="A3987" t="s">
        <v>8136</v>
      </c>
      <c r="B3987" t="s">
        <v>8137</v>
      </c>
      <c r="C3987" t="str">
        <f>IFERROR(VLOOKUP(Table1[[#This Row],[Ticker]],[1]!Table1[[Symbol]:[Industry]],2,FALSE),"-")</f>
        <v>-</v>
      </c>
      <c r="E3987">
        <v>19.888553567999999</v>
      </c>
      <c r="F3987">
        <v>14.31</v>
      </c>
      <c r="G3987">
        <v>36.954127683758102</v>
      </c>
      <c r="H3987">
        <v>33.451498496788403</v>
      </c>
      <c r="I3987">
        <v>1.7518230465370701</v>
      </c>
      <c r="J3987">
        <v>22.423403293425199</v>
      </c>
      <c r="K3987">
        <v>12.2799601349071</v>
      </c>
      <c r="L3987">
        <v>11.253478460687299</v>
      </c>
      <c r="M3987">
        <v>78.989730691484496</v>
      </c>
      <c r="N3987">
        <v>1.11932559224929</v>
      </c>
      <c r="O3987">
        <v>20.964360587001998</v>
      </c>
      <c r="P3987">
        <v>138.10316139766999</v>
      </c>
      <c r="Q3987">
        <v>9.9455556454915994E-2</v>
      </c>
    </row>
    <row r="3988" spans="1:17" hidden="1" x14ac:dyDescent="0.3">
      <c r="A3988" t="s">
        <v>8138</v>
      </c>
      <c r="B3988" t="s">
        <v>8139</v>
      </c>
      <c r="C3988" t="str">
        <f>IFERROR(VLOOKUP(Table1[[#This Row],[Ticker]],[1]!Table1[[Symbol]:[Industry]],2,FALSE),"-")</f>
        <v>-</v>
      </c>
      <c r="D3988" t="s">
        <v>637</v>
      </c>
      <c r="E3988">
        <v>19.879496</v>
      </c>
      <c r="F3988">
        <v>39.79</v>
      </c>
      <c r="G3988">
        <v>34.171006076629098</v>
      </c>
      <c r="H3988">
        <v>3.5767286534404201</v>
      </c>
      <c r="I3988">
        <v>103.171267908396</v>
      </c>
      <c r="J3988">
        <v>7.4483808933663198</v>
      </c>
      <c r="K3988">
        <v>30.563022278610202</v>
      </c>
      <c r="L3988">
        <v>22.379827868845201</v>
      </c>
      <c r="M3988">
        <v>73.953630906500194</v>
      </c>
      <c r="N3988">
        <v>0.72600878301499405</v>
      </c>
      <c r="O3988">
        <v>4.42322191505402</v>
      </c>
      <c r="P3988">
        <v>171.41882673942601</v>
      </c>
    </row>
    <row r="3989" spans="1:17" hidden="1" x14ac:dyDescent="0.3">
      <c r="A3989" t="s">
        <v>8140</v>
      </c>
      <c r="B3989" t="s">
        <v>8141</v>
      </c>
      <c r="C3989" t="str">
        <f>IFERROR(VLOOKUP(Table1[[#This Row],[Ticker]],[1]!Table1[[Symbol]:[Industry]],2,FALSE),"-")</f>
        <v>-</v>
      </c>
      <c r="D3989" t="s">
        <v>46</v>
      </c>
      <c r="E3989">
        <v>19.873750000000001</v>
      </c>
      <c r="F3989">
        <v>59.93</v>
      </c>
      <c r="G3989">
        <v>332.12895029331003</v>
      </c>
      <c r="H3989">
        <v>41.061120636983397</v>
      </c>
      <c r="I3989">
        <v>166.316742073369</v>
      </c>
      <c r="J3989">
        <v>-8.4884069331752396</v>
      </c>
      <c r="K3989">
        <v>48.8297813045262</v>
      </c>
      <c r="L3989">
        <v>31.249293163345602</v>
      </c>
      <c r="M3989">
        <v>44.0817821668576</v>
      </c>
      <c r="N3989">
        <v>1.8332592921664399</v>
      </c>
      <c r="O3989">
        <v>15.9686300684131</v>
      </c>
      <c r="P3989">
        <v>358.53098699311403</v>
      </c>
    </row>
    <row r="3990" spans="1:17" hidden="1" x14ac:dyDescent="0.3">
      <c r="A3990" t="s">
        <v>8142</v>
      </c>
      <c r="B3990" t="s">
        <v>8143</v>
      </c>
      <c r="C3990" t="str">
        <f>IFERROR(VLOOKUP(Table1[[#This Row],[Ticker]],[1]!Table1[[Symbol]:[Industry]],2,FALSE),"-")</f>
        <v>-</v>
      </c>
      <c r="D3990" t="s">
        <v>637</v>
      </c>
      <c r="E3990">
        <v>19.845239759999998</v>
      </c>
      <c r="F3990">
        <v>1.08</v>
      </c>
      <c r="G3990">
        <v>-72.286898107052906</v>
      </c>
      <c r="H3990">
        <v>23.515464381649799</v>
      </c>
      <c r="I3990">
        <v>-39.909813172684501</v>
      </c>
      <c r="J3990">
        <v>-0.76243741453936598</v>
      </c>
      <c r="K3990">
        <v>1.0520166089308101</v>
      </c>
      <c r="L3990">
        <v>1.6460835833723599</v>
      </c>
      <c r="M3990">
        <v>53.6751946635843</v>
      </c>
      <c r="N3990">
        <v>0.44506256488086499</v>
      </c>
      <c r="O3990">
        <v>122.222222222222</v>
      </c>
      <c r="P3990">
        <v>66.153846153846104</v>
      </c>
      <c r="Q3990">
        <v>-2.8282826535225999E-2</v>
      </c>
    </row>
    <row r="3991" spans="1:17" hidden="1" x14ac:dyDescent="0.3">
      <c r="A3991" t="s">
        <v>8144</v>
      </c>
      <c r="B3991" t="s">
        <v>8145</v>
      </c>
      <c r="C3991" t="str">
        <f>IFERROR(VLOOKUP(Table1[[#This Row],[Ticker]],[1]!Table1[[Symbol]:[Industry]],2,FALSE),"-")</f>
        <v>-</v>
      </c>
      <c r="D3991" t="s">
        <v>62</v>
      </c>
      <c r="E3991">
        <v>19.84</v>
      </c>
      <c r="F3991">
        <v>4.9000000000000004</v>
      </c>
      <c r="G3991">
        <v>-86.467236373805093</v>
      </c>
      <c r="H3991">
        <v>-24.666985259470799</v>
      </c>
      <c r="I3991">
        <v>-60.868146506017801</v>
      </c>
      <c r="J3991">
        <v>-3.3164649194509499</v>
      </c>
      <c r="K3991">
        <v>6.0243484805495804</v>
      </c>
      <c r="L3991">
        <v>8.2377652505044701</v>
      </c>
      <c r="M3991">
        <v>18.038792255138301</v>
      </c>
      <c r="N3991">
        <v>0.76511237146331101</v>
      </c>
      <c r="O3991">
        <v>210.20408163265299</v>
      </c>
      <c r="P3991">
        <v>0.40983606557378699</v>
      </c>
      <c r="Q3991">
        <v>-2.4859012509964001E-2</v>
      </c>
    </row>
    <row r="3992" spans="1:17" hidden="1" x14ac:dyDescent="0.3">
      <c r="A3992" t="s">
        <v>8146</v>
      </c>
      <c r="B3992" t="s">
        <v>8147</v>
      </c>
      <c r="C3992" t="str">
        <f>IFERROR(VLOOKUP(Table1[[#This Row],[Ticker]],[1]!Table1[[Symbol]:[Industry]],2,FALSE),"-")</f>
        <v>-</v>
      </c>
      <c r="E3992">
        <v>19.834859999999999</v>
      </c>
      <c r="F3992">
        <v>32.92</v>
      </c>
      <c r="G3992">
        <v>34.970512319804399</v>
      </c>
      <c r="H3992">
        <v>-3.9735063737965701</v>
      </c>
      <c r="I3992">
        <v>31.2828793023046</v>
      </c>
      <c r="J3992">
        <v>-2.46522379224833</v>
      </c>
      <c r="K3992">
        <v>30.412149325228601</v>
      </c>
      <c r="L3992">
        <v>25.6097073807593</v>
      </c>
      <c r="M3992">
        <v>52.343561692298302</v>
      </c>
      <c r="N3992">
        <v>0.87089465816223499</v>
      </c>
      <c r="O3992">
        <v>6.3183475091129901</v>
      </c>
      <c r="P3992">
        <v>105.10903426791199</v>
      </c>
      <c r="Q3992">
        <v>2.6788942626686001E-2</v>
      </c>
    </row>
    <row r="3993" spans="1:17" hidden="1" x14ac:dyDescent="0.3">
      <c r="A3993" t="s">
        <v>8148</v>
      </c>
      <c r="B3993" t="s">
        <v>8149</v>
      </c>
      <c r="C3993" t="str">
        <f>IFERROR(VLOOKUP(Table1[[#This Row],[Ticker]],[1]!Table1[[Symbol]:[Industry]],2,FALSE),"-")</f>
        <v>-</v>
      </c>
      <c r="D3993" t="s">
        <v>416</v>
      </c>
      <c r="E3993">
        <v>19.789636104</v>
      </c>
      <c r="F3993">
        <v>12.72</v>
      </c>
      <c r="G3993">
        <v>18.969391871625099</v>
      </c>
      <c r="H3993">
        <v>-10.237311340037801</v>
      </c>
      <c r="I3993">
        <v>-6.1741523248042203</v>
      </c>
      <c r="J3993">
        <v>-2.2997164306807898</v>
      </c>
      <c r="K3993">
        <v>13.636564955351901</v>
      </c>
      <c r="L3993">
        <v>12.469416270637</v>
      </c>
      <c r="M3993">
        <v>35.065401725146799</v>
      </c>
      <c r="N3993">
        <v>0.91193267897641195</v>
      </c>
      <c r="O3993">
        <v>31.761006289308099</v>
      </c>
      <c r="P3993">
        <v>61.216730038022803</v>
      </c>
      <c r="Q3993">
        <v>3.7428489679550002E-2</v>
      </c>
    </row>
    <row r="3994" spans="1:17" hidden="1" x14ac:dyDescent="0.3">
      <c r="A3994" t="s">
        <v>8150</v>
      </c>
      <c r="B3994" t="s">
        <v>8151</v>
      </c>
      <c r="C3994" t="str">
        <f>IFERROR(VLOOKUP(Table1[[#This Row],[Ticker]],[1]!Table1[[Symbol]:[Industry]],2,FALSE),"-")</f>
        <v>-</v>
      </c>
      <c r="E3994">
        <v>19.766400000000001</v>
      </c>
      <c r="F3994">
        <v>0.84</v>
      </c>
      <c r="G3994">
        <v>60.264629966863097</v>
      </c>
      <c r="H3994">
        <v>28.790189656374999</v>
      </c>
      <c r="I3994">
        <v>11.619598592021299</v>
      </c>
      <c r="J3994">
        <v>5.3351235610703904</v>
      </c>
      <c r="K3994">
        <v>0.68914739900185695</v>
      </c>
      <c r="L3994">
        <v>0.620259585876765</v>
      </c>
      <c r="M3994">
        <v>72.430726183687199</v>
      </c>
      <c r="N3994">
        <v>3.8073555973700501</v>
      </c>
      <c r="O3994">
        <v>13.095238095238001</v>
      </c>
      <c r="P3994">
        <v>109.99999999999901</v>
      </c>
      <c r="Q3994">
        <v>4.6415866711462E-2</v>
      </c>
    </row>
    <row r="3995" spans="1:17" hidden="1" x14ac:dyDescent="0.3">
      <c r="A3995" t="s">
        <v>8152</v>
      </c>
      <c r="B3995" t="s">
        <v>8153</v>
      </c>
      <c r="C3995" t="str">
        <f>IFERROR(VLOOKUP(Table1[[#This Row],[Ticker]],[1]!Table1[[Symbol]:[Industry]],2,FALSE),"-")</f>
        <v>-</v>
      </c>
      <c r="D3995" t="s">
        <v>553</v>
      </c>
      <c r="E3995">
        <v>19.695</v>
      </c>
      <c r="F3995">
        <v>26.84</v>
      </c>
      <c r="G3995">
        <v>-44.095995608113697</v>
      </c>
      <c r="H3995">
        <v>-19.406910047573898</v>
      </c>
      <c r="I3995">
        <v>-50.895946384778199</v>
      </c>
      <c r="J3995">
        <v>-2.4103774894457199</v>
      </c>
      <c r="K3995">
        <v>30.088935874987399</v>
      </c>
      <c r="L3995">
        <v>35.062553437043903</v>
      </c>
      <c r="M3995">
        <v>31.072848660515302</v>
      </c>
      <c r="N3995">
        <v>1.6026588817982801</v>
      </c>
      <c r="O3995">
        <v>119.821162444113</v>
      </c>
      <c r="P3995">
        <v>12.348262871494301</v>
      </c>
    </row>
    <row r="3996" spans="1:17" hidden="1" x14ac:dyDescent="0.3">
      <c r="A3996" t="s">
        <v>8154</v>
      </c>
      <c r="B3996" t="s">
        <v>8155</v>
      </c>
      <c r="C3996" t="str">
        <f>IFERROR(VLOOKUP(Table1[[#This Row],[Ticker]],[1]!Table1[[Symbol]:[Industry]],2,FALSE),"-")</f>
        <v>-</v>
      </c>
      <c r="D3996" t="s">
        <v>711</v>
      </c>
      <c r="E3996">
        <v>19.692535094</v>
      </c>
      <c r="F3996">
        <v>62.56</v>
      </c>
      <c r="G3996">
        <v>-12.3995583850574</v>
      </c>
      <c r="H3996">
        <v>-2.0472024109723201</v>
      </c>
      <c r="I3996">
        <v>-4.8598473958193598</v>
      </c>
      <c r="J3996">
        <v>3.2262141208411399</v>
      </c>
      <c r="K3996">
        <v>59.157602497966202</v>
      </c>
      <c r="L3996">
        <v>56.418995375130002</v>
      </c>
      <c r="M3996">
        <v>43.249617568739502</v>
      </c>
      <c r="N3996">
        <v>1.3164907951851801</v>
      </c>
      <c r="O3996">
        <v>8.6157289002557391</v>
      </c>
      <c r="P3996">
        <v>20.391039950735099</v>
      </c>
    </row>
    <row r="3997" spans="1:17" hidden="1" x14ac:dyDescent="0.3">
      <c r="A3997" t="s">
        <v>8156</v>
      </c>
      <c r="B3997" t="s">
        <v>8157</v>
      </c>
      <c r="C3997" t="str">
        <f>IFERROR(VLOOKUP(Table1[[#This Row],[Ticker]],[1]!Table1[[Symbol]:[Industry]],2,FALSE),"-")</f>
        <v>-</v>
      </c>
      <c r="D3997" t="s">
        <v>344</v>
      </c>
      <c r="E3997">
        <v>19.6810656</v>
      </c>
      <c r="F3997">
        <v>41.48</v>
      </c>
      <c r="G3997">
        <v>5.4898551920884202</v>
      </c>
      <c r="H3997">
        <v>-9.2236009767403306</v>
      </c>
      <c r="I3997">
        <v>-3.7763408056355301</v>
      </c>
      <c r="J3997">
        <v>-1.8201297222316799</v>
      </c>
      <c r="K3997">
        <v>41.732822684470499</v>
      </c>
      <c r="L3997">
        <v>39.402762013876298</v>
      </c>
      <c r="M3997">
        <v>43.386538288013902</v>
      </c>
      <c r="N3997">
        <v>0.70417287630402303</v>
      </c>
      <c r="O3997">
        <v>10.8968177434908</v>
      </c>
      <c r="P3997">
        <v>37.1693121693121</v>
      </c>
      <c r="Q3997">
        <v>0.12559018989172799</v>
      </c>
    </row>
    <row r="3998" spans="1:17" hidden="1" x14ac:dyDescent="0.3">
      <c r="A3998" t="s">
        <v>8158</v>
      </c>
      <c r="B3998" t="s">
        <v>8159</v>
      </c>
      <c r="C3998" t="str">
        <f>IFERROR(VLOOKUP(Table1[[#This Row],[Ticker]],[1]!Table1[[Symbol]:[Industry]],2,FALSE),"-")</f>
        <v>-</v>
      </c>
      <c r="D3998" t="s">
        <v>387</v>
      </c>
      <c r="E3998">
        <v>19.636500000000002</v>
      </c>
      <c r="F3998">
        <v>29.49</v>
      </c>
      <c r="G3998">
        <v>-3.47581744177928</v>
      </c>
      <c r="H3998">
        <v>4.0558275406959803</v>
      </c>
      <c r="I3998">
        <v>6.05018682731545</v>
      </c>
      <c r="J3998">
        <v>-0.76243741453936598</v>
      </c>
      <c r="K3998">
        <v>28.444163586734401</v>
      </c>
      <c r="L3998">
        <v>28.228853639653799</v>
      </c>
      <c r="M3998">
        <v>54.993012544133798</v>
      </c>
      <c r="N3998">
        <v>1.42565188218471</v>
      </c>
      <c r="O3998">
        <v>40.556120718887698</v>
      </c>
      <c r="P3998">
        <v>40.428571428571402</v>
      </c>
      <c r="Q3998">
        <v>6.4467847142000002E-4</v>
      </c>
    </row>
    <row r="3999" spans="1:17" hidden="1" x14ac:dyDescent="0.3">
      <c r="A3999" t="s">
        <v>8160</v>
      </c>
      <c r="B3999" t="s">
        <v>8161</v>
      </c>
      <c r="C3999" t="str">
        <f>IFERROR(VLOOKUP(Table1[[#This Row],[Ticker]],[1]!Table1[[Symbol]:[Industry]],2,FALSE),"-")</f>
        <v>-</v>
      </c>
      <c r="D3999" t="s">
        <v>553</v>
      </c>
      <c r="E3999">
        <v>19.500520000000002</v>
      </c>
      <c r="F3999">
        <v>54.6</v>
      </c>
      <c r="G3999">
        <v>416.34150206759199</v>
      </c>
      <c r="H3999">
        <v>-32.682964885672902</v>
      </c>
      <c r="I3999">
        <v>238.76456062307599</v>
      </c>
      <c r="J3999">
        <v>-1.2599498523503001</v>
      </c>
      <c r="K3999">
        <v>59.806762350546599</v>
      </c>
      <c r="L3999">
        <v>39.960520767750602</v>
      </c>
      <c r="M3999">
        <v>30.789859996813501</v>
      </c>
      <c r="N3999">
        <v>0.40046809027791302</v>
      </c>
      <c r="O3999">
        <v>42.6373626373626</v>
      </c>
      <c r="P3999">
        <v>442.74353876739502</v>
      </c>
    </row>
    <row r="4000" spans="1:17" hidden="1" x14ac:dyDescent="0.3">
      <c r="A4000" t="s">
        <v>8162</v>
      </c>
      <c r="B4000" t="s">
        <v>8163</v>
      </c>
      <c r="C4000" t="str">
        <f>IFERROR(VLOOKUP(Table1[[#This Row],[Ticker]],[1]!Table1[[Symbol]:[Industry]],2,FALSE),"-")</f>
        <v>-</v>
      </c>
      <c r="D4000" t="s">
        <v>140</v>
      </c>
      <c r="E4000">
        <v>19.5</v>
      </c>
      <c r="F4000">
        <v>6.71</v>
      </c>
      <c r="G4000">
        <v>45.649245351478598</v>
      </c>
      <c r="H4000">
        <v>-3.3345244401699698</v>
      </c>
      <c r="I4000">
        <v>9.2093204013226799</v>
      </c>
      <c r="J4000">
        <v>-5.8719264656342496</v>
      </c>
      <c r="K4000">
        <v>6.6127252250202204</v>
      </c>
      <c r="L4000">
        <v>6.3736544124771104</v>
      </c>
      <c r="M4000">
        <v>32.512801871701797</v>
      </c>
      <c r="N4000">
        <v>1.3349566269309101</v>
      </c>
      <c r="O4000">
        <v>69.299552906110193</v>
      </c>
      <c r="P4000">
        <v>96.198830409356702</v>
      </c>
      <c r="Q4000">
        <v>1.3263231468990999E-2</v>
      </c>
    </row>
    <row r="4001" spans="1:17" hidden="1" x14ac:dyDescent="0.3">
      <c r="A4001" t="s">
        <v>8164</v>
      </c>
      <c r="B4001" t="s">
        <v>8165</v>
      </c>
      <c r="C4001" t="str">
        <f>IFERROR(VLOOKUP(Table1[[#This Row],[Ticker]],[1]!Table1[[Symbol]:[Industry]],2,FALSE),"-")</f>
        <v>-</v>
      </c>
      <c r="E4001">
        <v>19.49644</v>
      </c>
      <c r="F4001">
        <v>71.45</v>
      </c>
      <c r="G4001">
        <v>-36.107584532483799</v>
      </c>
      <c r="H4001">
        <v>-12.5944257282402</v>
      </c>
      <c r="I4001">
        <v>-11.2760103557831</v>
      </c>
      <c r="J4001">
        <v>6.5589911568892001</v>
      </c>
      <c r="K4001">
        <v>66.935539478932697</v>
      </c>
      <c r="L4001">
        <v>68.904159208656495</v>
      </c>
      <c r="M4001">
        <v>13.732421808386899</v>
      </c>
      <c r="N4001">
        <v>1.2939393939393899</v>
      </c>
      <c r="O4001">
        <v>34.3596920923722</v>
      </c>
      <c r="P4001">
        <v>27.589285714285701</v>
      </c>
    </row>
    <row r="4002" spans="1:17" hidden="1" x14ac:dyDescent="0.3">
      <c r="A4002" t="s">
        <v>8166</v>
      </c>
      <c r="B4002" t="s">
        <v>8167</v>
      </c>
      <c r="C4002" t="str">
        <f>IFERROR(VLOOKUP(Table1[[#This Row],[Ticker]],[1]!Table1[[Symbol]:[Industry]],2,FALSE),"-")</f>
        <v>-</v>
      </c>
      <c r="D4002" t="s">
        <v>637</v>
      </c>
      <c r="E4002">
        <v>19.493500000000001</v>
      </c>
      <c r="F4002">
        <v>30.2</v>
      </c>
      <c r="G4002">
        <v>-1.60864827005139</v>
      </c>
      <c r="H4002">
        <v>-0.74292071151787598</v>
      </c>
      <c r="I4002">
        <v>9.9626646319966401</v>
      </c>
      <c r="J4002">
        <v>-3.7074212333095899</v>
      </c>
      <c r="K4002">
        <v>29.327856054629599</v>
      </c>
      <c r="L4002">
        <v>27.683833215364601</v>
      </c>
      <c r="M4002">
        <v>52.636275042374699</v>
      </c>
      <c r="N4002">
        <v>0.18538450238765899</v>
      </c>
      <c r="O4002">
        <v>19.205298013244999</v>
      </c>
      <c r="P4002">
        <v>35.365307037203003</v>
      </c>
      <c r="Q4002">
        <v>0.14558793705452999</v>
      </c>
    </row>
    <row r="4003" spans="1:17" hidden="1" x14ac:dyDescent="0.3">
      <c r="A4003" t="s">
        <v>8168</v>
      </c>
      <c r="B4003" t="s">
        <v>8169</v>
      </c>
      <c r="C4003" t="str">
        <f>IFERROR(VLOOKUP(Table1[[#This Row],[Ticker]],[1]!Table1[[Symbol]:[Industry]],2,FALSE),"-")</f>
        <v>-</v>
      </c>
      <c r="E4003">
        <v>19.48937304</v>
      </c>
      <c r="F4003">
        <v>23.1</v>
      </c>
      <c r="G4003">
        <v>47.937585941705898</v>
      </c>
      <c r="H4003">
        <v>-3.6796201037572298</v>
      </c>
      <c r="I4003">
        <v>3.99585667177106</v>
      </c>
      <c r="J4003">
        <v>-5.2212943257675803</v>
      </c>
      <c r="K4003">
        <v>23.794269187872999</v>
      </c>
      <c r="L4003">
        <v>21.3825814051748</v>
      </c>
      <c r="M4003">
        <v>27.0286862877266</v>
      </c>
      <c r="N4003">
        <v>0.38013310676862</v>
      </c>
      <c r="O4003">
        <v>59.307359307359199</v>
      </c>
      <c r="P4003">
        <v>110</v>
      </c>
      <c r="Q4003">
        <v>5.2894248192327999E-2</v>
      </c>
    </row>
    <row r="4004" spans="1:17" hidden="1" x14ac:dyDescent="0.3">
      <c r="A4004" t="s">
        <v>8170</v>
      </c>
      <c r="B4004" t="s">
        <v>8171</v>
      </c>
      <c r="C4004" t="str">
        <f>IFERROR(VLOOKUP(Table1[[#This Row],[Ticker]],[1]!Table1[[Symbol]:[Industry]],2,FALSE),"-")</f>
        <v>-</v>
      </c>
      <c r="D4004" t="s">
        <v>613</v>
      </c>
      <c r="E4004">
        <v>19.433357548</v>
      </c>
      <c r="F4004">
        <v>3.58</v>
      </c>
      <c r="G4004">
        <v>-83.984975088428996</v>
      </c>
      <c r="H4004">
        <v>-10.122630856445401</v>
      </c>
      <c r="I4004">
        <v>-18.922800185671498</v>
      </c>
      <c r="J4004">
        <v>-6.8310389976528203</v>
      </c>
      <c r="K4004">
        <v>3.6789653432923899</v>
      </c>
      <c r="L4004">
        <v>5.06502177275354</v>
      </c>
      <c r="M4004">
        <v>40.766662498626999</v>
      </c>
      <c r="N4004">
        <v>0.87746650521616798</v>
      </c>
      <c r="O4004">
        <v>135.754189944134</v>
      </c>
      <c r="P4004">
        <v>27.857142857142801</v>
      </c>
      <c r="Q4004">
        <v>-0.145058782038957</v>
      </c>
    </row>
    <row r="4005" spans="1:17" hidden="1" x14ac:dyDescent="0.3">
      <c r="A4005" t="s">
        <v>8172</v>
      </c>
      <c r="B4005" t="s">
        <v>8173</v>
      </c>
      <c r="C4005" t="str">
        <f>IFERROR(VLOOKUP(Table1[[#This Row],[Ticker]],[1]!Table1[[Symbol]:[Industry]],2,FALSE),"-")</f>
        <v>-</v>
      </c>
      <c r="D4005" t="s">
        <v>62</v>
      </c>
      <c r="E4005">
        <v>19.429818300000001</v>
      </c>
      <c r="F4005">
        <v>74.099999999999994</v>
      </c>
      <c r="G4005">
        <v>85.676614985589794</v>
      </c>
      <c r="H4005">
        <v>55.665019348458301</v>
      </c>
      <c r="I4005">
        <v>71.961154569250894</v>
      </c>
      <c r="J4005">
        <v>-0.33274991453936897</v>
      </c>
      <c r="K4005">
        <v>51.605983207821801</v>
      </c>
      <c r="L4005">
        <v>43.685216721373699</v>
      </c>
      <c r="M4005">
        <v>81.774670223263698</v>
      </c>
      <c r="N4005">
        <v>3.47695226055697</v>
      </c>
      <c r="O4005">
        <v>13.9001349527665</v>
      </c>
      <c r="P4005">
        <v>122.188905547226</v>
      </c>
      <c r="Q4005">
        <v>9.9944208181604002E-2</v>
      </c>
    </row>
    <row r="4006" spans="1:17" hidden="1" x14ac:dyDescent="0.3">
      <c r="A4006" t="s">
        <v>8174</v>
      </c>
      <c r="B4006" t="s">
        <v>8175</v>
      </c>
      <c r="C4006" t="str">
        <f>IFERROR(VLOOKUP(Table1[[#This Row],[Ticker]],[1]!Table1[[Symbol]:[Industry]],2,FALSE),"-")</f>
        <v>-</v>
      </c>
      <c r="D4006" t="s">
        <v>1224</v>
      </c>
      <c r="E4006">
        <v>19.424843750000001</v>
      </c>
      <c r="F4006">
        <v>85.15</v>
      </c>
      <c r="G4006">
        <v>-5.5931859894901201</v>
      </c>
      <c r="H4006">
        <v>-1.87035303188851</v>
      </c>
      <c r="I4006">
        <v>-12.2495918825592</v>
      </c>
      <c r="J4006">
        <v>1.0670674632677399</v>
      </c>
      <c r="K4006">
        <v>87.130260937810405</v>
      </c>
      <c r="M4006">
        <v>46.234414810174101</v>
      </c>
      <c r="N4006">
        <v>1</v>
      </c>
    </row>
    <row r="4007" spans="1:17" hidden="1" x14ac:dyDescent="0.3">
      <c r="A4007" t="s">
        <v>8176</v>
      </c>
      <c r="B4007" t="s">
        <v>8177</v>
      </c>
      <c r="C4007" t="str">
        <f>IFERROR(VLOOKUP(Table1[[#This Row],[Ticker]],[1]!Table1[[Symbol]:[Industry]],2,FALSE),"-")</f>
        <v>-</v>
      </c>
      <c r="D4007" t="s">
        <v>384</v>
      </c>
      <c r="E4007">
        <v>19.3950855</v>
      </c>
      <c r="F4007">
        <v>38.799999999999997</v>
      </c>
      <c r="G4007">
        <v>25.3976503111511</v>
      </c>
      <c r="H4007">
        <v>-7.56537447836092</v>
      </c>
      <c r="I4007">
        <v>-22.6733826299062</v>
      </c>
      <c r="J4007">
        <v>-11.4520925869531</v>
      </c>
      <c r="K4007">
        <v>39.611357070202402</v>
      </c>
      <c r="L4007">
        <v>39.172907004558198</v>
      </c>
      <c r="M4007">
        <v>44.6075515500657</v>
      </c>
      <c r="N4007">
        <v>1.0952122246607601</v>
      </c>
      <c r="O4007">
        <v>50.5154639175257</v>
      </c>
      <c r="P4007">
        <v>61.599333610995302</v>
      </c>
      <c r="Q4007">
        <v>7.3256128226812003E-2</v>
      </c>
    </row>
    <row r="4008" spans="1:17" hidden="1" x14ac:dyDescent="0.3">
      <c r="A4008" t="s">
        <v>8178</v>
      </c>
      <c r="B4008" t="s">
        <v>8179</v>
      </c>
      <c r="C4008" t="str">
        <f>IFERROR(VLOOKUP(Table1[[#This Row],[Ticker]],[1]!Table1[[Symbol]:[Industry]],2,FALSE),"-")</f>
        <v>-</v>
      </c>
      <c r="D4008" t="s">
        <v>798</v>
      </c>
      <c r="E4008">
        <v>19.289145699999999</v>
      </c>
      <c r="F4008">
        <v>18.7</v>
      </c>
      <c r="G4008">
        <v>-2.5609770971544599</v>
      </c>
      <c r="H4008">
        <v>-8.0847116230436207</v>
      </c>
      <c r="I4008">
        <v>-16.0123772752486</v>
      </c>
      <c r="J4008">
        <v>6.5671080400060804</v>
      </c>
      <c r="K4008">
        <v>18.183283482049902</v>
      </c>
      <c r="L4008">
        <v>17.933318382337699</v>
      </c>
      <c r="M4008">
        <v>53.874716694649898</v>
      </c>
      <c r="N4008">
        <v>1.60488751310364</v>
      </c>
      <c r="O4008">
        <v>22.994652406417099</v>
      </c>
      <c r="P4008">
        <v>41.132075471698101</v>
      </c>
      <c r="Q4008">
        <v>1.103448884718E-3</v>
      </c>
    </row>
    <row r="4009" spans="1:17" hidden="1" x14ac:dyDescent="0.3">
      <c r="A4009" t="s">
        <v>8180</v>
      </c>
      <c r="B4009" t="s">
        <v>8181</v>
      </c>
      <c r="C4009" t="str">
        <f>IFERROR(VLOOKUP(Table1[[#This Row],[Ticker]],[1]!Table1[[Symbol]:[Industry]],2,FALSE),"-")</f>
        <v>-</v>
      </c>
      <c r="E4009">
        <v>19.269043415999999</v>
      </c>
      <c r="F4009">
        <v>35.200000000000003</v>
      </c>
      <c r="G4009">
        <v>106.248326816389</v>
      </c>
      <c r="H4009">
        <v>15.683255522746901</v>
      </c>
      <c r="I4009">
        <v>131.52033897115999</v>
      </c>
      <c r="J4009">
        <v>-2.76243741453936</v>
      </c>
      <c r="K4009">
        <v>26.991688803492998</v>
      </c>
      <c r="L4009">
        <v>19.3505541064991</v>
      </c>
      <c r="M4009">
        <v>74.228291253597007</v>
      </c>
      <c r="N4009">
        <v>0.468435149635551</v>
      </c>
      <c r="O4009">
        <v>3.2102272727272601</v>
      </c>
      <c r="P4009">
        <v>300</v>
      </c>
      <c r="Q4009">
        <v>8.2161290502264006E-2</v>
      </c>
    </row>
    <row r="4010" spans="1:17" hidden="1" x14ac:dyDescent="0.3">
      <c r="A4010" t="s">
        <v>8182</v>
      </c>
      <c r="B4010" t="s">
        <v>8183</v>
      </c>
      <c r="C4010" t="str">
        <f>IFERROR(VLOOKUP(Table1[[#This Row],[Ticker]],[1]!Table1[[Symbol]:[Industry]],2,FALSE),"-")</f>
        <v>-</v>
      </c>
      <c r="E4010">
        <v>19.2362</v>
      </c>
      <c r="F4010">
        <v>7.97</v>
      </c>
      <c r="G4010">
        <v>-83.079453256489302</v>
      </c>
      <c r="H4010">
        <v>-9.4765137716186292</v>
      </c>
      <c r="I4010">
        <v>-36.069887973638103</v>
      </c>
      <c r="J4010">
        <v>-1.5068542879885001</v>
      </c>
      <c r="K4010">
        <v>8.5164904347830692</v>
      </c>
      <c r="L4010">
        <v>10.6443306834922</v>
      </c>
      <c r="M4010">
        <v>40.285679082676701</v>
      </c>
      <c r="N4010">
        <v>0.23469168697672599</v>
      </c>
      <c r="O4010">
        <v>202.57961442135999</v>
      </c>
      <c r="P4010">
        <v>6.1251664447403398</v>
      </c>
    </row>
    <row r="4011" spans="1:17" hidden="1" x14ac:dyDescent="0.3">
      <c r="A4011" t="s">
        <v>8184</v>
      </c>
      <c r="B4011" t="s">
        <v>8185</v>
      </c>
      <c r="C4011" t="str">
        <f>IFERROR(VLOOKUP(Table1[[#This Row],[Ticker]],[1]!Table1[[Symbol]:[Industry]],2,FALSE),"-")</f>
        <v>-</v>
      </c>
      <c r="D4011" t="s">
        <v>711</v>
      </c>
      <c r="E4011">
        <v>19.229981756999901</v>
      </c>
      <c r="F4011">
        <v>28.2</v>
      </c>
      <c r="G4011">
        <v>6.10871827585009</v>
      </c>
      <c r="H4011">
        <v>0.119017195180308</v>
      </c>
      <c r="I4011">
        <v>4.3069599573381199</v>
      </c>
      <c r="J4011">
        <v>0.31090784485240602</v>
      </c>
      <c r="K4011">
        <v>26.8719639700683</v>
      </c>
      <c r="L4011">
        <v>24.677866132958702</v>
      </c>
      <c r="M4011">
        <v>53.416699079583402</v>
      </c>
      <c r="N4011">
        <v>0.75157823609753005</v>
      </c>
      <c r="O4011">
        <v>8.0496453900709106</v>
      </c>
      <c r="P4011">
        <v>39.121854958066102</v>
      </c>
      <c r="Q4011">
        <v>2.8878510423630001E-3</v>
      </c>
    </row>
    <row r="4012" spans="1:17" hidden="1" x14ac:dyDescent="0.3">
      <c r="A4012" t="s">
        <v>8186</v>
      </c>
      <c r="B4012" t="s">
        <v>8187</v>
      </c>
      <c r="C4012" t="str">
        <f>IFERROR(VLOOKUP(Table1[[#This Row],[Ticker]],[1]!Table1[[Symbol]:[Industry]],2,FALSE),"-")</f>
        <v>-</v>
      </c>
      <c r="D4012" t="s">
        <v>214</v>
      </c>
      <c r="E4012">
        <v>19.227599999999999</v>
      </c>
      <c r="F4012">
        <v>81</v>
      </c>
      <c r="G4012">
        <v>78.713182342992098</v>
      </c>
      <c r="H4012">
        <v>0.79782593700842297</v>
      </c>
      <c r="I4012">
        <v>4.8721937477306803</v>
      </c>
      <c r="J4012">
        <v>-9.4003885204765005</v>
      </c>
      <c r="K4012">
        <v>81.086897026705799</v>
      </c>
      <c r="L4012">
        <v>72.368008860832305</v>
      </c>
      <c r="M4012">
        <v>36.749366756271499</v>
      </c>
      <c r="N4012">
        <v>1.29400324264677</v>
      </c>
      <c r="O4012">
        <v>20.987654320987598</v>
      </c>
      <c r="P4012">
        <v>108.76288659793801</v>
      </c>
      <c r="Q4012">
        <v>6.6914153312804994E-2</v>
      </c>
    </row>
    <row r="4013" spans="1:17" hidden="1" x14ac:dyDescent="0.3">
      <c r="A4013" t="s">
        <v>8188</v>
      </c>
      <c r="B4013" t="s">
        <v>8189</v>
      </c>
      <c r="C4013" t="str">
        <f>IFERROR(VLOOKUP(Table1[[#This Row],[Ticker]],[1]!Table1[[Symbol]:[Industry]],2,FALSE),"-")</f>
        <v>-</v>
      </c>
      <c r="D4013" t="s">
        <v>130</v>
      </c>
      <c r="E4013">
        <v>19.1914272</v>
      </c>
      <c r="F4013">
        <v>35.67</v>
      </c>
      <c r="G4013">
        <v>67.984884281122902</v>
      </c>
      <c r="H4013">
        <v>14.9028835468467</v>
      </c>
      <c r="I4013">
        <v>40.2010610277419</v>
      </c>
      <c r="J4013">
        <v>1.51826433984658</v>
      </c>
      <c r="K4013">
        <v>31.715000666905901</v>
      </c>
      <c r="L4013">
        <v>29.004547076163</v>
      </c>
      <c r="M4013">
        <v>70.755441826281896</v>
      </c>
      <c r="N4013">
        <v>0.93635693231287498</v>
      </c>
      <c r="O4013">
        <v>49.537426408746803</v>
      </c>
      <c r="P4013">
        <v>133.74836173001299</v>
      </c>
      <c r="Q4013">
        <v>4.0786145930795999E-2</v>
      </c>
    </row>
    <row r="4014" spans="1:17" hidden="1" x14ac:dyDescent="0.3">
      <c r="A4014" t="s">
        <v>8190</v>
      </c>
      <c r="B4014" t="s">
        <v>8191</v>
      </c>
      <c r="C4014" t="str">
        <f>IFERROR(VLOOKUP(Table1[[#This Row],[Ticker]],[1]!Table1[[Symbol]:[Industry]],2,FALSE),"-")</f>
        <v>-</v>
      </c>
      <c r="D4014" t="s">
        <v>344</v>
      </c>
      <c r="E4014">
        <v>19.127439077999998</v>
      </c>
      <c r="F4014">
        <v>35.619999999999997</v>
      </c>
      <c r="G4014">
        <v>-13.965168012934701</v>
      </c>
      <c r="H4014">
        <v>-0.57062778954871696</v>
      </c>
      <c r="I4014">
        <v>-10.0801962487279</v>
      </c>
      <c r="J4014">
        <v>-4.7011104253773102</v>
      </c>
      <c r="K4014">
        <v>38.265020334072801</v>
      </c>
      <c r="L4014">
        <v>38.375873893045203</v>
      </c>
      <c r="M4014">
        <v>37.728967682897803</v>
      </c>
      <c r="N4014">
        <v>0.23281743959095</v>
      </c>
      <c r="O4014">
        <v>48.1471083660864</v>
      </c>
      <c r="P4014">
        <v>42.479999999999897</v>
      </c>
    </row>
    <row r="4015" spans="1:17" hidden="1" x14ac:dyDescent="0.3">
      <c r="A4015" t="s">
        <v>8192</v>
      </c>
      <c r="B4015" t="s">
        <v>8193</v>
      </c>
      <c r="C4015" t="str">
        <f>IFERROR(VLOOKUP(Table1[[#This Row],[Ticker]],[1]!Table1[[Symbol]:[Industry]],2,FALSE),"-")</f>
        <v>-</v>
      </c>
      <c r="D4015" t="s">
        <v>114</v>
      </c>
      <c r="E4015">
        <v>19.094999999999999</v>
      </c>
      <c r="F4015">
        <v>2.02</v>
      </c>
      <c r="G4015">
        <v>-14.111533906507301</v>
      </c>
      <c r="H4015">
        <v>-1.97904111285567</v>
      </c>
      <c r="I4015">
        <v>-27.743146506017801</v>
      </c>
      <c r="J4015">
        <v>-1.7476590894162101</v>
      </c>
      <c r="K4015">
        <v>2.0138300185249398</v>
      </c>
      <c r="L4015">
        <v>2.1356971333648098</v>
      </c>
      <c r="M4015">
        <v>47.123986053839502</v>
      </c>
      <c r="N4015">
        <v>1.4320696873249901</v>
      </c>
      <c r="O4015">
        <v>48.514851485148498</v>
      </c>
      <c r="P4015">
        <v>27.848101265822699</v>
      </c>
      <c r="Q4015">
        <v>1.7151473246948001E-2</v>
      </c>
    </row>
    <row r="4016" spans="1:17" hidden="1" x14ac:dyDescent="0.3">
      <c r="A4016" t="s">
        <v>8194</v>
      </c>
      <c r="B4016" t="s">
        <v>8195</v>
      </c>
      <c r="C4016" t="str">
        <f>IFERROR(VLOOKUP(Table1[[#This Row],[Ticker]],[1]!Table1[[Symbol]:[Industry]],2,FALSE),"-")</f>
        <v>-</v>
      </c>
      <c r="D4016" t="s">
        <v>1357</v>
      </c>
      <c r="E4016">
        <v>19.029672000000001</v>
      </c>
      <c r="F4016">
        <v>14.2</v>
      </c>
      <c r="G4016">
        <v>31.0259012159393</v>
      </c>
      <c r="H4016">
        <v>-8.0209237585118895</v>
      </c>
      <c r="I4016">
        <v>6.7200949309077602</v>
      </c>
      <c r="J4016">
        <v>-3.1353187704715602</v>
      </c>
      <c r="K4016">
        <v>14.1585252045299</v>
      </c>
      <c r="L4016">
        <v>11.688788807261099</v>
      </c>
      <c r="M4016">
        <v>5.7856889910797502</v>
      </c>
      <c r="N4016">
        <v>0.77043819489862597</v>
      </c>
      <c r="O4016">
        <v>12.676056338028101</v>
      </c>
      <c r="P4016">
        <v>186.29032258064501</v>
      </c>
    </row>
    <row r="4017" spans="1:17" hidden="1" x14ac:dyDescent="0.3">
      <c r="A4017" t="s">
        <v>8196</v>
      </c>
      <c r="B4017" t="s">
        <v>8197</v>
      </c>
      <c r="C4017" t="str">
        <f>IFERROR(VLOOKUP(Table1[[#This Row],[Ticker]],[1]!Table1[[Symbol]:[Industry]],2,FALSE),"-")</f>
        <v>-</v>
      </c>
      <c r="D4017" t="s">
        <v>1474</v>
      </c>
      <c r="E4017">
        <v>19</v>
      </c>
      <c r="F4017">
        <v>1.82</v>
      </c>
      <c r="G4017">
        <v>-14.673641638075001</v>
      </c>
      <c r="H4017">
        <v>0.49959136577680602</v>
      </c>
      <c r="I4017">
        <v>-27.650553913425199</v>
      </c>
      <c r="J4017">
        <v>-18.153741762365399</v>
      </c>
      <c r="K4017">
        <v>1.83650923838438</v>
      </c>
      <c r="L4017">
        <v>1.77305180556446</v>
      </c>
      <c r="M4017">
        <v>46.107764370801597</v>
      </c>
      <c r="N4017">
        <v>2.30843358152008</v>
      </c>
      <c r="O4017">
        <v>43.956043956043899</v>
      </c>
      <c r="P4017">
        <v>34.814814814814802</v>
      </c>
      <c r="Q4017">
        <v>0.15398207817887999</v>
      </c>
    </row>
    <row r="4018" spans="1:17" hidden="1" x14ac:dyDescent="0.3">
      <c r="A4018" t="s">
        <v>8198</v>
      </c>
      <c r="B4018" t="s">
        <v>8199</v>
      </c>
      <c r="C4018" t="str">
        <f>IFERROR(VLOOKUP(Table1[[#This Row],[Ticker]],[1]!Table1[[Symbol]:[Industry]],2,FALSE),"-")</f>
        <v>-</v>
      </c>
      <c r="D4018" t="s">
        <v>413</v>
      </c>
      <c r="E4018">
        <v>18.910197499999999</v>
      </c>
      <c r="F4018">
        <v>18.07</v>
      </c>
      <c r="G4018">
        <v>31.0021444848655</v>
      </c>
      <c r="H4018">
        <v>-2.6865511580070498</v>
      </c>
      <c r="I4018">
        <v>-21.151400314824102</v>
      </c>
      <c r="J4018">
        <v>-3.7726414961720098</v>
      </c>
      <c r="K4018">
        <v>19.176059534168701</v>
      </c>
      <c r="L4018">
        <v>17.869677998996298</v>
      </c>
      <c r="M4018">
        <v>32.308293520832002</v>
      </c>
      <c r="N4018">
        <v>0.31476320532114499</v>
      </c>
      <c r="O4018">
        <v>24.958494742667401</v>
      </c>
      <c r="P4018">
        <v>57.4041811846689</v>
      </c>
      <c r="Q4018">
        <v>4.7612955112350003E-2</v>
      </c>
    </row>
    <row r="4019" spans="1:17" hidden="1" x14ac:dyDescent="0.3">
      <c r="A4019" t="s">
        <v>8200</v>
      </c>
      <c r="B4019" t="s">
        <v>8201</v>
      </c>
      <c r="C4019" t="str">
        <f>IFERROR(VLOOKUP(Table1[[#This Row],[Ticker]],[1]!Table1[[Symbol]:[Industry]],2,FALSE),"-")</f>
        <v>-</v>
      </c>
      <c r="D4019" t="s">
        <v>637</v>
      </c>
      <c r="E4019">
        <v>18.826499999999999</v>
      </c>
      <c r="F4019">
        <v>11.32</v>
      </c>
      <c r="G4019">
        <v>13.6969732011866</v>
      </c>
      <c r="H4019">
        <v>2.0868929530784102</v>
      </c>
      <c r="I4019">
        <v>24.475728995990099</v>
      </c>
      <c r="J4019">
        <v>1.8130510401675599</v>
      </c>
      <c r="K4019">
        <v>10.6077175604703</v>
      </c>
      <c r="L4019">
        <v>9.6171284035042408</v>
      </c>
      <c r="M4019">
        <v>67.700774977225606</v>
      </c>
      <c r="N4019">
        <v>0.20143703490244599</v>
      </c>
      <c r="O4019">
        <v>26.943462897526398</v>
      </c>
      <c r="P4019">
        <v>83.171521035598701</v>
      </c>
      <c r="Q4019">
        <v>8.3755626327875005E-2</v>
      </c>
    </row>
    <row r="4020" spans="1:17" hidden="1" x14ac:dyDescent="0.3">
      <c r="A4020" t="s">
        <v>8202</v>
      </c>
      <c r="B4020" t="s">
        <v>8203</v>
      </c>
      <c r="C4020" t="str">
        <f>IFERROR(VLOOKUP(Table1[[#This Row],[Ticker]],[1]!Table1[[Symbol]:[Industry]],2,FALSE),"-")</f>
        <v>-</v>
      </c>
      <c r="E4020">
        <v>18.768000000000001</v>
      </c>
      <c r="F4020">
        <v>68.900000000000006</v>
      </c>
      <c r="G4020">
        <v>-83.231610634640504</v>
      </c>
      <c r="H4020">
        <v>2.3370319191706699</v>
      </c>
      <c r="I4020">
        <v>-44.360793564841302</v>
      </c>
      <c r="J4020">
        <v>-0.76243741453936598</v>
      </c>
      <c r="K4020">
        <v>69.997081447224403</v>
      </c>
      <c r="L4020">
        <v>88.878459965099793</v>
      </c>
      <c r="M4020">
        <v>67.6554333935659</v>
      </c>
      <c r="N4020">
        <v>1.5123966942148701</v>
      </c>
      <c r="O4020">
        <v>155.37010159651601</v>
      </c>
      <c r="P4020">
        <v>8.0784313725490193</v>
      </c>
    </row>
    <row r="4021" spans="1:17" hidden="1" x14ac:dyDescent="0.3">
      <c r="A4021" t="s">
        <v>8204</v>
      </c>
      <c r="B4021" t="s">
        <v>8205</v>
      </c>
      <c r="C4021" t="str">
        <f>IFERROR(VLOOKUP(Table1[[#This Row],[Ticker]],[1]!Table1[[Symbol]:[Industry]],2,FALSE),"-")</f>
        <v>-</v>
      </c>
      <c r="E4021">
        <v>18.73</v>
      </c>
      <c r="F4021">
        <v>37.46</v>
      </c>
      <c r="G4021">
        <v>9.6182973597462897</v>
      </c>
      <c r="H4021">
        <v>-1.0581851781185501</v>
      </c>
      <c r="I4021">
        <v>-12.861690486275201</v>
      </c>
      <c r="J4021">
        <v>-0.78912543161969195</v>
      </c>
      <c r="K4021">
        <v>37.324451959642303</v>
      </c>
      <c r="L4021">
        <v>35.280142813675297</v>
      </c>
      <c r="M4021">
        <v>79.114349648108899</v>
      </c>
      <c r="N4021">
        <v>0.50974930362116999</v>
      </c>
      <c r="O4021">
        <v>15.990389749065599</v>
      </c>
      <c r="P4021">
        <v>111.042253521126</v>
      </c>
    </row>
    <row r="4022" spans="1:17" hidden="1" x14ac:dyDescent="0.3">
      <c r="A4022" t="s">
        <v>8206</v>
      </c>
      <c r="B4022" t="s">
        <v>8207</v>
      </c>
      <c r="C4022" t="str">
        <f>IFERROR(VLOOKUP(Table1[[#This Row],[Ticker]],[1]!Table1[[Symbol]:[Industry]],2,FALSE),"-")</f>
        <v>-</v>
      </c>
      <c r="E4022">
        <v>18.706914149999999</v>
      </c>
      <c r="F4022">
        <v>9.68</v>
      </c>
      <c r="G4022">
        <v>-4.02529839386162</v>
      </c>
      <c r="H4022">
        <v>6.27736914355458</v>
      </c>
      <c r="I4022">
        <v>16.813591082634598</v>
      </c>
      <c r="J4022">
        <v>4.7112467959869404</v>
      </c>
      <c r="K4022">
        <v>8.1347880116945497</v>
      </c>
      <c r="L4022">
        <v>7.5981816984304897</v>
      </c>
      <c r="M4022">
        <v>78.796830595736296</v>
      </c>
      <c r="N4022">
        <v>2.0964278924081801</v>
      </c>
      <c r="O4022">
        <v>11.0537190082644</v>
      </c>
      <c r="P4022">
        <v>77.614678899082506</v>
      </c>
      <c r="Q4022">
        <v>6.0571787221091002E-2</v>
      </c>
    </row>
    <row r="4023" spans="1:17" hidden="1" x14ac:dyDescent="0.3">
      <c r="A4023" t="s">
        <v>8208</v>
      </c>
      <c r="B4023" t="s">
        <v>8209</v>
      </c>
      <c r="C4023" t="str">
        <f>IFERROR(VLOOKUP(Table1[[#This Row],[Ticker]],[1]!Table1[[Symbol]:[Industry]],2,FALSE),"-")</f>
        <v>-</v>
      </c>
      <c r="D4023" t="s">
        <v>637</v>
      </c>
      <c r="E4023">
        <v>18.702000000000002</v>
      </c>
      <c r="F4023">
        <v>31.79</v>
      </c>
      <c r="G4023">
        <v>211.789452661898</v>
      </c>
      <c r="H4023">
        <v>57.626708044041699</v>
      </c>
      <c r="I4023">
        <v>199.75685349398199</v>
      </c>
      <c r="J4023">
        <v>7.3916222662378699</v>
      </c>
      <c r="K4023">
        <v>18.8385104564857</v>
      </c>
      <c r="L4023">
        <v>12.6429664453287</v>
      </c>
      <c r="M4023">
        <v>99.990480400448604</v>
      </c>
      <c r="N4023">
        <v>1.6355040888199099</v>
      </c>
      <c r="O4023">
        <v>0</v>
      </c>
      <c r="P4023">
        <v>253.222222222222</v>
      </c>
    </row>
    <row r="4024" spans="1:17" hidden="1" x14ac:dyDescent="0.3">
      <c r="A4024" t="s">
        <v>8210</v>
      </c>
      <c r="B4024" t="s">
        <v>8211</v>
      </c>
      <c r="C4024" t="str">
        <f>IFERROR(VLOOKUP(Table1[[#This Row],[Ticker]],[1]!Table1[[Symbol]:[Industry]],2,FALSE),"-")</f>
        <v>-</v>
      </c>
      <c r="D4024" t="s">
        <v>413</v>
      </c>
      <c r="E4024">
        <v>18.629859799999998</v>
      </c>
      <c r="F4024">
        <v>28.66</v>
      </c>
      <c r="G4024">
        <v>32.379126735099497</v>
      </c>
      <c r="H4024">
        <v>-27.617434062786</v>
      </c>
      <c r="I4024">
        <v>-42.007374148294197</v>
      </c>
      <c r="J4024">
        <v>-0.76243741453936598</v>
      </c>
      <c r="K4024">
        <v>34.684119041479804</v>
      </c>
      <c r="L4024">
        <v>35.499606677752404</v>
      </c>
      <c r="M4024">
        <v>1.4773565718E-4</v>
      </c>
      <c r="N4024">
        <v>0</v>
      </c>
      <c r="O4024">
        <v>52.930914166085103</v>
      </c>
      <c r="P4024">
        <v>67.113702623906704</v>
      </c>
    </row>
    <row r="4025" spans="1:17" hidden="1" x14ac:dyDescent="0.3">
      <c r="A4025" t="s">
        <v>8212</v>
      </c>
      <c r="B4025" t="s">
        <v>8213</v>
      </c>
      <c r="C4025" t="str">
        <f>IFERROR(VLOOKUP(Table1[[#This Row],[Ticker]],[1]!Table1[[Symbol]:[Industry]],2,FALSE),"-")</f>
        <v>-</v>
      </c>
      <c r="D4025" t="s">
        <v>938</v>
      </c>
      <c r="E4025">
        <v>18.620159999999998</v>
      </c>
      <c r="F4025">
        <v>1.1399999999999999</v>
      </c>
      <c r="G4025">
        <v>111.097963300196</v>
      </c>
      <c r="H4025">
        <v>44.944035810221202</v>
      </c>
      <c r="I4025">
        <v>2.09018682731545</v>
      </c>
      <c r="J4025">
        <v>8.3284716763697109</v>
      </c>
      <c r="K4025">
        <v>0.86716156376284503</v>
      </c>
      <c r="L4025">
        <v>0.76525518476503096</v>
      </c>
      <c r="M4025">
        <v>76.919880060057594</v>
      </c>
      <c r="N4025">
        <v>3.1968800430338802</v>
      </c>
      <c r="O4025">
        <v>15.789473684210501</v>
      </c>
      <c r="P4025">
        <v>147.82608695652101</v>
      </c>
      <c r="Q4025">
        <v>1.3162868858864999E-2</v>
      </c>
    </row>
    <row r="4026" spans="1:17" hidden="1" x14ac:dyDescent="0.3">
      <c r="A4026" t="s">
        <v>8214</v>
      </c>
      <c r="B4026" t="s">
        <v>8215</v>
      </c>
      <c r="C4026" t="str">
        <f>IFERROR(VLOOKUP(Table1[[#This Row],[Ticker]],[1]!Table1[[Symbol]:[Industry]],2,FALSE),"-")</f>
        <v>-</v>
      </c>
      <c r="D4026" t="s">
        <v>553</v>
      </c>
      <c r="E4026">
        <v>18.61608</v>
      </c>
      <c r="F4026">
        <v>0.99</v>
      </c>
      <c r="G4026">
        <v>-71.153417915272996</v>
      </c>
      <c r="H4026">
        <v>-8.0262612194817091</v>
      </c>
      <c r="I4026">
        <v>-7.6992868568950596</v>
      </c>
      <c r="J4026">
        <v>-3.7327344442423298</v>
      </c>
      <c r="K4026">
        <v>0.97938484475108301</v>
      </c>
      <c r="L4026">
        <v>1.1516098581373999</v>
      </c>
      <c r="M4026">
        <v>42.090371397716197</v>
      </c>
      <c r="N4026">
        <v>1.2066831114738199</v>
      </c>
      <c r="O4026">
        <v>203.030303030303</v>
      </c>
      <c r="P4026">
        <v>32</v>
      </c>
      <c r="Q4026">
        <v>-1.3016028937602999E-2</v>
      </c>
    </row>
    <row r="4027" spans="1:17" hidden="1" x14ac:dyDescent="0.3">
      <c r="A4027" t="s">
        <v>8216</v>
      </c>
      <c r="B4027" t="s">
        <v>8217</v>
      </c>
      <c r="C4027" t="str">
        <f>IFERROR(VLOOKUP(Table1[[#This Row],[Ticker]],[1]!Table1[[Symbol]:[Industry]],2,FALSE),"-")</f>
        <v>-</v>
      </c>
      <c r="E4027">
        <v>18.5704545</v>
      </c>
      <c r="F4027">
        <v>145</v>
      </c>
      <c r="G4027">
        <v>-12.0937986233351</v>
      </c>
      <c r="H4027">
        <v>-2.7271003930250202</v>
      </c>
      <c r="I4027">
        <v>-3.66046640150125</v>
      </c>
      <c r="J4027">
        <v>-3.4470011729286201</v>
      </c>
      <c r="K4027">
        <v>139.457439521846</v>
      </c>
      <c r="L4027">
        <v>124.897836081547</v>
      </c>
      <c r="M4027">
        <v>46.7378249781653</v>
      </c>
      <c r="N4027">
        <v>0.51978480750739398</v>
      </c>
      <c r="O4027">
        <v>15.793103448275801</v>
      </c>
      <c r="P4027">
        <v>67.630057803468205</v>
      </c>
      <c r="Q4027">
        <v>0.218059363080157</v>
      </c>
    </row>
    <row r="4028" spans="1:17" hidden="1" x14ac:dyDescent="0.3">
      <c r="A4028" t="s">
        <v>8218</v>
      </c>
      <c r="B4028" t="s">
        <v>8219</v>
      </c>
      <c r="C4028" t="str">
        <f>IFERROR(VLOOKUP(Table1[[#This Row],[Ticker]],[1]!Table1[[Symbol]:[Industry]],2,FALSE),"-")</f>
        <v>-</v>
      </c>
      <c r="E4028">
        <v>18.534099999999999</v>
      </c>
      <c r="F4028">
        <v>33.950000000000003</v>
      </c>
      <c r="G4028">
        <v>4.1166279712367498E-2</v>
      </c>
      <c r="H4028">
        <v>-11.947856081670601</v>
      </c>
      <c r="I4028">
        <v>-4.0978093619509499</v>
      </c>
      <c r="J4028">
        <v>-3.5558911391443102</v>
      </c>
      <c r="K4028">
        <v>34.970927499536003</v>
      </c>
      <c r="L4028">
        <v>33.9758742961493</v>
      </c>
      <c r="M4028">
        <v>47.663634471186903</v>
      </c>
      <c r="N4028">
        <v>0.67661675138685196</v>
      </c>
      <c r="O4028">
        <v>38.0854197349042</v>
      </c>
      <c r="P4028">
        <v>40.057755775577498</v>
      </c>
      <c r="Q4028">
        <v>3.2602473747823997E-2</v>
      </c>
    </row>
    <row r="4029" spans="1:17" hidden="1" x14ac:dyDescent="0.3">
      <c r="A4029" t="s">
        <v>8220</v>
      </c>
      <c r="B4029" t="s">
        <v>8221</v>
      </c>
      <c r="C4029" t="str">
        <f>IFERROR(VLOOKUP(Table1[[#This Row],[Ticker]],[1]!Table1[[Symbol]:[Industry]],2,FALSE),"-")</f>
        <v>-</v>
      </c>
      <c r="D4029" t="s">
        <v>122</v>
      </c>
      <c r="E4029">
        <v>18.417571200000001</v>
      </c>
      <c r="F4029">
        <v>34.72</v>
      </c>
      <c r="G4029">
        <v>-40.926901298523298</v>
      </c>
      <c r="H4029">
        <v>-6.6547800301877999E-2</v>
      </c>
      <c r="I4029">
        <v>-17.227511563739899</v>
      </c>
      <c r="J4029">
        <v>4.2269789749374898</v>
      </c>
      <c r="K4029">
        <v>33.224019917011702</v>
      </c>
      <c r="L4029">
        <v>34.573838800841699</v>
      </c>
      <c r="M4029">
        <v>98.303099160311604</v>
      </c>
      <c r="N4029">
        <v>0.53679653679653605</v>
      </c>
      <c r="O4029">
        <v>16.993087557603602</v>
      </c>
      <c r="P4029">
        <v>22.598870056497098</v>
      </c>
    </row>
    <row r="4030" spans="1:17" hidden="1" x14ac:dyDescent="0.3">
      <c r="A4030" t="s">
        <v>8222</v>
      </c>
      <c r="B4030" t="s">
        <v>8223</v>
      </c>
      <c r="C4030" t="str">
        <f>IFERROR(VLOOKUP(Table1[[#This Row],[Ticker]],[1]!Table1[[Symbol]:[Industry]],2,FALSE),"-")</f>
        <v>-</v>
      </c>
      <c r="E4030">
        <v>18.398255142</v>
      </c>
      <c r="F4030">
        <v>40.090000000000003</v>
      </c>
      <c r="G4030">
        <v>80.888552752109703</v>
      </c>
      <c r="H4030">
        <v>5.1419467502982199</v>
      </c>
      <c r="I4030">
        <v>42.997451124069698</v>
      </c>
      <c r="J4030">
        <v>-0.76243741453936598</v>
      </c>
      <c r="K4030">
        <v>33.752042483487699</v>
      </c>
      <c r="L4030">
        <v>26.0768558349458</v>
      </c>
      <c r="M4030">
        <v>100</v>
      </c>
      <c r="N4030">
        <v>8.7458925540326597E-4</v>
      </c>
      <c r="O4030">
        <v>0</v>
      </c>
      <c r="P4030">
        <v>107.29058945191299</v>
      </c>
    </row>
    <row r="4031" spans="1:17" hidden="1" x14ac:dyDescent="0.3">
      <c r="A4031" t="s">
        <v>8224</v>
      </c>
      <c r="B4031" t="s">
        <v>8225</v>
      </c>
      <c r="C4031" t="str">
        <f>IFERROR(VLOOKUP(Table1[[#This Row],[Ticker]],[1]!Table1[[Symbol]:[Industry]],2,FALSE),"-")</f>
        <v>-</v>
      </c>
      <c r="E4031">
        <v>18.326577</v>
      </c>
      <c r="F4031">
        <v>49.82</v>
      </c>
      <c r="G4031">
        <v>-27.552830350597102</v>
      </c>
      <c r="H4031">
        <v>-5.5442653088021396</v>
      </c>
      <c r="I4031">
        <v>-8.0315813128013005</v>
      </c>
      <c r="J4031">
        <v>-5.7915636281316001</v>
      </c>
      <c r="K4031">
        <v>49.132448925721697</v>
      </c>
      <c r="L4031">
        <v>48.538152545040298</v>
      </c>
      <c r="M4031">
        <v>44.890293739816997</v>
      </c>
      <c r="N4031">
        <v>0.64097786550532299</v>
      </c>
      <c r="O4031">
        <v>38.117221999197099</v>
      </c>
      <c r="P4031">
        <v>29.402597402597401</v>
      </c>
      <c r="Q4031">
        <v>7.4557354768279996E-3</v>
      </c>
    </row>
    <row r="4032" spans="1:17" hidden="1" x14ac:dyDescent="0.3">
      <c r="A4032" t="s">
        <v>8226</v>
      </c>
      <c r="B4032" t="s">
        <v>8227</v>
      </c>
      <c r="C4032" t="str">
        <f>IFERROR(VLOOKUP(Table1[[#This Row],[Ticker]],[1]!Table1[[Symbol]:[Industry]],2,FALSE),"-")</f>
        <v>-</v>
      </c>
      <c r="E4032">
        <v>18.322299999999998</v>
      </c>
      <c r="F4032">
        <v>42.61</v>
      </c>
      <c r="G4032">
        <v>91.886897726426</v>
      </c>
      <c r="H4032">
        <v>-6.6856288095236698</v>
      </c>
      <c r="I4032">
        <v>49.491701978830598</v>
      </c>
      <c r="K4032">
        <v>39.987275343899</v>
      </c>
      <c r="L4032">
        <v>31.401915316305899</v>
      </c>
      <c r="M4032">
        <v>71.317511481491906</v>
      </c>
      <c r="N4032">
        <v>2.03736022953666</v>
      </c>
      <c r="O4032">
        <v>19.690213564890801</v>
      </c>
      <c r="P4032">
        <v>174.548969072164</v>
      </c>
      <c r="Q4032">
        <v>0.14449662030345001</v>
      </c>
    </row>
    <row r="4033" spans="1:17" hidden="1" x14ac:dyDescent="0.3">
      <c r="A4033" t="s">
        <v>8228</v>
      </c>
      <c r="B4033" t="s">
        <v>8229</v>
      </c>
      <c r="C4033" t="str">
        <f>IFERROR(VLOOKUP(Table1[[#This Row],[Ticker]],[1]!Table1[[Symbol]:[Industry]],2,FALSE),"-")</f>
        <v>-</v>
      </c>
      <c r="D4033" t="s">
        <v>637</v>
      </c>
      <c r="E4033">
        <v>18.303842</v>
      </c>
      <c r="F4033">
        <v>33.28</v>
      </c>
      <c r="G4033">
        <v>94.874559044877401</v>
      </c>
      <c r="H4033">
        <v>-43.957854378797599</v>
      </c>
      <c r="I4033">
        <v>78.806519205538905</v>
      </c>
      <c r="J4033">
        <v>-10.255770747872701</v>
      </c>
      <c r="K4033">
        <v>42.821088781170801</v>
      </c>
      <c r="L4033">
        <v>32.216103949931103</v>
      </c>
      <c r="M4033">
        <v>30.881788781264401</v>
      </c>
      <c r="N4033">
        <v>0.97708629109006595</v>
      </c>
      <c r="O4033">
        <v>99.969951923076906</v>
      </c>
      <c r="P4033">
        <v>167.73934030571201</v>
      </c>
      <c r="Q4033">
        <v>0.160678481477492</v>
      </c>
    </row>
    <row r="4034" spans="1:17" hidden="1" x14ac:dyDescent="0.3">
      <c r="A4034" t="s">
        <v>8230</v>
      </c>
      <c r="B4034" t="s">
        <v>8231</v>
      </c>
      <c r="C4034" t="str">
        <f>IFERROR(VLOOKUP(Table1[[#This Row],[Ticker]],[1]!Table1[[Symbol]:[Industry]],2,FALSE),"-")</f>
        <v>-</v>
      </c>
      <c r="D4034" t="s">
        <v>243</v>
      </c>
      <c r="E4034">
        <v>18.297799863999899</v>
      </c>
      <c r="F4034">
        <v>27.93</v>
      </c>
      <c r="G4034">
        <v>3.5049400443825798</v>
      </c>
      <c r="H4034">
        <v>-4.0505781933694101</v>
      </c>
      <c r="I4034">
        <v>-6.5135867575901996</v>
      </c>
      <c r="J4034">
        <v>-4.5914972435991901</v>
      </c>
      <c r="K4034">
        <v>27.545270608722898</v>
      </c>
      <c r="L4034">
        <v>27.309928680938199</v>
      </c>
      <c r="M4034">
        <v>56.240353413385499</v>
      </c>
      <c r="N4034">
        <v>2.5863589962170801</v>
      </c>
      <c r="O4034">
        <v>43.215180809165702</v>
      </c>
      <c r="P4034">
        <v>38.610421836228198</v>
      </c>
      <c r="Q4034">
        <v>6.8834645236040002E-3</v>
      </c>
    </row>
    <row r="4035" spans="1:17" hidden="1" x14ac:dyDescent="0.3">
      <c r="A4035" t="s">
        <v>8232</v>
      </c>
      <c r="B4035" t="s">
        <v>8233</v>
      </c>
      <c r="C4035" t="str">
        <f>IFERROR(VLOOKUP(Table1[[#This Row],[Ticker]],[1]!Table1[[Symbol]:[Industry]],2,FALSE),"-")</f>
        <v>-</v>
      </c>
      <c r="D4035" t="s">
        <v>49</v>
      </c>
      <c r="E4035">
        <v>18.27636</v>
      </c>
      <c r="F4035">
        <v>30.61</v>
      </c>
      <c r="G4035">
        <v>47.222466987093803</v>
      </c>
      <c r="H4035">
        <v>25.713266579452</v>
      </c>
      <c r="I4035">
        <v>-9.8764798393511999</v>
      </c>
      <c r="J4035">
        <v>-6.3179929700949202</v>
      </c>
      <c r="K4035">
        <v>27.918691274802601</v>
      </c>
      <c r="L4035">
        <v>26.169090734169099</v>
      </c>
      <c r="M4035">
        <v>71.854283447180407</v>
      </c>
      <c r="N4035">
        <v>4.7552447552447497</v>
      </c>
      <c r="O4035">
        <v>20.875530872263901</v>
      </c>
      <c r="P4035">
        <v>163.87931034482699</v>
      </c>
    </row>
    <row r="4036" spans="1:17" hidden="1" x14ac:dyDescent="0.3">
      <c r="A4036" t="s">
        <v>8234</v>
      </c>
      <c r="B4036" t="s">
        <v>8235</v>
      </c>
      <c r="C4036" t="str">
        <f>IFERROR(VLOOKUP(Table1[[#This Row],[Ticker]],[1]!Table1[[Symbol]:[Industry]],2,FALSE),"-")</f>
        <v>-</v>
      </c>
      <c r="E4036">
        <v>18.265393880000001</v>
      </c>
      <c r="F4036">
        <v>44.2</v>
      </c>
      <c r="G4036">
        <v>-9.7863384327290497</v>
      </c>
      <c r="H4036">
        <v>-1.0083451421596801</v>
      </c>
      <c r="I4036">
        <v>-30.133054762898599</v>
      </c>
      <c r="J4036">
        <v>-5.7830850998251604</v>
      </c>
      <c r="K4036">
        <v>46.400786557637701</v>
      </c>
      <c r="L4036">
        <v>44.403997082068599</v>
      </c>
      <c r="M4036">
        <v>34.962038869047397</v>
      </c>
      <c r="N4036">
        <v>1.2108745684694999</v>
      </c>
      <c r="O4036">
        <v>58.665158371040597</v>
      </c>
      <c r="P4036">
        <v>45.3809038396194</v>
      </c>
    </row>
    <row r="4037" spans="1:17" hidden="1" x14ac:dyDescent="0.3">
      <c r="A4037" t="s">
        <v>8236</v>
      </c>
      <c r="B4037" t="s">
        <v>8237</v>
      </c>
      <c r="C4037" t="str">
        <f>IFERROR(VLOOKUP(Table1[[#This Row],[Ticker]],[1]!Table1[[Symbol]:[Industry]],2,FALSE),"-")</f>
        <v>-</v>
      </c>
      <c r="D4037" t="s">
        <v>613</v>
      </c>
      <c r="E4037">
        <v>18.196911719999999</v>
      </c>
      <c r="F4037">
        <v>5.05</v>
      </c>
      <c r="G4037">
        <v>3.0851427873760202</v>
      </c>
      <c r="H4037">
        <v>-13.2802632551992</v>
      </c>
      <c r="I4037">
        <v>-23.468482174435799</v>
      </c>
      <c r="J4037">
        <v>-1.36972486393208</v>
      </c>
      <c r="K4037">
        <v>4.8589246945621802</v>
      </c>
      <c r="L4037">
        <v>4.7618784465228501</v>
      </c>
      <c r="M4037">
        <v>51.4302266937299</v>
      </c>
      <c r="N4037">
        <v>0.93991800223630195</v>
      </c>
      <c r="O4037">
        <v>35.643564356435597</v>
      </c>
      <c r="P4037">
        <v>63.961038961038902</v>
      </c>
      <c r="Q4037">
        <v>-4.2672222176976998E-2</v>
      </c>
    </row>
    <row r="4038" spans="1:17" hidden="1" x14ac:dyDescent="0.3">
      <c r="A4038" t="s">
        <v>8238</v>
      </c>
      <c r="B4038" t="s">
        <v>8239</v>
      </c>
      <c r="C4038" t="str">
        <f>IFERROR(VLOOKUP(Table1[[#This Row],[Ticker]],[1]!Table1[[Symbol]:[Industry]],2,FALSE),"-")</f>
        <v>-</v>
      </c>
      <c r="D4038" t="s">
        <v>416</v>
      </c>
      <c r="E4038">
        <v>18.135866759999999</v>
      </c>
      <c r="F4038">
        <v>10.24</v>
      </c>
      <c r="G4038">
        <v>66.325236027469202</v>
      </c>
      <c r="H4038">
        <v>-0.66820908773792698</v>
      </c>
      <c r="I4038">
        <v>-42.202529306108602</v>
      </c>
      <c r="J4038">
        <v>-6.5635423869150404</v>
      </c>
      <c r="K4038">
        <v>10.0013490868015</v>
      </c>
      <c r="L4038">
        <v>9.6072187692686999</v>
      </c>
      <c r="M4038">
        <v>46.921673570300698</v>
      </c>
      <c r="N4038">
        <v>1.0961620985429801</v>
      </c>
      <c r="O4038">
        <v>81.34765625</v>
      </c>
      <c r="P4038">
        <v>134.324942791762</v>
      </c>
      <c r="Q4038">
        <v>6.0694133886237997E-2</v>
      </c>
    </row>
    <row r="4039" spans="1:17" hidden="1" x14ac:dyDescent="0.3">
      <c r="A4039" t="s">
        <v>8240</v>
      </c>
      <c r="B4039" t="s">
        <v>8241</v>
      </c>
      <c r="C4039" t="str">
        <f>IFERROR(VLOOKUP(Table1[[#This Row],[Ticker]],[1]!Table1[[Symbol]:[Industry]],2,FALSE),"-")</f>
        <v>-</v>
      </c>
      <c r="D4039" t="s">
        <v>553</v>
      </c>
      <c r="E4039">
        <v>18.100020271999998</v>
      </c>
      <c r="F4039">
        <v>28.97</v>
      </c>
      <c r="G4039">
        <v>77.325108166581899</v>
      </c>
      <c r="H4039">
        <v>-6.2163737460927297</v>
      </c>
      <c r="I4039">
        <v>-19.205813172684501</v>
      </c>
      <c r="J4039">
        <v>-0.72789510020430004</v>
      </c>
      <c r="K4039">
        <v>29.139988471360802</v>
      </c>
      <c r="L4039">
        <v>26.411561644190101</v>
      </c>
      <c r="M4039">
        <v>40.445242348105999</v>
      </c>
      <c r="N4039">
        <v>0.95883700246734105</v>
      </c>
      <c r="O4039">
        <v>27.166033828098001</v>
      </c>
      <c r="P4039">
        <v>110.99781500364099</v>
      </c>
      <c r="Q4039">
        <v>9.3187074892569E-2</v>
      </c>
    </row>
    <row r="4040" spans="1:17" hidden="1" x14ac:dyDescent="0.3">
      <c r="A4040" t="s">
        <v>8242</v>
      </c>
      <c r="B4040" t="s">
        <v>8243</v>
      </c>
      <c r="C4040" t="str">
        <f>IFERROR(VLOOKUP(Table1[[#This Row],[Ticker]],[1]!Table1[[Symbol]:[Industry]],2,FALSE),"-")</f>
        <v>-</v>
      </c>
      <c r="D4040" t="s">
        <v>711</v>
      </c>
      <c r="E4040">
        <v>18.095091273000001</v>
      </c>
      <c r="F4040">
        <v>960.19</v>
      </c>
      <c r="G4040">
        <v>31.047458249691399</v>
      </c>
      <c r="H4040">
        <v>-0.99612579711658</v>
      </c>
      <c r="I4040">
        <v>10.7260813813156</v>
      </c>
      <c r="J4040">
        <v>0.27874329711083501</v>
      </c>
      <c r="K4040">
        <v>917.57496934640199</v>
      </c>
      <c r="L4040">
        <v>815.78727081474301</v>
      </c>
      <c r="M4040">
        <v>55.6599041266266</v>
      </c>
      <c r="N4040">
        <v>0.69404286579290897</v>
      </c>
      <c r="O4040">
        <v>8.8170049677667794</v>
      </c>
      <c r="P4040">
        <v>61.975371120107901</v>
      </c>
      <c r="Q4040">
        <v>1.8114824755041999E-2</v>
      </c>
    </row>
    <row r="4041" spans="1:17" hidden="1" x14ac:dyDescent="0.3">
      <c r="A4041" t="s">
        <v>8244</v>
      </c>
      <c r="B4041" t="s">
        <v>8245</v>
      </c>
      <c r="C4041" t="str">
        <f>IFERROR(VLOOKUP(Table1[[#This Row],[Ticker]],[1]!Table1[[Symbol]:[Industry]],2,FALSE),"-")</f>
        <v>-</v>
      </c>
      <c r="E4041">
        <v>18.066873900000001</v>
      </c>
      <c r="F4041">
        <v>49.12</v>
      </c>
      <c r="G4041">
        <v>-25.102799743729999</v>
      </c>
      <c r="H4041">
        <v>-5.8132457431768003</v>
      </c>
      <c r="I4041">
        <v>-5.1272044770323602</v>
      </c>
      <c r="J4041">
        <v>3.5649763433703998</v>
      </c>
      <c r="K4041">
        <v>51.449880055840801</v>
      </c>
      <c r="L4041">
        <v>48.851874209373698</v>
      </c>
      <c r="M4041">
        <v>57.126600191049697</v>
      </c>
      <c r="N4041">
        <v>0.723444976076555</v>
      </c>
      <c r="O4041">
        <v>38.436482084690503</v>
      </c>
      <c r="P4041">
        <v>41.149425287356301</v>
      </c>
      <c r="Q4041">
        <v>4.5142713126540002E-2</v>
      </c>
    </row>
    <row r="4042" spans="1:17" hidden="1" x14ac:dyDescent="0.3">
      <c r="A4042" t="s">
        <v>8246</v>
      </c>
      <c r="B4042" t="s">
        <v>8247</v>
      </c>
      <c r="C4042" t="str">
        <f>IFERROR(VLOOKUP(Table1[[#This Row],[Ticker]],[1]!Table1[[Symbol]:[Industry]],2,FALSE),"-")</f>
        <v>-</v>
      </c>
      <c r="D4042" t="s">
        <v>637</v>
      </c>
      <c r="E4042">
        <v>18.0620616</v>
      </c>
      <c r="F4042">
        <v>37.25</v>
      </c>
      <c r="G4042">
        <v>437.99190269413498</v>
      </c>
      <c r="H4042">
        <v>18.950826981698299</v>
      </c>
      <c r="I4042">
        <v>219.20129793842599</v>
      </c>
      <c r="J4042">
        <v>7.4129180356976097</v>
      </c>
      <c r="K4042">
        <v>27.034608015462901</v>
      </c>
      <c r="L4042">
        <v>16.155287030874302</v>
      </c>
      <c r="M4042">
        <v>88.365233435841304</v>
      </c>
      <c r="N4042">
        <v>0.59152613958279598</v>
      </c>
      <c r="O4042">
        <v>0</v>
      </c>
      <c r="P4042">
        <v>526.05042016806703</v>
      </c>
      <c r="Q4042">
        <v>0.17626156552369801</v>
      </c>
    </row>
    <row r="4043" spans="1:17" hidden="1" x14ac:dyDescent="0.3">
      <c r="A4043" t="s">
        <v>8248</v>
      </c>
      <c r="B4043" t="s">
        <v>8249</v>
      </c>
      <c r="C4043" t="str">
        <f>IFERROR(VLOOKUP(Table1[[#This Row],[Ticker]],[1]!Table1[[Symbol]:[Industry]],2,FALSE),"-")</f>
        <v>-</v>
      </c>
      <c r="E4043">
        <v>17.944150906000001</v>
      </c>
      <c r="F4043">
        <v>8</v>
      </c>
      <c r="G4043">
        <v>-49.404924091526198</v>
      </c>
      <c r="H4043">
        <v>-2.7600458224317999</v>
      </c>
      <c r="I4043">
        <v>-35.281460682263003</v>
      </c>
      <c r="J4043">
        <v>-8.57852936856235</v>
      </c>
      <c r="K4043">
        <v>8.8281692216295902</v>
      </c>
      <c r="L4043">
        <v>9.9239267541112</v>
      </c>
      <c r="M4043">
        <v>33.7738860954926</v>
      </c>
      <c r="N4043">
        <v>0.155139150496377</v>
      </c>
      <c r="O4043">
        <v>77.499999999999901</v>
      </c>
      <c r="P4043">
        <v>9.8901098901098692</v>
      </c>
      <c r="Q4043">
        <v>3.4470642383916998E-2</v>
      </c>
    </row>
    <row r="4044" spans="1:17" hidden="1" x14ac:dyDescent="0.3">
      <c r="A4044" t="s">
        <v>8250</v>
      </c>
      <c r="B4044" t="s">
        <v>8251</v>
      </c>
      <c r="C4044" t="str">
        <f>IFERROR(VLOOKUP(Table1[[#This Row],[Ticker]],[1]!Table1[[Symbol]:[Industry]],2,FALSE),"-")</f>
        <v>-</v>
      </c>
      <c r="D4044" t="s">
        <v>98</v>
      </c>
      <c r="E4044">
        <v>17.896788000000001</v>
      </c>
      <c r="F4044">
        <v>5.78</v>
      </c>
      <c r="G4044">
        <v>3.4856037496347301</v>
      </c>
      <c r="H4044">
        <v>0.50925320152561204</v>
      </c>
      <c r="I4044">
        <v>-28.141697230655499</v>
      </c>
      <c r="J4044">
        <v>-3.7975811845074099</v>
      </c>
      <c r="K4044">
        <v>5.9416270172835404</v>
      </c>
      <c r="L4044">
        <v>6.0241206139926797</v>
      </c>
      <c r="M4044">
        <v>56.447781656126502</v>
      </c>
      <c r="N4044">
        <v>1.4137296474749299</v>
      </c>
      <c r="O4044">
        <v>52.249134948096803</v>
      </c>
      <c r="P4044">
        <v>32.8735632183908</v>
      </c>
      <c r="Q4044">
        <v>1.6354882052802999E-2</v>
      </c>
    </row>
    <row r="4045" spans="1:17" hidden="1" x14ac:dyDescent="0.3">
      <c r="A4045" t="s">
        <v>8252</v>
      </c>
      <c r="B4045" t="s">
        <v>8253</v>
      </c>
      <c r="C4045" t="str">
        <f>IFERROR(VLOOKUP(Table1[[#This Row],[Ticker]],[1]!Table1[[Symbol]:[Industry]],2,FALSE),"-")</f>
        <v>-</v>
      </c>
      <c r="D4045" t="s">
        <v>56</v>
      </c>
      <c r="E4045">
        <v>17.795752419134399</v>
      </c>
      <c r="F4045">
        <v>64.599999999999994</v>
      </c>
      <c r="G4045">
        <v>146.40201735425001</v>
      </c>
      <c r="H4045">
        <v>-5.0559641897787397</v>
      </c>
      <c r="I4045">
        <v>147.94537588604399</v>
      </c>
      <c r="J4045">
        <v>-0.76243741453936598</v>
      </c>
      <c r="K4045">
        <v>61.766634631668801</v>
      </c>
      <c r="L4045">
        <v>43.555934731114597</v>
      </c>
      <c r="M4045">
        <v>100</v>
      </c>
      <c r="N4045">
        <v>0</v>
      </c>
      <c r="O4045">
        <v>0</v>
      </c>
      <c r="P4045">
        <v>172.80405405405401</v>
      </c>
    </row>
    <row r="4046" spans="1:17" hidden="1" x14ac:dyDescent="0.3">
      <c r="A4046" t="s">
        <v>8254</v>
      </c>
      <c r="B4046" t="s">
        <v>8255</v>
      </c>
      <c r="C4046" t="str">
        <f>IFERROR(VLOOKUP(Table1[[#This Row],[Ticker]],[1]!Table1[[Symbol]:[Industry]],2,FALSE),"-")</f>
        <v>-</v>
      </c>
      <c r="D4046" t="s">
        <v>553</v>
      </c>
      <c r="E4046">
        <v>17.7872734</v>
      </c>
      <c r="F4046">
        <v>18.190000000000001</v>
      </c>
      <c r="G4046">
        <v>12.347009829563399</v>
      </c>
      <c r="H4046">
        <v>-5.0559641897787397</v>
      </c>
      <c r="I4046">
        <v>-1.73416205215153</v>
      </c>
      <c r="J4046">
        <v>-0.76243741453936598</v>
      </c>
      <c r="K4046">
        <v>18.136694804767</v>
      </c>
      <c r="L4046">
        <v>16.827990026994801</v>
      </c>
      <c r="M4046">
        <v>100</v>
      </c>
      <c r="O4046">
        <v>0</v>
      </c>
      <c r="P4046">
        <v>38.7490465293669</v>
      </c>
    </row>
    <row r="4047" spans="1:17" hidden="1" x14ac:dyDescent="0.3">
      <c r="A4047" t="s">
        <v>8256</v>
      </c>
      <c r="B4047" t="s">
        <v>8257</v>
      </c>
      <c r="C4047" t="str">
        <f>IFERROR(VLOOKUP(Table1[[#This Row],[Ticker]],[1]!Table1[[Symbol]:[Industry]],2,FALSE),"-")</f>
        <v>-</v>
      </c>
      <c r="D4047" t="s">
        <v>98</v>
      </c>
      <c r="E4047">
        <v>17.776433751999999</v>
      </c>
      <c r="F4047">
        <v>17.510000000000002</v>
      </c>
      <c r="G4047">
        <v>-5.3279374475940902</v>
      </c>
      <c r="H4047">
        <v>-10.0961786669905</v>
      </c>
      <c r="I4047">
        <v>-32.714878753869499</v>
      </c>
      <c r="J4047">
        <v>5.0953031712346899</v>
      </c>
      <c r="K4047">
        <v>17.791491759169499</v>
      </c>
      <c r="L4047">
        <v>19.106608752761399</v>
      </c>
      <c r="M4047">
        <v>56.623207835059098</v>
      </c>
      <c r="N4047">
        <v>0.95943342280751198</v>
      </c>
      <c r="O4047">
        <v>36.379211878926299</v>
      </c>
      <c r="P4047">
        <v>30.0891530460624</v>
      </c>
      <c r="Q4047">
        <v>-9.7399001481080993E-2</v>
      </c>
    </row>
    <row r="4048" spans="1:17" hidden="1" x14ac:dyDescent="0.3">
      <c r="A4048" t="s">
        <v>8258</v>
      </c>
      <c r="B4048" t="s">
        <v>8259</v>
      </c>
      <c r="C4048" t="str">
        <f>IFERROR(VLOOKUP(Table1[[#This Row],[Ticker]],[1]!Table1[[Symbol]:[Industry]],2,FALSE),"-")</f>
        <v>-</v>
      </c>
      <c r="D4048" t="s">
        <v>553</v>
      </c>
      <c r="E4048">
        <v>17.698179799999998</v>
      </c>
      <c r="F4048">
        <v>58.99</v>
      </c>
      <c r="G4048">
        <v>84.276534728767899</v>
      </c>
      <c r="H4048">
        <v>9.93428922152731</v>
      </c>
      <c r="I4048">
        <v>2.1907670981084899</v>
      </c>
      <c r="J4048">
        <v>-2.1169524647065798</v>
      </c>
      <c r="K4048">
        <v>56.800617065273499</v>
      </c>
      <c r="L4048">
        <v>51.816782493892802</v>
      </c>
      <c r="M4048">
        <v>62.488540379321798</v>
      </c>
      <c r="N4048">
        <v>8.2440373314897994E-2</v>
      </c>
      <c r="O4048">
        <v>6.7977623325987402</v>
      </c>
      <c r="P4048">
        <v>117.675276752767</v>
      </c>
    </row>
    <row r="4049" spans="1:17" hidden="1" x14ac:dyDescent="0.3">
      <c r="A4049" t="s">
        <v>8260</v>
      </c>
      <c r="B4049" t="s">
        <v>8261</v>
      </c>
      <c r="C4049" t="str">
        <f>IFERROR(VLOOKUP(Table1[[#This Row],[Ticker]],[1]!Table1[[Symbol]:[Industry]],2,FALSE),"-")</f>
        <v>-</v>
      </c>
      <c r="D4049" t="s">
        <v>193</v>
      </c>
      <c r="E4049">
        <v>17.63775</v>
      </c>
      <c r="F4049">
        <v>4.05</v>
      </c>
      <c r="G4049">
        <v>29.3671940694272</v>
      </c>
      <c r="I4049">
        <v>-28.404658533509199</v>
      </c>
      <c r="K4049">
        <v>4.4249445457001002</v>
      </c>
      <c r="L4049">
        <v>4.0278917604158799</v>
      </c>
      <c r="M4049">
        <v>29.723467083117001</v>
      </c>
      <c r="N4049">
        <v>2.3611370083113399</v>
      </c>
      <c r="O4049">
        <v>33.3333333333333</v>
      </c>
      <c r="P4049">
        <v>65.306122448979494</v>
      </c>
      <c r="Q4049">
        <v>-2.0192540060606001E-2</v>
      </c>
    </row>
    <row r="4050" spans="1:17" hidden="1" x14ac:dyDescent="0.3">
      <c r="A4050" t="s">
        <v>8262</v>
      </c>
      <c r="B4050" t="s">
        <v>8263</v>
      </c>
      <c r="C4050" t="str">
        <f>IFERROR(VLOOKUP(Table1[[#This Row],[Ticker]],[1]!Table1[[Symbol]:[Industry]],2,FALSE),"-")</f>
        <v>-</v>
      </c>
      <c r="D4050" t="s">
        <v>243</v>
      </c>
      <c r="E4050">
        <v>17.620911</v>
      </c>
      <c r="F4050">
        <v>13.28</v>
      </c>
      <c r="G4050">
        <v>-27.812578644866498</v>
      </c>
      <c r="H4050">
        <v>-9.1375968428399599</v>
      </c>
      <c r="I4050">
        <v>-52.518042153006498</v>
      </c>
      <c r="J4050">
        <v>-14.9438129471017</v>
      </c>
      <c r="K4050">
        <v>15.9714148247638</v>
      </c>
      <c r="L4050">
        <v>16.5075487344651</v>
      </c>
      <c r="M4050">
        <v>18.117457503649501</v>
      </c>
      <c r="N4050">
        <v>2.5342114077380198</v>
      </c>
      <c r="O4050">
        <v>83.358433734939695</v>
      </c>
      <c r="P4050">
        <v>4.9802371541501902</v>
      </c>
      <c r="Q4050">
        <v>6.2393728305174E-2</v>
      </c>
    </row>
    <row r="4051" spans="1:17" hidden="1" x14ac:dyDescent="0.3">
      <c r="A4051" t="s">
        <v>8264</v>
      </c>
      <c r="B4051" t="s">
        <v>8265</v>
      </c>
      <c r="C4051" t="str">
        <f>IFERROR(VLOOKUP(Table1[[#This Row],[Ticker]],[1]!Table1[[Symbol]:[Industry]],2,FALSE),"-")</f>
        <v>-</v>
      </c>
      <c r="D4051" t="s">
        <v>246</v>
      </c>
      <c r="E4051">
        <v>17.6160906</v>
      </c>
      <c r="F4051">
        <v>5.8</v>
      </c>
      <c r="G4051">
        <v>105.597963300196</v>
      </c>
      <c r="H4051">
        <v>56.055146921332302</v>
      </c>
      <c r="I4051">
        <v>29.553601461461799</v>
      </c>
      <c r="J4051">
        <v>20.576474719351801</v>
      </c>
      <c r="K4051">
        <v>3.9840371748015899</v>
      </c>
      <c r="L4051">
        <v>3.4005976517149401</v>
      </c>
      <c r="M4051">
        <v>93.2329769174181</v>
      </c>
      <c r="N4051">
        <v>1.7755886896239901</v>
      </c>
      <c r="O4051">
        <v>0</v>
      </c>
      <c r="P4051">
        <v>213.513513513513</v>
      </c>
      <c r="Q4051">
        <v>6.3717683389951998E-2</v>
      </c>
    </row>
    <row r="4052" spans="1:17" hidden="1" x14ac:dyDescent="0.3">
      <c r="A4052" t="s">
        <v>8266</v>
      </c>
      <c r="B4052" t="s">
        <v>8267</v>
      </c>
      <c r="C4052" t="str">
        <f>IFERROR(VLOOKUP(Table1[[#This Row],[Ticker]],[1]!Table1[[Symbol]:[Industry]],2,FALSE),"-")</f>
        <v>-</v>
      </c>
      <c r="D4052" t="s">
        <v>18</v>
      </c>
      <c r="E4052">
        <v>17.581499999999998</v>
      </c>
      <c r="F4052">
        <v>288</v>
      </c>
      <c r="G4052">
        <v>-57.3372884983646</v>
      </c>
      <c r="H4052">
        <v>-5.0559641897787397</v>
      </c>
      <c r="I4052">
        <v>40.109189202612299</v>
      </c>
      <c r="J4052">
        <v>-0.76243741453936598</v>
      </c>
      <c r="K4052">
        <v>232.79663364191401</v>
      </c>
      <c r="L4052">
        <v>207.498860828875</v>
      </c>
      <c r="M4052">
        <v>56.3110846240535</v>
      </c>
      <c r="N4052">
        <v>0</v>
      </c>
      <c r="O4052">
        <v>44.7916666666666</v>
      </c>
      <c r="P4052">
        <v>165.927977839335</v>
      </c>
    </row>
    <row r="4053" spans="1:17" hidden="1" x14ac:dyDescent="0.3">
      <c r="A4053" t="s">
        <v>8268</v>
      </c>
      <c r="B4053" t="s">
        <v>8269</v>
      </c>
      <c r="C4053" t="str">
        <f>IFERROR(VLOOKUP(Table1[[#This Row],[Ticker]],[1]!Table1[[Symbol]:[Industry]],2,FALSE),"-")</f>
        <v>-</v>
      </c>
      <c r="D4053" t="s">
        <v>75</v>
      </c>
      <c r="E4053">
        <v>17.576600118000002</v>
      </c>
      <c r="F4053">
        <v>53.59</v>
      </c>
      <c r="G4053">
        <v>312.86025838216301</v>
      </c>
      <c r="H4053">
        <v>22.0385515628466</v>
      </c>
      <c r="I4053">
        <v>77.454144424488604</v>
      </c>
      <c r="J4053">
        <v>-12.1086851762193</v>
      </c>
      <c r="K4053">
        <v>51.965438775330298</v>
      </c>
      <c r="L4053">
        <v>39.874424180350097</v>
      </c>
      <c r="M4053">
        <v>42.777959087903596</v>
      </c>
      <c r="N4053">
        <v>0.62389099224908795</v>
      </c>
      <c r="O4053">
        <v>23.6984512035827</v>
      </c>
      <c r="P4053">
        <v>425.39215686274503</v>
      </c>
      <c r="Q4053">
        <v>0.12457368281599</v>
      </c>
    </row>
    <row r="4054" spans="1:17" hidden="1" x14ac:dyDescent="0.3">
      <c r="A4054" t="s">
        <v>8270</v>
      </c>
      <c r="B4054" t="s">
        <v>8271</v>
      </c>
      <c r="C4054" t="str">
        <f>IFERROR(VLOOKUP(Table1[[#This Row],[Ticker]],[1]!Table1[[Symbol]:[Industry]],2,FALSE),"-")</f>
        <v>-</v>
      </c>
      <c r="D4054" t="s">
        <v>46</v>
      </c>
      <c r="E4054">
        <v>17.5556205</v>
      </c>
      <c r="F4054">
        <v>41.1</v>
      </c>
      <c r="G4054">
        <v>-70.062077823861003</v>
      </c>
      <c r="H4054">
        <v>-7.5236492661594596</v>
      </c>
      <c r="I4054">
        <v>-54.346787962600501</v>
      </c>
      <c r="J4054">
        <v>0.21079859519298899</v>
      </c>
      <c r="K4054">
        <v>44.716387006896397</v>
      </c>
      <c r="L4054">
        <v>56.017546433762</v>
      </c>
      <c r="M4054">
        <v>38.771776555583202</v>
      </c>
      <c r="N4054">
        <v>1.36363636363636</v>
      </c>
      <c r="O4054">
        <v>87.104622871046203</v>
      </c>
      <c r="P4054">
        <v>7.8740157480314998</v>
      </c>
    </row>
    <row r="4055" spans="1:17" hidden="1" x14ac:dyDescent="0.3">
      <c r="A4055" t="s">
        <v>8272</v>
      </c>
      <c r="B4055" t="s">
        <v>8273</v>
      </c>
      <c r="C4055" t="str">
        <f>IFERROR(VLOOKUP(Table1[[#This Row],[Ticker]],[1]!Table1[[Symbol]:[Industry]],2,FALSE),"-")</f>
        <v>-</v>
      </c>
      <c r="D4055" t="s">
        <v>637</v>
      </c>
      <c r="E4055">
        <v>17.554500000000001</v>
      </c>
      <c r="F4055">
        <v>47</v>
      </c>
      <c r="G4055">
        <v>-29.093548086967001</v>
      </c>
      <c r="H4055">
        <v>-15.5321546659692</v>
      </c>
      <c r="I4055">
        <v>-5.3338494538636798</v>
      </c>
      <c r="J4055">
        <v>-9.5003014922092692</v>
      </c>
      <c r="K4055">
        <v>50.720276665747697</v>
      </c>
      <c r="L4055">
        <v>49.1078236730581</v>
      </c>
      <c r="M4055">
        <v>24.766067634421599</v>
      </c>
      <c r="N4055">
        <v>1.0701754385964899</v>
      </c>
      <c r="O4055">
        <v>29.1914893617021</v>
      </c>
      <c r="P4055">
        <v>28.415300546448002</v>
      </c>
      <c r="Q4055">
        <v>0.15519329467891199</v>
      </c>
    </row>
    <row r="4056" spans="1:17" hidden="1" x14ac:dyDescent="0.3">
      <c r="A4056" t="s">
        <v>8274</v>
      </c>
      <c r="B4056" t="s">
        <v>8275</v>
      </c>
      <c r="C4056" t="str">
        <f>IFERROR(VLOOKUP(Table1[[#This Row],[Ticker]],[1]!Table1[[Symbol]:[Industry]],2,FALSE),"-")</f>
        <v>-</v>
      </c>
      <c r="E4056">
        <v>17.532</v>
      </c>
      <c r="F4056">
        <v>48.7</v>
      </c>
      <c r="G4056">
        <v>-8.3986444051584392</v>
      </c>
      <c r="H4056">
        <v>-13.082404227550199</v>
      </c>
      <c r="I4056">
        <v>-32.516268992704099</v>
      </c>
      <c r="J4056">
        <v>-8.8756449617091704</v>
      </c>
      <c r="K4056">
        <v>51.998363533810299</v>
      </c>
      <c r="L4056">
        <v>54.696724266831602</v>
      </c>
      <c r="M4056">
        <v>34.421067086284403</v>
      </c>
      <c r="N4056">
        <v>1.02000775799551</v>
      </c>
      <c r="O4056">
        <v>70.225872689938399</v>
      </c>
      <c r="P4056">
        <v>31.6216216216216</v>
      </c>
      <c r="Q4056">
        <v>0.121565351430552</v>
      </c>
    </row>
    <row r="4057" spans="1:17" hidden="1" x14ac:dyDescent="0.3">
      <c r="A4057" t="s">
        <v>8276</v>
      </c>
      <c r="B4057" t="s">
        <v>3405</v>
      </c>
      <c r="C4057" t="str">
        <f>IFERROR(VLOOKUP(Table1[[#This Row],[Ticker]],[1]!Table1[[Symbol]:[Industry]],2,FALSE),"-")</f>
        <v>-</v>
      </c>
      <c r="D4057" t="s">
        <v>246</v>
      </c>
      <c r="E4057">
        <v>17.499300000000002</v>
      </c>
      <c r="F4057">
        <v>6.95</v>
      </c>
      <c r="G4057">
        <v>12.597963300196501</v>
      </c>
      <c r="H4057">
        <v>-23.660615352569401</v>
      </c>
      <c r="I4057">
        <v>-14.7070159698873</v>
      </c>
      <c r="J4057">
        <v>-2.1708881187647102</v>
      </c>
      <c r="K4057">
        <v>8.2085380771055494</v>
      </c>
      <c r="L4057">
        <v>7.8826503416435099</v>
      </c>
      <c r="M4057">
        <v>19.7720091941775</v>
      </c>
      <c r="N4057">
        <v>1.06055738662438</v>
      </c>
      <c r="O4057">
        <v>79.856115107913595</v>
      </c>
      <c r="P4057">
        <v>49.462365591397798</v>
      </c>
      <c r="Q4057">
        <v>2.7767905500567E-2</v>
      </c>
    </row>
    <row r="4058" spans="1:17" hidden="1" x14ac:dyDescent="0.3">
      <c r="A4058" t="s">
        <v>8277</v>
      </c>
      <c r="B4058" t="s">
        <v>8278</v>
      </c>
      <c r="C4058" t="str">
        <f>IFERROR(VLOOKUP(Table1[[#This Row],[Ticker]],[1]!Table1[[Symbol]:[Industry]],2,FALSE),"-")</f>
        <v>-</v>
      </c>
      <c r="D4058" t="s">
        <v>416</v>
      </c>
      <c r="E4058">
        <v>17.480844000000001</v>
      </c>
      <c r="F4058">
        <v>15.55</v>
      </c>
      <c r="G4058">
        <v>-33.008643306410001</v>
      </c>
      <c r="H4058">
        <v>-8.0881048811067995</v>
      </c>
      <c r="I4058">
        <v>-34.738597291791201</v>
      </c>
      <c r="J4058">
        <v>-3.3811950272068501</v>
      </c>
      <c r="K4058">
        <v>15.8824058517224</v>
      </c>
      <c r="L4058">
        <v>17.4611822841186</v>
      </c>
      <c r="M4058">
        <v>46.770448058714102</v>
      </c>
      <c r="N4058">
        <v>1.0591864770778801</v>
      </c>
      <c r="O4058">
        <v>121.221864951768</v>
      </c>
      <c r="P4058">
        <v>15.1851851851851</v>
      </c>
      <c r="Q4058">
        <v>7.6271363988600002E-4</v>
      </c>
    </row>
    <row r="4059" spans="1:17" hidden="1" x14ac:dyDescent="0.3">
      <c r="A4059" t="s">
        <v>8279</v>
      </c>
      <c r="B4059" t="s">
        <v>8280</v>
      </c>
      <c r="C4059" t="str">
        <f>IFERROR(VLOOKUP(Table1[[#This Row],[Ticker]],[1]!Table1[[Symbol]:[Industry]],2,FALSE),"-")</f>
        <v>-</v>
      </c>
      <c r="D4059" t="s">
        <v>49</v>
      </c>
      <c r="E4059">
        <v>17.466075367999998</v>
      </c>
      <c r="F4059">
        <v>12.21</v>
      </c>
      <c r="G4059">
        <v>112.541211832486</v>
      </c>
      <c r="H4059">
        <v>14.549947140270501</v>
      </c>
      <c r="I4059">
        <v>-5.7359001292062697</v>
      </c>
      <c r="J4059">
        <v>-1.25424069322788</v>
      </c>
      <c r="K4059">
        <v>11.3538620449599</v>
      </c>
      <c r="L4059">
        <v>10.2588921681862</v>
      </c>
      <c r="M4059">
        <v>57.718990784916798</v>
      </c>
      <c r="N4059">
        <v>1.45490182525986</v>
      </c>
      <c r="O4059">
        <v>40.786240786240697</v>
      </c>
      <c r="P4059">
        <v>177.5</v>
      </c>
      <c r="Q4059">
        <v>8.2083454381031998E-2</v>
      </c>
    </row>
    <row r="4060" spans="1:17" hidden="1" x14ac:dyDescent="0.3">
      <c r="A4060" t="s">
        <v>8281</v>
      </c>
      <c r="B4060" t="s">
        <v>8282</v>
      </c>
      <c r="C4060" t="str">
        <f>IFERROR(VLOOKUP(Table1[[#This Row],[Ticker]],[1]!Table1[[Symbol]:[Industry]],2,FALSE),"-")</f>
        <v>-</v>
      </c>
      <c r="D4060" t="s">
        <v>413</v>
      </c>
      <c r="E4060">
        <v>17.465</v>
      </c>
      <c r="F4060">
        <v>35.619999999999997</v>
      </c>
      <c r="G4060">
        <v>39.272381904847599</v>
      </c>
      <c r="H4060">
        <v>9.6566794883821796</v>
      </c>
      <c r="I4060">
        <v>49.999277736406299</v>
      </c>
      <c r="J4060">
        <v>1.07429727933819</v>
      </c>
      <c r="K4060">
        <v>32.429163760029603</v>
      </c>
      <c r="L4060">
        <v>28.090581659787901</v>
      </c>
      <c r="M4060">
        <v>69.984994764565201</v>
      </c>
      <c r="N4060">
        <v>1.00017677995315</v>
      </c>
      <c r="O4060">
        <v>6.4570466030320102</v>
      </c>
      <c r="P4060">
        <v>97.340720221606603</v>
      </c>
      <c r="Q4060">
        <v>0.13139305414229999</v>
      </c>
    </row>
    <row r="4061" spans="1:17" hidden="1" x14ac:dyDescent="0.3">
      <c r="A4061" t="s">
        <v>8283</v>
      </c>
      <c r="B4061" t="s">
        <v>8284</v>
      </c>
      <c r="C4061" t="str">
        <f>IFERROR(VLOOKUP(Table1[[#This Row],[Ticker]],[1]!Table1[[Symbol]:[Industry]],2,FALSE),"-")</f>
        <v>-</v>
      </c>
      <c r="D4061" t="s">
        <v>344</v>
      </c>
      <c r="E4061">
        <v>17.414885250000001</v>
      </c>
      <c r="F4061">
        <v>31</v>
      </c>
      <c r="G4061">
        <v>104.768731383716</v>
      </c>
      <c r="H4061">
        <v>-8.4301973186131001</v>
      </c>
      <c r="I4061">
        <v>84.915583652712201</v>
      </c>
      <c r="J4061">
        <v>-2.32493741453936</v>
      </c>
      <c r="K4061">
        <v>29.610622093580901</v>
      </c>
      <c r="L4061">
        <v>23.1855912769444</v>
      </c>
      <c r="M4061">
        <v>52.1221862998974</v>
      </c>
      <c r="N4061">
        <v>0.78828993403150205</v>
      </c>
      <c r="O4061">
        <v>5.4516129032257998</v>
      </c>
      <c r="P4061">
        <v>151.012145748987</v>
      </c>
      <c r="Q4061">
        <v>0.126567354440657</v>
      </c>
    </row>
    <row r="4062" spans="1:17" hidden="1" x14ac:dyDescent="0.3">
      <c r="A4062" t="s">
        <v>8285</v>
      </c>
      <c r="B4062" t="s">
        <v>8286</v>
      </c>
      <c r="C4062" t="str">
        <f>IFERROR(VLOOKUP(Table1[[#This Row],[Ticker]],[1]!Table1[[Symbol]:[Industry]],2,FALSE),"-")</f>
        <v>-</v>
      </c>
      <c r="D4062" t="s">
        <v>1440</v>
      </c>
      <c r="E4062">
        <v>17.3584</v>
      </c>
      <c r="F4062">
        <v>39.9</v>
      </c>
      <c r="G4062">
        <v>-36.990271993921098</v>
      </c>
      <c r="H4062">
        <v>10.5962097232647</v>
      </c>
      <c r="I4062">
        <v>-15.533001578481599</v>
      </c>
      <c r="J4062">
        <v>13.2375625854606</v>
      </c>
      <c r="K4062">
        <v>36.435348723115901</v>
      </c>
      <c r="L4062">
        <v>37.179607448522198</v>
      </c>
      <c r="M4062">
        <v>69.820304478770694</v>
      </c>
      <c r="N4062">
        <v>0.95833333333333304</v>
      </c>
      <c r="O4062">
        <v>26.566416040100201</v>
      </c>
      <c r="P4062">
        <v>32.778702163061503</v>
      </c>
    </row>
    <row r="4063" spans="1:17" hidden="1" x14ac:dyDescent="0.3">
      <c r="A4063" t="s">
        <v>8287</v>
      </c>
      <c r="B4063" t="s">
        <v>8288</v>
      </c>
      <c r="C4063" t="str">
        <f>IFERROR(VLOOKUP(Table1[[#This Row],[Ticker]],[1]!Table1[[Symbol]:[Industry]],2,FALSE),"-")</f>
        <v>-</v>
      </c>
      <c r="D4063" t="s">
        <v>700</v>
      </c>
      <c r="E4063">
        <v>17.317665000000002</v>
      </c>
      <c r="F4063">
        <v>20.97</v>
      </c>
      <c r="G4063">
        <v>-82.0304751255334</v>
      </c>
      <c r="H4063">
        <v>32.832234567985203</v>
      </c>
      <c r="I4063">
        <v>-1.133268006282</v>
      </c>
      <c r="J4063">
        <v>35.155929932399403</v>
      </c>
      <c r="K4063">
        <v>15.571756734113</v>
      </c>
      <c r="L4063">
        <v>17.324107225805399</v>
      </c>
      <c r="M4063">
        <v>88.089995978439305</v>
      </c>
      <c r="N4063">
        <v>2.1041134132214099</v>
      </c>
      <c r="O4063">
        <v>125.36957558416699</v>
      </c>
      <c r="P4063">
        <v>74.749999999999901</v>
      </c>
      <c r="Q4063">
        <v>0.104830730383577</v>
      </c>
    </row>
    <row r="4064" spans="1:17" hidden="1" x14ac:dyDescent="0.3">
      <c r="A4064" t="s">
        <v>8289</v>
      </c>
      <c r="B4064" t="s">
        <v>8290</v>
      </c>
      <c r="C4064" t="str">
        <f>IFERROR(VLOOKUP(Table1[[#This Row],[Ticker]],[1]!Table1[[Symbol]:[Industry]],2,FALSE),"-")</f>
        <v>-</v>
      </c>
      <c r="D4064" t="s">
        <v>180</v>
      </c>
      <c r="E4064">
        <v>17.3125</v>
      </c>
      <c r="F4064">
        <v>277</v>
      </c>
      <c r="G4064">
        <v>12.097963300196501</v>
      </c>
      <c r="H4064">
        <v>-12.7226308564454</v>
      </c>
      <c r="I4064">
        <v>23.8412282387342</v>
      </c>
      <c r="J4064">
        <v>-5.2451960352290197</v>
      </c>
      <c r="K4064">
        <v>276.47171023762598</v>
      </c>
      <c r="L4064">
        <v>231.003951662644</v>
      </c>
      <c r="M4064">
        <v>33.374806605000998</v>
      </c>
      <c r="N4064">
        <v>0.47688514181936298</v>
      </c>
      <c r="O4064">
        <v>23.465703971119101</v>
      </c>
      <c r="P4064">
        <v>66.616541353383397</v>
      </c>
      <c r="Q4064">
        <v>4.6096428977995998E-2</v>
      </c>
    </row>
    <row r="4065" spans="1:17" hidden="1" x14ac:dyDescent="0.3">
      <c r="A4065" t="s">
        <v>8291</v>
      </c>
      <c r="B4065" t="s">
        <v>8292</v>
      </c>
      <c r="C4065" t="str">
        <f>IFERROR(VLOOKUP(Table1[[#This Row],[Ticker]],[1]!Table1[[Symbol]:[Industry]],2,FALSE),"-")</f>
        <v>-</v>
      </c>
      <c r="D4065" t="s">
        <v>481</v>
      </c>
      <c r="E4065">
        <v>17.308202399999999</v>
      </c>
      <c r="F4065">
        <v>6.21</v>
      </c>
      <c r="G4065">
        <v>-38.937247967409</v>
      </c>
      <c r="H4065">
        <v>14.2490551152405</v>
      </c>
      <c r="I4065">
        <v>-50.847866270029598</v>
      </c>
      <c r="J4065">
        <v>11.397272204335399</v>
      </c>
      <c r="K4065">
        <v>5.46525215906395</v>
      </c>
      <c r="L4065">
        <v>5.98196372752827</v>
      </c>
      <c r="M4065">
        <v>82.657315591564597</v>
      </c>
      <c r="N4065">
        <v>2.30042318800401</v>
      </c>
      <c r="O4065">
        <v>72.302737520128801</v>
      </c>
      <c r="P4065">
        <v>41.136363636363598</v>
      </c>
      <c r="Q4065">
        <v>4.5234172354339998E-2</v>
      </c>
    </row>
    <row r="4066" spans="1:17" hidden="1" x14ac:dyDescent="0.3">
      <c r="A4066" t="s">
        <v>8293</v>
      </c>
      <c r="B4066" t="s">
        <v>8294</v>
      </c>
      <c r="C4066" t="str">
        <f>IFERROR(VLOOKUP(Table1[[#This Row],[Ticker]],[1]!Table1[[Symbol]:[Industry]],2,FALSE),"-")</f>
        <v>-</v>
      </c>
      <c r="E4066">
        <v>17.283200000000001</v>
      </c>
      <c r="F4066">
        <v>20.62</v>
      </c>
      <c r="G4066">
        <v>150.005470002609</v>
      </c>
      <c r="H4066">
        <v>82.527607921013995</v>
      </c>
      <c r="I4066">
        <v>127.024138159876</v>
      </c>
      <c r="J4066">
        <v>20.621987801776999</v>
      </c>
      <c r="K4066">
        <v>11.0259526334681</v>
      </c>
      <c r="L4066">
        <v>6.5826357025785303</v>
      </c>
      <c r="M4066">
        <v>100</v>
      </c>
      <c r="N4066">
        <v>1.1616619677323401</v>
      </c>
      <c r="O4066">
        <v>0</v>
      </c>
      <c r="P4066">
        <v>176.40750670241201</v>
      </c>
      <c r="Q4066">
        <v>0.166681113888868</v>
      </c>
    </row>
    <row r="4067" spans="1:17" hidden="1" x14ac:dyDescent="0.3">
      <c r="A4067" t="s">
        <v>8295</v>
      </c>
      <c r="B4067" t="s">
        <v>8296</v>
      </c>
      <c r="C4067" t="str">
        <f>IFERROR(VLOOKUP(Table1[[#This Row],[Ticker]],[1]!Table1[[Symbol]:[Industry]],2,FALSE),"-")</f>
        <v>-</v>
      </c>
      <c r="D4067" t="s">
        <v>114</v>
      </c>
      <c r="E4067">
        <v>17.274670434000001</v>
      </c>
      <c r="F4067">
        <v>12.17</v>
      </c>
      <c r="G4067">
        <v>-36.187062644948</v>
      </c>
      <c r="H4067">
        <v>-8.5759641897787304</v>
      </c>
      <c r="I4067">
        <v>-69.958761811085097</v>
      </c>
      <c r="J4067">
        <v>-1.5031781552801</v>
      </c>
      <c r="K4067">
        <v>12.380052304638699</v>
      </c>
      <c r="L4067">
        <v>14.7822623964821</v>
      </c>
      <c r="M4067">
        <v>54.497681562961297</v>
      </c>
      <c r="N4067">
        <v>1.0777050181580401</v>
      </c>
      <c r="O4067">
        <v>148.15119145439601</v>
      </c>
      <c r="P4067">
        <v>22.929292929292899</v>
      </c>
      <c r="Q4067">
        <v>2.2584463785167999E-2</v>
      </c>
    </row>
    <row r="4068" spans="1:17" hidden="1" x14ac:dyDescent="0.3">
      <c r="A4068" t="s">
        <v>8297</v>
      </c>
      <c r="B4068" t="s">
        <v>8298</v>
      </c>
      <c r="C4068" t="str">
        <f>IFERROR(VLOOKUP(Table1[[#This Row],[Ticker]],[1]!Table1[[Symbol]:[Industry]],2,FALSE),"-")</f>
        <v>-</v>
      </c>
      <c r="E4068">
        <v>17.250800000000002</v>
      </c>
      <c r="F4068">
        <v>17.88</v>
      </c>
      <c r="G4068">
        <v>-23.228349452255799</v>
      </c>
      <c r="H4068">
        <v>-35.055964189778699</v>
      </c>
      <c r="I4068">
        <v>-24.519783847171301</v>
      </c>
      <c r="J4068">
        <v>-5.6092340719209801</v>
      </c>
      <c r="K4068">
        <v>17.400605098133799</v>
      </c>
      <c r="L4068">
        <v>17.939616044330599</v>
      </c>
      <c r="M4068">
        <v>30.328729518875399</v>
      </c>
      <c r="N4068">
        <v>0.409716953546368</v>
      </c>
      <c r="O4068">
        <v>44.015659955257199</v>
      </c>
      <c r="P4068">
        <v>23.822714681440399</v>
      </c>
      <c r="Q4068">
        <v>-2.9917564223922E-2</v>
      </c>
    </row>
    <row r="4069" spans="1:17" hidden="1" x14ac:dyDescent="0.3">
      <c r="A4069" t="s">
        <v>8299</v>
      </c>
      <c r="B4069" t="s">
        <v>8300</v>
      </c>
      <c r="C4069" t="str">
        <f>IFERROR(VLOOKUP(Table1[[#This Row],[Ticker]],[1]!Table1[[Symbol]:[Industry]],2,FALSE),"-")</f>
        <v>-</v>
      </c>
      <c r="D4069" t="s">
        <v>711</v>
      </c>
      <c r="E4069">
        <v>17.228399594999999</v>
      </c>
      <c r="F4069">
        <v>92.96</v>
      </c>
      <c r="G4069">
        <v>1.96029414802861</v>
      </c>
      <c r="H4069">
        <v>-0.44997084904621398</v>
      </c>
      <c r="I4069">
        <v>15.659831399841799</v>
      </c>
      <c r="J4069">
        <v>2.16428531124419</v>
      </c>
      <c r="K4069">
        <v>89.164068470881304</v>
      </c>
      <c r="L4069">
        <v>80.8408738816821</v>
      </c>
      <c r="M4069">
        <v>59.689646094536798</v>
      </c>
      <c r="N4069">
        <v>0.53712301668544005</v>
      </c>
      <c r="O4069">
        <v>4.2168674698795199</v>
      </c>
      <c r="P4069">
        <v>35.312954876273601</v>
      </c>
    </row>
    <row r="4070" spans="1:17" hidden="1" x14ac:dyDescent="0.3">
      <c r="A4070" t="s">
        <v>8301</v>
      </c>
      <c r="B4070" t="s">
        <v>8302</v>
      </c>
      <c r="C4070" t="str">
        <f>IFERROR(VLOOKUP(Table1[[#This Row],[Ticker]],[1]!Table1[[Symbol]:[Industry]],2,FALSE),"-")</f>
        <v>-</v>
      </c>
      <c r="D4070" t="s">
        <v>711</v>
      </c>
      <c r="E4070">
        <v>17.1837348</v>
      </c>
      <c r="F4070">
        <v>132.72</v>
      </c>
      <c r="G4070">
        <v>17.8902007431189</v>
      </c>
      <c r="H4070">
        <v>0.77152305511922004</v>
      </c>
      <c r="I4070">
        <v>7.5286317517215</v>
      </c>
      <c r="J4070">
        <v>0.75167132599744502</v>
      </c>
      <c r="K4070">
        <v>126.022897901352</v>
      </c>
      <c r="L4070">
        <v>115.106649316483</v>
      </c>
      <c r="M4070">
        <v>42.376869448986099</v>
      </c>
      <c r="N4070">
        <v>1.02248352090115</v>
      </c>
      <c r="O4070">
        <v>4.2118746232670201</v>
      </c>
      <c r="P4070">
        <v>45.958429561200902</v>
      </c>
    </row>
    <row r="4071" spans="1:17" hidden="1" x14ac:dyDescent="0.3">
      <c r="A4071" t="s">
        <v>8303</v>
      </c>
      <c r="B4071" t="s">
        <v>8304</v>
      </c>
      <c r="C4071" t="str">
        <f>IFERROR(VLOOKUP(Table1[[#This Row],[Ticker]],[1]!Table1[[Symbol]:[Industry]],2,FALSE),"-")</f>
        <v>-</v>
      </c>
      <c r="D4071" t="s">
        <v>75</v>
      </c>
      <c r="E4071">
        <v>17.172000000000001</v>
      </c>
      <c r="F4071">
        <v>2.94</v>
      </c>
      <c r="G4071">
        <v>-11.5582866998034</v>
      </c>
      <c r="H4071">
        <v>30.079170945356299</v>
      </c>
      <c r="I4071">
        <v>-39.137535944961698</v>
      </c>
      <c r="J4071">
        <v>6.7644443058907298</v>
      </c>
      <c r="K4071">
        <v>2.4128092765463198</v>
      </c>
      <c r="L4071">
        <v>2.4397831613985601</v>
      </c>
      <c r="M4071">
        <v>78.153334966573496</v>
      </c>
      <c r="N4071">
        <v>1.6646863940394701</v>
      </c>
      <c r="O4071">
        <v>59.863945578231203</v>
      </c>
      <c r="P4071">
        <v>129.6875</v>
      </c>
      <c r="Q4071">
        <v>-6.1068004291081002E-2</v>
      </c>
    </row>
    <row r="4072" spans="1:17" hidden="1" x14ac:dyDescent="0.3">
      <c r="A4072" t="s">
        <v>8305</v>
      </c>
      <c r="B4072" t="s">
        <v>8306</v>
      </c>
      <c r="C4072" t="str">
        <f>IFERROR(VLOOKUP(Table1[[#This Row],[Ticker]],[1]!Table1[[Symbol]:[Industry]],2,FALSE),"-")</f>
        <v>-</v>
      </c>
      <c r="D4072" t="s">
        <v>98</v>
      </c>
      <c r="E4072">
        <v>17.104865400000001</v>
      </c>
      <c r="F4072">
        <v>3.9</v>
      </c>
      <c r="G4072">
        <v>-59.044523746435502</v>
      </c>
      <c r="H4072">
        <v>7.4440358102212398</v>
      </c>
      <c r="I4072">
        <v>-35.138159629377398</v>
      </c>
      <c r="J4072">
        <v>-4.0334654519225497</v>
      </c>
      <c r="K4072">
        <v>3.9105638829740501</v>
      </c>
      <c r="L4072">
        <v>4.2053588972792104</v>
      </c>
      <c r="M4072">
        <v>60.311605395255597</v>
      </c>
      <c r="N4072">
        <v>2.15796154392492</v>
      </c>
      <c r="O4072">
        <v>58.717948717948701</v>
      </c>
      <c r="P4072">
        <v>19.2660550458715</v>
      </c>
      <c r="Q4072">
        <v>2.6008794243694001E-2</v>
      </c>
    </row>
    <row r="4073" spans="1:17" hidden="1" x14ac:dyDescent="0.3">
      <c r="A4073" t="s">
        <v>8307</v>
      </c>
      <c r="B4073" t="s">
        <v>8308</v>
      </c>
      <c r="C4073" t="str">
        <f>IFERROR(VLOOKUP(Table1[[#This Row],[Ticker]],[1]!Table1[[Symbol]:[Industry]],2,FALSE),"-")</f>
        <v>-</v>
      </c>
      <c r="D4073" t="s">
        <v>413</v>
      </c>
      <c r="E4073">
        <v>17.095680000000002</v>
      </c>
      <c r="F4073">
        <v>12.72</v>
      </c>
      <c r="G4073">
        <v>-21.451541650298498</v>
      </c>
      <c r="H4073">
        <v>-5.0559641897787397</v>
      </c>
      <c r="I4073">
        <v>-11.909813172684499</v>
      </c>
      <c r="J4073">
        <v>-0.76243741453936598</v>
      </c>
      <c r="K4073">
        <v>12.7159609684737</v>
      </c>
      <c r="L4073">
        <v>12.586909118492001</v>
      </c>
      <c r="M4073">
        <v>100</v>
      </c>
      <c r="O4073">
        <v>0</v>
      </c>
      <c r="P4073">
        <v>4.9504950495049496</v>
      </c>
    </row>
    <row r="4074" spans="1:17" hidden="1" x14ac:dyDescent="0.3">
      <c r="A4074" t="s">
        <v>8309</v>
      </c>
      <c r="B4074" t="s">
        <v>8310</v>
      </c>
      <c r="C4074" t="str">
        <f>IFERROR(VLOOKUP(Table1[[#This Row],[Ticker]],[1]!Table1[[Symbol]:[Industry]],2,FALSE),"-")</f>
        <v>-</v>
      </c>
      <c r="D4074" t="s">
        <v>62</v>
      </c>
      <c r="E4074">
        <v>17.046860639999998</v>
      </c>
      <c r="F4074">
        <v>41.7</v>
      </c>
      <c r="G4074">
        <v>-65.303135600902294</v>
      </c>
      <c r="H4074">
        <v>-2.6405052525806698</v>
      </c>
      <c r="I4074">
        <v>-33.2305678896656</v>
      </c>
      <c r="J4074">
        <v>-4.3988010509029998</v>
      </c>
      <c r="K4074">
        <v>43.484432415566097</v>
      </c>
      <c r="M4074">
        <v>40.495621963628899</v>
      </c>
      <c r="N4074">
        <v>0.90410958904109495</v>
      </c>
      <c r="O4074">
        <v>98.800959232613906</v>
      </c>
      <c r="P4074">
        <v>25.981873111782399</v>
      </c>
    </row>
    <row r="4075" spans="1:17" hidden="1" x14ac:dyDescent="0.3">
      <c r="A4075" t="s">
        <v>8311</v>
      </c>
      <c r="B4075" t="s">
        <v>8312</v>
      </c>
      <c r="C4075" t="str">
        <f>IFERROR(VLOOKUP(Table1[[#This Row],[Ticker]],[1]!Table1[[Symbol]:[Industry]],2,FALSE),"-")</f>
        <v>-</v>
      </c>
      <c r="D4075" t="s">
        <v>711</v>
      </c>
      <c r="E4075">
        <v>17.035611191999902</v>
      </c>
      <c r="F4075">
        <v>25.66</v>
      </c>
      <c r="G4075">
        <v>36.177954429892999</v>
      </c>
      <c r="H4075">
        <v>-4.70590584672156</v>
      </c>
      <c r="I4075">
        <v>23.349266475198998</v>
      </c>
      <c r="J4075">
        <v>-0.68485789553238596</v>
      </c>
      <c r="K4075">
        <v>24.715687173999299</v>
      </c>
      <c r="L4075">
        <v>21.1099179306451</v>
      </c>
      <c r="M4075">
        <v>32.576819102165203</v>
      </c>
      <c r="N4075">
        <v>1.5754010488988299</v>
      </c>
      <c r="O4075">
        <v>4.8324240062353798</v>
      </c>
      <c r="P4075">
        <v>68.096953815918695</v>
      </c>
    </row>
    <row r="4076" spans="1:17" hidden="1" x14ac:dyDescent="0.3">
      <c r="A4076" t="s">
        <v>8313</v>
      </c>
      <c r="B4076" t="s">
        <v>8314</v>
      </c>
      <c r="C4076" t="str">
        <f>IFERROR(VLOOKUP(Table1[[#This Row],[Ticker]],[1]!Table1[[Symbol]:[Industry]],2,FALSE),"-")</f>
        <v>-</v>
      </c>
      <c r="D4076" t="s">
        <v>108</v>
      </c>
      <c r="E4076">
        <v>17.019200000000001</v>
      </c>
      <c r="F4076">
        <v>18.920000000000002</v>
      </c>
      <c r="G4076">
        <v>5.9056556078888498</v>
      </c>
      <c r="H4076">
        <v>-12.9607260945406</v>
      </c>
      <c r="I4076">
        <v>-54.015076330579198</v>
      </c>
      <c r="J4076">
        <v>-4.0624374145393602</v>
      </c>
      <c r="K4076">
        <v>21.511994207674899</v>
      </c>
      <c r="L4076">
        <v>22.4840081427065</v>
      </c>
      <c r="M4076">
        <v>22.819373243155098</v>
      </c>
      <c r="N4076">
        <v>0.210541380401189</v>
      </c>
      <c r="O4076">
        <v>94.926004228329802</v>
      </c>
      <c r="P4076">
        <v>34.5661450924609</v>
      </c>
      <c r="Q4076">
        <v>1.3062278267530999E-2</v>
      </c>
    </row>
    <row r="4077" spans="1:17" hidden="1" x14ac:dyDescent="0.3">
      <c r="A4077" t="s">
        <v>8315</v>
      </c>
      <c r="B4077" t="s">
        <v>8316</v>
      </c>
      <c r="C4077" t="str">
        <f>IFERROR(VLOOKUP(Table1[[#This Row],[Ticker]],[1]!Table1[[Symbol]:[Industry]],2,FALSE),"-")</f>
        <v>-</v>
      </c>
      <c r="D4077" t="s">
        <v>637</v>
      </c>
      <c r="E4077">
        <v>17.002469999999999</v>
      </c>
      <c r="F4077">
        <v>43.9</v>
      </c>
      <c r="G4077">
        <v>128.09071692338401</v>
      </c>
      <c r="H4077">
        <v>19.165880745139098</v>
      </c>
      <c r="I4077">
        <v>-22.317976437990598</v>
      </c>
      <c r="J4077">
        <v>4.0108322751980996</v>
      </c>
      <c r="K4077">
        <v>38.599053787279402</v>
      </c>
      <c r="L4077">
        <v>37.451929676903099</v>
      </c>
      <c r="M4077">
        <v>97.428619267596204</v>
      </c>
      <c r="N4077">
        <v>1.3410542774179099</v>
      </c>
      <c r="O4077">
        <v>29.817767653758501</v>
      </c>
      <c r="P4077">
        <v>222.08363903154799</v>
      </c>
      <c r="Q4077">
        <v>0.142882354284698</v>
      </c>
    </row>
    <row r="4078" spans="1:17" hidden="1" x14ac:dyDescent="0.3">
      <c r="A4078" t="s">
        <v>8317</v>
      </c>
      <c r="B4078" t="s">
        <v>8318</v>
      </c>
      <c r="C4078" t="str">
        <f>IFERROR(VLOOKUP(Table1[[#This Row],[Ticker]],[1]!Table1[[Symbol]:[Industry]],2,FALSE),"-")</f>
        <v>-</v>
      </c>
      <c r="E4078">
        <v>16.87</v>
      </c>
      <c r="F4078">
        <v>17.239999999999998</v>
      </c>
      <c r="G4078">
        <v>-60.725846223612898</v>
      </c>
      <c r="H4078">
        <v>-22.763281262949398</v>
      </c>
      <c r="I4078">
        <v>-32.3528219405664</v>
      </c>
      <c r="J4078">
        <v>-2.9653359652639901</v>
      </c>
      <c r="K4078">
        <v>18.921034454111801</v>
      </c>
      <c r="L4078">
        <v>21.1912926148424</v>
      </c>
      <c r="M4078">
        <v>38.863108735188803</v>
      </c>
      <c r="N4078">
        <v>1.4382449664085</v>
      </c>
      <c r="O4078">
        <v>64.733178654292303</v>
      </c>
      <c r="P4078">
        <v>9.3908629441624196</v>
      </c>
      <c r="Q4078">
        <v>5.9425445614220002E-2</v>
      </c>
    </row>
    <row r="4079" spans="1:17" hidden="1" x14ac:dyDescent="0.3">
      <c r="A4079" t="s">
        <v>8319</v>
      </c>
      <c r="B4079" t="s">
        <v>8320</v>
      </c>
      <c r="C4079" t="str">
        <f>IFERROR(VLOOKUP(Table1[[#This Row],[Ticker]],[1]!Table1[[Symbol]:[Industry]],2,FALSE),"-")</f>
        <v>-</v>
      </c>
      <c r="D4079" t="s">
        <v>938</v>
      </c>
      <c r="E4079">
        <v>16.864380000000001</v>
      </c>
      <c r="F4079">
        <v>17.64</v>
      </c>
      <c r="G4079">
        <v>170.06855153549</v>
      </c>
      <c r="H4079">
        <v>6.0551469213323701</v>
      </c>
      <c r="I4079">
        <v>32.090186827315399</v>
      </c>
      <c r="J4079">
        <v>-8.5020581218689504</v>
      </c>
      <c r="K4079">
        <v>16.9336795735605</v>
      </c>
      <c r="L4079">
        <v>13.1174487653536</v>
      </c>
      <c r="M4079">
        <v>33.9969514697096</v>
      </c>
      <c r="N4079">
        <v>0.29086561676695299</v>
      </c>
      <c r="O4079">
        <v>20.181405895691501</v>
      </c>
      <c r="P4079">
        <v>216.69658886894001</v>
      </c>
      <c r="Q4079">
        <v>0.168484951384582</v>
      </c>
    </row>
    <row r="4080" spans="1:17" hidden="1" x14ac:dyDescent="0.3">
      <c r="A4080" t="s">
        <v>8321</v>
      </c>
      <c r="B4080" t="s">
        <v>8322</v>
      </c>
      <c r="C4080" t="str">
        <f>IFERROR(VLOOKUP(Table1[[#This Row],[Ticker]],[1]!Table1[[Symbol]:[Industry]],2,FALSE),"-")</f>
        <v>-</v>
      </c>
      <c r="D4080" t="s">
        <v>413</v>
      </c>
      <c r="E4080">
        <v>16.86</v>
      </c>
      <c r="F4080">
        <v>53.7</v>
      </c>
      <c r="G4080">
        <v>132.53516136782901</v>
      </c>
      <c r="H4080">
        <v>35.796166136035801</v>
      </c>
      <c r="I4080">
        <v>15.311224496114299</v>
      </c>
      <c r="J4080">
        <v>-6.9393990172104703</v>
      </c>
      <c r="K4080">
        <v>47.252743593553703</v>
      </c>
      <c r="L4080">
        <v>38.496684550818998</v>
      </c>
      <c r="M4080">
        <v>54.674199550736702</v>
      </c>
      <c r="N4080">
        <v>1.0925711923961701</v>
      </c>
      <c r="O4080">
        <v>16.852886405959001</v>
      </c>
      <c r="P4080">
        <v>159.42028985507201</v>
      </c>
      <c r="Q4080">
        <v>0.123623106802351</v>
      </c>
    </row>
    <row r="4081" spans="1:17" hidden="1" x14ac:dyDescent="0.3">
      <c r="A4081" t="s">
        <v>8323</v>
      </c>
      <c r="B4081" t="s">
        <v>8324</v>
      </c>
      <c r="C4081" t="str">
        <f>IFERROR(VLOOKUP(Table1[[#This Row],[Ticker]],[1]!Table1[[Symbol]:[Industry]],2,FALSE),"-")</f>
        <v>-</v>
      </c>
      <c r="D4081" t="s">
        <v>413</v>
      </c>
      <c r="E4081">
        <v>16.829999999999998</v>
      </c>
      <c r="F4081">
        <v>26.75</v>
      </c>
      <c r="G4081">
        <v>38.823411107484901</v>
      </c>
      <c r="H4081">
        <v>10.853126719312099</v>
      </c>
      <c r="I4081">
        <v>-12.8357390986104</v>
      </c>
      <c r="J4081">
        <v>-10.8297666867419</v>
      </c>
      <c r="K4081">
        <v>28.405456499049901</v>
      </c>
      <c r="L4081">
        <v>25.675714629334799</v>
      </c>
      <c r="M4081">
        <v>27.0538602593615</v>
      </c>
      <c r="N4081">
        <v>0.127602789507824</v>
      </c>
      <c r="O4081">
        <v>56.411214953270999</v>
      </c>
      <c r="P4081">
        <v>74.836601307189497</v>
      </c>
      <c r="Q4081">
        <v>0.120859872587221</v>
      </c>
    </row>
    <row r="4082" spans="1:17" hidden="1" x14ac:dyDescent="0.3">
      <c r="A4082" t="s">
        <v>8325</v>
      </c>
      <c r="B4082" t="s">
        <v>8326</v>
      </c>
      <c r="C4082" t="str">
        <f>IFERROR(VLOOKUP(Table1[[#This Row],[Ticker]],[1]!Table1[[Symbol]:[Industry]],2,FALSE),"-")</f>
        <v>-</v>
      </c>
      <c r="D4082" t="s">
        <v>938</v>
      </c>
      <c r="E4082">
        <v>16.820136000000002</v>
      </c>
      <c r="F4082">
        <v>5.13</v>
      </c>
      <c r="G4082">
        <v>-63.457251423729801</v>
      </c>
      <c r="H4082">
        <v>-16.587805842102298</v>
      </c>
      <c r="I4082">
        <v>-53.214160998771497</v>
      </c>
      <c r="J4082">
        <v>-3.0438062358321401</v>
      </c>
      <c r="K4082">
        <v>5.87803939873299</v>
      </c>
      <c r="L4082">
        <v>11.7491879327726</v>
      </c>
      <c r="M4082">
        <v>22.433699821490301</v>
      </c>
      <c r="N4082">
        <v>2.0058648653201199</v>
      </c>
      <c r="O4082">
        <v>77.1929824561403</v>
      </c>
      <c r="P4082">
        <v>2.6</v>
      </c>
      <c r="Q4082">
        <v>-0.10208734838719399</v>
      </c>
    </row>
    <row r="4083" spans="1:17" hidden="1" x14ac:dyDescent="0.3">
      <c r="A4083" t="s">
        <v>8327</v>
      </c>
      <c r="B4083" t="s">
        <v>8328</v>
      </c>
      <c r="C4083" t="str">
        <f>IFERROR(VLOOKUP(Table1[[#This Row],[Ticker]],[1]!Table1[[Symbol]:[Industry]],2,FALSE),"-")</f>
        <v>-</v>
      </c>
      <c r="D4083" t="s">
        <v>1175</v>
      </c>
      <c r="E4083">
        <v>16.725468299999999</v>
      </c>
      <c r="F4083">
        <v>6.75</v>
      </c>
      <c r="G4083">
        <v>-86.602508397916594</v>
      </c>
      <c r="H4083">
        <v>20.695915509469302</v>
      </c>
      <c r="I4083">
        <v>-63.935399526629098</v>
      </c>
      <c r="J4083">
        <v>4.5918932941220598</v>
      </c>
      <c r="K4083">
        <v>6.8359091484293897</v>
      </c>
      <c r="L4083">
        <v>11.704865123852001</v>
      </c>
      <c r="M4083">
        <v>82.646783244328802</v>
      </c>
      <c r="N4083">
        <v>0.55854388203052696</v>
      </c>
      <c r="O4083">
        <v>200</v>
      </c>
      <c r="P4083">
        <v>43.6170212765957</v>
      </c>
      <c r="Q4083">
        <v>8.3778551718539998E-3</v>
      </c>
    </row>
    <row r="4084" spans="1:17" hidden="1" x14ac:dyDescent="0.3">
      <c r="A4084" t="s">
        <v>8329</v>
      </c>
      <c r="B4084" t="s">
        <v>8330</v>
      </c>
      <c r="C4084" t="str">
        <f>IFERROR(VLOOKUP(Table1[[#This Row],[Ticker]],[1]!Table1[[Symbol]:[Industry]],2,FALSE),"-")</f>
        <v>-</v>
      </c>
      <c r="E4084">
        <v>16.718571000000001</v>
      </c>
      <c r="F4084">
        <v>30.01</v>
      </c>
      <c r="G4084">
        <v>-67.971351341548001</v>
      </c>
      <c r="H4084">
        <v>9.3986506080854895</v>
      </c>
      <c r="I4084">
        <v>-54.064786187333702</v>
      </c>
      <c r="J4084">
        <v>10.3857107336087</v>
      </c>
      <c r="K4084">
        <v>29.021558762962201</v>
      </c>
      <c r="L4084">
        <v>39.578960210105002</v>
      </c>
      <c r="M4084">
        <v>57.502600380211497</v>
      </c>
      <c r="N4084">
        <v>2.0361732508329302</v>
      </c>
      <c r="O4084">
        <v>231.32289236921</v>
      </c>
      <c r="P4084">
        <v>29.520932239965401</v>
      </c>
    </row>
    <row r="4085" spans="1:17" hidden="1" x14ac:dyDescent="0.3">
      <c r="A4085" t="s">
        <v>8331</v>
      </c>
      <c r="B4085" t="s">
        <v>8332</v>
      </c>
      <c r="C4085" t="str">
        <f>IFERROR(VLOOKUP(Table1[[#This Row],[Ticker]],[1]!Table1[[Symbol]:[Industry]],2,FALSE),"-")</f>
        <v>-</v>
      </c>
      <c r="D4085" t="s">
        <v>62</v>
      </c>
      <c r="E4085">
        <v>16.665606199999999</v>
      </c>
      <c r="F4085">
        <v>31.95</v>
      </c>
      <c r="G4085">
        <v>63.2122066236386</v>
      </c>
      <c r="H4085">
        <v>-19.6609537947683</v>
      </c>
      <c r="I4085">
        <v>24.921021945088398</v>
      </c>
      <c r="J4085">
        <v>-1.1866798387817901</v>
      </c>
      <c r="K4085">
        <v>33.739033746544301</v>
      </c>
      <c r="L4085">
        <v>29.653450731606299</v>
      </c>
      <c r="M4085">
        <v>46.803564052934099</v>
      </c>
      <c r="N4085">
        <v>0.53963381345796402</v>
      </c>
      <c r="O4085">
        <v>40.782472613458502</v>
      </c>
      <c r="P4085">
        <v>124.210526315789</v>
      </c>
      <c r="Q4085">
        <v>9.9801802051755997E-2</v>
      </c>
    </row>
    <row r="4086" spans="1:17" hidden="1" x14ac:dyDescent="0.3">
      <c r="A4086" t="s">
        <v>8333</v>
      </c>
      <c r="B4086" t="s">
        <v>8334</v>
      </c>
      <c r="C4086" t="str">
        <f>IFERROR(VLOOKUP(Table1[[#This Row],[Ticker]],[1]!Table1[[Symbol]:[Industry]],2,FALSE),"-")</f>
        <v>-</v>
      </c>
      <c r="D4086" t="s">
        <v>140</v>
      </c>
      <c r="E4086">
        <v>16.616276599999999</v>
      </c>
      <c r="F4086">
        <v>8.32</v>
      </c>
      <c r="G4086">
        <v>-44.592793828613601</v>
      </c>
      <c r="H4086">
        <v>2.7048500595851301</v>
      </c>
      <c r="I4086">
        <v>-31.678376335654601</v>
      </c>
      <c r="J4086">
        <v>-3.4061155754588901</v>
      </c>
      <c r="K4086">
        <v>8.0579830348129207</v>
      </c>
      <c r="L4086">
        <v>8.2451161060945992</v>
      </c>
      <c r="M4086">
        <v>60.665107070084602</v>
      </c>
      <c r="N4086">
        <v>2.33111452427526</v>
      </c>
      <c r="O4086">
        <v>91.105769230769198</v>
      </c>
      <c r="P4086">
        <v>33.119999999999898</v>
      </c>
      <c r="Q4086">
        <v>8.1952905794270003E-2</v>
      </c>
    </row>
    <row r="4087" spans="1:17" hidden="1" x14ac:dyDescent="0.3">
      <c r="A4087" t="s">
        <v>8335</v>
      </c>
      <c r="B4087" t="s">
        <v>8336</v>
      </c>
      <c r="C4087" t="str">
        <f>IFERROR(VLOOKUP(Table1[[#This Row],[Ticker]],[1]!Table1[[Symbol]:[Industry]],2,FALSE),"-")</f>
        <v>-</v>
      </c>
      <c r="D4087" t="s">
        <v>553</v>
      </c>
      <c r="E4087">
        <v>16.5806875</v>
      </c>
      <c r="F4087">
        <v>16.32</v>
      </c>
      <c r="G4087">
        <v>5.9580606237975102</v>
      </c>
      <c r="H4087">
        <v>-9.4114674269770795</v>
      </c>
      <c r="I4087">
        <v>-18.545968779091801</v>
      </c>
      <c r="J4087">
        <v>-3.1648398169417602</v>
      </c>
      <c r="K4087">
        <v>17.113303861237199</v>
      </c>
      <c r="L4087">
        <v>18.194598388315601</v>
      </c>
      <c r="M4087">
        <v>46.234032515997797</v>
      </c>
      <c r="N4087">
        <v>0.35944866911685602</v>
      </c>
      <c r="O4087">
        <v>62.377450980392098</v>
      </c>
      <c r="P4087">
        <v>39.965694682675803</v>
      </c>
      <c r="Q4087">
        <v>-6.3963467636763999E-2</v>
      </c>
    </row>
    <row r="4088" spans="1:17" hidden="1" x14ac:dyDescent="0.3">
      <c r="A4088" t="s">
        <v>8337</v>
      </c>
      <c r="B4088" t="s">
        <v>8338</v>
      </c>
      <c r="C4088" t="str">
        <f>IFERROR(VLOOKUP(Table1[[#This Row],[Ticker]],[1]!Table1[[Symbol]:[Industry]],2,FALSE),"-")</f>
        <v>-</v>
      </c>
      <c r="D4088" t="s">
        <v>236</v>
      </c>
      <c r="E4088">
        <v>16.567553736000001</v>
      </c>
      <c r="F4088">
        <v>2.93</v>
      </c>
      <c r="G4088">
        <v>-42.687750985517702</v>
      </c>
      <c r="H4088">
        <v>32.5027212562306</v>
      </c>
      <c r="I4088">
        <v>-28.1955274583988</v>
      </c>
      <c r="J4088">
        <v>-1.10257346896112</v>
      </c>
      <c r="K4088">
        <v>2.9131284672250901</v>
      </c>
      <c r="L4088">
        <v>2.3225574801662701</v>
      </c>
      <c r="M4088">
        <v>44.9398061071794</v>
      </c>
      <c r="N4088">
        <v>1.3735392816685501</v>
      </c>
      <c r="O4088">
        <v>53.583617747440201</v>
      </c>
      <c r="P4088">
        <v>37.558685446009399</v>
      </c>
    </row>
    <row r="4089" spans="1:17" hidden="1" x14ac:dyDescent="0.3">
      <c r="A4089" t="s">
        <v>8339</v>
      </c>
      <c r="B4089" t="s">
        <v>8340</v>
      </c>
      <c r="C4089" t="str">
        <f>IFERROR(VLOOKUP(Table1[[#This Row],[Ticker]],[1]!Table1[[Symbol]:[Industry]],2,FALSE),"-")</f>
        <v>-</v>
      </c>
      <c r="E4089">
        <v>16.560892259999999</v>
      </c>
      <c r="F4089">
        <v>4.8899999999999997</v>
      </c>
      <c r="G4089">
        <v>36.634266930559498</v>
      </c>
      <c r="H4089">
        <v>10.060314879988701</v>
      </c>
      <c r="I4089">
        <v>-14.1098131726845</v>
      </c>
      <c r="J4089">
        <v>8.7508369217438293</v>
      </c>
      <c r="K4089">
        <v>4.3479361026729499</v>
      </c>
      <c r="L4089">
        <v>4.0588638342080099</v>
      </c>
      <c r="M4089">
        <v>70.197370806953899</v>
      </c>
      <c r="N4089">
        <v>1.7139160483293201</v>
      </c>
      <c r="O4089">
        <v>43.353783231083803</v>
      </c>
      <c r="P4089">
        <v>87.356321839080394</v>
      </c>
      <c r="Q4089">
        <v>8.2070471024747002E-2</v>
      </c>
    </row>
    <row r="4090" spans="1:17" hidden="1" x14ac:dyDescent="0.3">
      <c r="A4090" t="s">
        <v>8341</v>
      </c>
      <c r="B4090" t="s">
        <v>8342</v>
      </c>
      <c r="C4090" t="str">
        <f>IFERROR(VLOOKUP(Table1[[#This Row],[Ticker]],[1]!Table1[[Symbol]:[Industry]],2,FALSE),"-")</f>
        <v>-</v>
      </c>
      <c r="D4090" t="s">
        <v>130</v>
      </c>
      <c r="E4090">
        <v>16.540240000000001</v>
      </c>
      <c r="F4090">
        <v>24</v>
      </c>
      <c r="G4090">
        <v>-26.4020366998034</v>
      </c>
      <c r="H4090">
        <v>-11.760084039965999</v>
      </c>
      <c r="I4090">
        <v>-42.745548043001499</v>
      </c>
      <c r="J4090">
        <v>8.7765014610434205E-2</v>
      </c>
      <c r="K4090">
        <v>25.266177753309702</v>
      </c>
      <c r="L4090">
        <v>26.583531232143901</v>
      </c>
      <c r="M4090">
        <v>51.568279926980701</v>
      </c>
      <c r="N4090">
        <v>1.89023247023247</v>
      </c>
      <c r="O4090">
        <v>70.8333333333333</v>
      </c>
      <c r="P4090">
        <v>17.531831537708101</v>
      </c>
      <c r="Q4090">
        <v>7.6191670003414994E-2</v>
      </c>
    </row>
    <row r="4091" spans="1:17" hidden="1" x14ac:dyDescent="0.3">
      <c r="A4091" t="s">
        <v>8343</v>
      </c>
      <c r="B4091" t="s">
        <v>8344</v>
      </c>
      <c r="C4091" t="str">
        <f>IFERROR(VLOOKUP(Table1[[#This Row],[Ticker]],[1]!Table1[[Symbol]:[Industry]],2,FALSE),"-")</f>
        <v>-</v>
      </c>
      <c r="D4091" t="s">
        <v>637</v>
      </c>
      <c r="E4091">
        <v>16.508657299999999</v>
      </c>
      <c r="F4091">
        <v>39.51</v>
      </c>
      <c r="G4091">
        <v>163.048512750746</v>
      </c>
      <c r="H4091">
        <v>65.601632182103302</v>
      </c>
      <c r="I4091">
        <v>62.143050263438802</v>
      </c>
      <c r="J4091">
        <v>14.9509697195319</v>
      </c>
      <c r="K4091">
        <v>25.971841579071899</v>
      </c>
      <c r="L4091">
        <v>21.563163101964101</v>
      </c>
      <c r="M4091">
        <v>99.7768869647782</v>
      </c>
      <c r="N4091">
        <v>3.0143540669856401</v>
      </c>
      <c r="O4091">
        <v>0</v>
      </c>
      <c r="P4091">
        <v>203.923076923076</v>
      </c>
    </row>
    <row r="4092" spans="1:17" hidden="1" x14ac:dyDescent="0.3">
      <c r="A4092" t="s">
        <v>8345</v>
      </c>
      <c r="B4092" t="s">
        <v>8346</v>
      </c>
      <c r="C4092" t="str">
        <f>IFERROR(VLOOKUP(Table1[[#This Row],[Ticker]],[1]!Table1[[Symbol]:[Industry]],2,FALSE),"-")</f>
        <v>-</v>
      </c>
      <c r="D4092" t="s">
        <v>553</v>
      </c>
      <c r="E4092">
        <v>16.486363799999999</v>
      </c>
      <c r="F4092">
        <v>56.7</v>
      </c>
      <c r="G4092">
        <v>206.53983059320799</v>
      </c>
      <c r="H4092">
        <v>10.7425352743155</v>
      </c>
      <c r="I4092">
        <v>367.38012765571699</v>
      </c>
      <c r="J4092">
        <v>15.886234578550599</v>
      </c>
      <c r="K4092">
        <v>43.3416984989246</v>
      </c>
      <c r="L4092">
        <v>28.2210594395372</v>
      </c>
      <c r="M4092">
        <v>83.064580757617804</v>
      </c>
      <c r="N4092">
        <v>0.189851719765322</v>
      </c>
      <c r="O4092">
        <v>3.5273368606691897E-2</v>
      </c>
      <c r="P4092">
        <v>613.20754716981105</v>
      </c>
      <c r="Q4092">
        <v>0.158772980249657</v>
      </c>
    </row>
    <row r="4093" spans="1:17" hidden="1" x14ac:dyDescent="0.3">
      <c r="A4093" t="s">
        <v>8347</v>
      </c>
      <c r="B4093" t="s">
        <v>8348</v>
      </c>
      <c r="C4093" t="str">
        <f>IFERROR(VLOOKUP(Table1[[#This Row],[Ticker]],[1]!Table1[[Symbol]:[Industry]],2,FALSE),"-")</f>
        <v>-</v>
      </c>
      <c r="D4093" t="s">
        <v>637</v>
      </c>
      <c r="E4093">
        <v>16.485250000000001</v>
      </c>
      <c r="F4093">
        <v>10.6</v>
      </c>
      <c r="G4093">
        <v>56.3565839898517</v>
      </c>
      <c r="H4093">
        <v>-39.060848194662697</v>
      </c>
      <c r="I4093">
        <v>17.201027265804999</v>
      </c>
      <c r="J4093">
        <v>-8.3692750213769607</v>
      </c>
      <c r="K4093">
        <v>11.7932066326879</v>
      </c>
      <c r="L4093">
        <v>8.9362115874896997</v>
      </c>
      <c r="M4093">
        <v>8.6524104910999</v>
      </c>
      <c r="N4093">
        <v>0.17002729434771699</v>
      </c>
      <c r="O4093">
        <v>60.849056603773597</v>
      </c>
      <c r="P4093">
        <v>133.99558498896201</v>
      </c>
      <c r="Q4093">
        <v>9.7430462477408997E-2</v>
      </c>
    </row>
    <row r="4094" spans="1:17" hidden="1" x14ac:dyDescent="0.3">
      <c r="A4094" t="s">
        <v>8349</v>
      </c>
      <c r="B4094" t="s">
        <v>8350</v>
      </c>
      <c r="C4094" t="str">
        <f>IFERROR(VLOOKUP(Table1[[#This Row],[Ticker]],[1]!Table1[[Symbol]:[Industry]],2,FALSE),"-")</f>
        <v>-</v>
      </c>
      <c r="D4094" t="s">
        <v>711</v>
      </c>
      <c r="E4094">
        <v>16.390346701999999</v>
      </c>
      <c r="F4094">
        <v>115.91</v>
      </c>
      <c r="G4094">
        <v>9.2604164837171297</v>
      </c>
      <c r="H4094">
        <v>-4.3141891657801397</v>
      </c>
      <c r="I4094">
        <v>6.6681919424049703</v>
      </c>
      <c r="J4094">
        <v>0.491838526167582</v>
      </c>
      <c r="K4094">
        <v>111.021191345923</v>
      </c>
      <c r="L4094">
        <v>100.709783026599</v>
      </c>
      <c r="M4094">
        <v>36.790095614213499</v>
      </c>
      <c r="N4094">
        <v>1.1604493086601999</v>
      </c>
      <c r="O4094">
        <v>14.7441980847209</v>
      </c>
      <c r="P4094">
        <v>41.785932721712499</v>
      </c>
    </row>
    <row r="4095" spans="1:17" hidden="1" x14ac:dyDescent="0.3">
      <c r="A4095" t="s">
        <v>8351</v>
      </c>
      <c r="B4095" t="s">
        <v>8352</v>
      </c>
      <c r="C4095" t="str">
        <f>IFERROR(VLOOKUP(Table1[[#This Row],[Ticker]],[1]!Table1[[Symbol]:[Industry]],2,FALSE),"-")</f>
        <v>-</v>
      </c>
      <c r="D4095" t="s">
        <v>98</v>
      </c>
      <c r="E4095">
        <v>16.374257658000001</v>
      </c>
      <c r="F4095">
        <v>27.97</v>
      </c>
      <c r="G4095">
        <v>-11.0618305142364</v>
      </c>
      <c r="H4095">
        <v>-0.278186412000965</v>
      </c>
      <c r="I4095">
        <v>2.2534521334379001</v>
      </c>
      <c r="J4095">
        <v>-1.3597669999223601</v>
      </c>
      <c r="K4095">
        <v>28.404957459552701</v>
      </c>
      <c r="L4095">
        <v>27.176095526060902</v>
      </c>
      <c r="M4095">
        <v>54.457814218953203</v>
      </c>
      <c r="N4095">
        <v>1.17885406962981</v>
      </c>
      <c r="O4095">
        <v>35.109045405791903</v>
      </c>
      <c r="P4095">
        <v>27.425968109339401</v>
      </c>
      <c r="Q4095">
        <v>0.10112387503617</v>
      </c>
    </row>
    <row r="4096" spans="1:17" hidden="1" x14ac:dyDescent="0.3">
      <c r="A4096" t="s">
        <v>8353</v>
      </c>
      <c r="B4096" t="s">
        <v>8354</v>
      </c>
      <c r="C4096" t="str">
        <f>IFERROR(VLOOKUP(Table1[[#This Row],[Ticker]],[1]!Table1[[Symbol]:[Industry]],2,FALSE),"-")</f>
        <v>-</v>
      </c>
      <c r="E4096">
        <v>16.35179832</v>
      </c>
      <c r="F4096">
        <v>35.76</v>
      </c>
      <c r="G4096">
        <v>1357.4153906860799</v>
      </c>
      <c r="H4096">
        <v>6.2773691435546004</v>
      </c>
      <c r="I4096">
        <v>26.533856978302602</v>
      </c>
      <c r="J4096">
        <v>-6.9422126954382302</v>
      </c>
      <c r="K4096">
        <v>36.809489522231097</v>
      </c>
      <c r="L4096">
        <v>29.376593080569801</v>
      </c>
      <c r="M4096">
        <v>50.357445670412901</v>
      </c>
      <c r="N4096">
        <v>1.57553225468487</v>
      </c>
      <c r="O4096">
        <v>93.204697986577202</v>
      </c>
      <c r="P4096">
        <v>1383.8174273858899</v>
      </c>
    </row>
    <row r="4097" spans="1:17" hidden="1" x14ac:dyDescent="0.3">
      <c r="A4097" t="s">
        <v>8355</v>
      </c>
      <c r="B4097" t="s">
        <v>8356</v>
      </c>
      <c r="C4097" t="str">
        <f>IFERROR(VLOOKUP(Table1[[#This Row],[Ticker]],[1]!Table1[[Symbol]:[Industry]],2,FALSE),"-")</f>
        <v>-</v>
      </c>
      <c r="D4097" t="s">
        <v>553</v>
      </c>
      <c r="E4097">
        <v>16.305</v>
      </c>
      <c r="F4097">
        <v>106.55</v>
      </c>
      <c r="G4097">
        <v>169.570185522418</v>
      </c>
      <c r="H4097">
        <v>8.63507231267916</v>
      </c>
      <c r="I4097">
        <v>62.762317974856401</v>
      </c>
      <c r="J4097">
        <v>-8.4873949697176307</v>
      </c>
      <c r="K4097">
        <v>98.991093341272901</v>
      </c>
      <c r="L4097">
        <v>68.421928912055705</v>
      </c>
      <c r="M4097">
        <v>27.103249652244902</v>
      </c>
      <c r="N4097">
        <v>0.44014083599130499</v>
      </c>
      <c r="O4097">
        <v>32.548099483810397</v>
      </c>
      <c r="P4097">
        <v>224.15576513538099</v>
      </c>
      <c r="Q4097">
        <v>8.9517667131963005E-2</v>
      </c>
    </row>
    <row r="4098" spans="1:17" hidden="1" x14ac:dyDescent="0.3">
      <c r="A4098" t="s">
        <v>8357</v>
      </c>
      <c r="B4098" t="s">
        <v>8358</v>
      </c>
      <c r="C4098" t="str">
        <f>IFERROR(VLOOKUP(Table1[[#This Row],[Ticker]],[1]!Table1[[Symbol]:[Industry]],2,FALSE),"-")</f>
        <v>-</v>
      </c>
      <c r="E4098">
        <v>16.300934999999999</v>
      </c>
      <c r="F4098">
        <v>31.5</v>
      </c>
      <c r="G4098">
        <v>-32.819148999268599</v>
      </c>
      <c r="H4098">
        <v>9.4894903556757999</v>
      </c>
      <c r="I4098">
        <v>-30.388074042249698</v>
      </c>
      <c r="J4098">
        <v>4.2375625854606298</v>
      </c>
      <c r="K4098">
        <v>30.790566947341599</v>
      </c>
      <c r="L4098">
        <v>31.7620741859551</v>
      </c>
      <c r="M4098">
        <v>69.402383068192407</v>
      </c>
      <c r="N4098">
        <v>0.45925925925925898</v>
      </c>
      <c r="O4098">
        <v>36.285714285714199</v>
      </c>
      <c r="P4098">
        <v>25</v>
      </c>
    </row>
    <row r="4099" spans="1:17" hidden="1" x14ac:dyDescent="0.3">
      <c r="A4099" t="s">
        <v>8359</v>
      </c>
      <c r="B4099" t="s">
        <v>8360</v>
      </c>
      <c r="C4099" t="str">
        <f>IFERROR(VLOOKUP(Table1[[#This Row],[Ticker]],[1]!Table1[[Symbol]:[Industry]],2,FALSE),"-")</f>
        <v>-</v>
      </c>
      <c r="D4099" t="s">
        <v>553</v>
      </c>
      <c r="E4099">
        <v>16.276537125000001</v>
      </c>
      <c r="F4099">
        <v>53.17</v>
      </c>
      <c r="G4099">
        <v>166.54562170240001</v>
      </c>
      <c r="H4099">
        <v>11.8492989681159</v>
      </c>
      <c r="I4099">
        <v>72.3244210615497</v>
      </c>
      <c r="J4099">
        <v>-13.588183097427899</v>
      </c>
      <c r="K4099">
        <v>48.610894007939699</v>
      </c>
      <c r="L4099">
        <v>37.229891770432701</v>
      </c>
      <c r="M4099">
        <v>57.476920385125503</v>
      </c>
      <c r="N4099">
        <v>1.64018320491699</v>
      </c>
      <c r="O4099">
        <v>30.4306940003761</v>
      </c>
      <c r="P4099">
        <v>212.76470588235199</v>
      </c>
      <c r="Q4099">
        <v>0.14656831062888301</v>
      </c>
    </row>
    <row r="4100" spans="1:17" hidden="1" x14ac:dyDescent="0.3">
      <c r="A4100" t="s">
        <v>8361</v>
      </c>
      <c r="B4100" t="s">
        <v>8362</v>
      </c>
      <c r="C4100" t="str">
        <f>IFERROR(VLOOKUP(Table1[[#This Row],[Ticker]],[1]!Table1[[Symbol]:[Industry]],2,FALSE),"-")</f>
        <v>-</v>
      </c>
      <c r="E4100">
        <v>16.260515796</v>
      </c>
      <c r="F4100">
        <v>31.38</v>
      </c>
      <c r="G4100">
        <v>115.54090855848401</v>
      </c>
      <c r="H4100">
        <v>-3.6606153525694398</v>
      </c>
      <c r="I4100">
        <v>13.8617299134878</v>
      </c>
      <c r="J4100">
        <v>-3.25445019409208</v>
      </c>
      <c r="K4100">
        <v>27.974715819578801</v>
      </c>
      <c r="L4100">
        <v>22.6733492155109</v>
      </c>
      <c r="M4100">
        <v>37.477044520225398</v>
      </c>
      <c r="N4100">
        <v>0.353716067174494</v>
      </c>
      <c r="O4100">
        <v>24.920331421287401</v>
      </c>
      <c r="P4100">
        <v>164.810126582278</v>
      </c>
      <c r="Q4100">
        <v>6.0383152025097003E-2</v>
      </c>
    </row>
    <row r="4101" spans="1:17" hidden="1" x14ac:dyDescent="0.3">
      <c r="A4101" t="s">
        <v>8363</v>
      </c>
      <c r="B4101" t="s">
        <v>8364</v>
      </c>
      <c r="C4101" t="str">
        <f>IFERROR(VLOOKUP(Table1[[#This Row],[Ticker]],[1]!Table1[[Symbol]:[Industry]],2,FALSE),"-")</f>
        <v>-</v>
      </c>
      <c r="D4101" t="s">
        <v>246</v>
      </c>
      <c r="E4101">
        <v>16.246320000000001</v>
      </c>
      <c r="F4101">
        <v>49.01</v>
      </c>
      <c r="G4101">
        <v>-13.4757694186974</v>
      </c>
      <c r="H4101">
        <v>-4.4776907490517601</v>
      </c>
      <c r="I4101">
        <v>-10.397799916677901</v>
      </c>
      <c r="J4101">
        <v>-5.1785316245491799</v>
      </c>
      <c r="K4101">
        <v>50.494544476786203</v>
      </c>
      <c r="L4101">
        <v>50.331141193223203</v>
      </c>
      <c r="M4101">
        <v>40.5906110708573</v>
      </c>
      <c r="N4101">
        <v>0.83810497373894</v>
      </c>
      <c r="O4101">
        <v>38.033054478677798</v>
      </c>
      <c r="P4101">
        <v>26.640826873384999</v>
      </c>
      <c r="Q4101">
        <v>4.2380124361986002E-2</v>
      </c>
    </row>
    <row r="4102" spans="1:17" hidden="1" x14ac:dyDescent="0.3">
      <c r="A4102" t="s">
        <v>8365</v>
      </c>
      <c r="B4102" t="s">
        <v>8366</v>
      </c>
      <c r="C4102" t="str">
        <f>IFERROR(VLOOKUP(Table1[[#This Row],[Ticker]],[1]!Table1[[Symbol]:[Industry]],2,FALSE),"-")</f>
        <v>-</v>
      </c>
      <c r="D4102" t="s">
        <v>75</v>
      </c>
      <c r="E4102">
        <v>16.239999999999998</v>
      </c>
      <c r="F4102">
        <v>11.54</v>
      </c>
      <c r="G4102">
        <v>36.592313582682301</v>
      </c>
      <c r="H4102">
        <v>-9.9739969766639796</v>
      </c>
      <c r="I4102">
        <v>22.120384272147</v>
      </c>
      <c r="J4102">
        <v>-4.0957707478726997</v>
      </c>
      <c r="K4102">
        <v>11.6417004422934</v>
      </c>
      <c r="L4102">
        <v>9.7799917892876405</v>
      </c>
      <c r="M4102">
        <v>38.296961264957901</v>
      </c>
      <c r="N4102">
        <v>0.45798705358326303</v>
      </c>
      <c r="O4102">
        <v>59.358752166377798</v>
      </c>
      <c r="P4102">
        <v>84.345047923322596</v>
      </c>
      <c r="Q4102">
        <v>3.1890408333990002E-3</v>
      </c>
    </row>
    <row r="4103" spans="1:17" hidden="1" x14ac:dyDescent="0.3">
      <c r="A4103" t="s">
        <v>8367</v>
      </c>
      <c r="B4103" t="s">
        <v>8368</v>
      </c>
      <c r="C4103" t="str">
        <f>IFERROR(VLOOKUP(Table1[[#This Row],[Ticker]],[1]!Table1[[Symbol]:[Industry]],2,FALSE),"-")</f>
        <v>-</v>
      </c>
      <c r="D4103" t="s">
        <v>630</v>
      </c>
      <c r="E4103">
        <v>16.2288</v>
      </c>
      <c r="F4103">
        <v>14.4</v>
      </c>
      <c r="G4103">
        <v>102.169391871625</v>
      </c>
      <c r="H4103">
        <v>-2.3455504950569002</v>
      </c>
      <c r="I4103">
        <v>38.090186827315399</v>
      </c>
      <c r="J4103">
        <v>0.36115809107861102</v>
      </c>
      <c r="K4103">
        <v>15.0008795298083</v>
      </c>
      <c r="L4103">
        <v>12.250647301935899</v>
      </c>
      <c r="M4103">
        <v>30.9834325794878</v>
      </c>
      <c r="N4103">
        <v>0.47614828289348199</v>
      </c>
      <c r="O4103">
        <v>37.8472222222222</v>
      </c>
      <c r="Q4103">
        <v>4.2235243500703998E-2</v>
      </c>
    </row>
    <row r="4104" spans="1:17" hidden="1" x14ac:dyDescent="0.3">
      <c r="A4104" t="s">
        <v>8369</v>
      </c>
      <c r="B4104" t="s">
        <v>8370</v>
      </c>
      <c r="C4104" t="str">
        <f>IFERROR(VLOOKUP(Table1[[#This Row],[Ticker]],[1]!Table1[[Symbol]:[Industry]],2,FALSE),"-")</f>
        <v>-</v>
      </c>
      <c r="D4104" t="s">
        <v>29</v>
      </c>
      <c r="E4104">
        <v>16.210674999999998</v>
      </c>
      <c r="F4104">
        <v>80</v>
      </c>
      <c r="G4104">
        <v>-62.88476794236</v>
      </c>
      <c r="H4104">
        <v>-2.8195424645391198</v>
      </c>
      <c r="I4104">
        <v>-26.210830848099601</v>
      </c>
      <c r="J4104">
        <v>-1.3217910503379999</v>
      </c>
      <c r="K4104">
        <v>82.881889797665096</v>
      </c>
      <c r="L4104">
        <v>105.525634080193</v>
      </c>
      <c r="M4104">
        <v>73.757362187565505</v>
      </c>
      <c r="N4104">
        <v>0.71707317073170695</v>
      </c>
      <c r="O4104">
        <v>58.749999999999901</v>
      </c>
      <c r="P4104">
        <v>14.9425287356321</v>
      </c>
      <c r="Q4104">
        <v>-0.12617518821777299</v>
      </c>
    </row>
    <row r="4105" spans="1:17" hidden="1" x14ac:dyDescent="0.3">
      <c r="A4105" t="s">
        <v>8371</v>
      </c>
      <c r="B4105" t="s">
        <v>8372</v>
      </c>
      <c r="C4105" t="str">
        <f>IFERROR(VLOOKUP(Table1[[#This Row],[Ticker]],[1]!Table1[[Symbol]:[Industry]],2,FALSE),"-")</f>
        <v>-</v>
      </c>
      <c r="D4105" t="s">
        <v>711</v>
      </c>
      <c r="E4105">
        <v>16.197496464</v>
      </c>
      <c r="F4105">
        <v>254.08</v>
      </c>
      <c r="G4105">
        <v>17.516613530270899</v>
      </c>
      <c r="H4105">
        <v>-0.73642537981373701</v>
      </c>
      <c r="I4105">
        <v>8.9712943966574894</v>
      </c>
      <c r="J4105">
        <v>-3.2189290208846701</v>
      </c>
      <c r="K4105">
        <v>239.991626560729</v>
      </c>
      <c r="L4105">
        <v>215.16800845267699</v>
      </c>
      <c r="M4105">
        <v>41.917729329093497</v>
      </c>
      <c r="N4105">
        <v>0.988791653688188</v>
      </c>
      <c r="O4105">
        <v>3.1171284634760701</v>
      </c>
      <c r="P4105">
        <v>45.813486370157797</v>
      </c>
    </row>
    <row r="4106" spans="1:17" hidden="1" x14ac:dyDescent="0.3">
      <c r="A4106" t="s">
        <v>8373</v>
      </c>
      <c r="B4106" t="s">
        <v>8374</v>
      </c>
      <c r="C4106" t="str">
        <f>IFERROR(VLOOKUP(Table1[[#This Row],[Ticker]],[1]!Table1[[Symbol]:[Industry]],2,FALSE),"-")</f>
        <v>-</v>
      </c>
      <c r="D4106" t="s">
        <v>62</v>
      </c>
      <c r="E4106">
        <v>16.067630592</v>
      </c>
      <c r="F4106">
        <v>19.72</v>
      </c>
      <c r="G4106">
        <v>-32.7203264860267</v>
      </c>
      <c r="H4106">
        <v>2.8489556554396098</v>
      </c>
      <c r="I4106">
        <v>-20.824362826264199</v>
      </c>
      <c r="J4106">
        <v>-5.4033753725266598</v>
      </c>
      <c r="K4106">
        <v>19.405925681151999</v>
      </c>
      <c r="L4106">
        <v>19.840299954535102</v>
      </c>
      <c r="M4106">
        <v>45.941669276688501</v>
      </c>
      <c r="N4106">
        <v>0.70146238834250596</v>
      </c>
      <c r="O4106">
        <v>33.620689655172399</v>
      </c>
      <c r="P4106">
        <v>21.7283950617283</v>
      </c>
      <c r="Q4106">
        <v>-7.7099276756521007E-2</v>
      </c>
    </row>
    <row r="4107" spans="1:17" hidden="1" x14ac:dyDescent="0.3">
      <c r="A4107" t="s">
        <v>8375</v>
      </c>
      <c r="B4107" t="s">
        <v>8376</v>
      </c>
      <c r="C4107" t="str">
        <f>IFERROR(VLOOKUP(Table1[[#This Row],[Ticker]],[1]!Table1[[Symbol]:[Industry]],2,FALSE),"-")</f>
        <v>-</v>
      </c>
      <c r="D4107" t="s">
        <v>553</v>
      </c>
      <c r="E4107">
        <v>16.018976859999999</v>
      </c>
      <c r="F4107">
        <v>11.91</v>
      </c>
      <c r="G4107">
        <v>27.8725746991602</v>
      </c>
      <c r="H4107">
        <v>10.9972055443725</v>
      </c>
      <c r="I4107">
        <v>118.45769166290501</v>
      </c>
      <c r="J4107">
        <v>7.3328006806987203</v>
      </c>
      <c r="K4107">
        <v>9.1189397399398793</v>
      </c>
      <c r="L4107">
        <v>8.6520547720477694</v>
      </c>
      <c r="M4107">
        <v>67.910860968956996</v>
      </c>
      <c r="N4107">
        <v>0.84279384237652</v>
      </c>
      <c r="O4107">
        <v>0.75566750629723001</v>
      </c>
      <c r="P4107">
        <v>176.97674418604601</v>
      </c>
      <c r="Q4107">
        <v>4.4910257628429998E-3</v>
      </c>
    </row>
    <row r="4108" spans="1:17" hidden="1" x14ac:dyDescent="0.3">
      <c r="A4108" t="s">
        <v>8377</v>
      </c>
      <c r="B4108" t="s">
        <v>8378</v>
      </c>
      <c r="C4108" t="str">
        <f>IFERROR(VLOOKUP(Table1[[#This Row],[Ticker]],[1]!Table1[[Symbol]:[Industry]],2,FALSE),"-")</f>
        <v>-</v>
      </c>
      <c r="D4108" t="s">
        <v>553</v>
      </c>
      <c r="E4108">
        <v>16.011240000000001</v>
      </c>
      <c r="F4108">
        <v>94</v>
      </c>
      <c r="G4108">
        <v>5.6389802969657401</v>
      </c>
      <c r="H4108">
        <v>-6.7822799792524204</v>
      </c>
      <c r="I4108">
        <v>-15.499556762428099</v>
      </c>
      <c r="J4108">
        <v>-0.37534064034581899</v>
      </c>
      <c r="K4108">
        <v>93.351203172372806</v>
      </c>
      <c r="L4108">
        <v>93.199238959284003</v>
      </c>
      <c r="M4108">
        <v>53.306334500519903</v>
      </c>
      <c r="N4108">
        <v>1.0075974824028899</v>
      </c>
      <c r="O4108">
        <v>19.670212765957402</v>
      </c>
      <c r="P4108">
        <v>44.615384615384599</v>
      </c>
      <c r="Q4108">
        <v>0.10337627688696401</v>
      </c>
    </row>
    <row r="4109" spans="1:17" hidden="1" x14ac:dyDescent="0.3">
      <c r="A4109" t="s">
        <v>8379</v>
      </c>
      <c r="B4109" t="s">
        <v>8380</v>
      </c>
      <c r="C4109" t="str">
        <f>IFERROR(VLOOKUP(Table1[[#This Row],[Ticker]],[1]!Table1[[Symbol]:[Industry]],2,FALSE),"-")</f>
        <v>-</v>
      </c>
      <c r="D4109" t="s">
        <v>711</v>
      </c>
      <c r="E4109">
        <v>15.966448</v>
      </c>
      <c r="F4109">
        <v>139.94999999999999</v>
      </c>
      <c r="G4109">
        <v>12.685619829713501</v>
      </c>
      <c r="H4109">
        <v>-0.38391346896962403</v>
      </c>
      <c r="I4109">
        <v>4.6277836297136501</v>
      </c>
      <c r="J4109">
        <v>0.45645171764077702</v>
      </c>
      <c r="K4109">
        <v>131.89755749749</v>
      </c>
      <c r="L4109">
        <v>121.430725440375</v>
      </c>
      <c r="M4109">
        <v>48.680230268627398</v>
      </c>
      <c r="N4109">
        <v>0.84480735437322096</v>
      </c>
      <c r="O4109">
        <v>5.0375133976420203</v>
      </c>
      <c r="P4109">
        <v>41.007556675062901</v>
      </c>
    </row>
    <row r="4110" spans="1:17" hidden="1" x14ac:dyDescent="0.3">
      <c r="A4110" t="s">
        <v>8381</v>
      </c>
      <c r="B4110" t="s">
        <v>8382</v>
      </c>
      <c r="C4110" t="str">
        <f>IFERROR(VLOOKUP(Table1[[#This Row],[Ticker]],[1]!Table1[[Symbol]:[Industry]],2,FALSE),"-")</f>
        <v>-</v>
      </c>
      <c r="D4110" t="s">
        <v>938</v>
      </c>
      <c r="E4110">
        <v>15.952879068</v>
      </c>
      <c r="F4110">
        <v>26.17</v>
      </c>
      <c r="G4110">
        <v>-17.451162428362899</v>
      </c>
      <c r="H4110">
        <v>18.872439013235802</v>
      </c>
      <c r="I4110">
        <v>-36.295828775111502</v>
      </c>
      <c r="J4110">
        <v>17.4316326663231</v>
      </c>
      <c r="K4110">
        <v>23.733698500952499</v>
      </c>
      <c r="L4110">
        <v>25.664090767798299</v>
      </c>
      <c r="M4110">
        <v>74.027333225007794</v>
      </c>
      <c r="N4110">
        <v>3.3171289114172402</v>
      </c>
      <c r="O4110">
        <v>49.789835689721002</v>
      </c>
      <c r="P4110">
        <v>37.303252885624303</v>
      </c>
      <c r="Q4110">
        <v>9.9020950419478004E-2</v>
      </c>
    </row>
    <row r="4111" spans="1:17" hidden="1" x14ac:dyDescent="0.3">
      <c r="A4111" t="s">
        <v>8383</v>
      </c>
      <c r="B4111" t="s">
        <v>8384</v>
      </c>
      <c r="C4111" t="str">
        <f>IFERROR(VLOOKUP(Table1[[#This Row],[Ticker]],[1]!Table1[[Symbol]:[Industry]],2,FALSE),"-")</f>
        <v>-</v>
      </c>
      <c r="D4111" t="s">
        <v>413</v>
      </c>
      <c r="E4111">
        <v>15.95</v>
      </c>
      <c r="F4111">
        <v>29.5</v>
      </c>
      <c r="G4111">
        <v>67.040586251016194</v>
      </c>
      <c r="H4111">
        <v>10.9904543776482</v>
      </c>
      <c r="I4111">
        <v>37.381684803023902</v>
      </c>
      <c r="J4111">
        <v>-10.137437414539299</v>
      </c>
      <c r="K4111">
        <v>26.557872903523101</v>
      </c>
      <c r="L4111">
        <v>21.742006947362199</v>
      </c>
      <c r="M4111">
        <v>37.5388760040981</v>
      </c>
      <c r="N4111">
        <v>0.95866818851956104</v>
      </c>
      <c r="O4111">
        <v>32.915254237288103</v>
      </c>
      <c r="P4111">
        <v>145.62864279766799</v>
      </c>
      <c r="Q4111">
        <v>0.10323052351637201</v>
      </c>
    </row>
    <row r="4112" spans="1:17" hidden="1" x14ac:dyDescent="0.3">
      <c r="A4112" t="s">
        <v>8385</v>
      </c>
      <c r="B4112" t="s">
        <v>8386</v>
      </c>
      <c r="C4112" t="str">
        <f>IFERROR(VLOOKUP(Table1[[#This Row],[Ticker]],[1]!Table1[[Symbol]:[Industry]],2,FALSE),"-")</f>
        <v>-</v>
      </c>
      <c r="D4112" t="s">
        <v>46</v>
      </c>
      <c r="E4112">
        <v>15.940491</v>
      </c>
      <c r="F4112">
        <v>569.1</v>
      </c>
      <c r="G4112">
        <v>13.8913196418704</v>
      </c>
      <c r="H4112">
        <v>10.403561068894399</v>
      </c>
      <c r="I4112">
        <v>71.552469225767993</v>
      </c>
      <c r="J4112">
        <v>4.2375625854606298</v>
      </c>
      <c r="K4112">
        <v>517.30417706000605</v>
      </c>
      <c r="L4112">
        <v>448.55965164989101</v>
      </c>
      <c r="M4112">
        <v>54.616621999623703</v>
      </c>
      <c r="N4112">
        <v>1.4876033057851199</v>
      </c>
      <c r="O4112">
        <v>10.516605166051599</v>
      </c>
      <c r="P4112">
        <v>93.111638954869306</v>
      </c>
    </row>
    <row r="4113" spans="1:17" hidden="1" x14ac:dyDescent="0.3">
      <c r="A4113" t="s">
        <v>8387</v>
      </c>
      <c r="B4113" t="s">
        <v>8388</v>
      </c>
      <c r="C4113" t="str">
        <f>IFERROR(VLOOKUP(Table1[[#This Row],[Ticker]],[1]!Table1[[Symbol]:[Industry]],2,FALSE),"-")</f>
        <v>-</v>
      </c>
      <c r="E4113">
        <v>15.902240900000001</v>
      </c>
      <c r="F4113">
        <v>23.03</v>
      </c>
      <c r="G4113">
        <v>-62.162148275814602</v>
      </c>
      <c r="H4113">
        <v>-18.2302761163842</v>
      </c>
      <c r="I4113">
        <v>-36.942365256017801</v>
      </c>
      <c r="J4113">
        <v>7.4222905232749801</v>
      </c>
      <c r="K4113">
        <v>24.847882574267899</v>
      </c>
      <c r="L4113">
        <v>29.375882281460299</v>
      </c>
      <c r="M4113">
        <v>51.5485529582796</v>
      </c>
      <c r="N4113">
        <v>2.52024318448884</v>
      </c>
      <c r="O4113">
        <v>134.43334780720701</v>
      </c>
      <c r="P4113">
        <v>17.5</v>
      </c>
      <c r="Q4113">
        <v>0.109999350043675</v>
      </c>
    </row>
    <row r="4114" spans="1:17" hidden="1" x14ac:dyDescent="0.3">
      <c r="A4114" t="s">
        <v>8389</v>
      </c>
      <c r="B4114" t="s">
        <v>8390</v>
      </c>
      <c r="C4114" t="str">
        <f>IFERROR(VLOOKUP(Table1[[#This Row],[Ticker]],[1]!Table1[[Symbol]:[Industry]],2,FALSE),"-")</f>
        <v>-</v>
      </c>
      <c r="D4114" t="s">
        <v>1783</v>
      </c>
      <c r="E4114">
        <v>15.9003</v>
      </c>
      <c r="F4114">
        <v>20.27</v>
      </c>
      <c r="G4114">
        <v>-2.1986053272544401</v>
      </c>
      <c r="H4114">
        <v>-2.4958805952123901</v>
      </c>
      <c r="I4114">
        <v>-17.718363358558101</v>
      </c>
      <c r="J4114">
        <v>-5.0063398535637598</v>
      </c>
      <c r="K4114">
        <v>19.631731918592202</v>
      </c>
      <c r="L4114">
        <v>19.188260099777501</v>
      </c>
      <c r="M4114">
        <v>41.067772699317104</v>
      </c>
      <c r="N4114">
        <v>1.1441090612651501</v>
      </c>
      <c r="O4114">
        <v>13.8628515046867</v>
      </c>
      <c r="P4114">
        <v>32.918032786885199</v>
      </c>
      <c r="Q4114">
        <v>-1.6886532736684001E-2</v>
      </c>
    </row>
    <row r="4115" spans="1:17" hidden="1" x14ac:dyDescent="0.3">
      <c r="A4115" t="s">
        <v>8391</v>
      </c>
      <c r="B4115" t="s">
        <v>8392</v>
      </c>
      <c r="C4115" t="str">
        <f>IFERROR(VLOOKUP(Table1[[#This Row],[Ticker]],[1]!Table1[[Symbol]:[Industry]],2,FALSE),"-")</f>
        <v>-</v>
      </c>
      <c r="D4115" t="s">
        <v>180</v>
      </c>
      <c r="E4115">
        <v>15.885678566999999</v>
      </c>
      <c r="F4115">
        <v>33.83</v>
      </c>
      <c r="G4115">
        <v>-55.180984068224497</v>
      </c>
      <c r="H4115">
        <v>-12.4906047126545</v>
      </c>
      <c r="I4115">
        <v>-24.987922114102801</v>
      </c>
      <c r="J4115">
        <v>-2.2406982841045702</v>
      </c>
      <c r="K4115">
        <v>34.717895907639502</v>
      </c>
      <c r="L4115">
        <v>37.8918014016783</v>
      </c>
      <c r="M4115">
        <v>50.107472251953503</v>
      </c>
      <c r="N4115">
        <v>1.4839274738936901</v>
      </c>
      <c r="O4115">
        <v>55.483298847176997</v>
      </c>
      <c r="P4115">
        <v>16.3342503438789</v>
      </c>
      <c r="Q4115">
        <v>-7.2499952942441007E-2</v>
      </c>
    </row>
    <row r="4116" spans="1:17" hidden="1" x14ac:dyDescent="0.3">
      <c r="A4116" t="s">
        <v>8393</v>
      </c>
      <c r="B4116" t="s">
        <v>8394</v>
      </c>
      <c r="C4116" t="str">
        <f>IFERROR(VLOOKUP(Table1[[#This Row],[Ticker]],[1]!Table1[[Symbol]:[Industry]],2,FALSE),"-")</f>
        <v>-</v>
      </c>
      <c r="D4116" t="s">
        <v>304</v>
      </c>
      <c r="E4116">
        <v>15.878971999999999</v>
      </c>
      <c r="F4116">
        <v>39.35</v>
      </c>
      <c r="G4116">
        <v>-30.426426943705899</v>
      </c>
      <c r="H4116">
        <v>7.8745835233776598</v>
      </c>
      <c r="I4116">
        <v>-29.998905595665299</v>
      </c>
      <c r="J4116">
        <v>0.247663595561639</v>
      </c>
      <c r="K4116">
        <v>42.7321423504915</v>
      </c>
      <c r="L4116">
        <v>43.593056318286799</v>
      </c>
      <c r="M4116">
        <v>35.384202268684199</v>
      </c>
      <c r="N4116">
        <v>0.34160597343778598</v>
      </c>
      <c r="O4116">
        <v>82.998729351969502</v>
      </c>
      <c r="P4116">
        <v>32.625547691270597</v>
      </c>
      <c r="Q4116">
        <v>3.2905942300763998E-2</v>
      </c>
    </row>
    <row r="4117" spans="1:17" hidden="1" x14ac:dyDescent="0.3">
      <c r="A4117" t="s">
        <v>8395</v>
      </c>
      <c r="B4117" t="s">
        <v>8396</v>
      </c>
      <c r="C4117" t="str">
        <f>IFERROR(VLOOKUP(Table1[[#This Row],[Ticker]],[1]!Table1[[Symbol]:[Industry]],2,FALSE),"-")</f>
        <v>-</v>
      </c>
      <c r="D4117" t="s">
        <v>214</v>
      </c>
      <c r="E4117">
        <v>15.809459328000001</v>
      </c>
      <c r="F4117">
        <v>55.81</v>
      </c>
      <c r="G4117">
        <v>35.366079242225503</v>
      </c>
      <c r="H4117">
        <v>-1.9037902767352699</v>
      </c>
      <c r="I4117">
        <v>17.2501035132677</v>
      </c>
      <c r="J4117">
        <v>-7.15730836637234</v>
      </c>
      <c r="K4117">
        <v>59.9437294159437</v>
      </c>
      <c r="L4117">
        <v>56.0353224278374</v>
      </c>
      <c r="M4117">
        <v>55.097065683045003</v>
      </c>
      <c r="N4117">
        <v>0.80556497188258902</v>
      </c>
      <c r="O4117">
        <v>99.283282565848396</v>
      </c>
      <c r="P4117">
        <v>98.4708392603129</v>
      </c>
      <c r="Q4117">
        <v>0.12721440315686999</v>
      </c>
    </row>
    <row r="4118" spans="1:17" hidden="1" x14ac:dyDescent="0.3">
      <c r="A4118" t="s">
        <v>8397</v>
      </c>
      <c r="B4118" t="s">
        <v>8398</v>
      </c>
      <c r="C4118" t="str">
        <f>IFERROR(VLOOKUP(Table1[[#This Row],[Ticker]],[1]!Table1[[Symbol]:[Industry]],2,FALSE),"-")</f>
        <v>-</v>
      </c>
      <c r="E4118">
        <v>15.801743999999999</v>
      </c>
      <c r="F4118">
        <v>29.9</v>
      </c>
      <c r="G4118">
        <v>107.92398210897299</v>
      </c>
      <c r="H4118">
        <v>22.588480254665601</v>
      </c>
      <c r="I4118">
        <v>63.765862502991098</v>
      </c>
      <c r="J4118">
        <v>10.901637235538301</v>
      </c>
      <c r="K4118">
        <v>24.209438086670801</v>
      </c>
      <c r="L4118">
        <v>20.3816269764894</v>
      </c>
      <c r="M4118">
        <v>91.288102269104201</v>
      </c>
      <c r="N4118">
        <v>1.0305509993758399</v>
      </c>
      <c r="O4118">
        <v>0.83612040133780297</v>
      </c>
      <c r="P4118">
        <v>174.56382001836499</v>
      </c>
      <c r="Q4118">
        <v>8.8063404402525997E-2</v>
      </c>
    </row>
    <row r="4119" spans="1:17" hidden="1" x14ac:dyDescent="0.3">
      <c r="A4119" t="s">
        <v>8399</v>
      </c>
      <c r="B4119" t="s">
        <v>8400</v>
      </c>
      <c r="C4119" t="str">
        <f>IFERROR(VLOOKUP(Table1[[#This Row],[Ticker]],[1]!Table1[[Symbol]:[Industry]],2,FALSE),"-")</f>
        <v>-</v>
      </c>
      <c r="D4119" t="s">
        <v>553</v>
      </c>
      <c r="E4119">
        <v>15.738</v>
      </c>
      <c r="F4119">
        <v>52.46</v>
      </c>
      <c r="G4119">
        <v>-51.265972534807702</v>
      </c>
      <c r="H4119">
        <v>6.3950661905059398</v>
      </c>
      <c r="I4119">
        <v>13.114019048478401</v>
      </c>
      <c r="J4119">
        <v>-0.76243741453936598</v>
      </c>
      <c r="K4119">
        <v>53.799918239708603</v>
      </c>
      <c r="L4119">
        <v>54.8179465019522</v>
      </c>
      <c r="M4119">
        <v>55.659094569694801</v>
      </c>
      <c r="N4119">
        <v>7.7882598263971702E-4</v>
      </c>
      <c r="O4119">
        <v>95.386961494471905</v>
      </c>
      <c r="P4119">
        <v>57.490243170219102</v>
      </c>
    </row>
    <row r="4120" spans="1:17" hidden="1" x14ac:dyDescent="0.3">
      <c r="A4120" t="s">
        <v>8401</v>
      </c>
      <c r="B4120" t="s">
        <v>8402</v>
      </c>
      <c r="C4120" t="str">
        <f>IFERROR(VLOOKUP(Table1[[#This Row],[Ticker]],[1]!Table1[[Symbol]:[Industry]],2,FALSE),"-")</f>
        <v>-</v>
      </c>
      <c r="E4120">
        <v>15.736000000000001</v>
      </c>
      <c r="F4120">
        <v>113</v>
      </c>
      <c r="G4120">
        <v>14.4079321475485</v>
      </c>
      <c r="H4120">
        <v>32.000492339912697</v>
      </c>
      <c r="I4120">
        <v>10.2787681421943</v>
      </c>
      <c r="J4120">
        <v>-1.0728587005704</v>
      </c>
      <c r="K4120">
        <v>106.02133482983101</v>
      </c>
      <c r="L4120">
        <v>109.563653960089</v>
      </c>
      <c r="M4120">
        <v>62.399446037964601</v>
      </c>
      <c r="N4120">
        <v>1.71028037383177</v>
      </c>
      <c r="O4120">
        <v>49.486725663716797</v>
      </c>
      <c r="P4120">
        <v>41.25</v>
      </c>
      <c r="Q4120">
        <v>4.6941437441790001E-3</v>
      </c>
    </row>
    <row r="4121" spans="1:17" hidden="1" x14ac:dyDescent="0.3">
      <c r="A4121" t="s">
        <v>8403</v>
      </c>
      <c r="B4121" t="s">
        <v>8404</v>
      </c>
      <c r="C4121" t="str">
        <f>IFERROR(VLOOKUP(Table1[[#This Row],[Ticker]],[1]!Table1[[Symbol]:[Industry]],2,FALSE),"-")</f>
        <v>-</v>
      </c>
      <c r="D4121" t="s">
        <v>21</v>
      </c>
      <c r="E4121">
        <v>15.722519999999999</v>
      </c>
      <c r="F4121">
        <v>38.5</v>
      </c>
      <c r="G4121">
        <v>-53.443916555782202</v>
      </c>
      <c r="H4121">
        <v>17.008551939253501</v>
      </c>
      <c r="I4121">
        <v>-43.864567502836501</v>
      </c>
      <c r="J4121">
        <v>6.4937984131250301</v>
      </c>
      <c r="K4121">
        <v>36.4835904523948</v>
      </c>
      <c r="L4121">
        <v>45.768585471967398</v>
      </c>
      <c r="M4121">
        <v>82.3820588187656</v>
      </c>
      <c r="N4121">
        <v>0.37098251547231997</v>
      </c>
      <c r="O4121">
        <v>81.558441558441501</v>
      </c>
      <c r="P4121">
        <v>36.042402826855103</v>
      </c>
      <c r="Q4121">
        <v>5.1157881566404002E-2</v>
      </c>
    </row>
    <row r="4122" spans="1:17" hidden="1" x14ac:dyDescent="0.3">
      <c r="A4122" t="s">
        <v>8405</v>
      </c>
      <c r="B4122" t="s">
        <v>8406</v>
      </c>
      <c r="C4122" t="str">
        <f>IFERROR(VLOOKUP(Table1[[#This Row],[Ticker]],[1]!Table1[[Symbol]:[Industry]],2,FALSE),"-")</f>
        <v>-</v>
      </c>
      <c r="D4122" t="s">
        <v>700</v>
      </c>
      <c r="E4122">
        <v>15.685584</v>
      </c>
      <c r="F4122">
        <v>54.38</v>
      </c>
      <c r="G4122">
        <v>175.709074411307</v>
      </c>
      <c r="H4122">
        <v>-15.4423982351072</v>
      </c>
      <c r="I4122">
        <v>214.304943875905</v>
      </c>
      <c r="J4122">
        <v>-0.76243741453936598</v>
      </c>
      <c r="K4122">
        <v>53.743147719130199</v>
      </c>
      <c r="L4122">
        <v>37.694833860311597</v>
      </c>
      <c r="M4122">
        <v>47.466886628074697</v>
      </c>
      <c r="N4122">
        <v>2.8443163097199302</v>
      </c>
      <c r="O4122">
        <v>14.3435086428834</v>
      </c>
      <c r="P4122">
        <v>226.41056422569</v>
      </c>
    </row>
    <row r="4123" spans="1:17" hidden="1" x14ac:dyDescent="0.3">
      <c r="A4123" t="s">
        <v>8407</v>
      </c>
      <c r="B4123" t="s">
        <v>8408</v>
      </c>
      <c r="C4123" t="str">
        <f>IFERROR(VLOOKUP(Table1[[#This Row],[Ticker]],[1]!Table1[[Symbol]:[Industry]],2,FALSE),"-")</f>
        <v>-</v>
      </c>
      <c r="E4123">
        <v>15.68</v>
      </c>
      <c r="F4123">
        <v>29.4</v>
      </c>
      <c r="G4123">
        <v>6.9917927012854602</v>
      </c>
      <c r="H4123">
        <v>-34.169888240411602</v>
      </c>
      <c r="I4123">
        <v>-4.1780432936079501</v>
      </c>
      <c r="J4123">
        <v>-4.7734075893765304</v>
      </c>
      <c r="K4123">
        <v>31.526602803330402</v>
      </c>
      <c r="L4123">
        <v>27.669705046837901</v>
      </c>
      <c r="M4123">
        <v>20.767378321408899</v>
      </c>
      <c r="N4123">
        <v>0.160026737967914</v>
      </c>
      <c r="O4123">
        <v>43.741496598639401</v>
      </c>
      <c r="P4123">
        <v>45.400593471809998</v>
      </c>
      <c r="Q4123">
        <v>0.10560382846345</v>
      </c>
    </row>
    <row r="4124" spans="1:17" hidden="1" x14ac:dyDescent="0.3">
      <c r="A4124" t="s">
        <v>8409</v>
      </c>
      <c r="B4124" t="s">
        <v>8410</v>
      </c>
      <c r="C4124" t="str">
        <f>IFERROR(VLOOKUP(Table1[[#This Row],[Ticker]],[1]!Table1[[Symbol]:[Industry]],2,FALSE),"-")</f>
        <v>-</v>
      </c>
      <c r="D4124" t="s">
        <v>553</v>
      </c>
      <c r="E4124">
        <v>15.646280000000001</v>
      </c>
      <c r="F4124">
        <v>52</v>
      </c>
      <c r="G4124">
        <v>25.467122178701199</v>
      </c>
      <c r="H4124">
        <v>-16.920370969439698</v>
      </c>
      <c r="I4124">
        <v>9.3023080394366708</v>
      </c>
      <c r="J4124">
        <v>3.2375625854606298</v>
      </c>
      <c r="K4124">
        <v>49.789257739700197</v>
      </c>
      <c r="L4124">
        <v>42.039884631388198</v>
      </c>
      <c r="M4124">
        <v>51.136980688071802</v>
      </c>
      <c r="N4124">
        <v>0.27171895464520202</v>
      </c>
      <c r="O4124">
        <v>21.1538461538461</v>
      </c>
      <c r="P4124">
        <v>85.581727337616002</v>
      </c>
      <c r="Q4124">
        <v>0.14296646448417599</v>
      </c>
    </row>
    <row r="4125" spans="1:17" hidden="1" x14ac:dyDescent="0.3">
      <c r="A4125" t="s">
        <v>8411</v>
      </c>
      <c r="B4125" t="s">
        <v>8412</v>
      </c>
      <c r="C4125" t="str">
        <f>IFERROR(VLOOKUP(Table1[[#This Row],[Ticker]],[1]!Table1[[Symbol]:[Industry]],2,FALSE),"-")</f>
        <v>-</v>
      </c>
      <c r="D4125" t="s">
        <v>413</v>
      </c>
      <c r="E4125">
        <v>15.6416</v>
      </c>
      <c r="F4125">
        <v>14.59</v>
      </c>
      <c r="G4125">
        <v>96.346054903249893</v>
      </c>
      <c r="H4125">
        <v>5.1271859933714303</v>
      </c>
      <c r="I4125">
        <v>21.453989386730399</v>
      </c>
      <c r="J4125">
        <v>3.0332837724861599</v>
      </c>
      <c r="K4125">
        <v>14.0638863455519</v>
      </c>
      <c r="L4125">
        <v>11.7997223853395</v>
      </c>
      <c r="M4125">
        <v>57.0836403417198</v>
      </c>
      <c r="N4125">
        <v>1.2874690123320101</v>
      </c>
      <c r="O4125">
        <v>21.658670322138398</v>
      </c>
      <c r="P4125">
        <v>137.23577235772299</v>
      </c>
      <c r="Q4125">
        <v>9.9103333870684998E-2</v>
      </c>
    </row>
    <row r="4126" spans="1:17" hidden="1" x14ac:dyDescent="0.3">
      <c r="A4126" t="s">
        <v>8413</v>
      </c>
      <c r="B4126" t="s">
        <v>8414</v>
      </c>
      <c r="C4126" t="str">
        <f>IFERROR(VLOOKUP(Table1[[#This Row],[Ticker]],[1]!Table1[[Symbol]:[Industry]],2,FALSE),"-")</f>
        <v>-</v>
      </c>
      <c r="D4126" t="s">
        <v>413</v>
      </c>
      <c r="E4126">
        <v>15.60375</v>
      </c>
      <c r="F4126">
        <v>1.81</v>
      </c>
      <c r="G4126">
        <v>54.597963300196497</v>
      </c>
      <c r="H4126">
        <v>46.944035810221202</v>
      </c>
      <c r="I4126">
        <v>5.6226543597829899</v>
      </c>
      <c r="J4126">
        <v>26.754341108950499</v>
      </c>
      <c r="K4126">
        <v>1.36137764643897</v>
      </c>
      <c r="L4126">
        <v>1.29479561751154</v>
      </c>
      <c r="M4126">
        <v>96.353709672949094</v>
      </c>
      <c r="N4126">
        <v>2.5185118369119199</v>
      </c>
      <c r="O4126">
        <v>11.6022099447513</v>
      </c>
      <c r="P4126">
        <v>118.072289156626</v>
      </c>
      <c r="Q4126">
        <v>0.11875580488904799</v>
      </c>
    </row>
    <row r="4127" spans="1:17" hidden="1" x14ac:dyDescent="0.3">
      <c r="A4127" t="s">
        <v>8415</v>
      </c>
      <c r="B4127" t="s">
        <v>8416</v>
      </c>
      <c r="C4127" t="str">
        <f>IFERROR(VLOOKUP(Table1[[#This Row],[Ticker]],[1]!Table1[[Symbol]:[Industry]],2,FALSE),"-")</f>
        <v>-</v>
      </c>
      <c r="D4127" t="s">
        <v>637</v>
      </c>
      <c r="E4127">
        <v>15.540038129999999</v>
      </c>
      <c r="F4127">
        <v>12.9</v>
      </c>
      <c r="G4127">
        <v>-14.906790373096401</v>
      </c>
      <c r="H4127">
        <v>3.3044254206108601</v>
      </c>
      <c r="I4127">
        <v>-14.624745299381299</v>
      </c>
      <c r="J4127">
        <v>-6.74835290749711</v>
      </c>
      <c r="K4127">
        <v>12.94411379366</v>
      </c>
      <c r="L4127">
        <v>12.443912261502099</v>
      </c>
      <c r="M4127">
        <v>48.190682760798303</v>
      </c>
      <c r="N4127">
        <v>2.1588858081606399</v>
      </c>
      <c r="O4127">
        <v>22.4031007751937</v>
      </c>
      <c r="P4127">
        <v>28.8711288711288</v>
      </c>
      <c r="Q4127">
        <v>3.1175536412877E-2</v>
      </c>
    </row>
    <row r="4128" spans="1:17" hidden="1" x14ac:dyDescent="0.3">
      <c r="A4128" t="s">
        <v>8417</v>
      </c>
      <c r="B4128" t="s">
        <v>8418</v>
      </c>
      <c r="C4128" t="str">
        <f>IFERROR(VLOOKUP(Table1[[#This Row],[Ticker]],[1]!Table1[[Symbol]:[Industry]],2,FALSE),"-")</f>
        <v>-</v>
      </c>
      <c r="D4128" t="s">
        <v>140</v>
      </c>
      <c r="E4128">
        <v>15.525840000000001</v>
      </c>
      <c r="F4128">
        <v>27.2</v>
      </c>
      <c r="G4128">
        <v>-32.3819883071315</v>
      </c>
      <c r="H4128">
        <v>4.4876042749515301</v>
      </c>
      <c r="I4128">
        <v>50.964438324321399</v>
      </c>
      <c r="J4128">
        <v>9.2375625854606191</v>
      </c>
      <c r="K4128">
        <v>23.015354763479198</v>
      </c>
      <c r="L4128">
        <v>20.503272095779</v>
      </c>
      <c r="M4128">
        <v>69.1799117377588</v>
      </c>
      <c r="N4128">
        <v>0.77380301722862999</v>
      </c>
      <c r="O4128">
        <v>7.6102941176470598</v>
      </c>
      <c r="P4128">
        <v>108.90937019969201</v>
      </c>
      <c r="Q4128">
        <v>8.7009939483431997E-2</v>
      </c>
    </row>
    <row r="4129" spans="1:17" hidden="1" x14ac:dyDescent="0.3">
      <c r="A4129" t="s">
        <v>8419</v>
      </c>
      <c r="B4129" t="s">
        <v>8420</v>
      </c>
      <c r="C4129" t="str">
        <f>IFERROR(VLOOKUP(Table1[[#This Row],[Ticker]],[1]!Table1[[Symbol]:[Industry]],2,FALSE),"-")</f>
        <v>-</v>
      </c>
      <c r="D4129" t="s">
        <v>711</v>
      </c>
      <c r="E4129">
        <v>15.501888424000001</v>
      </c>
      <c r="F4129">
        <v>89.67</v>
      </c>
      <c r="G4129">
        <v>22.205851931287</v>
      </c>
      <c r="H4129">
        <v>3.2182096168307899</v>
      </c>
      <c r="I4129">
        <v>3.1845264499569699</v>
      </c>
      <c r="J4129">
        <v>0.798986236436522</v>
      </c>
      <c r="K4129">
        <v>82.981859422244099</v>
      </c>
      <c r="L4129">
        <v>76.157600387944797</v>
      </c>
      <c r="M4129">
        <v>40.888200527429397</v>
      </c>
      <c r="N4129">
        <v>1.1114514580111901</v>
      </c>
      <c r="O4129">
        <v>0.13382402141184299</v>
      </c>
      <c r="P4129">
        <v>49.350433044636901</v>
      </c>
    </row>
    <row r="4130" spans="1:17" hidden="1" x14ac:dyDescent="0.3">
      <c r="A4130" t="s">
        <v>8421</v>
      </c>
      <c r="B4130" t="s">
        <v>8422</v>
      </c>
      <c r="C4130" t="str">
        <f>IFERROR(VLOOKUP(Table1[[#This Row],[Ticker]],[1]!Table1[[Symbol]:[Industry]],2,FALSE),"-")</f>
        <v>-</v>
      </c>
      <c r="E4130">
        <v>15.450435000000001</v>
      </c>
      <c r="F4130">
        <v>43.06</v>
      </c>
      <c r="G4130">
        <v>-71.639223524170703</v>
      </c>
      <c r="H4130">
        <v>-17.415514751576499</v>
      </c>
      <c r="I4130">
        <v>-57.1469999970518</v>
      </c>
      <c r="J4130">
        <v>-5.4291040812060301</v>
      </c>
      <c r="K4130">
        <v>48.835941740937699</v>
      </c>
      <c r="M4130">
        <v>35.576705102686802</v>
      </c>
      <c r="N4130">
        <v>0.27494456762749397</v>
      </c>
      <c r="O4130">
        <v>82.8843474222015</v>
      </c>
      <c r="P4130">
        <v>2.5238095238095202</v>
      </c>
    </row>
    <row r="4131" spans="1:17" hidden="1" x14ac:dyDescent="0.3">
      <c r="A4131" t="s">
        <v>8423</v>
      </c>
      <c r="B4131" t="s">
        <v>8424</v>
      </c>
      <c r="C4131" t="str">
        <f>IFERROR(VLOOKUP(Table1[[#This Row],[Ticker]],[1]!Table1[[Symbol]:[Industry]],2,FALSE),"-")</f>
        <v>-</v>
      </c>
      <c r="D4131" t="s">
        <v>891</v>
      </c>
      <c r="E4131">
        <v>15.417327200000001</v>
      </c>
      <c r="F4131">
        <v>26.88</v>
      </c>
      <c r="G4131">
        <v>108.357788627707</v>
      </c>
      <c r="H4131">
        <v>35.241802559600899</v>
      </c>
      <c r="I4131">
        <v>-19.8865334739512</v>
      </c>
      <c r="J4131">
        <v>-26.6990368381704</v>
      </c>
      <c r="K4131">
        <v>24.947381243822299</v>
      </c>
      <c r="L4131">
        <v>21.2892351924155</v>
      </c>
      <c r="M4131">
        <v>44.5760647956048</v>
      </c>
      <c r="N4131">
        <v>4.4358937990337299</v>
      </c>
      <c r="O4131">
        <v>53.199404761904702</v>
      </c>
      <c r="P4131">
        <v>139.57219251336801</v>
      </c>
      <c r="Q4131">
        <v>7.2276087717884005E-2</v>
      </c>
    </row>
    <row r="4132" spans="1:17" hidden="1" x14ac:dyDescent="0.3">
      <c r="A4132" t="s">
        <v>8425</v>
      </c>
      <c r="B4132" t="s">
        <v>8426</v>
      </c>
      <c r="C4132" t="str">
        <f>IFERROR(VLOOKUP(Table1[[#This Row],[Ticker]],[1]!Table1[[Symbol]:[Industry]],2,FALSE),"-")</f>
        <v>-</v>
      </c>
      <c r="D4132" t="s">
        <v>46</v>
      </c>
      <c r="E4132">
        <v>15.3847</v>
      </c>
      <c r="F4132">
        <v>23</v>
      </c>
      <c r="G4132">
        <v>129.153518855752</v>
      </c>
      <c r="H4132">
        <v>-5.4888646226791797</v>
      </c>
      <c r="I4132">
        <v>-23.2778285869427</v>
      </c>
      <c r="J4132">
        <v>-1.1953378474398</v>
      </c>
      <c r="K4132">
        <v>24.3379133483831</v>
      </c>
      <c r="L4132">
        <v>19.217960689435401</v>
      </c>
      <c r="M4132">
        <v>62.884260924912397</v>
      </c>
      <c r="N4132">
        <v>0.68390804597701105</v>
      </c>
      <c r="O4132">
        <v>73.478260869565204</v>
      </c>
      <c r="P4132">
        <v>182.20858895705501</v>
      </c>
      <c r="Q4132">
        <v>0.19545793478219201</v>
      </c>
    </row>
    <row r="4133" spans="1:17" hidden="1" x14ac:dyDescent="0.3">
      <c r="A4133" t="s">
        <v>8427</v>
      </c>
      <c r="B4133" t="s">
        <v>8428</v>
      </c>
      <c r="C4133" t="str">
        <f>IFERROR(VLOOKUP(Table1[[#This Row],[Ticker]],[1]!Table1[[Symbol]:[Industry]],2,FALSE),"-")</f>
        <v>-</v>
      </c>
      <c r="E4133">
        <v>15.377140118</v>
      </c>
      <c r="F4133">
        <v>11.75</v>
      </c>
      <c r="G4133">
        <v>10.2258702769407</v>
      </c>
      <c r="H4133">
        <v>-6.0124859289091699</v>
      </c>
      <c r="I4133">
        <v>-21.9404410440474</v>
      </c>
      <c r="J4133">
        <v>-1.4599090797529599</v>
      </c>
      <c r="K4133">
        <v>11.4577050633326</v>
      </c>
      <c r="L4133">
        <v>11.4742510368709</v>
      </c>
      <c r="M4133">
        <v>48.634968842818303</v>
      </c>
      <c r="N4133">
        <v>1.3736640662764199</v>
      </c>
      <c r="O4133">
        <v>36.170212765957402</v>
      </c>
      <c r="P4133">
        <v>56.6666666666666</v>
      </c>
      <c r="Q4133">
        <v>-1.0319411163787999E-2</v>
      </c>
    </row>
    <row r="4134" spans="1:17" hidden="1" x14ac:dyDescent="0.3">
      <c r="A4134" t="s">
        <v>8429</v>
      </c>
      <c r="B4134" t="s">
        <v>8430</v>
      </c>
      <c r="C4134" t="str">
        <f>IFERROR(VLOOKUP(Table1[[#This Row],[Ticker]],[1]!Table1[[Symbol]:[Industry]],2,FALSE),"-")</f>
        <v>-</v>
      </c>
      <c r="E4134">
        <v>15.347596004</v>
      </c>
      <c r="F4134">
        <v>15.15</v>
      </c>
      <c r="G4134">
        <v>-72.754727917933707</v>
      </c>
      <c r="H4134">
        <v>-8.8135399473544904</v>
      </c>
      <c r="I4134">
        <v>-40.548531966843697</v>
      </c>
      <c r="J4134">
        <v>2.3544457023437499</v>
      </c>
      <c r="K4134">
        <v>16.907383686919601</v>
      </c>
      <c r="L4134">
        <v>19.8939537156052</v>
      </c>
      <c r="M4134">
        <v>53.351803315455797</v>
      </c>
      <c r="N4134">
        <v>1.1409554864090099</v>
      </c>
      <c r="O4134">
        <v>86.402640264026402</v>
      </c>
      <c r="P4134">
        <v>7.67590618336886</v>
      </c>
      <c r="Q4134">
        <v>-4.1629485627607002E-2</v>
      </c>
    </row>
    <row r="4135" spans="1:17" hidden="1" x14ac:dyDescent="0.3">
      <c r="A4135" t="s">
        <v>8431</v>
      </c>
      <c r="B4135" t="s">
        <v>8432</v>
      </c>
      <c r="C4135" t="str">
        <f>IFERROR(VLOOKUP(Table1[[#This Row],[Ticker]],[1]!Table1[[Symbol]:[Industry]],2,FALSE),"-")</f>
        <v>-</v>
      </c>
      <c r="D4135" t="s">
        <v>413</v>
      </c>
      <c r="E4135">
        <v>15.3201532</v>
      </c>
      <c r="F4135">
        <v>15.3</v>
      </c>
      <c r="G4135">
        <v>179.597963300196</v>
      </c>
      <c r="H4135">
        <v>-20.180617929390898</v>
      </c>
      <c r="I4135">
        <v>194.09018682731499</v>
      </c>
      <c r="J4135">
        <v>-1.21727822025736</v>
      </c>
      <c r="K4135">
        <v>14.534770470801799</v>
      </c>
      <c r="M4135">
        <v>10.6463900976978</v>
      </c>
      <c r="O4135">
        <v>27.7777777777777</v>
      </c>
      <c r="P4135">
        <v>206</v>
      </c>
    </row>
    <row r="4136" spans="1:17" hidden="1" x14ac:dyDescent="0.3">
      <c r="A4136" t="s">
        <v>8433</v>
      </c>
      <c r="B4136" t="s">
        <v>8434</v>
      </c>
      <c r="C4136" t="str">
        <f>IFERROR(VLOOKUP(Table1[[#This Row],[Ticker]],[1]!Table1[[Symbol]:[Industry]],2,FALSE),"-")</f>
        <v>-</v>
      </c>
      <c r="D4136" t="s">
        <v>62</v>
      </c>
      <c r="E4136">
        <v>15.311999999999999</v>
      </c>
      <c r="F4136">
        <v>35.700000000000003</v>
      </c>
      <c r="G4136">
        <v>19.312249014482202</v>
      </c>
      <c r="H4136">
        <v>10.3669213823605</v>
      </c>
      <c r="I4136">
        <v>-5.3426489935800499</v>
      </c>
      <c r="J4136">
        <v>12.963052781539</v>
      </c>
      <c r="K4136">
        <v>30.508814992923899</v>
      </c>
      <c r="L4136">
        <v>29.6752836254804</v>
      </c>
      <c r="M4136">
        <v>85.705061940872795</v>
      </c>
      <c r="N4136">
        <v>1.6945245270885201</v>
      </c>
      <c r="O4136">
        <v>16.162464985994301</v>
      </c>
      <c r="P4136">
        <v>77.611940298507406</v>
      </c>
      <c r="Q4136">
        <v>0.11206530106035099</v>
      </c>
    </row>
    <row r="4137" spans="1:17" hidden="1" x14ac:dyDescent="0.3">
      <c r="A4137" t="s">
        <v>8435</v>
      </c>
      <c r="B4137" t="s">
        <v>8436</v>
      </c>
      <c r="C4137" t="str">
        <f>IFERROR(VLOOKUP(Table1[[#This Row],[Ticker]],[1]!Table1[[Symbol]:[Industry]],2,FALSE),"-")</f>
        <v>-</v>
      </c>
      <c r="D4137" t="s">
        <v>299</v>
      </c>
      <c r="E4137">
        <v>15.297698</v>
      </c>
      <c r="F4137">
        <v>70.010000000000005</v>
      </c>
      <c r="G4137">
        <v>-11.6315448965247</v>
      </c>
      <c r="H4137">
        <v>-14.362630856445399</v>
      </c>
      <c r="I4137">
        <v>-20.309656166273399</v>
      </c>
      <c r="J4137">
        <v>-7.5843552227585498</v>
      </c>
      <c r="K4137">
        <v>73.5973099788052</v>
      </c>
      <c r="L4137">
        <v>73.341842976537606</v>
      </c>
      <c r="M4137">
        <v>23.019935627969801</v>
      </c>
      <c r="N4137">
        <v>0.72722292089502005</v>
      </c>
      <c r="O4137">
        <v>24.439365804885</v>
      </c>
      <c r="P4137">
        <v>24.572953736654799</v>
      </c>
      <c r="Q4137">
        <v>8.1183045285579999E-2</v>
      </c>
    </row>
    <row r="4138" spans="1:17" hidden="1" x14ac:dyDescent="0.3">
      <c r="A4138" t="s">
        <v>8437</v>
      </c>
      <c r="B4138" t="s">
        <v>8438</v>
      </c>
      <c r="C4138" t="str">
        <f>IFERROR(VLOOKUP(Table1[[#This Row],[Ticker]],[1]!Table1[[Symbol]:[Industry]],2,FALSE),"-")</f>
        <v>-</v>
      </c>
      <c r="D4138" t="s">
        <v>101</v>
      </c>
      <c r="E4138">
        <v>15.282494700000001</v>
      </c>
      <c r="F4138">
        <v>27.65</v>
      </c>
      <c r="G4138">
        <v>4.9518825401015096</v>
      </c>
      <c r="H4138">
        <v>-4.25176838558294</v>
      </c>
      <c r="I4138">
        <v>-17.669867705745201</v>
      </c>
      <c r="J4138">
        <v>-1.38291311257453</v>
      </c>
      <c r="K4138">
        <v>31.581160835247001</v>
      </c>
      <c r="L4138">
        <v>30.5553859732698</v>
      </c>
      <c r="M4138">
        <v>31.9846327004099</v>
      </c>
      <c r="N4138">
        <v>0.888730003030198</v>
      </c>
      <c r="O4138">
        <v>61.121157323688898</v>
      </c>
      <c r="P4138">
        <v>46.606574761399699</v>
      </c>
      <c r="Q4138">
        <v>0.11055848804995</v>
      </c>
    </row>
    <row r="4139" spans="1:17" hidden="1" x14ac:dyDescent="0.3">
      <c r="A4139" t="s">
        <v>8439</v>
      </c>
      <c r="B4139" t="s">
        <v>8440</v>
      </c>
      <c r="C4139" t="str">
        <f>IFERROR(VLOOKUP(Table1[[#This Row],[Ticker]],[1]!Table1[[Symbol]:[Industry]],2,FALSE),"-")</f>
        <v>-</v>
      </c>
      <c r="D4139" t="s">
        <v>1175</v>
      </c>
      <c r="E4139">
        <v>15.273554280000001</v>
      </c>
      <c r="F4139">
        <v>2.67</v>
      </c>
      <c r="G4139">
        <v>35.416145118378303</v>
      </c>
      <c r="H4139">
        <v>41.058025447526902</v>
      </c>
      <c r="I4139">
        <v>15.233043970172499</v>
      </c>
      <c r="J4139">
        <v>24.570895918793902</v>
      </c>
      <c r="K4139">
        <v>2.13666192725722</v>
      </c>
      <c r="L4139">
        <v>1.89304563463669</v>
      </c>
      <c r="M4139">
        <v>91.188347738885298</v>
      </c>
      <c r="N4139">
        <v>2.5074618033209299</v>
      </c>
      <c r="O4139">
        <v>7.8651685393258397</v>
      </c>
      <c r="P4139">
        <v>90.714285714285694</v>
      </c>
      <c r="Q4139">
        <v>0.12789524020378901</v>
      </c>
    </row>
    <row r="4140" spans="1:17" hidden="1" x14ac:dyDescent="0.3">
      <c r="A4140" t="s">
        <v>8441</v>
      </c>
      <c r="B4140" t="s">
        <v>8442</v>
      </c>
      <c r="C4140" t="str">
        <f>IFERROR(VLOOKUP(Table1[[#This Row],[Ticker]],[1]!Table1[[Symbol]:[Industry]],2,FALSE),"-")</f>
        <v>-</v>
      </c>
      <c r="D4140" t="s">
        <v>384</v>
      </c>
      <c r="E4140">
        <v>15.271492104</v>
      </c>
      <c r="F4140">
        <v>3.65</v>
      </c>
      <c r="G4140">
        <v>-90.617722974313196</v>
      </c>
      <c r="H4140">
        <v>-17.177176310990799</v>
      </c>
      <c r="I4140">
        <v>-80.579341069680197</v>
      </c>
      <c r="J4140">
        <v>12.224575572473601</v>
      </c>
      <c r="K4140">
        <v>4.3723947851326797</v>
      </c>
      <c r="L4140">
        <v>8.8646292047498108</v>
      </c>
      <c r="M4140">
        <v>56.638245420963798</v>
      </c>
      <c r="N4140">
        <v>1.5436743706818301</v>
      </c>
      <c r="O4140">
        <v>283.561643835616</v>
      </c>
      <c r="P4140">
        <v>25</v>
      </c>
      <c r="Q4140">
        <v>-0.215571697992162</v>
      </c>
    </row>
    <row r="4141" spans="1:17" hidden="1" x14ac:dyDescent="0.3">
      <c r="A4141" t="s">
        <v>8443</v>
      </c>
      <c r="B4141" t="s">
        <v>8444</v>
      </c>
      <c r="C4141" t="str">
        <f>IFERROR(VLOOKUP(Table1[[#This Row],[Ticker]],[1]!Table1[[Symbol]:[Industry]],2,FALSE),"-")</f>
        <v>-</v>
      </c>
      <c r="D4141" t="s">
        <v>637</v>
      </c>
      <c r="E4141">
        <v>15.249000000000001</v>
      </c>
      <c r="F4141">
        <v>10.72</v>
      </c>
      <c r="G4141">
        <v>33.597963300196497</v>
      </c>
      <c r="H4141">
        <v>40.914973723034997</v>
      </c>
      <c r="I4141">
        <v>30.8331961482209</v>
      </c>
      <c r="J4141">
        <v>10.070060077938001</v>
      </c>
      <c r="K4141">
        <v>9.1006907796547605</v>
      </c>
      <c r="L4141">
        <v>7.8940983303243497</v>
      </c>
      <c r="M4141">
        <v>77.3318348414833</v>
      </c>
      <c r="N4141">
        <v>2.7188257132722899</v>
      </c>
      <c r="O4141">
        <v>17.444029850746201</v>
      </c>
      <c r="P4141">
        <v>94.909090909090907</v>
      </c>
      <c r="Q4141">
        <v>9.5823076915090996E-2</v>
      </c>
    </row>
    <row r="4142" spans="1:17" hidden="1" x14ac:dyDescent="0.3">
      <c r="A4142" t="s">
        <v>8445</v>
      </c>
      <c r="B4142" t="s">
        <v>8446</v>
      </c>
      <c r="C4142" t="str">
        <f>IFERROR(VLOOKUP(Table1[[#This Row],[Ticker]],[1]!Table1[[Symbol]:[Industry]],2,FALSE),"-")</f>
        <v>-</v>
      </c>
      <c r="D4142" t="s">
        <v>711</v>
      </c>
      <c r="E4142">
        <v>15.224317124999899</v>
      </c>
      <c r="F4142">
        <v>26.04</v>
      </c>
      <c r="G4142">
        <v>7.1617793467284203</v>
      </c>
      <c r="H4142">
        <v>-0.25212111531917603</v>
      </c>
      <c r="I4142">
        <v>4.2883126639955096</v>
      </c>
      <c r="J4142">
        <v>4.6187922387860202E-2</v>
      </c>
      <c r="K4142">
        <v>24.794522362513401</v>
      </c>
      <c r="L4142">
        <v>22.7773925184879</v>
      </c>
      <c r="M4142">
        <v>59.890528015670299</v>
      </c>
      <c r="N4142">
        <v>0.83718734381781701</v>
      </c>
      <c r="O4142">
        <v>1.76651305683563</v>
      </c>
      <c r="P4142">
        <v>37.7049180327868</v>
      </c>
    </row>
    <row r="4143" spans="1:17" hidden="1" x14ac:dyDescent="0.3">
      <c r="A4143" t="s">
        <v>8447</v>
      </c>
      <c r="B4143" t="s">
        <v>8448</v>
      </c>
      <c r="C4143" t="str">
        <f>IFERROR(VLOOKUP(Table1[[#This Row],[Ticker]],[1]!Table1[[Symbol]:[Industry]],2,FALSE),"-")</f>
        <v>-</v>
      </c>
      <c r="D4143" t="s">
        <v>637</v>
      </c>
      <c r="E4143">
        <v>15.2153849</v>
      </c>
      <c r="F4143">
        <v>3.74</v>
      </c>
      <c r="G4143">
        <v>93.597963300196497</v>
      </c>
      <c r="H4143">
        <v>15.589197100543799</v>
      </c>
      <c r="I4143">
        <v>37.690186827315401</v>
      </c>
      <c r="J4143">
        <v>-10.6419554868285</v>
      </c>
      <c r="K4143">
        <v>3.4731502088425801</v>
      </c>
      <c r="L4143">
        <v>2.7442536874336501</v>
      </c>
      <c r="M4143">
        <v>52.214632910284699</v>
      </c>
      <c r="N4143">
        <v>0.84853664806110396</v>
      </c>
      <c r="O4143">
        <v>16.3101604278074</v>
      </c>
      <c r="P4143">
        <v>126.666666666666</v>
      </c>
      <c r="Q4143">
        <v>4.1974356380705E-2</v>
      </c>
    </row>
    <row r="4144" spans="1:17" hidden="1" x14ac:dyDescent="0.3">
      <c r="A4144" t="s">
        <v>8449</v>
      </c>
      <c r="B4144" t="s">
        <v>8450</v>
      </c>
      <c r="C4144" t="str">
        <f>IFERROR(VLOOKUP(Table1[[#This Row],[Ticker]],[1]!Table1[[Symbol]:[Industry]],2,FALSE),"-")</f>
        <v>-</v>
      </c>
      <c r="D4144" t="s">
        <v>711</v>
      </c>
      <c r="E4144">
        <v>15.1879762019999</v>
      </c>
      <c r="F4144">
        <v>162.15</v>
      </c>
      <c r="G4144">
        <v>29.368489818629499</v>
      </c>
      <c r="H4144">
        <v>0.953039529148628</v>
      </c>
      <c r="I4144">
        <v>8.2992460607649505</v>
      </c>
      <c r="J4144">
        <v>-0.28006264645031198</v>
      </c>
      <c r="K4144">
        <v>153.83197909894099</v>
      </c>
      <c r="L4144">
        <v>136.93723879556299</v>
      </c>
      <c r="M4144">
        <v>55.3773054855941</v>
      </c>
      <c r="N4144">
        <v>0.90141938353747897</v>
      </c>
      <c r="O4144">
        <v>2.0536540240517902</v>
      </c>
      <c r="P4144">
        <v>58.179689786362196</v>
      </c>
    </row>
    <row r="4145" spans="1:17" hidden="1" x14ac:dyDescent="0.3">
      <c r="A4145" t="s">
        <v>8451</v>
      </c>
      <c r="B4145" t="s">
        <v>8452</v>
      </c>
      <c r="C4145" t="str">
        <f>IFERROR(VLOOKUP(Table1[[#This Row],[Ticker]],[1]!Table1[[Symbol]:[Industry]],2,FALSE),"-")</f>
        <v>-</v>
      </c>
      <c r="E4145">
        <v>15.1529974</v>
      </c>
      <c r="F4145">
        <v>22.5</v>
      </c>
      <c r="G4145">
        <v>31.8258114014623</v>
      </c>
      <c r="H4145">
        <v>-10.493110775250599</v>
      </c>
      <c r="I4145">
        <v>14.140606995382599</v>
      </c>
      <c r="J4145">
        <v>-5.7034081185183796</v>
      </c>
      <c r="K4145">
        <v>22.3889380980224</v>
      </c>
      <c r="L4145">
        <v>19.646405972126601</v>
      </c>
      <c r="M4145">
        <v>38.422956518237399</v>
      </c>
      <c r="N4145">
        <v>0.76666788295366095</v>
      </c>
      <c r="O4145">
        <v>30.177777777777699</v>
      </c>
      <c r="P4145">
        <v>92.967409948541999</v>
      </c>
      <c r="Q4145">
        <v>7.2443086961602995E-2</v>
      </c>
    </row>
    <row r="4146" spans="1:17" hidden="1" x14ac:dyDescent="0.3">
      <c r="A4146" t="s">
        <v>8453</v>
      </c>
      <c r="B4146" t="s">
        <v>8454</v>
      </c>
      <c r="C4146" t="str">
        <f>IFERROR(VLOOKUP(Table1[[#This Row],[Ticker]],[1]!Table1[[Symbol]:[Industry]],2,FALSE),"-")</f>
        <v>-</v>
      </c>
      <c r="D4146" t="s">
        <v>637</v>
      </c>
      <c r="E4146">
        <v>15.093</v>
      </c>
      <c r="F4146">
        <v>35.1</v>
      </c>
      <c r="G4146">
        <v>-24.6923873228112</v>
      </c>
      <c r="H4146">
        <v>-9.5457601081460801</v>
      </c>
      <c r="I4146">
        <v>-12.193904081775401</v>
      </c>
      <c r="J4146">
        <v>-11.517586155958099</v>
      </c>
      <c r="K4146">
        <v>37.242940955525803</v>
      </c>
      <c r="L4146">
        <v>36.103647627365497</v>
      </c>
      <c r="M4146">
        <v>42.581055751174702</v>
      </c>
      <c r="N4146">
        <v>0.20913782652582399</v>
      </c>
      <c r="O4146">
        <v>56.695156695156598</v>
      </c>
      <c r="P4146">
        <v>25.4915981408652</v>
      </c>
      <c r="Q4146">
        <v>-3.4808661247154003E-2</v>
      </c>
    </row>
    <row r="4147" spans="1:17" hidden="1" x14ac:dyDescent="0.3">
      <c r="A4147" t="s">
        <v>8455</v>
      </c>
      <c r="B4147" t="s">
        <v>8456</v>
      </c>
      <c r="C4147" t="str">
        <f>IFERROR(VLOOKUP(Table1[[#This Row],[Ticker]],[1]!Table1[[Symbol]:[Industry]],2,FALSE),"-")</f>
        <v>-</v>
      </c>
      <c r="D4147" t="s">
        <v>637</v>
      </c>
      <c r="E4147">
        <v>15.08735925</v>
      </c>
      <c r="F4147">
        <v>43.5</v>
      </c>
      <c r="G4147">
        <v>5.41614511837835</v>
      </c>
      <c r="H4147">
        <v>-8.7368152536085208</v>
      </c>
      <c r="I4147">
        <v>-10.0601292579104</v>
      </c>
      <c r="J4147">
        <v>-2.3493939362784899</v>
      </c>
      <c r="K4147">
        <v>44.481329257320603</v>
      </c>
      <c r="L4147">
        <v>42.417767782794201</v>
      </c>
      <c r="M4147">
        <v>54.707522503467104</v>
      </c>
      <c r="N4147">
        <v>0.71049118355817298</v>
      </c>
      <c r="O4147">
        <v>33.3333333333333</v>
      </c>
      <c r="P4147">
        <v>54.529307282415601</v>
      </c>
      <c r="Q4147">
        <v>0.14000282959264501</v>
      </c>
    </row>
    <row r="4148" spans="1:17" hidden="1" x14ac:dyDescent="0.3">
      <c r="A4148" t="s">
        <v>8457</v>
      </c>
      <c r="B4148" t="s">
        <v>8458</v>
      </c>
      <c r="C4148" t="str">
        <f>IFERROR(VLOOKUP(Table1[[#This Row],[Ticker]],[1]!Table1[[Symbol]:[Industry]],2,FALSE),"-")</f>
        <v>-</v>
      </c>
      <c r="D4148" t="s">
        <v>75</v>
      </c>
      <c r="E4148">
        <v>15.059749999999999</v>
      </c>
      <c r="F4148">
        <v>10.57</v>
      </c>
      <c r="G4148">
        <v>60.677609317895602</v>
      </c>
      <c r="H4148">
        <v>-14.7019818888937</v>
      </c>
      <c r="I4148">
        <v>39.958002919269497</v>
      </c>
      <c r="J4148">
        <v>-6.8341945442541601</v>
      </c>
      <c r="K4148">
        <v>10.996531314656901</v>
      </c>
      <c r="L4148">
        <v>10.3633302771864</v>
      </c>
      <c r="M4148">
        <v>27.7424372014634</v>
      </c>
      <c r="N4148">
        <v>0.915195761938425</v>
      </c>
      <c r="O4148">
        <v>98.202459791863703</v>
      </c>
      <c r="P4148">
        <v>110.557768924302</v>
      </c>
      <c r="Q4148">
        <v>5.1026870474029998E-2</v>
      </c>
    </row>
    <row r="4149" spans="1:17" hidden="1" x14ac:dyDescent="0.3">
      <c r="A4149" t="s">
        <v>8459</v>
      </c>
      <c r="B4149" t="s">
        <v>5866</v>
      </c>
      <c r="C4149" t="str">
        <f>IFERROR(VLOOKUP(Table1[[#This Row],[Ticker]],[1]!Table1[[Symbol]:[Industry]],2,FALSE),"-")</f>
        <v>-</v>
      </c>
      <c r="D4149" t="s">
        <v>481</v>
      </c>
      <c r="E4149">
        <v>15.053088600000001</v>
      </c>
      <c r="F4149">
        <v>1.87</v>
      </c>
      <c r="G4149">
        <v>-11.6781103194353</v>
      </c>
      <c r="H4149">
        <v>-17.672786619685201</v>
      </c>
      <c r="I4149">
        <v>-22.4361289621582</v>
      </c>
      <c r="J4149">
        <v>-4.3706848372197697</v>
      </c>
      <c r="K4149">
        <v>2.00829280051336</v>
      </c>
      <c r="L4149">
        <v>1.80687405892183</v>
      </c>
      <c r="M4149">
        <v>26.527888466301501</v>
      </c>
      <c r="N4149">
        <v>1.0826793157085699</v>
      </c>
      <c r="O4149">
        <v>42.245989304812802</v>
      </c>
      <c r="P4149">
        <v>32.624113475177303</v>
      </c>
      <c r="Q4149">
        <v>5.3802639533120998E-2</v>
      </c>
    </row>
    <row r="4150" spans="1:17" hidden="1" x14ac:dyDescent="0.3">
      <c r="A4150" t="s">
        <v>8460</v>
      </c>
      <c r="B4150" t="s">
        <v>8461</v>
      </c>
      <c r="C4150" t="str">
        <f>IFERROR(VLOOKUP(Table1[[#This Row],[Ticker]],[1]!Table1[[Symbol]:[Industry]],2,FALSE),"-")</f>
        <v>-</v>
      </c>
      <c r="D4150" t="s">
        <v>344</v>
      </c>
      <c r="E4150">
        <v>15.0381474</v>
      </c>
      <c r="F4150">
        <v>29.16</v>
      </c>
      <c r="G4150">
        <v>-22.2591795569463</v>
      </c>
      <c r="H4150">
        <v>15.7266445058734</v>
      </c>
      <c r="I4150">
        <v>1.11344264126894</v>
      </c>
      <c r="J4150">
        <v>3.4777126792692701</v>
      </c>
      <c r="K4150">
        <v>26.016722124368801</v>
      </c>
      <c r="L4150">
        <v>26.953940871443301</v>
      </c>
      <c r="M4150">
        <v>53.106077168395899</v>
      </c>
      <c r="N4150">
        <v>1.1640877898259601</v>
      </c>
      <c r="O4150">
        <v>27.914951989026001</v>
      </c>
      <c r="P4150">
        <v>52.6701570680628</v>
      </c>
    </row>
    <row r="4151" spans="1:17" hidden="1" x14ac:dyDescent="0.3">
      <c r="A4151" t="s">
        <v>8462</v>
      </c>
      <c r="B4151" t="s">
        <v>8463</v>
      </c>
      <c r="C4151" t="str">
        <f>IFERROR(VLOOKUP(Table1[[#This Row],[Ticker]],[1]!Table1[[Symbol]:[Industry]],2,FALSE),"-")</f>
        <v>-</v>
      </c>
      <c r="D4151" t="s">
        <v>21</v>
      </c>
      <c r="E4151">
        <v>14.979457500000001</v>
      </c>
      <c r="F4151">
        <v>14.53</v>
      </c>
      <c r="G4151">
        <v>-40.653958639484102</v>
      </c>
      <c r="H4151">
        <v>-4.7038515137223902</v>
      </c>
      <c r="I4151">
        <v>-43.307358026320003</v>
      </c>
      <c r="J4151">
        <v>-4.4786536307555798</v>
      </c>
      <c r="K4151">
        <v>15.1191732651102</v>
      </c>
      <c r="L4151">
        <v>16.762029447462201</v>
      </c>
      <c r="M4151">
        <v>50.028802677669098</v>
      </c>
      <c r="N4151">
        <v>0.89734023513439998</v>
      </c>
      <c r="O4151">
        <v>87.543014452856099</v>
      </c>
      <c r="P4151">
        <v>18.515497553017902</v>
      </c>
      <c r="Q4151">
        <v>9.2746934513547E-2</v>
      </c>
    </row>
    <row r="4152" spans="1:17" hidden="1" x14ac:dyDescent="0.3">
      <c r="A4152" t="s">
        <v>8464</v>
      </c>
      <c r="B4152" t="s">
        <v>8465</v>
      </c>
      <c r="C4152" t="str">
        <f>IFERROR(VLOOKUP(Table1[[#This Row],[Ticker]],[1]!Table1[[Symbol]:[Industry]],2,FALSE),"-")</f>
        <v>-</v>
      </c>
      <c r="E4152">
        <v>14.9625</v>
      </c>
      <c r="F4152">
        <v>40.89</v>
      </c>
      <c r="G4152">
        <v>-30.2807390975467</v>
      </c>
      <c r="H4152">
        <v>-0.228377982882189</v>
      </c>
      <c r="I4152">
        <v>23.9373629070496</v>
      </c>
      <c r="J4152">
        <v>-5.7624374145393604</v>
      </c>
      <c r="K4152">
        <v>36.344660404996198</v>
      </c>
      <c r="M4152">
        <v>43.509159634069199</v>
      </c>
      <c r="N4152">
        <v>0.23156089193825</v>
      </c>
      <c r="O4152">
        <v>7.5813157251161698</v>
      </c>
      <c r="P4152">
        <v>81.330376940132993</v>
      </c>
    </row>
    <row r="4153" spans="1:17" hidden="1" x14ac:dyDescent="0.3">
      <c r="A4153" t="s">
        <v>8466</v>
      </c>
      <c r="B4153" t="s">
        <v>8467</v>
      </c>
      <c r="C4153" t="str">
        <f>IFERROR(VLOOKUP(Table1[[#This Row],[Ticker]],[1]!Table1[[Symbol]:[Industry]],2,FALSE),"-")</f>
        <v>-</v>
      </c>
      <c r="E4153">
        <v>14.923359</v>
      </c>
      <c r="F4153">
        <v>56</v>
      </c>
      <c r="G4153">
        <v>-57.4025295534259</v>
      </c>
      <c r="H4153">
        <v>-1.8712508139825601</v>
      </c>
      <c r="I4153">
        <v>-38.031185204346798</v>
      </c>
      <c r="J4153">
        <v>0.48756258546063602</v>
      </c>
      <c r="K4153">
        <v>50.923875132897003</v>
      </c>
      <c r="M4153">
        <v>47.728776551522202</v>
      </c>
      <c r="N4153">
        <v>2.8308400460299099</v>
      </c>
      <c r="O4153">
        <v>60.714285714285701</v>
      </c>
      <c r="P4153">
        <v>19.1489361702127</v>
      </c>
    </row>
    <row r="4154" spans="1:17" hidden="1" x14ac:dyDescent="0.3">
      <c r="A4154" t="s">
        <v>8468</v>
      </c>
      <c r="B4154" t="s">
        <v>8469</v>
      </c>
      <c r="C4154" t="str">
        <f>IFERROR(VLOOKUP(Table1[[#This Row],[Ticker]],[1]!Table1[[Symbol]:[Industry]],2,FALSE),"-")</f>
        <v>-</v>
      </c>
      <c r="D4154" t="s">
        <v>111</v>
      </c>
      <c r="E4154">
        <v>14.894640000000001</v>
      </c>
      <c r="F4154">
        <v>16.12</v>
      </c>
      <c r="G4154">
        <v>346.32523602746897</v>
      </c>
      <c r="H4154">
        <v>6.1754295855933901</v>
      </c>
      <c r="I4154">
        <v>-27.600189741722101</v>
      </c>
      <c r="J4154">
        <v>-0.88394409740692104</v>
      </c>
      <c r="K4154">
        <v>18.928510173617401</v>
      </c>
      <c r="L4154">
        <v>18.555469476447701</v>
      </c>
      <c r="M4154">
        <v>47.745903600865503</v>
      </c>
      <c r="N4154">
        <v>0.682915833974029</v>
      </c>
      <c r="O4154">
        <v>145.285359801488</v>
      </c>
      <c r="P4154">
        <v>372.72727272727201</v>
      </c>
      <c r="Q4154">
        <v>0.162686268264639</v>
      </c>
    </row>
    <row r="4155" spans="1:17" hidden="1" x14ac:dyDescent="0.3">
      <c r="A4155" t="s">
        <v>8470</v>
      </c>
      <c r="B4155" t="s">
        <v>8471</v>
      </c>
      <c r="C4155" t="str">
        <f>IFERROR(VLOOKUP(Table1[[#This Row],[Ticker]],[1]!Table1[[Symbol]:[Industry]],2,FALSE),"-")</f>
        <v>-</v>
      </c>
      <c r="D4155" t="s">
        <v>256</v>
      </c>
      <c r="E4155">
        <v>14.86375</v>
      </c>
      <c r="F4155">
        <v>13.04</v>
      </c>
      <c r="G4155">
        <v>33.597963300196497</v>
      </c>
      <c r="H4155">
        <v>0.360702476887928</v>
      </c>
      <c r="I4155">
        <v>-26.120339488473999</v>
      </c>
      <c r="J4155">
        <v>-3.3798354129997099</v>
      </c>
      <c r="K4155">
        <v>12.601512240668599</v>
      </c>
      <c r="L4155">
        <v>11.8505448227403</v>
      </c>
      <c r="M4155">
        <v>44.205730716046801</v>
      </c>
      <c r="N4155">
        <v>1.60179816139016</v>
      </c>
      <c r="O4155">
        <v>22.315950920245399</v>
      </c>
      <c r="Q4155">
        <v>5.7743442078766E-2</v>
      </c>
    </row>
    <row r="4156" spans="1:17" hidden="1" x14ac:dyDescent="0.3">
      <c r="A4156" t="s">
        <v>8472</v>
      </c>
      <c r="B4156" t="s">
        <v>8473</v>
      </c>
      <c r="C4156" t="str">
        <f>IFERROR(VLOOKUP(Table1[[#This Row],[Ticker]],[1]!Table1[[Symbol]:[Industry]],2,FALSE),"-")</f>
        <v>-</v>
      </c>
      <c r="D4156" t="s">
        <v>896</v>
      </c>
      <c r="E4156">
        <v>14.8446801</v>
      </c>
      <c r="F4156">
        <v>8.07</v>
      </c>
      <c r="G4156">
        <v>-102.305291402699</v>
      </c>
      <c r="H4156">
        <v>-22.3074261780828</v>
      </c>
      <c r="I4156">
        <v>-87.813067875580899</v>
      </c>
      <c r="J4156">
        <v>-15.862437414539301</v>
      </c>
      <c r="K4156">
        <v>12.8533629994999</v>
      </c>
      <c r="M4156">
        <v>22.590045967485199</v>
      </c>
      <c r="N4156">
        <v>2.19996098322278</v>
      </c>
      <c r="O4156">
        <v>336.80297397769499</v>
      </c>
      <c r="P4156">
        <v>0</v>
      </c>
    </row>
    <row r="4157" spans="1:17" hidden="1" x14ac:dyDescent="0.3">
      <c r="A4157" t="s">
        <v>8474</v>
      </c>
      <c r="B4157" t="s">
        <v>8475</v>
      </c>
      <c r="C4157" t="str">
        <f>IFERROR(VLOOKUP(Table1[[#This Row],[Ticker]],[1]!Table1[[Symbol]:[Industry]],2,FALSE),"-")</f>
        <v>-</v>
      </c>
      <c r="D4157" t="s">
        <v>49</v>
      </c>
      <c r="E4157">
        <v>14.838372</v>
      </c>
      <c r="F4157">
        <v>34.799999999999997</v>
      </c>
      <c r="G4157">
        <v>15.6387796267271</v>
      </c>
      <c r="H4157">
        <v>-15.5958099481335</v>
      </c>
      <c r="I4157">
        <v>22.349446086574702</v>
      </c>
      <c r="J4157">
        <v>-4.0957707478726997</v>
      </c>
      <c r="K4157">
        <v>36.888516952903998</v>
      </c>
      <c r="L4157">
        <v>32.7469095467155</v>
      </c>
      <c r="M4157">
        <v>30.392459509344398</v>
      </c>
      <c r="N4157">
        <v>2.71494366895769</v>
      </c>
      <c r="O4157">
        <v>25.632183908045899</v>
      </c>
      <c r="P4157">
        <v>70.588235294117595</v>
      </c>
    </row>
    <row r="4158" spans="1:17" hidden="1" x14ac:dyDescent="0.3">
      <c r="A4158" t="s">
        <v>8476</v>
      </c>
      <c r="B4158" t="s">
        <v>8477</v>
      </c>
      <c r="C4158" t="str">
        <f>IFERROR(VLOOKUP(Table1[[#This Row],[Ticker]],[1]!Table1[[Symbol]:[Industry]],2,FALSE),"-")</f>
        <v>-</v>
      </c>
      <c r="D4158" t="s">
        <v>938</v>
      </c>
      <c r="E4158">
        <v>14.8360208</v>
      </c>
      <c r="F4158">
        <v>40.51</v>
      </c>
      <c r="G4158">
        <v>-8.8445733932401698</v>
      </c>
      <c r="H4158">
        <v>-16.664659841952599</v>
      </c>
      <c r="I4158">
        <v>-14.7635301990634</v>
      </c>
      <c r="J4158">
        <v>-14.453798059837601</v>
      </c>
      <c r="K4158">
        <v>44.320567787477003</v>
      </c>
      <c r="L4158">
        <v>43.667973549413396</v>
      </c>
      <c r="M4158">
        <v>32.835376601690697</v>
      </c>
      <c r="N4158">
        <v>0.28174138211416</v>
      </c>
      <c r="O4158">
        <v>48.0868921254011</v>
      </c>
      <c r="P4158">
        <v>22.646079321828601</v>
      </c>
      <c r="Q4158">
        <v>3.9143138312368E-2</v>
      </c>
    </row>
    <row r="4159" spans="1:17" hidden="1" x14ac:dyDescent="0.3">
      <c r="A4159" t="s">
        <v>8478</v>
      </c>
      <c r="B4159" t="s">
        <v>8479</v>
      </c>
      <c r="C4159" t="str">
        <f>IFERROR(VLOOKUP(Table1[[#This Row],[Ticker]],[1]!Table1[[Symbol]:[Industry]],2,FALSE),"-")</f>
        <v>-</v>
      </c>
      <c r="D4159" t="s">
        <v>481</v>
      </c>
      <c r="E4159">
        <v>14.809718650000001</v>
      </c>
      <c r="F4159">
        <v>12.54</v>
      </c>
      <c r="G4159">
        <v>-12.4020366998034</v>
      </c>
      <c r="H4159">
        <v>-10.2899055061942</v>
      </c>
      <c r="I4159">
        <v>-15.448274711146</v>
      </c>
      <c r="J4159">
        <v>-5.6948160939347598</v>
      </c>
      <c r="K4159">
        <v>12.3684175170039</v>
      </c>
      <c r="L4159">
        <v>12.3886530007067</v>
      </c>
      <c r="M4159">
        <v>24.739865509057999</v>
      </c>
      <c r="N4159">
        <v>1.0101010101010099</v>
      </c>
      <c r="O4159">
        <v>20.414673046251998</v>
      </c>
      <c r="P4159">
        <v>42.499999999999901</v>
      </c>
    </row>
    <row r="4160" spans="1:17" hidden="1" x14ac:dyDescent="0.3">
      <c r="A4160" t="s">
        <v>8480</v>
      </c>
      <c r="B4160" t="s">
        <v>8481</v>
      </c>
      <c r="C4160" t="str">
        <f>IFERROR(VLOOKUP(Table1[[#This Row],[Ticker]],[1]!Table1[[Symbol]:[Industry]],2,FALSE),"-")</f>
        <v>-</v>
      </c>
      <c r="D4160" t="s">
        <v>21</v>
      </c>
      <c r="E4160">
        <v>14.807297</v>
      </c>
      <c r="F4160">
        <v>83.2</v>
      </c>
      <c r="G4160">
        <v>57.8317985526323</v>
      </c>
      <c r="H4160">
        <v>-33.867583908088498</v>
      </c>
      <c r="I4160">
        <v>37.730474597099601</v>
      </c>
      <c r="J4160">
        <v>-4.8084744339982999</v>
      </c>
      <c r="K4160">
        <v>90.406277975618195</v>
      </c>
      <c r="L4160">
        <v>71.010043018113905</v>
      </c>
      <c r="M4160">
        <v>3.5865359719390399</v>
      </c>
      <c r="N4160">
        <v>2.1452226949980799</v>
      </c>
      <c r="O4160">
        <v>49.627403846153797</v>
      </c>
      <c r="P4160">
        <v>84.233835252435796</v>
      </c>
      <c r="Q4160">
        <v>6.9725489543984998E-2</v>
      </c>
    </row>
    <row r="4161" spans="1:17" hidden="1" x14ac:dyDescent="0.3">
      <c r="A4161" t="s">
        <v>8482</v>
      </c>
      <c r="B4161" t="s">
        <v>8483</v>
      </c>
      <c r="C4161" t="str">
        <f>IFERROR(VLOOKUP(Table1[[#This Row],[Ticker]],[1]!Table1[[Symbol]:[Industry]],2,FALSE),"-")</f>
        <v>-</v>
      </c>
      <c r="D4161" t="s">
        <v>938</v>
      </c>
      <c r="E4161">
        <v>14.753515999999999</v>
      </c>
      <c r="F4161">
        <v>28.74</v>
      </c>
      <c r="G4161">
        <v>-3.0014355834445099</v>
      </c>
      <c r="H4161">
        <v>8.0914461687869803</v>
      </c>
      <c r="I4161">
        <v>-15.0116338065348</v>
      </c>
      <c r="J4161">
        <v>-13.108116426884999</v>
      </c>
      <c r="K4161">
        <v>26.926928676266499</v>
      </c>
      <c r="L4161">
        <v>27.034975496184298</v>
      </c>
      <c r="M4161">
        <v>59.806010547808803</v>
      </c>
      <c r="N4161">
        <v>2.19545782421473</v>
      </c>
      <c r="O4161">
        <v>16.910229645093899</v>
      </c>
      <c r="P4161">
        <v>30.281051677243799</v>
      </c>
      <c r="Q4161">
        <v>-7.4196433638737E-2</v>
      </c>
    </row>
    <row r="4162" spans="1:17" hidden="1" x14ac:dyDescent="0.3">
      <c r="A4162" t="s">
        <v>8484</v>
      </c>
      <c r="B4162" t="s">
        <v>8485</v>
      </c>
      <c r="C4162" t="str">
        <f>IFERROR(VLOOKUP(Table1[[#This Row],[Ticker]],[1]!Table1[[Symbol]:[Industry]],2,FALSE),"-")</f>
        <v>-</v>
      </c>
      <c r="D4162" t="s">
        <v>371</v>
      </c>
      <c r="E4162">
        <v>14.726312112</v>
      </c>
      <c r="F4162">
        <v>13.74</v>
      </c>
      <c r="G4162">
        <v>32.258471383337401</v>
      </c>
      <c r="H4162">
        <v>141.679430999224</v>
      </c>
      <c r="I4162">
        <v>80.5271616172314</v>
      </c>
      <c r="J4162">
        <v>0.36432314884091599</v>
      </c>
      <c r="K4162">
        <v>8.8352127956275197</v>
      </c>
      <c r="L4162">
        <v>7.4956294906089598</v>
      </c>
      <c r="M4162">
        <v>74.920067073137801</v>
      </c>
      <c r="N4162">
        <v>4.6735537190082601</v>
      </c>
      <c r="O4162">
        <v>19.577874818049398</v>
      </c>
      <c r="P4162">
        <v>136.896551724137</v>
      </c>
    </row>
    <row r="4163" spans="1:17" hidden="1" x14ac:dyDescent="0.3">
      <c r="A4163" t="s">
        <v>8486</v>
      </c>
      <c r="B4163" t="s">
        <v>8487</v>
      </c>
      <c r="C4163" t="str">
        <f>IFERROR(VLOOKUP(Table1[[#This Row],[Ticker]],[1]!Table1[[Symbol]:[Industry]],2,FALSE),"-")</f>
        <v>-</v>
      </c>
      <c r="D4163" t="s">
        <v>62</v>
      </c>
      <c r="E4163">
        <v>14.701029</v>
      </c>
      <c r="F4163">
        <v>14.41</v>
      </c>
      <c r="G4163">
        <v>4.7171625722620503</v>
      </c>
      <c r="H4163">
        <v>25.0325313854424</v>
      </c>
      <c r="I4163">
        <v>-25.674026218764698</v>
      </c>
      <c r="J4163">
        <v>-2.4346782172149499</v>
      </c>
      <c r="K4163">
        <v>13.0182927114425</v>
      </c>
      <c r="L4163">
        <v>13.9157706433993</v>
      </c>
      <c r="M4163">
        <v>76.479637493826104</v>
      </c>
      <c r="N4163">
        <v>2.7537914897304701</v>
      </c>
      <c r="O4163">
        <v>90.909090909090907</v>
      </c>
      <c r="P4163">
        <v>43.383084577114403</v>
      </c>
      <c r="Q4163">
        <v>7.4787012773094005E-2</v>
      </c>
    </row>
    <row r="4164" spans="1:17" hidden="1" x14ac:dyDescent="0.3">
      <c r="A4164" t="s">
        <v>8488</v>
      </c>
      <c r="B4164" t="s">
        <v>8489</v>
      </c>
      <c r="C4164" t="str">
        <f>IFERROR(VLOOKUP(Table1[[#This Row],[Ticker]],[1]!Table1[[Symbol]:[Industry]],2,FALSE),"-")</f>
        <v>-</v>
      </c>
      <c r="D4164" t="s">
        <v>613</v>
      </c>
      <c r="E4164">
        <v>14.58944</v>
      </c>
      <c r="F4164">
        <v>4.1100000000000003</v>
      </c>
      <c r="G4164">
        <v>-31.919278079113699</v>
      </c>
      <c r="H4164">
        <v>-4.8114654122726304</v>
      </c>
      <c r="I4164">
        <v>-25.017635582832501</v>
      </c>
      <c r="J4164">
        <v>2.7729161208141599</v>
      </c>
      <c r="K4164">
        <v>4.1894772884458096</v>
      </c>
      <c r="L4164">
        <v>4.1834085663337097</v>
      </c>
      <c r="M4164">
        <v>48.647492350423001</v>
      </c>
      <c r="N4164">
        <v>0.82753104215972195</v>
      </c>
      <c r="O4164">
        <v>59.854014598540097</v>
      </c>
      <c r="P4164">
        <v>24.545454545454501</v>
      </c>
      <c r="Q4164">
        <v>2.9736771458276998E-2</v>
      </c>
    </row>
    <row r="4165" spans="1:17" hidden="1" x14ac:dyDescent="0.3">
      <c r="A4165" t="s">
        <v>8490</v>
      </c>
      <c r="B4165" t="s">
        <v>8491</v>
      </c>
      <c r="C4165" t="str">
        <f>IFERROR(VLOOKUP(Table1[[#This Row],[Ticker]],[1]!Table1[[Symbol]:[Industry]],2,FALSE),"-")</f>
        <v>-</v>
      </c>
      <c r="E4165">
        <v>14.583225965999899</v>
      </c>
      <c r="F4165">
        <v>37.409999999999997</v>
      </c>
      <c r="G4165">
        <v>33.949442082879699</v>
      </c>
      <c r="H4165">
        <v>-5.0559641897787397</v>
      </c>
      <c r="I4165">
        <v>12.3759011130297</v>
      </c>
      <c r="J4165">
        <v>-0.76243741453936598</v>
      </c>
      <c r="K4165">
        <v>36.0719737778088</v>
      </c>
      <c r="L4165">
        <v>29.6300479578025</v>
      </c>
      <c r="M4165">
        <v>29.299329386395598</v>
      </c>
      <c r="N4165">
        <v>0</v>
      </c>
      <c r="O4165">
        <v>22.7211975407644</v>
      </c>
      <c r="P4165">
        <v>87.049999999999898</v>
      </c>
      <c r="Q4165">
        <v>4.3444217239633001E-2</v>
      </c>
    </row>
    <row r="4166" spans="1:17" hidden="1" x14ac:dyDescent="0.3">
      <c r="A4166" t="s">
        <v>8492</v>
      </c>
      <c r="B4166" t="s">
        <v>8493</v>
      </c>
      <c r="C4166" t="str">
        <f>IFERROR(VLOOKUP(Table1[[#This Row],[Ticker]],[1]!Table1[[Symbol]:[Industry]],2,FALSE),"-")</f>
        <v>-</v>
      </c>
      <c r="D4166" t="s">
        <v>98</v>
      </c>
      <c r="E4166">
        <v>14.463745866673699</v>
      </c>
      <c r="F4166">
        <v>43</v>
      </c>
      <c r="M4166" s="1">
        <v>9.8126000000000006E-11</v>
      </c>
      <c r="N4166">
        <v>1</v>
      </c>
    </row>
    <row r="4167" spans="1:17" hidden="1" x14ac:dyDescent="0.3">
      <c r="A4167" t="s">
        <v>8494</v>
      </c>
      <c r="B4167" t="s">
        <v>8495</v>
      </c>
      <c r="C4167" t="str">
        <f>IFERROR(VLOOKUP(Table1[[#This Row],[Ticker]],[1]!Table1[[Symbol]:[Industry]],2,FALSE),"-")</f>
        <v>-</v>
      </c>
      <c r="D4167" t="s">
        <v>246</v>
      </c>
      <c r="E4167">
        <v>14.407821066</v>
      </c>
      <c r="F4167">
        <v>67</v>
      </c>
      <c r="G4167">
        <v>7.5979633001965299</v>
      </c>
      <c r="H4167">
        <v>4.9273691435545803</v>
      </c>
      <c r="I4167">
        <v>74.875801547137002</v>
      </c>
      <c r="J4167">
        <v>-4.4126053222631203</v>
      </c>
      <c r="K4167">
        <v>61.374774495328502</v>
      </c>
      <c r="L4167">
        <v>51.356527226340503</v>
      </c>
      <c r="M4167">
        <v>57.666069869762701</v>
      </c>
      <c r="N4167">
        <v>1.2143587857331599</v>
      </c>
      <c r="O4167">
        <v>9.0746268656716396</v>
      </c>
      <c r="P4167">
        <v>101.503759398496</v>
      </c>
      <c r="Q4167">
        <v>0.24478499470765799</v>
      </c>
    </row>
    <row r="4168" spans="1:17" hidden="1" x14ac:dyDescent="0.3">
      <c r="A4168" t="s">
        <v>8496</v>
      </c>
      <c r="B4168" t="s">
        <v>8497</v>
      </c>
      <c r="C4168" t="str">
        <f>IFERROR(VLOOKUP(Table1[[#This Row],[Ticker]],[1]!Table1[[Symbol]:[Industry]],2,FALSE),"-")</f>
        <v>-</v>
      </c>
      <c r="D4168" t="s">
        <v>413</v>
      </c>
      <c r="E4168">
        <v>14.40476</v>
      </c>
      <c r="F4168">
        <v>109.96</v>
      </c>
      <c r="G4168">
        <v>-12.288296558666</v>
      </c>
      <c r="H4168">
        <v>-5.0559641897787397</v>
      </c>
      <c r="I4168">
        <v>-7.1860036488750199</v>
      </c>
      <c r="J4168">
        <v>-0.76243741453936598</v>
      </c>
      <c r="K4168">
        <v>107.08089329131801</v>
      </c>
      <c r="L4168">
        <v>96.659681725198098</v>
      </c>
      <c r="M4168">
        <v>97.628116521938296</v>
      </c>
      <c r="N4168">
        <v>0</v>
      </c>
      <c r="O4168">
        <v>3.6376864314302503E-2</v>
      </c>
      <c r="P4168">
        <v>14.1374299356445</v>
      </c>
    </row>
    <row r="4169" spans="1:17" hidden="1" x14ac:dyDescent="0.3">
      <c r="A4169" t="s">
        <v>8498</v>
      </c>
      <c r="B4169" t="s">
        <v>8499</v>
      </c>
      <c r="C4169" t="str">
        <f>IFERROR(VLOOKUP(Table1[[#This Row],[Ticker]],[1]!Table1[[Symbol]:[Industry]],2,FALSE),"-")</f>
        <v>-</v>
      </c>
      <c r="D4169" t="s">
        <v>384</v>
      </c>
      <c r="E4169">
        <v>14.370203999999999</v>
      </c>
      <c r="F4169">
        <v>82.2</v>
      </c>
      <c r="G4169">
        <v>-18.244141962961301</v>
      </c>
      <c r="H4169">
        <v>-1.00533127838633</v>
      </c>
      <c r="I4169">
        <v>-15.1470115246562</v>
      </c>
      <c r="J4169">
        <v>0.71904406694211798</v>
      </c>
      <c r="K4169">
        <v>78.443633823998894</v>
      </c>
      <c r="L4169">
        <v>81.953369229792102</v>
      </c>
      <c r="M4169">
        <v>61.471066327197697</v>
      </c>
      <c r="N4169">
        <v>2.9649122807017498</v>
      </c>
      <c r="O4169">
        <v>18.004866180048602</v>
      </c>
      <c r="P4169">
        <v>35.867768595041298</v>
      </c>
    </row>
    <row r="4170" spans="1:17" hidden="1" x14ac:dyDescent="0.3">
      <c r="A4170" t="s">
        <v>8500</v>
      </c>
      <c r="B4170" t="s">
        <v>8501</v>
      </c>
      <c r="C4170" t="str">
        <f>IFERROR(VLOOKUP(Table1[[#This Row],[Ticker]],[1]!Table1[[Symbol]:[Industry]],2,FALSE),"-")</f>
        <v>-</v>
      </c>
      <c r="D4170" t="s">
        <v>711</v>
      </c>
      <c r="E4170">
        <v>14.354740187999999</v>
      </c>
      <c r="F4170">
        <v>13.86</v>
      </c>
      <c r="G4170">
        <v>-28.520680767599998</v>
      </c>
      <c r="H4170">
        <v>-6.8091198700031397</v>
      </c>
      <c r="I4170">
        <v>-4.7172377666520502</v>
      </c>
      <c r="J4170">
        <v>-0.69100884311079602</v>
      </c>
      <c r="K4170">
        <v>13.8689043966813</v>
      </c>
      <c r="L4170">
        <v>13.630940030392299</v>
      </c>
      <c r="M4170">
        <v>58.520367008885003</v>
      </c>
      <c r="N4170">
        <v>0.63427570275467804</v>
      </c>
      <c r="O4170">
        <v>18.181818181818102</v>
      </c>
      <c r="P4170">
        <v>18.969957081545001</v>
      </c>
    </row>
    <row r="4171" spans="1:17" hidden="1" x14ac:dyDescent="0.3">
      <c r="A4171" t="s">
        <v>8502</v>
      </c>
      <c r="B4171" t="s">
        <v>8503</v>
      </c>
      <c r="C4171" t="str">
        <f>IFERROR(VLOOKUP(Table1[[#This Row],[Ticker]],[1]!Table1[[Symbol]:[Industry]],2,FALSE),"-")</f>
        <v>-</v>
      </c>
      <c r="D4171" t="s">
        <v>49</v>
      </c>
      <c r="E4171">
        <v>14.352</v>
      </c>
      <c r="F4171">
        <v>1.89</v>
      </c>
      <c r="G4171">
        <v>104.085768178245</v>
      </c>
      <c r="H4171">
        <v>11.3076721738576</v>
      </c>
      <c r="I4171">
        <v>56.840186827315399</v>
      </c>
      <c r="J4171">
        <v>0.82486417276222201</v>
      </c>
      <c r="K4171">
        <v>1.7413871643646399</v>
      </c>
      <c r="L4171">
        <v>1.4047963350083199</v>
      </c>
      <c r="M4171">
        <v>68.418701342170493</v>
      </c>
      <c r="N4171">
        <v>1.10612648398803</v>
      </c>
      <c r="O4171">
        <v>22.2222222222222</v>
      </c>
      <c r="P4171">
        <v>148.68421052631501</v>
      </c>
      <c r="Q4171">
        <v>1.6411883895239999E-2</v>
      </c>
    </row>
    <row r="4172" spans="1:17" hidden="1" x14ac:dyDescent="0.3">
      <c r="A4172" t="s">
        <v>8504</v>
      </c>
      <c r="B4172" t="s">
        <v>8505</v>
      </c>
      <c r="C4172" t="str">
        <f>IFERROR(VLOOKUP(Table1[[#This Row],[Ticker]],[1]!Table1[[Symbol]:[Industry]],2,FALSE),"-")</f>
        <v>-</v>
      </c>
      <c r="D4172" t="s">
        <v>413</v>
      </c>
      <c r="E4172">
        <v>14.340479999999999</v>
      </c>
      <c r="F4172">
        <v>14.83</v>
      </c>
      <c r="G4172">
        <v>-20.473465271232001</v>
      </c>
      <c r="H4172">
        <v>-2.0459307449626798</v>
      </c>
      <c r="I4172">
        <v>-25.688882940126302</v>
      </c>
      <c r="J4172">
        <v>1.2919032083897199</v>
      </c>
      <c r="K4172">
        <v>15.0596009466376</v>
      </c>
      <c r="L4172">
        <v>15.562052987683799</v>
      </c>
      <c r="M4172">
        <v>55.179527079169503</v>
      </c>
      <c r="N4172">
        <v>1.4126166724721101</v>
      </c>
      <c r="O4172">
        <v>53.405259608900799</v>
      </c>
      <c r="P4172">
        <v>15.9499609069585</v>
      </c>
      <c r="Q4172">
        <v>-5.4214133317296999E-2</v>
      </c>
    </row>
    <row r="4173" spans="1:17" hidden="1" x14ac:dyDescent="0.3">
      <c r="A4173" t="s">
        <v>8506</v>
      </c>
      <c r="B4173" t="s">
        <v>8507</v>
      </c>
      <c r="C4173" t="str">
        <f>IFERROR(VLOOKUP(Table1[[#This Row],[Ticker]],[1]!Table1[[Symbol]:[Industry]],2,FALSE),"-")</f>
        <v>-</v>
      </c>
      <c r="D4173" t="s">
        <v>140</v>
      </c>
      <c r="E4173">
        <v>14.335594</v>
      </c>
      <c r="F4173">
        <v>11.39</v>
      </c>
      <c r="G4173">
        <v>104.16476491962899</v>
      </c>
      <c r="H4173">
        <v>1.9421941895951</v>
      </c>
      <c r="I4173">
        <v>12.5710611442553</v>
      </c>
      <c r="J4173">
        <v>-6.29089269909222</v>
      </c>
      <c r="K4173">
        <v>11.7650128182913</v>
      </c>
      <c r="L4173">
        <v>10.100816965748701</v>
      </c>
      <c r="M4173">
        <v>26.4719665664283</v>
      </c>
      <c r="N4173">
        <v>2.5976217846681799</v>
      </c>
      <c r="O4173">
        <v>18.612818261632999</v>
      </c>
      <c r="P4173">
        <v>139.78947368421001</v>
      </c>
      <c r="Q4173">
        <v>7.6745034384039998E-2</v>
      </c>
    </row>
    <row r="4174" spans="1:17" hidden="1" x14ac:dyDescent="0.3">
      <c r="A4174" t="s">
        <v>8508</v>
      </c>
      <c r="B4174" t="s">
        <v>8509</v>
      </c>
      <c r="C4174" t="str">
        <f>IFERROR(VLOOKUP(Table1[[#This Row],[Ticker]],[1]!Table1[[Symbol]:[Industry]],2,FALSE),"-")</f>
        <v>-</v>
      </c>
      <c r="E4174">
        <v>14.3203172</v>
      </c>
      <c r="F4174">
        <v>44.84</v>
      </c>
      <c r="G4174">
        <v>71.305194340760906</v>
      </c>
      <c r="H4174">
        <v>12.076251825118799</v>
      </c>
      <c r="I4174">
        <v>-4.3798371534998797</v>
      </c>
      <c r="J4174">
        <v>3.94624272814792</v>
      </c>
      <c r="K4174">
        <v>37.817872899496301</v>
      </c>
      <c r="L4174">
        <v>30.054763869772199</v>
      </c>
      <c r="M4174">
        <v>71.579442468708194</v>
      </c>
      <c r="N4174">
        <v>0.19266021921341001</v>
      </c>
      <c r="O4174">
        <v>5.2854594112399598</v>
      </c>
      <c r="P4174">
        <v>118.093385214007</v>
      </c>
      <c r="Q4174">
        <v>7.5456416344204996E-2</v>
      </c>
    </row>
    <row r="4175" spans="1:17" hidden="1" x14ac:dyDescent="0.3">
      <c r="A4175" t="s">
        <v>8510</v>
      </c>
      <c r="B4175" t="s">
        <v>8511</v>
      </c>
      <c r="C4175" t="str">
        <f>IFERROR(VLOOKUP(Table1[[#This Row],[Ticker]],[1]!Table1[[Symbol]:[Industry]],2,FALSE),"-")</f>
        <v>-</v>
      </c>
      <c r="E4175">
        <v>14.193691994999901</v>
      </c>
      <c r="F4175">
        <v>32.520000000000003</v>
      </c>
      <c r="G4175">
        <v>-46.774220833006197</v>
      </c>
      <c r="H4175">
        <v>42.423570493547302</v>
      </c>
      <c r="I4175">
        <v>-35.428157481245201</v>
      </c>
      <c r="J4175">
        <v>9.4791084791804199</v>
      </c>
      <c r="K4175">
        <v>30.198847072159001</v>
      </c>
      <c r="L4175">
        <v>33.669669566752503</v>
      </c>
      <c r="M4175">
        <v>95.127296510746305</v>
      </c>
      <c r="N4175">
        <v>1.0714285714285701</v>
      </c>
      <c r="O4175">
        <v>70.448954489544803</v>
      </c>
      <c r="P4175">
        <v>54.857142857142797</v>
      </c>
      <c r="Q4175">
        <v>6.0807291999781E-2</v>
      </c>
    </row>
    <row r="4176" spans="1:17" hidden="1" x14ac:dyDescent="0.3">
      <c r="A4176" t="s">
        <v>8512</v>
      </c>
      <c r="B4176" t="s">
        <v>8513</v>
      </c>
      <c r="C4176" t="str">
        <f>IFERROR(VLOOKUP(Table1[[#This Row],[Ticker]],[1]!Table1[[Symbol]:[Industry]],2,FALSE),"-")</f>
        <v>-</v>
      </c>
      <c r="D4176" t="s">
        <v>553</v>
      </c>
      <c r="E4176">
        <v>14.1756428</v>
      </c>
      <c r="F4176">
        <v>10.18</v>
      </c>
      <c r="G4176">
        <v>-30.000521548288301</v>
      </c>
      <c r="H4176">
        <v>-1.9916128108206099</v>
      </c>
      <c r="I4176">
        <v>-34.846981984190897</v>
      </c>
      <c r="J4176">
        <v>1.0539097095776799</v>
      </c>
      <c r="K4176">
        <v>10.1350159167625</v>
      </c>
      <c r="L4176">
        <v>11.3645392636681</v>
      </c>
      <c r="M4176">
        <v>57.200040429907297</v>
      </c>
      <c r="N4176">
        <v>1.1851811244806401</v>
      </c>
      <c r="O4176">
        <v>65.127701375245493</v>
      </c>
      <c r="P4176">
        <v>18.234610917537701</v>
      </c>
      <c r="Q4176">
        <v>2.0697011649308001E-2</v>
      </c>
    </row>
    <row r="4177" spans="1:17" hidden="1" x14ac:dyDescent="0.3">
      <c r="A4177" t="s">
        <v>8514</v>
      </c>
      <c r="B4177" t="s">
        <v>8515</v>
      </c>
      <c r="C4177" t="str">
        <f>IFERROR(VLOOKUP(Table1[[#This Row],[Ticker]],[1]!Table1[[Symbol]:[Industry]],2,FALSE),"-")</f>
        <v>-</v>
      </c>
      <c r="D4177" t="s">
        <v>344</v>
      </c>
      <c r="E4177">
        <v>14.1050535</v>
      </c>
      <c r="F4177">
        <v>29.94</v>
      </c>
      <c r="G4177">
        <v>39.4705394774818</v>
      </c>
      <c r="H4177">
        <v>92.953644595396199</v>
      </c>
      <c r="I4177">
        <v>69.544732281860902</v>
      </c>
      <c r="J4177">
        <v>10.713605862122099</v>
      </c>
      <c r="K4177">
        <v>18.6272318975358</v>
      </c>
      <c r="L4177">
        <v>15.997940280471401</v>
      </c>
      <c r="M4177">
        <v>87.538706714701604</v>
      </c>
      <c r="N4177">
        <v>3.4579130049479301</v>
      </c>
      <c r="O4177">
        <v>0.133600534402145</v>
      </c>
      <c r="P4177">
        <v>160.34782608695599</v>
      </c>
    </row>
    <row r="4178" spans="1:17" hidden="1" x14ac:dyDescent="0.3">
      <c r="A4178" t="s">
        <v>8516</v>
      </c>
      <c r="B4178" t="s">
        <v>8517</v>
      </c>
      <c r="C4178" t="str">
        <f>IFERROR(VLOOKUP(Table1[[#This Row],[Ticker]],[1]!Table1[[Symbol]:[Industry]],2,FALSE),"-")</f>
        <v>-</v>
      </c>
      <c r="D4178" t="s">
        <v>49</v>
      </c>
      <c r="E4178">
        <v>14.1040116</v>
      </c>
      <c r="F4178">
        <v>48.47</v>
      </c>
      <c r="G4178">
        <v>95.937412841480906</v>
      </c>
      <c r="H4178">
        <v>23.838508172030298</v>
      </c>
      <c r="I4178">
        <v>81.970186827315402</v>
      </c>
      <c r="J4178">
        <v>23.5175087496598</v>
      </c>
      <c r="K4178">
        <v>36.536386397738603</v>
      </c>
      <c r="L4178">
        <v>31.123841605300498</v>
      </c>
      <c r="M4178">
        <v>85.492283873712495</v>
      </c>
      <c r="N4178">
        <v>0.81188073353516998</v>
      </c>
      <c r="O4178">
        <v>0</v>
      </c>
      <c r="P4178">
        <v>138.76847290640299</v>
      </c>
      <c r="Q4178">
        <v>9.1131749367417997E-2</v>
      </c>
    </row>
    <row r="4179" spans="1:17" hidden="1" x14ac:dyDescent="0.3">
      <c r="A4179" t="s">
        <v>8518</v>
      </c>
      <c r="B4179" t="s">
        <v>8519</v>
      </c>
      <c r="C4179" t="str">
        <f>IFERROR(VLOOKUP(Table1[[#This Row],[Ticker]],[1]!Table1[[Symbol]:[Industry]],2,FALSE),"-")</f>
        <v>-</v>
      </c>
      <c r="D4179" t="s">
        <v>6362</v>
      </c>
      <c r="E4179">
        <v>14.093999999999999</v>
      </c>
      <c r="F4179">
        <v>60.9</v>
      </c>
      <c r="G4179">
        <v>-64.259179556946293</v>
      </c>
      <c r="H4179">
        <v>-15.943060963972201</v>
      </c>
      <c r="I4179">
        <v>-43.482846880549701</v>
      </c>
      <c r="J4179">
        <v>-14.434312414539299</v>
      </c>
      <c r="K4179">
        <v>70.933741908584295</v>
      </c>
      <c r="L4179">
        <v>82.027673936955296</v>
      </c>
      <c r="M4179">
        <v>11.158904520632801</v>
      </c>
      <c r="N4179">
        <v>1.03118712273641</v>
      </c>
      <c r="O4179">
        <v>88.834154351395696</v>
      </c>
      <c r="P4179">
        <v>21.799999999999901</v>
      </c>
      <c r="Q4179">
        <v>-7.2252785506659997E-3</v>
      </c>
    </row>
    <row r="4180" spans="1:17" hidden="1" x14ac:dyDescent="0.3">
      <c r="A4180" t="s">
        <v>8520</v>
      </c>
      <c r="B4180" t="s">
        <v>8521</v>
      </c>
      <c r="C4180" t="str">
        <f>IFERROR(VLOOKUP(Table1[[#This Row],[Ticker]],[1]!Table1[[Symbol]:[Industry]],2,FALSE),"-")</f>
        <v>-</v>
      </c>
      <c r="D4180" t="s">
        <v>413</v>
      </c>
      <c r="E4180">
        <v>14.0786791</v>
      </c>
      <c r="F4180">
        <v>29.16</v>
      </c>
      <c r="G4180">
        <v>-31.014401763591401</v>
      </c>
      <c r="H4180">
        <v>15.1510751476953</v>
      </c>
      <c r="I4180">
        <v>-5.2138746435956103</v>
      </c>
      <c r="J4180">
        <v>-2.6549686751003598</v>
      </c>
      <c r="K4180">
        <v>27.2329600216658</v>
      </c>
      <c r="L4180">
        <v>25.245629463309001</v>
      </c>
      <c r="M4180">
        <v>51.7430946558773</v>
      </c>
      <c r="N4180">
        <v>0.56611800232543996</v>
      </c>
      <c r="O4180">
        <v>31.001371742112401</v>
      </c>
      <c r="P4180">
        <v>107.544483985765</v>
      </c>
      <c r="Q4180">
        <v>9.4288891594424995E-2</v>
      </c>
    </row>
    <row r="4181" spans="1:17" hidden="1" x14ac:dyDescent="0.3">
      <c r="A4181" t="s">
        <v>8522</v>
      </c>
      <c r="B4181" t="s">
        <v>8523</v>
      </c>
      <c r="C4181" t="str">
        <f>IFERROR(VLOOKUP(Table1[[#This Row],[Ticker]],[1]!Table1[[Symbol]:[Industry]],2,FALSE),"-")</f>
        <v>-</v>
      </c>
      <c r="E4181">
        <v>14.07672</v>
      </c>
      <c r="F4181">
        <v>2.12</v>
      </c>
      <c r="G4181">
        <v>25.026534728767899</v>
      </c>
      <c r="H4181">
        <v>-8.1949776426935301</v>
      </c>
      <c r="I4181">
        <v>13.5339738095639</v>
      </c>
      <c r="J4181">
        <v>-10.0061348935309</v>
      </c>
      <c r="K4181">
        <v>2.0513740520433599</v>
      </c>
      <c r="L4181">
        <v>1.7782484968716701</v>
      </c>
      <c r="M4181">
        <v>41.561915441606097</v>
      </c>
      <c r="N4181">
        <v>1.9614164353879</v>
      </c>
      <c r="O4181">
        <v>34.4339622641509</v>
      </c>
      <c r="P4181">
        <v>78.151260504201602</v>
      </c>
      <c r="Q4181">
        <v>5.4746150022899003E-2</v>
      </c>
    </row>
    <row r="4182" spans="1:17" hidden="1" x14ac:dyDescent="0.3">
      <c r="A4182" t="s">
        <v>8524</v>
      </c>
      <c r="B4182" t="s">
        <v>8525</v>
      </c>
      <c r="C4182" t="str">
        <f>IFERROR(VLOOKUP(Table1[[#This Row],[Ticker]],[1]!Table1[[Symbol]:[Industry]],2,FALSE),"-")</f>
        <v>-</v>
      </c>
      <c r="D4182" t="s">
        <v>101</v>
      </c>
      <c r="E4182">
        <v>14.074382399999999</v>
      </c>
      <c r="F4182">
        <v>44.16</v>
      </c>
      <c r="G4182">
        <v>0.86021113881322697</v>
      </c>
      <c r="H4182">
        <v>-0.24114937496392999</v>
      </c>
      <c r="I4182">
        <v>-14.31865295169</v>
      </c>
      <c r="J4182">
        <v>-2.77498881034114</v>
      </c>
      <c r="K4182">
        <v>44.7336736787978</v>
      </c>
      <c r="L4182">
        <v>42.730861674431502</v>
      </c>
      <c r="M4182">
        <v>45.820301531852202</v>
      </c>
      <c r="N4182">
        <v>1.0826771427866799</v>
      </c>
      <c r="O4182">
        <v>45.8333333333333</v>
      </c>
      <c r="P4182">
        <v>45.502471169686899</v>
      </c>
      <c r="Q4182">
        <v>8.2561008981901995E-2</v>
      </c>
    </row>
    <row r="4183" spans="1:17" hidden="1" x14ac:dyDescent="0.3">
      <c r="A4183" t="s">
        <v>8526</v>
      </c>
      <c r="B4183" t="s">
        <v>8527</v>
      </c>
      <c r="C4183" t="str">
        <f>IFERROR(VLOOKUP(Table1[[#This Row],[Ticker]],[1]!Table1[[Symbol]:[Industry]],2,FALSE),"-")</f>
        <v>-</v>
      </c>
      <c r="D4183" t="s">
        <v>130</v>
      </c>
      <c r="E4183">
        <v>14.071785</v>
      </c>
      <c r="F4183">
        <v>4.1900000000000004</v>
      </c>
      <c r="G4183">
        <v>123.002725204958</v>
      </c>
      <c r="H4183">
        <v>-1.6661336813041701</v>
      </c>
      <c r="I4183">
        <v>67.918513007572898</v>
      </c>
      <c r="J4183">
        <v>-9.9113735847521394</v>
      </c>
      <c r="K4183">
        <v>3.6607420948357801</v>
      </c>
      <c r="L4183">
        <v>2.8324095436414001</v>
      </c>
      <c r="M4183">
        <v>48.602059751077398</v>
      </c>
      <c r="N4183">
        <v>1.18293246734737</v>
      </c>
      <c r="O4183">
        <v>19.093078758949801</v>
      </c>
      <c r="P4183">
        <v>160.24844720496799</v>
      </c>
      <c r="Q4183">
        <v>-3.0956528986071999E-2</v>
      </c>
    </row>
    <row r="4184" spans="1:17" hidden="1" x14ac:dyDescent="0.3">
      <c r="A4184" t="s">
        <v>8528</v>
      </c>
      <c r="B4184" t="s">
        <v>8529</v>
      </c>
      <c r="C4184" t="str">
        <f>IFERROR(VLOOKUP(Table1[[#This Row],[Ticker]],[1]!Table1[[Symbol]:[Industry]],2,FALSE),"-")</f>
        <v>-</v>
      </c>
      <c r="D4184" t="s">
        <v>140</v>
      </c>
      <c r="E4184">
        <v>14.012</v>
      </c>
      <c r="F4184">
        <v>107.35</v>
      </c>
      <c r="G4184">
        <v>190.63871935453699</v>
      </c>
      <c r="H4184">
        <v>-21.041094301302898</v>
      </c>
      <c r="I4184">
        <v>-7.9690695630795796</v>
      </c>
      <c r="J4184">
        <v>-0.62951760948840896</v>
      </c>
      <c r="K4184">
        <v>124.11138493588</v>
      </c>
      <c r="L4184">
        <v>100.498587798977</v>
      </c>
      <c r="M4184">
        <v>5.8672616662865797</v>
      </c>
      <c r="N4184">
        <v>0.33633033633033599</v>
      </c>
      <c r="O4184">
        <v>33.348858872845803</v>
      </c>
      <c r="P4184">
        <v>217.04075605434099</v>
      </c>
    </row>
    <row r="4185" spans="1:17" hidden="1" x14ac:dyDescent="0.3">
      <c r="A4185" t="s">
        <v>8530</v>
      </c>
      <c r="B4185" t="s">
        <v>8531</v>
      </c>
      <c r="C4185" t="str">
        <f>IFERROR(VLOOKUP(Table1[[#This Row],[Ticker]],[1]!Table1[[Symbol]:[Industry]],2,FALSE),"-")</f>
        <v>-</v>
      </c>
      <c r="D4185" t="s">
        <v>127</v>
      </c>
      <c r="E4185">
        <v>13.981864</v>
      </c>
      <c r="F4185">
        <v>23.3</v>
      </c>
      <c r="G4185">
        <v>-23.259053078732101</v>
      </c>
      <c r="H4185">
        <v>-20.910063142469198</v>
      </c>
      <c r="I4185">
        <v>-30.441281704152999</v>
      </c>
      <c r="J4185">
        <v>-4.6799631877352397</v>
      </c>
      <c r="K4185">
        <v>24.754405959014001</v>
      </c>
      <c r="L4185">
        <v>24.078707451532399</v>
      </c>
      <c r="M4185">
        <v>26.100997865248299</v>
      </c>
      <c r="N4185">
        <v>0.49507223899066</v>
      </c>
      <c r="O4185">
        <v>55.364806866952797</v>
      </c>
      <c r="P4185">
        <v>36.978248089359099</v>
      </c>
      <c r="Q4185">
        <v>6.8001122883218995E-2</v>
      </c>
    </row>
    <row r="4186" spans="1:17" hidden="1" x14ac:dyDescent="0.3">
      <c r="A4186" t="s">
        <v>8532</v>
      </c>
      <c r="B4186" t="s">
        <v>8533</v>
      </c>
      <c r="C4186" t="str">
        <f>IFERROR(VLOOKUP(Table1[[#This Row],[Ticker]],[1]!Table1[[Symbol]:[Industry]],2,FALSE),"-")</f>
        <v>-</v>
      </c>
      <c r="D4186" t="s">
        <v>21</v>
      </c>
      <c r="E4186">
        <v>13.968613400000001</v>
      </c>
      <c r="F4186">
        <v>13.36</v>
      </c>
      <c r="G4186">
        <v>-31.313068728273201</v>
      </c>
      <c r="H4186">
        <v>-5.2697917022520002</v>
      </c>
      <c r="I4186">
        <v>-38.341531234358499</v>
      </c>
      <c r="J4186">
        <v>-6.48634313844508</v>
      </c>
      <c r="K4186">
        <v>14.201300935316301</v>
      </c>
      <c r="L4186">
        <v>14.3431173099539</v>
      </c>
      <c r="M4186">
        <v>35.505355440208099</v>
      </c>
      <c r="N4186">
        <v>0.74569832757825005</v>
      </c>
      <c r="O4186">
        <v>53.293413173652702</v>
      </c>
      <c r="P4186">
        <v>44.4324324324324</v>
      </c>
      <c r="Q4186">
        <v>2.0865448593337999E-2</v>
      </c>
    </row>
    <row r="4187" spans="1:17" hidden="1" x14ac:dyDescent="0.3">
      <c r="A4187" t="s">
        <v>8534</v>
      </c>
      <c r="B4187" t="s">
        <v>8535</v>
      </c>
      <c r="C4187" t="str">
        <f>IFERROR(VLOOKUP(Table1[[#This Row],[Ticker]],[1]!Table1[[Symbol]:[Industry]],2,FALSE),"-")</f>
        <v>-</v>
      </c>
      <c r="D4187" t="s">
        <v>637</v>
      </c>
      <c r="E4187">
        <v>13.953295744999901</v>
      </c>
      <c r="F4187">
        <v>26</v>
      </c>
      <c r="M4187">
        <v>50</v>
      </c>
      <c r="N4187">
        <v>1</v>
      </c>
    </row>
    <row r="4188" spans="1:17" hidden="1" x14ac:dyDescent="0.3">
      <c r="A4188" t="s">
        <v>8536</v>
      </c>
      <c r="B4188" t="s">
        <v>8537</v>
      </c>
      <c r="C4188" t="str">
        <f>IFERROR(VLOOKUP(Table1[[#This Row],[Ticker]],[1]!Table1[[Symbol]:[Industry]],2,FALSE),"-")</f>
        <v>-</v>
      </c>
      <c r="D4188" t="s">
        <v>637</v>
      </c>
      <c r="E4188">
        <v>13.931711999999999</v>
      </c>
      <c r="F4188">
        <v>24.68</v>
      </c>
      <c r="G4188">
        <v>-48.077695220907799</v>
      </c>
      <c r="H4188">
        <v>-15.055964189778701</v>
      </c>
      <c r="I4188">
        <v>-11.584609920651999</v>
      </c>
      <c r="J4188">
        <v>-4.28243741453936</v>
      </c>
      <c r="K4188">
        <v>25.230457785808099</v>
      </c>
      <c r="L4188">
        <v>26.085715524021801</v>
      </c>
      <c r="M4188">
        <v>39.833059847418397</v>
      </c>
      <c r="N4188">
        <v>0.35355344672919398</v>
      </c>
      <c r="O4188">
        <v>53.970826580226898</v>
      </c>
      <c r="P4188">
        <v>29.8947368421052</v>
      </c>
      <c r="Q4188">
        <v>0.18124448720265299</v>
      </c>
    </row>
    <row r="4189" spans="1:17" hidden="1" x14ac:dyDescent="0.3">
      <c r="A4189" t="s">
        <v>8538</v>
      </c>
      <c r="B4189" t="s">
        <v>8539</v>
      </c>
      <c r="C4189" t="str">
        <f>IFERROR(VLOOKUP(Table1[[#This Row],[Ticker]],[1]!Table1[[Symbol]:[Industry]],2,FALSE),"-")</f>
        <v>-</v>
      </c>
      <c r="E4189">
        <v>13.928331200000001</v>
      </c>
      <c r="F4189">
        <v>31.2</v>
      </c>
      <c r="G4189">
        <v>22.3110233573938</v>
      </c>
      <c r="H4189">
        <v>-31.5944257282402</v>
      </c>
      <c r="I4189">
        <v>-14.7438212698505</v>
      </c>
      <c r="J4189">
        <v>-10.880084473362899</v>
      </c>
      <c r="K4189">
        <v>35.423812034778699</v>
      </c>
      <c r="L4189">
        <v>31.767291011540401</v>
      </c>
      <c r="M4189">
        <v>19.7485963091899</v>
      </c>
      <c r="N4189">
        <v>0.95450752081387702</v>
      </c>
      <c r="O4189">
        <v>34.615384615384599</v>
      </c>
      <c r="P4189">
        <v>85.163204747774401</v>
      </c>
      <c r="Q4189">
        <v>5.6536906107473001E-2</v>
      </c>
    </row>
    <row r="4190" spans="1:17" hidden="1" x14ac:dyDescent="0.3">
      <c r="A4190" t="s">
        <v>8540</v>
      </c>
      <c r="B4190" t="s">
        <v>8541</v>
      </c>
      <c r="C4190" t="str">
        <f>IFERROR(VLOOKUP(Table1[[#This Row],[Ticker]],[1]!Table1[[Symbol]:[Industry]],2,FALSE),"-")</f>
        <v>-</v>
      </c>
      <c r="D4190" t="s">
        <v>553</v>
      </c>
      <c r="E4190">
        <v>13.9199693199999</v>
      </c>
      <c r="F4190">
        <v>433</v>
      </c>
      <c r="G4190">
        <v>46.314357396726201</v>
      </c>
      <c r="H4190">
        <v>-12.094365031441001</v>
      </c>
      <c r="I4190">
        <v>-19.7821535982164</v>
      </c>
      <c r="J4190">
        <v>-5.1036737466818396</v>
      </c>
      <c r="K4190">
        <v>465.44191558439701</v>
      </c>
      <c r="L4190">
        <v>426.90108429685102</v>
      </c>
      <c r="M4190">
        <v>27.689352010765202</v>
      </c>
      <c r="N4190">
        <v>0.43097431203157999</v>
      </c>
      <c r="O4190">
        <v>41.974595842956099</v>
      </c>
      <c r="P4190">
        <v>76.231176231176207</v>
      </c>
      <c r="Q4190">
        <v>2.391527146156E-2</v>
      </c>
    </row>
    <row r="4191" spans="1:17" hidden="1" x14ac:dyDescent="0.3">
      <c r="A4191" t="s">
        <v>8542</v>
      </c>
      <c r="B4191" t="s">
        <v>8543</v>
      </c>
      <c r="C4191" t="str">
        <f>IFERROR(VLOOKUP(Table1[[#This Row],[Ticker]],[1]!Table1[[Symbol]:[Industry]],2,FALSE),"-")</f>
        <v>-</v>
      </c>
      <c r="E4191">
        <v>13.896000000000001</v>
      </c>
      <c r="F4191">
        <v>1.9</v>
      </c>
      <c r="G4191">
        <v>-6.1488721428414399</v>
      </c>
      <c r="H4191">
        <v>10.512898085670299</v>
      </c>
      <c r="I4191">
        <v>-2.7144108738339598</v>
      </c>
      <c r="J4191">
        <v>-1.78807844018039</v>
      </c>
      <c r="K4191">
        <v>1.8648328969355801</v>
      </c>
      <c r="L4191">
        <v>1.8916409310154501</v>
      </c>
      <c r="M4191">
        <v>58.312551992037598</v>
      </c>
      <c r="N4191">
        <v>2.3233537481802902</v>
      </c>
      <c r="O4191">
        <v>61.578947368420998</v>
      </c>
      <c r="P4191">
        <v>35.714285714285701</v>
      </c>
      <c r="Q4191">
        <v>5.9286056373427001E-2</v>
      </c>
    </row>
    <row r="4192" spans="1:17" hidden="1" x14ac:dyDescent="0.3">
      <c r="A4192" t="s">
        <v>8544</v>
      </c>
      <c r="B4192" t="s">
        <v>8545</v>
      </c>
      <c r="C4192" t="str">
        <f>IFERROR(VLOOKUP(Table1[[#This Row],[Ticker]],[1]!Table1[[Symbol]:[Industry]],2,FALSE),"-")</f>
        <v>-</v>
      </c>
      <c r="D4192" t="s">
        <v>299</v>
      </c>
      <c r="E4192">
        <v>13.8611752</v>
      </c>
      <c r="F4192">
        <v>13.84</v>
      </c>
      <c r="G4192">
        <v>59.869834094274601</v>
      </c>
      <c r="H4192">
        <v>-1.0739957450003801</v>
      </c>
      <c r="I4192">
        <v>37.067581875754598</v>
      </c>
      <c r="J4192">
        <v>-0.76243741453936598</v>
      </c>
      <c r="K4192">
        <v>13.2285992525896</v>
      </c>
      <c r="L4192">
        <v>11.7239703378662</v>
      </c>
      <c r="M4192">
        <v>83.097573888004504</v>
      </c>
      <c r="N4192">
        <v>1.36363636363636</v>
      </c>
      <c r="O4192">
        <v>6.2861271676300596</v>
      </c>
      <c r="P4192">
        <v>86.271870794077998</v>
      </c>
    </row>
    <row r="4193" spans="1:17" hidden="1" x14ac:dyDescent="0.3">
      <c r="A4193" t="s">
        <v>8546</v>
      </c>
      <c r="B4193" t="s">
        <v>8547</v>
      </c>
      <c r="C4193" t="str">
        <f>IFERROR(VLOOKUP(Table1[[#This Row],[Ticker]],[1]!Table1[[Symbol]:[Industry]],2,FALSE),"-")</f>
        <v>-</v>
      </c>
      <c r="D4193" t="s">
        <v>130</v>
      </c>
      <c r="E4193">
        <v>13.841940419999901</v>
      </c>
      <c r="F4193">
        <v>25</v>
      </c>
      <c r="G4193">
        <v>-43.483297064645903</v>
      </c>
      <c r="H4193">
        <v>-5.0559641897787397</v>
      </c>
      <c r="I4193">
        <v>15.576163369895699</v>
      </c>
      <c r="J4193">
        <v>-0.76243741453936598</v>
      </c>
      <c r="K4193">
        <v>25.649007102821699</v>
      </c>
      <c r="L4193">
        <v>27.702980563133899</v>
      </c>
      <c r="M4193">
        <v>5.7435922009098999</v>
      </c>
      <c r="N4193">
        <v>0</v>
      </c>
      <c r="O4193">
        <v>40.559999999999903</v>
      </c>
      <c r="P4193">
        <v>40.924464487034903</v>
      </c>
    </row>
    <row r="4194" spans="1:17" hidden="1" x14ac:dyDescent="0.3">
      <c r="A4194" t="s">
        <v>8548</v>
      </c>
      <c r="B4194" t="s">
        <v>8549</v>
      </c>
      <c r="C4194" t="str">
        <f>IFERROR(VLOOKUP(Table1[[#This Row],[Ticker]],[1]!Table1[[Symbol]:[Industry]],2,FALSE),"-")</f>
        <v>-</v>
      </c>
      <c r="D4194" t="s">
        <v>413</v>
      </c>
      <c r="E4194">
        <v>13.8224556</v>
      </c>
      <c r="F4194">
        <v>42</v>
      </c>
      <c r="G4194">
        <v>42.408252689264003</v>
      </c>
      <c r="H4194">
        <v>1.6785698744342501</v>
      </c>
      <c r="I4194">
        <v>10.933123358464901</v>
      </c>
      <c r="J4194">
        <v>-5.0013132927595096</v>
      </c>
      <c r="K4194">
        <v>36.956600763504497</v>
      </c>
      <c r="L4194">
        <v>34.1951901689118</v>
      </c>
      <c r="M4194">
        <v>73.494143357677402</v>
      </c>
      <c r="N4194">
        <v>2.3615062232768098</v>
      </c>
      <c r="O4194">
        <v>26.6666666666666</v>
      </c>
      <c r="P4194">
        <v>80.257510729613699</v>
      </c>
      <c r="Q4194">
        <v>3.8575111902932002E-2</v>
      </c>
    </row>
    <row r="4195" spans="1:17" hidden="1" x14ac:dyDescent="0.3">
      <c r="A4195" t="s">
        <v>8550</v>
      </c>
      <c r="B4195" t="s">
        <v>8551</v>
      </c>
      <c r="C4195" t="str">
        <f>IFERROR(VLOOKUP(Table1[[#This Row],[Ticker]],[1]!Table1[[Symbol]:[Industry]],2,FALSE),"-")</f>
        <v>-</v>
      </c>
      <c r="D4195" t="s">
        <v>637</v>
      </c>
      <c r="E4195">
        <v>13.817022</v>
      </c>
      <c r="F4195">
        <v>34</v>
      </c>
      <c r="G4195">
        <v>-20.4830335845386</v>
      </c>
      <c r="I4195">
        <v>-11.909813172684499</v>
      </c>
      <c r="K4195">
        <v>71.000791228306696</v>
      </c>
      <c r="M4195">
        <v>99.985344065864695</v>
      </c>
      <c r="N4195">
        <v>1</v>
      </c>
      <c r="O4195">
        <v>9.1176470588235397</v>
      </c>
      <c r="P4195">
        <v>5.91900311526478</v>
      </c>
    </row>
    <row r="4196" spans="1:17" hidden="1" x14ac:dyDescent="0.3">
      <c r="A4196" t="s">
        <v>8552</v>
      </c>
      <c r="B4196" t="s">
        <v>8553</v>
      </c>
      <c r="C4196" t="str">
        <f>IFERROR(VLOOKUP(Table1[[#This Row],[Ticker]],[1]!Table1[[Symbol]:[Industry]],2,FALSE),"-")</f>
        <v>-</v>
      </c>
      <c r="D4196" t="s">
        <v>548</v>
      </c>
      <c r="E4196">
        <v>13.807838</v>
      </c>
      <c r="F4196">
        <v>7.04</v>
      </c>
      <c r="G4196">
        <v>-64.375604981741702</v>
      </c>
      <c r="H4196">
        <v>-1.9837675691950201</v>
      </c>
      <c r="I4196">
        <v>-37.016196151407897</v>
      </c>
      <c r="J4196">
        <v>-9.7176612951363808</v>
      </c>
      <c r="K4196">
        <v>6.9415464287395796</v>
      </c>
      <c r="L4196">
        <v>8.2135169348979602</v>
      </c>
      <c r="M4196">
        <v>39.445496917848899</v>
      </c>
      <c r="N4196">
        <v>1.0201050449797999</v>
      </c>
      <c r="O4196">
        <v>76.846590909090807</v>
      </c>
      <c r="P4196">
        <v>24.601769911504402</v>
      </c>
      <c r="Q4196">
        <v>9.9724352983279994E-3</v>
      </c>
    </row>
    <row r="4197" spans="1:17" hidden="1" x14ac:dyDescent="0.3">
      <c r="A4197" t="s">
        <v>8554</v>
      </c>
      <c r="B4197" t="s">
        <v>8555</v>
      </c>
      <c r="C4197" t="str">
        <f>IFERROR(VLOOKUP(Table1[[#This Row],[Ticker]],[1]!Table1[[Symbol]:[Industry]],2,FALSE),"-")</f>
        <v>-</v>
      </c>
      <c r="D4197" t="s">
        <v>711</v>
      </c>
      <c r="E4197">
        <v>13.801773789</v>
      </c>
      <c r="F4197">
        <v>15.2</v>
      </c>
      <c r="G4197">
        <v>10.906747764793</v>
      </c>
      <c r="H4197">
        <v>1.28653052480899</v>
      </c>
      <c r="I4197">
        <v>4.8246926256412301</v>
      </c>
      <c r="J4197">
        <v>0.64885290804127205</v>
      </c>
      <c r="K4197">
        <v>14.280716551325099</v>
      </c>
      <c r="L4197">
        <v>13.1631179799337</v>
      </c>
      <c r="M4197">
        <v>59.192142314001003</v>
      </c>
      <c r="N4197">
        <v>1.03529956275568</v>
      </c>
      <c r="O4197">
        <v>7.2368421052631602</v>
      </c>
      <c r="P4197">
        <v>41.658900279589901</v>
      </c>
      <c r="Q4197">
        <v>3.6626942849021002E-2</v>
      </c>
    </row>
    <row r="4198" spans="1:17" hidden="1" x14ac:dyDescent="0.3">
      <c r="A4198" t="s">
        <v>8556</v>
      </c>
      <c r="B4198" t="s">
        <v>8557</v>
      </c>
      <c r="C4198" t="str">
        <f>IFERROR(VLOOKUP(Table1[[#This Row],[Ticker]],[1]!Table1[[Symbol]:[Industry]],2,FALSE),"-")</f>
        <v>-</v>
      </c>
      <c r="D4198" t="s">
        <v>500</v>
      </c>
      <c r="E4198">
        <v>13.7910675</v>
      </c>
      <c r="F4198">
        <v>47.4</v>
      </c>
      <c r="G4198">
        <v>102.583470546573</v>
      </c>
      <c r="H4198">
        <v>11.430103921676301</v>
      </c>
      <c r="I4198">
        <v>6.88717930851847</v>
      </c>
      <c r="J4198">
        <v>-10.5886806739761</v>
      </c>
      <c r="K4198">
        <v>43.737024520475202</v>
      </c>
      <c r="L4198">
        <v>35.299082734312002</v>
      </c>
      <c r="M4198">
        <v>37.667062361657898</v>
      </c>
      <c r="N4198">
        <v>0.65334790141163601</v>
      </c>
      <c r="O4198">
        <v>35.443037974683499</v>
      </c>
      <c r="P4198">
        <v>129.53995157384901</v>
      </c>
    </row>
    <row r="4199" spans="1:17" hidden="1" x14ac:dyDescent="0.3">
      <c r="A4199" t="s">
        <v>8558</v>
      </c>
      <c r="B4199" t="s">
        <v>8559</v>
      </c>
      <c r="C4199" t="str">
        <f>IFERROR(VLOOKUP(Table1[[#This Row],[Ticker]],[1]!Table1[[Symbol]:[Industry]],2,FALSE),"-")</f>
        <v>-</v>
      </c>
      <c r="D4199" t="s">
        <v>114</v>
      </c>
      <c r="E4199">
        <v>13.788872958000001</v>
      </c>
      <c r="F4199">
        <v>9.15</v>
      </c>
      <c r="G4199">
        <v>37.870853784936202</v>
      </c>
      <c r="H4199">
        <v>-10.4995125768755</v>
      </c>
      <c r="I4199">
        <v>-28.7279949908663</v>
      </c>
      <c r="J4199">
        <v>-6.5857305872301302</v>
      </c>
      <c r="K4199">
        <v>9.6122219508269708</v>
      </c>
      <c r="L4199">
        <v>9.2543510813491103</v>
      </c>
      <c r="M4199">
        <v>42.791153059938203</v>
      </c>
      <c r="N4199">
        <v>0.87989249919007595</v>
      </c>
      <c r="O4199">
        <v>56.284153005464397</v>
      </c>
      <c r="P4199">
        <v>75.623800383877096</v>
      </c>
      <c r="Q4199">
        <v>1.9756891121758002E-2</v>
      </c>
    </row>
    <row r="4200" spans="1:17" hidden="1" x14ac:dyDescent="0.3">
      <c r="A4200" t="s">
        <v>8560</v>
      </c>
      <c r="B4200" t="s">
        <v>8561</v>
      </c>
      <c r="C4200" t="str">
        <f>IFERROR(VLOOKUP(Table1[[#This Row],[Ticker]],[1]!Table1[[Symbol]:[Industry]],2,FALSE),"-")</f>
        <v>-</v>
      </c>
      <c r="D4200" t="s">
        <v>413</v>
      </c>
      <c r="E4200">
        <v>13.78032</v>
      </c>
      <c r="F4200">
        <v>19</v>
      </c>
      <c r="G4200">
        <v>50.671588649683898</v>
      </c>
      <c r="H4200">
        <v>-4.5268636606781998</v>
      </c>
      <c r="I4200">
        <v>-12.4854280340136</v>
      </c>
      <c r="J4200">
        <v>-4.9963083822812999</v>
      </c>
      <c r="K4200">
        <v>18.4996681537359</v>
      </c>
      <c r="L4200">
        <v>14.8995393521952</v>
      </c>
      <c r="M4200">
        <v>24.0631220491458</v>
      </c>
      <c r="N4200">
        <v>2.87610619469026</v>
      </c>
      <c r="O4200">
        <v>12.736842105263101</v>
      </c>
      <c r="P4200">
        <v>111.111111111111</v>
      </c>
      <c r="Q4200">
        <v>0.11457841513365</v>
      </c>
    </row>
    <row r="4201" spans="1:17" hidden="1" x14ac:dyDescent="0.3">
      <c r="A4201" t="s">
        <v>8562</v>
      </c>
      <c r="B4201" t="s">
        <v>8563</v>
      </c>
      <c r="C4201" t="str">
        <f>IFERROR(VLOOKUP(Table1[[#This Row],[Ticker]],[1]!Table1[[Symbol]:[Industry]],2,FALSE),"-")</f>
        <v>-</v>
      </c>
      <c r="E4201">
        <v>13.753</v>
      </c>
      <c r="F4201">
        <v>8</v>
      </c>
      <c r="G4201">
        <v>-60.666621744996498</v>
      </c>
      <c r="H4201">
        <v>-12.1742190692276</v>
      </c>
      <c r="I4201">
        <v>-41.918562079071201</v>
      </c>
      <c r="J4201">
        <v>-5.5859668263040696</v>
      </c>
      <c r="K4201">
        <v>8.7240867465968108</v>
      </c>
      <c r="L4201">
        <v>9.8622602015609306</v>
      </c>
      <c r="M4201">
        <v>37.309458256653201</v>
      </c>
      <c r="N4201">
        <v>1.80231857859438</v>
      </c>
      <c r="O4201">
        <v>66.875</v>
      </c>
      <c r="P4201">
        <v>2.0408163265306101</v>
      </c>
      <c r="Q4201">
        <v>9.2940086299054994E-2</v>
      </c>
    </row>
    <row r="4202" spans="1:17" hidden="1" x14ac:dyDescent="0.3">
      <c r="A4202" t="s">
        <v>8564</v>
      </c>
      <c r="B4202" t="s">
        <v>8565</v>
      </c>
      <c r="C4202" t="str">
        <f>IFERROR(VLOOKUP(Table1[[#This Row],[Ticker]],[1]!Table1[[Symbol]:[Industry]],2,FALSE),"-")</f>
        <v>-</v>
      </c>
      <c r="D4202" t="s">
        <v>637</v>
      </c>
      <c r="E4202">
        <v>13.73728805</v>
      </c>
      <c r="F4202">
        <v>16.47</v>
      </c>
      <c r="G4202">
        <v>2.2698383001965201</v>
      </c>
      <c r="H4202">
        <v>10.725746724675499</v>
      </c>
      <c r="I4202">
        <v>7.0071543363407196</v>
      </c>
      <c r="J4202">
        <v>13.836102731445999</v>
      </c>
      <c r="K4202">
        <v>14.0869320534394</v>
      </c>
      <c r="L4202">
        <v>13.5124045255385</v>
      </c>
      <c r="M4202">
        <v>77.4167191955124</v>
      </c>
      <c r="N4202">
        <v>2.9334301385803401</v>
      </c>
      <c r="O4202">
        <v>33.879781420764999</v>
      </c>
      <c r="Q4202">
        <v>0.106063781112889</v>
      </c>
    </row>
    <row r="4203" spans="1:17" hidden="1" x14ac:dyDescent="0.3">
      <c r="A4203" t="s">
        <v>8566</v>
      </c>
      <c r="B4203" t="s">
        <v>8567</v>
      </c>
      <c r="C4203" t="str">
        <f>IFERROR(VLOOKUP(Table1[[#This Row],[Ticker]],[1]!Table1[[Symbol]:[Industry]],2,FALSE),"-")</f>
        <v>-</v>
      </c>
      <c r="D4203" t="s">
        <v>101</v>
      </c>
      <c r="E4203">
        <v>13.734</v>
      </c>
      <c r="F4203">
        <v>42</v>
      </c>
      <c r="G4203">
        <v>0.947872335975809</v>
      </c>
      <c r="H4203">
        <v>122.957065126182</v>
      </c>
      <c r="I4203">
        <v>77.792083846285607</v>
      </c>
      <c r="J4203">
        <v>11.2375625854606</v>
      </c>
      <c r="K4203">
        <v>26.117054930896199</v>
      </c>
      <c r="L4203">
        <v>23.034274229234899</v>
      </c>
      <c r="M4203">
        <v>92.125869160109104</v>
      </c>
      <c r="N4203">
        <v>3.4674510524864401</v>
      </c>
      <c r="O4203">
        <v>1.8571428571428601</v>
      </c>
      <c r="P4203">
        <v>176.31578947368399</v>
      </c>
    </row>
    <row r="4204" spans="1:17" hidden="1" x14ac:dyDescent="0.3">
      <c r="A4204" t="s">
        <v>8568</v>
      </c>
      <c r="B4204" t="s">
        <v>8569</v>
      </c>
      <c r="C4204" t="str">
        <f>IFERROR(VLOOKUP(Table1[[#This Row],[Ticker]],[1]!Table1[[Symbol]:[Industry]],2,FALSE),"-")</f>
        <v>-</v>
      </c>
      <c r="D4204" t="s">
        <v>75</v>
      </c>
      <c r="E4204">
        <v>13.7142</v>
      </c>
      <c r="F4204">
        <v>1.1499999999999999</v>
      </c>
      <c r="G4204">
        <v>35.569794286112</v>
      </c>
      <c r="H4204">
        <v>7.8153229389341199</v>
      </c>
      <c r="I4204">
        <v>-13.619214882086199</v>
      </c>
      <c r="J4204">
        <v>-13.0701297222316</v>
      </c>
      <c r="K4204">
        <v>1.0934993029162501</v>
      </c>
      <c r="L4204">
        <v>1.0118566470622601</v>
      </c>
      <c r="M4204">
        <v>44.751218007621098</v>
      </c>
      <c r="N4204">
        <v>3.5478326876058399</v>
      </c>
      <c r="O4204">
        <v>46.956521739130402</v>
      </c>
      <c r="P4204">
        <v>74.242424242424207</v>
      </c>
      <c r="Q4204">
        <v>7.3029642785662E-2</v>
      </c>
    </row>
    <row r="4205" spans="1:17" hidden="1" x14ac:dyDescent="0.3">
      <c r="A4205" t="s">
        <v>8570</v>
      </c>
      <c r="B4205" t="s">
        <v>8571</v>
      </c>
      <c r="C4205" t="str">
        <f>IFERROR(VLOOKUP(Table1[[#This Row],[Ticker]],[1]!Table1[[Symbol]:[Industry]],2,FALSE),"-")</f>
        <v>-</v>
      </c>
      <c r="D4205" t="s">
        <v>1402</v>
      </c>
      <c r="E4205">
        <v>13.702680000000001</v>
      </c>
      <c r="F4205">
        <v>2</v>
      </c>
      <c r="G4205">
        <v>-21.1388788050666</v>
      </c>
      <c r="K4205">
        <v>1.8164878752898299</v>
      </c>
      <c r="L4205">
        <v>1.8009664774797101</v>
      </c>
      <c r="M4205">
        <v>73.414657253377001</v>
      </c>
      <c r="N4205">
        <v>1</v>
      </c>
      <c r="O4205">
        <v>5</v>
      </c>
      <c r="P4205">
        <v>66.6666666666666</v>
      </c>
      <c r="Q4205">
        <v>-2.1676028175539999E-2</v>
      </c>
    </row>
    <row r="4206" spans="1:17" hidden="1" x14ac:dyDescent="0.3">
      <c r="A4206" t="s">
        <v>8572</v>
      </c>
      <c r="B4206" t="s">
        <v>8573</v>
      </c>
      <c r="C4206" t="str">
        <f>IFERROR(VLOOKUP(Table1[[#This Row],[Ticker]],[1]!Table1[[Symbol]:[Industry]],2,FALSE),"-")</f>
        <v>-</v>
      </c>
      <c r="D4206" t="s">
        <v>413</v>
      </c>
      <c r="E4206">
        <v>13.653359999999999</v>
      </c>
      <c r="F4206">
        <v>1</v>
      </c>
      <c r="G4206">
        <v>69.676394672745502</v>
      </c>
      <c r="H4206">
        <v>27.855428215284501</v>
      </c>
      <c r="I4206">
        <v>-8.8170296675298907</v>
      </c>
      <c r="J4206">
        <v>-25.222869069215601</v>
      </c>
      <c r="K4206">
        <v>0.92756302122286405</v>
      </c>
      <c r="L4206">
        <v>0.77876595789059</v>
      </c>
      <c r="M4206">
        <v>42.480164358407201</v>
      </c>
      <c r="N4206">
        <v>1.68811010950379</v>
      </c>
      <c r="O4206">
        <v>38.999999999999901</v>
      </c>
      <c r="P4206">
        <v>117.39130434782599</v>
      </c>
      <c r="Q4206">
        <v>8.7114319781169999E-2</v>
      </c>
    </row>
    <row r="4207" spans="1:17" hidden="1" x14ac:dyDescent="0.3">
      <c r="A4207" t="s">
        <v>8574</v>
      </c>
      <c r="B4207" t="s">
        <v>8575</v>
      </c>
      <c r="C4207" t="str">
        <f>IFERROR(VLOOKUP(Table1[[#This Row],[Ticker]],[1]!Table1[[Symbol]:[Industry]],2,FALSE),"-")</f>
        <v>-</v>
      </c>
      <c r="E4207">
        <v>13.563774</v>
      </c>
      <c r="F4207">
        <v>17.010000000000002</v>
      </c>
      <c r="G4207">
        <v>-26.4020366998034</v>
      </c>
      <c r="H4207">
        <v>-5.0559641897787397</v>
      </c>
      <c r="I4207">
        <v>-11.909813172684499</v>
      </c>
      <c r="J4207">
        <v>-0.76243741453936598</v>
      </c>
      <c r="K4207">
        <v>17.009995525949599</v>
      </c>
      <c r="L4207">
        <v>16.925594545301099</v>
      </c>
      <c r="M4207">
        <v>100</v>
      </c>
      <c r="O4207">
        <v>0</v>
      </c>
      <c r="P4207">
        <v>0</v>
      </c>
    </row>
    <row r="4208" spans="1:17" hidden="1" x14ac:dyDescent="0.3">
      <c r="A4208" t="s">
        <v>8576</v>
      </c>
      <c r="B4208" t="s">
        <v>8577</v>
      </c>
      <c r="C4208" t="str">
        <f>IFERROR(VLOOKUP(Table1[[#This Row],[Ticker]],[1]!Table1[[Symbol]:[Industry]],2,FALSE),"-")</f>
        <v>-</v>
      </c>
      <c r="D4208" t="s">
        <v>49</v>
      </c>
      <c r="E4208">
        <v>13.4983497</v>
      </c>
      <c r="F4208">
        <v>42.11</v>
      </c>
      <c r="G4208">
        <v>89.546681248914396</v>
      </c>
      <c r="H4208">
        <v>2.31873748086565</v>
      </c>
      <c r="I4208">
        <v>-11.408619855262099</v>
      </c>
      <c r="J4208">
        <v>5.0963861148724003</v>
      </c>
      <c r="K4208">
        <v>40.979418947319203</v>
      </c>
      <c r="L4208">
        <v>36.723867257605797</v>
      </c>
      <c r="M4208">
        <v>63.026347705449702</v>
      </c>
      <c r="N4208">
        <v>2.22011640200106</v>
      </c>
      <c r="O4208">
        <v>22.464972690572299</v>
      </c>
      <c r="P4208">
        <v>116.503856041131</v>
      </c>
      <c r="Q4208">
        <v>6.0005955985501999E-2</v>
      </c>
    </row>
    <row r="4209" spans="1:17" hidden="1" x14ac:dyDescent="0.3">
      <c r="A4209" t="s">
        <v>8578</v>
      </c>
      <c r="B4209" t="s">
        <v>8579</v>
      </c>
      <c r="C4209" t="str">
        <f>IFERROR(VLOOKUP(Table1[[#This Row],[Ticker]],[1]!Table1[[Symbol]:[Industry]],2,FALSE),"-")</f>
        <v>-</v>
      </c>
      <c r="D4209" t="s">
        <v>413</v>
      </c>
      <c r="E4209">
        <v>13.4815735</v>
      </c>
      <c r="F4209">
        <v>43.9</v>
      </c>
      <c r="G4209">
        <v>-56.608713965304197</v>
      </c>
      <c r="H4209">
        <v>-9.3664986080765207</v>
      </c>
      <c r="I4209">
        <v>-28.003085343938299</v>
      </c>
      <c r="J4209">
        <v>-6.8694723735380796</v>
      </c>
      <c r="K4209">
        <v>46.09893790337</v>
      </c>
      <c r="L4209">
        <v>50.762420561160297</v>
      </c>
      <c r="M4209">
        <v>35.927111355426597</v>
      </c>
      <c r="N4209">
        <v>1.32185301654886</v>
      </c>
      <c r="O4209">
        <v>47.494305239179901</v>
      </c>
      <c r="P4209">
        <v>8.2614056720098503</v>
      </c>
      <c r="Q4209">
        <v>2.2152039153004999E-2</v>
      </c>
    </row>
    <row r="4210" spans="1:17" hidden="1" x14ac:dyDescent="0.3">
      <c r="A4210" t="s">
        <v>8580</v>
      </c>
      <c r="B4210" t="s">
        <v>8581</v>
      </c>
      <c r="C4210" t="str">
        <f>IFERROR(VLOOKUP(Table1[[#This Row],[Ticker]],[1]!Table1[[Symbol]:[Industry]],2,FALSE),"-")</f>
        <v>-</v>
      </c>
      <c r="E4210">
        <v>13.44877425</v>
      </c>
      <c r="F4210">
        <v>29.89</v>
      </c>
      <c r="G4210">
        <v>-60.651926713001799</v>
      </c>
      <c r="H4210">
        <v>-3.57320556908908</v>
      </c>
      <c r="I4210">
        <v>-13.0345237251158</v>
      </c>
      <c r="J4210">
        <v>2.3198743192609799</v>
      </c>
      <c r="K4210">
        <v>29.314949873974101</v>
      </c>
      <c r="L4210">
        <v>31.359430962803501</v>
      </c>
      <c r="M4210">
        <v>52.011212676484703</v>
      </c>
      <c r="N4210">
        <v>1.12612378292189</v>
      </c>
      <c r="O4210">
        <v>58.882569421211102</v>
      </c>
      <c r="P4210">
        <v>32.549889135254901</v>
      </c>
      <c r="Q4210">
        <v>-3.3279276028123E-2</v>
      </c>
    </row>
    <row r="4211" spans="1:17" hidden="1" x14ac:dyDescent="0.3">
      <c r="A4211" t="s">
        <v>8582</v>
      </c>
      <c r="B4211" t="s">
        <v>8087</v>
      </c>
      <c r="C4211" t="str">
        <f>IFERROR(VLOOKUP(Table1[[#This Row],[Ticker]],[1]!Table1[[Symbol]:[Industry]],2,FALSE),"-")</f>
        <v>-</v>
      </c>
      <c r="E4211">
        <v>13.416627</v>
      </c>
      <c r="F4211">
        <v>17.350000000000001</v>
      </c>
      <c r="G4211">
        <v>63.422908595601299</v>
      </c>
      <c r="H4211">
        <v>-5.9208290546436002</v>
      </c>
      <c r="I4211">
        <v>-14.492631813897299</v>
      </c>
      <c r="J4211">
        <v>-12.206184396673599</v>
      </c>
      <c r="K4211">
        <v>17.503734905401799</v>
      </c>
      <c r="L4211">
        <v>16.217628921087801</v>
      </c>
      <c r="M4211">
        <v>51.416423612758003</v>
      </c>
      <c r="N4211">
        <v>0.713731994505864</v>
      </c>
      <c r="O4211">
        <v>30.028818443803999</v>
      </c>
      <c r="P4211">
        <v>145.056497175141</v>
      </c>
      <c r="Q4211">
        <v>7.2235956095754006E-2</v>
      </c>
    </row>
    <row r="4212" spans="1:17" hidden="1" x14ac:dyDescent="0.3">
      <c r="A4212" t="s">
        <v>8583</v>
      </c>
      <c r="B4212" t="s">
        <v>8584</v>
      </c>
      <c r="C4212" t="str">
        <f>IFERROR(VLOOKUP(Table1[[#This Row],[Ticker]],[1]!Table1[[Symbol]:[Industry]],2,FALSE),"-")</f>
        <v>-</v>
      </c>
      <c r="D4212" t="s">
        <v>299</v>
      </c>
      <c r="E4212">
        <v>13.362159999999999</v>
      </c>
      <c r="F4212">
        <v>2.94</v>
      </c>
      <c r="G4212">
        <v>18.425549507093098</v>
      </c>
      <c r="H4212">
        <v>17.751053354080899</v>
      </c>
      <c r="I4212">
        <v>35.090186827315399</v>
      </c>
      <c r="J4212">
        <v>11.2375625854606</v>
      </c>
      <c r="K4212">
        <v>2.3784385402695101</v>
      </c>
      <c r="L4212">
        <v>2.1374253590808698</v>
      </c>
      <c r="M4212">
        <v>84.737235611630197</v>
      </c>
      <c r="N4212">
        <v>2.6027308869697099</v>
      </c>
      <c r="O4212">
        <v>0</v>
      </c>
      <c r="P4212">
        <v>108.51063829787201</v>
      </c>
    </row>
    <row r="4213" spans="1:17" hidden="1" x14ac:dyDescent="0.3">
      <c r="A4213" t="s">
        <v>8585</v>
      </c>
      <c r="B4213" t="s">
        <v>8586</v>
      </c>
      <c r="C4213" t="str">
        <f>IFERROR(VLOOKUP(Table1[[#This Row],[Ticker]],[1]!Table1[[Symbol]:[Industry]],2,FALSE),"-")</f>
        <v>-</v>
      </c>
      <c r="E4213">
        <v>13.3263198</v>
      </c>
      <c r="F4213">
        <v>30.5</v>
      </c>
      <c r="G4213">
        <v>-34.005793137246599</v>
      </c>
      <c r="H4213">
        <v>-2.6096831980432</v>
      </c>
      <c r="I4213">
        <v>-50.934203416586897</v>
      </c>
      <c r="J4213">
        <v>-7.6993743514763002</v>
      </c>
      <c r="K4213">
        <v>32.730405183283899</v>
      </c>
      <c r="L4213">
        <v>36.544177755878501</v>
      </c>
      <c r="M4213">
        <v>43.2551191429204</v>
      </c>
      <c r="N4213">
        <v>1.19875597081518</v>
      </c>
      <c r="O4213">
        <v>82.295081967213093</v>
      </c>
      <c r="P4213">
        <v>9.2406876790830808</v>
      </c>
      <c r="Q4213">
        <v>3.9882043373203002E-2</v>
      </c>
    </row>
    <row r="4214" spans="1:17" hidden="1" x14ac:dyDescent="0.3">
      <c r="A4214" t="s">
        <v>8587</v>
      </c>
      <c r="B4214" t="s">
        <v>8588</v>
      </c>
      <c r="C4214" t="str">
        <f>IFERROR(VLOOKUP(Table1[[#This Row],[Ticker]],[1]!Table1[[Symbol]:[Industry]],2,FALSE),"-")</f>
        <v>-</v>
      </c>
      <c r="D4214" t="s">
        <v>49</v>
      </c>
      <c r="E4214">
        <v>13.319282508000001</v>
      </c>
      <c r="F4214">
        <v>6.05</v>
      </c>
      <c r="G4214">
        <v>6.5649962672294997</v>
      </c>
      <c r="H4214">
        <v>-2.11478771919051</v>
      </c>
      <c r="I4214">
        <v>2.24113022354187</v>
      </c>
      <c r="J4214">
        <v>-2.3249374145393702</v>
      </c>
      <c r="K4214">
        <v>5.7940513868326704</v>
      </c>
      <c r="L4214">
        <v>5.3243636170024597</v>
      </c>
      <c r="M4214">
        <v>46.674790371740201</v>
      </c>
      <c r="N4214">
        <v>1.05578383028828</v>
      </c>
      <c r="O4214">
        <v>23.1404958677686</v>
      </c>
      <c r="Q4214">
        <v>5.1417898203070002E-2</v>
      </c>
    </row>
    <row r="4215" spans="1:17" hidden="1" x14ac:dyDescent="0.3">
      <c r="A4215" t="s">
        <v>8589</v>
      </c>
      <c r="B4215" t="s">
        <v>8590</v>
      </c>
      <c r="C4215" t="str">
        <f>IFERROR(VLOOKUP(Table1[[#This Row],[Ticker]],[1]!Table1[[Symbol]:[Industry]],2,FALSE),"-")</f>
        <v>-</v>
      </c>
      <c r="E4215">
        <v>13.316041200000001</v>
      </c>
      <c r="F4215">
        <v>30.93</v>
      </c>
      <c r="G4215">
        <v>0.88191391748048098</v>
      </c>
      <c r="H4215">
        <v>-6.0281398518638802</v>
      </c>
      <c r="I4215">
        <v>-27.8609001292062</v>
      </c>
      <c r="J4215">
        <v>-0.96514011724207704</v>
      </c>
      <c r="K4215">
        <v>30.093826832152601</v>
      </c>
      <c r="L4215">
        <v>31.544070569574199</v>
      </c>
      <c r="M4215">
        <v>65.611767534585397</v>
      </c>
      <c r="N4215">
        <v>1.63240754664599</v>
      </c>
      <c r="O4215">
        <v>65.438086000646607</v>
      </c>
      <c r="P4215">
        <v>46.935866983372897</v>
      </c>
      <c r="Q4215">
        <v>7.6928707880288993E-2</v>
      </c>
    </row>
    <row r="4216" spans="1:17" hidden="1" x14ac:dyDescent="0.3">
      <c r="A4216" t="s">
        <v>8591</v>
      </c>
      <c r="B4216" t="s">
        <v>8592</v>
      </c>
      <c r="C4216" t="str">
        <f>IFERROR(VLOOKUP(Table1[[#This Row],[Ticker]],[1]!Table1[[Symbol]:[Industry]],2,FALSE),"-")</f>
        <v>-</v>
      </c>
      <c r="D4216" t="s">
        <v>214</v>
      </c>
      <c r="E4216">
        <v>13.283583</v>
      </c>
      <c r="F4216">
        <v>18.78</v>
      </c>
      <c r="G4216">
        <v>162.96622215997999</v>
      </c>
      <c r="H4216">
        <v>45.434231888652597</v>
      </c>
      <c r="I4216">
        <v>70.066931013361895</v>
      </c>
      <c r="J4216">
        <v>7.3996295261535296</v>
      </c>
      <c r="K4216">
        <v>13.2097148330575</v>
      </c>
      <c r="L4216">
        <v>9.9600100181217996</v>
      </c>
      <c r="M4216">
        <v>99.929023802679097</v>
      </c>
      <c r="N4216">
        <v>2.16500901951831</v>
      </c>
      <c r="O4216">
        <v>0</v>
      </c>
      <c r="P4216">
        <v>226.608695652173</v>
      </c>
      <c r="Q4216">
        <v>0.12018083070670001</v>
      </c>
    </row>
    <row r="4217" spans="1:17" hidden="1" x14ac:dyDescent="0.3">
      <c r="A4217" t="s">
        <v>8593</v>
      </c>
      <c r="B4217" t="s">
        <v>8594</v>
      </c>
      <c r="C4217" t="str">
        <f>IFERROR(VLOOKUP(Table1[[#This Row],[Ticker]],[1]!Table1[[Symbol]:[Industry]],2,FALSE),"-")</f>
        <v>-</v>
      </c>
      <c r="D4217" t="s">
        <v>413</v>
      </c>
      <c r="E4217">
        <v>13.267182500000001</v>
      </c>
      <c r="F4217">
        <v>6.51</v>
      </c>
      <c r="G4217">
        <v>20.656786829608301</v>
      </c>
      <c r="H4217">
        <v>-12.9992266011262</v>
      </c>
      <c r="I4217">
        <v>-45.140582403453699</v>
      </c>
      <c r="J4217">
        <v>-5.8793964788668402</v>
      </c>
      <c r="K4217">
        <v>7.0693175405901902</v>
      </c>
      <c r="L4217">
        <v>7.29248708566631</v>
      </c>
      <c r="M4217">
        <v>23.7990623535281</v>
      </c>
      <c r="N4217">
        <v>1.6497915068383799</v>
      </c>
      <c r="O4217">
        <v>66.359447004608299</v>
      </c>
      <c r="P4217">
        <v>51.748251748251697</v>
      </c>
      <c r="Q4217">
        <v>5.4873041504456002E-2</v>
      </c>
    </row>
    <row r="4218" spans="1:17" hidden="1" x14ac:dyDescent="0.3">
      <c r="A4218" t="s">
        <v>8595</v>
      </c>
      <c r="B4218" t="s">
        <v>8596</v>
      </c>
      <c r="C4218" t="str">
        <f>IFERROR(VLOOKUP(Table1[[#This Row],[Ticker]],[1]!Table1[[Symbol]:[Industry]],2,FALSE),"-")</f>
        <v>-</v>
      </c>
      <c r="D4218" t="s">
        <v>637</v>
      </c>
      <c r="E4218">
        <v>13.249432000000001</v>
      </c>
      <c r="F4218">
        <v>39.4</v>
      </c>
      <c r="G4218">
        <v>-7.9057960982997004</v>
      </c>
      <c r="H4218">
        <v>1.1434967266633</v>
      </c>
      <c r="I4218">
        <v>-16.9700541365399</v>
      </c>
      <c r="J4218">
        <v>4.1643268997082998</v>
      </c>
      <c r="K4218">
        <v>40.415275255078797</v>
      </c>
      <c r="L4218">
        <v>41.382373755644799</v>
      </c>
      <c r="M4218">
        <v>39.348278165966299</v>
      </c>
      <c r="N4218">
        <v>0.85431502645870205</v>
      </c>
      <c r="O4218">
        <v>29.1878172588832</v>
      </c>
      <c r="P4218">
        <v>19.393939393939299</v>
      </c>
      <c r="Q4218">
        <v>8.3188879966832996E-2</v>
      </c>
    </row>
    <row r="4219" spans="1:17" hidden="1" x14ac:dyDescent="0.3">
      <c r="A4219" t="s">
        <v>8597</v>
      </c>
      <c r="B4219" t="s">
        <v>8598</v>
      </c>
      <c r="C4219" t="str">
        <f>IFERROR(VLOOKUP(Table1[[#This Row],[Ticker]],[1]!Table1[[Symbol]:[Industry]],2,FALSE),"-")</f>
        <v>-</v>
      </c>
      <c r="D4219" t="s">
        <v>46</v>
      </c>
      <c r="E4219">
        <v>13.22766</v>
      </c>
      <c r="F4219">
        <v>19.350000000000001</v>
      </c>
      <c r="G4219">
        <v>-26.6597686585663</v>
      </c>
      <c r="H4219">
        <v>-5.0559641897787397</v>
      </c>
      <c r="I4219">
        <v>24.839303435089299</v>
      </c>
      <c r="J4219">
        <v>-0.76243741453936598</v>
      </c>
      <c r="K4219">
        <v>18.628239292260201</v>
      </c>
      <c r="L4219">
        <v>11.3588457103859</v>
      </c>
      <c r="M4219">
        <v>0.380418701988887</v>
      </c>
      <c r="N4219">
        <v>0.92857142857142805</v>
      </c>
      <c r="O4219">
        <v>21.447028423772501</v>
      </c>
      <c r="P4219">
        <v>54.8</v>
      </c>
    </row>
    <row r="4220" spans="1:17" hidden="1" x14ac:dyDescent="0.3">
      <c r="A4220" t="s">
        <v>8599</v>
      </c>
      <c r="B4220" t="s">
        <v>8600</v>
      </c>
      <c r="C4220" t="str">
        <f>IFERROR(VLOOKUP(Table1[[#This Row],[Ticker]],[1]!Table1[[Symbol]:[Industry]],2,FALSE),"-")</f>
        <v>-</v>
      </c>
      <c r="D4220" t="s">
        <v>140</v>
      </c>
      <c r="E4220">
        <v>13.187099999999999</v>
      </c>
      <c r="F4220">
        <v>50</v>
      </c>
      <c r="G4220">
        <v>38.071647510722798</v>
      </c>
      <c r="H4220">
        <v>-8.9021180359325793</v>
      </c>
      <c r="I4220">
        <v>39.147588640004201</v>
      </c>
      <c r="J4220">
        <v>-0.66233731443927202</v>
      </c>
      <c r="K4220">
        <v>50.737563175314101</v>
      </c>
      <c r="L4220">
        <v>43.563510003429798</v>
      </c>
      <c r="M4220">
        <v>44.811575784827198</v>
      </c>
      <c r="N4220">
        <v>1.7768268124280699</v>
      </c>
      <c r="O4220">
        <v>17.999999999999901</v>
      </c>
      <c r="P4220">
        <v>78.890876565295102</v>
      </c>
      <c r="Q4220">
        <v>4.2922436701590003E-2</v>
      </c>
    </row>
    <row r="4221" spans="1:17" hidden="1" x14ac:dyDescent="0.3">
      <c r="A4221" t="s">
        <v>8601</v>
      </c>
      <c r="B4221" t="s">
        <v>8602</v>
      </c>
      <c r="C4221" t="str">
        <f>IFERROR(VLOOKUP(Table1[[#This Row],[Ticker]],[1]!Table1[[Symbol]:[Industry]],2,FALSE),"-")</f>
        <v>-</v>
      </c>
      <c r="E4221">
        <v>13.171041576</v>
      </c>
      <c r="F4221">
        <v>0.83</v>
      </c>
      <c r="G4221">
        <v>30.2017368851021</v>
      </c>
      <c r="H4221">
        <v>-17.555964189778699</v>
      </c>
      <c r="I4221">
        <v>-14.262754349155101</v>
      </c>
      <c r="J4221">
        <v>-16.762437414539299</v>
      </c>
      <c r="K4221">
        <v>0.98442563113312498</v>
      </c>
      <c r="L4221">
        <v>0.86039045918908197</v>
      </c>
      <c r="M4221">
        <v>18.3594816334342</v>
      </c>
      <c r="N4221">
        <v>0.26383068855195002</v>
      </c>
      <c r="O4221">
        <v>74.698795180722797</v>
      </c>
      <c r="P4221">
        <v>93.023255813953398</v>
      </c>
      <c r="Q4221">
        <v>3.5148926442548002E-2</v>
      </c>
    </row>
    <row r="4222" spans="1:17" hidden="1" x14ac:dyDescent="0.3">
      <c r="A4222" t="s">
        <v>8603</v>
      </c>
      <c r="B4222" t="s">
        <v>8604</v>
      </c>
      <c r="C4222" t="str">
        <f>IFERROR(VLOOKUP(Table1[[#This Row],[Ticker]],[1]!Table1[[Symbol]:[Industry]],2,FALSE),"-")</f>
        <v>-</v>
      </c>
      <c r="D4222" t="s">
        <v>481</v>
      </c>
      <c r="E4222">
        <v>13.16085743</v>
      </c>
      <c r="F4222">
        <v>17.95</v>
      </c>
      <c r="G4222">
        <v>-26.6798144775812</v>
      </c>
      <c r="H4222">
        <v>-8.5203955860625194E-2</v>
      </c>
      <c r="I4222">
        <v>-11.6304835637459</v>
      </c>
      <c r="J4222">
        <v>4.2083228193787399</v>
      </c>
      <c r="K4222">
        <v>17.3722910034503</v>
      </c>
      <c r="L4222">
        <v>17.248107149834802</v>
      </c>
      <c r="M4222">
        <v>99.8052603467236</v>
      </c>
      <c r="N4222">
        <v>2.63636363636363</v>
      </c>
      <c r="O4222">
        <v>0.27855153203342198</v>
      </c>
      <c r="P4222">
        <v>4.9707602339181101</v>
      </c>
    </row>
    <row r="4223" spans="1:17" hidden="1" x14ac:dyDescent="0.3">
      <c r="A4223" t="s">
        <v>8605</v>
      </c>
      <c r="B4223" t="s">
        <v>8606</v>
      </c>
      <c r="C4223" t="str">
        <f>IFERROR(VLOOKUP(Table1[[#This Row],[Ticker]],[1]!Table1[[Symbol]:[Industry]],2,FALSE),"-")</f>
        <v>-</v>
      </c>
      <c r="D4223" t="s">
        <v>75</v>
      </c>
      <c r="E4223">
        <v>13.1449038</v>
      </c>
      <c r="F4223">
        <v>13.79</v>
      </c>
      <c r="G4223">
        <v>86.078702899580094</v>
      </c>
      <c r="H4223">
        <v>57.5619603385231</v>
      </c>
      <c r="I4223">
        <v>50.900104182687301</v>
      </c>
      <c r="J4223">
        <v>20.5216435001484</v>
      </c>
      <c r="K4223">
        <v>9.0905022465966994</v>
      </c>
      <c r="L4223">
        <v>7.87521867727905</v>
      </c>
      <c r="M4223">
        <v>87.679362103755096</v>
      </c>
      <c r="N4223">
        <v>3.15004549549549</v>
      </c>
      <c r="O4223">
        <v>0</v>
      </c>
      <c r="P4223">
        <v>141.929824561403</v>
      </c>
      <c r="Q4223">
        <v>6.172279670216E-2</v>
      </c>
    </row>
    <row r="4224" spans="1:17" hidden="1" x14ac:dyDescent="0.3">
      <c r="A4224" t="s">
        <v>8607</v>
      </c>
      <c r="B4224" t="s">
        <v>8608</v>
      </c>
      <c r="C4224" t="str">
        <f>IFERROR(VLOOKUP(Table1[[#This Row],[Ticker]],[1]!Table1[[Symbol]:[Industry]],2,FALSE),"-")</f>
        <v>-</v>
      </c>
      <c r="D4224" t="s">
        <v>140</v>
      </c>
      <c r="E4224">
        <v>13.106199999999999</v>
      </c>
      <c r="F4224">
        <v>32.770000000000003</v>
      </c>
      <c r="G4224">
        <v>209.70052740276</v>
      </c>
      <c r="H4224">
        <v>13.0604741663856</v>
      </c>
      <c r="I4224">
        <v>-18.147295289994901</v>
      </c>
      <c r="J4224">
        <v>14.2042292521273</v>
      </c>
      <c r="K4224">
        <v>29.8798558279994</v>
      </c>
      <c r="L4224">
        <v>26.373652022542199</v>
      </c>
      <c r="M4224">
        <v>72.092959489974305</v>
      </c>
      <c r="N4224">
        <v>2.02845572213911</v>
      </c>
      <c r="O4224">
        <v>29.722306988098801</v>
      </c>
      <c r="P4224">
        <v>244.584647739221</v>
      </c>
    </row>
    <row r="4225" spans="1:17" hidden="1" x14ac:dyDescent="0.3">
      <c r="A4225" t="s">
        <v>8609</v>
      </c>
      <c r="B4225" t="s">
        <v>8610</v>
      </c>
      <c r="C4225" t="str">
        <f>IFERROR(VLOOKUP(Table1[[#This Row],[Ticker]],[1]!Table1[[Symbol]:[Industry]],2,FALSE),"-")</f>
        <v>-</v>
      </c>
      <c r="D4225" t="s">
        <v>1402</v>
      </c>
      <c r="E4225">
        <v>13.105847968000001</v>
      </c>
      <c r="F4225">
        <v>15.16</v>
      </c>
      <c r="G4225">
        <v>41.111775454892602</v>
      </c>
      <c r="H4225">
        <v>8.1989377710055606</v>
      </c>
      <c r="I4225">
        <v>10.348251343444399</v>
      </c>
      <c r="J4225">
        <v>12.4924645462449</v>
      </c>
      <c r="K4225">
        <v>12.8983612910079</v>
      </c>
      <c r="L4225">
        <v>12.0291221113178</v>
      </c>
      <c r="M4225">
        <v>58.645535514334199</v>
      </c>
      <c r="N4225">
        <v>2.3944715658943698</v>
      </c>
      <c r="O4225">
        <v>7.6517150395778399</v>
      </c>
      <c r="P4225">
        <v>104.864864864864</v>
      </c>
      <c r="Q4225">
        <v>6.4625740194974995E-2</v>
      </c>
    </row>
    <row r="4226" spans="1:17" hidden="1" x14ac:dyDescent="0.3">
      <c r="A4226" t="s">
        <v>8611</v>
      </c>
      <c r="B4226" t="s">
        <v>8612</v>
      </c>
      <c r="C4226" t="str">
        <f>IFERROR(VLOOKUP(Table1[[#This Row],[Ticker]],[1]!Table1[[Symbol]:[Industry]],2,FALSE),"-")</f>
        <v>-</v>
      </c>
      <c r="D4226" t="s">
        <v>711</v>
      </c>
      <c r="E4226">
        <v>13.10207943</v>
      </c>
      <c r="F4226">
        <v>116.17</v>
      </c>
      <c r="G4226">
        <v>9.6284082650677192</v>
      </c>
      <c r="H4226">
        <v>-4.5094687005351597</v>
      </c>
      <c r="I4226">
        <v>6.5463915790234299</v>
      </c>
      <c r="J4226">
        <v>0.681637502316918</v>
      </c>
      <c r="K4226">
        <v>111.35673710401799</v>
      </c>
      <c r="L4226">
        <v>100.955068692297</v>
      </c>
      <c r="M4226">
        <v>34.201172078942697</v>
      </c>
      <c r="N4226">
        <v>3.3218826093854501</v>
      </c>
      <c r="O4226">
        <v>1.57527761039855</v>
      </c>
      <c r="P4226">
        <v>40.760935417423902</v>
      </c>
    </row>
    <row r="4227" spans="1:17" hidden="1" x14ac:dyDescent="0.3">
      <c r="A4227" t="s">
        <v>8613</v>
      </c>
      <c r="B4227" t="s">
        <v>8614</v>
      </c>
      <c r="C4227" t="str">
        <f>IFERROR(VLOOKUP(Table1[[#This Row],[Ticker]],[1]!Table1[[Symbol]:[Industry]],2,FALSE),"-")</f>
        <v>-</v>
      </c>
      <c r="D4227" t="s">
        <v>75</v>
      </c>
      <c r="E4227">
        <v>13.085417423999999</v>
      </c>
      <c r="F4227">
        <v>7.08</v>
      </c>
      <c r="G4227">
        <v>-34.094344392111097</v>
      </c>
      <c r="H4227">
        <v>-6.0349851687997198</v>
      </c>
      <c r="I4227">
        <v>-29.4883929165727</v>
      </c>
      <c r="J4227">
        <v>-4.1730786150850596</v>
      </c>
      <c r="K4227">
        <v>7.4054948660582198</v>
      </c>
      <c r="L4227">
        <v>7.9010578558547104</v>
      </c>
      <c r="M4227">
        <v>33.7462352450992</v>
      </c>
      <c r="N4227">
        <v>0.93218798728016194</v>
      </c>
      <c r="O4227">
        <v>60.169491525423702</v>
      </c>
      <c r="P4227">
        <v>12.2028526148969</v>
      </c>
      <c r="Q4227">
        <v>2.8427028872313E-2</v>
      </c>
    </row>
    <row r="4228" spans="1:17" hidden="1" x14ac:dyDescent="0.3">
      <c r="A4228" t="s">
        <v>8615</v>
      </c>
      <c r="B4228" t="s">
        <v>8616</v>
      </c>
      <c r="C4228" t="str">
        <f>IFERROR(VLOOKUP(Table1[[#This Row],[Ticker]],[1]!Table1[[Symbol]:[Industry]],2,FALSE),"-")</f>
        <v>-</v>
      </c>
      <c r="D4228" t="s">
        <v>304</v>
      </c>
      <c r="E4228">
        <v>13.0725</v>
      </c>
      <c r="F4228">
        <v>17.5</v>
      </c>
      <c r="G4228">
        <v>48.597963300196497</v>
      </c>
      <c r="H4228">
        <v>-28.402438127579799</v>
      </c>
      <c r="I4228">
        <v>-22.624098886970199</v>
      </c>
      <c r="J4228">
        <v>-6.1678428199447701</v>
      </c>
      <c r="K4228">
        <v>19.703949259273202</v>
      </c>
      <c r="L4228">
        <v>17.3253971113771</v>
      </c>
      <c r="M4228">
        <v>35.424401512578001</v>
      </c>
      <c r="N4228">
        <v>2.2310865504358599</v>
      </c>
      <c r="O4228">
        <v>30.8</v>
      </c>
      <c r="P4228">
        <v>94.4444444444444</v>
      </c>
      <c r="Q4228">
        <v>0.100084644238712</v>
      </c>
    </row>
    <row r="4229" spans="1:17" hidden="1" x14ac:dyDescent="0.3">
      <c r="A4229" t="s">
        <v>8617</v>
      </c>
      <c r="B4229" t="s">
        <v>8618</v>
      </c>
      <c r="C4229" t="str">
        <f>IFERROR(VLOOKUP(Table1[[#This Row],[Ticker]],[1]!Table1[[Symbol]:[Industry]],2,FALSE),"-")</f>
        <v>-</v>
      </c>
      <c r="D4229" t="s">
        <v>122</v>
      </c>
      <c r="E4229">
        <v>13.060374884345199</v>
      </c>
      <c r="F4229">
        <v>99.6</v>
      </c>
      <c r="G4229">
        <v>-5.5931859894901201</v>
      </c>
      <c r="H4229">
        <v>-1.87035303188851</v>
      </c>
      <c r="I4229">
        <v>-12.2495918825592</v>
      </c>
      <c r="J4229">
        <v>1.0670674632677399</v>
      </c>
      <c r="K4229">
        <v>88.622837348358701</v>
      </c>
      <c r="L4229">
        <v>75.642478964540601</v>
      </c>
      <c r="M4229">
        <v>75.835066412166697</v>
      </c>
      <c r="N4229">
        <v>1</v>
      </c>
      <c r="Q4229">
        <v>-4.6725400847372998E-2</v>
      </c>
    </row>
    <row r="4230" spans="1:17" hidden="1" x14ac:dyDescent="0.3">
      <c r="A4230" t="s">
        <v>8619</v>
      </c>
      <c r="B4230" t="s">
        <v>8620</v>
      </c>
      <c r="C4230" t="str">
        <f>IFERROR(VLOOKUP(Table1[[#This Row],[Ticker]],[1]!Table1[[Symbol]:[Industry]],2,FALSE),"-")</f>
        <v>-</v>
      </c>
      <c r="D4230" t="s">
        <v>21</v>
      </c>
      <c r="E4230">
        <v>13.052</v>
      </c>
      <c r="F4230">
        <v>27.3</v>
      </c>
      <c r="G4230">
        <v>57.560227451139902</v>
      </c>
      <c r="H4230">
        <v>-2.69375946536928</v>
      </c>
      <c r="I4230">
        <v>28.739336750035701</v>
      </c>
      <c r="J4230">
        <v>16.354679702577702</v>
      </c>
      <c r="K4230">
        <v>20.902207182281199</v>
      </c>
      <c r="L4230">
        <v>18.2920232685555</v>
      </c>
      <c r="M4230">
        <v>79.451305264720801</v>
      </c>
      <c r="N4230">
        <v>1.03652009685371</v>
      </c>
      <c r="O4230">
        <v>0</v>
      </c>
      <c r="P4230">
        <v>99.707388441843406</v>
      </c>
      <c r="Q4230">
        <v>2.1536765680043E-2</v>
      </c>
    </row>
    <row r="4231" spans="1:17" hidden="1" x14ac:dyDescent="0.3">
      <c r="A4231" t="s">
        <v>8621</v>
      </c>
      <c r="B4231" t="s">
        <v>8622</v>
      </c>
      <c r="C4231" t="str">
        <f>IFERROR(VLOOKUP(Table1[[#This Row],[Ticker]],[1]!Table1[[Symbol]:[Industry]],2,FALSE),"-")</f>
        <v>-</v>
      </c>
      <c r="D4231" t="s">
        <v>553</v>
      </c>
      <c r="E4231">
        <v>13.0477056</v>
      </c>
      <c r="F4231">
        <v>32.25</v>
      </c>
      <c r="G4231">
        <v>88.454725458757494</v>
      </c>
      <c r="H4231">
        <v>-25.201532164824201</v>
      </c>
      <c r="I4231">
        <v>-18.539807382296502</v>
      </c>
      <c r="J4231">
        <v>-3.2386278907298398</v>
      </c>
      <c r="K4231">
        <v>35.993078130018098</v>
      </c>
      <c r="L4231">
        <v>33.270853435055002</v>
      </c>
      <c r="M4231">
        <v>42.552307577978098</v>
      </c>
      <c r="N4231">
        <v>2.4948909263505001</v>
      </c>
      <c r="O4231">
        <v>61.178294573643399</v>
      </c>
      <c r="P4231">
        <v>137.83185840707901</v>
      </c>
      <c r="Q4231">
        <v>0.14233446036865599</v>
      </c>
    </row>
    <row r="4232" spans="1:17" hidden="1" x14ac:dyDescent="0.3">
      <c r="A4232" t="s">
        <v>8623</v>
      </c>
      <c r="B4232" t="s">
        <v>8624</v>
      </c>
      <c r="C4232" t="str">
        <f>IFERROR(VLOOKUP(Table1[[#This Row],[Ticker]],[1]!Table1[[Symbol]:[Industry]],2,FALSE),"-")</f>
        <v>-</v>
      </c>
      <c r="D4232" t="s">
        <v>1402</v>
      </c>
      <c r="E4232">
        <v>13.039140400000001</v>
      </c>
      <c r="F4232">
        <v>13</v>
      </c>
      <c r="G4232">
        <v>-8.2202185179852805</v>
      </c>
      <c r="H4232">
        <v>-2.69375946536928</v>
      </c>
      <c r="I4232">
        <v>-14.165452270428901</v>
      </c>
      <c r="J4232">
        <v>-0.76243741453936598</v>
      </c>
      <c r="K4232">
        <v>12.5626080344797</v>
      </c>
      <c r="L4232">
        <v>11.531104014587299</v>
      </c>
      <c r="M4232">
        <v>56.3950494210439</v>
      </c>
      <c r="N4232">
        <v>1.24444444444444</v>
      </c>
      <c r="O4232">
        <v>27.692307692307701</v>
      </c>
      <c r="P4232">
        <v>71.052631578947299</v>
      </c>
      <c r="Q4232">
        <v>0.15066800356320101</v>
      </c>
    </row>
    <row r="4233" spans="1:17" hidden="1" x14ac:dyDescent="0.3">
      <c r="A4233" t="s">
        <v>8625</v>
      </c>
      <c r="B4233" t="s">
        <v>8626</v>
      </c>
      <c r="C4233" t="str">
        <f>IFERROR(VLOOKUP(Table1[[#This Row],[Ticker]],[1]!Table1[[Symbol]:[Industry]],2,FALSE),"-")</f>
        <v>-</v>
      </c>
      <c r="D4233" t="s">
        <v>413</v>
      </c>
      <c r="E4233">
        <v>13.034140499999999</v>
      </c>
      <c r="F4233">
        <v>12.92</v>
      </c>
      <c r="G4233">
        <v>35.097963300196497</v>
      </c>
      <c r="H4233">
        <v>-2.6655259427667901</v>
      </c>
      <c r="I4233">
        <v>2.8326379818447598</v>
      </c>
      <c r="J4233">
        <v>-14.8667154894056</v>
      </c>
      <c r="K4233">
        <v>12.3837004316812</v>
      </c>
      <c r="L4233">
        <v>11.2578924110387</v>
      </c>
      <c r="M4233">
        <v>47.5337184894858</v>
      </c>
      <c r="N4233">
        <v>0.99959210891373396</v>
      </c>
      <c r="O4233">
        <v>55.959752321981398</v>
      </c>
      <c r="P4233">
        <v>78.2068965517241</v>
      </c>
      <c r="Q4233">
        <v>6.6615723433071997E-2</v>
      </c>
    </row>
    <row r="4234" spans="1:17" hidden="1" x14ac:dyDescent="0.3">
      <c r="A4234" t="s">
        <v>8627</v>
      </c>
      <c r="B4234" t="s">
        <v>5221</v>
      </c>
      <c r="C4234" t="str">
        <f>IFERROR(VLOOKUP(Table1[[#This Row],[Ticker]],[1]!Table1[[Symbol]:[Industry]],2,FALSE),"-")</f>
        <v>-</v>
      </c>
      <c r="D4234" t="s">
        <v>246</v>
      </c>
      <c r="E4234">
        <v>13.030048000000001</v>
      </c>
      <c r="F4234">
        <v>18.559999999999999</v>
      </c>
      <c r="G4234">
        <v>15.9292516437548</v>
      </c>
      <c r="H4234">
        <v>-20.6923278261423</v>
      </c>
      <c r="I4234">
        <v>23.663598076402302</v>
      </c>
      <c r="J4234">
        <v>-8.7445891250004593</v>
      </c>
      <c r="K4234">
        <v>19.542041013785699</v>
      </c>
      <c r="L4234">
        <v>16.645560089359101</v>
      </c>
      <c r="M4234">
        <v>26.780468941789898</v>
      </c>
      <c r="N4234">
        <v>0.49266510100468702</v>
      </c>
      <c r="O4234">
        <v>26.346982758620602</v>
      </c>
      <c r="P4234">
        <v>75.094339622641499</v>
      </c>
    </row>
    <row r="4235" spans="1:17" hidden="1" x14ac:dyDescent="0.3">
      <c r="A4235" t="s">
        <v>8628</v>
      </c>
      <c r="B4235" t="s">
        <v>8629</v>
      </c>
      <c r="C4235" t="str">
        <f>IFERROR(VLOOKUP(Table1[[#This Row],[Ticker]],[1]!Table1[[Symbol]:[Industry]],2,FALSE),"-")</f>
        <v>-</v>
      </c>
      <c r="D4235" t="s">
        <v>413</v>
      </c>
      <c r="E4235">
        <v>13.00234</v>
      </c>
      <c r="F4235">
        <v>26.05</v>
      </c>
      <c r="G4235">
        <v>-2.3544176521844098</v>
      </c>
      <c r="H4235">
        <v>31.786141073379099</v>
      </c>
      <c r="I4235">
        <v>41.2353955280797</v>
      </c>
      <c r="J4235">
        <v>6.4540574308214502</v>
      </c>
      <c r="K4235">
        <v>21.584118495361299</v>
      </c>
      <c r="L4235">
        <v>19.893798680352099</v>
      </c>
      <c r="M4235">
        <v>70.412093148852307</v>
      </c>
      <c r="N4235">
        <v>1.3499452354874</v>
      </c>
      <c r="O4235">
        <v>4.7984644913627603</v>
      </c>
      <c r="P4235">
        <v>73.204787234042499</v>
      </c>
      <c r="Q4235">
        <v>0.14084481135512</v>
      </c>
    </row>
    <row r="4236" spans="1:17" hidden="1" x14ac:dyDescent="0.3">
      <c r="A4236" t="s">
        <v>8630</v>
      </c>
      <c r="B4236" t="s">
        <v>8631</v>
      </c>
      <c r="C4236" t="str">
        <f>IFERROR(VLOOKUP(Table1[[#This Row],[Ticker]],[1]!Table1[[Symbol]:[Industry]],2,FALSE),"-")</f>
        <v>-</v>
      </c>
      <c r="D4236" t="s">
        <v>256</v>
      </c>
      <c r="E4236">
        <v>12.938886999999999</v>
      </c>
      <c r="F4236">
        <v>43.95</v>
      </c>
      <c r="G4236">
        <v>68.931296633529897</v>
      </c>
      <c r="H4236">
        <v>-8.1311605983084707</v>
      </c>
      <c r="I4236">
        <v>26.996634362081501</v>
      </c>
      <c r="J4236">
        <v>0.837562585460632</v>
      </c>
      <c r="K4236">
        <v>43.469915912617402</v>
      </c>
      <c r="L4236">
        <v>38.227890111317997</v>
      </c>
      <c r="M4236">
        <v>53.070568843841002</v>
      </c>
      <c r="N4236">
        <v>0.91030611654418103</v>
      </c>
      <c r="O4236">
        <v>47.758816837315102</v>
      </c>
      <c r="P4236">
        <v>104.323570432357</v>
      </c>
      <c r="Q4236">
        <v>8.8413236141584001E-2</v>
      </c>
    </row>
    <row r="4237" spans="1:17" hidden="1" x14ac:dyDescent="0.3">
      <c r="A4237" t="s">
        <v>8632</v>
      </c>
      <c r="B4237" t="s">
        <v>8633</v>
      </c>
      <c r="C4237" t="str">
        <f>IFERROR(VLOOKUP(Table1[[#This Row],[Ticker]],[1]!Table1[[Symbol]:[Industry]],2,FALSE),"-")</f>
        <v>-</v>
      </c>
      <c r="D4237" t="s">
        <v>130</v>
      </c>
      <c r="E4237">
        <v>12.92474547</v>
      </c>
      <c r="F4237">
        <v>39.04</v>
      </c>
      <c r="G4237">
        <v>-1.47403669980346</v>
      </c>
      <c r="H4237">
        <v>-5.6164737439188599</v>
      </c>
      <c r="I4237">
        <v>-22.368528769014802</v>
      </c>
      <c r="J4237">
        <v>-2.9428885423589</v>
      </c>
      <c r="K4237">
        <v>39.269462926606003</v>
      </c>
      <c r="L4237">
        <v>37.940956990819302</v>
      </c>
      <c r="M4237">
        <v>44.987382468092697</v>
      </c>
      <c r="N4237">
        <v>0.38726366258755801</v>
      </c>
      <c r="O4237">
        <v>30.122950819672099</v>
      </c>
      <c r="P4237">
        <v>32.338983050847403</v>
      </c>
      <c r="Q4237">
        <v>2.7835809069786999E-2</v>
      </c>
    </row>
    <row r="4238" spans="1:17" hidden="1" x14ac:dyDescent="0.3">
      <c r="A4238" t="s">
        <v>8634</v>
      </c>
      <c r="B4238" t="s">
        <v>8635</v>
      </c>
      <c r="C4238" t="str">
        <f>IFERROR(VLOOKUP(Table1[[#This Row],[Ticker]],[1]!Table1[[Symbol]:[Industry]],2,FALSE),"-")</f>
        <v>-</v>
      </c>
      <c r="E4238">
        <v>12.858848099999999</v>
      </c>
      <c r="F4238">
        <v>38.840000000000003</v>
      </c>
      <c r="G4238">
        <v>8.7876604808439502</v>
      </c>
      <c r="H4238">
        <v>11.452510386492399</v>
      </c>
      <c r="I4238">
        <v>9.7312767114369798</v>
      </c>
      <c r="J4238">
        <v>8.3486736965717299</v>
      </c>
      <c r="K4238">
        <v>31.157014448559799</v>
      </c>
      <c r="L4238">
        <v>31.150897800454899</v>
      </c>
      <c r="M4238">
        <v>69.907067286203699</v>
      </c>
      <c r="N4238">
        <v>1.8998391781970001</v>
      </c>
      <c r="O4238">
        <v>6.17919670442841</v>
      </c>
      <c r="P4238">
        <v>60.628618693134797</v>
      </c>
      <c r="Q4238">
        <v>-4.6434208964180997E-2</v>
      </c>
    </row>
    <row r="4239" spans="1:17" hidden="1" x14ac:dyDescent="0.3">
      <c r="A4239" t="s">
        <v>8636</v>
      </c>
      <c r="B4239" t="s">
        <v>8637</v>
      </c>
      <c r="C4239" t="str">
        <f>IFERROR(VLOOKUP(Table1[[#This Row],[Ticker]],[1]!Table1[[Symbol]:[Industry]],2,FALSE),"-")</f>
        <v>-</v>
      </c>
      <c r="D4239" t="s">
        <v>1357</v>
      </c>
      <c r="E4239">
        <v>12.849902999999999</v>
      </c>
      <c r="F4239">
        <v>4.71</v>
      </c>
      <c r="G4239">
        <v>32.719584921818097</v>
      </c>
      <c r="H4239">
        <v>65.633690982635002</v>
      </c>
      <c r="I4239">
        <v>9.7956131839045995</v>
      </c>
      <c r="J4239">
        <v>8.7508369217438293</v>
      </c>
      <c r="K4239">
        <v>3.6117672284135902</v>
      </c>
      <c r="L4239">
        <v>3.4968434905545398</v>
      </c>
      <c r="M4239">
        <v>78.049003113483707</v>
      </c>
      <c r="N4239">
        <v>3.60693723742299</v>
      </c>
      <c r="O4239">
        <v>15.4989384288747</v>
      </c>
      <c r="P4239">
        <v>93.032786885245898</v>
      </c>
      <c r="Q4239">
        <v>6.2905913453244006E-2</v>
      </c>
    </row>
    <row r="4240" spans="1:17" hidden="1" x14ac:dyDescent="0.3">
      <c r="A4240" t="s">
        <v>8638</v>
      </c>
      <c r="B4240" t="s">
        <v>8639</v>
      </c>
      <c r="C4240" t="str">
        <f>IFERROR(VLOOKUP(Table1[[#This Row],[Ticker]],[1]!Table1[[Symbol]:[Industry]],2,FALSE),"-")</f>
        <v>-</v>
      </c>
      <c r="D4240" t="s">
        <v>371</v>
      </c>
      <c r="E4240">
        <v>12.8498655959999</v>
      </c>
      <c r="F4240">
        <v>21.7</v>
      </c>
      <c r="G4240">
        <v>215.33024676476299</v>
      </c>
      <c r="H4240">
        <v>92.799263692258805</v>
      </c>
      <c r="I4240">
        <v>108.394755355234</v>
      </c>
      <c r="J4240">
        <v>-8.4739838922383992</v>
      </c>
      <c r="K4240">
        <v>15.8315216739786</v>
      </c>
      <c r="L4240">
        <v>11.2624398411896</v>
      </c>
      <c r="M4240">
        <v>67.5522606766732</v>
      </c>
      <c r="N4240">
        <v>1.7038102753934901</v>
      </c>
      <c r="O4240">
        <v>10.552995391705</v>
      </c>
      <c r="P4240">
        <v>299.63167587476897</v>
      </c>
      <c r="Q4240">
        <v>0.12150125921284</v>
      </c>
    </row>
    <row r="4241" spans="1:17" hidden="1" x14ac:dyDescent="0.3">
      <c r="A4241" t="s">
        <v>8640</v>
      </c>
      <c r="B4241" t="s">
        <v>8641</v>
      </c>
      <c r="C4241" t="str">
        <f>IFERROR(VLOOKUP(Table1[[#This Row],[Ticker]],[1]!Table1[[Symbol]:[Industry]],2,FALSE),"-")</f>
        <v>-</v>
      </c>
      <c r="D4241" t="s">
        <v>711</v>
      </c>
      <c r="E4241">
        <v>12.801381996</v>
      </c>
      <c r="F4241">
        <v>252.36</v>
      </c>
      <c r="G4241">
        <v>0.25821841256745498</v>
      </c>
      <c r="H4241">
        <v>1.46740809736649</v>
      </c>
      <c r="I4241">
        <v>1.00799075590287</v>
      </c>
      <c r="J4241">
        <v>1.4113015766535699</v>
      </c>
      <c r="K4241">
        <v>240.65016877128701</v>
      </c>
      <c r="L4241">
        <v>224.01032756736799</v>
      </c>
      <c r="M4241">
        <v>61.795021026026802</v>
      </c>
      <c r="N4241">
        <v>0.12217500308867001</v>
      </c>
      <c r="O4241">
        <v>3.0274211443968899</v>
      </c>
      <c r="P4241">
        <v>30.9192778584768</v>
      </c>
    </row>
    <row r="4242" spans="1:17" hidden="1" x14ac:dyDescent="0.3">
      <c r="A4242" t="s">
        <v>8642</v>
      </c>
      <c r="B4242" t="s">
        <v>8643</v>
      </c>
      <c r="C4242" t="str">
        <f>IFERROR(VLOOKUP(Table1[[#This Row],[Ticker]],[1]!Table1[[Symbol]:[Industry]],2,FALSE),"-")</f>
        <v>-</v>
      </c>
      <c r="D4242" t="s">
        <v>711</v>
      </c>
      <c r="E4242">
        <v>12.781170502</v>
      </c>
      <c r="F4242">
        <v>26.46</v>
      </c>
      <c r="G4242">
        <v>-11.2534227479343</v>
      </c>
      <c r="H4242">
        <v>0.54403581022125302</v>
      </c>
      <c r="I4242">
        <v>-5.4052245396141796</v>
      </c>
      <c r="J4242">
        <v>-0.87594479251893897</v>
      </c>
      <c r="K4242">
        <v>25.4553106029513</v>
      </c>
      <c r="L4242">
        <v>24.170404239773401</v>
      </c>
      <c r="N4242">
        <v>0.295432107283781</v>
      </c>
      <c r="O4242">
        <v>7.5963718820861503</v>
      </c>
      <c r="P4242">
        <v>19.999999999999901</v>
      </c>
    </row>
    <row r="4243" spans="1:17" hidden="1" x14ac:dyDescent="0.3">
      <c r="A4243" t="s">
        <v>8644</v>
      </c>
      <c r="B4243" t="s">
        <v>8645</v>
      </c>
      <c r="C4243" t="str">
        <f>IFERROR(VLOOKUP(Table1[[#This Row],[Ticker]],[1]!Table1[[Symbol]:[Industry]],2,FALSE),"-")</f>
        <v>-</v>
      </c>
      <c r="D4243" t="s">
        <v>140</v>
      </c>
      <c r="E4243">
        <v>12.749143399999999</v>
      </c>
      <c r="F4243">
        <v>18.25</v>
      </c>
      <c r="G4243">
        <v>-26.4020366998034</v>
      </c>
      <c r="H4243">
        <v>-5.0559641897787397</v>
      </c>
      <c r="I4243">
        <v>-11.909813172684499</v>
      </c>
      <c r="J4243">
        <v>-0.76243741453936598</v>
      </c>
      <c r="K4243">
        <v>18.249999209705202</v>
      </c>
      <c r="L4243">
        <v>18.232321549087601</v>
      </c>
      <c r="M4243">
        <v>100</v>
      </c>
      <c r="O4243">
        <v>0</v>
      </c>
      <c r="P4243">
        <v>0</v>
      </c>
    </row>
    <row r="4244" spans="1:17" hidden="1" x14ac:dyDescent="0.3">
      <c r="A4244" t="s">
        <v>8646</v>
      </c>
      <c r="B4244" t="s">
        <v>8647</v>
      </c>
      <c r="C4244" t="str">
        <f>IFERROR(VLOOKUP(Table1[[#This Row],[Ticker]],[1]!Table1[[Symbol]:[Industry]],2,FALSE),"-")</f>
        <v>-</v>
      </c>
      <c r="D4244" t="s">
        <v>344</v>
      </c>
      <c r="E4244">
        <v>12.697285000000001</v>
      </c>
      <c r="F4244">
        <v>2.2400000000000002</v>
      </c>
      <c r="G4244">
        <v>-42.819947147564598</v>
      </c>
      <c r="H4244">
        <v>-5.47969300333805</v>
      </c>
      <c r="I4244">
        <v>-30.1579883551662</v>
      </c>
      <c r="J4244">
        <v>-18.880904313494</v>
      </c>
      <c r="K4244">
        <v>2.5834134394093198</v>
      </c>
      <c r="L4244">
        <v>2.3143775862887899</v>
      </c>
      <c r="M4244">
        <v>25.5704252516691</v>
      </c>
      <c r="N4244">
        <v>0.59043609451378498</v>
      </c>
      <c r="O4244">
        <v>62.053571428571402</v>
      </c>
      <c r="P4244">
        <v>56.643356643356597</v>
      </c>
    </row>
    <row r="4245" spans="1:17" hidden="1" x14ac:dyDescent="0.3">
      <c r="A4245" t="s">
        <v>8648</v>
      </c>
      <c r="B4245" t="s">
        <v>8649</v>
      </c>
      <c r="C4245" t="str">
        <f>IFERROR(VLOOKUP(Table1[[#This Row],[Ticker]],[1]!Table1[[Symbol]:[Industry]],2,FALSE),"-")</f>
        <v>-</v>
      </c>
      <c r="D4245" t="s">
        <v>637</v>
      </c>
      <c r="E4245">
        <v>12.688668959999999</v>
      </c>
      <c r="F4245">
        <v>26.46</v>
      </c>
      <c r="G4245">
        <v>-5.8003958611525999</v>
      </c>
      <c r="H4245">
        <v>-5.0946339500262097</v>
      </c>
      <c r="I4245">
        <v>-19.262754349155099</v>
      </c>
      <c r="J4245">
        <v>-0.76243741453936598</v>
      </c>
      <c r="K4245">
        <v>24.922275064622099</v>
      </c>
      <c r="L4245">
        <v>24.7010892705628</v>
      </c>
      <c r="M4245">
        <v>51.9731654000419</v>
      </c>
      <c r="N4245">
        <v>1.60373366940684</v>
      </c>
      <c r="O4245">
        <v>43.235071806500301</v>
      </c>
      <c r="P4245">
        <v>36.391752577319501</v>
      </c>
      <c r="Q4245">
        <v>3.3946247847310998E-2</v>
      </c>
    </row>
    <row r="4246" spans="1:17" hidden="1" x14ac:dyDescent="0.3">
      <c r="A4246" t="s">
        <v>8650</v>
      </c>
      <c r="B4246" t="s">
        <v>8651</v>
      </c>
      <c r="C4246" t="str">
        <f>IFERROR(VLOOKUP(Table1[[#This Row],[Ticker]],[1]!Table1[[Symbol]:[Industry]],2,FALSE),"-")</f>
        <v>-</v>
      </c>
      <c r="D4246" t="s">
        <v>1175</v>
      </c>
      <c r="E4246">
        <v>12.676814</v>
      </c>
      <c r="F4246">
        <v>6.07</v>
      </c>
      <c r="G4246">
        <v>29.2389889412221</v>
      </c>
      <c r="H4246">
        <v>-21.216185184253799</v>
      </c>
      <c r="I4246">
        <v>11.967737847723599</v>
      </c>
      <c r="J4246">
        <v>-11.366266575069499</v>
      </c>
      <c r="K4246">
        <v>6.5207809249845203</v>
      </c>
      <c r="L4246">
        <v>5.3303476593376704</v>
      </c>
      <c r="M4246">
        <v>18.748280140125001</v>
      </c>
      <c r="N4246">
        <v>0.27042949144244699</v>
      </c>
      <c r="O4246">
        <v>33.443163097199303</v>
      </c>
      <c r="Q4246">
        <v>6.7050420507747996E-2</v>
      </c>
    </row>
    <row r="4247" spans="1:17" hidden="1" x14ac:dyDescent="0.3">
      <c r="A4247" t="s">
        <v>8652</v>
      </c>
      <c r="B4247" t="s">
        <v>8653</v>
      </c>
      <c r="C4247" t="str">
        <f>IFERROR(VLOOKUP(Table1[[#This Row],[Ticker]],[1]!Table1[[Symbol]:[Industry]],2,FALSE),"-")</f>
        <v>-</v>
      </c>
      <c r="D4247" t="s">
        <v>711</v>
      </c>
      <c r="E4247">
        <v>12.67263724</v>
      </c>
      <c r="F4247">
        <v>79.510000000000005</v>
      </c>
      <c r="G4247">
        <v>-1.28795330090494</v>
      </c>
      <c r="H4247">
        <v>-1.71870466877364</v>
      </c>
      <c r="I4247">
        <v>-0.17569288038547901</v>
      </c>
      <c r="J4247">
        <v>0.19651924061982001</v>
      </c>
      <c r="K4247">
        <v>75.7698789504649</v>
      </c>
      <c r="L4247">
        <v>70.904291265999603</v>
      </c>
      <c r="M4247">
        <v>56.470560257846202</v>
      </c>
      <c r="N4247">
        <v>0.53119411326378496</v>
      </c>
      <c r="O4247">
        <v>1.4966670859011399</v>
      </c>
      <c r="P4247">
        <v>29.074675324675301</v>
      </c>
    </row>
    <row r="4248" spans="1:17" hidden="1" x14ac:dyDescent="0.3">
      <c r="A4248" t="s">
        <v>8654</v>
      </c>
      <c r="B4248" t="s">
        <v>8655</v>
      </c>
      <c r="C4248" t="str">
        <f>IFERROR(VLOOKUP(Table1[[#This Row],[Ticker]],[1]!Table1[[Symbol]:[Industry]],2,FALSE),"-")</f>
        <v>-</v>
      </c>
      <c r="E4248">
        <v>12.633540699999999</v>
      </c>
      <c r="F4248">
        <v>24.7</v>
      </c>
      <c r="G4248">
        <v>243.91280587890699</v>
      </c>
      <c r="H4248">
        <v>26.278759480711301</v>
      </c>
      <c r="I4248">
        <v>21.172083379039599</v>
      </c>
      <c r="J4248">
        <v>-8.4913751434770894</v>
      </c>
      <c r="K4248">
        <v>24.292777525021702</v>
      </c>
      <c r="L4248">
        <v>20.112738605152799</v>
      </c>
      <c r="M4248">
        <v>41.9084460938993</v>
      </c>
      <c r="N4248">
        <v>0.38433304513792599</v>
      </c>
      <c r="O4248">
        <v>52.631578947368403</v>
      </c>
      <c r="P4248">
        <v>332.57443082311698</v>
      </c>
    </row>
    <row r="4249" spans="1:17" hidden="1" x14ac:dyDescent="0.3">
      <c r="A4249" t="s">
        <v>8656</v>
      </c>
      <c r="B4249" t="s">
        <v>8657</v>
      </c>
      <c r="C4249" t="str">
        <f>IFERROR(VLOOKUP(Table1[[#This Row],[Ticker]],[1]!Table1[[Symbol]:[Industry]],2,FALSE),"-")</f>
        <v>-</v>
      </c>
      <c r="E4249">
        <v>12.612918499999999</v>
      </c>
      <c r="F4249">
        <v>13.66</v>
      </c>
      <c r="G4249">
        <v>-90.245340034901403</v>
      </c>
      <c r="H4249">
        <v>-15.818296028343701</v>
      </c>
      <c r="I4249">
        <v>-22.977521506017801</v>
      </c>
      <c r="J4249">
        <v>-4.6934718972979796</v>
      </c>
      <c r="K4249">
        <v>15.4138843568499</v>
      </c>
      <c r="L4249">
        <v>15.759633437657</v>
      </c>
      <c r="M4249">
        <v>21.179736168268501</v>
      </c>
      <c r="N4249">
        <v>0.171907855361807</v>
      </c>
      <c r="O4249">
        <v>178.18448023426001</v>
      </c>
      <c r="P4249">
        <v>31.8532818532818</v>
      </c>
      <c r="Q4249">
        <v>3.2462445023034997E-2</v>
      </c>
    </row>
    <row r="4250" spans="1:17" hidden="1" x14ac:dyDescent="0.3">
      <c r="A4250" t="s">
        <v>8658</v>
      </c>
      <c r="B4250" t="s">
        <v>8659</v>
      </c>
      <c r="C4250" t="str">
        <f>IFERROR(VLOOKUP(Table1[[#This Row],[Ticker]],[1]!Table1[[Symbol]:[Industry]],2,FALSE),"-")</f>
        <v>-</v>
      </c>
      <c r="E4250">
        <v>12.611621700000001</v>
      </c>
      <c r="F4250">
        <v>16.37</v>
      </c>
      <c r="G4250">
        <v>-52.396611745011398</v>
      </c>
      <c r="H4250">
        <v>-35.7649681045242</v>
      </c>
      <c r="I4250">
        <v>-34.031601945281999</v>
      </c>
      <c r="J4250">
        <v>2.5449555815695799</v>
      </c>
      <c r="K4250">
        <v>19.787693274748001</v>
      </c>
      <c r="L4250">
        <v>19.516636086383699</v>
      </c>
      <c r="M4250">
        <v>25.339286829056</v>
      </c>
      <c r="N4250">
        <v>3.3778073585668502</v>
      </c>
      <c r="O4250">
        <v>56.933414783139803</v>
      </c>
      <c r="P4250">
        <v>24.015151515151501</v>
      </c>
      <c r="Q4250">
        <v>4.7594890988615003E-2</v>
      </c>
    </row>
    <row r="4251" spans="1:17" hidden="1" x14ac:dyDescent="0.3">
      <c r="A4251" t="s">
        <v>8660</v>
      </c>
      <c r="B4251" t="s">
        <v>8661</v>
      </c>
      <c r="C4251" t="str">
        <f>IFERROR(VLOOKUP(Table1[[#This Row],[Ticker]],[1]!Table1[[Symbol]:[Industry]],2,FALSE),"-")</f>
        <v>-</v>
      </c>
      <c r="D4251" t="s">
        <v>413</v>
      </c>
      <c r="E4251">
        <v>12.5928</v>
      </c>
      <c r="F4251">
        <v>1.08</v>
      </c>
      <c r="G4251">
        <v>-33.298588423941297</v>
      </c>
      <c r="H4251">
        <v>-5.97339538243929</v>
      </c>
      <c r="I4251">
        <v>-29.467065081081401</v>
      </c>
      <c r="J4251">
        <v>-6.8493939362784797</v>
      </c>
      <c r="K4251">
        <v>1.0953371440468</v>
      </c>
      <c r="L4251">
        <v>1.1331193214333399</v>
      </c>
      <c r="M4251">
        <v>41.193483441417399</v>
      </c>
      <c r="N4251">
        <v>1.5489477665501901</v>
      </c>
      <c r="O4251">
        <v>49.074074074073998</v>
      </c>
      <c r="P4251">
        <v>18.681318681318601</v>
      </c>
      <c r="Q4251">
        <v>8.6450696372809999E-2</v>
      </c>
    </row>
    <row r="4252" spans="1:17" hidden="1" x14ac:dyDescent="0.3">
      <c r="A4252" t="s">
        <v>8662</v>
      </c>
      <c r="B4252" t="s">
        <v>8663</v>
      </c>
      <c r="C4252" t="str">
        <f>IFERROR(VLOOKUP(Table1[[#This Row],[Ticker]],[1]!Table1[[Symbol]:[Industry]],2,FALSE),"-")</f>
        <v>-</v>
      </c>
      <c r="D4252" t="s">
        <v>1315</v>
      </c>
      <c r="E4252">
        <v>12.591982437999899</v>
      </c>
      <c r="F4252">
        <v>26.08</v>
      </c>
      <c r="G4252">
        <v>-18.499678404395901</v>
      </c>
      <c r="H4252">
        <v>-3.5836666306931</v>
      </c>
      <c r="I4252">
        <v>-7.4644787714029999</v>
      </c>
      <c r="J4252">
        <v>4.5876673220451698E-2</v>
      </c>
      <c r="K4252">
        <v>25.823309569221699</v>
      </c>
      <c r="L4252">
        <v>25.2000853992276</v>
      </c>
      <c r="M4252">
        <v>62.670828158080603</v>
      </c>
      <c r="N4252">
        <v>1.19348305647759</v>
      </c>
      <c r="O4252">
        <v>2.7607361963190198</v>
      </c>
      <c r="P4252">
        <v>9.0301003344481501</v>
      </c>
      <c r="Q4252">
        <v>-7.1457502660915995E-2</v>
      </c>
    </row>
    <row r="4253" spans="1:17" hidden="1" x14ac:dyDescent="0.3">
      <c r="A4253" t="s">
        <v>8664</v>
      </c>
      <c r="B4253" t="s">
        <v>8665</v>
      </c>
      <c r="C4253" t="str">
        <f>IFERROR(VLOOKUP(Table1[[#This Row],[Ticker]],[1]!Table1[[Symbol]:[Industry]],2,FALSE),"-")</f>
        <v>-</v>
      </c>
      <c r="D4253" t="s">
        <v>553</v>
      </c>
      <c r="E4253">
        <v>12.5685</v>
      </c>
      <c r="F4253">
        <v>7.35</v>
      </c>
      <c r="G4253">
        <v>-26.4020366998034</v>
      </c>
      <c r="H4253">
        <v>-5.0559641897787397</v>
      </c>
      <c r="I4253">
        <v>-11.909813172684499</v>
      </c>
      <c r="J4253">
        <v>-0.76243741453936598</v>
      </c>
      <c r="K4253">
        <v>7.35</v>
      </c>
      <c r="L4253">
        <v>7.3499999999999801</v>
      </c>
      <c r="M4253">
        <v>50</v>
      </c>
      <c r="O4253">
        <v>0</v>
      </c>
      <c r="P4253">
        <v>0</v>
      </c>
    </row>
    <row r="4254" spans="1:17" hidden="1" x14ac:dyDescent="0.3">
      <c r="A4254" t="s">
        <v>8666</v>
      </c>
      <c r="B4254" t="s">
        <v>8667</v>
      </c>
      <c r="C4254" t="str">
        <f>IFERROR(VLOOKUP(Table1[[#This Row],[Ticker]],[1]!Table1[[Symbol]:[Industry]],2,FALSE),"-")</f>
        <v>-</v>
      </c>
      <c r="D4254" t="s">
        <v>416</v>
      </c>
      <c r="E4254">
        <v>12.55945</v>
      </c>
      <c r="F4254">
        <v>199.7</v>
      </c>
      <c r="G4254">
        <v>33.870836494418</v>
      </c>
      <c r="H4254">
        <v>-19.225012781040402</v>
      </c>
      <c r="I4254">
        <v>4.22859915648091</v>
      </c>
      <c r="J4254">
        <v>-14.9314860058011</v>
      </c>
      <c r="K4254">
        <v>238.09289602748899</v>
      </c>
      <c r="L4254">
        <v>202.925692097168</v>
      </c>
      <c r="M4254">
        <v>0.40416107583125399</v>
      </c>
      <c r="N4254">
        <v>5.1912324077595997</v>
      </c>
      <c r="O4254">
        <v>34.076114171256798</v>
      </c>
      <c r="P4254">
        <v>60.272873194221397</v>
      </c>
    </row>
    <row r="4255" spans="1:17" hidden="1" x14ac:dyDescent="0.3">
      <c r="A4255" t="s">
        <v>8668</v>
      </c>
      <c r="B4255" t="s">
        <v>8669</v>
      </c>
      <c r="C4255" t="str">
        <f>IFERROR(VLOOKUP(Table1[[#This Row],[Ticker]],[1]!Table1[[Symbol]:[Industry]],2,FALSE),"-")</f>
        <v>-</v>
      </c>
      <c r="D4255" t="s">
        <v>243</v>
      </c>
      <c r="E4255">
        <v>12.533265</v>
      </c>
      <c r="F4255">
        <v>23.29</v>
      </c>
      <c r="G4255">
        <v>-24.698979931244502</v>
      </c>
      <c r="H4255">
        <v>-7.2298772332569996</v>
      </c>
      <c r="I4255">
        <v>-27.218904081775399</v>
      </c>
      <c r="J4255">
        <v>-4.5674823055184204</v>
      </c>
      <c r="K4255">
        <v>23.2682005393442</v>
      </c>
      <c r="L4255">
        <v>23.919228648934698</v>
      </c>
      <c r="M4255">
        <v>47.834321487686999</v>
      </c>
      <c r="N4255">
        <v>0.73820018137040899</v>
      </c>
      <c r="O4255">
        <v>88.922284242163997</v>
      </c>
      <c r="P4255">
        <v>45.562499999999901</v>
      </c>
      <c r="Q4255">
        <v>7.3315642496529998E-2</v>
      </c>
    </row>
    <row r="4256" spans="1:17" hidden="1" x14ac:dyDescent="0.3">
      <c r="A4256" t="s">
        <v>8670</v>
      </c>
      <c r="B4256" t="s">
        <v>8671</v>
      </c>
      <c r="C4256" t="str">
        <f>IFERROR(VLOOKUP(Table1[[#This Row],[Ticker]],[1]!Table1[[Symbol]:[Industry]],2,FALSE),"-")</f>
        <v>-</v>
      </c>
      <c r="E4256">
        <v>12.48</v>
      </c>
      <c r="F4256">
        <v>76.5</v>
      </c>
      <c r="G4256">
        <v>-12.222932222191501</v>
      </c>
      <c r="H4256">
        <v>-4.1138376756468302</v>
      </c>
      <c r="I4256">
        <v>0.59018682731546102</v>
      </c>
      <c r="J4256">
        <v>-0.76243741453936598</v>
      </c>
      <c r="K4256">
        <v>75.797517056043802</v>
      </c>
      <c r="L4256">
        <v>74.243826657654907</v>
      </c>
      <c r="M4256">
        <v>59.759028446916702</v>
      </c>
      <c r="N4256">
        <v>0.55454545454545401</v>
      </c>
      <c r="O4256">
        <v>13.3333333333333</v>
      </c>
      <c r="P4256">
        <v>21.044303797468299</v>
      </c>
    </row>
    <row r="4257" spans="1:17" hidden="1" x14ac:dyDescent="0.3">
      <c r="A4257" t="s">
        <v>8672</v>
      </c>
      <c r="B4257" t="s">
        <v>8673</v>
      </c>
      <c r="C4257" t="str">
        <f>IFERROR(VLOOKUP(Table1[[#This Row],[Ticker]],[1]!Table1[[Symbol]:[Industry]],2,FALSE),"-")</f>
        <v>-</v>
      </c>
      <c r="D4257" t="s">
        <v>548</v>
      </c>
      <c r="E4257">
        <v>12.4788996</v>
      </c>
      <c r="F4257">
        <v>16.579999999999998</v>
      </c>
      <c r="G4257">
        <v>132.660463300196</v>
      </c>
      <c r="H4257">
        <v>11.086892953078401</v>
      </c>
      <c r="I4257">
        <v>82.919799048231994</v>
      </c>
      <c r="J4257">
        <v>-1.19109632452097</v>
      </c>
      <c r="K4257">
        <v>14.3128713567977</v>
      </c>
      <c r="L4257">
        <v>11.1989761257963</v>
      </c>
      <c r="M4257">
        <v>54.493983751296099</v>
      </c>
      <c r="N4257">
        <v>1.2160251351729201</v>
      </c>
      <c r="O4257">
        <v>6.57418576598314</v>
      </c>
      <c r="P4257">
        <v>170.473083197389</v>
      </c>
      <c r="Q4257">
        <v>6.3903651623786001E-2</v>
      </c>
    </row>
    <row r="4258" spans="1:17" hidden="1" x14ac:dyDescent="0.3">
      <c r="A4258" t="s">
        <v>8674</v>
      </c>
      <c r="B4258" t="s">
        <v>8675</v>
      </c>
      <c r="C4258" t="str">
        <f>IFERROR(VLOOKUP(Table1[[#This Row],[Ticker]],[1]!Table1[[Symbol]:[Industry]],2,FALSE),"-")</f>
        <v>-</v>
      </c>
      <c r="D4258" t="s">
        <v>905</v>
      </c>
      <c r="E4258">
        <v>12.454857990000001</v>
      </c>
      <c r="F4258">
        <v>2.37</v>
      </c>
      <c r="G4258">
        <v>21.722963300196501</v>
      </c>
      <c r="H4258">
        <v>-14.1800517810196</v>
      </c>
      <c r="I4258">
        <v>-8.4163633910251399</v>
      </c>
      <c r="J4258">
        <v>0.87021564668512397</v>
      </c>
      <c r="K4258">
        <v>2.7339666835437</v>
      </c>
      <c r="L4258">
        <v>2.4282127010478298</v>
      </c>
      <c r="M4258">
        <v>40.224779091257197</v>
      </c>
      <c r="N4258">
        <v>0.73380449376261203</v>
      </c>
      <c r="O4258">
        <v>78.902953586497802</v>
      </c>
      <c r="P4258">
        <v>66.901408450704196</v>
      </c>
      <c r="Q4258">
        <v>2.1754925196288001E-2</v>
      </c>
    </row>
    <row r="4259" spans="1:17" hidden="1" x14ac:dyDescent="0.3">
      <c r="A4259" t="s">
        <v>8676</v>
      </c>
      <c r="B4259" t="s">
        <v>8677</v>
      </c>
      <c r="C4259" t="str">
        <f>IFERROR(VLOOKUP(Table1[[#This Row],[Ticker]],[1]!Table1[[Symbol]:[Industry]],2,FALSE),"-")</f>
        <v>-</v>
      </c>
      <c r="D4259" t="s">
        <v>443</v>
      </c>
      <c r="E4259">
        <v>12.437901500000001</v>
      </c>
      <c r="F4259">
        <v>36.24</v>
      </c>
      <c r="G4259">
        <v>-22.947854570200199</v>
      </c>
      <c r="H4259">
        <v>6.6927522101004504</v>
      </c>
      <c r="I4259">
        <v>-17.779943042814399</v>
      </c>
      <c r="J4259">
        <v>-1.54012580284722</v>
      </c>
      <c r="K4259">
        <v>36.440562585531197</v>
      </c>
      <c r="L4259">
        <v>36.368524904883301</v>
      </c>
      <c r="M4259">
        <v>48.687500274563199</v>
      </c>
      <c r="N4259">
        <v>1.7969094822290601</v>
      </c>
      <c r="O4259">
        <v>41.832229580573902</v>
      </c>
      <c r="P4259">
        <v>16.1538461538461</v>
      </c>
      <c r="Q4259">
        <v>7.8158366043340005E-2</v>
      </c>
    </row>
    <row r="4260" spans="1:17" hidden="1" x14ac:dyDescent="0.3">
      <c r="A4260" t="s">
        <v>8678</v>
      </c>
      <c r="B4260" t="s">
        <v>8679</v>
      </c>
      <c r="C4260" t="str">
        <f>IFERROR(VLOOKUP(Table1[[#This Row],[Ticker]],[1]!Table1[[Symbol]:[Industry]],2,FALSE),"-")</f>
        <v>-</v>
      </c>
      <c r="D4260" t="s">
        <v>413</v>
      </c>
      <c r="E4260">
        <v>12.426336600000001</v>
      </c>
      <c r="F4260">
        <v>9.01</v>
      </c>
      <c r="G4260">
        <v>163.30857423267199</v>
      </c>
      <c r="H4260">
        <v>39.016984138488702</v>
      </c>
      <c r="I4260">
        <v>3.0136562150705601</v>
      </c>
      <c r="J4260">
        <v>3.52799162836493</v>
      </c>
      <c r="K4260">
        <v>7.7125622868701598</v>
      </c>
      <c r="L4260">
        <v>6.8210529250729204</v>
      </c>
      <c r="M4260">
        <v>64.8483346355045</v>
      </c>
      <c r="N4260">
        <v>3.1474480956069701</v>
      </c>
      <c r="O4260">
        <v>20.865704772474999</v>
      </c>
      <c r="P4260">
        <v>216.14035087719199</v>
      </c>
      <c r="Q4260">
        <v>0.164380259962358</v>
      </c>
    </row>
    <row r="4261" spans="1:17" hidden="1" x14ac:dyDescent="0.3">
      <c r="A4261" t="s">
        <v>8680</v>
      </c>
      <c r="B4261" t="s">
        <v>8681</v>
      </c>
      <c r="C4261" t="str">
        <f>IFERROR(VLOOKUP(Table1[[#This Row],[Ticker]],[1]!Table1[[Symbol]:[Industry]],2,FALSE),"-")</f>
        <v>-</v>
      </c>
      <c r="D4261" t="s">
        <v>1440</v>
      </c>
      <c r="E4261">
        <v>12.3707789799999</v>
      </c>
      <c r="F4261">
        <v>11.56</v>
      </c>
      <c r="G4261">
        <v>223.900993603226</v>
      </c>
      <c r="H4261">
        <v>18.1849739765325</v>
      </c>
      <c r="I4261">
        <v>68.715186827315407</v>
      </c>
      <c r="J4261">
        <v>25.1634885113865</v>
      </c>
      <c r="K4261">
        <v>9.7247866526069302</v>
      </c>
      <c r="L4261">
        <v>7.6559400326813103</v>
      </c>
      <c r="M4261">
        <v>83.694127661756099</v>
      </c>
      <c r="N4261">
        <v>1.69790919288175</v>
      </c>
      <c r="O4261">
        <v>12.889273356401301</v>
      </c>
      <c r="Q4261">
        <v>0.113746829024642</v>
      </c>
    </row>
    <row r="4262" spans="1:17" hidden="1" x14ac:dyDescent="0.3">
      <c r="A4262" t="s">
        <v>8682</v>
      </c>
      <c r="B4262" t="s">
        <v>8683</v>
      </c>
      <c r="C4262" t="str">
        <f>IFERROR(VLOOKUP(Table1[[#This Row],[Ticker]],[1]!Table1[[Symbol]:[Industry]],2,FALSE),"-")</f>
        <v>-</v>
      </c>
      <c r="D4262" t="s">
        <v>304</v>
      </c>
      <c r="E4262">
        <v>12.36600329</v>
      </c>
      <c r="F4262">
        <v>9.6999999999999993</v>
      </c>
      <c r="G4262">
        <v>22.828732530965699</v>
      </c>
      <c r="H4262">
        <v>-7.7609211423772501E-2</v>
      </c>
      <c r="I4262">
        <v>59.771602756518902</v>
      </c>
      <c r="K4262">
        <v>7.4558110420013204</v>
      </c>
      <c r="L4262">
        <v>6.1263673267176699</v>
      </c>
      <c r="M4262">
        <v>97.187459567895004</v>
      </c>
      <c r="N4262">
        <v>0.47986852917008999</v>
      </c>
      <c r="O4262">
        <v>0</v>
      </c>
      <c r="P4262">
        <v>94</v>
      </c>
    </row>
    <row r="4263" spans="1:17" hidden="1" x14ac:dyDescent="0.3">
      <c r="A4263" t="s">
        <v>8684</v>
      </c>
      <c r="B4263" t="s">
        <v>8685</v>
      </c>
      <c r="C4263" t="str">
        <f>IFERROR(VLOOKUP(Table1[[#This Row],[Ticker]],[1]!Table1[[Symbol]:[Industry]],2,FALSE),"-")</f>
        <v>-</v>
      </c>
      <c r="D4263" t="s">
        <v>140</v>
      </c>
      <c r="E4263">
        <v>12.329012704</v>
      </c>
      <c r="F4263">
        <v>29.07</v>
      </c>
      <c r="G4263">
        <v>-29.502036699803401</v>
      </c>
      <c r="H4263">
        <v>-14.180964189778701</v>
      </c>
      <c r="I4263">
        <v>-33.342245605116901</v>
      </c>
      <c r="J4263">
        <v>-5.4181751194574002</v>
      </c>
      <c r="K4263">
        <v>31.574108554572799</v>
      </c>
      <c r="L4263">
        <v>33.681060734518702</v>
      </c>
      <c r="M4263">
        <v>31.214368967105401</v>
      </c>
      <c r="N4263">
        <v>1.67646017098912</v>
      </c>
      <c r="O4263">
        <v>70.863433092535203</v>
      </c>
      <c r="P4263">
        <v>15.4487688641779</v>
      </c>
      <c r="Q4263">
        <v>7.7357490720775995E-2</v>
      </c>
    </row>
    <row r="4264" spans="1:17" hidden="1" x14ac:dyDescent="0.3">
      <c r="A4264" t="s">
        <v>8686</v>
      </c>
      <c r="B4264" t="s">
        <v>8687</v>
      </c>
      <c r="C4264" t="str">
        <f>IFERROR(VLOOKUP(Table1[[#This Row],[Ticker]],[1]!Table1[[Symbol]:[Industry]],2,FALSE),"-")</f>
        <v>-</v>
      </c>
      <c r="E4264">
        <v>12.305369600000001</v>
      </c>
      <c r="F4264">
        <v>11</v>
      </c>
      <c r="G4264">
        <v>4.0843215445618899</v>
      </c>
      <c r="H4264">
        <v>-18.148333667690299</v>
      </c>
      <c r="I4264">
        <v>-29.265185073510899</v>
      </c>
      <c r="J4264">
        <v>-4.5846596367615797</v>
      </c>
      <c r="K4264">
        <v>11.323057992669501</v>
      </c>
      <c r="L4264">
        <v>10.839245533066499</v>
      </c>
      <c r="M4264">
        <v>31.0058196478935</v>
      </c>
      <c r="N4264">
        <v>0.46978922058209599</v>
      </c>
      <c r="O4264">
        <v>34.999999999999901</v>
      </c>
      <c r="P4264">
        <v>46.082337317396998</v>
      </c>
      <c r="Q4264">
        <v>-1.302746052643E-2</v>
      </c>
    </row>
    <row r="4265" spans="1:17" hidden="1" x14ac:dyDescent="0.3">
      <c r="A4265" t="s">
        <v>8688</v>
      </c>
      <c r="B4265" t="s">
        <v>8689</v>
      </c>
      <c r="C4265" t="str">
        <f>IFERROR(VLOOKUP(Table1[[#This Row],[Ticker]],[1]!Table1[[Symbol]:[Industry]],2,FALSE),"-")</f>
        <v>-</v>
      </c>
      <c r="D4265" t="s">
        <v>246</v>
      </c>
      <c r="E4265">
        <v>12.292289999999999</v>
      </c>
      <c r="F4265">
        <v>49.5</v>
      </c>
      <c r="G4265">
        <v>67.259935131182402</v>
      </c>
      <c r="H4265">
        <v>-14.947834434071799</v>
      </c>
      <c r="I4265">
        <v>10.282238172662201</v>
      </c>
      <c r="J4265">
        <v>-10.2191778571953</v>
      </c>
      <c r="K4265">
        <v>44.558485314560301</v>
      </c>
      <c r="L4265">
        <v>40.312320642053102</v>
      </c>
      <c r="M4265">
        <v>57.019375440715898</v>
      </c>
      <c r="N4265">
        <v>3.3329885628637599</v>
      </c>
      <c r="O4265">
        <v>7.6565656565656504</v>
      </c>
      <c r="P4265">
        <v>139.70944309927299</v>
      </c>
      <c r="Q4265">
        <v>0.123035428527996</v>
      </c>
    </row>
    <row r="4266" spans="1:17" hidden="1" x14ac:dyDescent="0.3">
      <c r="A4266" t="s">
        <v>8690</v>
      </c>
      <c r="B4266" t="s">
        <v>8691</v>
      </c>
      <c r="C4266" t="str">
        <f>IFERROR(VLOOKUP(Table1[[#This Row],[Ticker]],[1]!Table1[[Symbol]:[Industry]],2,FALSE),"-")</f>
        <v>-</v>
      </c>
      <c r="D4266" t="s">
        <v>637</v>
      </c>
      <c r="E4266">
        <v>12.2691114</v>
      </c>
      <c r="F4266">
        <v>16.37</v>
      </c>
      <c r="G4266">
        <v>10.356526374549</v>
      </c>
      <c r="H4266">
        <v>-14.055964189778701</v>
      </c>
      <c r="I4266">
        <v>-16.680028414103901</v>
      </c>
      <c r="J4266">
        <v>-4.4094962380687797</v>
      </c>
      <c r="K4266">
        <v>17.379375105452102</v>
      </c>
      <c r="L4266">
        <v>16.817924891396299</v>
      </c>
      <c r="M4266">
        <v>40.706169709684701</v>
      </c>
      <c r="N4266">
        <v>1.18470930615785</v>
      </c>
      <c r="O4266">
        <v>42.028100183261998</v>
      </c>
      <c r="P4266">
        <v>48.818181818181799</v>
      </c>
      <c r="Q4266">
        <v>5.9703002262296002E-2</v>
      </c>
    </row>
    <row r="4267" spans="1:17" hidden="1" x14ac:dyDescent="0.3">
      <c r="A4267" t="s">
        <v>8692</v>
      </c>
      <c r="B4267" t="s">
        <v>8693</v>
      </c>
      <c r="C4267" t="str">
        <f>IFERROR(VLOOKUP(Table1[[#This Row],[Ticker]],[1]!Table1[[Symbol]:[Industry]],2,FALSE),"-")</f>
        <v>-</v>
      </c>
      <c r="E4267">
        <v>12.230399999999999</v>
      </c>
      <c r="F4267">
        <v>26.05</v>
      </c>
      <c r="G4267">
        <v>24.2630876495314</v>
      </c>
      <c r="H4267">
        <v>8.72959379709215</v>
      </c>
      <c r="I4267">
        <v>-44.177103864312201</v>
      </c>
      <c r="J4267">
        <v>5.7949396346409596</v>
      </c>
      <c r="K4267">
        <v>25.0838368901933</v>
      </c>
      <c r="L4267">
        <v>27.2566116704898</v>
      </c>
      <c r="M4267">
        <v>76.469883240771097</v>
      </c>
      <c r="N4267">
        <v>1.43672014260249</v>
      </c>
      <c r="O4267">
        <v>106.25719769673699</v>
      </c>
      <c r="P4267">
        <v>58.262454434993899</v>
      </c>
    </row>
    <row r="4268" spans="1:17" hidden="1" x14ac:dyDescent="0.3">
      <c r="A4268" t="s">
        <v>8694</v>
      </c>
      <c r="B4268" t="s">
        <v>8695</v>
      </c>
      <c r="C4268" t="str">
        <f>IFERROR(VLOOKUP(Table1[[#This Row],[Ticker]],[1]!Table1[[Symbol]:[Industry]],2,FALSE),"-")</f>
        <v>-</v>
      </c>
      <c r="D4268" t="s">
        <v>711</v>
      </c>
      <c r="E4268">
        <v>12.214835947999999</v>
      </c>
      <c r="F4268">
        <v>2638.76</v>
      </c>
      <c r="G4268">
        <v>1.5421844373987801</v>
      </c>
      <c r="H4268">
        <v>0.68186624220062197</v>
      </c>
      <c r="I4268">
        <v>1.0924051097310901</v>
      </c>
      <c r="J4268">
        <v>5.6146901154130397E-3</v>
      </c>
      <c r="K4268">
        <v>2517.6578989124901</v>
      </c>
      <c r="L4268">
        <v>2342.11853009582</v>
      </c>
      <c r="M4268">
        <v>57.569699091115801</v>
      </c>
      <c r="N4268">
        <v>0.36567430758467401</v>
      </c>
      <c r="O4268">
        <v>1.2460398065758</v>
      </c>
      <c r="P4268">
        <v>30.890873015873002</v>
      </c>
      <c r="Q4268">
        <v>2.2268006150822001E-2</v>
      </c>
    </row>
    <row r="4269" spans="1:17" hidden="1" x14ac:dyDescent="0.3">
      <c r="A4269" t="s">
        <v>8696</v>
      </c>
      <c r="B4269" t="s">
        <v>8697</v>
      </c>
      <c r="C4269" t="str">
        <f>IFERROR(VLOOKUP(Table1[[#This Row],[Ticker]],[1]!Table1[[Symbol]:[Industry]],2,FALSE),"-")</f>
        <v>-</v>
      </c>
      <c r="D4269" t="s">
        <v>938</v>
      </c>
      <c r="E4269">
        <v>12.181839999999999</v>
      </c>
      <c r="F4269">
        <v>20.28</v>
      </c>
      <c r="G4269">
        <v>33.534871817546701</v>
      </c>
      <c r="H4269">
        <v>40.294536525528798</v>
      </c>
      <c r="I4269">
        <v>22.841017392099499</v>
      </c>
      <c r="J4269">
        <v>-6.6883633404652896</v>
      </c>
      <c r="K4269">
        <v>17.904135187322201</v>
      </c>
      <c r="L4269">
        <v>15.2796740967111</v>
      </c>
      <c r="M4269">
        <v>39.414399887116801</v>
      </c>
      <c r="N4269">
        <v>0.68303765505606995</v>
      </c>
      <c r="O4269">
        <v>13.165680473372699</v>
      </c>
      <c r="P4269">
        <v>83.529411764705799</v>
      </c>
      <c r="Q4269">
        <v>9.7292994901411994E-2</v>
      </c>
    </row>
    <row r="4270" spans="1:17" hidden="1" x14ac:dyDescent="0.3">
      <c r="A4270" t="s">
        <v>8698</v>
      </c>
      <c r="B4270" t="s">
        <v>8699</v>
      </c>
      <c r="C4270" t="str">
        <f>IFERROR(VLOOKUP(Table1[[#This Row],[Ticker]],[1]!Table1[[Symbol]:[Industry]],2,FALSE),"-")</f>
        <v>-</v>
      </c>
      <c r="E4270">
        <v>12.161951999999999</v>
      </c>
      <c r="F4270">
        <v>21.97</v>
      </c>
      <c r="G4270">
        <v>5.7880956708343003</v>
      </c>
      <c r="H4270">
        <v>4.2342237016617599</v>
      </c>
      <c r="I4270">
        <v>23.875106481209102</v>
      </c>
      <c r="J4270">
        <v>5.5319788291154603</v>
      </c>
      <c r="K4270">
        <v>20.1525663070292</v>
      </c>
      <c r="L4270">
        <v>18.499627381949502</v>
      </c>
      <c r="M4270">
        <v>60.8210861484745</v>
      </c>
      <c r="N4270">
        <v>1.4384777688086301</v>
      </c>
      <c r="O4270">
        <v>19.0714610832954</v>
      </c>
      <c r="P4270">
        <v>109.437559580552</v>
      </c>
    </row>
    <row r="4271" spans="1:17" hidden="1" x14ac:dyDescent="0.3">
      <c r="A4271" t="s">
        <v>8700</v>
      </c>
      <c r="B4271" t="s">
        <v>8701</v>
      </c>
      <c r="C4271" t="str">
        <f>IFERROR(VLOOKUP(Table1[[#This Row],[Ticker]],[1]!Table1[[Symbol]:[Industry]],2,FALSE),"-")</f>
        <v>-</v>
      </c>
      <c r="D4271" t="s">
        <v>553</v>
      </c>
      <c r="E4271">
        <v>12.13980108</v>
      </c>
      <c r="F4271">
        <v>10.33</v>
      </c>
      <c r="G4271">
        <v>-46.940498238265</v>
      </c>
      <c r="H4271">
        <v>-3.6834151701708899</v>
      </c>
      <c r="I4271">
        <v>-17.312743575614899</v>
      </c>
      <c r="J4271">
        <v>-6.5912170138107697</v>
      </c>
      <c r="K4271">
        <v>10.6168128318422</v>
      </c>
      <c r="L4271">
        <v>11.1552099471727</v>
      </c>
      <c r="M4271">
        <v>42.9412849398907</v>
      </c>
      <c r="N4271">
        <v>0.65455670905605101</v>
      </c>
      <c r="O4271">
        <v>49.951597289448202</v>
      </c>
      <c r="P4271">
        <v>21.529411764705799</v>
      </c>
      <c r="Q4271">
        <v>9.0478988919805006E-2</v>
      </c>
    </row>
    <row r="4272" spans="1:17" hidden="1" x14ac:dyDescent="0.3">
      <c r="A4272" t="s">
        <v>8702</v>
      </c>
      <c r="B4272" t="s">
        <v>8703</v>
      </c>
      <c r="C4272" t="str">
        <f>IFERROR(VLOOKUP(Table1[[#This Row],[Ticker]],[1]!Table1[[Symbol]:[Industry]],2,FALSE),"-")</f>
        <v>-</v>
      </c>
      <c r="D4272" t="s">
        <v>304</v>
      </c>
      <c r="E4272">
        <v>12.125999999999999</v>
      </c>
      <c r="F4272">
        <v>40.42</v>
      </c>
      <c r="G4272">
        <v>-5.745320281893</v>
      </c>
      <c r="H4272">
        <v>-4.3584056446865604</v>
      </c>
      <c r="I4272">
        <v>-0.40636489682246502</v>
      </c>
      <c r="J4272">
        <v>4.2245755724736203</v>
      </c>
      <c r="K4272">
        <v>39.104073400700301</v>
      </c>
      <c r="L4272">
        <v>38.423774694618999</v>
      </c>
      <c r="M4272">
        <v>70.407104528439504</v>
      </c>
      <c r="N4272">
        <v>7.2727272727272696E-2</v>
      </c>
      <c r="O4272">
        <v>11.6279069767441</v>
      </c>
      <c r="P4272">
        <v>34.643570952698198</v>
      </c>
    </row>
    <row r="4273" spans="1:17" hidden="1" x14ac:dyDescent="0.3">
      <c r="A4273" t="s">
        <v>8704</v>
      </c>
      <c r="B4273" t="s">
        <v>8705</v>
      </c>
      <c r="C4273" t="str">
        <f>IFERROR(VLOOKUP(Table1[[#This Row],[Ticker]],[1]!Table1[[Symbol]:[Industry]],2,FALSE),"-")</f>
        <v>-</v>
      </c>
      <c r="D4273" t="s">
        <v>711</v>
      </c>
      <c r="E4273">
        <v>12.120252429999899</v>
      </c>
      <c r="F4273">
        <v>38.54</v>
      </c>
      <c r="G4273">
        <v>12.996296029446199</v>
      </c>
      <c r="H4273">
        <v>-1.9183937955711701</v>
      </c>
      <c r="I4273">
        <v>4.8426860699691998</v>
      </c>
      <c r="J4273">
        <v>5.0144498959983901E-2</v>
      </c>
      <c r="K4273">
        <v>36.780592765813303</v>
      </c>
      <c r="L4273">
        <v>33.6735366653201</v>
      </c>
      <c r="M4273">
        <v>57.562155009737999</v>
      </c>
      <c r="N4273">
        <v>1.65340623722754</v>
      </c>
      <c r="O4273">
        <v>0.77841203943955695</v>
      </c>
      <c r="P4273">
        <v>44.182566404788602</v>
      </c>
    </row>
    <row r="4274" spans="1:17" hidden="1" x14ac:dyDescent="0.3">
      <c r="A4274" t="s">
        <v>8706</v>
      </c>
      <c r="B4274" t="s">
        <v>8707</v>
      </c>
      <c r="C4274" t="str">
        <f>IFERROR(VLOOKUP(Table1[[#This Row],[Ticker]],[1]!Table1[[Symbol]:[Industry]],2,FALSE),"-")</f>
        <v>-</v>
      </c>
      <c r="D4274" t="s">
        <v>140</v>
      </c>
      <c r="E4274">
        <v>12.069288999999999</v>
      </c>
      <c r="F4274">
        <v>105.8</v>
      </c>
      <c r="G4274">
        <v>134.70359015113399</v>
      </c>
      <c r="H4274">
        <v>17.088614123474201</v>
      </c>
      <c r="I4274">
        <v>13.519943792342101</v>
      </c>
      <c r="J4274">
        <v>18.5081508207547</v>
      </c>
      <c r="K4274">
        <v>81.618131798645095</v>
      </c>
      <c r="L4274">
        <v>66.401394723999005</v>
      </c>
      <c r="M4274">
        <v>93.417514832678194</v>
      </c>
      <c r="N4274">
        <v>1.02476935932197</v>
      </c>
      <c r="O4274">
        <v>0.18903591682419801</v>
      </c>
      <c r="P4274">
        <v>225.53846153846101</v>
      </c>
      <c r="Q4274">
        <v>0.11697010276778599</v>
      </c>
    </row>
    <row r="4275" spans="1:17" hidden="1" x14ac:dyDescent="0.3">
      <c r="A4275" t="s">
        <v>8708</v>
      </c>
      <c r="B4275" t="s">
        <v>8709</v>
      </c>
      <c r="C4275" t="str">
        <f>IFERROR(VLOOKUP(Table1[[#This Row],[Ticker]],[1]!Table1[[Symbol]:[Industry]],2,FALSE),"-")</f>
        <v>-</v>
      </c>
      <c r="D4275" t="s">
        <v>371</v>
      </c>
      <c r="E4275">
        <v>12.03446514</v>
      </c>
      <c r="F4275">
        <v>9.83</v>
      </c>
      <c r="G4275">
        <v>393.70378340601599</v>
      </c>
      <c r="H4275">
        <v>41.671585277496703</v>
      </c>
      <c r="I4275">
        <v>408.19600693313498</v>
      </c>
      <c r="J4275">
        <v>5.1716285195265703</v>
      </c>
      <c r="K4275">
        <v>6.6577682918163701</v>
      </c>
      <c r="M4275">
        <v>100</v>
      </c>
      <c r="N4275">
        <v>0.64427404971913105</v>
      </c>
      <c r="O4275">
        <v>0</v>
      </c>
      <c r="P4275">
        <v>446.11111111111097</v>
      </c>
    </row>
    <row r="4276" spans="1:17" hidden="1" x14ac:dyDescent="0.3">
      <c r="A4276" t="s">
        <v>8710</v>
      </c>
      <c r="B4276" t="s">
        <v>8711</v>
      </c>
      <c r="C4276" t="str">
        <f>IFERROR(VLOOKUP(Table1[[#This Row],[Ticker]],[1]!Table1[[Symbol]:[Industry]],2,FALSE),"-")</f>
        <v>-</v>
      </c>
      <c r="E4276">
        <v>12.001996</v>
      </c>
      <c r="F4276">
        <v>60.35</v>
      </c>
      <c r="G4276">
        <v>-60.003092921609998</v>
      </c>
      <c r="H4276">
        <v>15.0240358102212</v>
      </c>
      <c r="I4276">
        <v>45.579748413954199</v>
      </c>
      <c r="J4276">
        <v>14.212667909091399</v>
      </c>
      <c r="K4276">
        <v>58.380167372454999</v>
      </c>
      <c r="L4276">
        <v>55.000829669088198</v>
      </c>
      <c r="M4276">
        <v>49.777118523683697</v>
      </c>
      <c r="N4276">
        <v>1.13883342091434</v>
      </c>
      <c r="O4276">
        <v>52.941176470588204</v>
      </c>
      <c r="P4276">
        <v>103.747467927076</v>
      </c>
    </row>
    <row r="4277" spans="1:17" hidden="1" x14ac:dyDescent="0.3">
      <c r="A4277" t="s">
        <v>8712</v>
      </c>
      <c r="B4277" t="s">
        <v>8713</v>
      </c>
      <c r="C4277" t="str">
        <f>IFERROR(VLOOKUP(Table1[[#This Row],[Ticker]],[1]!Table1[[Symbol]:[Industry]],2,FALSE),"-")</f>
        <v>-</v>
      </c>
      <c r="D4277" t="s">
        <v>763</v>
      </c>
      <c r="E4277">
        <v>11.988630000000001</v>
      </c>
      <c r="F4277">
        <v>326</v>
      </c>
      <c r="G4277">
        <v>91.731118201501303</v>
      </c>
      <c r="H4277">
        <v>-9.9201655094043399</v>
      </c>
      <c r="I4277">
        <v>-44.526596967641098</v>
      </c>
      <c r="J4277">
        <v>9.5578472829695293</v>
      </c>
      <c r="K4277">
        <v>321.92337019679002</v>
      </c>
      <c r="L4277">
        <v>292.86868138892902</v>
      </c>
      <c r="M4277">
        <v>55.041391692954498</v>
      </c>
      <c r="N4277">
        <v>2.1648031113271702</v>
      </c>
      <c r="O4277">
        <v>48.404907975460098</v>
      </c>
      <c r="P4277">
        <v>170.76411960132799</v>
      </c>
    </row>
    <row r="4278" spans="1:17" hidden="1" x14ac:dyDescent="0.3">
      <c r="A4278" t="s">
        <v>8714</v>
      </c>
      <c r="B4278" t="s">
        <v>8715</v>
      </c>
      <c r="C4278" t="str">
        <f>IFERROR(VLOOKUP(Table1[[#This Row],[Ticker]],[1]!Table1[[Symbol]:[Industry]],2,FALSE),"-")</f>
        <v>-</v>
      </c>
      <c r="D4278" t="s">
        <v>173</v>
      </c>
      <c r="E4278">
        <v>11.9886</v>
      </c>
      <c r="F4278">
        <v>66.86</v>
      </c>
      <c r="G4278">
        <v>-88.261705838422898</v>
      </c>
      <c r="H4278">
        <v>-4.1774868837758001</v>
      </c>
      <c r="I4278">
        <v>-52.213384601255903</v>
      </c>
      <c r="J4278">
        <v>-7.0081851353176896</v>
      </c>
      <c r="K4278">
        <v>70.541995922759497</v>
      </c>
      <c r="L4278">
        <v>87.778118882554296</v>
      </c>
      <c r="M4278">
        <v>48.102507852350598</v>
      </c>
      <c r="N4278">
        <v>1.21274498843319</v>
      </c>
      <c r="O4278">
        <v>162.18965001495599</v>
      </c>
      <c r="P4278">
        <v>16.867680475441301</v>
      </c>
      <c r="Q4278">
        <v>8.2633493825225002E-2</v>
      </c>
    </row>
    <row r="4279" spans="1:17" hidden="1" x14ac:dyDescent="0.3">
      <c r="A4279" t="s">
        <v>8716</v>
      </c>
      <c r="B4279" t="s">
        <v>8717</v>
      </c>
      <c r="C4279" t="str">
        <f>IFERROR(VLOOKUP(Table1[[#This Row],[Ticker]],[1]!Table1[[Symbol]:[Industry]],2,FALSE),"-")</f>
        <v>-</v>
      </c>
      <c r="D4279" t="s">
        <v>938</v>
      </c>
      <c r="E4279">
        <v>11.94</v>
      </c>
      <c r="F4279">
        <v>5.93</v>
      </c>
      <c r="G4279">
        <v>-29.188921945705101</v>
      </c>
      <c r="H4279">
        <v>-9.5359641897787402</v>
      </c>
      <c r="I4279">
        <v>-38.970083775390499</v>
      </c>
      <c r="J4279">
        <v>-2.4098838725294902</v>
      </c>
      <c r="K4279">
        <v>6.1694527988130101</v>
      </c>
      <c r="L4279">
        <v>6.5965586550788098</v>
      </c>
      <c r="M4279">
        <v>31.271042624051599</v>
      </c>
      <c r="N4279">
        <v>0.971199311917327</v>
      </c>
      <c r="O4279">
        <v>50.084317032040403</v>
      </c>
      <c r="P4279">
        <v>11.676082862523501</v>
      </c>
      <c r="Q4279">
        <v>5.2047971998698997E-2</v>
      </c>
    </row>
    <row r="4280" spans="1:17" hidden="1" x14ac:dyDescent="0.3">
      <c r="A4280" t="s">
        <v>8718</v>
      </c>
      <c r="B4280" t="s">
        <v>8719</v>
      </c>
      <c r="C4280" t="str">
        <f>IFERROR(VLOOKUP(Table1[[#This Row],[Ticker]],[1]!Table1[[Symbol]:[Industry]],2,FALSE),"-")</f>
        <v>-</v>
      </c>
      <c r="D4280" t="s">
        <v>62</v>
      </c>
      <c r="E4280">
        <v>11.9316455</v>
      </c>
      <c r="F4280">
        <v>24.67</v>
      </c>
      <c r="G4280">
        <v>110.80950176173501</v>
      </c>
      <c r="H4280">
        <v>-5.0559641897787397</v>
      </c>
      <c r="I4280">
        <v>-20.876602840581199</v>
      </c>
      <c r="J4280">
        <v>-0.76243741453936598</v>
      </c>
      <c r="K4280">
        <v>24.499923451086001</v>
      </c>
      <c r="L4280">
        <v>21.5441339827584</v>
      </c>
      <c r="M4280">
        <v>97.755691246373402</v>
      </c>
      <c r="N4280">
        <v>0</v>
      </c>
      <c r="O4280">
        <v>15.4843940008106</v>
      </c>
      <c r="P4280">
        <v>228.933333333333</v>
      </c>
    </row>
    <row r="4281" spans="1:17" hidden="1" x14ac:dyDescent="0.3">
      <c r="A4281" t="s">
        <v>8720</v>
      </c>
      <c r="B4281" t="s">
        <v>4218</v>
      </c>
      <c r="C4281" t="str">
        <f>IFERROR(VLOOKUP(Table1[[#This Row],[Ticker]],[1]!Table1[[Symbol]:[Industry]],2,FALSE),"-")</f>
        <v>-</v>
      </c>
      <c r="D4281" t="s">
        <v>49</v>
      </c>
      <c r="E4281">
        <v>11.93</v>
      </c>
      <c r="F4281">
        <v>119.3</v>
      </c>
      <c r="M4281">
        <v>100</v>
      </c>
      <c r="N4281">
        <v>1</v>
      </c>
      <c r="Q4281">
        <v>5.4726977498741003E-2</v>
      </c>
    </row>
    <row r="4282" spans="1:17" hidden="1" x14ac:dyDescent="0.3">
      <c r="A4282" t="s">
        <v>8721</v>
      </c>
      <c r="B4282" t="s">
        <v>8722</v>
      </c>
      <c r="C4282" t="str">
        <f>IFERROR(VLOOKUP(Table1[[#This Row],[Ticker]],[1]!Table1[[Symbol]:[Industry]],2,FALSE),"-")</f>
        <v>-</v>
      </c>
      <c r="D4282" t="s">
        <v>553</v>
      </c>
      <c r="E4282">
        <v>11.897264085512999</v>
      </c>
      <c r="F4282">
        <v>41.6</v>
      </c>
      <c r="G4282">
        <v>-16.174161766046101</v>
      </c>
      <c r="H4282">
        <v>-5.8488167567725499E-2</v>
      </c>
      <c r="I4282">
        <v>-6.9123371504735198</v>
      </c>
      <c r="J4282">
        <v>-0.76243741453936598</v>
      </c>
      <c r="K4282">
        <v>40.707502579055998</v>
      </c>
      <c r="L4282">
        <v>39.524825472060797</v>
      </c>
      <c r="M4282">
        <v>100</v>
      </c>
      <c r="N4282">
        <v>0</v>
      </c>
      <c r="O4282">
        <v>0</v>
      </c>
      <c r="P4282">
        <v>10.227874933757199</v>
      </c>
    </row>
    <row r="4283" spans="1:17" hidden="1" x14ac:dyDescent="0.3">
      <c r="A4283" t="s">
        <v>8723</v>
      </c>
      <c r="B4283" t="s">
        <v>8724</v>
      </c>
      <c r="C4283" t="str">
        <f>IFERROR(VLOOKUP(Table1[[#This Row],[Ticker]],[1]!Table1[[Symbol]:[Industry]],2,FALSE),"-")</f>
        <v>-</v>
      </c>
      <c r="E4283">
        <v>11.875302599999999</v>
      </c>
      <c r="F4283">
        <v>34.61</v>
      </c>
      <c r="G4283">
        <v>58.2831287217547</v>
      </c>
      <c r="H4283">
        <v>-23.248735274116001</v>
      </c>
      <c r="I4283">
        <v>-44.797150772064001</v>
      </c>
      <c r="J4283">
        <v>-4.5868000207716397</v>
      </c>
      <c r="K4283">
        <v>41.761382511033197</v>
      </c>
      <c r="L4283">
        <v>44.3458824716419</v>
      </c>
      <c r="M4283">
        <v>26.117883552996201</v>
      </c>
      <c r="N4283">
        <v>0.59884443703747003</v>
      </c>
      <c r="O4283">
        <v>130.94481363767699</v>
      </c>
      <c r="P4283">
        <v>123.868046571798</v>
      </c>
      <c r="Q4283">
        <v>6.4319518846551002E-2</v>
      </c>
    </row>
    <row r="4284" spans="1:17" hidden="1" x14ac:dyDescent="0.3">
      <c r="A4284" t="s">
        <v>8725</v>
      </c>
      <c r="B4284" t="s">
        <v>8726</v>
      </c>
      <c r="C4284" t="str">
        <f>IFERROR(VLOOKUP(Table1[[#This Row],[Ticker]],[1]!Table1[[Symbol]:[Industry]],2,FALSE),"-")</f>
        <v>-</v>
      </c>
      <c r="E4284">
        <v>11.873939999999999</v>
      </c>
      <c r="F4284">
        <v>11.94</v>
      </c>
      <c r="G4284">
        <v>174.35363080649299</v>
      </c>
      <c r="H4284">
        <v>16.4170648558644</v>
      </c>
      <c r="I4284">
        <v>69.549153392665005</v>
      </c>
      <c r="J4284">
        <v>-8.5577130050905303</v>
      </c>
      <c r="K4284">
        <v>10.8566066670582</v>
      </c>
      <c r="L4284">
        <v>8.5361482495008207</v>
      </c>
      <c r="M4284">
        <v>48.633819486624603</v>
      </c>
      <c r="N4284">
        <v>1.5743974935051399</v>
      </c>
      <c r="O4284">
        <v>16.6666666666666</v>
      </c>
      <c r="P4284">
        <v>260.72507552870002</v>
      </c>
      <c r="Q4284">
        <v>1.2304390032633001E-2</v>
      </c>
    </row>
    <row r="4285" spans="1:17" hidden="1" x14ac:dyDescent="0.3">
      <c r="A4285" t="s">
        <v>8727</v>
      </c>
      <c r="B4285" t="s">
        <v>8728</v>
      </c>
      <c r="C4285" t="str">
        <f>IFERROR(VLOOKUP(Table1[[#This Row],[Ticker]],[1]!Table1[[Symbol]:[Industry]],2,FALSE),"-")</f>
        <v>-</v>
      </c>
      <c r="E4285">
        <v>11.861887631999901</v>
      </c>
      <c r="F4285">
        <v>6.86</v>
      </c>
      <c r="G4285">
        <v>-16.817372163062199</v>
      </c>
      <c r="H4285">
        <v>16.840587534359098</v>
      </c>
      <c r="I4285">
        <v>-45.821181188098798</v>
      </c>
      <c r="J4285">
        <v>-3.5134690514031801</v>
      </c>
      <c r="K4285">
        <v>7.0952799607797798</v>
      </c>
      <c r="L4285">
        <v>7.7032292155840096</v>
      </c>
      <c r="M4285">
        <v>48.154934445184701</v>
      </c>
      <c r="N4285">
        <v>1.1047640522464801</v>
      </c>
      <c r="O4285">
        <v>92.857142857142804</v>
      </c>
      <c r="P4285">
        <v>38.585858585858503</v>
      </c>
      <c r="Q4285">
        <v>3.1006186494246E-2</v>
      </c>
    </row>
    <row r="4286" spans="1:17" hidden="1" x14ac:dyDescent="0.3">
      <c r="A4286" t="s">
        <v>8729</v>
      </c>
      <c r="B4286" t="s">
        <v>8730</v>
      </c>
      <c r="C4286" t="str">
        <f>IFERROR(VLOOKUP(Table1[[#This Row],[Ticker]],[1]!Table1[[Symbol]:[Industry]],2,FALSE),"-")</f>
        <v>-</v>
      </c>
      <c r="D4286" t="s">
        <v>637</v>
      </c>
      <c r="E4286">
        <v>11.827894725</v>
      </c>
      <c r="F4286">
        <v>14.11</v>
      </c>
      <c r="G4286">
        <v>-2.63010687524207</v>
      </c>
      <c r="H4286">
        <v>-19.6754968440627</v>
      </c>
      <c r="I4286">
        <v>-25.025576719482501</v>
      </c>
      <c r="J4286">
        <v>-5.7624374145393604</v>
      </c>
      <c r="K4286">
        <v>14.0024326225717</v>
      </c>
      <c r="L4286">
        <v>11.8333926855684</v>
      </c>
      <c r="M4286">
        <v>0.53096165263696105</v>
      </c>
      <c r="N4286">
        <v>0.13075933075932999</v>
      </c>
      <c r="O4286">
        <v>18.284904323174999</v>
      </c>
      <c r="P4286">
        <v>95.9722222222222</v>
      </c>
    </row>
    <row r="4287" spans="1:17" hidden="1" x14ac:dyDescent="0.3">
      <c r="A4287" t="s">
        <v>8731</v>
      </c>
      <c r="B4287" t="s">
        <v>8732</v>
      </c>
      <c r="C4287" t="str">
        <f>IFERROR(VLOOKUP(Table1[[#This Row],[Ticker]],[1]!Table1[[Symbol]:[Industry]],2,FALSE),"-")</f>
        <v>-</v>
      </c>
      <c r="D4287" t="s">
        <v>246</v>
      </c>
      <c r="E4287">
        <v>11.808999999999999</v>
      </c>
      <c r="F4287">
        <v>16.2</v>
      </c>
      <c r="G4287">
        <v>-31.387373943205201</v>
      </c>
      <c r="H4287">
        <v>3.43278179092865</v>
      </c>
      <c r="I4287">
        <v>7.7356816574484002</v>
      </c>
      <c r="J4287">
        <v>-3.4729333776304698</v>
      </c>
      <c r="K4287">
        <v>16.543605725688099</v>
      </c>
      <c r="L4287">
        <v>15.961397959191199</v>
      </c>
      <c r="M4287">
        <v>55.681360340148302</v>
      </c>
      <c r="N4287">
        <v>1.7257192215711601</v>
      </c>
      <c r="O4287">
        <v>40</v>
      </c>
      <c r="P4287">
        <v>32.137030995106002</v>
      </c>
      <c r="Q4287">
        <v>2.7596642943170002E-2</v>
      </c>
    </row>
    <row r="4288" spans="1:17" hidden="1" x14ac:dyDescent="0.3">
      <c r="A4288" t="s">
        <v>8733</v>
      </c>
      <c r="B4288" t="s">
        <v>8734</v>
      </c>
      <c r="C4288" t="str">
        <f>IFERROR(VLOOKUP(Table1[[#This Row],[Ticker]],[1]!Table1[[Symbol]:[Industry]],2,FALSE),"-")</f>
        <v>-</v>
      </c>
      <c r="D4288" t="s">
        <v>591</v>
      </c>
      <c r="E4288">
        <v>11.7796</v>
      </c>
      <c r="F4288">
        <v>9.61</v>
      </c>
      <c r="G4288">
        <v>310.41614511837798</v>
      </c>
      <c r="H4288">
        <v>15.7825068336491</v>
      </c>
      <c r="I4288">
        <v>1.0161562750240301</v>
      </c>
      <c r="J4288">
        <v>-4.4952468447947602</v>
      </c>
      <c r="K4288">
        <v>8.8366062410133406</v>
      </c>
      <c r="L4288">
        <v>7.36963394604025</v>
      </c>
      <c r="M4288">
        <v>61.216341248467302</v>
      </c>
      <c r="N4288">
        <v>1.15542504887467</v>
      </c>
      <c r="O4288">
        <v>25.806451612903199</v>
      </c>
      <c r="P4288">
        <v>336.81818181818102</v>
      </c>
      <c r="Q4288">
        <v>0.15382045690978999</v>
      </c>
    </row>
    <row r="4289" spans="1:17" hidden="1" x14ac:dyDescent="0.3">
      <c r="A4289" t="s">
        <v>8735</v>
      </c>
      <c r="B4289" t="s">
        <v>8736</v>
      </c>
      <c r="C4289" t="str">
        <f>IFERROR(VLOOKUP(Table1[[#This Row],[Ticker]],[1]!Table1[[Symbol]:[Industry]],2,FALSE),"-")</f>
        <v>-</v>
      </c>
      <c r="D4289" t="s">
        <v>637</v>
      </c>
      <c r="E4289">
        <v>11.701672</v>
      </c>
      <c r="F4289">
        <v>33.200000000000003</v>
      </c>
      <c r="G4289">
        <v>56.518073493034002</v>
      </c>
      <c r="H4289">
        <v>57.053410810221202</v>
      </c>
      <c r="I4289">
        <v>-8.9640767385760007</v>
      </c>
      <c r="J4289">
        <v>19.006682354580398</v>
      </c>
      <c r="K4289">
        <v>24.335984865957201</v>
      </c>
      <c r="L4289">
        <v>25.4049274924601</v>
      </c>
      <c r="M4289">
        <v>97.455216281389298</v>
      </c>
      <c r="N4289">
        <v>4.2550831792975901</v>
      </c>
      <c r="O4289">
        <v>22.289156626505999</v>
      </c>
      <c r="P4289">
        <v>103.556100551808</v>
      </c>
      <c r="Q4289">
        <v>0.121837363528028</v>
      </c>
    </row>
    <row r="4290" spans="1:17" hidden="1" x14ac:dyDescent="0.3">
      <c r="A4290" t="s">
        <v>8737</v>
      </c>
      <c r="B4290" t="s">
        <v>8738</v>
      </c>
      <c r="C4290" t="str">
        <f>IFERROR(VLOOKUP(Table1[[#This Row],[Ticker]],[1]!Table1[[Symbol]:[Industry]],2,FALSE),"-")</f>
        <v>-</v>
      </c>
      <c r="E4290">
        <v>11.6570205</v>
      </c>
      <c r="F4290">
        <v>4.25</v>
      </c>
      <c r="G4290">
        <v>-13.0687033664701</v>
      </c>
      <c r="H4290">
        <v>-5.4824034221881304</v>
      </c>
      <c r="I4290">
        <v>-36.421358465757301</v>
      </c>
      <c r="J4290">
        <v>15.1184558857087</v>
      </c>
      <c r="K4290">
        <v>4.6663095316661503</v>
      </c>
      <c r="L4290">
        <v>4.8549990134872596</v>
      </c>
      <c r="M4290">
        <v>67.019082207385495</v>
      </c>
      <c r="N4290">
        <v>2.3289070480081699</v>
      </c>
      <c r="O4290">
        <v>63.529411764705799</v>
      </c>
      <c r="P4290">
        <v>25.739644970414201</v>
      </c>
      <c r="Q4290">
        <v>2.2402724350489001E-2</v>
      </c>
    </row>
    <row r="4291" spans="1:17" hidden="1" x14ac:dyDescent="0.3">
      <c r="A4291" t="s">
        <v>8739</v>
      </c>
      <c r="B4291" t="s">
        <v>8740</v>
      </c>
      <c r="C4291" t="str">
        <f>IFERROR(VLOOKUP(Table1[[#This Row],[Ticker]],[1]!Table1[[Symbol]:[Industry]],2,FALSE),"-")</f>
        <v>-</v>
      </c>
      <c r="D4291" t="s">
        <v>130</v>
      </c>
      <c r="E4291">
        <v>11.640202349999999</v>
      </c>
      <c r="F4291">
        <v>9.7100000000000009</v>
      </c>
      <c r="G4291">
        <v>-82.637966461172198</v>
      </c>
      <c r="H4291">
        <v>-7.9559641897787303</v>
      </c>
      <c r="I4291">
        <v>-32.644507050235497</v>
      </c>
      <c r="J4291">
        <v>-2.68162933373128</v>
      </c>
      <c r="K4291">
        <v>9.9057423354931196</v>
      </c>
      <c r="L4291">
        <v>11.221354658545801</v>
      </c>
      <c r="M4291">
        <v>46.609414673167301</v>
      </c>
      <c r="N4291">
        <v>0.856524654465041</v>
      </c>
      <c r="O4291">
        <v>139.443872296601</v>
      </c>
      <c r="P4291">
        <v>14.639905548996399</v>
      </c>
    </row>
    <row r="4292" spans="1:17" hidden="1" x14ac:dyDescent="0.3">
      <c r="A4292" t="s">
        <v>8741</v>
      </c>
      <c r="B4292" t="s">
        <v>8742</v>
      </c>
      <c r="C4292" t="str">
        <f>IFERROR(VLOOKUP(Table1[[#This Row],[Ticker]],[1]!Table1[[Symbol]:[Industry]],2,FALSE),"-")</f>
        <v>-</v>
      </c>
      <c r="D4292" t="s">
        <v>387</v>
      </c>
      <c r="E4292">
        <v>11.616816</v>
      </c>
      <c r="F4292">
        <v>8.8800000000000008</v>
      </c>
      <c r="G4292">
        <v>-22.542387576996401</v>
      </c>
      <c r="H4292">
        <v>14.1386666827044</v>
      </c>
      <c r="I4292">
        <v>8.0901868273154598</v>
      </c>
      <c r="J4292">
        <v>-0.76243741453936598</v>
      </c>
      <c r="K4292">
        <v>7.1811405498925698</v>
      </c>
      <c r="L4292">
        <v>7.1378067096001399</v>
      </c>
      <c r="M4292">
        <v>42.087800606116097</v>
      </c>
      <c r="N4292">
        <v>0.55800312209274805</v>
      </c>
      <c r="O4292">
        <v>10.923423423423399</v>
      </c>
      <c r="P4292">
        <v>124.810126582278</v>
      </c>
      <c r="Q4292">
        <v>1.1703436984439999E-2</v>
      </c>
    </row>
    <row r="4293" spans="1:17" hidden="1" x14ac:dyDescent="0.3">
      <c r="A4293" t="s">
        <v>8743</v>
      </c>
      <c r="B4293" t="s">
        <v>8744</v>
      </c>
      <c r="C4293" t="str">
        <f>IFERROR(VLOOKUP(Table1[[#This Row],[Ticker]],[1]!Table1[[Symbol]:[Industry]],2,FALSE),"-")</f>
        <v>-</v>
      </c>
      <c r="D4293" t="s">
        <v>1411</v>
      </c>
      <c r="E4293">
        <v>11.5820925</v>
      </c>
      <c r="F4293">
        <v>4.9000000000000004</v>
      </c>
      <c r="G4293">
        <v>-31.071297400192499</v>
      </c>
      <c r="H4293">
        <v>-7.1392975231120603</v>
      </c>
      <c r="I4293">
        <v>-33.3841721470435</v>
      </c>
      <c r="J4293">
        <v>-1.8150689934867299</v>
      </c>
      <c r="K4293">
        <v>4.7657868596812198</v>
      </c>
      <c r="L4293">
        <v>5.3451633484967402</v>
      </c>
      <c r="M4293">
        <v>53.050925331933598</v>
      </c>
      <c r="N4293">
        <v>0.30451190916183202</v>
      </c>
      <c r="O4293">
        <v>61.224489795918302</v>
      </c>
      <c r="P4293">
        <v>24.365482233502501</v>
      </c>
      <c r="Q4293">
        <v>-1.2107654183917E-2</v>
      </c>
    </row>
    <row r="4294" spans="1:17" hidden="1" x14ac:dyDescent="0.3">
      <c r="A4294" t="s">
        <v>8745</v>
      </c>
      <c r="B4294" t="s">
        <v>8746</v>
      </c>
      <c r="C4294" t="str">
        <f>IFERROR(VLOOKUP(Table1[[#This Row],[Ticker]],[1]!Table1[[Symbol]:[Industry]],2,FALSE),"-")</f>
        <v>-</v>
      </c>
      <c r="E4294">
        <v>11.58</v>
      </c>
      <c r="F4294">
        <v>38.99</v>
      </c>
      <c r="G4294">
        <v>29.557963300196501</v>
      </c>
      <c r="H4294">
        <v>-29.026813116310102</v>
      </c>
      <c r="I4294">
        <v>-22.7898131726845</v>
      </c>
      <c r="J4294">
        <v>-10.722782644303701</v>
      </c>
      <c r="K4294">
        <v>46.578551974256598</v>
      </c>
      <c r="L4294">
        <v>41.816638598662401</v>
      </c>
      <c r="M4294">
        <v>22.844779876435599</v>
      </c>
      <c r="N4294">
        <v>0.26297949928703301</v>
      </c>
      <c r="O4294">
        <v>50.448833034111203</v>
      </c>
      <c r="P4294">
        <v>90.195121951219505</v>
      </c>
      <c r="Q4294">
        <v>4.5513624837468999E-2</v>
      </c>
    </row>
    <row r="4295" spans="1:17" hidden="1" x14ac:dyDescent="0.3">
      <c r="A4295" t="s">
        <v>8747</v>
      </c>
      <c r="B4295" t="s">
        <v>8748</v>
      </c>
      <c r="C4295" t="str">
        <f>IFERROR(VLOOKUP(Table1[[#This Row],[Ticker]],[1]!Table1[[Symbol]:[Industry]],2,FALSE),"-")</f>
        <v>-</v>
      </c>
      <c r="D4295" t="s">
        <v>905</v>
      </c>
      <c r="E4295">
        <v>11.579280000000001</v>
      </c>
      <c r="F4295">
        <v>12</v>
      </c>
      <c r="G4295">
        <v>-0.35161653173622998</v>
      </c>
      <c r="H4295">
        <v>-8.97910270058739</v>
      </c>
      <c r="I4295">
        <v>-21.343775436835401</v>
      </c>
      <c r="J4295">
        <v>7.7898719914411704E-2</v>
      </c>
      <c r="K4295">
        <v>11.570872682278701</v>
      </c>
      <c r="L4295">
        <v>11.029304710116101</v>
      </c>
      <c r="M4295">
        <v>59.8780799402372</v>
      </c>
      <c r="N4295">
        <v>0.33845728570741701</v>
      </c>
      <c r="O4295">
        <v>30</v>
      </c>
      <c r="P4295">
        <v>45.2784503631961</v>
      </c>
    </row>
    <row r="4296" spans="1:17" hidden="1" x14ac:dyDescent="0.3">
      <c r="A4296" t="s">
        <v>8749</v>
      </c>
      <c r="B4296" t="s">
        <v>8750</v>
      </c>
      <c r="C4296" t="str">
        <f>IFERROR(VLOOKUP(Table1[[#This Row],[Ticker]],[1]!Table1[[Symbol]:[Industry]],2,FALSE),"-")</f>
        <v>-</v>
      </c>
      <c r="E4296">
        <v>11.565917600000001</v>
      </c>
      <c r="F4296">
        <v>20.27</v>
      </c>
      <c r="G4296">
        <v>4.9654292755691802</v>
      </c>
      <c r="H4296">
        <v>-33.537445671260201</v>
      </c>
      <c r="I4296">
        <v>7.3254809449625098</v>
      </c>
      <c r="J4296">
        <v>-17.024362826508099</v>
      </c>
      <c r="K4296">
        <v>21.182136639913502</v>
      </c>
      <c r="L4296">
        <v>19.058895184510799</v>
      </c>
      <c r="M4296">
        <v>25.722497152898899</v>
      </c>
      <c r="N4296">
        <v>1.2599144758993599</v>
      </c>
      <c r="O4296">
        <v>34.139121854957999</v>
      </c>
      <c r="P4296">
        <v>66.147540983606504</v>
      </c>
      <c r="Q4296">
        <v>2.4744113698225999E-2</v>
      </c>
    </row>
    <row r="4297" spans="1:17" hidden="1" x14ac:dyDescent="0.3">
      <c r="A4297" t="s">
        <v>8751</v>
      </c>
      <c r="B4297" t="s">
        <v>8752</v>
      </c>
      <c r="C4297" t="str">
        <f>IFERROR(VLOOKUP(Table1[[#This Row],[Ticker]],[1]!Table1[[Symbol]:[Industry]],2,FALSE),"-")</f>
        <v>-</v>
      </c>
      <c r="D4297" t="s">
        <v>553</v>
      </c>
      <c r="E4297">
        <v>11.560499999999999</v>
      </c>
      <c r="F4297">
        <v>10.9</v>
      </c>
      <c r="G4297">
        <v>1.8332574178435901</v>
      </c>
      <c r="H4297">
        <v>-3.8611112486022701</v>
      </c>
      <c r="I4297">
        <v>3.9244057433622199</v>
      </c>
      <c r="J4297">
        <v>0.71221696334081896</v>
      </c>
      <c r="K4297">
        <v>10.4283399531214</v>
      </c>
      <c r="L4297">
        <v>9.9601472432717895</v>
      </c>
      <c r="M4297">
        <v>61.515806582310503</v>
      </c>
      <c r="N4297">
        <v>3.0550862642707202</v>
      </c>
      <c r="O4297">
        <v>7.0642201834862197</v>
      </c>
      <c r="P4297">
        <v>36.079900124843903</v>
      </c>
      <c r="Q4297">
        <v>5.9558677812992997E-2</v>
      </c>
    </row>
    <row r="4298" spans="1:17" hidden="1" x14ac:dyDescent="0.3">
      <c r="A4298" t="s">
        <v>8753</v>
      </c>
      <c r="B4298" t="s">
        <v>8754</v>
      </c>
      <c r="C4298" t="str">
        <f>IFERROR(VLOOKUP(Table1[[#This Row],[Ticker]],[1]!Table1[[Symbol]:[Industry]],2,FALSE),"-")</f>
        <v>-</v>
      </c>
      <c r="D4298" t="s">
        <v>711</v>
      </c>
      <c r="E4298">
        <v>11.560360832000001</v>
      </c>
      <c r="F4298">
        <v>57.11</v>
      </c>
      <c r="G4298">
        <v>55.650880099686397</v>
      </c>
      <c r="H4298">
        <v>3.7469195135033702</v>
      </c>
      <c r="I4298">
        <v>23.518216232105502</v>
      </c>
      <c r="J4298">
        <v>2.3850445998491199</v>
      </c>
      <c r="K4298">
        <v>52.629878858677799</v>
      </c>
      <c r="L4298">
        <v>45.072311952857802</v>
      </c>
      <c r="M4298">
        <v>44.735305969102399</v>
      </c>
      <c r="N4298">
        <v>1.2439825441102901</v>
      </c>
      <c r="O4298">
        <v>0.64787252670284101</v>
      </c>
      <c r="P4298">
        <v>84.166397936149593</v>
      </c>
    </row>
    <row r="4299" spans="1:17" hidden="1" x14ac:dyDescent="0.3">
      <c r="A4299" t="s">
        <v>8755</v>
      </c>
      <c r="B4299" t="s">
        <v>8756</v>
      </c>
      <c r="C4299" t="str">
        <f>IFERROR(VLOOKUP(Table1[[#This Row],[Ticker]],[1]!Table1[[Symbol]:[Industry]],2,FALSE),"-")</f>
        <v>-</v>
      </c>
      <c r="D4299" t="s">
        <v>553</v>
      </c>
      <c r="E4299">
        <v>11.5192</v>
      </c>
      <c r="F4299">
        <v>6.75</v>
      </c>
      <c r="G4299">
        <v>76.300666002899206</v>
      </c>
      <c r="H4299">
        <v>17.9096777632049</v>
      </c>
      <c r="I4299">
        <v>-3.90981317268453</v>
      </c>
      <c r="J4299">
        <v>-1.6370729830524899</v>
      </c>
      <c r="K4299">
        <v>6.5272844969193899</v>
      </c>
      <c r="L4299">
        <v>6.1623884205244597</v>
      </c>
      <c r="M4299">
        <v>47.182966985435399</v>
      </c>
      <c r="N4299">
        <v>0.64376321353065502</v>
      </c>
      <c r="O4299">
        <v>71.1111111111111</v>
      </c>
      <c r="P4299">
        <v>117.74193548386999</v>
      </c>
      <c r="Q4299">
        <v>0.115164392117669</v>
      </c>
    </row>
    <row r="4300" spans="1:17" hidden="1" x14ac:dyDescent="0.3">
      <c r="A4300" t="s">
        <v>8757</v>
      </c>
      <c r="B4300" t="s">
        <v>8758</v>
      </c>
      <c r="C4300" t="str">
        <f>IFERROR(VLOOKUP(Table1[[#This Row],[Ticker]],[1]!Table1[[Symbol]:[Industry]],2,FALSE),"-")</f>
        <v>-</v>
      </c>
      <c r="D4300" t="s">
        <v>413</v>
      </c>
      <c r="E4300">
        <v>11.5180886</v>
      </c>
      <c r="F4300">
        <v>8.42</v>
      </c>
      <c r="G4300">
        <v>24.494020647866702</v>
      </c>
      <c r="H4300">
        <v>29.3901663109799</v>
      </c>
      <c r="I4300">
        <v>0.35685349398212901</v>
      </c>
      <c r="J4300">
        <v>-9.7973450120753096</v>
      </c>
      <c r="K4300">
        <v>7.6283026085335397</v>
      </c>
      <c r="L4300">
        <v>6.9378626197429698</v>
      </c>
      <c r="M4300">
        <v>50.170273518405402</v>
      </c>
      <c r="N4300">
        <v>2.8242625819848399</v>
      </c>
      <c r="O4300">
        <v>37.767220902612799</v>
      </c>
      <c r="P4300">
        <v>81.075268817204204</v>
      </c>
      <c r="Q4300">
        <v>3.9727202160916998E-2</v>
      </c>
    </row>
    <row r="4301" spans="1:17" hidden="1" x14ac:dyDescent="0.3">
      <c r="A4301" t="s">
        <v>8759</v>
      </c>
      <c r="B4301" t="s">
        <v>8760</v>
      </c>
      <c r="C4301" t="str">
        <f>IFERROR(VLOOKUP(Table1[[#This Row],[Ticker]],[1]!Table1[[Symbol]:[Industry]],2,FALSE),"-")</f>
        <v>-</v>
      </c>
      <c r="D4301" t="s">
        <v>637</v>
      </c>
      <c r="E4301">
        <v>11.5114398</v>
      </c>
      <c r="F4301">
        <v>10.33</v>
      </c>
      <c r="G4301">
        <v>-23.308224324553901</v>
      </c>
      <c r="H4301">
        <v>-6.2244159911419201</v>
      </c>
      <c r="I4301">
        <v>-19.7599469817835</v>
      </c>
      <c r="J4301">
        <v>-3.6332508116685398</v>
      </c>
      <c r="K4301">
        <v>10.6624722706923</v>
      </c>
      <c r="L4301">
        <v>11.169706135797799</v>
      </c>
      <c r="M4301">
        <v>41.924527465226802</v>
      </c>
      <c r="N4301">
        <v>0.239035804031627</v>
      </c>
      <c r="O4301">
        <v>81.703775411422995</v>
      </c>
      <c r="P4301">
        <v>18.5993111366245</v>
      </c>
      <c r="Q4301">
        <v>3.0333733793304E-2</v>
      </c>
    </row>
    <row r="4302" spans="1:17" hidden="1" x14ac:dyDescent="0.3">
      <c r="A4302" t="s">
        <v>8761</v>
      </c>
      <c r="B4302" t="s">
        <v>8762</v>
      </c>
      <c r="C4302" t="str">
        <f>IFERROR(VLOOKUP(Table1[[#This Row],[Ticker]],[1]!Table1[[Symbol]:[Industry]],2,FALSE),"-")</f>
        <v>-</v>
      </c>
      <c r="D4302" t="s">
        <v>700</v>
      </c>
      <c r="E4302">
        <v>11.5032386</v>
      </c>
      <c r="F4302">
        <v>78.41</v>
      </c>
      <c r="G4302">
        <v>189.38531730744501</v>
      </c>
      <c r="H4302">
        <v>-10.757113615066</v>
      </c>
      <c r="I4302">
        <v>203.877540834564</v>
      </c>
      <c r="J4302">
        <v>6.1997529374814899</v>
      </c>
      <c r="K4302">
        <v>76.670116466334804</v>
      </c>
      <c r="M4302">
        <v>69.357998187278596</v>
      </c>
      <c r="N4302">
        <v>0.63835716920438301</v>
      </c>
      <c r="O4302">
        <v>26.565489095778599</v>
      </c>
      <c r="P4302">
        <v>231.54334038054901</v>
      </c>
    </row>
    <row r="4303" spans="1:17" hidden="1" x14ac:dyDescent="0.3">
      <c r="A4303" t="s">
        <v>8763</v>
      </c>
      <c r="B4303" t="s">
        <v>8764</v>
      </c>
      <c r="C4303" t="str">
        <f>IFERROR(VLOOKUP(Table1[[#This Row],[Ticker]],[1]!Table1[[Symbol]:[Industry]],2,FALSE),"-")</f>
        <v>-</v>
      </c>
      <c r="D4303" t="s">
        <v>553</v>
      </c>
      <c r="E4303">
        <v>11.49</v>
      </c>
      <c r="F4303">
        <v>24.12</v>
      </c>
      <c r="G4303">
        <v>40.518378525110002</v>
      </c>
      <c r="H4303">
        <v>7.3156739520305498</v>
      </c>
      <c r="I4303">
        <v>83.235817895276597</v>
      </c>
      <c r="J4303">
        <v>20.6321743128774</v>
      </c>
      <c r="K4303">
        <v>20.084831152042302</v>
      </c>
      <c r="L4303">
        <v>15.2204762619047</v>
      </c>
      <c r="M4303">
        <v>68.211512608461305</v>
      </c>
      <c r="N4303">
        <v>0.53694026263992201</v>
      </c>
      <c r="O4303">
        <v>10.116086235489201</v>
      </c>
      <c r="P4303">
        <v>214.0625</v>
      </c>
      <c r="Q4303">
        <v>0.157470858509909</v>
      </c>
    </row>
    <row r="4304" spans="1:17" hidden="1" x14ac:dyDescent="0.3">
      <c r="A4304" t="s">
        <v>8765</v>
      </c>
      <c r="B4304" t="s">
        <v>8766</v>
      </c>
      <c r="C4304" t="str">
        <f>IFERROR(VLOOKUP(Table1[[#This Row],[Ticker]],[1]!Table1[[Symbol]:[Industry]],2,FALSE),"-")</f>
        <v>-</v>
      </c>
      <c r="D4304" t="s">
        <v>637</v>
      </c>
      <c r="E4304">
        <v>11.484</v>
      </c>
      <c r="F4304">
        <v>191.4</v>
      </c>
      <c r="G4304">
        <v>-21.410264895085898</v>
      </c>
      <c r="I4304">
        <v>-6.9180413679670396</v>
      </c>
      <c r="M4304">
        <v>100</v>
      </c>
      <c r="N4304">
        <v>1</v>
      </c>
      <c r="O4304">
        <v>0</v>
      </c>
      <c r="P4304">
        <v>4.9917718047174997</v>
      </c>
      <c r="Q4304">
        <v>3.0346719918976001E-2</v>
      </c>
    </row>
    <row r="4305" spans="1:17" hidden="1" x14ac:dyDescent="0.3">
      <c r="A4305" t="s">
        <v>8767</v>
      </c>
      <c r="B4305" t="s">
        <v>8768</v>
      </c>
      <c r="C4305" t="str">
        <f>IFERROR(VLOOKUP(Table1[[#This Row],[Ticker]],[1]!Table1[[Symbol]:[Industry]],2,FALSE),"-")</f>
        <v>-</v>
      </c>
      <c r="D4305" t="s">
        <v>304</v>
      </c>
      <c r="E4305">
        <v>11.4439172</v>
      </c>
      <c r="F4305">
        <v>7.99</v>
      </c>
      <c r="G4305">
        <v>36.659187789992401</v>
      </c>
      <c r="H4305">
        <v>-6.2534492012645104E-2</v>
      </c>
      <c r="I4305">
        <v>40.280663017791603</v>
      </c>
      <c r="J4305">
        <v>-0.76243741453936598</v>
      </c>
      <c r="K4305">
        <v>6.5198160697871899</v>
      </c>
      <c r="L4305">
        <v>5.3159002345713802</v>
      </c>
      <c r="M4305">
        <v>99.999983397573999</v>
      </c>
      <c r="N4305">
        <v>0.27417596242556402</v>
      </c>
      <c r="O4305">
        <v>0</v>
      </c>
      <c r="P4305">
        <v>113.06666666666599</v>
      </c>
      <c r="Q4305">
        <v>0.130134198023868</v>
      </c>
    </row>
    <row r="4306" spans="1:17" hidden="1" x14ac:dyDescent="0.3">
      <c r="A4306" t="s">
        <v>8769</v>
      </c>
      <c r="B4306" t="s">
        <v>8770</v>
      </c>
      <c r="C4306" t="str">
        <f>IFERROR(VLOOKUP(Table1[[#This Row],[Ticker]],[1]!Table1[[Symbol]:[Industry]],2,FALSE),"-")</f>
        <v>-</v>
      </c>
      <c r="D4306" t="s">
        <v>21</v>
      </c>
      <c r="E4306">
        <v>11.3423</v>
      </c>
      <c r="F4306">
        <v>22.03</v>
      </c>
      <c r="G4306">
        <v>36.421318806478801</v>
      </c>
      <c r="H4306">
        <v>20.9115063654652</v>
      </c>
      <c r="I4306">
        <v>-12.181429288574</v>
      </c>
      <c r="J4306">
        <v>3.0748256460246699</v>
      </c>
      <c r="K4306">
        <v>18.331371051427201</v>
      </c>
      <c r="L4306">
        <v>15.713556350109</v>
      </c>
      <c r="M4306">
        <v>83.807666056993597</v>
      </c>
      <c r="N4306">
        <v>2.0034816247582201</v>
      </c>
      <c r="O4306">
        <v>14.525646845211</v>
      </c>
      <c r="P4306">
        <v>214.71428571428501</v>
      </c>
    </row>
    <row r="4307" spans="1:17" hidden="1" x14ac:dyDescent="0.3">
      <c r="A4307" t="s">
        <v>8771</v>
      </c>
      <c r="B4307" t="s">
        <v>8772</v>
      </c>
      <c r="C4307" t="str">
        <f>IFERROR(VLOOKUP(Table1[[#This Row],[Ticker]],[1]!Table1[[Symbol]:[Industry]],2,FALSE),"-")</f>
        <v>-</v>
      </c>
      <c r="D4307" t="s">
        <v>637</v>
      </c>
      <c r="E4307">
        <v>11.3295104</v>
      </c>
      <c r="F4307">
        <v>3776</v>
      </c>
      <c r="G4307">
        <v>27.006592535591</v>
      </c>
      <c r="H4307">
        <v>-12.256750623792</v>
      </c>
      <c r="I4307">
        <v>-20.611667666265099</v>
      </c>
      <c r="J4307">
        <v>-5.8880655552428802</v>
      </c>
      <c r="K4307">
        <v>3909.3067655991099</v>
      </c>
      <c r="L4307">
        <v>3425.2714106015401</v>
      </c>
      <c r="M4307">
        <v>39.898447872429401</v>
      </c>
      <c r="N4307">
        <v>0.38032670454545398</v>
      </c>
      <c r="O4307">
        <v>25.741525423728799</v>
      </c>
      <c r="P4307">
        <v>96.150749331186205</v>
      </c>
      <c r="Q4307">
        <v>6.5597874471630999E-2</v>
      </c>
    </row>
    <row r="4308" spans="1:17" hidden="1" x14ac:dyDescent="0.3">
      <c r="A4308" t="s">
        <v>8773</v>
      </c>
      <c r="B4308" t="s">
        <v>8774</v>
      </c>
      <c r="C4308" t="str">
        <f>IFERROR(VLOOKUP(Table1[[#This Row],[Ticker]],[1]!Table1[[Symbol]:[Industry]],2,FALSE),"-")</f>
        <v>-</v>
      </c>
      <c r="D4308" t="s">
        <v>711</v>
      </c>
      <c r="E4308">
        <v>11.309675944999899</v>
      </c>
      <c r="F4308">
        <v>20.25</v>
      </c>
      <c r="G4308">
        <v>8.3285022223522294</v>
      </c>
      <c r="H4308">
        <v>-1.2415312000880001</v>
      </c>
      <c r="I4308">
        <v>2.7560984920946199</v>
      </c>
      <c r="J4308">
        <v>0.24057161254187301</v>
      </c>
      <c r="K4308">
        <v>19.224061168230499</v>
      </c>
      <c r="L4308">
        <v>17.793590378517798</v>
      </c>
      <c r="M4308">
        <v>51.507867780463002</v>
      </c>
      <c r="N4308">
        <v>0.98254281299309798</v>
      </c>
      <c r="O4308">
        <v>3.70370370370369</v>
      </c>
      <c r="P4308">
        <v>41.906096706376999</v>
      </c>
    </row>
    <row r="4309" spans="1:17" hidden="1" x14ac:dyDescent="0.3">
      <c r="A4309" t="s">
        <v>8775</v>
      </c>
      <c r="B4309" t="s">
        <v>8776</v>
      </c>
      <c r="C4309" t="str">
        <f>IFERROR(VLOOKUP(Table1[[#This Row],[Ticker]],[1]!Table1[[Symbol]:[Industry]],2,FALSE),"-")</f>
        <v>-</v>
      </c>
      <c r="D4309" t="s">
        <v>413</v>
      </c>
      <c r="E4309">
        <v>11.305</v>
      </c>
      <c r="F4309">
        <v>22.26</v>
      </c>
      <c r="G4309">
        <v>81.829955816566994</v>
      </c>
      <c r="H4309">
        <v>5.5063829984853099</v>
      </c>
      <c r="I4309">
        <v>4.6346894451164999</v>
      </c>
      <c r="J4309">
        <v>-5.7624374145393702</v>
      </c>
      <c r="K4309">
        <v>20.986360377221999</v>
      </c>
      <c r="L4309">
        <v>18.913977251033302</v>
      </c>
      <c r="M4309">
        <v>57.231540062346298</v>
      </c>
      <c r="N4309">
        <v>3.5207405794203699</v>
      </c>
      <c r="O4309">
        <v>25.336927223719599</v>
      </c>
      <c r="P4309">
        <v>145.69536423841001</v>
      </c>
      <c r="Q4309">
        <v>8.0300938762811996E-2</v>
      </c>
    </row>
    <row r="4310" spans="1:17" hidden="1" x14ac:dyDescent="0.3">
      <c r="A4310" t="s">
        <v>8777</v>
      </c>
      <c r="B4310" t="s">
        <v>8778</v>
      </c>
      <c r="C4310" t="str">
        <f>IFERROR(VLOOKUP(Table1[[#This Row],[Ticker]],[1]!Table1[[Symbol]:[Industry]],2,FALSE),"-")</f>
        <v>-</v>
      </c>
      <c r="D4310" t="s">
        <v>711</v>
      </c>
      <c r="E4310">
        <v>11.262924035999999</v>
      </c>
      <c r="F4310">
        <v>269.02</v>
      </c>
      <c r="G4310">
        <v>6.0365754882867897</v>
      </c>
      <c r="H4310">
        <v>-0.247932502261586</v>
      </c>
      <c r="I4310">
        <v>4.4634186480534401</v>
      </c>
      <c r="J4310">
        <v>0.27344024604057698</v>
      </c>
      <c r="K4310">
        <v>255.49054630293401</v>
      </c>
      <c r="L4310">
        <v>234.702294075715</v>
      </c>
      <c r="M4310">
        <v>55.874429077666797</v>
      </c>
      <c r="N4310">
        <v>0.68852684274887599</v>
      </c>
      <c r="O4310">
        <v>5.8806036725894</v>
      </c>
      <c r="P4310">
        <v>37.255102040816297</v>
      </c>
      <c r="Q4310">
        <v>3.1845093282099998E-4</v>
      </c>
    </row>
    <row r="4311" spans="1:17" hidden="1" x14ac:dyDescent="0.3">
      <c r="A4311" t="s">
        <v>8779</v>
      </c>
      <c r="B4311" t="s">
        <v>8780</v>
      </c>
      <c r="C4311" t="str">
        <f>IFERROR(VLOOKUP(Table1[[#This Row],[Ticker]],[1]!Table1[[Symbol]:[Industry]],2,FALSE),"-")</f>
        <v>-</v>
      </c>
      <c r="D4311" t="s">
        <v>413</v>
      </c>
      <c r="E4311">
        <v>11.226522959999899</v>
      </c>
      <c r="F4311">
        <v>9.76</v>
      </c>
      <c r="G4311">
        <v>-31.182524504681499</v>
      </c>
      <c r="H4311">
        <v>-5.0559641897787397</v>
      </c>
      <c r="I4311">
        <v>-6.9635766135447597</v>
      </c>
      <c r="J4311">
        <v>-0.76243741453936598</v>
      </c>
      <c r="K4311">
        <v>9.7338311032408598</v>
      </c>
      <c r="L4311">
        <v>10.193160381580199</v>
      </c>
      <c r="M4311">
        <v>99.999990417572306</v>
      </c>
      <c r="O4311">
        <v>5.0204918032786798</v>
      </c>
      <c r="P4311">
        <v>6.0869565217391397</v>
      </c>
    </row>
    <row r="4312" spans="1:17" hidden="1" x14ac:dyDescent="0.3">
      <c r="A4312" t="s">
        <v>8781</v>
      </c>
      <c r="B4312" t="s">
        <v>8782</v>
      </c>
      <c r="C4312" t="str">
        <f>IFERROR(VLOOKUP(Table1[[#This Row],[Ticker]],[1]!Table1[[Symbol]:[Industry]],2,FALSE),"-")</f>
        <v>-</v>
      </c>
      <c r="D4312" t="s">
        <v>1440</v>
      </c>
      <c r="E4312">
        <v>11.2259178</v>
      </c>
      <c r="F4312">
        <v>32.44</v>
      </c>
      <c r="G4312">
        <v>146.66193636416901</v>
      </c>
      <c r="H4312">
        <v>5.1756293117767402</v>
      </c>
      <c r="I4312">
        <v>161.154159891288</v>
      </c>
      <c r="J4312">
        <v>2.1085303273961098</v>
      </c>
      <c r="K4312">
        <v>30.832684512145299</v>
      </c>
      <c r="M4312">
        <v>59.742318625484501</v>
      </c>
      <c r="N4312">
        <v>2.20355203144147</v>
      </c>
      <c r="O4312">
        <v>36.220715166461098</v>
      </c>
      <c r="P4312">
        <v>186.57243816254399</v>
      </c>
    </row>
    <row r="4313" spans="1:17" hidden="1" x14ac:dyDescent="0.3">
      <c r="A4313" t="s">
        <v>8783</v>
      </c>
      <c r="B4313" t="s">
        <v>8784</v>
      </c>
      <c r="C4313" t="str">
        <f>IFERROR(VLOOKUP(Table1[[#This Row],[Ticker]],[1]!Table1[[Symbol]:[Industry]],2,FALSE),"-")</f>
        <v>-</v>
      </c>
      <c r="D4313" t="s">
        <v>75</v>
      </c>
      <c r="E4313">
        <v>11.203279999999999</v>
      </c>
      <c r="F4313">
        <v>24.66</v>
      </c>
      <c r="G4313">
        <v>59.5708139789295</v>
      </c>
      <c r="H4313">
        <v>-22.064094271079501</v>
      </c>
      <c r="I4313">
        <v>29.0044725416011</v>
      </c>
      <c r="J4313">
        <v>-1.8477087323688199</v>
      </c>
      <c r="K4313">
        <v>25.950820709083501</v>
      </c>
      <c r="L4313">
        <v>22.764949063138602</v>
      </c>
      <c r="M4313">
        <v>43.214414442395999</v>
      </c>
      <c r="N4313">
        <v>0.96199377298308997</v>
      </c>
      <c r="O4313">
        <v>25.101378751013701</v>
      </c>
      <c r="P4313">
        <v>85.972850678732996</v>
      </c>
      <c r="Q4313">
        <v>2.9969825807725999E-2</v>
      </c>
    </row>
    <row r="4314" spans="1:17" hidden="1" x14ac:dyDescent="0.3">
      <c r="A4314" t="s">
        <v>8785</v>
      </c>
      <c r="B4314" t="s">
        <v>8786</v>
      </c>
      <c r="C4314" t="str">
        <f>IFERROR(VLOOKUP(Table1[[#This Row],[Ticker]],[1]!Table1[[Symbol]:[Industry]],2,FALSE),"-")</f>
        <v>-</v>
      </c>
      <c r="D4314" t="s">
        <v>813</v>
      </c>
      <c r="E4314">
        <v>11.124000000000001</v>
      </c>
      <c r="F4314">
        <v>29.36</v>
      </c>
      <c r="G4314">
        <v>-36.063575161341902</v>
      </c>
      <c r="H4314">
        <v>-2.0559641897787402</v>
      </c>
      <c r="I4314">
        <v>-13.2538991941899</v>
      </c>
      <c r="J4314">
        <v>0.88229942756589597</v>
      </c>
      <c r="K4314">
        <v>30.2930248016315</v>
      </c>
      <c r="L4314">
        <v>29.265657719911701</v>
      </c>
      <c r="M4314">
        <v>50.239427656249703</v>
      </c>
      <c r="N4314">
        <v>0.25378635816210998</v>
      </c>
      <c r="O4314">
        <v>15.9741144414168</v>
      </c>
      <c r="P4314">
        <v>19.8856676194365</v>
      </c>
    </row>
    <row r="4315" spans="1:17" hidden="1" x14ac:dyDescent="0.3">
      <c r="A4315" t="s">
        <v>8787</v>
      </c>
      <c r="B4315" t="s">
        <v>8788</v>
      </c>
      <c r="C4315" t="str">
        <f>IFERROR(VLOOKUP(Table1[[#This Row],[Ticker]],[1]!Table1[[Symbol]:[Industry]],2,FALSE),"-")</f>
        <v>-</v>
      </c>
      <c r="D4315" t="s">
        <v>553</v>
      </c>
      <c r="E4315">
        <v>11.115899499999999</v>
      </c>
      <c r="F4315">
        <v>56.77</v>
      </c>
      <c r="G4315">
        <v>66.103897515184698</v>
      </c>
      <c r="H4315">
        <v>-14.710371291871301</v>
      </c>
      <c r="I4315">
        <v>54.864569906046299</v>
      </c>
      <c r="J4315">
        <v>-1.6149078390348299</v>
      </c>
      <c r="K4315">
        <v>50.960257767271699</v>
      </c>
      <c r="L4315">
        <v>43.058072361783601</v>
      </c>
      <c r="M4315">
        <v>58.278666026799797</v>
      </c>
      <c r="N4315">
        <v>0.67603220557886201</v>
      </c>
      <c r="O4315">
        <v>16.152897657213298</v>
      </c>
      <c r="P4315">
        <v>109.56072351421101</v>
      </c>
      <c r="Q4315">
        <v>0.14984409606522101</v>
      </c>
    </row>
    <row r="4316" spans="1:17" hidden="1" x14ac:dyDescent="0.3">
      <c r="A4316" t="s">
        <v>8789</v>
      </c>
      <c r="B4316" t="s">
        <v>8790</v>
      </c>
      <c r="C4316" t="str">
        <f>IFERROR(VLOOKUP(Table1[[#This Row],[Ticker]],[1]!Table1[[Symbol]:[Industry]],2,FALSE),"-")</f>
        <v>-</v>
      </c>
      <c r="D4316" t="s">
        <v>49</v>
      </c>
      <c r="E4316">
        <v>11.0525769</v>
      </c>
      <c r="F4316">
        <v>24.49</v>
      </c>
      <c r="G4316">
        <v>10.7968428520172</v>
      </c>
      <c r="H4316">
        <v>19.107063466698701</v>
      </c>
      <c r="I4316">
        <v>-38.144752931720603</v>
      </c>
      <c r="J4316">
        <v>-0.80149991453937197</v>
      </c>
      <c r="K4316">
        <v>24.2739898974156</v>
      </c>
      <c r="L4316">
        <v>23.723610666707302</v>
      </c>
      <c r="M4316">
        <v>64.035896550850296</v>
      </c>
      <c r="N4316">
        <v>1.1354989120655099</v>
      </c>
      <c r="O4316">
        <v>57.207023274805998</v>
      </c>
      <c r="P4316">
        <v>53.062499999999901</v>
      </c>
      <c r="Q4316">
        <v>6.0128326939541003E-2</v>
      </c>
    </row>
    <row r="4317" spans="1:17" hidden="1" x14ac:dyDescent="0.3">
      <c r="A4317" t="s">
        <v>8791</v>
      </c>
      <c r="B4317" t="s">
        <v>8792</v>
      </c>
      <c r="C4317" t="str">
        <f>IFERROR(VLOOKUP(Table1[[#This Row],[Ticker]],[1]!Table1[[Symbol]:[Industry]],2,FALSE),"-")</f>
        <v>-</v>
      </c>
      <c r="E4317">
        <v>11.045579999999999</v>
      </c>
      <c r="F4317">
        <v>2.19</v>
      </c>
      <c r="G4317">
        <v>24.632446058817202</v>
      </c>
      <c r="H4317">
        <v>0.68566260447963701</v>
      </c>
      <c r="I4317">
        <v>-47.498048466802103</v>
      </c>
      <c r="J4317">
        <v>-18.606303585542999</v>
      </c>
      <c r="K4317">
        <v>2.3090887668080899</v>
      </c>
      <c r="L4317">
        <v>2.2388941788186401</v>
      </c>
      <c r="M4317">
        <v>33.7782709504678</v>
      </c>
      <c r="N4317">
        <v>2.9170907948262599</v>
      </c>
      <c r="O4317">
        <v>63.013698630136901</v>
      </c>
      <c r="P4317">
        <v>57.5539568345323</v>
      </c>
      <c r="Q4317">
        <v>6.7797352894272994E-2</v>
      </c>
    </row>
    <row r="4318" spans="1:17" hidden="1" x14ac:dyDescent="0.3">
      <c r="A4318" t="s">
        <v>8793</v>
      </c>
      <c r="B4318" t="s">
        <v>8794</v>
      </c>
      <c r="C4318" t="str">
        <f>IFERROR(VLOOKUP(Table1[[#This Row],[Ticker]],[1]!Table1[[Symbol]:[Industry]],2,FALSE),"-")</f>
        <v>-</v>
      </c>
      <c r="D4318" t="s">
        <v>384</v>
      </c>
      <c r="E4318">
        <v>11.008869142479501</v>
      </c>
      <c r="F4318">
        <v>3.28</v>
      </c>
      <c r="G4318">
        <v>166.455106157339</v>
      </c>
      <c r="H4318">
        <v>-5.0559641897787397</v>
      </c>
      <c r="I4318">
        <v>115.86796460509299</v>
      </c>
      <c r="J4318">
        <v>-0.76243741453936598</v>
      </c>
      <c r="K4318">
        <v>3.2022303807807599</v>
      </c>
      <c r="L4318">
        <v>2.4438725435887099</v>
      </c>
      <c r="M4318">
        <v>72.517567115718407</v>
      </c>
      <c r="N4318">
        <v>1.16831683168316</v>
      </c>
      <c r="O4318">
        <v>4.5731707317073296</v>
      </c>
      <c r="P4318">
        <v>355.55555555555497</v>
      </c>
    </row>
    <row r="4319" spans="1:17" hidden="1" x14ac:dyDescent="0.3">
      <c r="A4319" t="s">
        <v>8795</v>
      </c>
      <c r="B4319" t="s">
        <v>8796</v>
      </c>
      <c r="C4319" t="str">
        <f>IFERROR(VLOOKUP(Table1[[#This Row],[Ticker]],[1]!Table1[[Symbol]:[Industry]],2,FALSE),"-")</f>
        <v>-</v>
      </c>
      <c r="E4319">
        <v>11.0017456799999</v>
      </c>
      <c r="F4319">
        <v>4.28</v>
      </c>
      <c r="G4319">
        <v>-76.402036699803404</v>
      </c>
      <c r="H4319">
        <v>-17.8010622289944</v>
      </c>
      <c r="I4319">
        <v>-64.248343239499604</v>
      </c>
      <c r="J4319">
        <v>4.43850821193816</v>
      </c>
      <c r="K4319">
        <v>5.0223398465078404</v>
      </c>
      <c r="L4319">
        <v>7.2787378681043204</v>
      </c>
      <c r="M4319">
        <v>45.338524977259098</v>
      </c>
      <c r="N4319">
        <v>1.2321587661011899</v>
      </c>
      <c r="O4319">
        <v>168.457943925233</v>
      </c>
      <c r="P4319">
        <v>7.8085642317380302</v>
      </c>
      <c r="Q4319">
        <v>-0.20676470441852901</v>
      </c>
    </row>
    <row r="4320" spans="1:17" hidden="1" x14ac:dyDescent="0.3">
      <c r="A4320" t="s">
        <v>8797</v>
      </c>
      <c r="B4320" t="s">
        <v>8798</v>
      </c>
      <c r="C4320" t="str">
        <f>IFERROR(VLOOKUP(Table1[[#This Row],[Ticker]],[1]!Table1[[Symbol]:[Industry]],2,FALSE),"-")</f>
        <v>-</v>
      </c>
      <c r="D4320" t="s">
        <v>553</v>
      </c>
      <c r="E4320">
        <v>10.998298500000001</v>
      </c>
      <c r="F4320">
        <v>38.479999999999997</v>
      </c>
      <c r="G4320">
        <v>60.032071827328203</v>
      </c>
      <c r="H4320">
        <v>-31.313509461408501</v>
      </c>
      <c r="I4320">
        <v>-44.401041242859897</v>
      </c>
      <c r="J4320">
        <v>-10.447011096155901</v>
      </c>
      <c r="K4320">
        <v>46.655686678261198</v>
      </c>
      <c r="L4320">
        <v>47.602066775751098</v>
      </c>
      <c r="M4320">
        <v>9.5402613752434995</v>
      </c>
      <c r="N4320">
        <v>0.27646460043439403</v>
      </c>
      <c r="O4320">
        <v>90.7484407484407</v>
      </c>
      <c r="P4320">
        <v>86.434108527131698</v>
      </c>
    </row>
    <row r="4321" spans="1:17" hidden="1" x14ac:dyDescent="0.3">
      <c r="A4321" t="s">
        <v>8799</v>
      </c>
      <c r="B4321" t="s">
        <v>8800</v>
      </c>
      <c r="C4321" t="str">
        <f>IFERROR(VLOOKUP(Table1[[#This Row],[Ticker]],[1]!Table1[[Symbol]:[Industry]],2,FALSE),"-")</f>
        <v>-</v>
      </c>
      <c r="D4321" t="s">
        <v>711</v>
      </c>
      <c r="E4321">
        <v>10.982502</v>
      </c>
      <c r="F4321">
        <v>299.01</v>
      </c>
      <c r="G4321">
        <v>-18.233603461732301</v>
      </c>
      <c r="H4321">
        <v>-7.3751824308210798</v>
      </c>
      <c r="I4321">
        <v>11.164893557095199</v>
      </c>
      <c r="J4321">
        <v>-2.5506079785008402</v>
      </c>
      <c r="K4321">
        <v>298.17376640093403</v>
      </c>
      <c r="L4321">
        <v>276.43883059177801</v>
      </c>
      <c r="M4321">
        <v>56.692276819569898</v>
      </c>
      <c r="N4321">
        <v>0.66077616899778802</v>
      </c>
      <c r="O4321">
        <v>13.063108257248899</v>
      </c>
      <c r="P4321">
        <v>45.858536585365798</v>
      </c>
      <c r="Q4321">
        <v>-0.11226619776288201</v>
      </c>
    </row>
    <row r="4322" spans="1:17" hidden="1" x14ac:dyDescent="0.3">
      <c r="A4322" t="s">
        <v>8801</v>
      </c>
      <c r="B4322" t="s">
        <v>8802</v>
      </c>
      <c r="C4322" t="str">
        <f>IFERROR(VLOOKUP(Table1[[#This Row],[Ticker]],[1]!Table1[[Symbol]:[Industry]],2,FALSE),"-")</f>
        <v>-</v>
      </c>
      <c r="D4322" t="s">
        <v>290</v>
      </c>
      <c r="E4322">
        <v>10.9565281</v>
      </c>
      <c r="F4322">
        <v>25.69</v>
      </c>
      <c r="G4322">
        <v>-9.4698564540137404</v>
      </c>
      <c r="H4322">
        <v>-19.422630856445402</v>
      </c>
      <c r="I4322">
        <v>-20.127033608554399</v>
      </c>
      <c r="J4322">
        <v>1.46597484172805</v>
      </c>
      <c r="K4322">
        <v>26.318788211565401</v>
      </c>
      <c r="L4322">
        <v>26.3631884640332</v>
      </c>
      <c r="M4322">
        <v>46.430205983647298</v>
      </c>
      <c r="N4322">
        <v>0.61960589094041296</v>
      </c>
      <c r="O4322">
        <v>24.562086414947402</v>
      </c>
      <c r="P4322">
        <v>22.3333333333333</v>
      </c>
      <c r="Q4322">
        <v>-6.8933791456060002E-3</v>
      </c>
    </row>
    <row r="4323" spans="1:17" hidden="1" x14ac:dyDescent="0.3">
      <c r="A4323" t="s">
        <v>8803</v>
      </c>
      <c r="B4323" t="s">
        <v>8804</v>
      </c>
      <c r="C4323" t="str">
        <f>IFERROR(VLOOKUP(Table1[[#This Row],[Ticker]],[1]!Table1[[Symbol]:[Industry]],2,FALSE),"-")</f>
        <v>-</v>
      </c>
      <c r="D4323" t="s">
        <v>413</v>
      </c>
      <c r="E4323">
        <v>10.951752000000001</v>
      </c>
      <c r="F4323">
        <v>0.74</v>
      </c>
      <c r="G4323">
        <v>-32.731150623854099</v>
      </c>
      <c r="H4323">
        <v>-6.4073155411300897</v>
      </c>
      <c r="I4323">
        <v>-7.68446106000847</v>
      </c>
      <c r="J4323">
        <v>-3.4291040812060301</v>
      </c>
      <c r="K4323">
        <v>0.72745909085860305</v>
      </c>
      <c r="M4323">
        <v>43.868372450900502</v>
      </c>
      <c r="N4323">
        <v>0.89087079104884903</v>
      </c>
      <c r="O4323">
        <v>66.216216216216196</v>
      </c>
      <c r="P4323">
        <v>89.743589743589695</v>
      </c>
    </row>
    <row r="4324" spans="1:17" hidden="1" x14ac:dyDescent="0.3">
      <c r="A4324" t="s">
        <v>8805</v>
      </c>
      <c r="B4324" t="s">
        <v>8806</v>
      </c>
      <c r="C4324" t="str">
        <f>IFERROR(VLOOKUP(Table1[[#This Row],[Ticker]],[1]!Table1[[Symbol]:[Industry]],2,FALSE),"-")</f>
        <v>-</v>
      </c>
      <c r="D4324" t="s">
        <v>243</v>
      </c>
      <c r="E4324">
        <v>10.942656338999999</v>
      </c>
      <c r="F4324">
        <v>46.53</v>
      </c>
      <c r="G4324">
        <v>2.8479633001965299</v>
      </c>
      <c r="H4324">
        <v>-5.76950039124777</v>
      </c>
      <c r="I4324">
        <v>-35.000722263593602</v>
      </c>
      <c r="J4324">
        <v>-1.78754201704981</v>
      </c>
      <c r="K4324">
        <v>46.576721137614904</v>
      </c>
      <c r="L4324">
        <v>45.905674739945702</v>
      </c>
      <c r="M4324">
        <v>56.465560219798498</v>
      </c>
      <c r="N4324">
        <v>1.07086189971742</v>
      </c>
      <c r="O4324">
        <v>48.398882441435603</v>
      </c>
      <c r="P4324">
        <v>35.854014598540097</v>
      </c>
      <c r="Q4324">
        <v>4.5469180163670998E-2</v>
      </c>
    </row>
    <row r="4325" spans="1:17" hidden="1" x14ac:dyDescent="0.3">
      <c r="A4325" t="s">
        <v>8807</v>
      </c>
      <c r="B4325" t="s">
        <v>8808</v>
      </c>
      <c r="C4325" t="str">
        <f>IFERROR(VLOOKUP(Table1[[#This Row],[Ticker]],[1]!Table1[[Symbol]:[Industry]],2,FALSE),"-")</f>
        <v>-</v>
      </c>
      <c r="D4325" t="s">
        <v>553</v>
      </c>
      <c r="E4325">
        <v>10.92</v>
      </c>
      <c r="F4325">
        <v>267.55</v>
      </c>
      <c r="G4325">
        <v>144.12374692001401</v>
      </c>
      <c r="H4325">
        <v>95.090663376203594</v>
      </c>
      <c r="I4325">
        <v>95.172230170968703</v>
      </c>
      <c r="J4325">
        <v>-5.2745045708877303</v>
      </c>
      <c r="K4325">
        <v>189.50801258758</v>
      </c>
      <c r="L4325">
        <v>136.02274160411</v>
      </c>
      <c r="M4325">
        <v>70.947495493412504</v>
      </c>
      <c r="N4325">
        <v>1.1529734071545299</v>
      </c>
      <c r="O4325">
        <v>8.3722668660063295</v>
      </c>
      <c r="P4325">
        <v>200.95613048368901</v>
      </c>
      <c r="Q4325">
        <v>9.3320419878451993E-2</v>
      </c>
    </row>
    <row r="4326" spans="1:17" hidden="1" x14ac:dyDescent="0.3">
      <c r="A4326" t="s">
        <v>8809</v>
      </c>
      <c r="B4326" t="s">
        <v>8810</v>
      </c>
      <c r="C4326" t="str">
        <f>IFERROR(VLOOKUP(Table1[[#This Row],[Ticker]],[1]!Table1[[Symbol]:[Industry]],2,FALSE),"-")</f>
        <v>-</v>
      </c>
      <c r="D4326" t="s">
        <v>711</v>
      </c>
      <c r="E4326">
        <v>10.8938445</v>
      </c>
      <c r="F4326">
        <v>75.27</v>
      </c>
      <c r="G4326">
        <v>12.1651496402113</v>
      </c>
      <c r="H4326">
        <v>10.588397644174099</v>
      </c>
      <c r="I4326">
        <v>19.8884708406231</v>
      </c>
      <c r="J4326">
        <v>9.7958329838021001</v>
      </c>
      <c r="K4326">
        <v>65.632157263441101</v>
      </c>
      <c r="L4326">
        <v>60.365012176461398</v>
      </c>
      <c r="M4326">
        <v>65.817523880043396</v>
      </c>
      <c r="N4326">
        <v>1.1334874806277999</v>
      </c>
      <c r="O4326">
        <v>0</v>
      </c>
      <c r="P4326">
        <v>46.1553398058252</v>
      </c>
    </row>
    <row r="4327" spans="1:17" hidden="1" x14ac:dyDescent="0.3">
      <c r="A4327" t="s">
        <v>8811</v>
      </c>
      <c r="B4327" t="s">
        <v>8812</v>
      </c>
      <c r="C4327" t="str">
        <f>IFERROR(VLOOKUP(Table1[[#This Row],[Ticker]],[1]!Table1[[Symbol]:[Industry]],2,FALSE),"-")</f>
        <v>-</v>
      </c>
      <c r="D4327" t="s">
        <v>62</v>
      </c>
      <c r="E4327">
        <v>10.88472</v>
      </c>
      <c r="F4327">
        <v>18.12</v>
      </c>
      <c r="G4327">
        <v>73.157434665835297</v>
      </c>
      <c r="H4327">
        <v>-33.093347367348798</v>
      </c>
      <c r="I4327">
        <v>122.50157104465001</v>
      </c>
      <c r="J4327">
        <v>-10.262927130504099</v>
      </c>
      <c r="K4327">
        <v>21.3485953520217</v>
      </c>
      <c r="L4327">
        <v>14.9666596974367</v>
      </c>
      <c r="M4327">
        <v>3.9116190766234</v>
      </c>
      <c r="N4327">
        <v>0.32819074576458801</v>
      </c>
      <c r="O4327">
        <v>61.203090507726202</v>
      </c>
      <c r="P4327">
        <v>287.17948717948701</v>
      </c>
      <c r="Q4327">
        <v>0.13099384083055199</v>
      </c>
    </row>
    <row r="4328" spans="1:17" hidden="1" x14ac:dyDescent="0.3">
      <c r="A4328" t="s">
        <v>8813</v>
      </c>
      <c r="B4328" t="s">
        <v>8814</v>
      </c>
      <c r="C4328" t="str">
        <f>IFERROR(VLOOKUP(Table1[[#This Row],[Ticker]],[1]!Table1[[Symbol]:[Industry]],2,FALSE),"-")</f>
        <v>-</v>
      </c>
      <c r="E4328">
        <v>10.87817632</v>
      </c>
      <c r="F4328">
        <v>10.14</v>
      </c>
      <c r="G4328">
        <v>-72.807956361536995</v>
      </c>
      <c r="H4328">
        <v>3.5574811883725199</v>
      </c>
      <c r="I4328">
        <v>-67.082226965787896</v>
      </c>
      <c r="J4328">
        <v>-2.8457707478727001</v>
      </c>
      <c r="K4328">
        <v>10.372699083643401</v>
      </c>
      <c r="L4328">
        <v>14.0156581721543</v>
      </c>
      <c r="M4328">
        <v>65.708783789653296</v>
      </c>
      <c r="N4328">
        <v>2.0429153477935</v>
      </c>
      <c r="O4328">
        <v>156.50887573964499</v>
      </c>
      <c r="P4328">
        <v>26.9086357947434</v>
      </c>
      <c r="Q4328">
        <v>-4.4824591085220002E-2</v>
      </c>
    </row>
    <row r="4329" spans="1:17" hidden="1" x14ac:dyDescent="0.3">
      <c r="A4329" t="s">
        <v>8815</v>
      </c>
      <c r="B4329" t="s">
        <v>8816</v>
      </c>
      <c r="C4329" t="str">
        <f>IFERROR(VLOOKUP(Table1[[#This Row],[Ticker]],[1]!Table1[[Symbol]:[Industry]],2,FALSE),"-")</f>
        <v>-</v>
      </c>
      <c r="E4329">
        <v>10.8446696</v>
      </c>
      <c r="F4329">
        <v>21.9</v>
      </c>
      <c r="G4329">
        <v>-11.8622877458285</v>
      </c>
      <c r="H4329">
        <v>-5.7899091439071801</v>
      </c>
      <c r="I4329">
        <v>-22.993857021649202</v>
      </c>
      <c r="J4329">
        <v>-3.0649204845167799</v>
      </c>
      <c r="K4329">
        <v>23.135714455422299</v>
      </c>
      <c r="L4329">
        <v>23.020641165366801</v>
      </c>
      <c r="M4329">
        <v>37.196176662862598</v>
      </c>
      <c r="N4329">
        <v>0.80475534611716204</v>
      </c>
      <c r="O4329">
        <v>36.529680365296798</v>
      </c>
      <c r="P4329">
        <v>33.863080684596497</v>
      </c>
      <c r="Q4329">
        <v>0.11884309922856399</v>
      </c>
    </row>
    <row r="4330" spans="1:17" hidden="1" x14ac:dyDescent="0.3">
      <c r="A4330" t="s">
        <v>8817</v>
      </c>
      <c r="B4330" t="s">
        <v>8818</v>
      </c>
      <c r="C4330" t="str">
        <f>IFERROR(VLOOKUP(Table1[[#This Row],[Ticker]],[1]!Table1[[Symbol]:[Industry]],2,FALSE),"-")</f>
        <v>-</v>
      </c>
      <c r="D4330" t="s">
        <v>140</v>
      </c>
      <c r="E4330">
        <v>10.84198</v>
      </c>
      <c r="F4330">
        <v>8.99</v>
      </c>
      <c r="G4330">
        <v>85.127375064902395</v>
      </c>
      <c r="H4330">
        <v>10.0798702216054</v>
      </c>
      <c r="I4330">
        <v>54.880539331953699</v>
      </c>
      <c r="J4330">
        <v>8.1726911044324808</v>
      </c>
      <c r="K4330">
        <v>8.0708981951537897</v>
      </c>
      <c r="L4330">
        <v>7.0484336081664498</v>
      </c>
      <c r="M4330">
        <v>82.694307719035706</v>
      </c>
      <c r="N4330">
        <v>1.93131526215289</v>
      </c>
      <c r="O4330">
        <v>5.6729699666295801</v>
      </c>
      <c r="P4330">
        <v>139.73333333333301</v>
      </c>
      <c r="Q4330">
        <v>7.9835324714903996E-2</v>
      </c>
    </row>
    <row r="4331" spans="1:17" hidden="1" x14ac:dyDescent="0.3">
      <c r="A4331" t="s">
        <v>8819</v>
      </c>
      <c r="B4331" t="s">
        <v>8820</v>
      </c>
      <c r="C4331" t="str">
        <f>IFERROR(VLOOKUP(Table1[[#This Row],[Ticker]],[1]!Table1[[Symbol]:[Industry]],2,FALSE),"-")</f>
        <v>-</v>
      </c>
      <c r="D4331" t="s">
        <v>798</v>
      </c>
      <c r="E4331">
        <v>10.836018839999999</v>
      </c>
      <c r="F4331">
        <v>13.85</v>
      </c>
      <c r="G4331">
        <v>173.381513083746</v>
      </c>
      <c r="H4331">
        <v>13.576514442699899</v>
      </c>
      <c r="I4331">
        <v>224.25523537100401</v>
      </c>
      <c r="J4331">
        <v>7.1691333475135197</v>
      </c>
      <c r="K4331">
        <v>10.928437493153</v>
      </c>
      <c r="L4331">
        <v>7.4817542609973096</v>
      </c>
      <c r="M4331">
        <v>91.021055667673593</v>
      </c>
      <c r="N4331">
        <v>1.2527609851261701</v>
      </c>
      <c r="O4331">
        <v>2.16606498194946</v>
      </c>
      <c r="P4331">
        <v>391.134751773049</v>
      </c>
      <c r="Q4331">
        <v>9.2899043292790001E-2</v>
      </c>
    </row>
    <row r="4332" spans="1:17" hidden="1" x14ac:dyDescent="0.3">
      <c r="A4332" t="s">
        <v>8821</v>
      </c>
      <c r="B4332" t="s">
        <v>8822</v>
      </c>
      <c r="C4332" t="str">
        <f>IFERROR(VLOOKUP(Table1[[#This Row],[Ticker]],[1]!Table1[[Symbol]:[Industry]],2,FALSE),"-")</f>
        <v>-</v>
      </c>
      <c r="E4332">
        <v>10.8229121</v>
      </c>
      <c r="F4332">
        <v>71.05</v>
      </c>
      <c r="G4332">
        <v>-4.63682675978633</v>
      </c>
      <c r="H4332">
        <v>-1.3425902414178399</v>
      </c>
      <c r="I4332">
        <v>-11.414763667734</v>
      </c>
      <c r="J4332">
        <v>-1.45688185898381</v>
      </c>
      <c r="K4332">
        <v>70.2981440791702</v>
      </c>
      <c r="L4332">
        <v>70.043165767094095</v>
      </c>
      <c r="M4332">
        <v>47.169490981193199</v>
      </c>
      <c r="N4332">
        <v>0.46039082412914101</v>
      </c>
      <c r="O4332">
        <v>64.334975369458107</v>
      </c>
      <c r="P4332">
        <v>55.131004366812199</v>
      </c>
      <c r="Q4332">
        <v>9.5593300286826999E-2</v>
      </c>
    </row>
    <row r="4333" spans="1:17" hidden="1" x14ac:dyDescent="0.3">
      <c r="A4333" t="s">
        <v>8823</v>
      </c>
      <c r="B4333" t="s">
        <v>8824</v>
      </c>
      <c r="C4333" t="str">
        <f>IFERROR(VLOOKUP(Table1[[#This Row],[Ticker]],[1]!Table1[[Symbol]:[Industry]],2,FALSE),"-")</f>
        <v>-</v>
      </c>
      <c r="D4333" t="s">
        <v>553</v>
      </c>
      <c r="E4333">
        <v>10.770759999999999</v>
      </c>
      <c r="F4333">
        <v>34.97</v>
      </c>
      <c r="G4333">
        <v>63.6523111262835</v>
      </c>
      <c r="H4333">
        <v>-5.1416784754930296</v>
      </c>
      <c r="I4333">
        <v>3.65528927278802</v>
      </c>
      <c r="J4333">
        <v>6.9369774299324503</v>
      </c>
      <c r="K4333">
        <v>35.727106586454298</v>
      </c>
      <c r="L4333">
        <v>34.061451395819297</v>
      </c>
      <c r="M4333">
        <v>66.690931366558004</v>
      </c>
      <c r="N4333">
        <v>0.390996424875871</v>
      </c>
      <c r="O4333">
        <v>53.788961967400603</v>
      </c>
      <c r="P4333">
        <v>111.299093655589</v>
      </c>
    </row>
    <row r="4334" spans="1:17" hidden="1" x14ac:dyDescent="0.3">
      <c r="A4334" t="s">
        <v>8825</v>
      </c>
      <c r="B4334" t="s">
        <v>8826</v>
      </c>
      <c r="C4334" t="str">
        <f>IFERROR(VLOOKUP(Table1[[#This Row],[Ticker]],[1]!Table1[[Symbol]:[Industry]],2,FALSE),"-")</f>
        <v>-</v>
      </c>
      <c r="D4334" t="s">
        <v>246</v>
      </c>
      <c r="E4334">
        <v>10.76972421</v>
      </c>
      <c r="F4334">
        <v>7.21</v>
      </c>
      <c r="G4334">
        <v>41.272381904847698</v>
      </c>
      <c r="H4334">
        <v>25.263184746391399</v>
      </c>
      <c r="I4334">
        <v>-16.539442802314099</v>
      </c>
      <c r="J4334">
        <v>-6.4107044235252504</v>
      </c>
      <c r="K4334">
        <v>6.3243956464036701</v>
      </c>
      <c r="L4334">
        <v>5.4695348394889098</v>
      </c>
      <c r="M4334">
        <v>55.389462612184197</v>
      </c>
      <c r="N4334">
        <v>1.88647288764157</v>
      </c>
      <c r="O4334">
        <v>21.081830790568599</v>
      </c>
      <c r="P4334">
        <v>108.381502890173</v>
      </c>
      <c r="Q4334">
        <v>8.1898403717983001E-2</v>
      </c>
    </row>
    <row r="4335" spans="1:17" hidden="1" x14ac:dyDescent="0.3">
      <c r="A4335" t="s">
        <v>8827</v>
      </c>
      <c r="B4335" t="s">
        <v>8828</v>
      </c>
      <c r="C4335" t="str">
        <f>IFERROR(VLOOKUP(Table1[[#This Row],[Ticker]],[1]!Table1[[Symbol]:[Industry]],2,FALSE),"-")</f>
        <v>-</v>
      </c>
      <c r="D4335" t="s">
        <v>637</v>
      </c>
      <c r="E4335">
        <v>10.7697006</v>
      </c>
      <c r="F4335">
        <v>18.079999999999998</v>
      </c>
      <c r="G4335">
        <v>-13.6838322110254</v>
      </c>
      <c r="H4335">
        <v>-3.91030134198822</v>
      </c>
      <c r="I4335">
        <v>-7.5820578351196204</v>
      </c>
      <c r="J4335">
        <v>-3.6943745873142402</v>
      </c>
      <c r="K4335">
        <v>17.810914380796099</v>
      </c>
      <c r="L4335">
        <v>16.116601663306898</v>
      </c>
      <c r="M4335">
        <v>45.587778340961897</v>
      </c>
      <c r="N4335">
        <v>1.31210356739622</v>
      </c>
      <c r="O4335">
        <v>16.0951327433628</v>
      </c>
      <c r="P4335">
        <v>65.719523373052198</v>
      </c>
      <c r="Q4335">
        <v>6.2095333400979998E-3</v>
      </c>
    </row>
    <row r="4336" spans="1:17" hidden="1" x14ac:dyDescent="0.3">
      <c r="A4336" t="s">
        <v>8829</v>
      </c>
      <c r="B4336" t="s">
        <v>8830</v>
      </c>
      <c r="C4336" t="str">
        <f>IFERROR(VLOOKUP(Table1[[#This Row],[Ticker]],[1]!Table1[[Symbol]:[Industry]],2,FALSE),"-")</f>
        <v>-</v>
      </c>
      <c r="D4336" t="s">
        <v>637</v>
      </c>
      <c r="E4336">
        <v>10.758026990999999</v>
      </c>
      <c r="F4336">
        <v>11</v>
      </c>
      <c r="G4336">
        <v>38.763128465361703</v>
      </c>
      <c r="H4336">
        <v>18.453210122147802</v>
      </c>
      <c r="I4336">
        <v>-3.9608435946668599</v>
      </c>
      <c r="J4336">
        <v>-9.2586141350151507</v>
      </c>
      <c r="K4336">
        <v>10.022756385011601</v>
      </c>
      <c r="L4336">
        <v>8.9952314174224295</v>
      </c>
      <c r="M4336">
        <v>42.037340900519197</v>
      </c>
      <c r="N4336">
        <v>2.3726937722638399</v>
      </c>
      <c r="O4336">
        <v>39.090909090909001</v>
      </c>
      <c r="P4336">
        <v>105.992509363295</v>
      </c>
      <c r="Q4336">
        <v>8.4630075725660003E-2</v>
      </c>
    </row>
    <row r="4337" spans="1:17" hidden="1" x14ac:dyDescent="0.3">
      <c r="A4337" t="s">
        <v>8831</v>
      </c>
      <c r="B4337" t="s">
        <v>8832</v>
      </c>
      <c r="C4337" t="str">
        <f>IFERROR(VLOOKUP(Table1[[#This Row],[Ticker]],[1]!Table1[[Symbol]:[Industry]],2,FALSE),"-")</f>
        <v>-</v>
      </c>
      <c r="E4337">
        <v>10.686516749999999</v>
      </c>
      <c r="F4337">
        <v>0.68</v>
      </c>
      <c r="G4337">
        <v>-2.7656730634398299</v>
      </c>
      <c r="H4337">
        <v>-6.5265524250728504</v>
      </c>
      <c r="I4337">
        <v>-43.222944485815802</v>
      </c>
      <c r="J4337">
        <v>-6.3962402314407596</v>
      </c>
      <c r="K4337">
        <v>0.67236275378130395</v>
      </c>
      <c r="L4337">
        <v>0.68601421830224896</v>
      </c>
      <c r="M4337">
        <v>42.655278898035498</v>
      </c>
      <c r="N4337">
        <v>0.60469877800510097</v>
      </c>
      <c r="O4337">
        <v>80.882352941176407</v>
      </c>
      <c r="P4337">
        <v>41.6666666666666</v>
      </c>
      <c r="Q4337">
        <v>5.7291260648291001E-2</v>
      </c>
    </row>
    <row r="4338" spans="1:17" hidden="1" x14ac:dyDescent="0.3">
      <c r="A4338" t="s">
        <v>8833</v>
      </c>
      <c r="B4338" t="s">
        <v>8834</v>
      </c>
      <c r="C4338" t="str">
        <f>IFERROR(VLOOKUP(Table1[[#This Row],[Ticker]],[1]!Table1[[Symbol]:[Industry]],2,FALSE),"-")</f>
        <v>-</v>
      </c>
      <c r="D4338" t="s">
        <v>127</v>
      </c>
      <c r="E4338">
        <v>10.664</v>
      </c>
      <c r="F4338">
        <v>6.84</v>
      </c>
      <c r="G4338">
        <v>-11.250521548288299</v>
      </c>
      <c r="H4338">
        <v>-5.9205175038997799</v>
      </c>
      <c r="I4338">
        <v>-29.000722263593602</v>
      </c>
      <c r="J4338">
        <v>-2.1951021709863601</v>
      </c>
      <c r="K4338">
        <v>7.0044994416938096</v>
      </c>
      <c r="L4338">
        <v>7.2617907451342596</v>
      </c>
      <c r="M4338">
        <v>47.721967990098399</v>
      </c>
      <c r="N4338">
        <v>0.93672644182558895</v>
      </c>
      <c r="O4338">
        <v>89.766081871344994</v>
      </c>
      <c r="P4338">
        <v>32.558139534883701</v>
      </c>
      <c r="Q4338">
        <v>4.6286078954772998E-2</v>
      </c>
    </row>
    <row r="4339" spans="1:17" hidden="1" x14ac:dyDescent="0.3">
      <c r="A4339" t="s">
        <v>8835</v>
      </c>
      <c r="B4339" t="s">
        <v>8836</v>
      </c>
      <c r="C4339" t="str">
        <f>IFERROR(VLOOKUP(Table1[[#This Row],[Ticker]],[1]!Table1[[Symbol]:[Industry]],2,FALSE),"-")</f>
        <v>-</v>
      </c>
      <c r="D4339" t="s">
        <v>553</v>
      </c>
      <c r="E4339">
        <v>10.642982999999999</v>
      </c>
      <c r="F4339">
        <v>36.17</v>
      </c>
      <c r="G4339">
        <v>-1.59182275915473</v>
      </c>
      <c r="H4339">
        <v>23.010950308362499</v>
      </c>
      <c r="I4339">
        <v>6.2928012064004202</v>
      </c>
      <c r="J4339">
        <v>14.9580866029278</v>
      </c>
      <c r="K4339">
        <v>28.405600543549699</v>
      </c>
      <c r="L4339">
        <v>27.707297454104399</v>
      </c>
      <c r="M4339">
        <v>96.033329038672903</v>
      </c>
      <c r="N4339">
        <v>1.6772146750182999</v>
      </c>
      <c r="O4339">
        <v>0</v>
      </c>
      <c r="P4339">
        <v>55.302705023615196</v>
      </c>
    </row>
    <row r="4340" spans="1:17" hidden="1" x14ac:dyDescent="0.3">
      <c r="A4340" t="s">
        <v>8837</v>
      </c>
      <c r="B4340" t="s">
        <v>8838</v>
      </c>
      <c r="C4340" t="str">
        <f>IFERROR(VLOOKUP(Table1[[#This Row],[Ticker]],[1]!Table1[[Symbol]:[Industry]],2,FALSE),"-")</f>
        <v>-</v>
      </c>
      <c r="E4340">
        <v>10.5796896</v>
      </c>
      <c r="F4340">
        <v>38.31</v>
      </c>
      <c r="G4340">
        <v>-55.784525179066101</v>
      </c>
      <c r="H4340">
        <v>-12.7204616590484</v>
      </c>
      <c r="I4340">
        <v>-20.149334130768299</v>
      </c>
      <c r="J4340">
        <v>-7.2778107673944001</v>
      </c>
      <c r="K4340">
        <v>40.289401769155901</v>
      </c>
      <c r="L4340">
        <v>42.818420413084397</v>
      </c>
      <c r="M4340">
        <v>35.296012938613501</v>
      </c>
      <c r="N4340">
        <v>0.41461342395921802</v>
      </c>
      <c r="O4340">
        <v>49.438788827982201</v>
      </c>
      <c r="P4340">
        <v>4.9301561216105396</v>
      </c>
    </row>
    <row r="4341" spans="1:17" hidden="1" x14ac:dyDescent="0.3">
      <c r="A4341" t="s">
        <v>8839</v>
      </c>
      <c r="B4341" t="s">
        <v>8840</v>
      </c>
      <c r="C4341" t="str">
        <f>IFERROR(VLOOKUP(Table1[[#This Row],[Ticker]],[1]!Table1[[Symbol]:[Industry]],2,FALSE),"-")</f>
        <v>-</v>
      </c>
      <c r="D4341" t="s">
        <v>711</v>
      </c>
      <c r="E4341">
        <v>10.576090199999999</v>
      </c>
      <c r="F4341">
        <v>59.65</v>
      </c>
      <c r="G4341">
        <v>15.419171098579699</v>
      </c>
      <c r="H4341">
        <v>-3.9458019352953801</v>
      </c>
      <c r="I4341">
        <v>5.0509711410409404</v>
      </c>
      <c r="J4341">
        <v>2.1046346966682798</v>
      </c>
      <c r="K4341">
        <v>56.190725662888298</v>
      </c>
      <c r="L4341">
        <v>51.267894528178203</v>
      </c>
      <c r="M4341">
        <v>51.449225640246297</v>
      </c>
      <c r="N4341">
        <v>1.01806264024936</v>
      </c>
      <c r="O4341">
        <v>0.62028499580888397</v>
      </c>
      <c r="P4341">
        <v>41.922436354984498</v>
      </c>
    </row>
    <row r="4342" spans="1:17" hidden="1" x14ac:dyDescent="0.3">
      <c r="A4342" t="s">
        <v>8841</v>
      </c>
      <c r="B4342" t="s">
        <v>8842</v>
      </c>
      <c r="C4342" t="str">
        <f>IFERROR(VLOOKUP(Table1[[#This Row],[Ticker]],[1]!Table1[[Symbol]:[Industry]],2,FALSE),"-")</f>
        <v>-</v>
      </c>
      <c r="D4342" t="s">
        <v>553</v>
      </c>
      <c r="E4342">
        <v>10.512</v>
      </c>
      <c r="F4342">
        <v>16.739999999999998</v>
      </c>
      <c r="G4342">
        <v>-8.9283524892771595</v>
      </c>
      <c r="H4342">
        <v>20.715751531685701</v>
      </c>
      <c r="I4342">
        <v>-19.678408214006801</v>
      </c>
      <c r="J4342">
        <v>-13.900761658465999</v>
      </c>
      <c r="K4342">
        <v>17.446384110220599</v>
      </c>
      <c r="L4342">
        <v>15.291941403756301</v>
      </c>
      <c r="M4342">
        <v>32.142284575021598</v>
      </c>
      <c r="N4342">
        <v>3.1205593949030801</v>
      </c>
      <c r="O4342">
        <v>41.457586618876903</v>
      </c>
      <c r="P4342">
        <v>102.90909090909</v>
      </c>
      <c r="Q4342">
        <v>7.1362496599593997E-2</v>
      </c>
    </row>
    <row r="4343" spans="1:17" hidden="1" x14ac:dyDescent="0.3">
      <c r="A4343" t="s">
        <v>8843</v>
      </c>
      <c r="B4343" t="s">
        <v>8844</v>
      </c>
      <c r="C4343" t="str">
        <f>IFERROR(VLOOKUP(Table1[[#This Row],[Ticker]],[1]!Table1[[Symbol]:[Industry]],2,FALSE),"-")</f>
        <v>-</v>
      </c>
      <c r="E4343">
        <v>10.473422190000001</v>
      </c>
      <c r="F4343">
        <v>15.85</v>
      </c>
      <c r="G4343">
        <v>326.455106157339</v>
      </c>
      <c r="H4343">
        <v>2.7440358102212699</v>
      </c>
      <c r="I4343">
        <v>109.150158933312</v>
      </c>
      <c r="J4343">
        <v>-8.4679168665941393</v>
      </c>
      <c r="K4343">
        <v>15.4440446871882</v>
      </c>
      <c r="L4343">
        <v>10.941002272723299</v>
      </c>
      <c r="M4343">
        <v>28.776614003453599</v>
      </c>
      <c r="N4343">
        <v>4.9810967088341998E-2</v>
      </c>
      <c r="O4343">
        <v>27.066246056782301</v>
      </c>
      <c r="P4343">
        <v>482.72058823529397</v>
      </c>
      <c r="Q4343">
        <v>8.1304396638602006E-2</v>
      </c>
    </row>
    <row r="4344" spans="1:17" hidden="1" x14ac:dyDescent="0.3">
      <c r="A4344" t="s">
        <v>8845</v>
      </c>
      <c r="B4344" t="s">
        <v>8846</v>
      </c>
      <c r="C4344" t="str">
        <f>IFERROR(VLOOKUP(Table1[[#This Row],[Ticker]],[1]!Table1[[Symbol]:[Industry]],2,FALSE),"-")</f>
        <v>-</v>
      </c>
      <c r="E4344">
        <v>10.458</v>
      </c>
      <c r="F4344">
        <v>33.5</v>
      </c>
      <c r="G4344">
        <v>197.89612399719499</v>
      </c>
      <c r="H4344">
        <v>-8.1782285609488596</v>
      </c>
      <c r="I4344">
        <v>-61.632160463694497</v>
      </c>
      <c r="J4344">
        <v>13.720321206150199</v>
      </c>
      <c r="K4344">
        <v>32.911416004312898</v>
      </c>
      <c r="L4344">
        <v>32.951049462206598</v>
      </c>
      <c r="M4344">
        <v>73.164889851011296</v>
      </c>
      <c r="N4344">
        <v>1.1481978456148101</v>
      </c>
      <c r="O4344">
        <v>111.25373134328299</v>
      </c>
      <c r="P4344">
        <v>224.29816069699899</v>
      </c>
    </row>
    <row r="4345" spans="1:17" hidden="1" x14ac:dyDescent="0.3">
      <c r="A4345" t="s">
        <v>8847</v>
      </c>
      <c r="B4345" t="s">
        <v>8848</v>
      </c>
      <c r="C4345" t="str">
        <f>IFERROR(VLOOKUP(Table1[[#This Row],[Ticker]],[1]!Table1[[Symbol]:[Industry]],2,FALSE),"-")</f>
        <v>-</v>
      </c>
      <c r="D4345" t="s">
        <v>225</v>
      </c>
      <c r="E4345">
        <v>10.454091591999999</v>
      </c>
      <c r="F4345">
        <v>19.03</v>
      </c>
      <c r="G4345">
        <v>112.06914124505801</v>
      </c>
      <c r="H4345">
        <v>60.969676835862202</v>
      </c>
      <c r="I4345">
        <v>73.748723412681301</v>
      </c>
      <c r="J4345">
        <v>20.670918245206099</v>
      </c>
      <c r="K4345">
        <v>12.9886009465325</v>
      </c>
      <c r="L4345">
        <v>11.348125673457799</v>
      </c>
      <c r="M4345">
        <v>94.302770021091305</v>
      </c>
      <c r="N4345">
        <v>0.95377023394275595</v>
      </c>
      <c r="O4345">
        <v>0</v>
      </c>
      <c r="P4345">
        <v>180.678466076696</v>
      </c>
      <c r="Q4345">
        <v>8.9838334199958E-2</v>
      </c>
    </row>
    <row r="4346" spans="1:17" hidden="1" x14ac:dyDescent="0.3">
      <c r="A4346" t="s">
        <v>8849</v>
      </c>
      <c r="B4346" t="s">
        <v>8850</v>
      </c>
      <c r="C4346" t="str">
        <f>IFERROR(VLOOKUP(Table1[[#This Row],[Ticker]],[1]!Table1[[Symbol]:[Industry]],2,FALSE),"-")</f>
        <v>-</v>
      </c>
      <c r="D4346" t="s">
        <v>1621</v>
      </c>
      <c r="E4346">
        <v>10.453355999999999</v>
      </c>
      <c r="F4346">
        <v>20</v>
      </c>
      <c r="G4346">
        <v>-6.1374546192261796</v>
      </c>
      <c r="H4346">
        <v>-24.398323957670399</v>
      </c>
      <c r="I4346">
        <v>-49.409813172684501</v>
      </c>
      <c r="J4346">
        <v>-10.0708323688673</v>
      </c>
      <c r="K4346">
        <v>24.544061897922401</v>
      </c>
      <c r="L4346">
        <v>23.7924464085316</v>
      </c>
      <c r="M4346">
        <v>27.301746706603801</v>
      </c>
      <c r="N4346">
        <v>0.20242664074864</v>
      </c>
      <c r="O4346">
        <v>66.449999999999903</v>
      </c>
      <c r="P4346">
        <v>26.502213788741201</v>
      </c>
      <c r="Q4346">
        <v>0.12062833914509399</v>
      </c>
    </row>
    <row r="4347" spans="1:17" hidden="1" x14ac:dyDescent="0.3">
      <c r="A4347" t="s">
        <v>8851</v>
      </c>
      <c r="B4347" t="s">
        <v>8852</v>
      </c>
      <c r="C4347" t="str">
        <f>IFERROR(VLOOKUP(Table1[[#This Row],[Ticker]],[1]!Table1[[Symbol]:[Industry]],2,FALSE),"-")</f>
        <v>-</v>
      </c>
      <c r="D4347" t="s">
        <v>290</v>
      </c>
      <c r="E4347">
        <v>10.44269388</v>
      </c>
      <c r="F4347">
        <v>24.1</v>
      </c>
      <c r="G4347">
        <v>-30.002036699803401</v>
      </c>
      <c r="H4347">
        <v>14.487686603872</v>
      </c>
      <c r="I4347">
        <v>-2.86003941702843</v>
      </c>
      <c r="J4347">
        <v>7.3093114643844004</v>
      </c>
      <c r="K4347">
        <v>22.287862900274099</v>
      </c>
      <c r="L4347">
        <v>23.252913160775901</v>
      </c>
      <c r="M4347">
        <v>77.971039948471997</v>
      </c>
      <c r="N4347">
        <v>1.29429892141756</v>
      </c>
      <c r="O4347">
        <v>45.228215767634801</v>
      </c>
      <c r="P4347">
        <v>53.698979591836697</v>
      </c>
      <c r="Q4347">
        <v>2.8153602283448001E-2</v>
      </c>
    </row>
    <row r="4348" spans="1:17" hidden="1" x14ac:dyDescent="0.3">
      <c r="A4348" t="s">
        <v>8853</v>
      </c>
      <c r="B4348" t="s">
        <v>8854</v>
      </c>
      <c r="C4348" t="str">
        <f>IFERROR(VLOOKUP(Table1[[#This Row],[Ticker]],[1]!Table1[[Symbol]:[Industry]],2,FALSE),"-")</f>
        <v>-</v>
      </c>
      <c r="D4348" t="s">
        <v>637</v>
      </c>
      <c r="E4348">
        <v>10.410427500000001</v>
      </c>
      <c r="F4348">
        <v>24.55</v>
      </c>
      <c r="G4348">
        <v>40.604766021284902</v>
      </c>
      <c r="H4348">
        <v>4.64019309350991</v>
      </c>
      <c r="I4348">
        <v>-24.543265129979901</v>
      </c>
      <c r="J4348">
        <v>4.1969469377479296</v>
      </c>
      <c r="K4348">
        <v>23.5080753259186</v>
      </c>
      <c r="L4348">
        <v>23.7140735752903</v>
      </c>
      <c r="M4348">
        <v>84.378877228306195</v>
      </c>
      <c r="N4348">
        <v>0.45333563774628399</v>
      </c>
      <c r="O4348">
        <v>35.600814663951098</v>
      </c>
      <c r="P4348">
        <v>94.841269841269806</v>
      </c>
      <c r="Q4348">
        <v>5.2378987385945E-2</v>
      </c>
    </row>
    <row r="4349" spans="1:17" hidden="1" x14ac:dyDescent="0.3">
      <c r="A4349" t="s">
        <v>8855</v>
      </c>
      <c r="B4349" t="s">
        <v>8856</v>
      </c>
      <c r="C4349" t="str">
        <f>IFERROR(VLOOKUP(Table1[[#This Row],[Ticker]],[1]!Table1[[Symbol]:[Industry]],2,FALSE),"-")</f>
        <v>-</v>
      </c>
      <c r="D4349" t="s">
        <v>553</v>
      </c>
      <c r="E4349">
        <v>10.396000000000001</v>
      </c>
      <c r="F4349">
        <v>22.15</v>
      </c>
      <c r="G4349">
        <v>361.483425855262</v>
      </c>
      <c r="H4349">
        <v>110.18213104831599</v>
      </c>
      <c r="I4349">
        <v>62.499635646213001</v>
      </c>
      <c r="J4349">
        <v>-10.362437414539301</v>
      </c>
      <c r="K4349">
        <v>16.2446045770957</v>
      </c>
      <c r="L4349">
        <v>12.1039510624874</v>
      </c>
      <c r="M4349">
        <v>63.393535195001597</v>
      </c>
      <c r="N4349">
        <v>1.9408900114476699</v>
      </c>
      <c r="O4349">
        <v>12.8668171557562</v>
      </c>
      <c r="P4349">
        <v>412.73148148148101</v>
      </c>
      <c r="Q4349">
        <v>7.3640198401435999E-2</v>
      </c>
    </row>
    <row r="4350" spans="1:17" hidden="1" x14ac:dyDescent="0.3">
      <c r="A4350" t="s">
        <v>8857</v>
      </c>
      <c r="B4350" t="s">
        <v>8858</v>
      </c>
      <c r="C4350" t="str">
        <f>IFERROR(VLOOKUP(Table1[[#This Row],[Ticker]],[1]!Table1[[Symbol]:[Industry]],2,FALSE),"-")</f>
        <v>-</v>
      </c>
      <c r="D4350" t="s">
        <v>29</v>
      </c>
      <c r="E4350">
        <v>10.38128</v>
      </c>
      <c r="F4350">
        <v>31.35</v>
      </c>
      <c r="G4350">
        <v>-26.561272368593201</v>
      </c>
      <c r="H4350">
        <v>-0.38150676073031797</v>
      </c>
      <c r="I4350">
        <v>12.990585233689901</v>
      </c>
      <c r="J4350">
        <v>11.603153983310101</v>
      </c>
      <c r="K4350">
        <v>28.135655563118998</v>
      </c>
      <c r="L4350">
        <v>26.9575603910999</v>
      </c>
      <c r="M4350">
        <v>74.665412971807697</v>
      </c>
      <c r="N4350">
        <v>1.3098591549295699</v>
      </c>
      <c r="O4350">
        <v>8.4529505582137094</v>
      </c>
      <c r="P4350">
        <v>32.558139534883701</v>
      </c>
    </row>
    <row r="4351" spans="1:17" hidden="1" x14ac:dyDescent="0.3">
      <c r="A4351" t="s">
        <v>8859</v>
      </c>
      <c r="B4351" t="s">
        <v>8860</v>
      </c>
      <c r="C4351" t="str">
        <f>IFERROR(VLOOKUP(Table1[[#This Row],[Ticker]],[1]!Table1[[Symbol]:[Industry]],2,FALSE),"-")</f>
        <v>-</v>
      </c>
      <c r="D4351" t="s">
        <v>548</v>
      </c>
      <c r="E4351">
        <v>10.348595</v>
      </c>
      <c r="F4351">
        <v>22</v>
      </c>
      <c r="G4351">
        <v>-34.735370033136697</v>
      </c>
      <c r="H4351">
        <v>5.2004460666315104</v>
      </c>
      <c r="I4351">
        <v>-20.433721696593</v>
      </c>
      <c r="J4351">
        <v>-3.0351646872666298</v>
      </c>
      <c r="K4351">
        <v>20.827425552169299</v>
      </c>
      <c r="L4351">
        <v>21.579366202476901</v>
      </c>
      <c r="M4351">
        <v>45.635018632386803</v>
      </c>
      <c r="N4351">
        <v>1.3186708313223301</v>
      </c>
      <c r="O4351">
        <v>38.5</v>
      </c>
      <c r="P4351">
        <v>33.738601823708201</v>
      </c>
      <c r="Q4351">
        <v>1.3289367614909E-2</v>
      </c>
    </row>
    <row r="4352" spans="1:17" hidden="1" x14ac:dyDescent="0.3">
      <c r="A4352" t="s">
        <v>8861</v>
      </c>
      <c r="B4352" t="s">
        <v>8862</v>
      </c>
      <c r="C4352" t="str">
        <f>IFERROR(VLOOKUP(Table1[[#This Row],[Ticker]],[1]!Table1[[Symbol]:[Industry]],2,FALSE),"-")</f>
        <v>-</v>
      </c>
      <c r="E4352">
        <v>10.3480974</v>
      </c>
      <c r="F4352">
        <v>17.899999999999999</v>
      </c>
      <c r="G4352">
        <v>-41.163941461708198</v>
      </c>
      <c r="H4352">
        <v>-8.1420497339043507</v>
      </c>
      <c r="I4352">
        <v>-40.3098131726845</v>
      </c>
      <c r="J4352">
        <v>-0.76243741453936598</v>
      </c>
      <c r="K4352">
        <v>18.7089114075475</v>
      </c>
      <c r="L4352">
        <v>21.6865008306013</v>
      </c>
      <c r="M4352">
        <v>2.1187451060811002E-2</v>
      </c>
      <c r="N4352">
        <v>0.16042780748663099</v>
      </c>
      <c r="O4352">
        <v>85.921787709497195</v>
      </c>
      <c r="P4352">
        <v>1.99430199430197</v>
      </c>
    </row>
    <row r="4353" spans="1:17" hidden="1" x14ac:dyDescent="0.3">
      <c r="A4353" t="s">
        <v>8863</v>
      </c>
      <c r="B4353" t="s">
        <v>8864</v>
      </c>
      <c r="C4353" t="str">
        <f>IFERROR(VLOOKUP(Table1[[#This Row],[Ticker]],[1]!Table1[[Symbol]:[Industry]],2,FALSE),"-")</f>
        <v>-</v>
      </c>
      <c r="D4353" t="s">
        <v>416</v>
      </c>
      <c r="E4353">
        <v>10.328322999999999</v>
      </c>
      <c r="F4353">
        <v>15.94</v>
      </c>
      <c r="G4353">
        <v>17.5907365612624</v>
      </c>
      <c r="H4353">
        <v>3.6011591912710101</v>
      </c>
      <c r="I4353">
        <v>6.1642609013895298</v>
      </c>
      <c r="J4353">
        <v>-0.63680927383585095</v>
      </c>
      <c r="K4353">
        <v>14.1499467969044</v>
      </c>
      <c r="L4353">
        <v>12.8065173026878</v>
      </c>
      <c r="M4353">
        <v>49.5179217923218</v>
      </c>
      <c r="N4353">
        <v>1.96244983423486</v>
      </c>
      <c r="O4353">
        <v>12.923462986198199</v>
      </c>
      <c r="P4353">
        <v>67.436974789915894</v>
      </c>
      <c r="Q4353">
        <v>5.6497790376245999E-2</v>
      </c>
    </row>
    <row r="4354" spans="1:17" hidden="1" x14ac:dyDescent="0.3">
      <c r="A4354" t="s">
        <v>8865</v>
      </c>
      <c r="B4354" t="s">
        <v>8866</v>
      </c>
      <c r="C4354" t="str">
        <f>IFERROR(VLOOKUP(Table1[[#This Row],[Ticker]],[1]!Table1[[Symbol]:[Industry]],2,FALSE),"-")</f>
        <v>-</v>
      </c>
      <c r="D4354" t="s">
        <v>553</v>
      </c>
      <c r="E4354">
        <v>10.306339749999999</v>
      </c>
      <c r="F4354">
        <v>32.69</v>
      </c>
      <c r="G4354">
        <v>-38.050685348452099</v>
      </c>
      <c r="H4354">
        <v>-23.453368083937502</v>
      </c>
      <c r="I4354">
        <v>-10.482571472405199</v>
      </c>
      <c r="J4354">
        <v>-0.76243741453936598</v>
      </c>
      <c r="K4354">
        <v>37.572774656584201</v>
      </c>
      <c r="L4354">
        <v>35.894855257623803</v>
      </c>
      <c r="M4354">
        <v>13.233881760343801</v>
      </c>
      <c r="N4354">
        <v>0.75757575757575701</v>
      </c>
      <c r="O4354">
        <v>44.233710614866901</v>
      </c>
      <c r="P4354">
        <v>70.083246618106102</v>
      </c>
    </row>
    <row r="4355" spans="1:17" hidden="1" x14ac:dyDescent="0.3">
      <c r="A4355" t="s">
        <v>8867</v>
      </c>
      <c r="B4355" t="s">
        <v>8868</v>
      </c>
      <c r="C4355" t="str">
        <f>IFERROR(VLOOKUP(Table1[[#This Row],[Ticker]],[1]!Table1[[Symbol]:[Industry]],2,FALSE),"-")</f>
        <v>-</v>
      </c>
      <c r="D4355" t="s">
        <v>46</v>
      </c>
      <c r="E4355">
        <v>10.30561732</v>
      </c>
      <c r="F4355">
        <v>0.82</v>
      </c>
      <c r="G4355">
        <v>-9.2591795569463198</v>
      </c>
      <c r="H4355">
        <v>-12.9211327291045</v>
      </c>
      <c r="I4355">
        <v>5.2330439701726004</v>
      </c>
      <c r="J4355">
        <v>-0.76243741453936598</v>
      </c>
      <c r="K4355">
        <v>0.79907407036715605</v>
      </c>
      <c r="L4355">
        <v>1.1179192922066601</v>
      </c>
      <c r="M4355">
        <v>20.4520184479371</v>
      </c>
      <c r="N4355">
        <v>0.123337102540111</v>
      </c>
      <c r="O4355">
        <v>18.292682926829201</v>
      </c>
      <c r="P4355">
        <v>49.090909090909001</v>
      </c>
      <c r="Q4355">
        <v>-7.7415915546689999E-3</v>
      </c>
    </row>
    <row r="4356" spans="1:17" hidden="1" x14ac:dyDescent="0.3">
      <c r="A4356" t="s">
        <v>8869</v>
      </c>
      <c r="B4356" t="s">
        <v>8870</v>
      </c>
      <c r="C4356" t="str">
        <f>IFERROR(VLOOKUP(Table1[[#This Row],[Ticker]],[1]!Table1[[Symbol]:[Industry]],2,FALSE),"-")</f>
        <v>-</v>
      </c>
      <c r="D4356" t="s">
        <v>75</v>
      </c>
      <c r="E4356">
        <v>10.2093075</v>
      </c>
      <c r="F4356">
        <v>14</v>
      </c>
      <c r="G4356">
        <v>-80.976988030108402</v>
      </c>
      <c r="H4356">
        <v>-5.0559641897787397</v>
      </c>
      <c r="I4356">
        <v>-55.4582002694587</v>
      </c>
      <c r="J4356">
        <v>-0.76243741453936598</v>
      </c>
      <c r="K4356">
        <v>14.6548693716058</v>
      </c>
      <c r="L4356">
        <v>17.5421000708034</v>
      </c>
      <c r="M4356">
        <v>44.106863214007703</v>
      </c>
      <c r="N4356">
        <v>0</v>
      </c>
      <c r="O4356">
        <v>138.57142857142799</v>
      </c>
      <c r="P4356">
        <v>22.9148375768217</v>
      </c>
    </row>
    <row r="4357" spans="1:17" hidden="1" x14ac:dyDescent="0.3">
      <c r="A4357" t="s">
        <v>8871</v>
      </c>
      <c r="B4357" t="s">
        <v>8872</v>
      </c>
      <c r="C4357" t="str">
        <f>IFERROR(VLOOKUP(Table1[[#This Row],[Ticker]],[1]!Table1[[Symbol]:[Industry]],2,FALSE),"-")</f>
        <v>-</v>
      </c>
      <c r="D4357" t="s">
        <v>413</v>
      </c>
      <c r="E4357">
        <v>10.2092796</v>
      </c>
      <c r="F4357">
        <v>19.600000000000001</v>
      </c>
      <c r="G4357">
        <v>90.892863521926003</v>
      </c>
      <c r="H4357">
        <v>48.458412807026299</v>
      </c>
      <c r="I4357">
        <v>93.540920579936</v>
      </c>
      <c r="J4357">
        <v>7.7638189378039302</v>
      </c>
      <c r="K4357">
        <v>15.3108333372118</v>
      </c>
      <c r="L4357">
        <v>11.8806568922494</v>
      </c>
      <c r="M4357">
        <v>94.534341904587706</v>
      </c>
      <c r="N4357">
        <v>0.80819004587987497</v>
      </c>
      <c r="O4357">
        <v>0</v>
      </c>
      <c r="P4357">
        <v>199.23664122137399</v>
      </c>
      <c r="Q4357">
        <v>0.16154472277368401</v>
      </c>
    </row>
    <row r="4358" spans="1:17" hidden="1" x14ac:dyDescent="0.3">
      <c r="A4358" t="s">
        <v>8873</v>
      </c>
      <c r="B4358" t="s">
        <v>8874</v>
      </c>
      <c r="C4358" t="str">
        <f>IFERROR(VLOOKUP(Table1[[#This Row],[Ticker]],[1]!Table1[[Symbol]:[Industry]],2,FALSE),"-")</f>
        <v>-</v>
      </c>
      <c r="E4358">
        <v>10.19868552</v>
      </c>
      <c r="F4358">
        <v>1.37</v>
      </c>
      <c r="G4358">
        <v>9.2415276566321793</v>
      </c>
      <c r="H4358">
        <v>5.7132665794520197</v>
      </c>
      <c r="I4358">
        <v>-4.8785631726845304</v>
      </c>
      <c r="J4358">
        <v>-8.45474510684706</v>
      </c>
      <c r="K4358">
        <v>1.4060652942229299</v>
      </c>
      <c r="L4358">
        <v>1.3691795776241</v>
      </c>
      <c r="M4358">
        <v>51.700329879953998</v>
      </c>
      <c r="N4358">
        <v>1.4392461468540101</v>
      </c>
      <c r="O4358">
        <v>86.1313868613138</v>
      </c>
      <c r="P4358">
        <v>67.073170731707293</v>
      </c>
      <c r="Q4358">
        <v>3.0387736427541001E-2</v>
      </c>
    </row>
    <row r="4359" spans="1:17" hidden="1" x14ac:dyDescent="0.3">
      <c r="A4359" t="s">
        <v>8875</v>
      </c>
      <c r="B4359" t="s">
        <v>8876</v>
      </c>
      <c r="C4359" t="str">
        <f>IFERROR(VLOOKUP(Table1[[#This Row],[Ticker]],[1]!Table1[[Symbol]:[Industry]],2,FALSE),"-")</f>
        <v>-</v>
      </c>
      <c r="E4359">
        <v>10.1819136</v>
      </c>
      <c r="F4359">
        <v>23</v>
      </c>
      <c r="G4359">
        <v>-16.6168338358416</v>
      </c>
      <c r="H4359">
        <v>3.3249881911736399</v>
      </c>
      <c r="I4359">
        <v>2.0079679070579002</v>
      </c>
      <c r="J4359">
        <v>-2.86996429625979</v>
      </c>
      <c r="K4359">
        <v>22.403105740844101</v>
      </c>
      <c r="L4359">
        <v>21.729278643092599</v>
      </c>
      <c r="M4359">
        <v>53.104902998377099</v>
      </c>
      <c r="N4359">
        <v>2.6471719618179201</v>
      </c>
      <c r="O4359">
        <v>23.391304347826001</v>
      </c>
      <c r="P4359">
        <v>44.745122718691</v>
      </c>
      <c r="Q4359">
        <v>4.0056865672369997E-2</v>
      </c>
    </row>
    <row r="4360" spans="1:17" hidden="1" x14ac:dyDescent="0.3">
      <c r="A4360" t="s">
        <v>8877</v>
      </c>
      <c r="B4360" t="s">
        <v>8878</v>
      </c>
      <c r="C4360" t="str">
        <f>IFERROR(VLOOKUP(Table1[[#This Row],[Ticker]],[1]!Table1[[Symbol]:[Industry]],2,FALSE),"-")</f>
        <v>-</v>
      </c>
      <c r="E4360">
        <v>10.142686125000001</v>
      </c>
      <c r="F4360">
        <v>10.19</v>
      </c>
      <c r="G4360">
        <v>75.780502982736195</v>
      </c>
      <c r="H4360">
        <v>12.272555665816901</v>
      </c>
      <c r="I4360">
        <v>15.7844224162878</v>
      </c>
      <c r="J4360">
        <v>5.2158234550258502</v>
      </c>
      <c r="K4360">
        <v>8.4398400781566405</v>
      </c>
      <c r="L4360">
        <v>7.1833726142395404</v>
      </c>
      <c r="M4360">
        <v>58.859313942223601</v>
      </c>
      <c r="N4360">
        <v>3.3023644805407701</v>
      </c>
      <c r="O4360">
        <v>5.9862610402355401</v>
      </c>
      <c r="P4360">
        <v>154.75</v>
      </c>
      <c r="Q4360">
        <v>5.4341038379509002E-2</v>
      </c>
    </row>
    <row r="4361" spans="1:17" hidden="1" x14ac:dyDescent="0.3">
      <c r="A4361" t="s">
        <v>8879</v>
      </c>
      <c r="B4361" t="s">
        <v>8880</v>
      </c>
      <c r="C4361" t="str">
        <f>IFERROR(VLOOKUP(Table1[[#This Row],[Ticker]],[1]!Table1[[Symbol]:[Industry]],2,FALSE),"-")</f>
        <v>-</v>
      </c>
      <c r="E4361">
        <v>10.091122500000001</v>
      </c>
      <c r="F4361">
        <v>31.2</v>
      </c>
      <c r="G4361">
        <v>81.597963300196497</v>
      </c>
      <c r="H4361">
        <v>-30.021639246986901</v>
      </c>
      <c r="I4361">
        <v>-36.456366981632499</v>
      </c>
      <c r="J4361">
        <v>0.50377629762862697</v>
      </c>
      <c r="K4361">
        <v>37.335027034277999</v>
      </c>
      <c r="L4361">
        <v>35.595369318389601</v>
      </c>
      <c r="M4361">
        <v>38.042116313771402</v>
      </c>
      <c r="N4361">
        <v>0.54121983914209104</v>
      </c>
      <c r="O4361">
        <v>63.75</v>
      </c>
      <c r="P4361">
        <v>144.70588235294099</v>
      </c>
      <c r="Q4361">
        <v>4.503132782561E-2</v>
      </c>
    </row>
    <row r="4362" spans="1:17" hidden="1" x14ac:dyDescent="0.3">
      <c r="A4362" t="s">
        <v>8881</v>
      </c>
      <c r="B4362" t="s">
        <v>8882</v>
      </c>
      <c r="C4362" t="str">
        <f>IFERROR(VLOOKUP(Table1[[#This Row],[Ticker]],[1]!Table1[[Symbol]:[Industry]],2,FALSE),"-")</f>
        <v>-</v>
      </c>
      <c r="E4362">
        <v>10.080189000000001</v>
      </c>
      <c r="F4362">
        <v>33</v>
      </c>
      <c r="G4362">
        <v>-28.479188035115001</v>
      </c>
      <c r="H4362">
        <v>-5.0559641897787397</v>
      </c>
      <c r="I4362">
        <v>-1.90981317268453</v>
      </c>
      <c r="J4362">
        <v>-0.76243741453936598</v>
      </c>
      <c r="K4362">
        <v>32.461801002980401</v>
      </c>
      <c r="L4362">
        <v>32.1940802319561</v>
      </c>
      <c r="M4362">
        <v>84.7193819831745</v>
      </c>
      <c r="N4362">
        <v>0</v>
      </c>
      <c r="O4362">
        <v>7.5757575757575601</v>
      </c>
      <c r="P4362">
        <v>10</v>
      </c>
    </row>
    <row r="4363" spans="1:17" hidden="1" x14ac:dyDescent="0.3">
      <c r="A4363" t="s">
        <v>8883</v>
      </c>
      <c r="B4363" t="s">
        <v>8884</v>
      </c>
      <c r="C4363" t="str">
        <f>IFERROR(VLOOKUP(Table1[[#This Row],[Ticker]],[1]!Table1[[Symbol]:[Industry]],2,FALSE),"-")</f>
        <v>-</v>
      </c>
      <c r="D4363" t="s">
        <v>114</v>
      </c>
      <c r="E4363">
        <v>10.08</v>
      </c>
      <c r="F4363">
        <v>2.94</v>
      </c>
      <c r="G4363">
        <v>438.98257868481102</v>
      </c>
      <c r="H4363">
        <v>27.6454576111691</v>
      </c>
      <c r="I4363">
        <v>96.600825125187797</v>
      </c>
      <c r="J4363">
        <v>19.927217757874399</v>
      </c>
      <c r="K4363">
        <v>2.2879207355735902</v>
      </c>
      <c r="L4363">
        <v>1.7810535441055899</v>
      </c>
      <c r="M4363">
        <v>95.109402693262496</v>
      </c>
      <c r="N4363">
        <v>1.7475069316747001</v>
      </c>
      <c r="O4363">
        <v>10.204081632653001</v>
      </c>
      <c r="P4363">
        <v>465.38461538461502</v>
      </c>
      <c r="Q4363">
        <v>0.206895971894001</v>
      </c>
    </row>
    <row r="4364" spans="1:17" hidden="1" x14ac:dyDescent="0.3">
      <c r="A4364" t="s">
        <v>8885</v>
      </c>
      <c r="B4364" t="s">
        <v>8886</v>
      </c>
      <c r="C4364" t="str">
        <f>IFERROR(VLOOKUP(Table1[[#This Row],[Ticker]],[1]!Table1[[Symbol]:[Industry]],2,FALSE),"-")</f>
        <v>-</v>
      </c>
      <c r="D4364" t="s">
        <v>413</v>
      </c>
      <c r="E4364">
        <v>10.048246199999999</v>
      </c>
      <c r="F4364">
        <v>14</v>
      </c>
      <c r="G4364">
        <v>-23.004695488577401</v>
      </c>
      <c r="H4364">
        <v>5.4312364708323297</v>
      </c>
      <c r="I4364">
        <v>8.2618606470579401</v>
      </c>
      <c r="J4364">
        <v>3.7688125854606298</v>
      </c>
      <c r="K4364">
        <v>12.674546341960401</v>
      </c>
      <c r="L4364">
        <v>12.220773434315699</v>
      </c>
      <c r="M4364">
        <v>55.835176971256303</v>
      </c>
      <c r="N4364">
        <v>1.09180047750894</v>
      </c>
      <c r="O4364">
        <v>5.71428571428571</v>
      </c>
      <c r="P4364">
        <v>66.073546856465001</v>
      </c>
      <c r="Q4364">
        <v>6.9018115196453997E-2</v>
      </c>
    </row>
    <row r="4365" spans="1:17" hidden="1" x14ac:dyDescent="0.3">
      <c r="A4365" t="s">
        <v>8887</v>
      </c>
      <c r="B4365" t="s">
        <v>8888</v>
      </c>
      <c r="C4365" t="str">
        <f>IFERROR(VLOOKUP(Table1[[#This Row],[Ticker]],[1]!Table1[[Symbol]:[Industry]],2,FALSE),"-")</f>
        <v>-</v>
      </c>
      <c r="D4365" t="s">
        <v>180</v>
      </c>
      <c r="E4365">
        <v>10.0408005</v>
      </c>
      <c r="F4365">
        <v>23.53</v>
      </c>
      <c r="G4365">
        <v>80.364219890706195</v>
      </c>
      <c r="H4365">
        <v>-14.2904720877131</v>
      </c>
      <c r="I4365">
        <v>32.890186827315397</v>
      </c>
      <c r="J4365">
        <v>0.138057857860449</v>
      </c>
      <c r="K4365">
        <v>24.699578801331299</v>
      </c>
      <c r="L4365">
        <v>20.591618376339301</v>
      </c>
      <c r="M4365">
        <v>27.870722198234201</v>
      </c>
      <c r="N4365">
        <v>0.97569992991640497</v>
      </c>
      <c r="O4365">
        <v>48.703782405439803</v>
      </c>
      <c r="P4365">
        <v>123.03317535545</v>
      </c>
      <c r="Q4365">
        <v>7.0720075884777994E-2</v>
      </c>
    </row>
    <row r="4366" spans="1:17" hidden="1" x14ac:dyDescent="0.3">
      <c r="A4366" t="s">
        <v>8889</v>
      </c>
      <c r="B4366" t="s">
        <v>8890</v>
      </c>
      <c r="C4366" t="str">
        <f>IFERROR(VLOOKUP(Table1[[#This Row],[Ticker]],[1]!Table1[[Symbol]:[Industry]],2,FALSE),"-")</f>
        <v>-</v>
      </c>
      <c r="E4366">
        <v>10.035464599999999</v>
      </c>
      <c r="F4366">
        <v>18.579999999999998</v>
      </c>
      <c r="G4366">
        <v>61.274730976964101</v>
      </c>
      <c r="H4366">
        <v>2.8898863105155499</v>
      </c>
      <c r="I4366">
        <v>36.374304943835803</v>
      </c>
      <c r="J4366">
        <v>15.8300609961408</v>
      </c>
      <c r="K4366">
        <v>14.953523799035899</v>
      </c>
      <c r="L4366">
        <v>13.255271122027599</v>
      </c>
      <c r="M4366">
        <v>83.387141324880901</v>
      </c>
      <c r="N4366">
        <v>1.4831871994444401</v>
      </c>
      <c r="O4366">
        <v>3.6060279870828902</v>
      </c>
      <c r="P4366">
        <v>129.382716049382</v>
      </c>
      <c r="Q4366">
        <v>0.15284723193308</v>
      </c>
    </row>
    <row r="4367" spans="1:17" hidden="1" x14ac:dyDescent="0.3">
      <c r="A4367" t="s">
        <v>8891</v>
      </c>
      <c r="B4367" t="s">
        <v>8892</v>
      </c>
      <c r="C4367" t="str">
        <f>IFERROR(VLOOKUP(Table1[[#This Row],[Ticker]],[1]!Table1[[Symbol]:[Industry]],2,FALSE),"-")</f>
        <v>-</v>
      </c>
      <c r="E4367">
        <v>10.000286875</v>
      </c>
      <c r="F4367">
        <v>10.88</v>
      </c>
      <c r="G4367">
        <v>2.35535974990069</v>
      </c>
      <c r="H4367">
        <v>-10.035217301811899</v>
      </c>
      <c r="I4367">
        <v>-17.0536667036348</v>
      </c>
      <c r="J4367">
        <v>1.4697054426034899</v>
      </c>
      <c r="K4367">
        <v>10.6489192994615</v>
      </c>
      <c r="L4367">
        <v>10.436809945312801</v>
      </c>
      <c r="M4367">
        <v>52.7396979414616</v>
      </c>
      <c r="N4367">
        <v>2.4013282919612</v>
      </c>
      <c r="O4367">
        <v>47.886029411764603</v>
      </c>
      <c r="P4367">
        <v>58.369723435225602</v>
      </c>
    </row>
    <row r="4368" spans="1:17" hidden="1" x14ac:dyDescent="0.3">
      <c r="A4368" t="s">
        <v>8893</v>
      </c>
      <c r="B4368" t="s">
        <v>8894</v>
      </c>
      <c r="C4368" t="str">
        <f>IFERROR(VLOOKUP(Table1[[#This Row],[Ticker]],[1]!Table1[[Symbol]:[Industry]],2,FALSE),"-")</f>
        <v>-</v>
      </c>
      <c r="D4368" t="s">
        <v>140</v>
      </c>
      <c r="E4368">
        <v>9.9760069999999992</v>
      </c>
      <c r="F4368">
        <v>7.88</v>
      </c>
      <c r="G4368">
        <v>23.9796426895095</v>
      </c>
      <c r="H4368">
        <v>-11.5510622289944</v>
      </c>
      <c r="I4368">
        <v>-26.257639259641</v>
      </c>
      <c r="J4368">
        <v>-8.8347265711658807</v>
      </c>
      <c r="K4368">
        <v>8.0165347901604704</v>
      </c>
      <c r="L4368">
        <v>7.6842575533987798</v>
      </c>
      <c r="M4368">
        <v>58.6192805679053</v>
      </c>
      <c r="N4368">
        <v>0.98616028627094299</v>
      </c>
      <c r="O4368">
        <v>30.3299492385786</v>
      </c>
      <c r="P4368">
        <v>79.498861047836002</v>
      </c>
      <c r="Q4368">
        <v>5.7067371171887003E-2</v>
      </c>
    </row>
    <row r="4369" spans="1:17" hidden="1" x14ac:dyDescent="0.3">
      <c r="A4369" t="s">
        <v>8895</v>
      </c>
      <c r="B4369" t="s">
        <v>8896</v>
      </c>
      <c r="C4369" t="str">
        <f>IFERROR(VLOOKUP(Table1[[#This Row],[Ticker]],[1]!Table1[[Symbol]:[Industry]],2,FALSE),"-")</f>
        <v>-</v>
      </c>
      <c r="D4369" t="s">
        <v>1175</v>
      </c>
      <c r="E4369">
        <v>9.9683144000000006</v>
      </c>
      <c r="F4369">
        <v>8.6300000000000008</v>
      </c>
      <c r="G4369">
        <v>309.45654915878202</v>
      </c>
      <c r="H4369">
        <v>102.49120562154199</v>
      </c>
      <c r="I4369">
        <v>101.176606580401</v>
      </c>
      <c r="J4369">
        <v>-8.3254626246233894</v>
      </c>
      <c r="K4369">
        <v>6.6072576957923701</v>
      </c>
      <c r="M4369">
        <v>50.753495785306598</v>
      </c>
      <c r="N4369">
        <v>0.43262072803649998</v>
      </c>
      <c r="O4369">
        <v>19.351100811123899</v>
      </c>
      <c r="P4369">
        <v>356.61375661375598</v>
      </c>
    </row>
    <row r="4370" spans="1:17" hidden="1" x14ac:dyDescent="0.3">
      <c r="A4370" t="s">
        <v>8897</v>
      </c>
      <c r="B4370" t="s">
        <v>8898</v>
      </c>
      <c r="C4370" t="str">
        <f>IFERROR(VLOOKUP(Table1[[#This Row],[Ticker]],[1]!Table1[[Symbol]:[Industry]],2,FALSE),"-")</f>
        <v>-</v>
      </c>
      <c r="D4370" t="s">
        <v>637</v>
      </c>
      <c r="E4370">
        <v>9.9503112500000004</v>
      </c>
      <c r="F4370">
        <v>24.56</v>
      </c>
      <c r="G4370">
        <v>34.120839117189902</v>
      </c>
      <c r="H4370">
        <v>-25.7614856621713</v>
      </c>
      <c r="I4370">
        <v>2.9101961774790799</v>
      </c>
      <c r="J4370">
        <v>-3.76431358714723</v>
      </c>
      <c r="K4370">
        <v>27.645428285031102</v>
      </c>
      <c r="L4370">
        <v>23.591909472382699</v>
      </c>
      <c r="M4370">
        <v>33.342964120478896</v>
      </c>
      <c r="N4370">
        <v>0.36729230155791598</v>
      </c>
      <c r="O4370">
        <v>47.231270358306098</v>
      </c>
      <c r="P4370">
        <v>104.666666666666</v>
      </c>
      <c r="Q4370">
        <v>0.11661301511874</v>
      </c>
    </row>
    <row r="4371" spans="1:17" hidden="1" x14ac:dyDescent="0.3">
      <c r="A4371" t="s">
        <v>8899</v>
      </c>
      <c r="B4371" t="s">
        <v>8900</v>
      </c>
      <c r="C4371" t="str">
        <f>IFERROR(VLOOKUP(Table1[[#This Row],[Ticker]],[1]!Table1[[Symbol]:[Industry]],2,FALSE),"-")</f>
        <v>-</v>
      </c>
      <c r="D4371" t="s">
        <v>443</v>
      </c>
      <c r="E4371">
        <v>9.8729224999999996</v>
      </c>
      <c r="F4371">
        <v>20.92</v>
      </c>
      <c r="G4371">
        <v>39.104292414120501</v>
      </c>
      <c r="H4371">
        <v>-9.0542067205344505</v>
      </c>
      <c r="I4371">
        <v>-44.425942204942501</v>
      </c>
      <c r="J4371">
        <v>-24.762437414539299</v>
      </c>
      <c r="K4371">
        <v>22.250464707463301</v>
      </c>
      <c r="L4371">
        <v>20.499009356835</v>
      </c>
      <c r="M4371">
        <v>38.413239692699598</v>
      </c>
      <c r="N4371">
        <v>2.5602536773965299</v>
      </c>
      <c r="O4371">
        <v>52.963671128107002</v>
      </c>
      <c r="P4371">
        <v>78.194207836456499</v>
      </c>
      <c r="Q4371">
        <v>5.7680592381292001E-2</v>
      </c>
    </row>
    <row r="4372" spans="1:17" hidden="1" x14ac:dyDescent="0.3">
      <c r="A4372" t="s">
        <v>8901</v>
      </c>
      <c r="B4372" t="s">
        <v>8902</v>
      </c>
      <c r="C4372" t="str">
        <f>IFERROR(VLOOKUP(Table1[[#This Row],[Ticker]],[1]!Table1[[Symbol]:[Industry]],2,FALSE),"-")</f>
        <v>-</v>
      </c>
      <c r="E4372">
        <v>9.7888000000000002</v>
      </c>
      <c r="F4372">
        <v>22.97</v>
      </c>
      <c r="G4372">
        <v>-26.981432516999401</v>
      </c>
      <c r="H4372">
        <v>1.9207799962677701</v>
      </c>
      <c r="I4372">
        <v>-28.0776963843633</v>
      </c>
      <c r="J4372">
        <v>-4.9291040812060301</v>
      </c>
      <c r="K4372">
        <v>21.466530271996</v>
      </c>
      <c r="L4372">
        <v>26.039648088270098</v>
      </c>
      <c r="M4372">
        <v>52.978777758705803</v>
      </c>
      <c r="N4372">
        <v>2.7275725099303001</v>
      </c>
      <c r="O4372">
        <v>201.24696809503001</v>
      </c>
      <c r="P4372">
        <v>32.468281430219101</v>
      </c>
      <c r="Q4372">
        <v>6.1674214358489E-2</v>
      </c>
    </row>
    <row r="4373" spans="1:17" hidden="1" x14ac:dyDescent="0.3">
      <c r="A4373" t="s">
        <v>8903</v>
      </c>
      <c r="B4373" t="s">
        <v>8904</v>
      </c>
      <c r="C4373" t="str">
        <f>IFERROR(VLOOKUP(Table1[[#This Row],[Ticker]],[1]!Table1[[Symbol]:[Industry]],2,FALSE),"-")</f>
        <v>-</v>
      </c>
      <c r="D4373" t="s">
        <v>413</v>
      </c>
      <c r="E4373">
        <v>9.7347959999999993</v>
      </c>
      <c r="F4373">
        <v>19.670000000000002</v>
      </c>
      <c r="G4373">
        <v>-22.875720910329701</v>
      </c>
      <c r="H4373">
        <v>9.9440358102212496</v>
      </c>
      <c r="I4373">
        <v>-7.6150093550811304</v>
      </c>
      <c r="J4373">
        <v>1.20800593521432</v>
      </c>
      <c r="K4373">
        <v>18.732398720313</v>
      </c>
      <c r="L4373">
        <v>18.2124633059484</v>
      </c>
      <c r="M4373">
        <v>65.735695464613499</v>
      </c>
      <c r="N4373">
        <v>2.3303872718657099</v>
      </c>
      <c r="O4373">
        <v>9.3035078800203195</v>
      </c>
      <c r="P4373">
        <v>47.894736842105203</v>
      </c>
      <c r="Q4373">
        <v>2.7098508217343002E-2</v>
      </c>
    </row>
    <row r="4374" spans="1:17" hidden="1" x14ac:dyDescent="0.3">
      <c r="A4374" t="s">
        <v>8905</v>
      </c>
      <c r="B4374" t="s">
        <v>8906</v>
      </c>
      <c r="C4374" t="str">
        <f>IFERROR(VLOOKUP(Table1[[#This Row],[Ticker]],[1]!Table1[[Symbol]:[Industry]],2,FALSE),"-")</f>
        <v>-</v>
      </c>
      <c r="D4374" t="s">
        <v>637</v>
      </c>
      <c r="E4374">
        <v>9.7303596299999899</v>
      </c>
      <c r="F4374">
        <v>3.12</v>
      </c>
      <c r="G4374">
        <v>-29.807609455221399</v>
      </c>
      <c r="H4374">
        <v>11.8613290433039</v>
      </c>
      <c r="I4374">
        <v>-22.254640758891401</v>
      </c>
      <c r="J4374">
        <v>-1.7178514272782199</v>
      </c>
      <c r="K4374">
        <v>2.8246645553785998</v>
      </c>
      <c r="L4374">
        <v>3.0276448999281298</v>
      </c>
      <c r="M4374">
        <v>63.613621294610397</v>
      </c>
      <c r="N4374">
        <v>2.3986388813958999</v>
      </c>
      <c r="O4374">
        <v>23.076923076922998</v>
      </c>
      <c r="P4374">
        <v>32.7659574468085</v>
      </c>
      <c r="Q4374">
        <v>8.2424676210112E-2</v>
      </c>
    </row>
    <row r="4375" spans="1:17" hidden="1" x14ac:dyDescent="0.3">
      <c r="A4375" t="s">
        <v>8907</v>
      </c>
      <c r="B4375" t="s">
        <v>8908</v>
      </c>
      <c r="C4375" t="str">
        <f>IFERROR(VLOOKUP(Table1[[#This Row],[Ticker]],[1]!Table1[[Symbol]:[Industry]],2,FALSE),"-")</f>
        <v>-</v>
      </c>
      <c r="E4375">
        <v>9.7160624999999996</v>
      </c>
      <c r="F4375">
        <v>2.04</v>
      </c>
      <c r="G4375">
        <v>-13.6948543793614</v>
      </c>
      <c r="H4375">
        <v>1.6450667380563</v>
      </c>
      <c r="I4375">
        <v>-23.598124860996201</v>
      </c>
      <c r="J4375">
        <v>5.3914087393067804</v>
      </c>
      <c r="K4375">
        <v>1.9372892711882299</v>
      </c>
      <c r="L4375">
        <v>1.93916039268513</v>
      </c>
      <c r="M4375">
        <v>61.552947320768197</v>
      </c>
      <c r="N4375">
        <v>3.2803559607105202</v>
      </c>
      <c r="O4375">
        <v>29.901960784313701</v>
      </c>
      <c r="P4375">
        <v>47.826086956521699</v>
      </c>
      <c r="Q4375">
        <v>-5.2097819148549003E-2</v>
      </c>
    </row>
    <row r="4376" spans="1:17" hidden="1" x14ac:dyDescent="0.3">
      <c r="A4376" t="s">
        <v>8909</v>
      </c>
      <c r="B4376" t="s">
        <v>8910</v>
      </c>
      <c r="C4376" t="str">
        <f>IFERROR(VLOOKUP(Table1[[#This Row],[Ticker]],[1]!Table1[[Symbol]:[Industry]],2,FALSE),"-")</f>
        <v>-</v>
      </c>
      <c r="D4376" t="s">
        <v>140</v>
      </c>
      <c r="E4376">
        <v>9.6945365920000004</v>
      </c>
      <c r="F4376">
        <v>26.88</v>
      </c>
      <c r="G4376">
        <v>190.579095375668</v>
      </c>
      <c r="H4376">
        <v>183.151582980032</v>
      </c>
      <c r="I4376">
        <v>205.071318902787</v>
      </c>
      <c r="J4376">
        <v>57.527718025875103</v>
      </c>
      <c r="M4376">
        <v>100</v>
      </c>
      <c r="O4376">
        <v>0</v>
      </c>
      <c r="P4376">
        <v>216.98113207547101</v>
      </c>
    </row>
    <row r="4377" spans="1:17" hidden="1" x14ac:dyDescent="0.3">
      <c r="A4377" t="s">
        <v>8911</v>
      </c>
      <c r="B4377" t="s">
        <v>8912</v>
      </c>
      <c r="C4377" t="str">
        <f>IFERROR(VLOOKUP(Table1[[#This Row],[Ticker]],[1]!Table1[[Symbol]:[Industry]],2,FALSE),"-")</f>
        <v>-</v>
      </c>
      <c r="D4377" t="s">
        <v>637</v>
      </c>
      <c r="E4377">
        <v>9.6378380000000003</v>
      </c>
      <c r="F4377">
        <v>22.6</v>
      </c>
      <c r="G4377">
        <v>-23.440761073379701</v>
      </c>
      <c r="H4377">
        <v>-5.0559641897787397</v>
      </c>
      <c r="I4377">
        <v>28.462857634768799</v>
      </c>
      <c r="J4377">
        <v>-0.76243741453936598</v>
      </c>
      <c r="K4377">
        <v>21.836977343246101</v>
      </c>
      <c r="L4377">
        <v>19.605932124567101</v>
      </c>
      <c r="M4377">
        <v>99.9980964254393</v>
      </c>
      <c r="N4377">
        <v>0</v>
      </c>
      <c r="O4377">
        <v>0</v>
      </c>
      <c r="P4377">
        <v>40.372670807453403</v>
      </c>
    </row>
    <row r="4378" spans="1:17" hidden="1" x14ac:dyDescent="0.3">
      <c r="A4378" t="s">
        <v>8913</v>
      </c>
      <c r="B4378" t="s">
        <v>8914</v>
      </c>
      <c r="C4378" t="str">
        <f>IFERROR(VLOOKUP(Table1[[#This Row],[Ticker]],[1]!Table1[[Symbol]:[Industry]],2,FALSE),"-")</f>
        <v>-</v>
      </c>
      <c r="E4378">
        <v>9.6252999999999993</v>
      </c>
      <c r="F4378">
        <v>4.24</v>
      </c>
      <c r="G4378">
        <v>64.588954291187505</v>
      </c>
      <c r="H4378">
        <v>-20.003332610831301</v>
      </c>
      <c r="I4378">
        <v>5.2172586505198799</v>
      </c>
      <c r="J4378">
        <v>-4.5719612240631697</v>
      </c>
      <c r="K4378">
        <v>4.2694380196204502</v>
      </c>
      <c r="L4378">
        <v>3.9889520738698598</v>
      </c>
      <c r="M4378">
        <v>43.690434566456801</v>
      </c>
      <c r="N4378">
        <v>1.2058411318929501</v>
      </c>
      <c r="O4378">
        <v>41.745283018867902</v>
      </c>
      <c r="P4378">
        <v>106.829268292682</v>
      </c>
      <c r="Q4378">
        <v>-1.7310177641954E-2</v>
      </c>
    </row>
    <row r="4379" spans="1:17" hidden="1" x14ac:dyDescent="0.3">
      <c r="A4379" t="s">
        <v>8915</v>
      </c>
      <c r="B4379" t="s">
        <v>8916</v>
      </c>
      <c r="C4379" t="str">
        <f>IFERROR(VLOOKUP(Table1[[#This Row],[Ticker]],[1]!Table1[[Symbol]:[Industry]],2,FALSE),"-")</f>
        <v>-</v>
      </c>
      <c r="E4379">
        <v>9.5605394520000004</v>
      </c>
      <c r="F4379">
        <v>6.42</v>
      </c>
      <c r="G4379">
        <v>-24.172737336746099</v>
      </c>
      <c r="H4379">
        <v>-18.4162880764184</v>
      </c>
      <c r="I4379">
        <v>-53.652099924045601</v>
      </c>
      <c r="J4379">
        <v>-0.76243741453936598</v>
      </c>
      <c r="K4379">
        <v>7.02969747067249</v>
      </c>
      <c r="L4379">
        <v>7.86117247560711</v>
      </c>
      <c r="M4379">
        <v>1.3196024510999999E-5</v>
      </c>
      <c r="N4379">
        <v>0</v>
      </c>
      <c r="O4379">
        <v>71.651090342679097</v>
      </c>
      <c r="P4379">
        <v>2.2292993630573101</v>
      </c>
    </row>
    <row r="4380" spans="1:17" hidden="1" x14ac:dyDescent="0.3">
      <c r="A4380" t="s">
        <v>8917</v>
      </c>
      <c r="B4380" t="s">
        <v>8918</v>
      </c>
      <c r="C4380" t="str">
        <f>IFERROR(VLOOKUP(Table1[[#This Row],[Ticker]],[1]!Table1[[Symbol]:[Industry]],2,FALSE),"-")</f>
        <v>-</v>
      </c>
      <c r="D4380" t="s">
        <v>413</v>
      </c>
      <c r="E4380">
        <v>9.5500000000000007</v>
      </c>
      <c r="F4380">
        <v>9.08</v>
      </c>
      <c r="G4380">
        <v>-11.755572053338801</v>
      </c>
      <c r="H4380">
        <v>25.765953618440399</v>
      </c>
      <c r="I4380">
        <v>29.965186827315399</v>
      </c>
      <c r="J4380">
        <v>23.586520918793902</v>
      </c>
      <c r="K4380">
        <v>7.7954046178568701</v>
      </c>
      <c r="L4380">
        <v>7.8941001449973003</v>
      </c>
      <c r="M4380">
        <v>92.624972843347905</v>
      </c>
      <c r="N4380">
        <v>1.6269117446193999</v>
      </c>
      <c r="O4380">
        <v>51.982378854625502</v>
      </c>
      <c r="P4380">
        <v>45.512820512820497</v>
      </c>
      <c r="Q4380">
        <v>0.174533728541758</v>
      </c>
    </row>
    <row r="4381" spans="1:17" hidden="1" x14ac:dyDescent="0.3">
      <c r="A4381" t="s">
        <v>8919</v>
      </c>
      <c r="B4381" t="s">
        <v>8920</v>
      </c>
      <c r="C4381" t="str">
        <f>IFERROR(VLOOKUP(Table1[[#This Row],[Ticker]],[1]!Table1[[Symbol]:[Industry]],2,FALSE),"-")</f>
        <v>-</v>
      </c>
      <c r="D4381" t="s">
        <v>548</v>
      </c>
      <c r="E4381">
        <v>9.5108599999999992</v>
      </c>
      <c r="F4381">
        <v>34.14</v>
      </c>
      <c r="G4381">
        <v>44.2979633001965</v>
      </c>
      <c r="H4381">
        <v>-5.0559641897787397</v>
      </c>
      <c r="I4381">
        <v>50.661615398743997</v>
      </c>
      <c r="J4381">
        <v>-0.76243741453936598</v>
      </c>
      <c r="K4381">
        <v>29.8684970822456</v>
      </c>
      <c r="L4381">
        <v>23.996108354972002</v>
      </c>
      <c r="M4381">
        <v>100</v>
      </c>
      <c r="N4381">
        <v>0</v>
      </c>
      <c r="O4381">
        <v>0</v>
      </c>
      <c r="P4381">
        <v>70.7</v>
      </c>
    </row>
    <row r="4382" spans="1:17" hidden="1" x14ac:dyDescent="0.3">
      <c r="A4382" t="s">
        <v>8921</v>
      </c>
      <c r="B4382" t="s">
        <v>8922</v>
      </c>
      <c r="C4382" t="str">
        <f>IFERROR(VLOOKUP(Table1[[#This Row],[Ticker]],[1]!Table1[[Symbol]:[Industry]],2,FALSE),"-")</f>
        <v>-</v>
      </c>
      <c r="D4382" t="s">
        <v>711</v>
      </c>
      <c r="E4382">
        <v>9.5089231049999992</v>
      </c>
      <c r="F4382">
        <v>119.38</v>
      </c>
      <c r="G4382">
        <v>-3.1647083215645901</v>
      </c>
      <c r="H4382">
        <v>-1.7399751254873499</v>
      </c>
      <c r="I4382">
        <v>-3.91270805236611</v>
      </c>
      <c r="J4382">
        <v>0.74523089843178703</v>
      </c>
      <c r="K4382">
        <v>112.906816104607</v>
      </c>
      <c r="L4382">
        <v>107.940819103129</v>
      </c>
      <c r="M4382">
        <v>45.884931757483201</v>
      </c>
      <c r="N4382">
        <v>1.13072675710489</v>
      </c>
      <c r="O4382">
        <v>0.89629753727593597</v>
      </c>
      <c r="P4382">
        <v>25.267576075550899</v>
      </c>
    </row>
    <row r="4383" spans="1:17" hidden="1" x14ac:dyDescent="0.3">
      <c r="A4383" t="s">
        <v>8923</v>
      </c>
      <c r="B4383" t="s">
        <v>8924</v>
      </c>
      <c r="C4383" t="str">
        <f>IFERROR(VLOOKUP(Table1[[#This Row],[Ticker]],[1]!Table1[[Symbol]:[Industry]],2,FALSE),"-")</f>
        <v>-</v>
      </c>
      <c r="D4383" t="s">
        <v>553</v>
      </c>
      <c r="E4383">
        <v>9.4881019999999996</v>
      </c>
      <c r="F4383">
        <v>9.4499999999999993</v>
      </c>
      <c r="G4383">
        <v>28.009728006078799</v>
      </c>
      <c r="H4383">
        <v>-8.7107865248041101</v>
      </c>
      <c r="I4383">
        <v>-46.056154636099102</v>
      </c>
      <c r="J4383">
        <v>-9.2484547723021304</v>
      </c>
      <c r="K4383">
        <v>10.1041519928391</v>
      </c>
      <c r="L4383">
        <v>9.6628250208517095</v>
      </c>
      <c r="M4383">
        <v>30.563542035608599</v>
      </c>
      <c r="N4383">
        <v>1.2889462431779899</v>
      </c>
      <c r="O4383">
        <v>67.301587301587304</v>
      </c>
      <c r="P4383">
        <v>68.149466192170706</v>
      </c>
      <c r="Q4383">
        <v>0.10379927271292499</v>
      </c>
    </row>
    <row r="4384" spans="1:17" hidden="1" x14ac:dyDescent="0.3">
      <c r="A4384" t="s">
        <v>8925</v>
      </c>
      <c r="B4384" t="s">
        <v>8926</v>
      </c>
      <c r="C4384" t="str">
        <f>IFERROR(VLOOKUP(Table1[[#This Row],[Ticker]],[1]!Table1[[Symbol]:[Industry]],2,FALSE),"-")</f>
        <v>-</v>
      </c>
      <c r="D4384" t="s">
        <v>553</v>
      </c>
      <c r="E4384">
        <v>9.4867500000000007</v>
      </c>
      <c r="F4384">
        <v>7.02</v>
      </c>
      <c r="G4384">
        <v>107.597963300196</v>
      </c>
      <c r="H4384">
        <v>13.1413147217858</v>
      </c>
      <c r="I4384">
        <v>-56.721133927401503</v>
      </c>
      <c r="J4384">
        <v>-4.6351898350096299</v>
      </c>
      <c r="K4384">
        <v>6.7950412036631596</v>
      </c>
      <c r="L4384">
        <v>7.6394694859780401</v>
      </c>
      <c r="M4384">
        <v>44.9980079163279</v>
      </c>
      <c r="N4384">
        <v>0.53811602271205805</v>
      </c>
      <c r="O4384">
        <v>81.196581196581207</v>
      </c>
      <c r="P4384">
        <v>134</v>
      </c>
      <c r="Q4384">
        <v>5.4241112771992998E-2</v>
      </c>
    </row>
    <row r="4385" spans="1:17" hidden="1" x14ac:dyDescent="0.3">
      <c r="A4385" t="s">
        <v>8927</v>
      </c>
      <c r="B4385" t="s">
        <v>8928</v>
      </c>
      <c r="C4385" t="str">
        <f>IFERROR(VLOOKUP(Table1[[#This Row],[Ticker]],[1]!Table1[[Symbol]:[Industry]],2,FALSE),"-")</f>
        <v>-</v>
      </c>
      <c r="D4385" t="s">
        <v>21</v>
      </c>
      <c r="E4385">
        <v>9.4796957200000005</v>
      </c>
      <c r="F4385">
        <v>7.83</v>
      </c>
      <c r="G4385">
        <v>29.574058917726401</v>
      </c>
      <c r="H4385">
        <v>-10.1208992547138</v>
      </c>
      <c r="I4385">
        <v>6.7265504636791</v>
      </c>
      <c r="J4385">
        <v>-9.2730757124117105</v>
      </c>
      <c r="K4385">
        <v>7.3993266904292998</v>
      </c>
      <c r="L4385">
        <v>6.8280432406420699</v>
      </c>
      <c r="M4385">
        <v>42.7055061197496</v>
      </c>
      <c r="N4385">
        <v>1.9861668429314401</v>
      </c>
      <c r="O4385">
        <v>19.923371647509502</v>
      </c>
      <c r="P4385">
        <v>69.848156182212506</v>
      </c>
      <c r="Q4385">
        <v>2.5747220106363999E-2</v>
      </c>
    </row>
    <row r="4386" spans="1:17" hidden="1" x14ac:dyDescent="0.3">
      <c r="A4386" t="s">
        <v>8929</v>
      </c>
      <c r="B4386" t="s">
        <v>8930</v>
      </c>
      <c r="C4386" t="str">
        <f>IFERROR(VLOOKUP(Table1[[#This Row],[Ticker]],[1]!Table1[[Symbol]:[Industry]],2,FALSE),"-")</f>
        <v>-</v>
      </c>
      <c r="E4386">
        <v>9.4731272999999998</v>
      </c>
      <c r="F4386">
        <v>2.69</v>
      </c>
      <c r="G4386">
        <v>32.769560933332599</v>
      </c>
      <c r="H4386">
        <v>-5.7832369170514601</v>
      </c>
      <c r="I4386">
        <v>-6.0043013616609198</v>
      </c>
      <c r="J4386">
        <v>7.1427009253815896</v>
      </c>
      <c r="K4386">
        <v>2.5448545279163102</v>
      </c>
      <c r="L4386">
        <v>2.3795078634486999</v>
      </c>
      <c r="M4386">
        <v>81.203752741575897</v>
      </c>
      <c r="N4386">
        <v>1.3559336061690499</v>
      </c>
      <c r="O4386">
        <v>12.267657992565001</v>
      </c>
      <c r="P4386">
        <v>73.548387096774107</v>
      </c>
      <c r="Q4386">
        <v>4.6316070174755003E-2</v>
      </c>
    </row>
    <row r="4387" spans="1:17" hidden="1" x14ac:dyDescent="0.3">
      <c r="A4387" t="s">
        <v>8931</v>
      </c>
      <c r="B4387" t="s">
        <v>8932</v>
      </c>
      <c r="C4387" t="str">
        <f>IFERROR(VLOOKUP(Table1[[#This Row],[Ticker]],[1]!Table1[[Symbol]:[Industry]],2,FALSE),"-")</f>
        <v>-</v>
      </c>
      <c r="D4387" t="s">
        <v>413</v>
      </c>
      <c r="E4387">
        <v>9.4477285000000002</v>
      </c>
      <c r="F4387">
        <v>35.57</v>
      </c>
      <c r="G4387">
        <v>24.959665427856098</v>
      </c>
      <c r="H4387">
        <v>10.9752858102212</v>
      </c>
      <c r="I4387">
        <v>33.451854175088201</v>
      </c>
      <c r="J4387">
        <v>-9.5339361860381295</v>
      </c>
      <c r="K4387">
        <v>33.543121993073001</v>
      </c>
      <c r="L4387">
        <v>27.245447145619199</v>
      </c>
      <c r="M4387">
        <v>47.592341316252998</v>
      </c>
      <c r="N4387">
        <v>0.49188765361446801</v>
      </c>
      <c r="O4387">
        <v>24.936744447568099</v>
      </c>
      <c r="P4387">
        <v>87.210526315789394</v>
      </c>
      <c r="Q4387">
        <v>0.104630989942749</v>
      </c>
    </row>
    <row r="4388" spans="1:17" hidden="1" x14ac:dyDescent="0.3">
      <c r="A4388" t="s">
        <v>8933</v>
      </c>
      <c r="B4388" t="s">
        <v>8934</v>
      </c>
      <c r="C4388" t="str">
        <f>IFERROR(VLOOKUP(Table1[[#This Row],[Ticker]],[1]!Table1[[Symbol]:[Industry]],2,FALSE),"-")</f>
        <v>-</v>
      </c>
      <c r="D4388" t="s">
        <v>140</v>
      </c>
      <c r="E4388">
        <v>9.4195700000000002</v>
      </c>
      <c r="F4388">
        <v>16.170000000000002</v>
      </c>
      <c r="G4388">
        <v>52.866255983123303</v>
      </c>
      <c r="H4388">
        <v>-3.3950248999734698</v>
      </c>
      <c r="I4388">
        <v>-14.5001746184676</v>
      </c>
      <c r="J4388">
        <v>-4.0321921829317402</v>
      </c>
      <c r="K4388">
        <v>16.765101692226299</v>
      </c>
      <c r="L4388">
        <v>15.324445497561801</v>
      </c>
      <c r="M4388">
        <v>50.999082258479199</v>
      </c>
      <c r="N4388">
        <v>0.31406269266951098</v>
      </c>
      <c r="O4388">
        <v>16.264687693259098</v>
      </c>
      <c r="P4388">
        <v>97.919216646266804</v>
      </c>
      <c r="Q4388">
        <v>1.5085320509734001E-2</v>
      </c>
    </row>
    <row r="4389" spans="1:17" hidden="1" x14ac:dyDescent="0.3">
      <c r="A4389" t="s">
        <v>8935</v>
      </c>
      <c r="B4389" t="s">
        <v>8936</v>
      </c>
      <c r="C4389" t="str">
        <f>IFERROR(VLOOKUP(Table1[[#This Row],[Ticker]],[1]!Table1[[Symbol]:[Industry]],2,FALSE),"-")</f>
        <v>-</v>
      </c>
      <c r="E4389">
        <v>9.3872181000000001</v>
      </c>
      <c r="F4389">
        <v>24.3</v>
      </c>
      <c r="G4389">
        <v>-26.195851132793099</v>
      </c>
      <c r="H4389">
        <v>-5.3360762345966499</v>
      </c>
      <c r="I4389">
        <v>15.9849236694207</v>
      </c>
      <c r="J4389">
        <v>-0.76243741453936598</v>
      </c>
      <c r="K4389">
        <v>24.689687579675301</v>
      </c>
      <c r="L4389">
        <v>21.615197572123499</v>
      </c>
      <c r="M4389">
        <v>43.051472064460697</v>
      </c>
      <c r="N4389">
        <v>1.11077524505707</v>
      </c>
      <c r="O4389">
        <v>12.345679012345601</v>
      </c>
      <c r="P4389">
        <v>67.010309278350505</v>
      </c>
    </row>
    <row r="4390" spans="1:17" hidden="1" x14ac:dyDescent="0.3">
      <c r="A4390" t="s">
        <v>8937</v>
      </c>
      <c r="B4390" t="s">
        <v>8938</v>
      </c>
      <c r="C4390" t="str">
        <f>IFERROR(VLOOKUP(Table1[[#This Row],[Ticker]],[1]!Table1[[Symbol]:[Industry]],2,FALSE),"-")</f>
        <v>-</v>
      </c>
      <c r="E4390">
        <v>9.3670823999999993</v>
      </c>
      <c r="F4390">
        <v>27.43</v>
      </c>
      <c r="G4390">
        <v>182.14689468377301</v>
      </c>
      <c r="H4390">
        <v>-10.175789897839699</v>
      </c>
      <c r="I4390">
        <v>-45.477262918385598</v>
      </c>
      <c r="J4390">
        <v>-19.106187414539299</v>
      </c>
      <c r="K4390">
        <v>32.803902389030597</v>
      </c>
      <c r="L4390">
        <v>29.4700854203492</v>
      </c>
      <c r="M4390">
        <v>21.976050177481198</v>
      </c>
      <c r="N4390">
        <v>0.22336908579767001</v>
      </c>
      <c r="O4390">
        <v>68.975574188844305</v>
      </c>
      <c r="P4390">
        <v>208.54893138357701</v>
      </c>
    </row>
    <row r="4391" spans="1:17" hidden="1" x14ac:dyDescent="0.3">
      <c r="A4391" t="s">
        <v>8939</v>
      </c>
      <c r="B4391" t="s">
        <v>8940</v>
      </c>
      <c r="C4391" t="str">
        <f>IFERROR(VLOOKUP(Table1[[#This Row],[Ticker]],[1]!Table1[[Symbol]:[Industry]],2,FALSE),"-")</f>
        <v>-</v>
      </c>
      <c r="D4391" t="s">
        <v>49</v>
      </c>
      <c r="E4391">
        <v>9.3547311999999998</v>
      </c>
      <c r="F4391">
        <v>31.39</v>
      </c>
      <c r="G4391">
        <v>52.969391871625099</v>
      </c>
      <c r="H4391">
        <v>-18.893499203784302</v>
      </c>
      <c r="I4391">
        <v>-16.208593660489399</v>
      </c>
      <c r="J4391">
        <v>-1.05417161227032</v>
      </c>
      <c r="K4391">
        <v>31.935721780091701</v>
      </c>
      <c r="L4391">
        <v>30.162635466007</v>
      </c>
      <c r="M4391">
        <v>45.291483016885003</v>
      </c>
      <c r="N4391">
        <v>1.8166668165184601</v>
      </c>
      <c r="O4391">
        <v>35.393437400445997</v>
      </c>
      <c r="P4391">
        <v>129.62692026335</v>
      </c>
      <c r="Q4391">
        <v>7.9001386416078997E-2</v>
      </c>
    </row>
    <row r="4392" spans="1:17" hidden="1" x14ac:dyDescent="0.3">
      <c r="A4392" t="s">
        <v>8941</v>
      </c>
      <c r="B4392" t="s">
        <v>8942</v>
      </c>
      <c r="C4392" t="str">
        <f>IFERROR(VLOOKUP(Table1[[#This Row],[Ticker]],[1]!Table1[[Symbol]:[Industry]],2,FALSE),"-")</f>
        <v>-</v>
      </c>
      <c r="D4392" t="s">
        <v>21</v>
      </c>
      <c r="E4392">
        <v>9.2963055000000008</v>
      </c>
      <c r="F4392">
        <v>8.9</v>
      </c>
      <c r="G4392">
        <v>-58.824208301929502</v>
      </c>
      <c r="H4392">
        <v>31.518109884295299</v>
      </c>
      <c r="I4392">
        <v>-30.183458719057299</v>
      </c>
      <c r="J4392">
        <v>0.49614382115856698</v>
      </c>
      <c r="K4392">
        <v>8.2984996700940101</v>
      </c>
      <c r="L4392">
        <v>8.6002212560201201</v>
      </c>
      <c r="M4392">
        <v>62.274530952342801</v>
      </c>
      <c r="N4392">
        <v>1.3557053318076</v>
      </c>
      <c r="O4392">
        <v>48.876404494382001</v>
      </c>
      <c r="P4392">
        <v>79.074446680080499</v>
      </c>
    </row>
    <row r="4393" spans="1:17" hidden="1" x14ac:dyDescent="0.3">
      <c r="A4393" t="s">
        <v>8943</v>
      </c>
      <c r="B4393" t="s">
        <v>8944</v>
      </c>
      <c r="C4393" t="str">
        <f>IFERROR(VLOOKUP(Table1[[#This Row],[Ticker]],[1]!Table1[[Symbol]:[Industry]],2,FALSE),"-")</f>
        <v>-</v>
      </c>
      <c r="D4393" t="s">
        <v>416</v>
      </c>
      <c r="E4393">
        <v>9.2914200000000005</v>
      </c>
      <c r="F4393">
        <v>30</v>
      </c>
      <c r="G4393">
        <v>42.898189033830803</v>
      </c>
      <c r="H4393">
        <v>8.7907592459857806</v>
      </c>
      <c r="I4393">
        <v>-20.5299776563884</v>
      </c>
      <c r="J4393">
        <v>2.4947821959374501</v>
      </c>
      <c r="K4393">
        <v>29.207412133487601</v>
      </c>
      <c r="L4393">
        <v>28.408263284675598</v>
      </c>
      <c r="M4393">
        <v>58.116482047239202</v>
      </c>
      <c r="N4393">
        <v>0.73336575875486298</v>
      </c>
      <c r="O4393">
        <v>31.6666666666666</v>
      </c>
      <c r="P4393">
        <v>82.815356489945103</v>
      </c>
      <c r="Q4393">
        <v>9.6199513643184006E-2</v>
      </c>
    </row>
    <row r="4394" spans="1:17" hidden="1" x14ac:dyDescent="0.3">
      <c r="A4394" t="s">
        <v>8945</v>
      </c>
      <c r="B4394" t="s">
        <v>8946</v>
      </c>
      <c r="C4394" t="str">
        <f>IFERROR(VLOOKUP(Table1[[#This Row],[Ticker]],[1]!Table1[[Symbol]:[Industry]],2,FALSE),"-")</f>
        <v>-</v>
      </c>
      <c r="E4394">
        <v>9.1990862099999902</v>
      </c>
      <c r="F4394">
        <v>3.49</v>
      </c>
      <c r="G4394">
        <v>1.4367911390243799</v>
      </c>
      <c r="H4394">
        <v>6.8342797126602797</v>
      </c>
      <c r="I4394">
        <v>-39.802375156155598</v>
      </c>
      <c r="J4394">
        <v>1.46597484172804</v>
      </c>
      <c r="K4394">
        <v>3.5177304301574601</v>
      </c>
      <c r="L4394">
        <v>3.5282250337660601</v>
      </c>
      <c r="M4394">
        <v>54.429942601474899</v>
      </c>
      <c r="N4394">
        <v>1.2092250028996001</v>
      </c>
      <c r="O4394">
        <v>48.710601719197697</v>
      </c>
      <c r="P4394">
        <v>62.325581395348799</v>
      </c>
      <c r="Q4394">
        <v>3.3923781021831002E-2</v>
      </c>
    </row>
    <row r="4395" spans="1:17" hidden="1" x14ac:dyDescent="0.3">
      <c r="A4395" t="s">
        <v>8947</v>
      </c>
      <c r="B4395" t="s">
        <v>8948</v>
      </c>
      <c r="C4395" t="str">
        <f>IFERROR(VLOOKUP(Table1[[#This Row],[Ticker]],[1]!Table1[[Symbol]:[Industry]],2,FALSE),"-")</f>
        <v>-</v>
      </c>
      <c r="E4395">
        <v>9.0982891719999994</v>
      </c>
      <c r="F4395">
        <v>11.57</v>
      </c>
      <c r="G4395">
        <v>8.7722207259391194</v>
      </c>
      <c r="H4395">
        <v>1.33884581948911</v>
      </c>
      <c r="I4395">
        <v>-24.851874873211202</v>
      </c>
      <c r="J4395">
        <v>1.73756258546064</v>
      </c>
      <c r="K4395">
        <v>10.905213166130499</v>
      </c>
      <c r="L4395">
        <v>11.094207581850499</v>
      </c>
      <c r="M4395">
        <v>55.777833874489197</v>
      </c>
      <c r="N4395">
        <v>3.07023019898556</v>
      </c>
      <c r="O4395">
        <v>85.393258426966199</v>
      </c>
      <c r="P4395">
        <v>42.214583333333302</v>
      </c>
      <c r="Q4395">
        <v>3.3627370439870997E-2</v>
      </c>
    </row>
    <row r="4396" spans="1:17" hidden="1" x14ac:dyDescent="0.3">
      <c r="A4396" t="s">
        <v>8949</v>
      </c>
      <c r="B4396" t="s">
        <v>8950</v>
      </c>
      <c r="C4396" t="str">
        <f>IFERROR(VLOOKUP(Table1[[#This Row],[Ticker]],[1]!Table1[[Symbol]:[Industry]],2,FALSE),"-")</f>
        <v>-</v>
      </c>
      <c r="D4396" t="s">
        <v>108</v>
      </c>
      <c r="E4396">
        <v>9.0909700000000004</v>
      </c>
      <c r="F4396">
        <v>0.49</v>
      </c>
      <c r="G4396">
        <v>-26.4020366998034</v>
      </c>
      <c r="H4396">
        <v>-5.0559641897787397</v>
      </c>
      <c r="I4396">
        <v>-19.4569829840053</v>
      </c>
      <c r="J4396">
        <v>-0.76243741453936598</v>
      </c>
      <c r="K4396">
        <v>0.491038915436943</v>
      </c>
      <c r="L4396">
        <v>0.52114686095495399</v>
      </c>
      <c r="M4396">
        <v>42.892589935559599</v>
      </c>
      <c r="N4396">
        <v>1.37291945780234</v>
      </c>
      <c r="O4396">
        <v>24.4897959183673</v>
      </c>
      <c r="P4396">
        <v>0</v>
      </c>
      <c r="Q4396">
        <v>-0.18085202336391301</v>
      </c>
    </row>
    <row r="4397" spans="1:17" hidden="1" x14ac:dyDescent="0.3">
      <c r="A4397" t="s">
        <v>8951</v>
      </c>
      <c r="B4397" t="s">
        <v>8952</v>
      </c>
      <c r="C4397" t="str">
        <f>IFERROR(VLOOKUP(Table1[[#This Row],[Ticker]],[1]!Table1[[Symbol]:[Industry]],2,FALSE),"-")</f>
        <v>-</v>
      </c>
      <c r="E4397">
        <v>9.0800426000000005</v>
      </c>
      <c r="F4397">
        <v>29.98</v>
      </c>
      <c r="G4397">
        <v>-26.6681710976743</v>
      </c>
      <c r="H4397">
        <v>-5.0559641897787397</v>
      </c>
      <c r="I4397">
        <v>-6.9378243771663204</v>
      </c>
      <c r="J4397">
        <v>-0.76243741453936598</v>
      </c>
      <c r="K4397">
        <v>29.726260026955099</v>
      </c>
      <c r="L4397">
        <v>29.603760675037499</v>
      </c>
      <c r="M4397">
        <v>99.999999998127706</v>
      </c>
      <c r="N4397">
        <v>0</v>
      </c>
      <c r="O4397">
        <v>0.26684456304202298</v>
      </c>
      <c r="P4397">
        <v>4.97198879551821</v>
      </c>
    </row>
    <row r="4398" spans="1:17" hidden="1" x14ac:dyDescent="0.3">
      <c r="A4398" t="s">
        <v>8953</v>
      </c>
      <c r="B4398" t="s">
        <v>8954</v>
      </c>
      <c r="C4398" t="str">
        <f>IFERROR(VLOOKUP(Table1[[#This Row],[Ticker]],[1]!Table1[[Symbol]:[Industry]],2,FALSE),"-")</f>
        <v>-</v>
      </c>
      <c r="D4398" t="s">
        <v>637</v>
      </c>
      <c r="E4398">
        <v>9.0742195599999995</v>
      </c>
      <c r="F4398">
        <v>44.63</v>
      </c>
      <c r="G4398">
        <v>15.2805029827362</v>
      </c>
      <c r="H4398">
        <v>10.8318862775109</v>
      </c>
      <c r="I4398">
        <v>74.048520160648806</v>
      </c>
      <c r="J4398">
        <v>18.304777948972198</v>
      </c>
      <c r="K4398">
        <v>35.097582537563099</v>
      </c>
      <c r="L4398">
        <v>30.8342656377536</v>
      </c>
      <c r="M4398">
        <v>80.986765517271394</v>
      </c>
      <c r="N4398">
        <v>0.79437767355947397</v>
      </c>
      <c r="O4398">
        <v>0.60497423257896898</v>
      </c>
      <c r="P4398">
        <v>100.13452914798199</v>
      </c>
    </row>
    <row r="4399" spans="1:17" hidden="1" x14ac:dyDescent="0.3">
      <c r="A4399" t="s">
        <v>8955</v>
      </c>
      <c r="B4399" t="s">
        <v>8956</v>
      </c>
      <c r="C4399" t="str">
        <f>IFERROR(VLOOKUP(Table1[[#This Row],[Ticker]],[1]!Table1[[Symbol]:[Industry]],2,FALSE),"-")</f>
        <v>-</v>
      </c>
      <c r="D4399" t="s">
        <v>481</v>
      </c>
      <c r="E4399">
        <v>9.0449999999999999</v>
      </c>
      <c r="F4399">
        <v>6.83</v>
      </c>
      <c r="G4399">
        <v>59.195789387152999</v>
      </c>
      <c r="H4399">
        <v>-10.6897670066801</v>
      </c>
      <c r="I4399">
        <v>-25.7811876997967</v>
      </c>
      <c r="J4399">
        <v>0.44602179996214403</v>
      </c>
      <c r="K4399">
        <v>7.4538621401115401</v>
      </c>
      <c r="L4399">
        <v>7.9372227162573701</v>
      </c>
      <c r="M4399">
        <v>46.275335568733098</v>
      </c>
      <c r="N4399">
        <v>0.106320835314863</v>
      </c>
      <c r="O4399">
        <v>167.203513909224</v>
      </c>
      <c r="P4399">
        <v>167.84313725490199</v>
      </c>
      <c r="Q4399">
        <v>9.8949402128556005E-2</v>
      </c>
    </row>
    <row r="4400" spans="1:17" hidden="1" x14ac:dyDescent="0.3">
      <c r="A4400" t="s">
        <v>8957</v>
      </c>
      <c r="B4400" t="s">
        <v>8958</v>
      </c>
      <c r="C4400" t="str">
        <f>IFERROR(VLOOKUP(Table1[[#This Row],[Ticker]],[1]!Table1[[Symbol]:[Industry]],2,FALSE),"-")</f>
        <v>-</v>
      </c>
      <c r="D4400" t="s">
        <v>1402</v>
      </c>
      <c r="E4400">
        <v>9.0436989000000008</v>
      </c>
      <c r="F4400">
        <v>1.38</v>
      </c>
      <c r="G4400">
        <v>35.950904476667098</v>
      </c>
      <c r="H4400">
        <v>-19.870779004593501</v>
      </c>
      <c r="I4400">
        <v>-30.733342584449201</v>
      </c>
      <c r="J4400">
        <v>-6.2418894693338904</v>
      </c>
      <c r="K4400">
        <v>1.83080223253195</v>
      </c>
      <c r="L4400">
        <v>1.59858497459004</v>
      </c>
      <c r="M4400">
        <v>1.0006295728507699</v>
      </c>
      <c r="N4400">
        <v>1.1446078000003499</v>
      </c>
      <c r="O4400">
        <v>81.159420289855007</v>
      </c>
      <c r="Q4400">
        <v>3.1252222082128002E-2</v>
      </c>
    </row>
    <row r="4401" spans="1:17" hidden="1" x14ac:dyDescent="0.3">
      <c r="A4401" t="s">
        <v>8959</v>
      </c>
      <c r="B4401" t="s">
        <v>8960</v>
      </c>
      <c r="C4401" t="str">
        <f>IFERROR(VLOOKUP(Table1[[#This Row],[Ticker]],[1]!Table1[[Symbol]:[Industry]],2,FALSE),"-")</f>
        <v>-</v>
      </c>
      <c r="D4401" t="s">
        <v>246</v>
      </c>
      <c r="E4401">
        <v>9.0366999999999997</v>
      </c>
      <c r="F4401">
        <v>21.85</v>
      </c>
      <c r="G4401">
        <v>72.234326936560194</v>
      </c>
      <c r="H4401">
        <v>4.7816671378239199</v>
      </c>
      <c r="I4401">
        <v>-29.269873687056698</v>
      </c>
      <c r="J4401">
        <v>-3.46971321826187</v>
      </c>
      <c r="K4401">
        <v>23.860897569817201</v>
      </c>
      <c r="L4401">
        <v>21.0864015061345</v>
      </c>
      <c r="M4401">
        <v>43.537750167966699</v>
      </c>
      <c r="N4401">
        <v>0.46797028203839097</v>
      </c>
      <c r="O4401">
        <v>53.729977116704802</v>
      </c>
      <c r="P4401">
        <v>99.543378995433798</v>
      </c>
    </row>
    <row r="4402" spans="1:17" hidden="1" x14ac:dyDescent="0.3">
      <c r="A4402" t="s">
        <v>8961</v>
      </c>
      <c r="B4402" t="s">
        <v>8962</v>
      </c>
      <c r="C4402" t="str">
        <f>IFERROR(VLOOKUP(Table1[[#This Row],[Ticker]],[1]!Table1[[Symbol]:[Industry]],2,FALSE),"-")</f>
        <v>-</v>
      </c>
      <c r="D4402" t="s">
        <v>413</v>
      </c>
      <c r="E4402">
        <v>9.0250000000000004</v>
      </c>
      <c r="F4402">
        <v>18.05</v>
      </c>
      <c r="G4402">
        <v>2.2508499716149299</v>
      </c>
      <c r="H4402">
        <v>2.6537863771146801</v>
      </c>
      <c r="I4402">
        <v>-3.9552677181390701</v>
      </c>
      <c r="J4402">
        <v>17.3967665655601</v>
      </c>
      <c r="K4402">
        <v>16.659719931867102</v>
      </c>
      <c r="L4402">
        <v>15.451061428609499</v>
      </c>
      <c r="M4402">
        <v>70.612652370317505</v>
      </c>
      <c r="N4402">
        <v>0.838083489227331</v>
      </c>
      <c r="O4402">
        <v>10.5263157894736</v>
      </c>
      <c r="P4402">
        <v>60.301953818827698</v>
      </c>
      <c r="Q4402">
        <v>7.2155159202070995E-2</v>
      </c>
    </row>
    <row r="4403" spans="1:17" hidden="1" x14ac:dyDescent="0.3">
      <c r="A4403" t="s">
        <v>8963</v>
      </c>
      <c r="B4403" t="s">
        <v>8964</v>
      </c>
      <c r="C4403" t="str">
        <f>IFERROR(VLOOKUP(Table1[[#This Row],[Ticker]],[1]!Table1[[Symbol]:[Industry]],2,FALSE),"-")</f>
        <v>-</v>
      </c>
      <c r="D4403" t="s">
        <v>413</v>
      </c>
      <c r="E4403">
        <v>9.0195000000000007</v>
      </c>
      <c r="F4403">
        <v>28.5</v>
      </c>
      <c r="G4403">
        <v>-31.2434390370321</v>
      </c>
      <c r="H4403">
        <v>34.478919531151398</v>
      </c>
      <c r="I4403">
        <v>-5.7645617760364898</v>
      </c>
      <c r="J4403">
        <v>5.0576684055664396</v>
      </c>
      <c r="K4403">
        <v>25.017229151501901</v>
      </c>
      <c r="L4403">
        <v>24.885678578662901</v>
      </c>
      <c r="M4403">
        <v>91.237150253186599</v>
      </c>
      <c r="N4403">
        <v>1.37512519884522</v>
      </c>
      <c r="O4403">
        <v>10.3157894736842</v>
      </c>
      <c r="P4403">
        <v>36.428913355672499</v>
      </c>
      <c r="Q4403">
        <v>9.9502651165044004E-2</v>
      </c>
    </row>
    <row r="4404" spans="1:17" hidden="1" x14ac:dyDescent="0.3">
      <c r="A4404" t="s">
        <v>8965</v>
      </c>
      <c r="B4404" t="s">
        <v>8966</v>
      </c>
      <c r="C4404" t="str">
        <f>IFERROR(VLOOKUP(Table1[[#This Row],[Ticker]],[1]!Table1[[Symbol]:[Industry]],2,FALSE),"-")</f>
        <v>-</v>
      </c>
      <c r="D4404" t="s">
        <v>290</v>
      </c>
      <c r="E4404">
        <v>9.0164799999999996</v>
      </c>
      <c r="F4404">
        <v>22</v>
      </c>
      <c r="G4404">
        <v>82.922416202194597</v>
      </c>
      <c r="H4404">
        <v>10.733509494431701</v>
      </c>
      <c r="I4404">
        <v>17.501951533197801</v>
      </c>
      <c r="J4404">
        <v>7.8795378941026</v>
      </c>
      <c r="K4404">
        <v>20.484767934448499</v>
      </c>
      <c r="L4404">
        <v>18.851026529780501</v>
      </c>
      <c r="M4404">
        <v>60.435024039230903</v>
      </c>
      <c r="N4404">
        <v>1.0332677476655701</v>
      </c>
      <c r="O4404">
        <v>26.045454545454501</v>
      </c>
      <c r="P4404">
        <v>113.38506304558599</v>
      </c>
      <c r="Q4404">
        <v>8.3854422120781993E-2</v>
      </c>
    </row>
    <row r="4405" spans="1:17" hidden="1" x14ac:dyDescent="0.3">
      <c r="A4405" t="s">
        <v>8967</v>
      </c>
      <c r="B4405" t="s">
        <v>8968</v>
      </c>
      <c r="C4405" t="str">
        <f>IFERROR(VLOOKUP(Table1[[#This Row],[Ticker]],[1]!Table1[[Symbol]:[Industry]],2,FALSE),"-")</f>
        <v>-</v>
      </c>
      <c r="D4405" t="s">
        <v>75</v>
      </c>
      <c r="E4405">
        <v>8.9979349650000007</v>
      </c>
      <c r="F4405">
        <v>4.0599999999999996</v>
      </c>
      <c r="G4405">
        <v>12.164516201220399</v>
      </c>
      <c r="H4405">
        <v>-7.4089053662493196</v>
      </c>
      <c r="I4405">
        <v>-12.1555134183848</v>
      </c>
      <c r="J4405">
        <v>-0.52089152081954304</v>
      </c>
      <c r="K4405">
        <v>4.18746033379779</v>
      </c>
      <c r="L4405">
        <v>3.9415128978876499</v>
      </c>
      <c r="M4405">
        <v>42.122530770010201</v>
      </c>
      <c r="N4405">
        <v>0.65008961192151804</v>
      </c>
      <c r="O4405">
        <v>24.3842364532019</v>
      </c>
      <c r="P4405">
        <v>58.593749999999901</v>
      </c>
      <c r="Q4405">
        <v>4.6149126748828997E-2</v>
      </c>
    </row>
    <row r="4406" spans="1:17" hidden="1" x14ac:dyDescent="0.3">
      <c r="A4406" t="s">
        <v>8969</v>
      </c>
      <c r="B4406" t="s">
        <v>8970</v>
      </c>
      <c r="C4406" t="str">
        <f>IFERROR(VLOOKUP(Table1[[#This Row],[Ticker]],[1]!Table1[[Symbol]:[Industry]],2,FALSE),"-")</f>
        <v>-</v>
      </c>
      <c r="D4406" t="s">
        <v>344</v>
      </c>
      <c r="E4406">
        <v>8.9862839999999995</v>
      </c>
      <c r="F4406">
        <v>13.11</v>
      </c>
      <c r="G4406">
        <v>30.980916481468999</v>
      </c>
      <c r="H4406">
        <v>-10.729238284105399</v>
      </c>
      <c r="I4406">
        <v>39.826297938426499</v>
      </c>
      <c r="J4406">
        <v>3.4671698362159198</v>
      </c>
      <c r="K4406">
        <v>13.3808416719297</v>
      </c>
      <c r="L4406">
        <v>10.9919536187353</v>
      </c>
      <c r="M4406">
        <v>57.048234971805499</v>
      </c>
      <c r="N4406">
        <v>0.49768702543332999</v>
      </c>
      <c r="O4406">
        <v>43.096872616323402</v>
      </c>
      <c r="P4406">
        <v>117.05298013245</v>
      </c>
      <c r="Q4406">
        <v>0.10239306120465599</v>
      </c>
    </row>
    <row r="4407" spans="1:17" hidden="1" x14ac:dyDescent="0.3">
      <c r="A4407" t="s">
        <v>8971</v>
      </c>
      <c r="B4407" t="s">
        <v>8972</v>
      </c>
      <c r="C4407" t="str">
        <f>IFERROR(VLOOKUP(Table1[[#This Row],[Ticker]],[1]!Table1[[Symbol]:[Industry]],2,FALSE),"-")</f>
        <v>-</v>
      </c>
      <c r="D4407" t="s">
        <v>553</v>
      </c>
      <c r="E4407">
        <v>8.9862330499999992</v>
      </c>
      <c r="F4407">
        <v>5.85</v>
      </c>
      <c r="G4407">
        <v>45.656786829608201</v>
      </c>
      <c r="H4407">
        <v>2.7622176284030702</v>
      </c>
      <c r="I4407">
        <v>19.8469435840721</v>
      </c>
      <c r="J4407">
        <v>-0.76243741453936598</v>
      </c>
      <c r="K4407">
        <v>5.8098918307682004</v>
      </c>
      <c r="L4407">
        <v>5.0046889505861696</v>
      </c>
      <c r="M4407">
        <v>41.344570213874199</v>
      </c>
      <c r="N4407">
        <v>0.68503848948775103</v>
      </c>
      <c r="O4407">
        <v>34.871794871794798</v>
      </c>
      <c r="P4407">
        <v>92.434210526315695</v>
      </c>
      <c r="Q4407">
        <v>4.9655907784062002E-2</v>
      </c>
    </row>
    <row r="4408" spans="1:17" hidden="1" x14ac:dyDescent="0.3">
      <c r="A4408" t="s">
        <v>8973</v>
      </c>
      <c r="B4408" t="s">
        <v>8974</v>
      </c>
      <c r="C4408" t="str">
        <f>IFERROR(VLOOKUP(Table1[[#This Row],[Ticker]],[1]!Table1[[Symbol]:[Industry]],2,FALSE),"-")</f>
        <v>-</v>
      </c>
      <c r="D4408" t="s">
        <v>62</v>
      </c>
      <c r="E4408">
        <v>8.9855464999999999</v>
      </c>
      <c r="F4408">
        <v>6.66</v>
      </c>
      <c r="G4408">
        <v>44.367194069427299</v>
      </c>
      <c r="H4408">
        <v>16.738907605093001</v>
      </c>
      <c r="I4408">
        <v>30.397879135007699</v>
      </c>
      <c r="J4408">
        <v>17.564964720691901</v>
      </c>
      <c r="K4408">
        <v>5.3058574289415601</v>
      </c>
      <c r="L4408">
        <v>4.7527643148678598</v>
      </c>
      <c r="M4408">
        <v>77.254865516694593</v>
      </c>
      <c r="N4408">
        <v>1.8711641287160901</v>
      </c>
      <c r="O4408">
        <v>4.8048048048048004</v>
      </c>
      <c r="P4408">
        <v>108.12499999999901</v>
      </c>
      <c r="Q4408">
        <v>5.1400542364208997E-2</v>
      </c>
    </row>
    <row r="4409" spans="1:17" hidden="1" x14ac:dyDescent="0.3">
      <c r="A4409" t="s">
        <v>8975</v>
      </c>
      <c r="B4409" t="s">
        <v>8976</v>
      </c>
      <c r="C4409" t="str">
        <f>IFERROR(VLOOKUP(Table1[[#This Row],[Ticker]],[1]!Table1[[Symbol]:[Industry]],2,FALSE),"-")</f>
        <v>-</v>
      </c>
      <c r="E4409">
        <v>8.9779091999999991</v>
      </c>
      <c r="F4409">
        <v>28.7</v>
      </c>
      <c r="G4409">
        <v>-4.8948394093716301</v>
      </c>
      <c r="H4409">
        <v>16.4551469213323</v>
      </c>
      <c r="I4409">
        <v>9.5973841177472892</v>
      </c>
      <c r="J4409">
        <v>9.4794980693315907</v>
      </c>
      <c r="M4409">
        <v>100</v>
      </c>
      <c r="O4409">
        <v>0</v>
      </c>
      <c r="P4409">
        <v>27.5555555555555</v>
      </c>
    </row>
    <row r="4410" spans="1:17" hidden="1" x14ac:dyDescent="0.3">
      <c r="A4410" t="s">
        <v>8977</v>
      </c>
      <c r="B4410" t="s">
        <v>8978</v>
      </c>
      <c r="C4410" t="str">
        <f>IFERROR(VLOOKUP(Table1[[#This Row],[Ticker]],[1]!Table1[[Symbol]:[Industry]],2,FALSE),"-")</f>
        <v>-</v>
      </c>
      <c r="E4410">
        <v>8.9644567099999897</v>
      </c>
      <c r="F4410">
        <v>8.1999999999999993</v>
      </c>
      <c r="G4410">
        <v>31.290270992504201</v>
      </c>
      <c r="H4410">
        <v>-13.167075300889801</v>
      </c>
      <c r="I4410">
        <v>-9.5377782163799196</v>
      </c>
      <c r="J4410">
        <v>-2.6604208071846802</v>
      </c>
      <c r="K4410">
        <v>8.9316752918538302</v>
      </c>
      <c r="L4410">
        <v>8.49557082525717</v>
      </c>
      <c r="M4410">
        <v>24.316924185981701</v>
      </c>
      <c r="N4410">
        <v>1.62825709322524</v>
      </c>
      <c r="O4410">
        <v>28.658536585365798</v>
      </c>
      <c r="P4410">
        <v>86.363636363636303</v>
      </c>
      <c r="Q4410">
        <v>4.6492177444955998E-2</v>
      </c>
    </row>
    <row r="4411" spans="1:17" hidden="1" x14ac:dyDescent="0.3">
      <c r="A4411" t="s">
        <v>8979</v>
      </c>
      <c r="B4411" t="s">
        <v>8980</v>
      </c>
      <c r="C4411" t="str">
        <f>IFERROR(VLOOKUP(Table1[[#This Row],[Ticker]],[1]!Table1[[Symbol]:[Industry]],2,FALSE),"-")</f>
        <v>-</v>
      </c>
      <c r="D4411" t="s">
        <v>613</v>
      </c>
      <c r="E4411">
        <v>8.9569734029999992</v>
      </c>
      <c r="F4411">
        <v>7.73</v>
      </c>
      <c r="G4411">
        <v>31.9996026444588</v>
      </c>
      <c r="H4411">
        <v>-1.47962306185576</v>
      </c>
      <c r="I4411">
        <v>-17.295370088229198</v>
      </c>
      <c r="J4411">
        <v>-3.6011470919587101</v>
      </c>
      <c r="K4411">
        <v>7.5176108341947696</v>
      </c>
      <c r="L4411">
        <v>6.9581972969546104</v>
      </c>
      <c r="M4411">
        <v>46.115104245542298</v>
      </c>
      <c r="N4411">
        <v>0.81837085254497699</v>
      </c>
      <c r="O4411">
        <v>20.569210866752901</v>
      </c>
      <c r="P4411">
        <v>79.767441860465098</v>
      </c>
      <c r="Q4411">
        <v>0.115695942919738</v>
      </c>
    </row>
    <row r="4412" spans="1:17" hidden="1" x14ac:dyDescent="0.3">
      <c r="A4412" t="s">
        <v>8981</v>
      </c>
      <c r="B4412" t="s">
        <v>8982</v>
      </c>
      <c r="C4412" t="str">
        <f>IFERROR(VLOOKUP(Table1[[#This Row],[Ticker]],[1]!Table1[[Symbol]:[Industry]],2,FALSE),"-")</f>
        <v>-</v>
      </c>
      <c r="E4412">
        <v>8.9366400000000006</v>
      </c>
      <c r="F4412">
        <v>42.8</v>
      </c>
      <c r="G4412">
        <v>7.3479633001965201</v>
      </c>
      <c r="H4412">
        <v>-3.7541890418497501</v>
      </c>
      <c r="I4412">
        <v>-0.62536179462942498</v>
      </c>
      <c r="J4412">
        <v>-0.76243741453936598</v>
      </c>
      <c r="K4412">
        <v>41.646193027552002</v>
      </c>
      <c r="L4412">
        <v>38.862753493177699</v>
      </c>
      <c r="M4412">
        <v>98.801227579490799</v>
      </c>
      <c r="N4412">
        <v>1.6042780748663099</v>
      </c>
      <c r="O4412">
        <v>5</v>
      </c>
      <c r="P4412">
        <v>55.636363636363598</v>
      </c>
    </row>
    <row r="4413" spans="1:17" hidden="1" x14ac:dyDescent="0.3">
      <c r="A4413" t="s">
        <v>8983</v>
      </c>
      <c r="B4413" t="s">
        <v>8984</v>
      </c>
      <c r="C4413" t="str">
        <f>IFERROR(VLOOKUP(Table1[[#This Row],[Ticker]],[1]!Table1[[Symbol]:[Industry]],2,FALSE),"-")</f>
        <v>-</v>
      </c>
      <c r="D4413" t="s">
        <v>637</v>
      </c>
      <c r="E4413">
        <v>8.9309879999999993</v>
      </c>
      <c r="F4413">
        <v>6.15</v>
      </c>
      <c r="G4413">
        <v>61.097963300196497</v>
      </c>
      <c r="H4413">
        <v>-4.2521056688784196</v>
      </c>
      <c r="I4413">
        <v>1.3498553356027601</v>
      </c>
      <c r="J4413">
        <v>-8.2845613083446796</v>
      </c>
      <c r="K4413">
        <v>5.5876420004041503</v>
      </c>
      <c r="L4413">
        <v>4.5413458800139797</v>
      </c>
      <c r="M4413">
        <v>49.137844494793498</v>
      </c>
      <c r="N4413">
        <v>0.88942582890114397</v>
      </c>
      <c r="O4413">
        <v>12.357723577235699</v>
      </c>
      <c r="P4413">
        <v>141.17647058823499</v>
      </c>
      <c r="Q4413">
        <v>0.14160006724372201</v>
      </c>
    </row>
    <row r="4414" spans="1:17" hidden="1" x14ac:dyDescent="0.3">
      <c r="A4414" t="s">
        <v>8985</v>
      </c>
      <c r="B4414" t="s">
        <v>8986</v>
      </c>
      <c r="C4414" t="str">
        <f>IFERROR(VLOOKUP(Table1[[#This Row],[Ticker]],[1]!Table1[[Symbol]:[Industry]],2,FALSE),"-")</f>
        <v>-</v>
      </c>
      <c r="D4414" t="s">
        <v>700</v>
      </c>
      <c r="E4414">
        <v>8.9285349999999397</v>
      </c>
      <c r="F4414">
        <v>8.75</v>
      </c>
      <c r="G4414">
        <v>-26.4020366998034</v>
      </c>
      <c r="H4414">
        <v>-5.0559641897787397</v>
      </c>
      <c r="I4414">
        <v>-11.909813172684499</v>
      </c>
      <c r="J4414">
        <v>-0.76243741453936598</v>
      </c>
      <c r="K4414">
        <v>8.75</v>
      </c>
      <c r="L4414">
        <v>8.75</v>
      </c>
      <c r="M4414">
        <v>50</v>
      </c>
      <c r="O4414">
        <v>0</v>
      </c>
      <c r="P4414">
        <v>0</v>
      </c>
    </row>
    <row r="4415" spans="1:17" hidden="1" x14ac:dyDescent="0.3">
      <c r="A4415" t="s">
        <v>8987</v>
      </c>
      <c r="B4415" t="s">
        <v>8988</v>
      </c>
      <c r="C4415" t="str">
        <f>IFERROR(VLOOKUP(Table1[[#This Row],[Ticker]],[1]!Table1[[Symbol]:[Industry]],2,FALSE),"-")</f>
        <v>-</v>
      </c>
      <c r="D4415" t="s">
        <v>1402</v>
      </c>
      <c r="E4415">
        <v>8.9141864349999995</v>
      </c>
      <c r="F4415">
        <v>27.49</v>
      </c>
      <c r="G4415">
        <v>-28.850581767227101</v>
      </c>
      <c r="H4415">
        <v>16.192988031512101</v>
      </c>
      <c r="I4415">
        <v>3.7888400259686401</v>
      </c>
      <c r="J4415">
        <v>-2.0589232555492498</v>
      </c>
      <c r="K4415">
        <v>25.688688513122202</v>
      </c>
      <c r="L4415">
        <v>24.4207025543074</v>
      </c>
      <c r="M4415">
        <v>62.546534731368297</v>
      </c>
      <c r="N4415">
        <v>1.6802410325499699</v>
      </c>
      <c r="O4415">
        <v>16.1149508912331</v>
      </c>
      <c r="P4415">
        <v>69.169230769230694</v>
      </c>
      <c r="Q4415">
        <v>9.2866120067608998E-2</v>
      </c>
    </row>
    <row r="4416" spans="1:17" hidden="1" x14ac:dyDescent="0.3">
      <c r="A4416" t="s">
        <v>8989</v>
      </c>
      <c r="B4416" t="s">
        <v>8990</v>
      </c>
      <c r="C4416" t="str">
        <f>IFERROR(VLOOKUP(Table1[[#This Row],[Ticker]],[1]!Table1[[Symbol]:[Industry]],2,FALSE),"-")</f>
        <v>-</v>
      </c>
      <c r="D4416" t="s">
        <v>637</v>
      </c>
      <c r="E4416">
        <v>8.9109504000000008</v>
      </c>
      <c r="F4416">
        <v>23.5</v>
      </c>
      <c r="G4416">
        <v>-4.7034349390577201</v>
      </c>
      <c r="H4416">
        <v>-5.5584767525928003</v>
      </c>
      <c r="I4416">
        <v>-15.558849663049401</v>
      </c>
      <c r="J4416">
        <v>-0.84654170385812</v>
      </c>
      <c r="K4416">
        <v>23.702483562375299</v>
      </c>
      <c r="L4416">
        <v>23.7462033121231</v>
      </c>
      <c r="M4416">
        <v>39.804933029915901</v>
      </c>
      <c r="N4416">
        <v>1.03779957794556E-2</v>
      </c>
      <c r="O4416">
        <v>24.468085106382901</v>
      </c>
      <c r="P4416">
        <v>40.466228332337103</v>
      </c>
      <c r="Q4416">
        <v>3.7397017177388997E-2</v>
      </c>
    </row>
    <row r="4417" spans="1:17" hidden="1" x14ac:dyDescent="0.3">
      <c r="A4417" t="s">
        <v>8991</v>
      </c>
      <c r="B4417" t="s">
        <v>3103</v>
      </c>
      <c r="C4417" t="str">
        <f>IFERROR(VLOOKUP(Table1[[#This Row],[Ticker]],[1]!Table1[[Symbol]:[Industry]],2,FALSE),"-")</f>
        <v>-</v>
      </c>
      <c r="D4417" t="s">
        <v>122</v>
      </c>
      <c r="E4417">
        <v>8.9006000000000007</v>
      </c>
      <c r="F4417">
        <v>7.59</v>
      </c>
      <c r="G4417">
        <v>-14.948292206411301</v>
      </c>
      <c r="H4417">
        <v>-16.936010325880201</v>
      </c>
      <c r="I4417">
        <v>-19.348837562928399</v>
      </c>
      <c r="J4417">
        <v>-2.6879829857845499</v>
      </c>
      <c r="K4417">
        <v>7.4354792157687699</v>
      </c>
      <c r="L4417">
        <v>7.3676769730506599</v>
      </c>
      <c r="M4417">
        <v>49.909593606789798</v>
      </c>
      <c r="N4417">
        <v>0.961366929489471</v>
      </c>
      <c r="O4417">
        <v>22.134387351778599</v>
      </c>
      <c r="P4417">
        <v>28.209459459459399</v>
      </c>
      <c r="Q4417">
        <v>9.1915867522440006E-2</v>
      </c>
    </row>
    <row r="4418" spans="1:17" hidden="1" x14ac:dyDescent="0.3">
      <c r="A4418" t="s">
        <v>8992</v>
      </c>
      <c r="B4418" t="s">
        <v>8993</v>
      </c>
      <c r="C4418" t="str">
        <f>IFERROR(VLOOKUP(Table1[[#This Row],[Ticker]],[1]!Table1[[Symbol]:[Industry]],2,FALSE),"-")</f>
        <v>-</v>
      </c>
      <c r="D4418" t="s">
        <v>62</v>
      </c>
      <c r="E4418">
        <v>8.8484999999999996</v>
      </c>
      <c r="F4418">
        <v>60.13</v>
      </c>
      <c r="G4418">
        <v>63.859100012946101</v>
      </c>
      <c r="H4418">
        <v>-10.3689657949151</v>
      </c>
      <c r="I4418">
        <v>-34.651686486316798</v>
      </c>
      <c r="J4418">
        <v>-12.691371424691599</v>
      </c>
      <c r="K4418">
        <v>68.170756391990395</v>
      </c>
      <c r="L4418">
        <v>62.920124418413003</v>
      </c>
      <c r="M4418">
        <v>31.166926072562401</v>
      </c>
      <c r="N4418">
        <v>1.7566709158353599</v>
      </c>
      <c r="O4418">
        <v>44.686512556128299</v>
      </c>
      <c r="P4418">
        <v>121.310268678689</v>
      </c>
      <c r="Q4418">
        <v>6.8009137243894E-2</v>
      </c>
    </row>
    <row r="4419" spans="1:17" hidden="1" x14ac:dyDescent="0.3">
      <c r="A4419" t="s">
        <v>8994</v>
      </c>
      <c r="B4419" t="s">
        <v>8995</v>
      </c>
      <c r="C4419" t="str">
        <f>IFERROR(VLOOKUP(Table1[[#This Row],[Ticker]],[1]!Table1[[Symbol]:[Industry]],2,FALSE),"-")</f>
        <v>-</v>
      </c>
      <c r="E4419">
        <v>8.8355128559999994</v>
      </c>
      <c r="F4419">
        <v>4.37</v>
      </c>
      <c r="G4419">
        <v>13.214576718726899</v>
      </c>
      <c r="H4419">
        <v>8.9746480551192107</v>
      </c>
      <c r="I4419">
        <v>-30.379962426415801</v>
      </c>
      <c r="J4419">
        <v>-2.0869407257976502</v>
      </c>
      <c r="K4419">
        <v>4.25052077730302</v>
      </c>
      <c r="L4419">
        <v>4.4657957595690601</v>
      </c>
      <c r="M4419">
        <v>57.111831385155497</v>
      </c>
      <c r="N4419">
        <v>1.5801401761862399</v>
      </c>
      <c r="O4419">
        <v>126.544622425629</v>
      </c>
      <c r="P4419">
        <v>74.8</v>
      </c>
      <c r="Q4419">
        <v>3.9960665729698003E-2</v>
      </c>
    </row>
    <row r="4420" spans="1:17" hidden="1" x14ac:dyDescent="0.3">
      <c r="A4420" t="s">
        <v>8996</v>
      </c>
      <c r="B4420" t="s">
        <v>8997</v>
      </c>
      <c r="C4420" t="str">
        <f>IFERROR(VLOOKUP(Table1[[#This Row],[Ticker]],[1]!Table1[[Symbol]:[Industry]],2,FALSE),"-")</f>
        <v>-</v>
      </c>
      <c r="E4420">
        <v>8.7808499999999992</v>
      </c>
      <c r="F4420">
        <v>15.01</v>
      </c>
      <c r="G4420">
        <v>53.790040130928801</v>
      </c>
      <c r="H4420">
        <v>-3.4998072209018698</v>
      </c>
      <c r="I4420">
        <v>-57.994583287627002</v>
      </c>
      <c r="J4420">
        <v>3.1129951114121899</v>
      </c>
      <c r="K4420">
        <v>16.9069393541069</v>
      </c>
      <c r="L4420">
        <v>18.013190232733098</v>
      </c>
      <c r="M4420">
        <v>73.627728523274996</v>
      </c>
      <c r="N4420">
        <v>0.31897926634768697</v>
      </c>
      <c r="O4420">
        <v>93.004663557628206</v>
      </c>
      <c r="P4420">
        <v>80.192076830732205</v>
      </c>
    </row>
    <row r="4421" spans="1:17" hidden="1" x14ac:dyDescent="0.3">
      <c r="A4421" t="s">
        <v>8998</v>
      </c>
      <c r="B4421" t="s">
        <v>8999</v>
      </c>
      <c r="C4421" t="str">
        <f>IFERROR(VLOOKUP(Table1[[#This Row],[Ticker]],[1]!Table1[[Symbol]:[Industry]],2,FALSE),"-")</f>
        <v>-</v>
      </c>
      <c r="D4421" t="s">
        <v>416</v>
      </c>
      <c r="E4421">
        <v>8.7743088</v>
      </c>
      <c r="F4421">
        <v>9.01</v>
      </c>
      <c r="G4421">
        <v>-13.7770366998034</v>
      </c>
      <c r="H4421">
        <v>-29.215964189778699</v>
      </c>
      <c r="I4421">
        <v>-29.173357708956299</v>
      </c>
      <c r="J4421">
        <v>-3.4318419319931599</v>
      </c>
      <c r="K4421">
        <v>11.088197491786399</v>
      </c>
      <c r="L4421">
        <v>10.7661570988453</v>
      </c>
      <c r="M4421">
        <v>25.416463791334699</v>
      </c>
      <c r="N4421">
        <v>0.25126954097381199</v>
      </c>
      <c r="O4421">
        <v>79.467258601553795</v>
      </c>
      <c r="P4421">
        <v>55.0774526678141</v>
      </c>
      <c r="Q4421">
        <v>2.6542158477118001E-2</v>
      </c>
    </row>
    <row r="4422" spans="1:17" hidden="1" x14ac:dyDescent="0.3">
      <c r="A4422" t="s">
        <v>9000</v>
      </c>
      <c r="B4422" t="s">
        <v>9001</v>
      </c>
      <c r="C4422" t="str">
        <f>IFERROR(VLOOKUP(Table1[[#This Row],[Ticker]],[1]!Table1[[Symbol]:[Industry]],2,FALSE),"-")</f>
        <v>-</v>
      </c>
      <c r="D4422" t="s">
        <v>413</v>
      </c>
      <c r="E4422">
        <v>8.7159999999999993</v>
      </c>
      <c r="F4422">
        <v>21.79</v>
      </c>
      <c r="G4422">
        <v>20.927239838397998</v>
      </c>
      <c r="H4422">
        <v>-5.0559641897787397</v>
      </c>
      <c r="I4422">
        <v>-6.9483488181566102</v>
      </c>
      <c r="J4422">
        <v>-0.76243741453936598</v>
      </c>
      <c r="K4422">
        <v>21.521450373713201</v>
      </c>
      <c r="L4422">
        <v>18.202399787529501</v>
      </c>
      <c r="M4422">
        <v>100</v>
      </c>
      <c r="O4422">
        <v>0</v>
      </c>
      <c r="P4422">
        <v>47.329276538201398</v>
      </c>
    </row>
    <row r="4423" spans="1:17" hidden="1" x14ac:dyDescent="0.3">
      <c r="A4423" t="s">
        <v>9002</v>
      </c>
      <c r="B4423" t="s">
        <v>9003</v>
      </c>
      <c r="C4423" t="str">
        <f>IFERROR(VLOOKUP(Table1[[#This Row],[Ticker]],[1]!Table1[[Symbol]:[Industry]],2,FALSE),"-")</f>
        <v>-</v>
      </c>
      <c r="E4423">
        <v>8.7086950000000005</v>
      </c>
      <c r="F4423">
        <v>25.2</v>
      </c>
      <c r="G4423">
        <v>55.942391664885299</v>
      </c>
      <c r="H4423">
        <v>64.381375963673904</v>
      </c>
      <c r="I4423">
        <v>45.590186827315399</v>
      </c>
      <c r="J4423">
        <v>6.0924012951380497</v>
      </c>
      <c r="K4423">
        <v>21.508217305391799</v>
      </c>
      <c r="L4423">
        <v>17.431914891098401</v>
      </c>
      <c r="M4423">
        <v>52.548628108934103</v>
      </c>
      <c r="N4423">
        <v>1.00705624972916</v>
      </c>
      <c r="O4423">
        <v>34.880952380952301</v>
      </c>
      <c r="P4423">
        <v>99.209486166007807</v>
      </c>
      <c r="Q4423">
        <v>9.4749237032333997E-2</v>
      </c>
    </row>
    <row r="4424" spans="1:17" hidden="1" x14ac:dyDescent="0.3">
      <c r="A4424" t="s">
        <v>9004</v>
      </c>
      <c r="B4424" t="s">
        <v>9005</v>
      </c>
      <c r="C4424" t="str">
        <f>IFERROR(VLOOKUP(Table1[[#This Row],[Ticker]],[1]!Table1[[Symbol]:[Industry]],2,FALSE),"-")</f>
        <v>-</v>
      </c>
      <c r="D4424" t="s">
        <v>384</v>
      </c>
      <c r="E4424">
        <v>8.6869443760379301</v>
      </c>
      <c r="F4424">
        <v>17.100000000000001</v>
      </c>
      <c r="G4424">
        <v>158.597963300196</v>
      </c>
      <c r="H4424">
        <v>-5.0559641897787397</v>
      </c>
      <c r="I4424">
        <v>81.967737847723598</v>
      </c>
      <c r="J4424">
        <v>-0.76243741453936598</v>
      </c>
      <c r="K4424">
        <v>17.024569582004201</v>
      </c>
      <c r="L4424">
        <v>14.1607573080676</v>
      </c>
      <c r="M4424">
        <v>52.558837165662098</v>
      </c>
      <c r="O4424">
        <v>17.660818713450201</v>
      </c>
      <c r="P4424">
        <v>232.03883495145601</v>
      </c>
    </row>
    <row r="4425" spans="1:17" hidden="1" x14ac:dyDescent="0.3">
      <c r="A4425" t="s">
        <v>9006</v>
      </c>
      <c r="B4425" t="s">
        <v>9007</v>
      </c>
      <c r="C4425" t="str">
        <f>IFERROR(VLOOKUP(Table1[[#This Row],[Ticker]],[1]!Table1[[Symbol]:[Industry]],2,FALSE),"-")</f>
        <v>-</v>
      </c>
      <c r="D4425" t="s">
        <v>413</v>
      </c>
      <c r="E4425">
        <v>8.6501249999999992</v>
      </c>
      <c r="F4425">
        <v>116.5</v>
      </c>
      <c r="G4425">
        <v>-26.4020366998034</v>
      </c>
      <c r="H4425">
        <v>-5.0559641897787397</v>
      </c>
      <c r="I4425">
        <v>-11.909813172684499</v>
      </c>
      <c r="J4425">
        <v>-0.76243741453936598</v>
      </c>
      <c r="K4425">
        <v>116.49999910955</v>
      </c>
      <c r="L4425">
        <v>116.484331936638</v>
      </c>
      <c r="M4425">
        <v>100</v>
      </c>
      <c r="O4425">
        <v>0</v>
      </c>
      <c r="P4425">
        <v>0.43103448275862899</v>
      </c>
    </row>
    <row r="4426" spans="1:17" hidden="1" x14ac:dyDescent="0.3">
      <c r="A4426" t="s">
        <v>9008</v>
      </c>
      <c r="B4426" t="s">
        <v>9009</v>
      </c>
      <c r="C4426" t="str">
        <f>IFERROR(VLOOKUP(Table1[[#This Row],[Ticker]],[1]!Table1[[Symbol]:[Industry]],2,FALSE),"-")</f>
        <v>-</v>
      </c>
      <c r="E4426">
        <v>8.6371950000000002</v>
      </c>
      <c r="F4426">
        <v>6.61</v>
      </c>
      <c r="G4426">
        <v>6.0414951277119302</v>
      </c>
      <c r="H4426">
        <v>-9.5004086342231808</v>
      </c>
      <c r="I4426">
        <v>-5.4685893401563499</v>
      </c>
      <c r="J4426">
        <v>8.5595964837657093</v>
      </c>
      <c r="K4426">
        <v>6.5585567677296703</v>
      </c>
      <c r="L4426">
        <v>5.9314333312491696</v>
      </c>
      <c r="M4426">
        <v>52.237933235298698</v>
      </c>
      <c r="N4426">
        <v>0.750446694460988</v>
      </c>
      <c r="O4426">
        <v>35.400907715582399</v>
      </c>
      <c r="P4426">
        <v>83.6111111111111</v>
      </c>
      <c r="Q4426">
        <v>-5.8448087073258E-2</v>
      </c>
    </row>
    <row r="4427" spans="1:17" hidden="1" x14ac:dyDescent="0.3">
      <c r="A4427" t="s">
        <v>9010</v>
      </c>
      <c r="B4427" t="s">
        <v>9011</v>
      </c>
      <c r="C4427" t="str">
        <f>IFERROR(VLOOKUP(Table1[[#This Row],[Ticker]],[1]!Table1[[Symbol]:[Industry]],2,FALSE),"-")</f>
        <v>-</v>
      </c>
      <c r="D4427" t="s">
        <v>413</v>
      </c>
      <c r="E4427">
        <v>8.6320200000000007</v>
      </c>
      <c r="F4427">
        <v>32.14</v>
      </c>
      <c r="G4427">
        <v>85.045331721249198</v>
      </c>
      <c r="H4427">
        <v>47.308396188518898</v>
      </c>
      <c r="I4427">
        <v>72.802830505476393</v>
      </c>
      <c r="J4427">
        <v>20.705816553714602</v>
      </c>
      <c r="K4427">
        <v>22.4035286017617</v>
      </c>
      <c r="L4427">
        <v>20.803903796031499</v>
      </c>
      <c r="M4427">
        <v>98.067645962591698</v>
      </c>
      <c r="N4427">
        <v>3.4546435999743301</v>
      </c>
      <c r="O4427">
        <v>0</v>
      </c>
      <c r="P4427">
        <v>157.945425361155</v>
      </c>
      <c r="Q4427">
        <v>0.119253035602852</v>
      </c>
    </row>
    <row r="4428" spans="1:17" hidden="1" x14ac:dyDescent="0.3">
      <c r="A4428" t="s">
        <v>9012</v>
      </c>
      <c r="B4428" t="s">
        <v>9013</v>
      </c>
      <c r="C4428" t="str">
        <f>IFERROR(VLOOKUP(Table1[[#This Row],[Ticker]],[1]!Table1[[Symbol]:[Industry]],2,FALSE),"-")</f>
        <v>-</v>
      </c>
      <c r="D4428" t="s">
        <v>371</v>
      </c>
      <c r="E4428">
        <v>8.6294459000000003</v>
      </c>
      <c r="F4428">
        <v>18.5</v>
      </c>
      <c r="G4428">
        <v>17.008816013374801</v>
      </c>
      <c r="H4428">
        <v>-23.520085045842499</v>
      </c>
      <c r="I4428">
        <v>9.8808385718842597</v>
      </c>
      <c r="J4428">
        <v>-10.432358381531399</v>
      </c>
      <c r="K4428">
        <v>19.411660674910198</v>
      </c>
      <c r="L4428">
        <v>16.782757988683901</v>
      </c>
      <c r="M4428">
        <v>1.85722985483125</v>
      </c>
      <c r="N4428">
        <v>0.61549518374952095</v>
      </c>
      <c r="O4428">
        <v>49.837837837837803</v>
      </c>
      <c r="P4428">
        <v>101.74482006543001</v>
      </c>
      <c r="Q4428">
        <v>0.20428632122989501</v>
      </c>
    </row>
    <row r="4429" spans="1:17" hidden="1" x14ac:dyDescent="0.3">
      <c r="A4429" t="s">
        <v>9014</v>
      </c>
      <c r="B4429" t="s">
        <v>9015</v>
      </c>
      <c r="C4429" t="str">
        <f>IFERROR(VLOOKUP(Table1[[#This Row],[Ticker]],[1]!Table1[[Symbol]:[Industry]],2,FALSE),"-")</f>
        <v>-</v>
      </c>
      <c r="D4429" t="s">
        <v>553</v>
      </c>
      <c r="E4429">
        <v>8.6029909999999994</v>
      </c>
      <c r="F4429">
        <v>18.5</v>
      </c>
      <c r="G4429">
        <v>83.110987082755997</v>
      </c>
      <c r="H4429">
        <v>-2.1307204194645499</v>
      </c>
      <c r="I4429">
        <v>15.5006551468746</v>
      </c>
      <c r="J4429">
        <v>-3.2765472144367398</v>
      </c>
      <c r="K4429">
        <v>18.0062511328806</v>
      </c>
      <c r="L4429">
        <v>15.3535350158035</v>
      </c>
      <c r="M4429">
        <v>50.435763208014002</v>
      </c>
      <c r="N4429">
        <v>1.1381190509947301</v>
      </c>
      <c r="O4429">
        <v>12.8108108108108</v>
      </c>
      <c r="P4429">
        <v>112.64367816091899</v>
      </c>
      <c r="Q4429">
        <v>9.7715186279804994E-2</v>
      </c>
    </row>
    <row r="4430" spans="1:17" hidden="1" x14ac:dyDescent="0.3">
      <c r="A4430" t="s">
        <v>9016</v>
      </c>
      <c r="B4430" t="s">
        <v>9017</v>
      </c>
      <c r="C4430" t="str">
        <f>IFERROR(VLOOKUP(Table1[[#This Row],[Ticker]],[1]!Table1[[Symbol]:[Industry]],2,FALSE),"-")</f>
        <v>-</v>
      </c>
      <c r="D4430" t="s">
        <v>926</v>
      </c>
      <c r="E4430">
        <v>8.5967500000000001</v>
      </c>
      <c r="F4430">
        <v>12.01</v>
      </c>
      <c r="G4430">
        <v>-26.151619337532999</v>
      </c>
      <c r="H4430">
        <v>2.3007509513675402</v>
      </c>
      <c r="I4430">
        <v>11.017515384121999</v>
      </c>
      <c r="J4430">
        <v>-0.20153997864192799</v>
      </c>
      <c r="K4430">
        <v>11.788980402920201</v>
      </c>
      <c r="L4430">
        <v>11.399823091941199</v>
      </c>
      <c r="M4430">
        <v>57.663788599376304</v>
      </c>
      <c r="N4430">
        <v>0.61849305985064595</v>
      </c>
      <c r="O4430">
        <v>23.646960865945001</v>
      </c>
      <c r="P4430">
        <v>34.943820224718998</v>
      </c>
      <c r="Q4430">
        <v>3.9180026993893002E-2</v>
      </c>
    </row>
    <row r="4431" spans="1:17" hidden="1" x14ac:dyDescent="0.3">
      <c r="A4431" t="s">
        <v>9018</v>
      </c>
      <c r="B4431" t="s">
        <v>9019</v>
      </c>
      <c r="C4431" t="str">
        <f>IFERROR(VLOOKUP(Table1[[#This Row],[Ticker]],[1]!Table1[[Symbol]:[Industry]],2,FALSE),"-")</f>
        <v>-</v>
      </c>
      <c r="D4431" t="s">
        <v>711</v>
      </c>
      <c r="E4431">
        <v>8.5756189999999997</v>
      </c>
      <c r="F4431">
        <v>74.5</v>
      </c>
      <c r="G4431">
        <v>41.5136270890182</v>
      </c>
      <c r="H4431">
        <v>4.64446377027833</v>
      </c>
      <c r="I4431">
        <v>23.2743639276602</v>
      </c>
      <c r="J4431">
        <v>4.9710975778984103</v>
      </c>
      <c r="K4431">
        <v>70.116991541463193</v>
      </c>
      <c r="L4431">
        <v>60.152139336889498</v>
      </c>
      <c r="M4431">
        <v>52.364653728359698</v>
      </c>
      <c r="N4431">
        <v>1.0547209415758501</v>
      </c>
      <c r="O4431">
        <v>3.2214765100671201</v>
      </c>
      <c r="P4431">
        <v>73.659673659673601</v>
      </c>
    </row>
    <row r="4432" spans="1:17" hidden="1" x14ac:dyDescent="0.3">
      <c r="A4432" t="s">
        <v>9020</v>
      </c>
      <c r="B4432" t="s">
        <v>9021</v>
      </c>
      <c r="C4432" t="str">
        <f>IFERROR(VLOOKUP(Table1[[#This Row],[Ticker]],[1]!Table1[[Symbol]:[Industry]],2,FALSE),"-")</f>
        <v>-</v>
      </c>
      <c r="D4432" t="s">
        <v>1091</v>
      </c>
      <c r="E4432">
        <v>8.5437992000000005</v>
      </c>
      <c r="F4432">
        <v>7.11</v>
      </c>
      <c r="G4432">
        <v>70.550871887454093</v>
      </c>
      <c r="H4432">
        <v>-0.87685971216679703</v>
      </c>
      <c r="I4432">
        <v>32.309253764435098</v>
      </c>
      <c r="J4432">
        <v>-8.31210628871154</v>
      </c>
      <c r="K4432">
        <v>6.6405648203241796</v>
      </c>
      <c r="L4432">
        <v>5.5453063099151896</v>
      </c>
      <c r="M4432">
        <v>30.244639588919998</v>
      </c>
      <c r="N4432">
        <v>0.42550667186704599</v>
      </c>
      <c r="O4432">
        <v>21.237693389592099</v>
      </c>
      <c r="P4432">
        <v>143.49315068493101</v>
      </c>
      <c r="Q4432">
        <v>-4.9000561688609997E-3</v>
      </c>
    </row>
    <row r="4433" spans="1:17" hidden="1" x14ac:dyDescent="0.3">
      <c r="A4433" t="s">
        <v>9022</v>
      </c>
      <c r="B4433" t="s">
        <v>9023</v>
      </c>
      <c r="C4433" t="str">
        <f>IFERROR(VLOOKUP(Table1[[#This Row],[Ticker]],[1]!Table1[[Symbol]:[Industry]],2,FALSE),"-")</f>
        <v>-</v>
      </c>
      <c r="D4433" t="s">
        <v>553</v>
      </c>
      <c r="E4433">
        <v>8.5276800000000001</v>
      </c>
      <c r="F4433">
        <v>27.8</v>
      </c>
      <c r="G4433">
        <v>21.5490010862529</v>
      </c>
      <c r="H4433">
        <v>15.749404937737999</v>
      </c>
      <c r="I4433">
        <v>11.645742382870999</v>
      </c>
      <c r="J4433">
        <v>11.0388048214854</v>
      </c>
      <c r="K4433">
        <v>23.029566523880099</v>
      </c>
      <c r="L4433">
        <v>20.885865990701699</v>
      </c>
      <c r="M4433">
        <v>85.020012010460903</v>
      </c>
      <c r="N4433">
        <v>1.1039468634966001</v>
      </c>
      <c r="O4433">
        <v>1.97841726618706</v>
      </c>
      <c r="P4433">
        <v>92.520775623268705</v>
      </c>
      <c r="Q4433">
        <v>0.115850809057781</v>
      </c>
    </row>
    <row r="4434" spans="1:17" hidden="1" x14ac:dyDescent="0.3">
      <c r="A4434" t="s">
        <v>9024</v>
      </c>
      <c r="B4434" t="s">
        <v>9025</v>
      </c>
      <c r="C4434" t="str">
        <f>IFERROR(VLOOKUP(Table1[[#This Row],[Ticker]],[1]!Table1[[Symbol]:[Industry]],2,FALSE),"-")</f>
        <v>-</v>
      </c>
      <c r="E4434">
        <v>8.5105424999999997</v>
      </c>
      <c r="F4434">
        <v>25.77</v>
      </c>
      <c r="G4434">
        <v>-21.432586597970399</v>
      </c>
      <c r="H4434">
        <v>-5.0559641897787397</v>
      </c>
      <c r="I4434">
        <v>-6.9403630708515403</v>
      </c>
      <c r="J4434">
        <v>-0.76243741453936598</v>
      </c>
      <c r="K4434">
        <v>25.755617015786999</v>
      </c>
      <c r="L4434">
        <v>25.358573610398199</v>
      </c>
      <c r="M4434">
        <v>100</v>
      </c>
      <c r="O4434">
        <v>0</v>
      </c>
      <c r="P4434">
        <v>4.9694501018329804</v>
      </c>
    </row>
    <row r="4435" spans="1:17" hidden="1" x14ac:dyDescent="0.3">
      <c r="A4435" t="s">
        <v>9026</v>
      </c>
      <c r="B4435" t="s">
        <v>9027</v>
      </c>
      <c r="C4435" t="str">
        <f>IFERROR(VLOOKUP(Table1[[#This Row],[Ticker]],[1]!Table1[[Symbol]:[Industry]],2,FALSE),"-")</f>
        <v>-</v>
      </c>
      <c r="D4435" t="s">
        <v>416</v>
      </c>
      <c r="E4435">
        <v>8.5027001999999996</v>
      </c>
      <c r="F4435">
        <v>95.02</v>
      </c>
      <c r="G4435">
        <v>31.359875968302099</v>
      </c>
      <c r="H4435">
        <v>39.2730401392255</v>
      </c>
      <c r="I4435">
        <v>22.870328671287002</v>
      </c>
      <c r="J4435">
        <v>48.498866868403397</v>
      </c>
      <c r="K4435">
        <v>73.232931040390397</v>
      </c>
      <c r="L4435">
        <v>66.933478348498298</v>
      </c>
      <c r="M4435">
        <v>78.2816099480399</v>
      </c>
      <c r="N4435">
        <v>3.2196962904395798</v>
      </c>
      <c r="O4435">
        <v>10.492527888865499</v>
      </c>
      <c r="P4435">
        <v>119.34441366574301</v>
      </c>
      <c r="Q4435">
        <v>0.18119120780483799</v>
      </c>
    </row>
    <row r="4436" spans="1:17" hidden="1" x14ac:dyDescent="0.3">
      <c r="A4436" t="s">
        <v>9028</v>
      </c>
      <c r="B4436" t="s">
        <v>9029</v>
      </c>
      <c r="C4436" t="str">
        <f>IFERROR(VLOOKUP(Table1[[#This Row],[Ticker]],[1]!Table1[[Symbol]:[Industry]],2,FALSE),"-")</f>
        <v>-</v>
      </c>
      <c r="D4436" t="s">
        <v>637</v>
      </c>
      <c r="E4436">
        <v>8.4858390000000004</v>
      </c>
      <c r="F4436">
        <v>5.49</v>
      </c>
      <c r="G4436">
        <v>5.8871199267025496</v>
      </c>
      <c r="H4436">
        <v>0.86006634457239695</v>
      </c>
      <c r="I4436">
        <v>-4.6832506726845304</v>
      </c>
      <c r="J4436">
        <v>0.51493484823434399</v>
      </c>
      <c r="K4436">
        <v>5.3788313378577204</v>
      </c>
      <c r="L4436">
        <v>5.1685404510760096</v>
      </c>
      <c r="M4436">
        <v>59.669167687353003</v>
      </c>
      <c r="N4436">
        <v>0.89852594411342002</v>
      </c>
      <c r="O4436">
        <v>14.7540983606557</v>
      </c>
      <c r="P4436">
        <v>52.499999999999901</v>
      </c>
      <c r="Q4436">
        <v>0.128861541483521</v>
      </c>
    </row>
    <row r="4437" spans="1:17" hidden="1" x14ac:dyDescent="0.3">
      <c r="A4437" t="s">
        <v>9030</v>
      </c>
      <c r="B4437" t="s">
        <v>9031</v>
      </c>
      <c r="C4437" t="str">
        <f>IFERROR(VLOOKUP(Table1[[#This Row],[Ticker]],[1]!Table1[[Symbol]:[Industry]],2,FALSE),"-")</f>
        <v>-</v>
      </c>
      <c r="D4437" t="s">
        <v>637</v>
      </c>
      <c r="E4437">
        <v>8.4716799999999992</v>
      </c>
      <c r="F4437">
        <v>39.700000000000003</v>
      </c>
      <c r="G4437">
        <v>0.63796330019654202</v>
      </c>
      <c r="H4437">
        <v>-21.678539145687001</v>
      </c>
      <c r="I4437">
        <v>-18.585882754254801</v>
      </c>
      <c r="J4437">
        <v>7.9469618381194396</v>
      </c>
      <c r="K4437">
        <v>41.186913774397503</v>
      </c>
      <c r="L4437">
        <v>38.190942917893402</v>
      </c>
      <c r="M4437">
        <v>37.134255830519898</v>
      </c>
      <c r="N4437">
        <v>1.0960115929772301</v>
      </c>
      <c r="O4437">
        <v>49.168765743073003</v>
      </c>
      <c r="P4437">
        <v>58.483033932135697</v>
      </c>
    </row>
    <row r="4438" spans="1:17" hidden="1" x14ac:dyDescent="0.3">
      <c r="A4438" t="s">
        <v>9032</v>
      </c>
      <c r="B4438" t="s">
        <v>9033</v>
      </c>
      <c r="C4438" t="str">
        <f>IFERROR(VLOOKUP(Table1[[#This Row],[Ticker]],[1]!Table1[[Symbol]:[Industry]],2,FALSE),"-")</f>
        <v>-</v>
      </c>
      <c r="E4438">
        <v>8.4588300000000007</v>
      </c>
      <c r="F4438">
        <v>18</v>
      </c>
      <c r="G4438">
        <v>53.238681863070703</v>
      </c>
      <c r="H4438">
        <v>-19.959810343624898</v>
      </c>
      <c r="I4438">
        <v>-36.753236972266997</v>
      </c>
      <c r="J4438">
        <v>-7.3587434831409499</v>
      </c>
      <c r="K4438">
        <v>20.411737858730699</v>
      </c>
      <c r="L4438">
        <v>19.766035499037901</v>
      </c>
      <c r="M4438">
        <v>37.362349756736201</v>
      </c>
      <c r="N4438">
        <v>1.5166346671542701</v>
      </c>
      <c r="O4438">
        <v>61.8333333333333</v>
      </c>
      <c r="P4438">
        <v>98.895027624309293</v>
      </c>
      <c r="Q4438">
        <v>9.8434816008463003E-2</v>
      </c>
    </row>
    <row r="4439" spans="1:17" hidden="1" x14ac:dyDescent="0.3">
      <c r="A4439" t="s">
        <v>9034</v>
      </c>
      <c r="B4439" t="s">
        <v>9035</v>
      </c>
      <c r="C4439" t="str">
        <f>IFERROR(VLOOKUP(Table1[[#This Row],[Ticker]],[1]!Table1[[Symbol]:[Industry]],2,FALSE),"-")</f>
        <v>-</v>
      </c>
      <c r="D4439" t="s">
        <v>500</v>
      </c>
      <c r="E4439">
        <v>8.4466591999999991</v>
      </c>
      <c r="F4439">
        <v>8.0299999999999994</v>
      </c>
      <c r="G4439">
        <v>-9.34664311379764</v>
      </c>
      <c r="H4439">
        <v>-7.3098194685450402</v>
      </c>
      <c r="I4439">
        <v>-32.561987085727999</v>
      </c>
      <c r="J4439">
        <v>-3.4779037663693502</v>
      </c>
      <c r="K4439">
        <v>8.3160778419982897</v>
      </c>
      <c r="L4439">
        <v>8.2094984388739807</v>
      </c>
      <c r="M4439">
        <v>47.523287282972298</v>
      </c>
      <c r="N4439">
        <v>0.77852999595194605</v>
      </c>
      <c r="O4439">
        <v>89.041095890410901</v>
      </c>
      <c r="P4439">
        <v>55.922330097087297</v>
      </c>
      <c r="Q4439">
        <v>3.9574686373700999E-2</v>
      </c>
    </row>
    <row r="4440" spans="1:17" hidden="1" x14ac:dyDescent="0.3">
      <c r="A4440" t="s">
        <v>9036</v>
      </c>
      <c r="B4440" t="s">
        <v>9037</v>
      </c>
      <c r="C4440" t="str">
        <f>IFERROR(VLOOKUP(Table1[[#This Row],[Ticker]],[1]!Table1[[Symbol]:[Industry]],2,FALSE),"-")</f>
        <v>-</v>
      </c>
      <c r="D4440" t="s">
        <v>613</v>
      </c>
      <c r="E4440">
        <v>8.3673000000000002</v>
      </c>
      <c r="F4440">
        <v>8.68</v>
      </c>
      <c r="G4440">
        <v>20.716607367993099</v>
      </c>
      <c r="H4440">
        <v>58.2834187503301</v>
      </c>
      <c r="I4440">
        <v>60.3124090495376</v>
      </c>
      <c r="J4440">
        <v>17.6586152170395</v>
      </c>
      <c r="K4440">
        <v>7.2021393050174396</v>
      </c>
      <c r="L4440">
        <v>6.01704666596157</v>
      </c>
      <c r="M4440">
        <v>64.264298759299294</v>
      </c>
      <c r="N4440">
        <v>2.7108225108225099</v>
      </c>
      <c r="O4440">
        <v>15.0921658986175</v>
      </c>
      <c r="P4440">
        <v>147.293447293447</v>
      </c>
      <c r="Q4440">
        <v>1.6300398703290999E-2</v>
      </c>
    </row>
    <row r="4441" spans="1:17" hidden="1" x14ac:dyDescent="0.3">
      <c r="A4441" t="s">
        <v>9038</v>
      </c>
      <c r="B4441" t="s">
        <v>9039</v>
      </c>
      <c r="C4441" t="str">
        <f>IFERROR(VLOOKUP(Table1[[#This Row],[Ticker]],[1]!Table1[[Symbol]:[Industry]],2,FALSE),"-")</f>
        <v>-</v>
      </c>
      <c r="D4441" t="s">
        <v>476</v>
      </c>
      <c r="E4441">
        <v>8.3548430000000007</v>
      </c>
      <c r="F4441">
        <v>17.45</v>
      </c>
      <c r="G4441">
        <v>57.282173826512299</v>
      </c>
      <c r="H4441">
        <v>34.110702476887901</v>
      </c>
      <c r="I4441">
        <v>25.491761630465</v>
      </c>
      <c r="J4441">
        <v>-12.867700572434099</v>
      </c>
      <c r="K4441">
        <v>14.794696696606101</v>
      </c>
      <c r="L4441">
        <v>11.8101457167364</v>
      </c>
      <c r="M4441">
        <v>44.259276109120897</v>
      </c>
      <c r="N4441">
        <v>0.64169255760931898</v>
      </c>
      <c r="O4441">
        <v>14.269340974212</v>
      </c>
      <c r="P4441">
        <v>138.06275579809</v>
      </c>
      <c r="Q4441">
        <v>0.13207007708587901</v>
      </c>
    </row>
    <row r="4442" spans="1:17" hidden="1" x14ac:dyDescent="0.3">
      <c r="A4442" t="s">
        <v>9040</v>
      </c>
      <c r="B4442" t="s">
        <v>9041</v>
      </c>
      <c r="C4442" t="str">
        <f>IFERROR(VLOOKUP(Table1[[#This Row],[Ticker]],[1]!Table1[[Symbol]:[Industry]],2,FALSE),"-")</f>
        <v>-</v>
      </c>
      <c r="D4442" t="s">
        <v>413</v>
      </c>
      <c r="E4442">
        <v>8.3460000000000001</v>
      </c>
      <c r="F4442">
        <v>25.17</v>
      </c>
      <c r="G4442">
        <v>305.33038182506698</v>
      </c>
      <c r="H4442">
        <v>48.257468646042099</v>
      </c>
      <c r="I4442">
        <v>199.60008781741399</v>
      </c>
      <c r="J4442">
        <v>-1.22755369360913</v>
      </c>
      <c r="K4442">
        <v>18.312095689090999</v>
      </c>
      <c r="L4442">
        <v>12.6717588252596</v>
      </c>
      <c r="M4442">
        <v>66.199482173543998</v>
      </c>
      <c r="N4442">
        <v>1.8076849202251</v>
      </c>
      <c r="O4442">
        <v>18.673023440603799</v>
      </c>
      <c r="P4442">
        <v>475.97254004576598</v>
      </c>
      <c r="Q4442">
        <v>0.14209794515330701</v>
      </c>
    </row>
    <row r="4443" spans="1:17" hidden="1" x14ac:dyDescent="0.3">
      <c r="A4443" t="s">
        <v>9042</v>
      </c>
      <c r="B4443" t="s">
        <v>9043</v>
      </c>
      <c r="C4443" t="str">
        <f>IFERROR(VLOOKUP(Table1[[#This Row],[Ticker]],[1]!Table1[[Symbol]:[Industry]],2,FALSE),"-")</f>
        <v>-</v>
      </c>
      <c r="D4443" t="s">
        <v>711</v>
      </c>
      <c r="E4443">
        <v>8.3382966300000003</v>
      </c>
      <c r="F4443">
        <v>88.74</v>
      </c>
      <c r="G4443">
        <v>29.6654975949555</v>
      </c>
      <c r="H4443">
        <v>2.4736163050222602</v>
      </c>
      <c r="I4443">
        <v>14.338586315151501</v>
      </c>
      <c r="J4443">
        <v>1.0020688630310399</v>
      </c>
      <c r="K4443">
        <v>83.879027147004905</v>
      </c>
      <c r="L4443">
        <v>73.5762942046631</v>
      </c>
      <c r="M4443">
        <v>46.9368374749682</v>
      </c>
      <c r="N4443">
        <v>1.16443384040681</v>
      </c>
      <c r="O4443">
        <v>2.5129592066711801</v>
      </c>
      <c r="P4443">
        <v>89.2918088737201</v>
      </c>
      <c r="Q4443">
        <v>2.6148773974396002E-2</v>
      </c>
    </row>
    <row r="4444" spans="1:17" hidden="1" x14ac:dyDescent="0.3">
      <c r="A4444" t="s">
        <v>9044</v>
      </c>
      <c r="B4444" t="s">
        <v>9045</v>
      </c>
      <c r="C4444" t="str">
        <f>IFERROR(VLOOKUP(Table1[[#This Row],[Ticker]],[1]!Table1[[Symbol]:[Industry]],2,FALSE),"-")</f>
        <v>-</v>
      </c>
      <c r="E4444">
        <v>8.3304919999999996</v>
      </c>
      <c r="F4444">
        <v>22.28</v>
      </c>
      <c r="G4444">
        <v>33.311224948941998</v>
      </c>
      <c r="H4444">
        <v>11.9608425329103</v>
      </c>
      <c r="I4444">
        <v>28.658010171164001</v>
      </c>
      <c r="J4444">
        <v>-5.9539267762414898</v>
      </c>
      <c r="K4444">
        <v>21.940389981338601</v>
      </c>
      <c r="L4444">
        <v>18.5434642734295</v>
      </c>
      <c r="M4444">
        <v>39.850325344171701</v>
      </c>
      <c r="N4444">
        <v>0.65454545454545399</v>
      </c>
      <c r="O4444">
        <v>27.378815080789899</v>
      </c>
      <c r="P4444">
        <v>98.044444444444395</v>
      </c>
    </row>
    <row r="4445" spans="1:17" hidden="1" x14ac:dyDescent="0.3">
      <c r="A4445" t="s">
        <v>9046</v>
      </c>
      <c r="B4445" t="s">
        <v>9047</v>
      </c>
      <c r="C4445" t="str">
        <f>IFERROR(VLOOKUP(Table1[[#This Row],[Ticker]],[1]!Table1[[Symbol]:[Industry]],2,FALSE),"-")</f>
        <v>-</v>
      </c>
      <c r="D4445" t="s">
        <v>1357</v>
      </c>
      <c r="E4445">
        <v>8.3120176000000008</v>
      </c>
      <c r="F4445">
        <v>15.67</v>
      </c>
      <c r="G4445">
        <v>19.365405160661599</v>
      </c>
      <c r="H4445">
        <v>21.2275607144358</v>
      </c>
      <c r="I4445">
        <v>-3.0147471546164399</v>
      </c>
      <c r="J4445">
        <v>4.9463502698737196</v>
      </c>
      <c r="K4445">
        <v>13.712910468779301</v>
      </c>
      <c r="L4445">
        <v>12.553354355781501</v>
      </c>
      <c r="M4445">
        <v>71.1904767341845</v>
      </c>
      <c r="N4445">
        <v>2.5163965545879501</v>
      </c>
      <c r="O4445">
        <v>13.911933631142301</v>
      </c>
      <c r="P4445">
        <v>79.085714285714204</v>
      </c>
      <c r="Q4445">
        <v>7.4644124413846005E-2</v>
      </c>
    </row>
    <row r="4446" spans="1:17" hidden="1" x14ac:dyDescent="0.3">
      <c r="A4446" t="s">
        <v>9048</v>
      </c>
      <c r="B4446" t="s">
        <v>9049</v>
      </c>
      <c r="C4446" t="str">
        <f>IFERROR(VLOOKUP(Table1[[#This Row],[Ticker]],[1]!Table1[[Symbol]:[Industry]],2,FALSE),"-")</f>
        <v>-</v>
      </c>
      <c r="D4446" t="s">
        <v>553</v>
      </c>
      <c r="E4446">
        <v>8.2946031999999992</v>
      </c>
      <c r="F4446">
        <v>15.38</v>
      </c>
      <c r="G4446">
        <v>76.768372811424996</v>
      </c>
      <c r="H4446">
        <v>133.92977273573601</v>
      </c>
      <c r="I4446">
        <v>156.97130570843399</v>
      </c>
      <c r="J4446">
        <v>20.6546318286168</v>
      </c>
      <c r="K4446">
        <v>8.7224415378366906</v>
      </c>
      <c r="L4446">
        <v>6.3708090991856503</v>
      </c>
      <c r="M4446">
        <v>99.786018457032597</v>
      </c>
      <c r="N4446">
        <v>1.27648786259058</v>
      </c>
      <c r="O4446">
        <v>0</v>
      </c>
      <c r="P4446">
        <v>326.03878116343498</v>
      </c>
    </row>
    <row r="4447" spans="1:17" hidden="1" x14ac:dyDescent="0.3">
      <c r="A4447" t="s">
        <v>9050</v>
      </c>
      <c r="B4447" t="s">
        <v>9051</v>
      </c>
      <c r="C4447" t="str">
        <f>IFERROR(VLOOKUP(Table1[[#This Row],[Ticker]],[1]!Table1[[Symbol]:[Industry]],2,FALSE),"-")</f>
        <v>-</v>
      </c>
      <c r="D4447" t="s">
        <v>5358</v>
      </c>
      <c r="E4447">
        <v>8.2928235350000001</v>
      </c>
      <c r="F4447">
        <v>5.5</v>
      </c>
      <c r="G4447">
        <v>26.3757410779743</v>
      </c>
      <c r="H4447">
        <v>10.446219216334701</v>
      </c>
      <c r="I4447">
        <v>13.3749248683177</v>
      </c>
      <c r="J4447">
        <v>7.6392019297229297</v>
      </c>
      <c r="K4447">
        <v>4.5450683518035397</v>
      </c>
      <c r="L4447">
        <v>4.3839954754961896</v>
      </c>
      <c r="M4447">
        <v>78.017112018950399</v>
      </c>
      <c r="N4447">
        <v>1.64660242619571</v>
      </c>
      <c r="O4447">
        <v>16.545454545454501</v>
      </c>
      <c r="P4447">
        <v>92.307692307692307</v>
      </c>
      <c r="Q4447">
        <v>-1.9405099065195001E-2</v>
      </c>
    </row>
    <row r="4448" spans="1:17" hidden="1" x14ac:dyDescent="0.3">
      <c r="A4448" t="s">
        <v>9052</v>
      </c>
      <c r="B4448" t="s">
        <v>9053</v>
      </c>
      <c r="C4448" t="str">
        <f>IFERROR(VLOOKUP(Table1[[#This Row],[Ticker]],[1]!Table1[[Symbol]:[Industry]],2,FALSE),"-")</f>
        <v>-</v>
      </c>
      <c r="D4448" t="s">
        <v>700</v>
      </c>
      <c r="E4448">
        <v>8.2562048000000008</v>
      </c>
      <c r="F4448">
        <v>5.37</v>
      </c>
      <c r="G4448">
        <v>32.473702945166899</v>
      </c>
      <c r="H4448">
        <v>12.645185235508601</v>
      </c>
      <c r="I4448">
        <v>15.643631007838</v>
      </c>
      <c r="J4448">
        <v>14.293742360741501</v>
      </c>
      <c r="K4448">
        <v>4.6118449525862601</v>
      </c>
      <c r="L4448">
        <v>4.42518941976072</v>
      </c>
      <c r="M4448">
        <v>88.873165613406101</v>
      </c>
      <c r="N4448">
        <v>1.87116113242181</v>
      </c>
      <c r="O4448">
        <v>44.134078212290497</v>
      </c>
      <c r="P4448">
        <v>91.785714285714207</v>
      </c>
      <c r="Q4448">
        <v>0.124873456101264</v>
      </c>
    </row>
    <row r="4449" spans="1:17" hidden="1" x14ac:dyDescent="0.3">
      <c r="A4449" t="s">
        <v>9054</v>
      </c>
      <c r="B4449" t="s">
        <v>9055</v>
      </c>
      <c r="C4449" t="str">
        <f>IFERROR(VLOOKUP(Table1[[#This Row],[Ticker]],[1]!Table1[[Symbol]:[Industry]],2,FALSE),"-")</f>
        <v>-</v>
      </c>
      <c r="D4449" t="s">
        <v>553</v>
      </c>
      <c r="E4449">
        <v>8.1978779999999993</v>
      </c>
      <c r="F4449">
        <v>13.89</v>
      </c>
      <c r="G4449">
        <v>-21.413374568284102</v>
      </c>
      <c r="H4449">
        <v>-5.0559641897787397</v>
      </c>
      <c r="I4449">
        <v>-6.9211510411652597</v>
      </c>
      <c r="J4449">
        <v>-0.76243741453936598</v>
      </c>
      <c r="K4449">
        <v>13.883369491845601</v>
      </c>
      <c r="L4449">
        <v>13.6726018566221</v>
      </c>
      <c r="M4449">
        <v>100</v>
      </c>
      <c r="O4449">
        <v>0</v>
      </c>
      <c r="P4449">
        <v>4.9886621315192698</v>
      </c>
    </row>
    <row r="4450" spans="1:17" hidden="1" x14ac:dyDescent="0.3">
      <c r="A4450" t="s">
        <v>9056</v>
      </c>
      <c r="B4450" t="s">
        <v>9057</v>
      </c>
      <c r="C4450" t="str">
        <f>IFERROR(VLOOKUP(Table1[[#This Row],[Ticker]],[1]!Table1[[Symbol]:[Industry]],2,FALSE),"-")</f>
        <v>-</v>
      </c>
      <c r="D4450" t="s">
        <v>299</v>
      </c>
      <c r="E4450">
        <v>8.1967852800000003</v>
      </c>
      <c r="F4450">
        <v>73.86</v>
      </c>
      <c r="G4450">
        <v>1249.0169577136</v>
      </c>
      <c r="H4450">
        <v>46.228765285884499</v>
      </c>
      <c r="I4450">
        <v>1137.8363797207101</v>
      </c>
      <c r="J4450">
        <v>7.4563312644803501</v>
      </c>
      <c r="K4450">
        <v>50.212413030951097</v>
      </c>
      <c r="L4450">
        <v>24.103798292861899</v>
      </c>
      <c r="M4450">
        <v>100</v>
      </c>
      <c r="N4450">
        <v>1.04032990138648</v>
      </c>
      <c r="O4450">
        <v>0</v>
      </c>
      <c r="P4450">
        <v>1275.4189944134</v>
      </c>
    </row>
    <row r="4451" spans="1:17" hidden="1" x14ac:dyDescent="0.3">
      <c r="A4451" t="s">
        <v>9058</v>
      </c>
      <c r="B4451" t="s">
        <v>9059</v>
      </c>
      <c r="C4451" t="str">
        <f>IFERROR(VLOOKUP(Table1[[#This Row],[Ticker]],[1]!Table1[[Symbol]:[Industry]],2,FALSE),"-")</f>
        <v>-</v>
      </c>
      <c r="E4451">
        <v>8.1844560000000008</v>
      </c>
      <c r="F4451">
        <v>3.2</v>
      </c>
      <c r="G4451">
        <v>23.8327050842341</v>
      </c>
      <c r="H4451">
        <v>27.7503599208931</v>
      </c>
      <c r="I4451">
        <v>-42.944295931305199</v>
      </c>
      <c r="J4451">
        <v>20.100871937978599</v>
      </c>
      <c r="K4451">
        <v>2.6151575120035302</v>
      </c>
      <c r="L4451">
        <v>2.6549918562238402</v>
      </c>
      <c r="M4451">
        <v>90.270890119503306</v>
      </c>
      <c r="N4451">
        <v>1.0157404433022801</v>
      </c>
      <c r="O4451">
        <v>102.81249999999901</v>
      </c>
      <c r="P4451">
        <v>106.451612903225</v>
      </c>
      <c r="Q4451">
        <v>8.1529898962363997E-2</v>
      </c>
    </row>
    <row r="4452" spans="1:17" hidden="1" x14ac:dyDescent="0.3">
      <c r="A4452" t="s">
        <v>9060</v>
      </c>
      <c r="B4452" t="s">
        <v>9061</v>
      </c>
      <c r="C4452" t="str">
        <f>IFERROR(VLOOKUP(Table1[[#This Row],[Ticker]],[1]!Table1[[Symbol]:[Industry]],2,FALSE),"-")</f>
        <v>-</v>
      </c>
      <c r="D4452" t="s">
        <v>1621</v>
      </c>
      <c r="E4452">
        <v>8.1070860000000007</v>
      </c>
      <c r="F4452">
        <v>9.0500000000000007</v>
      </c>
      <c r="G4452">
        <v>-11.115412495981699</v>
      </c>
      <c r="H4452">
        <v>-1.3565422244608101</v>
      </c>
      <c r="I4452">
        <v>-51.3746961158283</v>
      </c>
      <c r="J4452">
        <v>-2.9434624963277898</v>
      </c>
      <c r="K4452">
        <v>9.1356783398708501</v>
      </c>
      <c r="L4452">
        <v>10.0055208032002</v>
      </c>
      <c r="M4452">
        <v>59.308844424818098</v>
      </c>
      <c r="N4452">
        <v>0.28075810908113302</v>
      </c>
      <c r="O4452">
        <v>77.900552486187806</v>
      </c>
      <c r="P4452">
        <v>33.875739644970402</v>
      </c>
      <c r="Q4452">
        <v>-6.6285103041226007E-2</v>
      </c>
    </row>
    <row r="4453" spans="1:17" hidden="1" x14ac:dyDescent="0.3">
      <c r="A4453" t="s">
        <v>9062</v>
      </c>
      <c r="B4453" t="s">
        <v>9063</v>
      </c>
      <c r="C4453" t="str">
        <f>IFERROR(VLOOKUP(Table1[[#This Row],[Ticker]],[1]!Table1[[Symbol]:[Industry]],2,FALSE),"-")</f>
        <v>-</v>
      </c>
      <c r="E4453">
        <v>8.1059999999999999</v>
      </c>
      <c r="F4453">
        <v>10.119999999999999</v>
      </c>
      <c r="G4453">
        <v>-62.002799573293601</v>
      </c>
      <c r="H4453">
        <v>-8.5559641897787309</v>
      </c>
      <c r="I4453">
        <v>-55.373500323522499</v>
      </c>
      <c r="J4453">
        <v>-8.5943380831162504</v>
      </c>
      <c r="K4453">
        <v>10.157438129298599</v>
      </c>
      <c r="L4453">
        <v>12.8882576025822</v>
      </c>
      <c r="M4453">
        <v>41.140290089721702</v>
      </c>
      <c r="N4453">
        <v>0.76521780134411599</v>
      </c>
      <c r="O4453">
        <v>145.05928853754901</v>
      </c>
      <c r="P4453">
        <v>15.6571428571428</v>
      </c>
      <c r="Q4453">
        <v>2.0652893493722999E-2</v>
      </c>
    </row>
    <row r="4454" spans="1:17" hidden="1" x14ac:dyDescent="0.3">
      <c r="A4454" t="s">
        <v>9064</v>
      </c>
      <c r="B4454" t="s">
        <v>9065</v>
      </c>
      <c r="C4454" t="str">
        <f>IFERROR(VLOOKUP(Table1[[#This Row],[Ticker]],[1]!Table1[[Symbol]:[Industry]],2,FALSE),"-")</f>
        <v>-</v>
      </c>
      <c r="D4454" t="s">
        <v>246</v>
      </c>
      <c r="E4454">
        <v>8.0078011</v>
      </c>
      <c r="F4454">
        <v>12.99</v>
      </c>
      <c r="G4454">
        <v>9.6189057085734895</v>
      </c>
      <c r="H4454">
        <v>1.5014128594015901</v>
      </c>
      <c r="I4454">
        <v>-0.884172147043504</v>
      </c>
      <c r="J4454">
        <v>-7.2372575584242602</v>
      </c>
      <c r="K4454">
        <v>12.4103723062223</v>
      </c>
      <c r="L4454">
        <v>11.7326958910039</v>
      </c>
      <c r="M4454">
        <v>49.151633914065499</v>
      </c>
      <c r="N4454">
        <v>0.945232431367241</v>
      </c>
      <c r="O4454">
        <v>16.782140107775199</v>
      </c>
      <c r="P4454">
        <v>36.593059936908503</v>
      </c>
      <c r="Q4454">
        <v>9.8086590141836003E-2</v>
      </c>
    </row>
    <row r="4455" spans="1:17" hidden="1" x14ac:dyDescent="0.3">
      <c r="A4455" t="s">
        <v>9066</v>
      </c>
      <c r="B4455" t="s">
        <v>9067</v>
      </c>
      <c r="C4455" t="str">
        <f>IFERROR(VLOOKUP(Table1[[#This Row],[Ticker]],[1]!Table1[[Symbol]:[Industry]],2,FALSE),"-")</f>
        <v>-</v>
      </c>
      <c r="E4455">
        <v>7.9578952200000002</v>
      </c>
      <c r="F4455">
        <v>55.75</v>
      </c>
      <c r="G4455">
        <v>-68.183573876077403</v>
      </c>
      <c r="H4455">
        <v>9.7548466210320708</v>
      </c>
      <c r="I4455">
        <v>1.0587785193114001</v>
      </c>
      <c r="J4455">
        <v>3.9506369297714201</v>
      </c>
      <c r="K4455">
        <v>47.753506955562102</v>
      </c>
      <c r="L4455">
        <v>50.5054125143877</v>
      </c>
      <c r="M4455">
        <v>83.640396632955898</v>
      </c>
      <c r="N4455">
        <v>2.6136363636363602</v>
      </c>
      <c r="O4455">
        <v>80.3408071748879</v>
      </c>
      <c r="P4455">
        <v>44.1686061546418</v>
      </c>
    </row>
    <row r="4456" spans="1:17" hidden="1" x14ac:dyDescent="0.3">
      <c r="A4456" t="s">
        <v>9068</v>
      </c>
      <c r="B4456" t="s">
        <v>9069</v>
      </c>
      <c r="C4456" t="str">
        <f>IFERROR(VLOOKUP(Table1[[#This Row],[Ticker]],[1]!Table1[[Symbol]:[Industry]],2,FALSE),"-")</f>
        <v>-</v>
      </c>
      <c r="D4456" t="s">
        <v>4420</v>
      </c>
      <c r="E4456">
        <v>7.9236000000000004</v>
      </c>
      <c r="F4456">
        <v>3.65</v>
      </c>
      <c r="G4456">
        <v>101.722963300196</v>
      </c>
      <c r="H4456">
        <v>-32.6824233337476</v>
      </c>
      <c r="I4456">
        <v>12.239846691261</v>
      </c>
      <c r="J4456">
        <v>-0.76243741453936598</v>
      </c>
      <c r="K4456">
        <v>3.80021812560096</v>
      </c>
      <c r="L4456">
        <v>2.9993976131373601</v>
      </c>
      <c r="M4456">
        <v>29.834855114100701</v>
      </c>
      <c r="N4456">
        <v>1.0838847239693199</v>
      </c>
      <c r="O4456">
        <v>49.041095890410901</v>
      </c>
      <c r="P4456">
        <v>158.86524822695</v>
      </c>
      <c r="Q4456">
        <v>6.0906723686342E-2</v>
      </c>
    </row>
    <row r="4457" spans="1:17" hidden="1" x14ac:dyDescent="0.3">
      <c r="A4457" t="s">
        <v>9070</v>
      </c>
      <c r="B4457" t="s">
        <v>9071</v>
      </c>
      <c r="C4457" t="str">
        <f>IFERROR(VLOOKUP(Table1[[#This Row],[Ticker]],[1]!Table1[[Symbol]:[Industry]],2,FALSE),"-")</f>
        <v>-</v>
      </c>
      <c r="D4457" t="s">
        <v>711</v>
      </c>
      <c r="E4457">
        <v>7.8703070319999897</v>
      </c>
      <c r="F4457">
        <v>93.44</v>
      </c>
      <c r="G4457">
        <v>2.98040583688997</v>
      </c>
      <c r="H4457">
        <v>-2.1602966389387799</v>
      </c>
      <c r="I4457">
        <v>16.459468322026201</v>
      </c>
      <c r="J4457">
        <v>1.1086644565624899</v>
      </c>
      <c r="K4457">
        <v>89.050065180774695</v>
      </c>
      <c r="L4457">
        <v>80.587593640628995</v>
      </c>
      <c r="M4457">
        <v>56.3654480897074</v>
      </c>
      <c r="N4457">
        <v>1.0289712104739701</v>
      </c>
      <c r="O4457">
        <v>4.21660958904108</v>
      </c>
      <c r="P4457">
        <v>35.420289855072397</v>
      </c>
    </row>
    <row r="4458" spans="1:17" hidden="1" x14ac:dyDescent="0.3">
      <c r="A4458" t="s">
        <v>9072</v>
      </c>
      <c r="B4458" t="s">
        <v>9073</v>
      </c>
      <c r="C4458" t="str">
        <f>IFERROR(VLOOKUP(Table1[[#This Row],[Ticker]],[1]!Table1[[Symbol]:[Industry]],2,FALSE),"-")</f>
        <v>-</v>
      </c>
      <c r="D4458" t="s">
        <v>637</v>
      </c>
      <c r="E4458">
        <v>7.7987598</v>
      </c>
      <c r="F4458">
        <v>24.31</v>
      </c>
      <c r="G4458">
        <v>19.4287971334298</v>
      </c>
      <c r="H4458">
        <v>-11.734535618350099</v>
      </c>
      <c r="I4458">
        <v>-10.828732091603399</v>
      </c>
      <c r="J4458">
        <v>-2.9339087735809302</v>
      </c>
      <c r="K4458">
        <v>26.379994579112601</v>
      </c>
      <c r="L4458">
        <v>24.871921163919399</v>
      </c>
      <c r="M4458">
        <v>44.552069128098097</v>
      </c>
      <c r="N4458">
        <v>1.3809465025357399</v>
      </c>
      <c r="O4458">
        <v>38.338132455779501</v>
      </c>
      <c r="P4458">
        <v>51.842598376014898</v>
      </c>
      <c r="Q4458">
        <v>8.9257864563818998E-2</v>
      </c>
    </row>
    <row r="4459" spans="1:17" hidden="1" x14ac:dyDescent="0.3">
      <c r="A4459" t="s">
        <v>9074</v>
      </c>
      <c r="B4459" t="s">
        <v>9075</v>
      </c>
      <c r="C4459" t="str">
        <f>IFERROR(VLOOKUP(Table1[[#This Row],[Ticker]],[1]!Table1[[Symbol]:[Industry]],2,FALSE),"-")</f>
        <v>-</v>
      </c>
      <c r="D4459" t="s">
        <v>413</v>
      </c>
      <c r="E4459">
        <v>7.776624</v>
      </c>
      <c r="F4459">
        <v>1.52</v>
      </c>
      <c r="G4459">
        <v>68.469758171991401</v>
      </c>
      <c r="H4459">
        <v>37.000110576576297</v>
      </c>
      <c r="I4459">
        <v>12.6803507617416</v>
      </c>
      <c r="J4459">
        <v>7.03898102517695</v>
      </c>
      <c r="K4459">
        <v>1.1581194207160299</v>
      </c>
      <c r="L4459">
        <v>1.0258640546689399</v>
      </c>
      <c r="M4459">
        <v>74.577685919914003</v>
      </c>
      <c r="N4459">
        <v>2.36531603166625</v>
      </c>
      <c r="O4459">
        <v>5.26315789473683</v>
      </c>
      <c r="P4459">
        <v>166.666666666666</v>
      </c>
      <c r="Q4459">
        <v>0.102181721167464</v>
      </c>
    </row>
    <row r="4460" spans="1:17" hidden="1" x14ac:dyDescent="0.3">
      <c r="A4460" t="s">
        <v>9076</v>
      </c>
      <c r="B4460" t="s">
        <v>9077</v>
      </c>
      <c r="C4460" t="str">
        <f>IFERROR(VLOOKUP(Table1[[#This Row],[Ticker]],[1]!Table1[[Symbol]:[Industry]],2,FALSE),"-")</f>
        <v>-</v>
      </c>
      <c r="D4460" t="s">
        <v>98</v>
      </c>
      <c r="E4460">
        <v>7.7636415999999997</v>
      </c>
      <c r="F4460">
        <v>5.83</v>
      </c>
      <c r="G4460">
        <v>-17.226006737256601</v>
      </c>
      <c r="H4460">
        <v>27.351443217628599</v>
      </c>
      <c r="I4460">
        <v>-56.909813172684501</v>
      </c>
      <c r="J4460">
        <v>5.1634885113865403</v>
      </c>
      <c r="K4460">
        <v>4.9531757171129502</v>
      </c>
      <c r="L4460">
        <v>6.0434058508288802</v>
      </c>
      <c r="M4460">
        <v>98.805532728340495</v>
      </c>
      <c r="N4460">
        <v>0.14528378196198199</v>
      </c>
      <c r="O4460">
        <v>99.313893653516203</v>
      </c>
      <c r="P4460">
        <v>82.187499999999901</v>
      </c>
      <c r="Q4460">
        <v>-8.4332503711499994E-3</v>
      </c>
    </row>
    <row r="4461" spans="1:17" hidden="1" x14ac:dyDescent="0.3">
      <c r="A4461" t="s">
        <v>9078</v>
      </c>
      <c r="B4461" t="s">
        <v>9079</v>
      </c>
      <c r="C4461" t="str">
        <f>IFERROR(VLOOKUP(Table1[[#This Row],[Ticker]],[1]!Table1[[Symbol]:[Industry]],2,FALSE),"-")</f>
        <v>-</v>
      </c>
      <c r="D4461" t="s">
        <v>553</v>
      </c>
      <c r="E4461">
        <v>7.7544599999999999</v>
      </c>
      <c r="F4461">
        <v>7.77</v>
      </c>
      <c r="G4461">
        <v>-26.4020366998034</v>
      </c>
      <c r="H4461">
        <v>-5.0559641897787397</v>
      </c>
      <c r="I4461">
        <v>-11.909813172684499</v>
      </c>
      <c r="J4461">
        <v>-0.76243741453936598</v>
      </c>
      <c r="K4461">
        <v>7.7699987868546998</v>
      </c>
      <c r="L4461">
        <v>7.7508597778521198</v>
      </c>
      <c r="M4461">
        <v>100</v>
      </c>
      <c r="O4461">
        <v>0</v>
      </c>
      <c r="P4461">
        <v>0</v>
      </c>
    </row>
    <row r="4462" spans="1:17" hidden="1" x14ac:dyDescent="0.3">
      <c r="A4462" t="s">
        <v>9080</v>
      </c>
      <c r="B4462" t="s">
        <v>9081</v>
      </c>
      <c r="C4462" t="str">
        <f>IFERROR(VLOOKUP(Table1[[#This Row],[Ticker]],[1]!Table1[[Symbol]:[Industry]],2,FALSE),"-")</f>
        <v>-</v>
      </c>
      <c r="D4462" t="s">
        <v>4420</v>
      </c>
      <c r="E4462">
        <v>7.74</v>
      </c>
      <c r="F4462">
        <v>6.44</v>
      </c>
      <c r="G4462">
        <v>23.017916896484198</v>
      </c>
      <c r="H4462">
        <v>-17.657590206038901</v>
      </c>
      <c r="I4462">
        <v>-4.3972923045710104</v>
      </c>
      <c r="J4462">
        <v>-16.8872748657747</v>
      </c>
      <c r="K4462">
        <v>6.83461090442922</v>
      </c>
      <c r="L4462">
        <v>6.1403478555937401</v>
      </c>
      <c r="M4462">
        <v>34.734661802423801</v>
      </c>
      <c r="N4462">
        <v>1.16361539872638</v>
      </c>
      <c r="O4462">
        <v>24.5341614906832</v>
      </c>
      <c r="P4462">
        <v>78.8888888888889</v>
      </c>
      <c r="Q4462">
        <v>2.7455196232489001E-2</v>
      </c>
    </row>
    <row r="4463" spans="1:17" hidden="1" x14ac:dyDescent="0.3">
      <c r="A4463" t="s">
        <v>9082</v>
      </c>
      <c r="B4463" t="s">
        <v>9083</v>
      </c>
      <c r="C4463" t="str">
        <f>IFERROR(VLOOKUP(Table1[[#This Row],[Ticker]],[1]!Table1[[Symbol]:[Industry]],2,FALSE),"-")</f>
        <v>-</v>
      </c>
      <c r="D4463" t="s">
        <v>114</v>
      </c>
      <c r="E4463">
        <v>7.7285000000000004</v>
      </c>
      <c r="F4463">
        <v>1.61</v>
      </c>
      <c r="G4463">
        <v>82.688872391105605</v>
      </c>
      <c r="H4463">
        <v>-35.857651953491803</v>
      </c>
      <c r="I4463">
        <v>33.135231872360499</v>
      </c>
      <c r="J4463">
        <v>-7.5806192327211903</v>
      </c>
      <c r="K4463">
        <v>1.77722402180685</v>
      </c>
      <c r="L4463">
        <v>1.2869944993103299</v>
      </c>
      <c r="M4463">
        <v>7.3618631631933296</v>
      </c>
      <c r="N4463">
        <v>0.22820321367871299</v>
      </c>
      <c r="O4463">
        <v>57.763975155279397</v>
      </c>
      <c r="P4463">
        <v>147.692307692307</v>
      </c>
      <c r="Q4463">
        <v>2.9731811581558E-2</v>
      </c>
    </row>
    <row r="4464" spans="1:17" hidden="1" x14ac:dyDescent="0.3">
      <c r="A4464" t="s">
        <v>9084</v>
      </c>
      <c r="B4464" t="s">
        <v>9085</v>
      </c>
      <c r="C4464" t="str">
        <f>IFERROR(VLOOKUP(Table1[[#This Row],[Ticker]],[1]!Table1[[Symbol]:[Industry]],2,FALSE),"-")</f>
        <v>-</v>
      </c>
      <c r="D4464" t="s">
        <v>140</v>
      </c>
      <c r="E4464">
        <v>7.6881279999999999</v>
      </c>
      <c r="F4464">
        <v>17.45</v>
      </c>
      <c r="G4464">
        <v>10.032677920994001</v>
      </c>
      <c r="H4464">
        <v>-16.585148946170399</v>
      </c>
      <c r="I4464">
        <v>49.068046605913203</v>
      </c>
      <c r="J4464">
        <v>-9.9703582066185703</v>
      </c>
      <c r="K4464">
        <v>18.028882965699299</v>
      </c>
      <c r="L4464">
        <v>15.370460385804</v>
      </c>
      <c r="M4464">
        <v>37.481220631894203</v>
      </c>
      <c r="N4464">
        <v>0.92950558213716095</v>
      </c>
      <c r="O4464">
        <v>34.899713467048699</v>
      </c>
      <c r="P4464">
        <v>124.871134020618</v>
      </c>
    </row>
    <row r="4465" spans="1:17" hidden="1" x14ac:dyDescent="0.3">
      <c r="A4465" t="s">
        <v>9086</v>
      </c>
      <c r="B4465" t="s">
        <v>9087</v>
      </c>
      <c r="C4465" t="str">
        <f>IFERROR(VLOOKUP(Table1[[#This Row],[Ticker]],[1]!Table1[[Symbol]:[Industry]],2,FALSE),"-")</f>
        <v>-</v>
      </c>
      <c r="D4465" t="s">
        <v>637</v>
      </c>
      <c r="E4465">
        <v>7.6430847999999996</v>
      </c>
      <c r="F4465">
        <v>18.260000000000002</v>
      </c>
      <c r="G4465">
        <v>-7.2114361776102403</v>
      </c>
      <c r="H4465">
        <v>11.7159656347826</v>
      </c>
      <c r="I4465">
        <v>-35.667641982705398</v>
      </c>
      <c r="J4465">
        <v>6.45405743082146</v>
      </c>
      <c r="K4465">
        <v>16.095832848503701</v>
      </c>
      <c r="L4465">
        <v>17.403513016479099</v>
      </c>
      <c r="M4465">
        <v>69.929532528740097</v>
      </c>
      <c r="N4465">
        <v>1.10513708180874</v>
      </c>
      <c r="O4465">
        <v>64.019715224534494</v>
      </c>
      <c r="P4465">
        <v>43.103448275862</v>
      </c>
      <c r="Q4465">
        <v>-1.5916723537420002E-2</v>
      </c>
    </row>
    <row r="4466" spans="1:17" hidden="1" x14ac:dyDescent="0.3">
      <c r="A4466" t="s">
        <v>9088</v>
      </c>
      <c r="B4466" t="s">
        <v>9089</v>
      </c>
      <c r="C4466" t="str">
        <f>IFERROR(VLOOKUP(Table1[[#This Row],[Ticker]],[1]!Table1[[Symbol]:[Industry]],2,FALSE),"-")</f>
        <v>-</v>
      </c>
      <c r="D4466" t="s">
        <v>413</v>
      </c>
      <c r="E4466">
        <v>7.6422639999999999</v>
      </c>
      <c r="F4466">
        <v>19.12</v>
      </c>
      <c r="G4466">
        <v>-1.5978591541115501</v>
      </c>
      <c r="H4466">
        <v>-5.0559641897787397</v>
      </c>
      <c r="I4466">
        <v>7.5901868273154598</v>
      </c>
      <c r="J4466">
        <v>-0.76243741453936598</v>
      </c>
      <c r="K4466">
        <v>17.158742046647902</v>
      </c>
      <c r="L4466">
        <v>15.232049063732401</v>
      </c>
      <c r="M4466">
        <v>99.923677733536394</v>
      </c>
      <c r="N4466">
        <v>0</v>
      </c>
      <c r="O4466">
        <v>0</v>
      </c>
      <c r="P4466">
        <v>27.466666666666601</v>
      </c>
    </row>
    <row r="4467" spans="1:17" hidden="1" x14ac:dyDescent="0.3">
      <c r="A4467" t="s">
        <v>9090</v>
      </c>
      <c r="B4467" t="s">
        <v>9091</v>
      </c>
      <c r="C4467" t="str">
        <f>IFERROR(VLOOKUP(Table1[[#This Row],[Ticker]],[1]!Table1[[Symbol]:[Industry]],2,FALSE),"-")</f>
        <v>-</v>
      </c>
      <c r="D4467" t="s">
        <v>173</v>
      </c>
      <c r="E4467">
        <v>7.6197100139999998</v>
      </c>
      <c r="F4467">
        <v>14.27</v>
      </c>
      <c r="G4467">
        <v>-31.2052388345599</v>
      </c>
      <c r="H4467">
        <v>-16.8852324824616</v>
      </c>
      <c r="I4467">
        <v>-32.676054149919402</v>
      </c>
      <c r="J4467">
        <v>-2.05936574218441</v>
      </c>
      <c r="K4467">
        <v>15.6884022547915</v>
      </c>
      <c r="L4467">
        <v>16.222249585335302</v>
      </c>
      <c r="M4467">
        <v>35.420366957080098</v>
      </c>
      <c r="N4467">
        <v>0.21286987065766</v>
      </c>
      <c r="O4467">
        <v>53.468815697266898</v>
      </c>
      <c r="P4467">
        <v>15.5465587044534</v>
      </c>
      <c r="Q4467">
        <v>6.3337122744700001E-4</v>
      </c>
    </row>
    <row r="4468" spans="1:17" hidden="1" x14ac:dyDescent="0.3">
      <c r="A4468" t="s">
        <v>9092</v>
      </c>
      <c r="B4468" t="s">
        <v>9093</v>
      </c>
      <c r="C4468" t="str">
        <f>IFERROR(VLOOKUP(Table1[[#This Row],[Ticker]],[1]!Table1[[Symbol]:[Industry]],2,FALSE),"-")</f>
        <v>-</v>
      </c>
      <c r="D4468" t="s">
        <v>637</v>
      </c>
      <c r="E4468">
        <v>7.6189999999999998</v>
      </c>
      <c r="F4468">
        <v>19</v>
      </c>
      <c r="G4468">
        <v>206.931296633529</v>
      </c>
      <c r="H4468">
        <v>9.2641320797759992</v>
      </c>
      <c r="I4468">
        <v>241.25003812842999</v>
      </c>
      <c r="J4468">
        <v>-5.9520581730223903</v>
      </c>
      <c r="K4468">
        <v>18.297962631640299</v>
      </c>
      <c r="L4468">
        <v>13.1136784822815</v>
      </c>
      <c r="M4468">
        <v>52.371013920662499</v>
      </c>
      <c r="N4468">
        <v>0.39063425465846202</v>
      </c>
      <c r="O4468">
        <v>33.736842105263101</v>
      </c>
      <c r="P4468">
        <v>265.38461538461502</v>
      </c>
      <c r="Q4468">
        <v>0.13294774496603201</v>
      </c>
    </row>
    <row r="4469" spans="1:17" hidden="1" x14ac:dyDescent="0.3">
      <c r="A4469" t="s">
        <v>9094</v>
      </c>
      <c r="B4469" t="s">
        <v>9095</v>
      </c>
      <c r="C4469" t="str">
        <f>IFERROR(VLOOKUP(Table1[[#This Row],[Ticker]],[1]!Table1[[Symbol]:[Industry]],2,FALSE),"-")</f>
        <v>-</v>
      </c>
      <c r="D4469" t="s">
        <v>75</v>
      </c>
      <c r="E4469">
        <v>7.5763800000000003</v>
      </c>
      <c r="F4469">
        <v>25.77</v>
      </c>
      <c r="G4469">
        <v>-21.432586597970399</v>
      </c>
      <c r="H4469">
        <v>-5.0559641897787397</v>
      </c>
      <c r="I4469">
        <v>-11.909813172684499</v>
      </c>
      <c r="J4469">
        <v>-0.76243741453936598</v>
      </c>
      <c r="K4469">
        <v>25.769157428925698</v>
      </c>
      <c r="L4469">
        <v>25.501112147636199</v>
      </c>
      <c r="M4469">
        <v>100</v>
      </c>
      <c r="O4469">
        <v>0</v>
      </c>
      <c r="P4469">
        <v>4.9694501018329804</v>
      </c>
    </row>
    <row r="4470" spans="1:17" hidden="1" x14ac:dyDescent="0.3">
      <c r="A4470" t="s">
        <v>9096</v>
      </c>
      <c r="B4470" t="s">
        <v>9097</v>
      </c>
      <c r="C4470" t="str">
        <f>IFERROR(VLOOKUP(Table1[[#This Row],[Ticker]],[1]!Table1[[Symbol]:[Industry]],2,FALSE),"-")</f>
        <v>-</v>
      </c>
      <c r="D4470" t="s">
        <v>637</v>
      </c>
      <c r="E4470">
        <v>7.5359254189999998</v>
      </c>
      <c r="F4470">
        <v>8.11</v>
      </c>
      <c r="G4470">
        <v>26.616831224724798</v>
      </c>
      <c r="H4470">
        <v>10.5339234506707</v>
      </c>
      <c r="I4470">
        <v>28.644779548285999</v>
      </c>
      <c r="J4470">
        <v>7.6697101480429799</v>
      </c>
      <c r="K4470">
        <v>7.0519151408166403</v>
      </c>
      <c r="L4470">
        <v>6.5590033967140302</v>
      </c>
      <c r="M4470">
        <v>81.605472599021297</v>
      </c>
      <c r="N4470">
        <v>0.248771885813347</v>
      </c>
      <c r="O4470">
        <v>18.002466091245299</v>
      </c>
      <c r="P4470">
        <v>92.636579572446493</v>
      </c>
      <c r="Q4470">
        <v>5.8832080777683003E-2</v>
      </c>
    </row>
    <row r="4471" spans="1:17" hidden="1" x14ac:dyDescent="0.3">
      <c r="A4471" t="s">
        <v>9098</v>
      </c>
      <c r="B4471" t="s">
        <v>9099</v>
      </c>
      <c r="C4471" t="str">
        <f>IFERROR(VLOOKUP(Table1[[#This Row],[Ticker]],[1]!Table1[[Symbol]:[Industry]],2,FALSE),"-")</f>
        <v>-</v>
      </c>
      <c r="E4471">
        <v>7.5251479999999997</v>
      </c>
      <c r="F4471">
        <v>7.1</v>
      </c>
      <c r="G4471">
        <v>-42.872624935097498</v>
      </c>
      <c r="H4471">
        <v>4.51193704478914</v>
      </c>
      <c r="I4471">
        <v>-37.172971067421301</v>
      </c>
      <c r="J4471">
        <v>-5.5881746799549203</v>
      </c>
      <c r="K4471">
        <v>7.3526067890631603</v>
      </c>
      <c r="L4471">
        <v>7.8035143033719603</v>
      </c>
      <c r="M4471">
        <v>36.066857404224898</v>
      </c>
      <c r="N4471">
        <v>0.75757575757575701</v>
      </c>
      <c r="O4471">
        <v>46.338028169014002</v>
      </c>
      <c r="P4471">
        <v>14.516129032258</v>
      </c>
    </row>
    <row r="4472" spans="1:17" hidden="1" x14ac:dyDescent="0.3">
      <c r="A4472" t="s">
        <v>9100</v>
      </c>
      <c r="B4472" t="s">
        <v>8535</v>
      </c>
      <c r="C4472" t="str">
        <f>IFERROR(VLOOKUP(Table1[[#This Row],[Ticker]],[1]!Table1[[Symbol]:[Industry]],2,FALSE),"-")</f>
        <v>-</v>
      </c>
      <c r="D4472" t="s">
        <v>905</v>
      </c>
      <c r="E4472">
        <v>7.4944699999999997</v>
      </c>
      <c r="F4472">
        <v>8.89</v>
      </c>
      <c r="G4472">
        <v>63.555228257461501</v>
      </c>
      <c r="H4472">
        <v>-1.5661928299712899</v>
      </c>
      <c r="I4472">
        <v>53.331822515047797</v>
      </c>
      <c r="J4472">
        <v>-0.64602297914938001</v>
      </c>
      <c r="K4472">
        <v>9.7109962930119007</v>
      </c>
      <c r="L4472">
        <v>7.7792103272643498</v>
      </c>
      <c r="M4472">
        <v>43.568428066687702</v>
      </c>
      <c r="N4472">
        <v>1.4709052578467201</v>
      </c>
      <c r="O4472">
        <v>76.715410573678199</v>
      </c>
      <c r="P4472">
        <v>89.957264957264897</v>
      </c>
    </row>
    <row r="4473" spans="1:17" hidden="1" x14ac:dyDescent="0.3">
      <c r="A4473" t="s">
        <v>9101</v>
      </c>
      <c r="B4473" t="s">
        <v>9102</v>
      </c>
      <c r="C4473" t="str">
        <f>IFERROR(VLOOKUP(Table1[[#This Row],[Ticker]],[1]!Table1[[Symbol]:[Industry]],2,FALSE),"-")</f>
        <v>-</v>
      </c>
      <c r="D4473" t="s">
        <v>75</v>
      </c>
      <c r="E4473">
        <v>7.4843415000000002</v>
      </c>
      <c r="F4473">
        <v>3.95</v>
      </c>
      <c r="G4473">
        <v>4.3926652869514999</v>
      </c>
      <c r="H4473">
        <v>14.2793832422454</v>
      </c>
      <c r="I4473">
        <v>-25.853168292510201</v>
      </c>
      <c r="J4473">
        <v>1.8349651828632301</v>
      </c>
      <c r="K4473">
        <v>3.71630265517748</v>
      </c>
      <c r="L4473">
        <v>3.7804100956564302</v>
      </c>
      <c r="M4473">
        <v>68.031755981443695</v>
      </c>
      <c r="N4473">
        <v>0.35749074705535999</v>
      </c>
      <c r="O4473">
        <v>54.177215189873401</v>
      </c>
      <c r="P4473">
        <v>45.220588235294102</v>
      </c>
      <c r="Q4473">
        <v>3.0870092485863001E-2</v>
      </c>
    </row>
    <row r="4474" spans="1:17" hidden="1" x14ac:dyDescent="0.3">
      <c r="A4474" t="s">
        <v>9103</v>
      </c>
      <c r="B4474" t="s">
        <v>9104</v>
      </c>
      <c r="C4474" t="str">
        <f>IFERROR(VLOOKUP(Table1[[#This Row],[Ticker]],[1]!Table1[[Symbol]:[Industry]],2,FALSE),"-")</f>
        <v>-</v>
      </c>
      <c r="E4474">
        <v>7.4582534000000003</v>
      </c>
      <c r="F4474">
        <v>23.79</v>
      </c>
      <c r="G4474">
        <v>13.128755089052801</v>
      </c>
      <c r="H4474">
        <v>-14.559924173105101</v>
      </c>
      <c r="I4474">
        <v>-39.112995547225502</v>
      </c>
      <c r="J4474">
        <v>-17.294540451832699</v>
      </c>
      <c r="K4474">
        <v>24.692238673417702</v>
      </c>
      <c r="L4474">
        <v>23.3224890571699</v>
      </c>
      <c r="M4474">
        <v>27.1903814138442</v>
      </c>
      <c r="N4474">
        <v>1.4588952556786201</v>
      </c>
      <c r="O4474">
        <v>87.683900798654804</v>
      </c>
      <c r="P4474">
        <v>39.530791788856298</v>
      </c>
    </row>
    <row r="4475" spans="1:17" hidden="1" x14ac:dyDescent="0.3">
      <c r="A4475" t="s">
        <v>9105</v>
      </c>
      <c r="B4475" t="s">
        <v>9106</v>
      </c>
      <c r="C4475" t="str">
        <f>IFERROR(VLOOKUP(Table1[[#This Row],[Ticker]],[1]!Table1[[Symbol]:[Industry]],2,FALSE),"-")</f>
        <v>-</v>
      </c>
      <c r="D4475" t="s">
        <v>1175</v>
      </c>
      <c r="E4475">
        <v>7.4488472999999997</v>
      </c>
      <c r="F4475">
        <v>3.75</v>
      </c>
      <c r="G4475">
        <v>86.666145118378296</v>
      </c>
      <c r="H4475">
        <v>-12.50013292427</v>
      </c>
      <c r="I4475">
        <v>-11.6424334935401</v>
      </c>
      <c r="J4475">
        <v>-9.5643934047594108</v>
      </c>
      <c r="K4475">
        <v>3.89903229065298</v>
      </c>
      <c r="L4475">
        <v>3.5486203161005898</v>
      </c>
      <c r="M4475">
        <v>37.456623226301097</v>
      </c>
      <c r="N4475">
        <v>1.07352422268679</v>
      </c>
      <c r="O4475">
        <v>3877.3333333333298</v>
      </c>
      <c r="P4475">
        <v>155.102040816326</v>
      </c>
      <c r="Q4475">
        <v>5.7714708575203999E-2</v>
      </c>
    </row>
    <row r="4476" spans="1:17" hidden="1" x14ac:dyDescent="0.3">
      <c r="A4476" t="s">
        <v>9107</v>
      </c>
      <c r="B4476" t="s">
        <v>9108</v>
      </c>
      <c r="C4476" t="str">
        <f>IFERROR(VLOOKUP(Table1[[#This Row],[Ticker]],[1]!Table1[[Symbol]:[Industry]],2,FALSE),"-")</f>
        <v>-</v>
      </c>
      <c r="E4476">
        <v>7.443308</v>
      </c>
      <c r="F4476">
        <v>191.05</v>
      </c>
      <c r="G4476">
        <v>11.2916569938902</v>
      </c>
      <c r="H4476">
        <v>28.498736963664101</v>
      </c>
      <c r="I4476">
        <v>49.5863829388962</v>
      </c>
      <c r="J4476">
        <v>-0.76243741453936598</v>
      </c>
      <c r="K4476">
        <v>159.658421202932</v>
      </c>
      <c r="L4476">
        <v>141.170785548824</v>
      </c>
      <c r="M4476">
        <v>74.717535136480294</v>
      </c>
      <c r="N4476">
        <v>0.443636363636363</v>
      </c>
      <c r="O4476">
        <v>5.2604030358544804</v>
      </c>
      <c r="P4476">
        <v>70.276292335115798</v>
      </c>
    </row>
    <row r="4477" spans="1:17" hidden="1" x14ac:dyDescent="0.3">
      <c r="A4477" t="s">
        <v>9109</v>
      </c>
      <c r="B4477" t="s">
        <v>9110</v>
      </c>
      <c r="C4477" t="str">
        <f>IFERROR(VLOOKUP(Table1[[#This Row],[Ticker]],[1]!Table1[[Symbol]:[Industry]],2,FALSE),"-")</f>
        <v>-</v>
      </c>
      <c r="E4477">
        <v>7.3826499999999999</v>
      </c>
      <c r="F4477">
        <v>4.17</v>
      </c>
      <c r="G4477">
        <v>-7.59861789638465</v>
      </c>
      <c r="H4477">
        <v>-12.534596668411201</v>
      </c>
      <c r="I4477">
        <v>-50.766118158021698</v>
      </c>
      <c r="J4477">
        <v>-4.5402151923171399</v>
      </c>
      <c r="K4477">
        <v>4.7738156026524399</v>
      </c>
      <c r="L4477">
        <v>4.9272882213290803</v>
      </c>
      <c r="M4477">
        <v>34.653726185680398</v>
      </c>
      <c r="N4477">
        <v>1.17721518987341</v>
      </c>
      <c r="O4477">
        <v>82.254196642685798</v>
      </c>
      <c r="P4477">
        <v>34.516129032258</v>
      </c>
    </row>
    <row r="4478" spans="1:17" hidden="1" x14ac:dyDescent="0.3">
      <c r="A4478" t="s">
        <v>9111</v>
      </c>
      <c r="B4478" t="s">
        <v>9112</v>
      </c>
      <c r="C4478" t="str">
        <f>IFERROR(VLOOKUP(Table1[[#This Row],[Ticker]],[1]!Table1[[Symbol]:[Industry]],2,FALSE),"-")</f>
        <v>-</v>
      </c>
      <c r="D4478" t="s">
        <v>3258</v>
      </c>
      <c r="E4478">
        <v>7.3692312500000003</v>
      </c>
      <c r="F4478">
        <v>9.01</v>
      </c>
      <c r="G4478">
        <v>185.36266918254901</v>
      </c>
      <c r="H4478">
        <v>-37.975672218975802</v>
      </c>
      <c r="I4478">
        <v>58.090186827315399</v>
      </c>
      <c r="J4478">
        <v>-8.6782690778660196</v>
      </c>
      <c r="K4478">
        <v>11.2037125930635</v>
      </c>
      <c r="L4478">
        <v>8.7573746801504893</v>
      </c>
      <c r="M4478">
        <v>28.4204591477123</v>
      </c>
      <c r="N4478">
        <v>2.4767325789182602</v>
      </c>
      <c r="O4478">
        <v>61.820199778024403</v>
      </c>
      <c r="P4478">
        <v>247.876447876447</v>
      </c>
    </row>
    <row r="4479" spans="1:17" hidden="1" x14ac:dyDescent="0.3">
      <c r="A4479" t="s">
        <v>9113</v>
      </c>
      <c r="B4479" t="s">
        <v>9114</v>
      </c>
      <c r="C4479" t="str">
        <f>IFERROR(VLOOKUP(Table1[[#This Row],[Ticker]],[1]!Table1[[Symbol]:[Industry]],2,FALSE),"-")</f>
        <v>-</v>
      </c>
      <c r="D4479" t="s">
        <v>75</v>
      </c>
      <c r="E4479">
        <v>7.3444072419999999</v>
      </c>
      <c r="F4479">
        <v>22.9</v>
      </c>
      <c r="G4479">
        <v>-46.051159506821001</v>
      </c>
      <c r="H4479">
        <v>-14.4768451033187</v>
      </c>
      <c r="I4479">
        <v>-34.308999889051798</v>
      </c>
      <c r="J4479">
        <v>-2.1389915886068498</v>
      </c>
      <c r="K4479">
        <v>24.4442151890796</v>
      </c>
      <c r="L4479">
        <v>27.367095368015502</v>
      </c>
      <c r="M4479">
        <v>40.764468739372198</v>
      </c>
      <c r="N4479">
        <v>1.2335958845891299</v>
      </c>
      <c r="O4479">
        <v>52.794759825327503</v>
      </c>
      <c r="P4479">
        <v>8.0188679245282994</v>
      </c>
      <c r="Q4479">
        <v>1.8564722262146002E-2</v>
      </c>
    </row>
    <row r="4480" spans="1:17" hidden="1" x14ac:dyDescent="0.3">
      <c r="A4480" t="s">
        <v>9115</v>
      </c>
      <c r="B4480" t="s">
        <v>9116</v>
      </c>
      <c r="C4480" t="str">
        <f>IFERROR(VLOOKUP(Table1[[#This Row],[Ticker]],[1]!Table1[[Symbol]:[Industry]],2,FALSE),"-")</f>
        <v>-</v>
      </c>
      <c r="D4480" t="s">
        <v>75</v>
      </c>
      <c r="E4480">
        <v>7.3371532319999897</v>
      </c>
      <c r="F4480">
        <v>1.03</v>
      </c>
      <c r="G4480">
        <v>51.184170196748198</v>
      </c>
      <c r="H4480">
        <v>5.1481174428743204</v>
      </c>
      <c r="I4480">
        <v>-21.558935979701999</v>
      </c>
      <c r="J4480">
        <v>-0.76243741453936598</v>
      </c>
      <c r="K4480">
        <v>1.0567442400627201</v>
      </c>
      <c r="L4480">
        <v>0.98032766637213697</v>
      </c>
      <c r="M4480">
        <v>42.5460193987699</v>
      </c>
      <c r="N4480">
        <v>1.1345224987158</v>
      </c>
      <c r="O4480">
        <v>19.417475728155299</v>
      </c>
      <c r="P4480">
        <v>87.272727272727195</v>
      </c>
      <c r="Q4480">
        <v>-7.8107987445834998E-2</v>
      </c>
    </row>
    <row r="4481" spans="1:17" hidden="1" x14ac:dyDescent="0.3">
      <c r="A4481" t="s">
        <v>9117</v>
      </c>
      <c r="B4481" t="s">
        <v>9118</v>
      </c>
      <c r="C4481" t="str">
        <f>IFERROR(VLOOKUP(Table1[[#This Row],[Ticker]],[1]!Table1[[Symbol]:[Industry]],2,FALSE),"-")</f>
        <v>-</v>
      </c>
      <c r="D4481" t="s">
        <v>214</v>
      </c>
      <c r="E4481">
        <v>7.3017521280000004</v>
      </c>
      <c r="F4481">
        <v>11.39</v>
      </c>
      <c r="G4481">
        <v>145.953732530965</v>
      </c>
      <c r="H4481">
        <v>-18.4038854151616</v>
      </c>
      <c r="I4481">
        <v>69.7488790123234</v>
      </c>
      <c r="J4481">
        <v>-7.9499374145393604</v>
      </c>
      <c r="K4481">
        <v>13.232396311815201</v>
      </c>
      <c r="L4481">
        <v>10.0522847484254</v>
      </c>
      <c r="M4481">
        <v>26.989206480886899</v>
      </c>
      <c r="N4481">
        <v>0.82862168196864205</v>
      </c>
      <c r="O4481">
        <v>62.071992976295</v>
      </c>
      <c r="P4481">
        <v>221.75141242937801</v>
      </c>
      <c r="Q4481">
        <v>0.107463610034538</v>
      </c>
    </row>
    <row r="4482" spans="1:17" hidden="1" x14ac:dyDescent="0.3">
      <c r="A4482" t="s">
        <v>9119</v>
      </c>
      <c r="B4482" t="s">
        <v>9120</v>
      </c>
      <c r="C4482" t="str">
        <f>IFERROR(VLOOKUP(Table1[[#This Row],[Ticker]],[1]!Table1[[Symbol]:[Industry]],2,FALSE),"-")</f>
        <v>-</v>
      </c>
      <c r="E4482">
        <v>7.2827999999999999</v>
      </c>
      <c r="F4482">
        <v>32.950000000000003</v>
      </c>
      <c r="G4482">
        <v>-13.366016116613</v>
      </c>
      <c r="H4482">
        <v>18.801178667364098</v>
      </c>
      <c r="I4482">
        <v>6.6153666834305698</v>
      </c>
      <c r="J4482">
        <v>8.8456536094808502</v>
      </c>
      <c r="K4482">
        <v>29.4234341614515</v>
      </c>
      <c r="L4482">
        <v>29.462670891663699</v>
      </c>
      <c r="M4482">
        <v>76.620058709401803</v>
      </c>
      <c r="N4482">
        <v>1.24331550802139</v>
      </c>
      <c r="O4482">
        <v>33.050075872534102</v>
      </c>
      <c r="P4482">
        <v>31.536926147704602</v>
      </c>
    </row>
    <row r="4483" spans="1:17" hidden="1" x14ac:dyDescent="0.3">
      <c r="A4483" t="s">
        <v>9121</v>
      </c>
      <c r="B4483" t="s">
        <v>9122</v>
      </c>
      <c r="C4483" t="str">
        <f>IFERROR(VLOOKUP(Table1[[#This Row],[Ticker]],[1]!Table1[[Symbol]:[Industry]],2,FALSE),"-")</f>
        <v>-</v>
      </c>
      <c r="D4483" t="s">
        <v>256</v>
      </c>
      <c r="E4483">
        <v>7.2687068420000003</v>
      </c>
      <c r="F4483">
        <v>5.0199999999999996</v>
      </c>
      <c r="G4483">
        <v>124.597963300196</v>
      </c>
      <c r="H4483">
        <v>9.1662580324434693</v>
      </c>
      <c r="I4483">
        <v>55.983163415944198</v>
      </c>
      <c r="J4483">
        <v>-5.5772522293541904</v>
      </c>
      <c r="K4483">
        <v>4.8519057242286996</v>
      </c>
      <c r="L4483">
        <v>3.7801399078778801</v>
      </c>
      <c r="M4483">
        <v>49.711805524488803</v>
      </c>
      <c r="N4483">
        <v>0.96411841514158503</v>
      </c>
      <c r="O4483">
        <v>41.235059760956098</v>
      </c>
      <c r="P4483">
        <v>204.24242424242399</v>
      </c>
      <c r="Q4483">
        <v>0.123700179009728</v>
      </c>
    </row>
    <row r="4484" spans="1:17" hidden="1" x14ac:dyDescent="0.3">
      <c r="A4484" t="s">
        <v>9123</v>
      </c>
      <c r="B4484" t="s">
        <v>9124</v>
      </c>
      <c r="C4484" t="str">
        <f>IFERROR(VLOOKUP(Table1[[#This Row],[Ticker]],[1]!Table1[[Symbol]:[Industry]],2,FALSE),"-")</f>
        <v>-</v>
      </c>
      <c r="E4484">
        <v>7.2686950000000001</v>
      </c>
      <c r="F4484">
        <v>13.05</v>
      </c>
      <c r="G4484">
        <v>-58.715314708102198</v>
      </c>
      <c r="H4484">
        <v>4.6370891220144603</v>
      </c>
      <c r="I4484">
        <v>-50.20768551311</v>
      </c>
      <c r="J4484">
        <v>5.0832367865518204</v>
      </c>
      <c r="K4484">
        <v>13.334749585929501</v>
      </c>
      <c r="L4484">
        <v>16.522144143161</v>
      </c>
      <c r="M4484">
        <v>70.400964575692299</v>
      </c>
      <c r="N4484">
        <v>0.81234898259865396</v>
      </c>
      <c r="O4484">
        <v>161.685823754789</v>
      </c>
      <c r="P4484">
        <v>18.099547511312199</v>
      </c>
      <c r="Q4484">
        <v>8.8382744728200999E-2</v>
      </c>
    </row>
    <row r="4485" spans="1:17" hidden="1" x14ac:dyDescent="0.3">
      <c r="A4485" t="s">
        <v>9125</v>
      </c>
      <c r="B4485" t="s">
        <v>9126</v>
      </c>
      <c r="C4485" t="str">
        <f>IFERROR(VLOOKUP(Table1[[#This Row],[Ticker]],[1]!Table1[[Symbol]:[Industry]],2,FALSE),"-")</f>
        <v>-</v>
      </c>
      <c r="D4485" t="s">
        <v>75</v>
      </c>
      <c r="E4485">
        <v>7.2645</v>
      </c>
      <c r="F4485">
        <v>5.0999999999999996</v>
      </c>
      <c r="G4485">
        <v>-3.8058828536496301</v>
      </c>
      <c r="H4485">
        <v>-6.8206700721316702</v>
      </c>
      <c r="I4485">
        <v>-30.3098131726845</v>
      </c>
      <c r="J4485">
        <v>-4.96893837056232</v>
      </c>
      <c r="K4485">
        <v>5.2162445201585701</v>
      </c>
      <c r="L4485">
        <v>5.5518347449293097</v>
      </c>
      <c r="M4485">
        <v>45.527766464476699</v>
      </c>
      <c r="N4485">
        <v>1.47482383459811</v>
      </c>
      <c r="O4485">
        <v>56.6666666666666</v>
      </c>
      <c r="P4485">
        <v>34.920634920634903</v>
      </c>
      <c r="Q4485">
        <v>4.4799399745739002E-2</v>
      </c>
    </row>
    <row r="4486" spans="1:17" hidden="1" x14ac:dyDescent="0.3">
      <c r="A4486" t="s">
        <v>9127</v>
      </c>
      <c r="B4486" t="s">
        <v>9128</v>
      </c>
      <c r="C4486" t="str">
        <f>IFERROR(VLOOKUP(Table1[[#This Row],[Ticker]],[1]!Table1[[Symbol]:[Industry]],2,FALSE),"-")</f>
        <v>-</v>
      </c>
      <c r="E4486">
        <v>7.2640250000000002</v>
      </c>
      <c r="F4486">
        <v>9.25</v>
      </c>
      <c r="G4486">
        <v>-7.8122931100598603</v>
      </c>
      <c r="H4486">
        <v>9.7083038002956901</v>
      </c>
      <c r="I4486">
        <v>-24.2320880542011</v>
      </c>
      <c r="J4486">
        <v>-3.3940163619077799</v>
      </c>
      <c r="K4486">
        <v>9.3112959479324093</v>
      </c>
      <c r="L4486">
        <v>9.0623844058636305</v>
      </c>
      <c r="M4486">
        <v>30.70270403468</v>
      </c>
      <c r="N4486">
        <v>8.9418777943368097E-2</v>
      </c>
      <c r="O4486">
        <v>33.513513513513502</v>
      </c>
      <c r="P4486">
        <v>25.850340136054399</v>
      </c>
    </row>
    <row r="4487" spans="1:17" hidden="1" x14ac:dyDescent="0.3">
      <c r="A4487" t="s">
        <v>9129</v>
      </c>
      <c r="B4487" t="s">
        <v>9130</v>
      </c>
      <c r="C4487" t="str">
        <f>IFERROR(VLOOKUP(Table1[[#This Row],[Ticker]],[1]!Table1[[Symbol]:[Industry]],2,FALSE),"-")</f>
        <v>-</v>
      </c>
      <c r="E4487">
        <v>7.2326449999999998</v>
      </c>
      <c r="F4487">
        <v>11.14</v>
      </c>
      <c r="G4487">
        <v>1.6439403116908</v>
      </c>
      <c r="H4487">
        <v>26.3119603385231</v>
      </c>
      <c r="I4487">
        <v>-9.6141290588185999</v>
      </c>
      <c r="J4487">
        <v>-0.76243741453936598</v>
      </c>
      <c r="K4487">
        <v>9.3923516244533705</v>
      </c>
      <c r="L4487">
        <v>9.4110079521341898</v>
      </c>
      <c r="M4487">
        <v>74.015420579939899</v>
      </c>
      <c r="N4487">
        <v>3.9669421487603298</v>
      </c>
      <c r="O4487">
        <v>22.621184919209998</v>
      </c>
      <c r="P4487">
        <v>64.792899408284001</v>
      </c>
    </row>
    <row r="4488" spans="1:17" hidden="1" x14ac:dyDescent="0.3">
      <c r="A4488" t="s">
        <v>9131</v>
      </c>
      <c r="B4488" t="s">
        <v>9132</v>
      </c>
      <c r="C4488" t="str">
        <f>IFERROR(VLOOKUP(Table1[[#This Row],[Ticker]],[1]!Table1[[Symbol]:[Industry]],2,FALSE),"-")</f>
        <v>-</v>
      </c>
      <c r="D4488" t="s">
        <v>515</v>
      </c>
      <c r="E4488">
        <v>7.2123556500000001</v>
      </c>
      <c r="F4488">
        <v>4.5</v>
      </c>
      <c r="G4488">
        <v>-70.152036699803404</v>
      </c>
      <c r="H4488">
        <v>-15.055964189778701</v>
      </c>
      <c r="I4488">
        <v>-47.161611733835599</v>
      </c>
      <c r="J4488">
        <v>-0.76243741453936598</v>
      </c>
      <c r="K4488">
        <v>6.6724177717144899</v>
      </c>
      <c r="L4488">
        <v>13.585958728180699</v>
      </c>
      <c r="M4488">
        <v>11.9327347505487</v>
      </c>
      <c r="N4488">
        <v>0.96625659238402895</v>
      </c>
      <c r="O4488">
        <v>82.2222222222222</v>
      </c>
      <c r="P4488">
        <v>0</v>
      </c>
      <c r="Q4488">
        <v>-0.22613427180107001</v>
      </c>
    </row>
    <row r="4489" spans="1:17" hidden="1" x14ac:dyDescent="0.3">
      <c r="A4489" t="s">
        <v>9133</v>
      </c>
      <c r="B4489" t="s">
        <v>9134</v>
      </c>
      <c r="C4489" t="str">
        <f>IFERROR(VLOOKUP(Table1[[#This Row],[Ticker]],[1]!Table1[[Symbol]:[Industry]],2,FALSE),"-")</f>
        <v>-</v>
      </c>
      <c r="D4489" t="s">
        <v>1357</v>
      </c>
      <c r="E4489">
        <v>7.20038</v>
      </c>
      <c r="F4489">
        <v>23</v>
      </c>
      <c r="G4489">
        <v>-25.524843717347299</v>
      </c>
      <c r="H4489">
        <v>-5.0559641897787397</v>
      </c>
      <c r="I4489">
        <v>-5.5760175185005201</v>
      </c>
      <c r="J4489">
        <v>-0.76243741453936598</v>
      </c>
      <c r="K4489">
        <v>22.8149109000931</v>
      </c>
      <c r="L4489">
        <v>22.4359118836786</v>
      </c>
      <c r="M4489">
        <v>93.779490490814496</v>
      </c>
      <c r="N4489">
        <v>4.4723401967636098</v>
      </c>
      <c r="O4489">
        <v>1.1304347826087</v>
      </c>
      <c r="P4489">
        <v>6.3337956541840104</v>
      </c>
    </row>
    <row r="4490" spans="1:17" hidden="1" x14ac:dyDescent="0.3">
      <c r="A4490" t="s">
        <v>9135</v>
      </c>
      <c r="B4490" t="s">
        <v>9136</v>
      </c>
      <c r="C4490" t="str">
        <f>IFERROR(VLOOKUP(Table1[[#This Row],[Ticker]],[1]!Table1[[Symbol]:[Industry]],2,FALSE),"-")</f>
        <v>-</v>
      </c>
      <c r="E4490">
        <v>7.1823509999999997</v>
      </c>
      <c r="F4490">
        <v>15.4</v>
      </c>
      <c r="G4490">
        <v>-38.3517222343946</v>
      </c>
      <c r="H4490">
        <v>3.0160838422426002</v>
      </c>
      <c r="I4490">
        <v>-7.5030335116675797</v>
      </c>
      <c r="J4490">
        <v>2.6858384475295898</v>
      </c>
      <c r="K4490">
        <v>15.5617426581072</v>
      </c>
      <c r="L4490">
        <v>15.3757135420599</v>
      </c>
      <c r="M4490">
        <v>59.478851894609399</v>
      </c>
      <c r="N4490">
        <v>0.266903013421119</v>
      </c>
      <c r="O4490">
        <v>31.818181818181799</v>
      </c>
      <c r="P4490">
        <v>28.870292887029201</v>
      </c>
    </row>
    <row r="4491" spans="1:17" hidden="1" x14ac:dyDescent="0.3">
      <c r="A4491" t="s">
        <v>9137</v>
      </c>
      <c r="B4491" t="s">
        <v>9138</v>
      </c>
      <c r="C4491" t="str">
        <f>IFERROR(VLOOKUP(Table1[[#This Row],[Ticker]],[1]!Table1[[Symbol]:[Industry]],2,FALSE),"-")</f>
        <v>-</v>
      </c>
      <c r="E4491">
        <v>7.1257124999999997</v>
      </c>
      <c r="F4491">
        <v>22.57</v>
      </c>
      <c r="G4491">
        <v>9.0721529760668798</v>
      </c>
      <c r="H4491">
        <v>-15.4333226803447</v>
      </c>
      <c r="I4491">
        <v>2.25305986727499</v>
      </c>
      <c r="J4491">
        <v>-9.8359443058104201</v>
      </c>
      <c r="K4491">
        <v>24.1451498538386</v>
      </c>
      <c r="L4491">
        <v>20.953904488196699</v>
      </c>
      <c r="M4491">
        <v>15.691626567772699</v>
      </c>
      <c r="N4491">
        <v>0.81810154919151201</v>
      </c>
      <c r="O4491">
        <v>23.2609658839167</v>
      </c>
      <c r="P4491">
        <v>54.272043745727899</v>
      </c>
      <c r="Q4491">
        <v>2.2279654538571E-2</v>
      </c>
    </row>
    <row r="4492" spans="1:17" hidden="1" x14ac:dyDescent="0.3">
      <c r="A4492" t="s">
        <v>9139</v>
      </c>
      <c r="B4492" t="s">
        <v>9140</v>
      </c>
      <c r="C4492" t="str">
        <f>IFERROR(VLOOKUP(Table1[[#This Row],[Ticker]],[1]!Table1[[Symbol]:[Industry]],2,FALSE),"-")</f>
        <v>-</v>
      </c>
      <c r="D4492" t="s">
        <v>246</v>
      </c>
      <c r="E4492">
        <v>7.1094252999999998</v>
      </c>
      <c r="F4492">
        <v>16.11</v>
      </c>
      <c r="G4492">
        <v>-7.5090477699141696</v>
      </c>
      <c r="H4492">
        <v>-31.9362490139887</v>
      </c>
      <c r="I4492">
        <v>-4.7241844301695597</v>
      </c>
      <c r="J4492">
        <v>-4.9606881434023302</v>
      </c>
      <c r="K4492">
        <v>17.0326201867252</v>
      </c>
      <c r="L4492">
        <v>15.683501599347199</v>
      </c>
      <c r="M4492">
        <v>42.983104284706499</v>
      </c>
      <c r="N4492">
        <v>0.87363313564838496</v>
      </c>
      <c r="O4492">
        <v>53.693358162631903</v>
      </c>
      <c r="P4492">
        <v>38.402061855670098</v>
      </c>
      <c r="Q4492">
        <v>8.3351003349502004E-2</v>
      </c>
    </row>
    <row r="4493" spans="1:17" hidden="1" x14ac:dyDescent="0.3">
      <c r="A4493" t="s">
        <v>9141</v>
      </c>
      <c r="B4493" t="s">
        <v>9142</v>
      </c>
      <c r="C4493" t="str">
        <f>IFERROR(VLOOKUP(Table1[[#This Row],[Ticker]],[1]!Table1[[Symbol]:[Industry]],2,FALSE),"-")</f>
        <v>-</v>
      </c>
      <c r="D4493" t="s">
        <v>553</v>
      </c>
      <c r="E4493">
        <v>7.0988635999999996</v>
      </c>
      <c r="F4493">
        <v>24.61</v>
      </c>
      <c r="G4493">
        <v>18.3626691825494</v>
      </c>
      <c r="H4493">
        <v>11.5199883089842</v>
      </c>
      <c r="I4493">
        <v>30.509168308796902</v>
      </c>
      <c r="J4493">
        <v>3.4853501960800899</v>
      </c>
      <c r="K4493">
        <v>23.287627939590799</v>
      </c>
      <c r="L4493">
        <v>21.049523671388702</v>
      </c>
      <c r="M4493">
        <v>45.518608786415697</v>
      </c>
      <c r="N4493">
        <v>0.97146993678954696</v>
      </c>
      <c r="O4493">
        <v>9.7114993904916709</v>
      </c>
      <c r="P4493">
        <v>79.112081513828201</v>
      </c>
      <c r="Q4493">
        <v>9.6251984482799993E-2</v>
      </c>
    </row>
    <row r="4494" spans="1:17" hidden="1" x14ac:dyDescent="0.3">
      <c r="A4494" t="s">
        <v>9143</v>
      </c>
      <c r="B4494" t="s">
        <v>9144</v>
      </c>
      <c r="C4494" t="str">
        <f>IFERROR(VLOOKUP(Table1[[#This Row],[Ticker]],[1]!Table1[[Symbol]:[Industry]],2,FALSE),"-")</f>
        <v>-</v>
      </c>
      <c r="D4494" t="s">
        <v>1402</v>
      </c>
      <c r="E4494">
        <v>7.0957439999999998</v>
      </c>
      <c r="F4494">
        <v>11.22</v>
      </c>
      <c r="G4494">
        <v>67.046239162265493</v>
      </c>
      <c r="H4494">
        <v>-13.4024208826921</v>
      </c>
      <c r="I4494">
        <v>-22.649669974593799</v>
      </c>
      <c r="J4494">
        <v>2.15533446874975</v>
      </c>
      <c r="K4494">
        <v>11.605252925926701</v>
      </c>
      <c r="L4494">
        <v>10.9411821359607</v>
      </c>
      <c r="M4494">
        <v>53.404602075575099</v>
      </c>
      <c r="N4494">
        <v>1.31346285622958</v>
      </c>
      <c r="O4494">
        <v>27.005347593582801</v>
      </c>
      <c r="P4494">
        <v>98.233215547703196</v>
      </c>
      <c r="Q4494">
        <v>0.10470917303640601</v>
      </c>
    </row>
    <row r="4495" spans="1:17" hidden="1" x14ac:dyDescent="0.3">
      <c r="A4495" t="s">
        <v>9145</v>
      </c>
      <c r="B4495" t="s">
        <v>9146</v>
      </c>
      <c r="C4495" t="str">
        <f>IFERROR(VLOOKUP(Table1[[#This Row],[Ticker]],[1]!Table1[[Symbol]:[Industry]],2,FALSE),"-")</f>
        <v>-</v>
      </c>
      <c r="D4495" t="s">
        <v>416</v>
      </c>
      <c r="E4495">
        <v>7.0488</v>
      </c>
      <c r="F4495">
        <v>17.22</v>
      </c>
      <c r="G4495">
        <v>90.201736885102093</v>
      </c>
      <c r="H4495">
        <v>16.8618440293993</v>
      </c>
      <c r="I4495">
        <v>-4.2848131726845402</v>
      </c>
      <c r="J4495">
        <v>14.150409583523899</v>
      </c>
      <c r="K4495">
        <v>15.6249870011267</v>
      </c>
      <c r="L4495">
        <v>14.897599954328699</v>
      </c>
      <c r="M4495">
        <v>70.525266834352095</v>
      </c>
      <c r="N4495">
        <v>1.8608815295718999</v>
      </c>
      <c r="O4495">
        <v>29.326364692218299</v>
      </c>
      <c r="P4495">
        <v>164.51612903225799</v>
      </c>
      <c r="Q4495">
        <v>4.4811167789366002E-2</v>
      </c>
    </row>
    <row r="4496" spans="1:17" hidden="1" x14ac:dyDescent="0.3">
      <c r="A4496" t="s">
        <v>9147</v>
      </c>
      <c r="B4496" t="s">
        <v>9148</v>
      </c>
      <c r="C4496" t="str">
        <f>IFERROR(VLOOKUP(Table1[[#This Row],[Ticker]],[1]!Table1[[Symbol]:[Industry]],2,FALSE),"-")</f>
        <v>-</v>
      </c>
      <c r="D4496" t="s">
        <v>553</v>
      </c>
      <c r="E4496">
        <v>7.0349999999999904</v>
      </c>
      <c r="F4496">
        <v>36.99</v>
      </c>
      <c r="G4496">
        <v>103.349516095227</v>
      </c>
      <c r="H4496">
        <v>49.110702476887901</v>
      </c>
      <c r="I4496">
        <v>112.000598449591</v>
      </c>
      <c r="J4496">
        <v>-8.5850582416445</v>
      </c>
      <c r="K4496">
        <v>29.224010753115401</v>
      </c>
      <c r="L4496">
        <v>25.0119345028215</v>
      </c>
      <c r="M4496">
        <v>59.069059695734197</v>
      </c>
      <c r="N4496">
        <v>3.5056879137927499</v>
      </c>
      <c r="O4496">
        <v>8.9753987564206597</v>
      </c>
      <c r="P4496">
        <v>201.959183673469</v>
      </c>
    </row>
    <row r="4497" spans="1:17" hidden="1" x14ac:dyDescent="0.3">
      <c r="A4497" t="s">
        <v>9149</v>
      </c>
      <c r="B4497" t="s">
        <v>9150</v>
      </c>
      <c r="C4497" t="str">
        <f>IFERROR(VLOOKUP(Table1[[#This Row],[Ticker]],[1]!Table1[[Symbol]:[Industry]],2,FALSE),"-")</f>
        <v>-</v>
      </c>
      <c r="D4497" t="s">
        <v>416</v>
      </c>
      <c r="E4497">
        <v>6.9052499999999997</v>
      </c>
      <c r="F4497">
        <v>9.06</v>
      </c>
      <c r="G4497">
        <v>58.495922483869997</v>
      </c>
      <c r="H4497">
        <v>-11.2664905055682</v>
      </c>
      <c r="I4497">
        <v>-12.676516349026199</v>
      </c>
      <c r="J4497">
        <v>-0.76243741453936598</v>
      </c>
      <c r="K4497">
        <v>9.5256974075131993</v>
      </c>
      <c r="L4497">
        <v>9.2724855090196296</v>
      </c>
      <c r="M4497">
        <v>13.7510364092982</v>
      </c>
      <c r="N4497">
        <v>2.2377622377622299</v>
      </c>
      <c r="O4497">
        <v>33.443708609271503</v>
      </c>
      <c r="P4497">
        <v>94.420600858369099</v>
      </c>
    </row>
    <row r="4498" spans="1:17" hidden="1" x14ac:dyDescent="0.3">
      <c r="A4498" t="s">
        <v>9151</v>
      </c>
      <c r="B4498" t="s">
        <v>9152</v>
      </c>
      <c r="C4498" t="str">
        <f>IFERROR(VLOOKUP(Table1[[#This Row],[Ticker]],[1]!Table1[[Symbol]:[Industry]],2,FALSE),"-")</f>
        <v>-</v>
      </c>
      <c r="E4498">
        <v>6.9046002299999998</v>
      </c>
      <c r="F4498">
        <v>6.76</v>
      </c>
      <c r="G4498">
        <v>-21.919811042925499</v>
      </c>
      <c r="H4498">
        <v>21.086631788283398</v>
      </c>
      <c r="I4498">
        <v>-17.364358627230001</v>
      </c>
      <c r="J4498">
        <v>-2.1910088431107901</v>
      </c>
      <c r="K4498">
        <v>6.6537116286081801</v>
      </c>
      <c r="L4498">
        <v>6.7235857080508801</v>
      </c>
      <c r="M4498">
        <v>56.648323862522197</v>
      </c>
      <c r="N4498">
        <v>1.46497378687374</v>
      </c>
      <c r="O4498">
        <v>25.739644970414201</v>
      </c>
      <c r="P4498">
        <v>23.583180987202901</v>
      </c>
      <c r="Q4498">
        <v>-2.6668504238852999E-2</v>
      </c>
    </row>
    <row r="4499" spans="1:17" hidden="1" x14ac:dyDescent="0.3">
      <c r="A4499" t="s">
        <v>9153</v>
      </c>
      <c r="B4499" t="s">
        <v>9154</v>
      </c>
      <c r="C4499" t="str">
        <f>IFERROR(VLOOKUP(Table1[[#This Row],[Ticker]],[1]!Table1[[Symbol]:[Industry]],2,FALSE),"-")</f>
        <v>-</v>
      </c>
      <c r="D4499" t="s">
        <v>62</v>
      </c>
      <c r="E4499">
        <v>6.9000482999999999</v>
      </c>
      <c r="F4499">
        <v>23</v>
      </c>
      <c r="G4499">
        <v>-21.856582154348899</v>
      </c>
      <c r="H4499">
        <v>-5.0559641897787397</v>
      </c>
      <c r="I4499">
        <v>-1.91459557344972</v>
      </c>
      <c r="J4499">
        <v>-0.76243741453936598</v>
      </c>
      <c r="K4499">
        <v>22.994518795483501</v>
      </c>
      <c r="L4499">
        <v>22.414824541157301</v>
      </c>
      <c r="M4499">
        <v>10.6643431554632</v>
      </c>
      <c r="N4499">
        <v>0</v>
      </c>
      <c r="O4499">
        <v>5.4347826086956497</v>
      </c>
      <c r="P4499">
        <v>12.1951219512195</v>
      </c>
    </row>
    <row r="4500" spans="1:17" hidden="1" x14ac:dyDescent="0.3">
      <c r="A4500" t="s">
        <v>9155</v>
      </c>
      <c r="B4500" t="s">
        <v>9156</v>
      </c>
      <c r="C4500" t="str">
        <f>IFERROR(VLOOKUP(Table1[[#This Row],[Ticker]],[1]!Table1[[Symbol]:[Industry]],2,FALSE),"-")</f>
        <v>-</v>
      </c>
      <c r="D4500" t="s">
        <v>282</v>
      </c>
      <c r="E4500">
        <v>6.8746798440000001</v>
      </c>
      <c r="F4500">
        <v>9</v>
      </c>
      <c r="G4500">
        <v>211.94382796184999</v>
      </c>
      <c r="H4500">
        <v>-3.5072916234070499</v>
      </c>
      <c r="I4500">
        <v>-24.104935123903999</v>
      </c>
      <c r="J4500">
        <v>-6.4150581750738001</v>
      </c>
      <c r="K4500">
        <v>9.2670584521524795</v>
      </c>
      <c r="L4500">
        <v>8.0441931950904806</v>
      </c>
      <c r="M4500">
        <v>28.198483322196001</v>
      </c>
      <c r="N4500">
        <v>0.64319276134551595</v>
      </c>
      <c r="O4500">
        <v>64.5555555555555</v>
      </c>
      <c r="P4500">
        <v>239.62264150943301</v>
      </c>
      <c r="Q4500">
        <v>0.110514869561676</v>
      </c>
    </row>
    <row r="4501" spans="1:17" hidden="1" x14ac:dyDescent="0.3">
      <c r="A4501" t="s">
        <v>9157</v>
      </c>
      <c r="B4501" t="s">
        <v>9158</v>
      </c>
      <c r="C4501" t="str">
        <f>IFERROR(VLOOKUP(Table1[[#This Row],[Ticker]],[1]!Table1[[Symbol]:[Industry]],2,FALSE),"-")</f>
        <v>-</v>
      </c>
      <c r="D4501" t="s">
        <v>75</v>
      </c>
      <c r="E4501">
        <v>6.8741744000000002</v>
      </c>
      <c r="F4501">
        <v>6.78</v>
      </c>
      <c r="G4501">
        <v>7.8553890427708</v>
      </c>
      <c r="H4501">
        <v>-8.0516845892081204</v>
      </c>
      <c r="I4501">
        <v>-32.332348383952102</v>
      </c>
      <c r="J4501">
        <v>-10.815347467449399</v>
      </c>
      <c r="K4501">
        <v>7.0103834563807599</v>
      </c>
      <c r="L4501">
        <v>6.6775673541453804</v>
      </c>
      <c r="M4501">
        <v>36.819108730688797</v>
      </c>
      <c r="N4501">
        <v>0.89266489442216002</v>
      </c>
      <c r="O4501">
        <v>60.766961651917399</v>
      </c>
      <c r="P4501">
        <v>78.891820580474899</v>
      </c>
      <c r="Q4501">
        <v>-8.6991347631390006E-3</v>
      </c>
    </row>
    <row r="4502" spans="1:17" hidden="1" x14ac:dyDescent="0.3">
      <c r="A4502" t="s">
        <v>9159</v>
      </c>
      <c r="B4502" t="s">
        <v>9160</v>
      </c>
      <c r="C4502" t="str">
        <f>IFERROR(VLOOKUP(Table1[[#This Row],[Ticker]],[1]!Table1[[Symbol]:[Industry]],2,FALSE),"-")</f>
        <v>-</v>
      </c>
      <c r="D4502" t="s">
        <v>553</v>
      </c>
      <c r="E4502">
        <v>6.8723774999999998</v>
      </c>
      <c r="F4502">
        <v>3.54</v>
      </c>
      <c r="G4502">
        <v>16.917801356876598</v>
      </c>
      <c r="H4502">
        <v>-4.4642482134473704</v>
      </c>
      <c r="I4502">
        <v>-20.907242478597102</v>
      </c>
      <c r="J4502">
        <v>-4.98778952721542</v>
      </c>
      <c r="K4502">
        <v>3.39864175948341</v>
      </c>
      <c r="L4502">
        <v>3.41086932460263</v>
      </c>
      <c r="M4502">
        <v>51.3629833024645</v>
      </c>
      <c r="N4502">
        <v>0.531130279300011</v>
      </c>
      <c r="O4502">
        <v>31.638418079095999</v>
      </c>
      <c r="P4502">
        <v>55.2631578947368</v>
      </c>
      <c r="Q4502">
        <v>6.6031046199005003E-2</v>
      </c>
    </row>
    <row r="4503" spans="1:17" hidden="1" x14ac:dyDescent="0.3">
      <c r="A4503" t="s">
        <v>9161</v>
      </c>
      <c r="B4503" t="s">
        <v>9162</v>
      </c>
      <c r="C4503" t="str">
        <f>IFERROR(VLOOKUP(Table1[[#This Row],[Ticker]],[1]!Table1[[Symbol]:[Industry]],2,FALSE),"-")</f>
        <v>-</v>
      </c>
      <c r="E4503">
        <v>6.8576199999999998</v>
      </c>
      <c r="F4503">
        <v>13.42</v>
      </c>
      <c r="G4503">
        <v>-26.4020366998034</v>
      </c>
      <c r="H4503">
        <v>-5.0559641897787397</v>
      </c>
      <c r="I4503">
        <v>-11.909813172684499</v>
      </c>
      <c r="J4503">
        <v>-0.76243741453936598</v>
      </c>
      <c r="K4503">
        <v>13.4199999999999</v>
      </c>
      <c r="M4503">
        <v>50</v>
      </c>
      <c r="N4503">
        <v>0</v>
      </c>
      <c r="O4503">
        <v>0</v>
      </c>
      <c r="P4503">
        <v>0</v>
      </c>
    </row>
    <row r="4504" spans="1:17" hidden="1" x14ac:dyDescent="0.3">
      <c r="A4504" t="s">
        <v>9163</v>
      </c>
      <c r="B4504" t="s">
        <v>9164</v>
      </c>
      <c r="C4504" t="str">
        <f>IFERROR(VLOOKUP(Table1[[#This Row],[Ticker]],[1]!Table1[[Symbol]:[Industry]],2,FALSE),"-")</f>
        <v>-</v>
      </c>
      <c r="D4504">
        <v>0</v>
      </c>
      <c r="E4504">
        <v>6.8351499999999996</v>
      </c>
      <c r="F4504">
        <v>6.86</v>
      </c>
      <c r="G4504">
        <v>60.518944226626999</v>
      </c>
      <c r="H4504">
        <v>26.038085714251899</v>
      </c>
      <c r="I4504">
        <v>3.77315478684329</v>
      </c>
      <c r="J4504">
        <v>12.881489374146099</v>
      </c>
      <c r="K4504">
        <v>5.6586749587948404</v>
      </c>
      <c r="L4504">
        <v>5.9773585416452804</v>
      </c>
      <c r="M4504">
        <v>33.054303584157999</v>
      </c>
      <c r="N4504">
        <v>2.5734944141367699</v>
      </c>
      <c r="O4504">
        <v>20.408163265306101</v>
      </c>
      <c r="P4504">
        <v>96.561604584527203</v>
      </c>
    </row>
    <row r="4505" spans="1:17" hidden="1" x14ac:dyDescent="0.3">
      <c r="A4505" t="s">
        <v>9165</v>
      </c>
      <c r="B4505" t="s">
        <v>9166</v>
      </c>
      <c r="C4505" t="str">
        <f>IFERROR(VLOOKUP(Table1[[#This Row],[Ticker]],[1]!Table1[[Symbol]:[Industry]],2,FALSE),"-")</f>
        <v>-</v>
      </c>
      <c r="D4505" t="s">
        <v>711</v>
      </c>
      <c r="E4505">
        <v>6.7584707650000002</v>
      </c>
      <c r="F4505">
        <v>36.43</v>
      </c>
      <c r="G4505">
        <v>42.686941916337702</v>
      </c>
      <c r="H4505">
        <v>-1.0548449955985499</v>
      </c>
      <c r="I4505">
        <v>17.872872969103799</v>
      </c>
      <c r="J4505">
        <v>1.10108683868069</v>
      </c>
      <c r="K4505">
        <v>34.879737040298203</v>
      </c>
      <c r="L4505">
        <v>30.123203433174499</v>
      </c>
      <c r="M4505">
        <v>51.4778037811056</v>
      </c>
      <c r="N4505">
        <v>0.810953745392619</v>
      </c>
      <c r="O4505">
        <v>3.67828712599507</v>
      </c>
      <c r="P4505">
        <v>71.0418372424121</v>
      </c>
    </row>
    <row r="4506" spans="1:17" hidden="1" x14ac:dyDescent="0.3">
      <c r="A4506" t="s">
        <v>9167</v>
      </c>
      <c r="B4506" t="s">
        <v>9168</v>
      </c>
      <c r="C4506" t="str">
        <f>IFERROR(VLOOKUP(Table1[[#This Row],[Ticker]],[1]!Table1[[Symbol]:[Industry]],2,FALSE),"-")</f>
        <v>-</v>
      </c>
      <c r="D4506" t="s">
        <v>637</v>
      </c>
      <c r="E4506">
        <v>6.7202268349999903</v>
      </c>
      <c r="F4506">
        <v>13.55</v>
      </c>
      <c r="G4506">
        <v>-44.2808245785913</v>
      </c>
      <c r="H4506">
        <v>-2.4044490382635701</v>
      </c>
      <c r="I4506">
        <v>-32.157017410471397</v>
      </c>
      <c r="J4506">
        <v>7.2056900755004696</v>
      </c>
      <c r="K4506">
        <v>13.822922950518</v>
      </c>
      <c r="L4506">
        <v>14.7224822425739</v>
      </c>
      <c r="M4506">
        <v>44.812719213934599</v>
      </c>
      <c r="N4506">
        <v>0.77554702644809104</v>
      </c>
      <c r="O4506">
        <v>47.527675276752703</v>
      </c>
      <c r="P4506">
        <v>15.8119658119658</v>
      </c>
      <c r="Q4506">
        <v>5.8574332383917002E-2</v>
      </c>
    </row>
    <row r="4507" spans="1:17" hidden="1" x14ac:dyDescent="0.3">
      <c r="A4507" t="s">
        <v>9169</v>
      </c>
      <c r="B4507" t="s">
        <v>9170</v>
      </c>
      <c r="C4507" t="str">
        <f>IFERROR(VLOOKUP(Table1[[#This Row],[Ticker]],[1]!Table1[[Symbol]:[Industry]],2,FALSE),"-")</f>
        <v>-</v>
      </c>
      <c r="D4507" t="s">
        <v>387</v>
      </c>
      <c r="E4507">
        <v>6.7186127999999998</v>
      </c>
      <c r="F4507">
        <v>13.76</v>
      </c>
      <c r="G4507">
        <v>-17.970200608392901</v>
      </c>
      <c r="H4507">
        <v>5.112103037112</v>
      </c>
      <c r="I4507">
        <v>-34.822978438790898</v>
      </c>
      <c r="J4507">
        <v>4.20153376240218</v>
      </c>
      <c r="K4507">
        <v>12.533520308957099</v>
      </c>
      <c r="L4507">
        <v>14.880337053305301</v>
      </c>
      <c r="M4507">
        <v>97.689355178698094</v>
      </c>
      <c r="N4507">
        <v>2.2159090909090899</v>
      </c>
      <c r="O4507">
        <v>84.665697674418595</v>
      </c>
      <c r="P4507">
        <v>29.201877934272201</v>
      </c>
      <c r="Q4507">
        <v>-1.3972408588672E-2</v>
      </c>
    </row>
    <row r="4508" spans="1:17" hidden="1" x14ac:dyDescent="0.3">
      <c r="A4508" t="s">
        <v>9171</v>
      </c>
      <c r="B4508" t="s">
        <v>9172</v>
      </c>
      <c r="C4508" t="str">
        <f>IFERROR(VLOOKUP(Table1[[#This Row],[Ticker]],[1]!Table1[[Symbol]:[Industry]],2,FALSE),"-")</f>
        <v>-</v>
      </c>
      <c r="D4508" t="s">
        <v>21</v>
      </c>
      <c r="E4508">
        <v>6.7130753299999997</v>
      </c>
      <c r="F4508">
        <v>4.7</v>
      </c>
      <c r="G4508">
        <v>108.597963300196</v>
      </c>
      <c r="H4508">
        <v>-11.055964189778701</v>
      </c>
      <c r="I4508">
        <v>-20.647677250354398</v>
      </c>
      <c r="J4508">
        <v>-1.8150689934867299</v>
      </c>
      <c r="K4508">
        <v>4.8761044007699503</v>
      </c>
      <c r="L4508">
        <v>4.2305506845525596</v>
      </c>
      <c r="M4508">
        <v>3.1175407562666502</v>
      </c>
      <c r="N4508">
        <v>1.5007990616523701</v>
      </c>
      <c r="O4508">
        <v>34.042553191489297</v>
      </c>
      <c r="Q4508">
        <v>4.4579094831028003E-2</v>
      </c>
    </row>
    <row r="4509" spans="1:17" hidden="1" x14ac:dyDescent="0.3">
      <c r="A4509" t="s">
        <v>9173</v>
      </c>
      <c r="B4509" t="s">
        <v>9174</v>
      </c>
      <c r="C4509" t="str">
        <f>IFERROR(VLOOKUP(Table1[[#This Row],[Ticker]],[1]!Table1[[Symbol]:[Industry]],2,FALSE),"-")</f>
        <v>-</v>
      </c>
      <c r="D4509" t="s">
        <v>166</v>
      </c>
      <c r="E4509">
        <v>6.7003608000000003</v>
      </c>
      <c r="F4509">
        <v>22.89</v>
      </c>
      <c r="G4509">
        <v>-26.4020366998034</v>
      </c>
      <c r="H4509">
        <v>-5.0559641897787397</v>
      </c>
      <c r="I4509">
        <v>-11.909813172684499</v>
      </c>
      <c r="J4509">
        <v>-0.76243741453936598</v>
      </c>
      <c r="K4509">
        <v>22.89</v>
      </c>
      <c r="M4509">
        <v>50</v>
      </c>
      <c r="O4509">
        <v>0</v>
      </c>
      <c r="P4509">
        <v>0</v>
      </c>
    </row>
    <row r="4510" spans="1:17" hidden="1" x14ac:dyDescent="0.3">
      <c r="A4510" t="s">
        <v>9175</v>
      </c>
      <c r="B4510" t="s">
        <v>9176</v>
      </c>
      <c r="C4510" t="str">
        <f>IFERROR(VLOOKUP(Table1[[#This Row],[Ticker]],[1]!Table1[[Symbol]:[Industry]],2,FALSE),"-")</f>
        <v>-</v>
      </c>
      <c r="D4510" t="s">
        <v>140</v>
      </c>
      <c r="E4510">
        <v>6.7001340000000003</v>
      </c>
      <c r="F4510">
        <v>0.61</v>
      </c>
      <c r="G4510">
        <v>-49.614190796385103</v>
      </c>
      <c r="H4510">
        <v>-5.0559641897787397</v>
      </c>
      <c r="I4510">
        <v>-60.2148979184472</v>
      </c>
      <c r="J4510">
        <v>0.93247783969792297</v>
      </c>
      <c r="K4510">
        <v>0.62494068036299799</v>
      </c>
      <c r="L4510">
        <v>0.75443402642538504</v>
      </c>
      <c r="M4510">
        <v>55.5895390345283</v>
      </c>
      <c r="N4510">
        <v>0.15800746671118199</v>
      </c>
      <c r="O4510">
        <v>122.950819672131</v>
      </c>
      <c r="P4510">
        <v>29.787234042553099</v>
      </c>
    </row>
    <row r="4511" spans="1:17" hidden="1" x14ac:dyDescent="0.3">
      <c r="A4511" t="s">
        <v>9177</v>
      </c>
      <c r="B4511" t="s">
        <v>9178</v>
      </c>
      <c r="C4511" t="str">
        <f>IFERROR(VLOOKUP(Table1[[#This Row],[Ticker]],[1]!Table1[[Symbol]:[Industry]],2,FALSE),"-")</f>
        <v>-</v>
      </c>
      <c r="D4511" t="s">
        <v>75</v>
      </c>
      <c r="E4511">
        <v>6.6874500000000001</v>
      </c>
      <c r="F4511">
        <v>5.79</v>
      </c>
      <c r="G4511">
        <v>-4.5072998576982002</v>
      </c>
      <c r="H4511">
        <v>15.3182561844416</v>
      </c>
      <c r="I4511">
        <v>3.8901868273154601</v>
      </c>
      <c r="J4511">
        <v>0.81650995388168301</v>
      </c>
      <c r="K4511">
        <v>5.2824913829615303</v>
      </c>
      <c r="L4511">
        <v>4.9870948740680401</v>
      </c>
      <c r="M4511">
        <v>58.507468271179498</v>
      </c>
      <c r="N4511">
        <v>0.92321502005810596</v>
      </c>
      <c r="O4511">
        <v>9.1537132987910201</v>
      </c>
      <c r="P4511">
        <v>55.227882037533497</v>
      </c>
      <c r="Q4511">
        <v>4.4322194720982998E-2</v>
      </c>
    </row>
    <row r="4512" spans="1:17" hidden="1" x14ac:dyDescent="0.3">
      <c r="A4512" t="s">
        <v>9179</v>
      </c>
      <c r="B4512" t="s">
        <v>9180</v>
      </c>
      <c r="C4512" t="str">
        <f>IFERROR(VLOOKUP(Table1[[#This Row],[Ticker]],[1]!Table1[[Symbol]:[Industry]],2,FALSE),"-")</f>
        <v>-</v>
      </c>
      <c r="D4512" t="s">
        <v>299</v>
      </c>
      <c r="E4512">
        <v>6.6530589999999998</v>
      </c>
      <c r="F4512">
        <v>6.85</v>
      </c>
      <c r="G4512">
        <v>-31.130826685895201</v>
      </c>
      <c r="H4512">
        <v>-7.4054502397053001</v>
      </c>
      <c r="I4512">
        <v>-52.448007617128901</v>
      </c>
      <c r="J4512">
        <v>-4.9411117661243802</v>
      </c>
      <c r="K4512">
        <v>6.9101888981935504</v>
      </c>
      <c r="M4512">
        <v>43.974299958986897</v>
      </c>
      <c r="N4512">
        <v>1.4841869078787999</v>
      </c>
      <c r="O4512">
        <v>116.350364963503</v>
      </c>
      <c r="P4512">
        <v>12.664473684210501</v>
      </c>
    </row>
    <row r="4513" spans="1:17" hidden="1" x14ac:dyDescent="0.3">
      <c r="A4513" t="s">
        <v>9181</v>
      </c>
      <c r="B4513" t="s">
        <v>9182</v>
      </c>
      <c r="C4513" t="str">
        <f>IFERROR(VLOOKUP(Table1[[#This Row],[Ticker]],[1]!Table1[[Symbol]:[Industry]],2,FALSE),"-")</f>
        <v>-</v>
      </c>
      <c r="D4513" t="s">
        <v>986</v>
      </c>
      <c r="E4513">
        <v>6.6419594000000002</v>
      </c>
      <c r="F4513">
        <v>5.14</v>
      </c>
      <c r="G4513">
        <v>-5.1756216054638502</v>
      </c>
      <c r="H4513">
        <v>-5.0559641897787397</v>
      </c>
      <c r="I4513">
        <v>-7.0118539890110796</v>
      </c>
      <c r="J4513">
        <v>-0.76243741453936598</v>
      </c>
      <c r="K4513">
        <v>5.0780948114840498</v>
      </c>
      <c r="L4513">
        <v>4.7841052736910399</v>
      </c>
      <c r="M4513">
        <v>100</v>
      </c>
      <c r="N4513">
        <v>0</v>
      </c>
      <c r="O4513">
        <v>0</v>
      </c>
      <c r="P4513">
        <v>21.2264150943396</v>
      </c>
    </row>
    <row r="4514" spans="1:17" hidden="1" x14ac:dyDescent="0.3">
      <c r="A4514" t="s">
        <v>9183</v>
      </c>
      <c r="B4514" t="s">
        <v>9184</v>
      </c>
      <c r="C4514" t="str">
        <f>IFERROR(VLOOKUP(Table1[[#This Row],[Ticker]],[1]!Table1[[Symbol]:[Industry]],2,FALSE),"-")</f>
        <v>-</v>
      </c>
      <c r="D4514" t="s">
        <v>246</v>
      </c>
      <c r="E4514">
        <v>6.630650202</v>
      </c>
      <c r="F4514">
        <v>6.06</v>
      </c>
      <c r="G4514">
        <v>1.1769106686175801</v>
      </c>
      <c r="H4514">
        <v>20.670176889059402</v>
      </c>
      <c r="I4514">
        <v>-18.6790439419153</v>
      </c>
      <c r="J4514">
        <v>3.5404885751336099</v>
      </c>
      <c r="K4514">
        <v>4.8234780845904002</v>
      </c>
      <c r="L4514">
        <v>4.9471255444088698</v>
      </c>
      <c r="M4514">
        <v>90.318544293920198</v>
      </c>
      <c r="N4514">
        <v>2.7776792169884499</v>
      </c>
      <c r="O4514">
        <v>13.861386138613801</v>
      </c>
      <c r="P4514">
        <v>63.783783783783697</v>
      </c>
      <c r="Q4514">
        <v>2.1322022618120998E-2</v>
      </c>
    </row>
    <row r="4515" spans="1:17" hidden="1" x14ac:dyDescent="0.3">
      <c r="A4515" t="s">
        <v>9185</v>
      </c>
      <c r="B4515" t="s">
        <v>9186</v>
      </c>
      <c r="C4515" t="str">
        <f>IFERROR(VLOOKUP(Table1[[#This Row],[Ticker]],[1]!Table1[[Symbol]:[Industry]],2,FALSE),"-")</f>
        <v>-</v>
      </c>
      <c r="D4515" t="s">
        <v>140</v>
      </c>
      <c r="E4515">
        <v>6.6197032979999904</v>
      </c>
      <c r="F4515">
        <v>16.54</v>
      </c>
      <c r="G4515">
        <v>-3.8835181812849502</v>
      </c>
      <c r="H4515">
        <v>2.4759793206449299</v>
      </c>
      <c r="I4515">
        <v>-27.522058070643698</v>
      </c>
      <c r="J4515">
        <v>2.5989071232757501</v>
      </c>
      <c r="K4515">
        <v>14.7520721683624</v>
      </c>
      <c r="L4515">
        <v>15.541724184509899</v>
      </c>
      <c r="M4515">
        <v>64.934447067338496</v>
      </c>
      <c r="N4515">
        <v>1.6049935927319501</v>
      </c>
      <c r="O4515">
        <v>44.740024183796798</v>
      </c>
      <c r="P4515">
        <v>99.758454106280197</v>
      </c>
      <c r="Q4515">
        <v>8.2028109385903006E-2</v>
      </c>
    </row>
    <row r="4516" spans="1:17" hidden="1" x14ac:dyDescent="0.3">
      <c r="A4516" t="s">
        <v>9187</v>
      </c>
      <c r="B4516" t="s">
        <v>9188</v>
      </c>
      <c r="C4516" t="str">
        <f>IFERROR(VLOOKUP(Table1[[#This Row],[Ticker]],[1]!Table1[[Symbol]:[Industry]],2,FALSE),"-")</f>
        <v>-</v>
      </c>
      <c r="E4516">
        <v>6.6169048000000004</v>
      </c>
      <c r="F4516">
        <v>22</v>
      </c>
      <c r="G4516">
        <v>-16.785693899604102</v>
      </c>
      <c r="H4516">
        <v>-14.334314705242599</v>
      </c>
      <c r="I4516">
        <v>-33.478440623664902</v>
      </c>
      <c r="J4516">
        <v>1.56314398080947</v>
      </c>
      <c r="K4516">
        <v>23.113016813747802</v>
      </c>
      <c r="L4516">
        <v>24.0608876144296</v>
      </c>
      <c r="M4516">
        <v>44.571580969434102</v>
      </c>
      <c r="N4516">
        <v>0.12997903563941299</v>
      </c>
      <c r="O4516">
        <v>37.954545454545404</v>
      </c>
      <c r="P4516">
        <v>34.310134310134302</v>
      </c>
    </row>
    <row r="4517" spans="1:17" hidden="1" x14ac:dyDescent="0.3">
      <c r="A4517" t="s">
        <v>9189</v>
      </c>
      <c r="B4517" t="s">
        <v>9190</v>
      </c>
      <c r="C4517" t="str">
        <f>IFERROR(VLOOKUP(Table1[[#This Row],[Ticker]],[1]!Table1[[Symbol]:[Industry]],2,FALSE),"-")</f>
        <v>-</v>
      </c>
      <c r="D4517" t="s">
        <v>49</v>
      </c>
      <c r="E4517">
        <v>6.6065699999999996</v>
      </c>
      <c r="F4517">
        <v>5.7</v>
      </c>
      <c r="G4517">
        <v>9.6361494577144207</v>
      </c>
      <c r="H4517">
        <v>-21.722630856445399</v>
      </c>
      <c r="I4517">
        <v>-14.1396587987565</v>
      </c>
      <c r="J4517">
        <v>-10.9420781331022</v>
      </c>
      <c r="K4517">
        <v>6.0564683161756001</v>
      </c>
      <c r="L4517">
        <v>5.5366102892572098</v>
      </c>
      <c r="M4517">
        <v>33.783329791929297</v>
      </c>
      <c r="N4517">
        <v>0.77887015110362401</v>
      </c>
      <c r="O4517">
        <v>40.350877192982402</v>
      </c>
      <c r="P4517">
        <v>60.563380281690101</v>
      </c>
      <c r="Q4517">
        <v>7.8381364413635995E-2</v>
      </c>
    </row>
    <row r="4518" spans="1:17" hidden="1" x14ac:dyDescent="0.3">
      <c r="A4518" t="s">
        <v>9191</v>
      </c>
      <c r="B4518" t="s">
        <v>9192</v>
      </c>
      <c r="C4518" t="str">
        <f>IFERROR(VLOOKUP(Table1[[#This Row],[Ticker]],[1]!Table1[[Symbol]:[Industry]],2,FALSE),"-")</f>
        <v>-</v>
      </c>
      <c r="D4518" t="s">
        <v>413</v>
      </c>
      <c r="E4518">
        <v>6.5843999999999996</v>
      </c>
      <c r="F4518">
        <v>22.3</v>
      </c>
      <c r="G4518">
        <v>-9.0336156471718798</v>
      </c>
      <c r="H4518">
        <v>-19.891569642866099</v>
      </c>
      <c r="I4518">
        <v>0.432756096836868</v>
      </c>
      <c r="J4518">
        <v>9.1754507842183806</v>
      </c>
      <c r="K4518">
        <v>19.181023771319801</v>
      </c>
      <c r="L4518">
        <v>17.9084380301185</v>
      </c>
      <c r="M4518">
        <v>70.599677616670704</v>
      </c>
      <c r="N4518">
        <v>1.5529486534438399</v>
      </c>
      <c r="O4518">
        <v>23.183856502242101</v>
      </c>
      <c r="P4518">
        <v>79.838709677419303</v>
      </c>
      <c r="Q4518">
        <v>2.1538192386582E-2</v>
      </c>
    </row>
    <row r="4519" spans="1:17" hidden="1" x14ac:dyDescent="0.3">
      <c r="A4519" t="s">
        <v>9193</v>
      </c>
      <c r="B4519" t="s">
        <v>9194</v>
      </c>
      <c r="C4519" t="str">
        <f>IFERROR(VLOOKUP(Table1[[#This Row],[Ticker]],[1]!Table1[[Symbol]:[Industry]],2,FALSE),"-")</f>
        <v>-</v>
      </c>
      <c r="D4519" t="s">
        <v>905</v>
      </c>
      <c r="E4519">
        <v>6.5291519999999998</v>
      </c>
      <c r="F4519">
        <v>5.0999999999999996</v>
      </c>
      <c r="G4519">
        <v>-57.108558438933898</v>
      </c>
      <c r="H4519">
        <v>13.301523732926499</v>
      </c>
      <c r="I4519">
        <v>-31.7211339274015</v>
      </c>
      <c r="J4519">
        <v>-11.6715283236302</v>
      </c>
      <c r="K4519">
        <v>4.7466674333981498</v>
      </c>
      <c r="L4519">
        <v>5.7142942079946097</v>
      </c>
      <c r="M4519">
        <v>53.319461044728897</v>
      </c>
      <c r="N4519">
        <v>1.0877159700463599</v>
      </c>
      <c r="O4519">
        <v>78.431372549019599</v>
      </c>
      <c r="P4519">
        <v>28.463476070528898</v>
      </c>
      <c r="Q4519">
        <v>-8.6702407540639997E-3</v>
      </c>
    </row>
    <row r="4520" spans="1:17" hidden="1" x14ac:dyDescent="0.3">
      <c r="A4520" t="s">
        <v>9195</v>
      </c>
      <c r="B4520" t="s">
        <v>9196</v>
      </c>
      <c r="C4520" t="str">
        <f>IFERROR(VLOOKUP(Table1[[#This Row],[Ticker]],[1]!Table1[[Symbol]:[Industry]],2,FALSE),"-")</f>
        <v>-</v>
      </c>
      <c r="D4520" t="s">
        <v>459</v>
      </c>
      <c r="E4520">
        <v>6.5119683019999997</v>
      </c>
      <c r="F4520">
        <v>6.15</v>
      </c>
      <c r="G4520">
        <v>19.678723395208401</v>
      </c>
      <c r="H4520">
        <v>29.455470321655699</v>
      </c>
      <c r="I4520">
        <v>-5.6921965923736497</v>
      </c>
      <c r="J4520">
        <v>20.172142024712901</v>
      </c>
      <c r="K4520">
        <v>5.0516018773977001</v>
      </c>
      <c r="L4520">
        <v>5.6280629721419899</v>
      </c>
      <c r="M4520">
        <v>91.820009905542506</v>
      </c>
      <c r="N4520">
        <v>0.94597810248035297</v>
      </c>
      <c r="O4520">
        <v>10.4065040650406</v>
      </c>
      <c r="P4520">
        <v>61.842105263157897</v>
      </c>
      <c r="Q4520">
        <v>-4.1752018609641998E-2</v>
      </c>
    </row>
    <row r="4521" spans="1:17" hidden="1" x14ac:dyDescent="0.3">
      <c r="A4521" t="s">
        <v>9197</v>
      </c>
      <c r="B4521" t="s">
        <v>9198</v>
      </c>
      <c r="C4521" t="str">
        <f>IFERROR(VLOOKUP(Table1[[#This Row],[Ticker]],[1]!Table1[[Symbol]:[Industry]],2,FALSE),"-")</f>
        <v>-</v>
      </c>
      <c r="D4521" t="s">
        <v>75</v>
      </c>
      <c r="E4521">
        <v>6.509646</v>
      </c>
      <c r="F4521">
        <v>20.82</v>
      </c>
      <c r="G4521">
        <v>-24.841061090047301</v>
      </c>
      <c r="H4521">
        <v>12.4782823855637</v>
      </c>
      <c r="I4521">
        <v>-17.1873381954324</v>
      </c>
      <c r="J4521">
        <v>-14.7215228537692</v>
      </c>
      <c r="K4521">
        <v>20.277418405439398</v>
      </c>
      <c r="L4521">
        <v>19.059285095661</v>
      </c>
      <c r="M4521">
        <v>48.294653826548704</v>
      </c>
      <c r="N4521">
        <v>1.1702309277976</v>
      </c>
      <c r="O4521">
        <v>24.831892411143102</v>
      </c>
      <c r="P4521">
        <v>60.153846153846096</v>
      </c>
      <c r="Q4521">
        <v>6.4276582737636007E-2</v>
      </c>
    </row>
    <row r="4522" spans="1:17" hidden="1" x14ac:dyDescent="0.3">
      <c r="A4522" t="s">
        <v>9199</v>
      </c>
      <c r="B4522" t="s">
        <v>9200</v>
      </c>
      <c r="C4522" t="str">
        <f>IFERROR(VLOOKUP(Table1[[#This Row],[Ticker]],[1]!Table1[[Symbol]:[Industry]],2,FALSE),"-")</f>
        <v>-</v>
      </c>
      <c r="D4522" t="s">
        <v>763</v>
      </c>
      <c r="E4522">
        <v>6.4995000000000003</v>
      </c>
      <c r="F4522">
        <v>6.16</v>
      </c>
      <c r="G4522">
        <v>-1.70568042449982</v>
      </c>
      <c r="H4522">
        <v>7.0817169696415601</v>
      </c>
      <c r="I4522">
        <v>-22.7636481943922</v>
      </c>
      <c r="J4522">
        <v>-3.1283680139084402</v>
      </c>
      <c r="K4522">
        <v>5.9928823056222003</v>
      </c>
      <c r="L4522">
        <v>5.8987795037638602</v>
      </c>
      <c r="M4522">
        <v>46.487075366980001</v>
      </c>
      <c r="N4522">
        <v>1.3562891225746501</v>
      </c>
      <c r="O4522">
        <v>37.662337662337599</v>
      </c>
      <c r="P4522">
        <v>46.6666666666666</v>
      </c>
      <c r="Q4522">
        <v>-3.6451128102556997E-2</v>
      </c>
    </row>
    <row r="4523" spans="1:17" hidden="1" x14ac:dyDescent="0.3">
      <c r="A4523" t="s">
        <v>9201</v>
      </c>
      <c r="B4523" t="s">
        <v>9202</v>
      </c>
      <c r="C4523" t="str">
        <f>IFERROR(VLOOKUP(Table1[[#This Row],[Ticker]],[1]!Table1[[Symbol]:[Industry]],2,FALSE),"-")</f>
        <v>-</v>
      </c>
      <c r="D4523" t="s">
        <v>637</v>
      </c>
      <c r="E4523">
        <v>6.4954688000000003</v>
      </c>
      <c r="F4523">
        <v>11</v>
      </c>
      <c r="G4523">
        <v>-41.721513220203697</v>
      </c>
      <c r="H4523">
        <v>-2.01972520838796</v>
      </c>
      <c r="I4523">
        <v>-37.635674077478598</v>
      </c>
      <c r="J4523">
        <v>-2.3527086961109198</v>
      </c>
      <c r="K4523">
        <v>11.6709325686307</v>
      </c>
      <c r="L4523">
        <v>12.621601409043</v>
      </c>
      <c r="M4523">
        <v>46.618470247932201</v>
      </c>
      <c r="N4523">
        <v>0.283072600532918</v>
      </c>
      <c r="O4523">
        <v>73.181818181818102</v>
      </c>
      <c r="P4523">
        <v>37.328339575530499</v>
      </c>
      <c r="Q4523">
        <v>2.4571901817781999E-2</v>
      </c>
    </row>
    <row r="4524" spans="1:17" hidden="1" x14ac:dyDescent="0.3">
      <c r="A4524" t="s">
        <v>9203</v>
      </c>
      <c r="B4524" t="s">
        <v>9204</v>
      </c>
      <c r="C4524" t="str">
        <f>IFERROR(VLOOKUP(Table1[[#This Row],[Ticker]],[1]!Table1[[Symbol]:[Industry]],2,FALSE),"-")</f>
        <v>-</v>
      </c>
      <c r="D4524" t="s">
        <v>246</v>
      </c>
      <c r="E4524">
        <v>6.4830502548256703</v>
      </c>
      <c r="F4524">
        <v>4.2699999999999996</v>
      </c>
      <c r="G4524">
        <v>76.931296633529797</v>
      </c>
      <c r="H4524">
        <v>-5.0559641897787397</v>
      </c>
      <c r="I4524">
        <v>27.632670487446099</v>
      </c>
      <c r="J4524">
        <v>-0.76243741453936598</v>
      </c>
      <c r="K4524">
        <v>4.1577404123071204</v>
      </c>
      <c r="L4524">
        <v>3.6202862726185301</v>
      </c>
      <c r="M4524">
        <v>99.999999999997897</v>
      </c>
      <c r="N4524">
        <v>0</v>
      </c>
      <c r="O4524">
        <v>0</v>
      </c>
      <c r="P4524">
        <v>103.333333333333</v>
      </c>
    </row>
    <row r="4525" spans="1:17" hidden="1" x14ac:dyDescent="0.3">
      <c r="A4525" t="s">
        <v>9205</v>
      </c>
      <c r="B4525" t="s">
        <v>9206</v>
      </c>
      <c r="C4525" t="str">
        <f>IFERROR(VLOOKUP(Table1[[#This Row],[Ticker]],[1]!Table1[[Symbol]:[Industry]],2,FALSE),"-")</f>
        <v>-</v>
      </c>
      <c r="E4525">
        <v>6.4586482380000003</v>
      </c>
      <c r="F4525">
        <v>5.67</v>
      </c>
      <c r="G4525">
        <v>-29.478959776726501</v>
      </c>
      <c r="H4525">
        <v>-10.555964189778701</v>
      </c>
      <c r="I4525">
        <v>-35.391594549202701</v>
      </c>
      <c r="J4525">
        <v>-5.1469230806439104</v>
      </c>
      <c r="K4525">
        <v>5.79420165189382</v>
      </c>
      <c r="L4525">
        <v>6.03054781533206</v>
      </c>
      <c r="M4525">
        <v>42.5423432269112</v>
      </c>
      <c r="N4525">
        <v>2.0174531740767701</v>
      </c>
      <c r="O4525">
        <v>50.793650793650798</v>
      </c>
      <c r="P4525">
        <v>32.167832167832103</v>
      </c>
      <c r="Q4525">
        <v>5.5374175159354E-2</v>
      </c>
    </row>
    <row r="4526" spans="1:17" hidden="1" x14ac:dyDescent="0.3">
      <c r="A4526" t="s">
        <v>9207</v>
      </c>
      <c r="B4526" t="s">
        <v>9208</v>
      </c>
      <c r="C4526" t="str">
        <f>IFERROR(VLOOKUP(Table1[[#This Row],[Ticker]],[1]!Table1[[Symbol]:[Industry]],2,FALSE),"-")</f>
        <v>-</v>
      </c>
      <c r="D4526" t="s">
        <v>637</v>
      </c>
      <c r="E4526">
        <v>6.4560000000000004</v>
      </c>
      <c r="F4526">
        <v>20.56</v>
      </c>
      <c r="G4526">
        <v>-87.733614657298205</v>
      </c>
      <c r="H4526">
        <v>-18.838015471830001</v>
      </c>
      <c r="I4526">
        <v>-2.3149304434734601</v>
      </c>
      <c r="J4526">
        <v>-5.7513998869455403</v>
      </c>
      <c r="K4526">
        <v>24.565872945373499</v>
      </c>
      <c r="L4526">
        <v>26.986942498922801</v>
      </c>
      <c r="M4526">
        <v>1.1509636821170699</v>
      </c>
      <c r="N4526">
        <v>2.0606060606060601</v>
      </c>
      <c r="O4526">
        <v>158.608949416342</v>
      </c>
      <c r="P4526">
        <v>54.122938530734601</v>
      </c>
    </row>
    <row r="4527" spans="1:17" hidden="1" x14ac:dyDescent="0.3">
      <c r="A4527" t="s">
        <v>9209</v>
      </c>
      <c r="B4527" t="s">
        <v>9210</v>
      </c>
      <c r="C4527" t="str">
        <f>IFERROR(VLOOKUP(Table1[[#This Row],[Ticker]],[1]!Table1[[Symbol]:[Industry]],2,FALSE),"-")</f>
        <v>-</v>
      </c>
      <c r="D4527" t="s">
        <v>62</v>
      </c>
      <c r="E4527">
        <v>6.4489558320000002</v>
      </c>
      <c r="F4527">
        <v>11.88</v>
      </c>
      <c r="G4527">
        <v>183.78073092421701</v>
      </c>
      <c r="H4527">
        <v>11.300549032552301</v>
      </c>
      <c r="I4527">
        <v>36.7760441489675</v>
      </c>
      <c r="J4527">
        <v>-19.503887482938801</v>
      </c>
      <c r="K4527">
        <v>11.519037535224999</v>
      </c>
      <c r="L4527">
        <v>9.4261397754065097</v>
      </c>
      <c r="M4527">
        <v>45.379922269927697</v>
      </c>
      <c r="N4527">
        <v>1.95930674746185</v>
      </c>
      <c r="O4527">
        <v>23.063973063972998</v>
      </c>
      <c r="P4527">
        <v>255.68862275449101</v>
      </c>
      <c r="Q4527">
        <v>0.100068525377318</v>
      </c>
    </row>
    <row r="4528" spans="1:17" hidden="1" x14ac:dyDescent="0.3">
      <c r="A4528" t="s">
        <v>9211</v>
      </c>
      <c r="B4528" t="s">
        <v>9212</v>
      </c>
      <c r="C4528" t="str">
        <f>IFERROR(VLOOKUP(Table1[[#This Row],[Ticker]],[1]!Table1[[Symbol]:[Industry]],2,FALSE),"-")</f>
        <v>-</v>
      </c>
      <c r="D4528" t="s">
        <v>637</v>
      </c>
      <c r="E4528">
        <v>6.4378733600000002</v>
      </c>
      <c r="F4528">
        <v>15.2</v>
      </c>
      <c r="G4528">
        <v>77.078552322954195</v>
      </c>
      <c r="H4528">
        <v>17.0323892238758</v>
      </c>
      <c r="I4528">
        <v>36.238334975463601</v>
      </c>
      <c r="J4528">
        <v>-2.69792128550711</v>
      </c>
      <c r="K4528">
        <v>14.064204744010301</v>
      </c>
      <c r="L4528">
        <v>12.685078808639499</v>
      </c>
      <c r="M4528">
        <v>57.422663637905899</v>
      </c>
      <c r="N4528">
        <v>0.78326517772884496</v>
      </c>
      <c r="O4528">
        <v>5.5921052631578902</v>
      </c>
      <c r="P4528">
        <v>114.08450704225299</v>
      </c>
    </row>
    <row r="4529" spans="1:17" hidden="1" x14ac:dyDescent="0.3">
      <c r="A4529" t="s">
        <v>9213</v>
      </c>
      <c r="B4529" t="s">
        <v>9214</v>
      </c>
      <c r="C4529" t="str">
        <f>IFERROR(VLOOKUP(Table1[[#This Row],[Ticker]],[1]!Table1[[Symbol]:[Industry]],2,FALSE),"-")</f>
        <v>-</v>
      </c>
      <c r="E4529">
        <v>6.4157999999999999</v>
      </c>
      <c r="F4529">
        <v>12.58</v>
      </c>
      <c r="G4529">
        <v>-26.4020366998034</v>
      </c>
      <c r="H4529">
        <v>-5.0559641897787397</v>
      </c>
      <c r="I4529">
        <v>-11.909813172684499</v>
      </c>
      <c r="K4529">
        <v>12.58</v>
      </c>
      <c r="L4529">
        <v>12.579999999999901</v>
      </c>
      <c r="M4529">
        <v>50</v>
      </c>
      <c r="O4529">
        <v>0</v>
      </c>
      <c r="P4529">
        <v>0</v>
      </c>
    </row>
    <row r="4530" spans="1:17" hidden="1" x14ac:dyDescent="0.3">
      <c r="A4530" t="s">
        <v>9215</v>
      </c>
      <c r="B4530" t="s">
        <v>9216</v>
      </c>
      <c r="C4530" t="str">
        <f>IFERROR(VLOOKUP(Table1[[#This Row],[Ticker]],[1]!Table1[[Symbol]:[Industry]],2,FALSE),"-")</f>
        <v>-</v>
      </c>
      <c r="D4530" t="s">
        <v>140</v>
      </c>
      <c r="E4530">
        <v>6.3702547999999997</v>
      </c>
      <c r="F4530">
        <v>12.49</v>
      </c>
      <c r="G4530">
        <v>-2.7386703631697902</v>
      </c>
      <c r="H4530">
        <v>2.4545843334280102</v>
      </c>
      <c r="I4530">
        <v>-20.0040000748184</v>
      </c>
      <c r="J4530">
        <v>-6.1818880455712897</v>
      </c>
      <c r="K4530">
        <v>12.906820937327</v>
      </c>
      <c r="L4530">
        <v>12.634357922853599</v>
      </c>
      <c r="M4530">
        <v>31.281562467514298</v>
      </c>
      <c r="N4530">
        <v>0.58012236416573604</v>
      </c>
      <c r="O4530">
        <v>51.000800640512402</v>
      </c>
      <c r="P4530">
        <v>35.613463626492901</v>
      </c>
      <c r="Q4530">
        <v>1.5992379347829998E-2</v>
      </c>
    </row>
    <row r="4531" spans="1:17" hidden="1" x14ac:dyDescent="0.3">
      <c r="A4531" t="s">
        <v>9217</v>
      </c>
      <c r="B4531" t="s">
        <v>9218</v>
      </c>
      <c r="C4531" t="str">
        <f>IFERROR(VLOOKUP(Table1[[#This Row],[Ticker]],[1]!Table1[[Symbol]:[Industry]],2,FALSE),"-")</f>
        <v>-</v>
      </c>
      <c r="D4531" t="s">
        <v>49</v>
      </c>
      <c r="E4531">
        <v>6.33</v>
      </c>
      <c r="F4531">
        <v>6.3</v>
      </c>
      <c r="G4531">
        <v>76.170310567077493</v>
      </c>
      <c r="H4531">
        <v>4.45960674447731</v>
      </c>
      <c r="I4531">
        <v>9.9470533650330601</v>
      </c>
      <c r="J4531">
        <v>1.1699297352190801</v>
      </c>
      <c r="K4531">
        <v>5.9551703215900096</v>
      </c>
      <c r="L4531">
        <v>5.2470071534654901</v>
      </c>
      <c r="M4531">
        <v>46.549547826538102</v>
      </c>
      <c r="N4531">
        <v>0.84865791835778603</v>
      </c>
      <c r="O4531">
        <v>24.9206349206349</v>
      </c>
      <c r="P4531">
        <v>112.837837837837</v>
      </c>
      <c r="Q4531">
        <v>3.4199620008339003E-2</v>
      </c>
    </row>
    <row r="4532" spans="1:17" hidden="1" x14ac:dyDescent="0.3">
      <c r="A4532" t="s">
        <v>9219</v>
      </c>
      <c r="B4532" t="s">
        <v>9220</v>
      </c>
      <c r="C4532" t="str">
        <f>IFERROR(VLOOKUP(Table1[[#This Row],[Ticker]],[1]!Table1[[Symbol]:[Industry]],2,FALSE),"-")</f>
        <v>-</v>
      </c>
      <c r="D4532" t="s">
        <v>711</v>
      </c>
      <c r="E4532">
        <v>6.3247861439999999</v>
      </c>
      <c r="F4532">
        <v>94.9</v>
      </c>
      <c r="G4532">
        <v>32.559437337047399</v>
      </c>
      <c r="H4532">
        <v>-1.0128967320771201</v>
      </c>
      <c r="I4532">
        <v>11.0017267832797</v>
      </c>
      <c r="J4532">
        <v>4.6589623995873901E-2</v>
      </c>
      <c r="K4532">
        <v>90.627343253128799</v>
      </c>
      <c r="L4532">
        <v>80.401185348700096</v>
      </c>
      <c r="M4532">
        <v>63.753004305415402</v>
      </c>
      <c r="N4532">
        <v>1.2447601713044401</v>
      </c>
      <c r="O4532">
        <v>1.8861959957850301</v>
      </c>
      <c r="P4532">
        <v>62.056010928961697</v>
      </c>
    </row>
    <row r="4533" spans="1:17" hidden="1" x14ac:dyDescent="0.3">
      <c r="A4533" t="s">
        <v>9221</v>
      </c>
      <c r="B4533" t="s">
        <v>9222</v>
      </c>
      <c r="C4533" t="str">
        <f>IFERROR(VLOOKUP(Table1[[#This Row],[Ticker]],[1]!Table1[[Symbol]:[Industry]],2,FALSE),"-")</f>
        <v>-</v>
      </c>
      <c r="D4533" t="s">
        <v>214</v>
      </c>
      <c r="E4533">
        <v>6.3066559499999997</v>
      </c>
      <c r="F4533">
        <v>6.6</v>
      </c>
      <c r="G4533">
        <v>-57.652036699803404</v>
      </c>
      <c r="I4533">
        <v>-11.909813172684499</v>
      </c>
      <c r="K4533">
        <v>7.8976443621726604</v>
      </c>
      <c r="M4533">
        <v>24.8553728216223</v>
      </c>
      <c r="N4533">
        <v>1</v>
      </c>
      <c r="O4533">
        <v>45.454545454545404</v>
      </c>
      <c r="P4533">
        <v>4.7619047619047601</v>
      </c>
    </row>
    <row r="4534" spans="1:17" hidden="1" x14ac:dyDescent="0.3">
      <c r="A4534" t="s">
        <v>9223</v>
      </c>
      <c r="B4534" t="s">
        <v>9224</v>
      </c>
      <c r="C4534" t="str">
        <f>IFERROR(VLOOKUP(Table1[[#This Row],[Ticker]],[1]!Table1[[Symbol]:[Industry]],2,FALSE),"-")</f>
        <v>-</v>
      </c>
      <c r="E4534">
        <v>6.2925449999999996</v>
      </c>
      <c r="F4534">
        <v>10.64</v>
      </c>
      <c r="G4534">
        <v>-80.756391054157803</v>
      </c>
      <c r="H4534">
        <v>-11.305964189778701</v>
      </c>
      <c r="I4534">
        <v>-53.287223641003997</v>
      </c>
      <c r="J4534">
        <v>4.2375625854606298</v>
      </c>
      <c r="K4534">
        <v>12.7132644758883</v>
      </c>
      <c r="L4534">
        <v>17.043039398978902</v>
      </c>
      <c r="M4534">
        <v>42.891357752087998</v>
      </c>
      <c r="N4534">
        <v>1.66623986342296</v>
      </c>
      <c r="O4534">
        <v>161.278195488721</v>
      </c>
      <c r="P4534">
        <v>22.580645161290299</v>
      </c>
      <c r="Q4534">
        <v>-5.6960630050289E-2</v>
      </c>
    </row>
    <row r="4535" spans="1:17" hidden="1" x14ac:dyDescent="0.3">
      <c r="A4535" t="s">
        <v>9225</v>
      </c>
      <c r="B4535" t="s">
        <v>9226</v>
      </c>
      <c r="C4535" t="str">
        <f>IFERROR(VLOOKUP(Table1[[#This Row],[Ticker]],[1]!Table1[[Symbol]:[Industry]],2,FALSE),"-")</f>
        <v>-</v>
      </c>
      <c r="D4535" t="s">
        <v>553</v>
      </c>
      <c r="E4535">
        <v>6.27</v>
      </c>
      <c r="F4535">
        <v>19.89</v>
      </c>
      <c r="G4535">
        <v>110.948798622392</v>
      </c>
      <c r="H4535">
        <v>-0.71247941693801398</v>
      </c>
      <c r="I4535">
        <v>-29.2414839956271</v>
      </c>
      <c r="J4535">
        <v>3.9469814231359699</v>
      </c>
      <c r="K4535">
        <v>20.6471048110858</v>
      </c>
      <c r="L4535">
        <v>19.765304390695199</v>
      </c>
      <c r="M4535">
        <v>55.729289411787803</v>
      </c>
      <c r="N4535">
        <v>4.5556259659574598</v>
      </c>
      <c r="O4535">
        <v>53.343388637506202</v>
      </c>
      <c r="P4535">
        <v>137.350835322195</v>
      </c>
    </row>
    <row r="4536" spans="1:17" hidden="1" x14ac:dyDescent="0.3">
      <c r="A4536" t="s">
        <v>9227</v>
      </c>
      <c r="B4536" t="s">
        <v>9228</v>
      </c>
      <c r="C4536" t="str">
        <f>IFERROR(VLOOKUP(Table1[[#This Row],[Ticker]],[1]!Table1[[Symbol]:[Industry]],2,FALSE),"-")</f>
        <v>-</v>
      </c>
      <c r="D4536" t="s">
        <v>21</v>
      </c>
      <c r="E4536">
        <v>6.2642608559999999</v>
      </c>
      <c r="F4536">
        <v>1.78</v>
      </c>
      <c r="G4536">
        <v>13.7554436151571</v>
      </c>
      <c r="H4536">
        <v>-11.2735807700896</v>
      </c>
      <c r="I4536">
        <v>-9.01963976227991</v>
      </c>
      <c r="J4536">
        <v>7.6207961183947699</v>
      </c>
      <c r="K4536">
        <v>1.77730841567317</v>
      </c>
      <c r="L4536">
        <v>1.7372707788650099</v>
      </c>
      <c r="M4536">
        <v>71.328174611222906</v>
      </c>
      <c r="N4536">
        <v>2.0590435380813599</v>
      </c>
      <c r="O4536">
        <v>43.820224719101098</v>
      </c>
      <c r="P4536">
        <v>109.41176470588201</v>
      </c>
      <c r="Q4536">
        <v>5.0024668287254999E-2</v>
      </c>
    </row>
    <row r="4537" spans="1:17" hidden="1" x14ac:dyDescent="0.3">
      <c r="A4537" t="s">
        <v>9229</v>
      </c>
      <c r="B4537" t="s">
        <v>9230</v>
      </c>
      <c r="C4537" t="str">
        <f>IFERROR(VLOOKUP(Table1[[#This Row],[Ticker]],[1]!Table1[[Symbol]:[Industry]],2,FALSE),"-")</f>
        <v>-</v>
      </c>
      <c r="E4537">
        <v>6.2517699999999996</v>
      </c>
      <c r="F4537">
        <v>6.57</v>
      </c>
      <c r="G4537">
        <v>-80.425829561944795</v>
      </c>
      <c r="H4537">
        <v>4.9604561714692101</v>
      </c>
      <c r="I4537">
        <v>-73.3534751445155</v>
      </c>
      <c r="J4537">
        <v>-5.1846913375065498</v>
      </c>
      <c r="K4537">
        <v>7.0527380313780803</v>
      </c>
      <c r="L4537">
        <v>10.2359691842634</v>
      </c>
      <c r="M4537">
        <v>43.296001368366603</v>
      </c>
      <c r="N4537">
        <v>0.53665353046074704</v>
      </c>
      <c r="O4537">
        <v>173.972602739726</v>
      </c>
      <c r="P4537">
        <v>27.079303675048301</v>
      </c>
    </row>
    <row r="4538" spans="1:17" hidden="1" x14ac:dyDescent="0.3">
      <c r="A4538" t="s">
        <v>9231</v>
      </c>
      <c r="B4538" t="s">
        <v>9232</v>
      </c>
      <c r="C4538" t="str">
        <f>IFERROR(VLOOKUP(Table1[[#This Row],[Ticker]],[1]!Table1[[Symbol]:[Industry]],2,FALSE),"-")</f>
        <v>-</v>
      </c>
      <c r="D4538" t="s">
        <v>416</v>
      </c>
      <c r="E4538">
        <v>6.2428207999999996</v>
      </c>
      <c r="F4538">
        <v>16.420000000000002</v>
      </c>
      <c r="G4538">
        <v>-11.9769495917895</v>
      </c>
      <c r="H4538">
        <v>-14.7369322865884</v>
      </c>
      <c r="I4538">
        <v>40.976592786347098</v>
      </c>
      <c r="J4538">
        <v>-0.76243741453936598</v>
      </c>
      <c r="K4538">
        <v>14.1858522061268</v>
      </c>
      <c r="L4538">
        <v>11.1512617178344</v>
      </c>
      <c r="M4538">
        <v>95.600391384635898</v>
      </c>
      <c r="N4538">
        <v>1.80473477476202E-2</v>
      </c>
      <c r="O4538">
        <v>16.199756394640598</v>
      </c>
      <c r="P4538">
        <v>116.052631578947</v>
      </c>
    </row>
    <row r="4539" spans="1:17" hidden="1" x14ac:dyDescent="0.3">
      <c r="A4539" t="s">
        <v>9233</v>
      </c>
      <c r="B4539" t="s">
        <v>9234</v>
      </c>
      <c r="C4539" t="str">
        <f>IFERROR(VLOOKUP(Table1[[#This Row],[Ticker]],[1]!Table1[[Symbol]:[Industry]],2,FALSE),"-")</f>
        <v>-</v>
      </c>
      <c r="D4539" t="s">
        <v>49</v>
      </c>
      <c r="E4539">
        <v>6.2335599999999998</v>
      </c>
      <c r="F4539">
        <v>17.850000000000001</v>
      </c>
      <c r="G4539">
        <v>52.4556787310582</v>
      </c>
      <c r="H4539">
        <v>-9.8178689516835096</v>
      </c>
      <c r="I4539">
        <v>-13.508490129685599</v>
      </c>
      <c r="J4539">
        <v>-9.36458795217378</v>
      </c>
      <c r="K4539">
        <v>16.813947611726402</v>
      </c>
      <c r="L4539">
        <v>15.434226181813001</v>
      </c>
      <c r="M4539">
        <v>52.8030780920814</v>
      </c>
      <c r="N4539">
        <v>2.7229300074737401</v>
      </c>
      <c r="O4539">
        <v>59.327731092436899</v>
      </c>
      <c r="P4539">
        <v>108.771929824561</v>
      </c>
    </row>
    <row r="4540" spans="1:17" hidden="1" x14ac:dyDescent="0.3">
      <c r="A4540" t="s">
        <v>9235</v>
      </c>
      <c r="B4540" t="s">
        <v>9236</v>
      </c>
      <c r="C4540" t="str">
        <f>IFERROR(VLOOKUP(Table1[[#This Row],[Ticker]],[1]!Table1[[Symbol]:[Industry]],2,FALSE),"-")</f>
        <v>-</v>
      </c>
      <c r="E4540">
        <v>6.2310499999999998</v>
      </c>
      <c r="F4540">
        <v>9.65</v>
      </c>
      <c r="G4540">
        <v>16.138583684243802</v>
      </c>
      <c r="H4540">
        <v>15.072240938426299</v>
      </c>
      <c r="I4540">
        <v>1.35309762543753</v>
      </c>
      <c r="J4540">
        <v>9.2140884070568703</v>
      </c>
      <c r="K4540">
        <v>8.6957509296890603</v>
      </c>
      <c r="L4540">
        <v>7.8880553342517503</v>
      </c>
      <c r="M4540">
        <v>50.408002594607701</v>
      </c>
      <c r="N4540">
        <v>0.94284100068259902</v>
      </c>
      <c r="O4540">
        <v>9.2227979274611194</v>
      </c>
      <c r="P4540">
        <v>61.641541038525901</v>
      </c>
      <c r="Q4540">
        <v>-4.2449494301990002E-3</v>
      </c>
    </row>
    <row r="4541" spans="1:17" hidden="1" x14ac:dyDescent="0.3">
      <c r="A4541" t="s">
        <v>9237</v>
      </c>
      <c r="B4541" t="s">
        <v>9238</v>
      </c>
      <c r="C4541" t="str">
        <f>IFERROR(VLOOKUP(Table1[[#This Row],[Ticker]],[1]!Table1[[Symbol]:[Industry]],2,FALSE),"-")</f>
        <v>-</v>
      </c>
      <c r="D4541" t="s">
        <v>214</v>
      </c>
      <c r="E4541">
        <v>6.2223623000000003</v>
      </c>
      <c r="F4541">
        <v>0.76</v>
      </c>
      <c r="G4541">
        <v>-5.7671160648828197</v>
      </c>
      <c r="H4541">
        <v>-3.7401747160945198</v>
      </c>
      <c r="I4541">
        <v>6.8401868273154598</v>
      </c>
      <c r="J4541">
        <v>-5.7007090194776397</v>
      </c>
      <c r="K4541">
        <v>0.74361474100343194</v>
      </c>
      <c r="L4541">
        <v>0.686056659854687</v>
      </c>
      <c r="M4541">
        <v>44.833575952153097</v>
      </c>
      <c r="N4541">
        <v>1.7592090378935901</v>
      </c>
      <c r="O4541">
        <v>39.473684210526301</v>
      </c>
      <c r="P4541">
        <v>49.019607843137202</v>
      </c>
      <c r="Q4541">
        <v>4.6913498264050002E-2</v>
      </c>
    </row>
    <row r="4542" spans="1:17" hidden="1" x14ac:dyDescent="0.3">
      <c r="A4542" t="s">
        <v>9239</v>
      </c>
      <c r="B4542" t="s">
        <v>9240</v>
      </c>
      <c r="C4542" t="str">
        <f>IFERROR(VLOOKUP(Table1[[#This Row],[Ticker]],[1]!Table1[[Symbol]:[Industry]],2,FALSE),"-")</f>
        <v>-</v>
      </c>
      <c r="D4542" t="s">
        <v>637</v>
      </c>
      <c r="E4542">
        <v>6.2166825000000001</v>
      </c>
      <c r="F4542">
        <v>17.7</v>
      </c>
      <c r="G4542">
        <v>80.373664234775902</v>
      </c>
      <c r="H4542">
        <v>-7.3757784084791306E-2</v>
      </c>
      <c r="I4542">
        <v>15.519992442866201</v>
      </c>
      <c r="J4542">
        <v>4.2197689911545799</v>
      </c>
      <c r="K4542">
        <v>16.775011274734201</v>
      </c>
      <c r="L4542">
        <v>14.4946910191256</v>
      </c>
      <c r="M4542">
        <v>100</v>
      </c>
      <c r="N4542">
        <v>5.2447552447552397</v>
      </c>
      <c r="O4542">
        <v>0</v>
      </c>
      <c r="P4542">
        <v>106.77570093457901</v>
      </c>
    </row>
    <row r="4543" spans="1:17" hidden="1" x14ac:dyDescent="0.3">
      <c r="A4543" t="s">
        <v>9241</v>
      </c>
      <c r="B4543" t="s">
        <v>9242</v>
      </c>
      <c r="C4543" t="str">
        <f>IFERROR(VLOOKUP(Table1[[#This Row],[Ticker]],[1]!Table1[[Symbol]:[Industry]],2,FALSE),"-")</f>
        <v>-</v>
      </c>
      <c r="D4543" t="s">
        <v>711</v>
      </c>
      <c r="E4543">
        <v>6.1746908559999998</v>
      </c>
      <c r="F4543">
        <v>108.12</v>
      </c>
      <c r="G4543">
        <v>66.6940105189409</v>
      </c>
      <c r="H4543">
        <v>1.2001357516618301</v>
      </c>
      <c r="I4543">
        <v>22.034686331775301</v>
      </c>
      <c r="J4543">
        <v>1.8966856406232899</v>
      </c>
      <c r="K4543">
        <v>102.538099208811</v>
      </c>
      <c r="L4543">
        <v>88.030500588289101</v>
      </c>
      <c r="M4543">
        <v>67.7882302660921</v>
      </c>
      <c r="N4543">
        <v>0.91874041049553201</v>
      </c>
      <c r="O4543">
        <v>1.7388087310395699</v>
      </c>
      <c r="P4543">
        <v>96.260664367398704</v>
      </c>
    </row>
    <row r="4544" spans="1:17" hidden="1" x14ac:dyDescent="0.3">
      <c r="A4544" t="s">
        <v>9243</v>
      </c>
      <c r="B4544" t="s">
        <v>9244</v>
      </c>
      <c r="C4544" t="str">
        <f>IFERROR(VLOOKUP(Table1[[#This Row],[Ticker]],[1]!Table1[[Symbol]:[Industry]],2,FALSE),"-")</f>
        <v>-</v>
      </c>
      <c r="D4544" t="s">
        <v>711</v>
      </c>
      <c r="E4544">
        <v>6.1661835759999999</v>
      </c>
      <c r="F4544">
        <v>36.69</v>
      </c>
      <c r="G4544">
        <v>44.352243725925298</v>
      </c>
      <c r="H4544">
        <v>-0.54765198915884294</v>
      </c>
      <c r="I4544">
        <v>18.845710704721</v>
      </c>
      <c r="J4544">
        <v>0.438108288052733</v>
      </c>
      <c r="K4544">
        <v>35.0859563986157</v>
      </c>
      <c r="L4544">
        <v>30.320019777870101</v>
      </c>
      <c r="M4544">
        <v>46.0553371054271</v>
      </c>
      <c r="N4544">
        <v>0.97326795454821202</v>
      </c>
      <c r="O4544">
        <v>3.9520305260289001</v>
      </c>
      <c r="P4544">
        <v>76.140182429188599</v>
      </c>
    </row>
    <row r="4545" spans="1:17" hidden="1" x14ac:dyDescent="0.3">
      <c r="A4545" t="s">
        <v>9245</v>
      </c>
      <c r="B4545" t="s">
        <v>9246</v>
      </c>
      <c r="C4545" t="str">
        <f>IFERROR(VLOOKUP(Table1[[#This Row],[Ticker]],[1]!Table1[[Symbol]:[Industry]],2,FALSE),"-")</f>
        <v>-</v>
      </c>
      <c r="D4545" t="s">
        <v>637</v>
      </c>
      <c r="E4545">
        <v>6.1607000000000003</v>
      </c>
      <c r="F4545">
        <v>64.349999999999994</v>
      </c>
      <c r="G4545">
        <v>-33.316545596085803</v>
      </c>
      <c r="H4545">
        <v>-0.87006083490031805</v>
      </c>
      <c r="I4545">
        <v>-35.845983385450403</v>
      </c>
      <c r="J4545">
        <v>-16.642159084519399</v>
      </c>
      <c r="K4545">
        <v>69.447753306089794</v>
      </c>
      <c r="L4545">
        <v>72.875184679112095</v>
      </c>
      <c r="M4545">
        <v>39.058986245662297</v>
      </c>
      <c r="N4545">
        <v>0.84006948465547104</v>
      </c>
      <c r="O4545">
        <v>49.805749805749798</v>
      </c>
      <c r="P4545">
        <v>16.365280289330901</v>
      </c>
      <c r="Q4545">
        <v>0.131082428024488</v>
      </c>
    </row>
    <row r="4546" spans="1:17" hidden="1" x14ac:dyDescent="0.3">
      <c r="A4546" t="s">
        <v>9247</v>
      </c>
      <c r="B4546" t="s">
        <v>9248</v>
      </c>
      <c r="C4546" t="str">
        <f>IFERROR(VLOOKUP(Table1[[#This Row],[Ticker]],[1]!Table1[[Symbol]:[Industry]],2,FALSE),"-")</f>
        <v>-</v>
      </c>
      <c r="D4546" t="s">
        <v>637</v>
      </c>
      <c r="E4546">
        <v>6.1511040000000001</v>
      </c>
      <c r="F4546">
        <v>19.149999999999999</v>
      </c>
      <c r="G4546">
        <v>-71.530976527883695</v>
      </c>
      <c r="H4546">
        <v>9.9829812865543808</v>
      </c>
      <c r="I4546">
        <v>-48.478213305178699</v>
      </c>
      <c r="J4546">
        <v>-4.7144134025333599</v>
      </c>
      <c r="K4546">
        <v>20.312177058732502</v>
      </c>
      <c r="L4546">
        <v>25.441155637486201</v>
      </c>
      <c r="M4546">
        <v>33.255768842711902</v>
      </c>
      <c r="N4546">
        <v>8.7015023792126306E-2</v>
      </c>
      <c r="O4546">
        <v>129.19060052219299</v>
      </c>
      <c r="P4546">
        <v>20.591939546599399</v>
      </c>
      <c r="Q4546">
        <v>3.9034880872914998E-2</v>
      </c>
    </row>
    <row r="4547" spans="1:17" hidden="1" x14ac:dyDescent="0.3">
      <c r="A4547" t="s">
        <v>9249</v>
      </c>
      <c r="B4547" t="s">
        <v>9250</v>
      </c>
      <c r="C4547" t="str">
        <f>IFERROR(VLOOKUP(Table1[[#This Row],[Ticker]],[1]!Table1[[Symbol]:[Industry]],2,FALSE),"-")</f>
        <v>-</v>
      </c>
      <c r="D4547" t="s">
        <v>299</v>
      </c>
      <c r="E4547">
        <v>6.1126594450000002</v>
      </c>
      <c r="F4547">
        <v>3.8</v>
      </c>
      <c r="G4547">
        <v>-15.936920420733699</v>
      </c>
      <c r="H4547">
        <v>-24.005735879276401</v>
      </c>
      <c r="I4547">
        <v>-8.0846765606626896</v>
      </c>
      <c r="J4547">
        <v>-12.4539797030965</v>
      </c>
      <c r="K4547">
        <v>3.9040392126357499</v>
      </c>
      <c r="L4547">
        <v>3.8241226851710399</v>
      </c>
      <c r="M4547">
        <v>34.898957482647802</v>
      </c>
      <c r="N4547">
        <v>2.6349482452902699</v>
      </c>
      <c r="O4547">
        <v>78.684210526315795</v>
      </c>
      <c r="P4547">
        <v>30.584192439862498</v>
      </c>
      <c r="Q4547">
        <v>5.2752379942677001E-2</v>
      </c>
    </row>
    <row r="4548" spans="1:17" hidden="1" x14ac:dyDescent="0.3">
      <c r="A4548" t="s">
        <v>9251</v>
      </c>
      <c r="B4548" t="s">
        <v>9252</v>
      </c>
      <c r="C4548" t="str">
        <f>IFERROR(VLOOKUP(Table1[[#This Row],[Ticker]],[1]!Table1[[Symbol]:[Industry]],2,FALSE),"-")</f>
        <v>-</v>
      </c>
      <c r="D4548" t="s">
        <v>114</v>
      </c>
      <c r="E4548">
        <v>6.11</v>
      </c>
      <c r="F4548">
        <v>12.22</v>
      </c>
      <c r="G4548">
        <v>160.45242339409299</v>
      </c>
      <c r="H4548">
        <v>7.5707639208203403</v>
      </c>
      <c r="I4548">
        <v>81.444617207062294</v>
      </c>
      <c r="J4548">
        <v>-4.16164690070537</v>
      </c>
      <c r="K4548">
        <v>10.7806057333023</v>
      </c>
      <c r="L4548">
        <v>9.0297348362248293</v>
      </c>
      <c r="M4548">
        <v>64.797029962023402</v>
      </c>
      <c r="N4548">
        <v>0.880735740668531</v>
      </c>
      <c r="O4548">
        <v>22.3404255319148</v>
      </c>
      <c r="P4548">
        <v>247.15909090909</v>
      </c>
      <c r="Q4548">
        <v>8.5366088343218002E-2</v>
      </c>
    </row>
    <row r="4549" spans="1:17" hidden="1" x14ac:dyDescent="0.3">
      <c r="A4549" t="s">
        <v>9253</v>
      </c>
      <c r="B4549" t="s">
        <v>9254</v>
      </c>
      <c r="C4549" t="str">
        <f>IFERROR(VLOOKUP(Table1[[#This Row],[Ticker]],[1]!Table1[[Symbol]:[Industry]],2,FALSE),"-")</f>
        <v>-</v>
      </c>
      <c r="D4549" t="s">
        <v>553</v>
      </c>
      <c r="E4549">
        <v>6.1073484000000002</v>
      </c>
      <c r="F4549">
        <v>6.62</v>
      </c>
      <c r="G4549">
        <v>21.036716084160801</v>
      </c>
      <c r="H4549">
        <v>9.55273146239516</v>
      </c>
      <c r="I4549">
        <v>-13.9808190898442</v>
      </c>
      <c r="J4549">
        <v>12.858252240633</v>
      </c>
      <c r="K4549">
        <v>6.4364060753188097</v>
      </c>
      <c r="L4549">
        <v>6.1464138774501098</v>
      </c>
      <c r="M4549">
        <v>58.4878729166997</v>
      </c>
      <c r="N4549">
        <v>1.43900186288015</v>
      </c>
      <c r="O4549">
        <v>33.081570996978797</v>
      </c>
      <c r="P4549">
        <v>124.406779661016</v>
      </c>
      <c r="Q4549">
        <v>5.3451535478647998E-2</v>
      </c>
    </row>
    <row r="4550" spans="1:17" hidden="1" x14ac:dyDescent="0.3">
      <c r="A4550" t="s">
        <v>9255</v>
      </c>
      <c r="B4550" t="s">
        <v>9256</v>
      </c>
      <c r="C4550" t="str">
        <f>IFERROR(VLOOKUP(Table1[[#This Row],[Ticker]],[1]!Table1[[Symbol]:[Industry]],2,FALSE),"-")</f>
        <v>-</v>
      </c>
      <c r="E4550">
        <v>6.0739039999999997</v>
      </c>
      <c r="F4550">
        <v>7.03</v>
      </c>
      <c r="G4550">
        <v>-28.7631478109145</v>
      </c>
      <c r="H4550">
        <v>7.5154643816498199</v>
      </c>
      <c r="I4550">
        <v>-38.297247727658302</v>
      </c>
      <c r="J4550">
        <v>-0.76243741453936598</v>
      </c>
      <c r="K4550">
        <v>7.5937680549435802</v>
      </c>
      <c r="L4550">
        <v>8.0657035568610507</v>
      </c>
      <c r="M4550">
        <v>57.819235358297703</v>
      </c>
      <c r="N4550">
        <v>1.1285266457680201</v>
      </c>
      <c r="O4550">
        <v>100.853485064011</v>
      </c>
      <c r="P4550">
        <v>9.5015576323987503</v>
      </c>
      <c r="Q4550">
        <v>2.4508664102175001E-2</v>
      </c>
    </row>
    <row r="4551" spans="1:17" hidden="1" x14ac:dyDescent="0.3">
      <c r="A4551" t="s">
        <v>9257</v>
      </c>
      <c r="B4551" t="s">
        <v>9258</v>
      </c>
      <c r="C4551" t="str">
        <f>IFERROR(VLOOKUP(Table1[[#This Row],[Ticker]],[1]!Table1[[Symbol]:[Industry]],2,FALSE),"-")</f>
        <v>-</v>
      </c>
      <c r="D4551" t="s">
        <v>700</v>
      </c>
      <c r="E4551">
        <v>6.0632400000000004</v>
      </c>
      <c r="F4551">
        <v>11.35</v>
      </c>
      <c r="G4551">
        <v>-16.100773337315601</v>
      </c>
      <c r="H4551">
        <v>-8.1254310718465899</v>
      </c>
      <c r="I4551">
        <v>6.1963262654007902</v>
      </c>
      <c r="J4551">
        <v>6.8608809711108503</v>
      </c>
      <c r="K4551">
        <v>12.0040540300011</v>
      </c>
      <c r="L4551">
        <v>11.221514936913101</v>
      </c>
      <c r="M4551">
        <v>50.535153225722901</v>
      </c>
      <c r="N4551">
        <v>0.41993327654263302</v>
      </c>
      <c r="O4551">
        <v>27.577092511013198</v>
      </c>
      <c r="P4551">
        <v>40.296662546353502</v>
      </c>
      <c r="Q4551">
        <v>6.9592350717980006E-2</v>
      </c>
    </row>
    <row r="4552" spans="1:17" hidden="1" x14ac:dyDescent="0.3">
      <c r="A4552" t="s">
        <v>9259</v>
      </c>
      <c r="B4552" t="s">
        <v>9260</v>
      </c>
      <c r="C4552" t="str">
        <f>IFERROR(VLOOKUP(Table1[[#This Row],[Ticker]],[1]!Table1[[Symbol]:[Industry]],2,FALSE),"-")</f>
        <v>-</v>
      </c>
      <c r="D4552" t="s">
        <v>299</v>
      </c>
      <c r="E4552">
        <v>6.0599255799999998</v>
      </c>
      <c r="F4552">
        <v>2.2599999999999998</v>
      </c>
      <c r="G4552">
        <v>99.597963300196497</v>
      </c>
      <c r="H4552">
        <v>-10.889297523112001</v>
      </c>
      <c r="I4552">
        <v>17.233043970172499</v>
      </c>
      <c r="J4552">
        <v>-1.20296604890061</v>
      </c>
      <c r="K4552">
        <v>1.87836891236223</v>
      </c>
      <c r="L4552">
        <v>1.3029987133749299</v>
      </c>
      <c r="M4552">
        <v>9.1251998302647301</v>
      </c>
      <c r="N4552">
        <v>0.916658635312259</v>
      </c>
      <c r="O4552">
        <v>23.008849557522101</v>
      </c>
      <c r="P4552">
        <v>151.111111111111</v>
      </c>
      <c r="Q4552">
        <v>5.1622661758795998E-2</v>
      </c>
    </row>
    <row r="4553" spans="1:17" hidden="1" x14ac:dyDescent="0.3">
      <c r="A4553" t="s">
        <v>9261</v>
      </c>
      <c r="B4553" t="s">
        <v>9262</v>
      </c>
      <c r="C4553" t="str">
        <f>IFERROR(VLOOKUP(Table1[[#This Row],[Ticker]],[1]!Table1[[Symbol]:[Industry]],2,FALSE),"-")</f>
        <v>-</v>
      </c>
      <c r="D4553" t="s">
        <v>140</v>
      </c>
      <c r="E4553">
        <v>5.9924999999999997</v>
      </c>
      <c r="F4553">
        <v>7.6</v>
      </c>
      <c r="G4553">
        <v>-83.896443858640097</v>
      </c>
      <c r="H4553">
        <v>15.094411750070799</v>
      </c>
      <c r="I4553">
        <v>-55.821252287075602</v>
      </c>
      <c r="J4553">
        <v>11.7727738530662</v>
      </c>
      <c r="K4553">
        <v>8.1052401028986196</v>
      </c>
      <c r="L4553">
        <v>11.763811722577</v>
      </c>
      <c r="M4553">
        <v>63.254271570885301</v>
      </c>
      <c r="N4553">
        <v>1.9518716577540101</v>
      </c>
      <c r="O4553">
        <v>199.210526315789</v>
      </c>
      <c r="P4553">
        <v>20.253164556961998</v>
      </c>
    </row>
    <row r="4554" spans="1:17" hidden="1" x14ac:dyDescent="0.3">
      <c r="A4554" t="s">
        <v>9263</v>
      </c>
      <c r="B4554" t="s">
        <v>9264</v>
      </c>
      <c r="C4554" t="str">
        <f>IFERROR(VLOOKUP(Table1[[#This Row],[Ticker]],[1]!Table1[[Symbol]:[Industry]],2,FALSE),"-")</f>
        <v>-</v>
      </c>
      <c r="D4554" t="s">
        <v>130</v>
      </c>
      <c r="E4554">
        <v>5.9838262000000002</v>
      </c>
      <c r="F4554">
        <v>11.1</v>
      </c>
      <c r="G4554">
        <v>52.630221364712597</v>
      </c>
      <c r="H4554">
        <v>-0.14855678237133901</v>
      </c>
      <c r="I4554">
        <v>-11.0007222635936</v>
      </c>
      <c r="J4554">
        <v>6.02361348084235</v>
      </c>
      <c r="K4554">
        <v>11.007509263890499</v>
      </c>
      <c r="L4554">
        <v>10.3416101518836</v>
      </c>
      <c r="M4554">
        <v>59.086037286940503</v>
      </c>
      <c r="N4554">
        <v>0.51053929831471301</v>
      </c>
      <c r="O4554">
        <v>32.882882882882797</v>
      </c>
      <c r="P4554">
        <v>88.455008488964296</v>
      </c>
      <c r="Q4554">
        <v>6.1763823762120001E-2</v>
      </c>
    </row>
    <row r="4555" spans="1:17" hidden="1" x14ac:dyDescent="0.3">
      <c r="A4555" t="s">
        <v>9265</v>
      </c>
      <c r="B4555" t="s">
        <v>9266</v>
      </c>
      <c r="C4555" t="str">
        <f>IFERROR(VLOOKUP(Table1[[#This Row],[Ticker]],[1]!Table1[[Symbol]:[Industry]],2,FALSE),"-")</f>
        <v>-</v>
      </c>
      <c r="D4555" t="s">
        <v>553</v>
      </c>
      <c r="E4555">
        <v>5.9757749999999996</v>
      </c>
      <c r="F4555">
        <v>151.9</v>
      </c>
      <c r="G4555">
        <v>292.40138210361499</v>
      </c>
      <c r="H4555">
        <v>-21.647258706454799</v>
      </c>
      <c r="I4555">
        <v>164.27200500913301</v>
      </c>
      <c r="J4555">
        <v>-12.4091440013657</v>
      </c>
      <c r="K4555">
        <v>154.24853493463701</v>
      </c>
      <c r="L4555">
        <v>105.375198991902</v>
      </c>
      <c r="M4555">
        <v>27.313644946720999</v>
      </c>
      <c r="N4555">
        <v>8.1433263561190794E-2</v>
      </c>
      <c r="O4555">
        <v>31.369321922317301</v>
      </c>
      <c r="P4555">
        <v>373.20872274143301</v>
      </c>
      <c r="Q4555">
        <v>0.16885364779703199</v>
      </c>
    </row>
    <row r="4556" spans="1:17" hidden="1" x14ac:dyDescent="0.3">
      <c r="A4556" t="s">
        <v>9267</v>
      </c>
      <c r="B4556" t="s">
        <v>9268</v>
      </c>
      <c r="C4556" t="str">
        <f>IFERROR(VLOOKUP(Table1[[#This Row],[Ticker]],[1]!Table1[[Symbol]:[Industry]],2,FALSE),"-")</f>
        <v>-</v>
      </c>
      <c r="D4556" t="s">
        <v>476</v>
      </c>
      <c r="E4556">
        <v>5.96</v>
      </c>
      <c r="F4556">
        <v>5.85</v>
      </c>
      <c r="G4556">
        <v>28.770377093299899</v>
      </c>
      <c r="H4556">
        <v>-9.5431436769582305</v>
      </c>
      <c r="I4556">
        <v>-34.631081336488997</v>
      </c>
      <c r="J4556">
        <v>-6.9041696980039298</v>
      </c>
      <c r="K4556">
        <v>6.4556617041320603</v>
      </c>
      <c r="L4556">
        <v>5.8249729586598598</v>
      </c>
      <c r="M4556">
        <v>23.888752374532402</v>
      </c>
      <c r="N4556">
        <v>0.473296420390871</v>
      </c>
      <c r="O4556">
        <v>52.136752136752101</v>
      </c>
      <c r="P4556">
        <v>94.352159468438501</v>
      </c>
      <c r="Q4556">
        <v>0.116141094680315</v>
      </c>
    </row>
    <row r="4557" spans="1:17" hidden="1" x14ac:dyDescent="0.3">
      <c r="A4557" t="s">
        <v>9269</v>
      </c>
      <c r="B4557" t="s">
        <v>9270</v>
      </c>
      <c r="C4557" t="str">
        <f>IFERROR(VLOOKUP(Table1[[#This Row],[Ticker]],[1]!Table1[[Symbol]:[Industry]],2,FALSE),"-")</f>
        <v>-</v>
      </c>
      <c r="D4557" t="s">
        <v>46</v>
      </c>
      <c r="E4557">
        <v>5.9542912000000001</v>
      </c>
      <c r="F4557">
        <v>8.32</v>
      </c>
      <c r="G4557">
        <v>-33.957592255359003</v>
      </c>
      <c r="H4557">
        <v>-20.503118661323398</v>
      </c>
      <c r="I4557">
        <v>-39.999700813133899</v>
      </c>
      <c r="J4557">
        <v>-2.3008989530008899</v>
      </c>
      <c r="K4557">
        <v>9.13584190377669</v>
      </c>
      <c r="L4557">
        <v>9.1715073780480996</v>
      </c>
      <c r="M4557">
        <v>14.0383955317412</v>
      </c>
      <c r="N4557">
        <v>0.81053136863574604</v>
      </c>
      <c r="O4557">
        <v>76.682692307692193</v>
      </c>
      <c r="P4557">
        <v>34.627831715210299</v>
      </c>
      <c r="Q4557">
        <v>2.1698661791289001E-2</v>
      </c>
    </row>
    <row r="4558" spans="1:17" hidden="1" x14ac:dyDescent="0.3">
      <c r="A4558" t="s">
        <v>9271</v>
      </c>
      <c r="B4558" t="s">
        <v>9272</v>
      </c>
      <c r="C4558" t="str">
        <f>IFERROR(VLOOKUP(Table1[[#This Row],[Ticker]],[1]!Table1[[Symbol]:[Industry]],2,FALSE),"-")</f>
        <v>-</v>
      </c>
      <c r="D4558" t="s">
        <v>476</v>
      </c>
      <c r="E4558">
        <v>5.9383999999999997</v>
      </c>
      <c r="F4558">
        <v>2.15</v>
      </c>
      <c r="G4558">
        <v>-61.250521548288297</v>
      </c>
      <c r="H4558">
        <v>-15.785577923684301</v>
      </c>
      <c r="I4558">
        <v>-32.280183543054903</v>
      </c>
      <c r="J4558">
        <v>-5.3495933778421199</v>
      </c>
      <c r="K4558">
        <v>2.23197728498319</v>
      </c>
      <c r="L4558">
        <v>2.5559685900706</v>
      </c>
      <c r="M4558">
        <v>40.0115142005424</v>
      </c>
      <c r="N4558">
        <v>1.19843283571454</v>
      </c>
      <c r="O4558">
        <v>58.604651162790702</v>
      </c>
      <c r="P4558">
        <v>11.3989637305699</v>
      </c>
      <c r="Q4558">
        <v>-4.5649479941574998E-2</v>
      </c>
    </row>
    <row r="4559" spans="1:17" hidden="1" x14ac:dyDescent="0.3">
      <c r="A4559" t="s">
        <v>9273</v>
      </c>
      <c r="B4559" t="s">
        <v>9274</v>
      </c>
      <c r="C4559" t="str">
        <f>IFERROR(VLOOKUP(Table1[[#This Row],[Ticker]],[1]!Table1[[Symbol]:[Industry]],2,FALSE),"-")</f>
        <v>-</v>
      </c>
      <c r="E4559">
        <v>5.9219999999999997</v>
      </c>
      <c r="F4559">
        <v>37.51</v>
      </c>
      <c r="G4559">
        <v>-8.6312360718599894</v>
      </c>
      <c r="H4559">
        <v>-8.5278468303655401</v>
      </c>
      <c r="I4559">
        <v>-28.923087508967701</v>
      </c>
      <c r="J4559">
        <v>-3.6884270875170002</v>
      </c>
      <c r="K4559">
        <v>39.490763444914798</v>
      </c>
      <c r="L4559">
        <v>37.269692225216197</v>
      </c>
      <c r="M4559">
        <v>48.958363188995399</v>
      </c>
      <c r="N4559">
        <v>1.48148876542602</v>
      </c>
      <c r="O4559">
        <v>35.963743001866099</v>
      </c>
      <c r="P4559">
        <v>80.336538461538396</v>
      </c>
      <c r="Q4559">
        <v>7.2566199859913999E-2</v>
      </c>
    </row>
    <row r="4560" spans="1:17" hidden="1" x14ac:dyDescent="0.3">
      <c r="A4560" t="s">
        <v>9275</v>
      </c>
      <c r="B4560" t="s">
        <v>9276</v>
      </c>
      <c r="C4560" t="str">
        <f>IFERROR(VLOOKUP(Table1[[#This Row],[Ticker]],[1]!Table1[[Symbol]:[Industry]],2,FALSE),"-")</f>
        <v>-</v>
      </c>
      <c r="D4560" t="s">
        <v>1621</v>
      </c>
      <c r="E4560">
        <v>5.9199820000000001</v>
      </c>
      <c r="F4560">
        <v>17</v>
      </c>
      <c r="G4560">
        <v>48.8556952589594</v>
      </c>
      <c r="H4560">
        <v>-24.721647572276201</v>
      </c>
      <c r="I4560">
        <v>21.423520160648799</v>
      </c>
      <c r="J4560">
        <v>-18.857675509777401</v>
      </c>
      <c r="K4560">
        <v>19.002042943211801</v>
      </c>
      <c r="L4560">
        <v>15.3101434609385</v>
      </c>
      <c r="M4560">
        <v>25.326082909398998</v>
      </c>
      <c r="N4560">
        <v>0.35227272727272702</v>
      </c>
      <c r="O4560">
        <v>68.117647058823493</v>
      </c>
      <c r="P4560">
        <v>149.26686217008799</v>
      </c>
      <c r="Q4560">
        <v>0.114687436738427</v>
      </c>
    </row>
    <row r="4561" spans="1:17" hidden="1" x14ac:dyDescent="0.3">
      <c r="A4561" t="s">
        <v>9277</v>
      </c>
      <c r="B4561" t="s">
        <v>9278</v>
      </c>
      <c r="C4561" t="str">
        <f>IFERROR(VLOOKUP(Table1[[#This Row],[Ticker]],[1]!Table1[[Symbol]:[Industry]],2,FALSE),"-")</f>
        <v>-</v>
      </c>
      <c r="D4561" t="s">
        <v>1175</v>
      </c>
      <c r="E4561">
        <v>5.8947200000000004</v>
      </c>
      <c r="F4561">
        <v>1.61</v>
      </c>
      <c r="G4561">
        <v>2.3979633001965399</v>
      </c>
      <c r="H4561">
        <v>-9.5757382010781793</v>
      </c>
      <c r="I4561">
        <v>-18.846229357655599</v>
      </c>
      <c r="J4561">
        <v>-8.9146113275828505</v>
      </c>
      <c r="K4561">
        <v>1.7244294279694301</v>
      </c>
      <c r="L4561">
        <v>1.7017269701015401</v>
      </c>
      <c r="M4561">
        <v>48.973646640767598</v>
      </c>
      <c r="N4561">
        <v>0.99911464588555399</v>
      </c>
      <c r="O4561">
        <v>40.372670807453297</v>
      </c>
      <c r="P4561">
        <v>41.228070175438603</v>
      </c>
      <c r="Q4561">
        <v>4.1722535904779997E-3</v>
      </c>
    </row>
    <row r="4562" spans="1:17" hidden="1" x14ac:dyDescent="0.3">
      <c r="A4562" t="s">
        <v>9279</v>
      </c>
      <c r="B4562" t="s">
        <v>9280</v>
      </c>
      <c r="C4562" t="str">
        <f>IFERROR(VLOOKUP(Table1[[#This Row],[Ticker]],[1]!Table1[[Symbol]:[Industry]],2,FALSE),"-")</f>
        <v>-</v>
      </c>
      <c r="E4562">
        <v>5.8764726080000003</v>
      </c>
      <c r="F4562">
        <v>7</v>
      </c>
      <c r="G4562">
        <v>60.264629966863197</v>
      </c>
      <c r="H4562">
        <v>-14.463180684624</v>
      </c>
      <c r="I4562">
        <v>-11.909813172684499</v>
      </c>
      <c r="J4562">
        <v>-6.7784801952880303</v>
      </c>
      <c r="K4562">
        <v>7.3186272590657202</v>
      </c>
      <c r="L4562">
        <v>6.1863358732688196</v>
      </c>
      <c r="M4562">
        <v>10.779001355811401</v>
      </c>
      <c r="N4562">
        <v>0.89198885068891798</v>
      </c>
      <c r="O4562">
        <v>21.285714285714199</v>
      </c>
      <c r="P4562">
        <v>95.530726256983201</v>
      </c>
    </row>
    <row r="4563" spans="1:17" hidden="1" x14ac:dyDescent="0.3">
      <c r="A4563" t="s">
        <v>9281</v>
      </c>
      <c r="B4563" t="s">
        <v>9282</v>
      </c>
      <c r="C4563" t="str">
        <f>IFERROR(VLOOKUP(Table1[[#This Row],[Ticker]],[1]!Table1[[Symbol]:[Industry]],2,FALSE),"-")</f>
        <v>-</v>
      </c>
      <c r="E4563">
        <v>5.8711320000000002</v>
      </c>
      <c r="F4563">
        <v>3.68</v>
      </c>
      <c r="G4563">
        <v>14.594131882572</v>
      </c>
      <c r="H4563">
        <v>-6.69530845207382</v>
      </c>
      <c r="I4563">
        <v>-34.272682370996698</v>
      </c>
      <c r="J4563">
        <v>-0.76243741453936598</v>
      </c>
      <c r="K4563">
        <v>3.4601255979313001</v>
      </c>
      <c r="L4563">
        <v>3.5758934677070799</v>
      </c>
      <c r="M4563">
        <v>59.9513458339122</v>
      </c>
      <c r="N4563">
        <v>1.16524614780476</v>
      </c>
      <c r="O4563">
        <v>38.043478260869499</v>
      </c>
      <c r="P4563">
        <v>55.932203389830498</v>
      </c>
      <c r="Q4563">
        <v>3.555071080464E-2</v>
      </c>
    </row>
    <row r="4564" spans="1:17" hidden="1" x14ac:dyDescent="0.3">
      <c r="A4564" t="s">
        <v>9283</v>
      </c>
      <c r="B4564" t="s">
        <v>9284</v>
      </c>
      <c r="C4564" t="str">
        <f>IFERROR(VLOOKUP(Table1[[#This Row],[Ticker]],[1]!Table1[[Symbol]:[Industry]],2,FALSE),"-")</f>
        <v>-</v>
      </c>
      <c r="D4564" t="s">
        <v>49</v>
      </c>
      <c r="E4564">
        <v>5.8670999999999998</v>
      </c>
      <c r="F4564">
        <v>62.01</v>
      </c>
      <c r="G4564">
        <v>2.7854633001965299</v>
      </c>
      <c r="H4564">
        <v>23.8544570085601</v>
      </c>
      <c r="I4564">
        <v>-0.62122738661131605</v>
      </c>
      <c r="J4564">
        <v>-10.658774664020999</v>
      </c>
      <c r="K4564">
        <v>59.473122385890697</v>
      </c>
      <c r="L4564">
        <v>57.680650558969099</v>
      </c>
      <c r="M4564">
        <v>56.928345900859</v>
      </c>
      <c r="N4564">
        <v>1.73183796528753</v>
      </c>
      <c r="O4564">
        <v>20.222544750846598</v>
      </c>
      <c r="P4564">
        <v>48.740705205085099</v>
      </c>
      <c r="Q4564">
        <v>0.142796892995429</v>
      </c>
    </row>
    <row r="4565" spans="1:17" hidden="1" x14ac:dyDescent="0.3">
      <c r="A4565" t="s">
        <v>9285</v>
      </c>
      <c r="B4565" t="s">
        <v>9286</v>
      </c>
      <c r="C4565" t="str">
        <f>IFERROR(VLOOKUP(Table1[[#This Row],[Ticker]],[1]!Table1[[Symbol]:[Industry]],2,FALSE),"-")</f>
        <v>-</v>
      </c>
      <c r="D4565" t="s">
        <v>214</v>
      </c>
      <c r="E4565">
        <v>5.8653000000000004</v>
      </c>
      <c r="F4565">
        <v>3.6</v>
      </c>
      <c r="G4565">
        <v>12.0595017617349</v>
      </c>
      <c r="H4565">
        <v>11.215222250899201</v>
      </c>
      <c r="I4565">
        <v>9.7118084489370897</v>
      </c>
      <c r="J4565">
        <v>25.340503761931199</v>
      </c>
      <c r="K4565">
        <v>2.8440108296602702</v>
      </c>
      <c r="L4565">
        <v>2.8253852443643002</v>
      </c>
      <c r="M4565">
        <v>83.2008954225049</v>
      </c>
      <c r="N4565">
        <v>0.61858097417784197</v>
      </c>
      <c r="O4565">
        <v>0</v>
      </c>
      <c r="P4565">
        <v>84.615384615384599</v>
      </c>
      <c r="Q4565">
        <v>6.0315628673624999E-2</v>
      </c>
    </row>
    <row r="4566" spans="1:17" hidden="1" x14ac:dyDescent="0.3">
      <c r="A4566" t="s">
        <v>9287</v>
      </c>
      <c r="B4566" t="s">
        <v>9288</v>
      </c>
      <c r="C4566" t="str">
        <f>IFERROR(VLOOKUP(Table1[[#This Row],[Ticker]],[1]!Table1[[Symbol]:[Industry]],2,FALSE),"-")</f>
        <v>-</v>
      </c>
      <c r="E4566">
        <v>5.8079999999999998</v>
      </c>
      <c r="F4566">
        <v>9.66</v>
      </c>
      <c r="G4566">
        <v>-18.709729007495699</v>
      </c>
      <c r="H4566">
        <v>-8.5735521294772301</v>
      </c>
      <c r="I4566">
        <v>-19.0251977880691</v>
      </c>
      <c r="J4566">
        <v>1.9113593769044801</v>
      </c>
      <c r="K4566">
        <v>10.024677827814999</v>
      </c>
      <c r="L4566">
        <v>10.6810165041964</v>
      </c>
      <c r="M4566">
        <v>49.777187900628903</v>
      </c>
      <c r="N4566">
        <v>0.73169832196201301</v>
      </c>
      <c r="O4566">
        <v>62.111801242235998</v>
      </c>
      <c r="P4566">
        <v>40.406976744185997</v>
      </c>
      <c r="Q4566">
        <v>-0.133322870546811</v>
      </c>
    </row>
    <row r="4567" spans="1:17" hidden="1" x14ac:dyDescent="0.3">
      <c r="A4567" t="s">
        <v>9289</v>
      </c>
      <c r="B4567" t="s">
        <v>9290</v>
      </c>
      <c r="C4567" t="str">
        <f>IFERROR(VLOOKUP(Table1[[#This Row],[Ticker]],[1]!Table1[[Symbol]:[Industry]],2,FALSE),"-")</f>
        <v>-</v>
      </c>
      <c r="D4567" t="s">
        <v>46</v>
      </c>
      <c r="E4567">
        <v>5.7907799999999998</v>
      </c>
      <c r="F4567">
        <v>18.5</v>
      </c>
      <c r="G4567">
        <v>-22.760580117170399</v>
      </c>
      <c r="H4567">
        <v>4.5992082240143599</v>
      </c>
      <c r="I4567">
        <v>-14.026215289086601</v>
      </c>
      <c r="J4567">
        <v>9.0821221709528395</v>
      </c>
      <c r="K4567">
        <v>18.446271636094799</v>
      </c>
      <c r="L4567">
        <v>18.893393397407699</v>
      </c>
      <c r="M4567">
        <v>65.721514715940799</v>
      </c>
      <c r="N4567">
        <v>0.61738636363636301</v>
      </c>
      <c r="O4567">
        <v>36.216216216216203</v>
      </c>
      <c r="P4567">
        <v>42.307692307692299</v>
      </c>
      <c r="Q4567">
        <v>0.13505902854552701</v>
      </c>
    </row>
    <row r="4568" spans="1:17" hidden="1" x14ac:dyDescent="0.3">
      <c r="A4568" t="s">
        <v>9291</v>
      </c>
      <c r="B4568" t="s">
        <v>9292</v>
      </c>
      <c r="C4568" t="str">
        <f>IFERROR(VLOOKUP(Table1[[#This Row],[Ticker]],[1]!Table1[[Symbol]:[Industry]],2,FALSE),"-")</f>
        <v>-</v>
      </c>
      <c r="E4568">
        <v>5.7816720000000004</v>
      </c>
      <c r="F4568">
        <v>13.76</v>
      </c>
      <c r="G4568">
        <v>-10.6745345971962</v>
      </c>
      <c r="H4568">
        <v>-0.43599399603805999</v>
      </c>
      <c r="I4568">
        <v>-0.31208405670724898</v>
      </c>
      <c r="J4568">
        <v>-2.5806192327211899</v>
      </c>
      <c r="K4568">
        <v>13.8560877076835</v>
      </c>
      <c r="L4568">
        <v>13.6635328644164</v>
      </c>
      <c r="M4568">
        <v>53.579099507295098</v>
      </c>
      <c r="N4568">
        <v>0.33474372739175301</v>
      </c>
      <c r="O4568">
        <v>18.023255813953401</v>
      </c>
      <c r="P4568">
        <v>34.769833496571898</v>
      </c>
      <c r="Q4568">
        <v>-0.12641518115086101</v>
      </c>
    </row>
    <row r="4569" spans="1:17" hidden="1" x14ac:dyDescent="0.3">
      <c r="A4569" t="s">
        <v>9293</v>
      </c>
      <c r="B4569" t="s">
        <v>9294</v>
      </c>
      <c r="C4569" t="str">
        <f>IFERROR(VLOOKUP(Table1[[#This Row],[Ticker]],[1]!Table1[[Symbol]:[Industry]],2,FALSE),"-")</f>
        <v>-</v>
      </c>
      <c r="D4569" t="s">
        <v>130</v>
      </c>
      <c r="E4569">
        <v>5.7244999999999999</v>
      </c>
      <c r="F4569">
        <v>10.48</v>
      </c>
      <c r="G4569">
        <v>-7.1756430706794401</v>
      </c>
      <c r="H4569">
        <v>-2.6636196921710802</v>
      </c>
      <c r="I4569">
        <v>-14.7828437565584</v>
      </c>
      <c r="J4569">
        <v>4.3456175952838096</v>
      </c>
      <c r="K4569">
        <v>10.4009537659442</v>
      </c>
      <c r="L4569">
        <v>10.149823757584899</v>
      </c>
      <c r="M4569">
        <v>54.037228005662399</v>
      </c>
      <c r="N4569">
        <v>1.3437866410677599</v>
      </c>
      <c r="O4569">
        <v>24.045801526717501</v>
      </c>
      <c r="P4569">
        <v>33.163913595933899</v>
      </c>
      <c r="Q4569">
        <v>4.4712525326099997E-3</v>
      </c>
    </row>
    <row r="4570" spans="1:17" hidden="1" x14ac:dyDescent="0.3">
      <c r="A4570" t="s">
        <v>9295</v>
      </c>
      <c r="B4570" t="s">
        <v>9296</v>
      </c>
      <c r="C4570" t="str">
        <f>IFERROR(VLOOKUP(Table1[[#This Row],[Ticker]],[1]!Table1[[Symbol]:[Industry]],2,FALSE),"-")</f>
        <v>-</v>
      </c>
      <c r="D4570" t="s">
        <v>711</v>
      </c>
      <c r="E4570">
        <v>5.722810688</v>
      </c>
      <c r="F4570">
        <v>209.47</v>
      </c>
      <c r="G4570">
        <v>31.545907472206999</v>
      </c>
      <c r="H4570">
        <v>-0.82213334400760096</v>
      </c>
      <c r="I4570">
        <v>16.2063947783858</v>
      </c>
      <c r="J4570">
        <v>1.9486126884118999</v>
      </c>
      <c r="K4570">
        <v>196.885799727912</v>
      </c>
      <c r="L4570">
        <v>172.37339177918</v>
      </c>
      <c r="M4570">
        <v>41.480968958534298</v>
      </c>
      <c r="N4570">
        <v>1.6518708984082999</v>
      </c>
      <c r="O4570">
        <v>5.0269728362056503</v>
      </c>
      <c r="P4570">
        <v>61.130769230769197</v>
      </c>
    </row>
    <row r="4571" spans="1:17" hidden="1" x14ac:dyDescent="0.3">
      <c r="A4571" t="s">
        <v>9297</v>
      </c>
      <c r="B4571" t="s">
        <v>9298</v>
      </c>
      <c r="C4571" t="str">
        <f>IFERROR(VLOOKUP(Table1[[#This Row],[Ticker]],[1]!Table1[[Symbol]:[Industry]],2,FALSE),"-")</f>
        <v>-</v>
      </c>
      <c r="D4571" t="s">
        <v>21</v>
      </c>
      <c r="E4571">
        <v>5.72</v>
      </c>
      <c r="F4571">
        <v>26.05</v>
      </c>
      <c r="G4571">
        <v>56.404980844056098</v>
      </c>
      <c r="H4571">
        <v>-16.075813607985399</v>
      </c>
      <c r="I4571">
        <v>43.9848606753106</v>
      </c>
      <c r="J4571">
        <v>12.182827572428399</v>
      </c>
      <c r="K4571">
        <v>27.635516657895501</v>
      </c>
      <c r="L4571">
        <v>23.158443676638001</v>
      </c>
      <c r="M4571">
        <v>60.3776457667743</v>
      </c>
      <c r="N4571">
        <v>0.464103800280881</v>
      </c>
      <c r="O4571">
        <v>47.101727447216803</v>
      </c>
      <c r="P4571">
        <v>160.5</v>
      </c>
      <c r="Q4571">
        <v>0.117818377555618</v>
      </c>
    </row>
    <row r="4572" spans="1:17" hidden="1" x14ac:dyDescent="0.3">
      <c r="A4572" t="s">
        <v>9299</v>
      </c>
      <c r="B4572" t="s">
        <v>9300</v>
      </c>
      <c r="C4572" t="str">
        <f>IFERROR(VLOOKUP(Table1[[#This Row],[Ticker]],[1]!Table1[[Symbol]:[Industry]],2,FALSE),"-")</f>
        <v>-</v>
      </c>
      <c r="D4572" t="s">
        <v>711</v>
      </c>
      <c r="E4572">
        <v>5.7107817000000001</v>
      </c>
      <c r="F4572">
        <v>38.700000000000003</v>
      </c>
      <c r="G4572">
        <v>21.1027252049584</v>
      </c>
      <c r="H4572">
        <v>1.78886809819507</v>
      </c>
      <c r="I4572">
        <v>5.6479025016775504</v>
      </c>
      <c r="J4572">
        <v>2.2344080113281399</v>
      </c>
      <c r="K4572">
        <v>36.839009217653697</v>
      </c>
      <c r="L4572">
        <v>33.601536004410598</v>
      </c>
      <c r="M4572">
        <v>46.348393818943599</v>
      </c>
      <c r="N4572">
        <v>0.85306414739405101</v>
      </c>
      <c r="O4572">
        <v>1.73126614987078</v>
      </c>
      <c r="P4572">
        <v>49.075500770415999</v>
      </c>
    </row>
    <row r="4573" spans="1:17" hidden="1" x14ac:dyDescent="0.3">
      <c r="A4573" t="s">
        <v>9301</v>
      </c>
      <c r="B4573" t="s">
        <v>9302</v>
      </c>
      <c r="C4573" t="str">
        <f>IFERROR(VLOOKUP(Table1[[#This Row],[Ticker]],[1]!Table1[[Symbol]:[Industry]],2,FALSE),"-")</f>
        <v>-</v>
      </c>
      <c r="E4573">
        <v>5.7105971999999996</v>
      </c>
      <c r="F4573">
        <v>8.65</v>
      </c>
      <c r="G4573">
        <v>182.52653472876699</v>
      </c>
      <c r="H4573">
        <v>17.785261436962202</v>
      </c>
      <c r="I4573">
        <v>115.72176577468301</v>
      </c>
      <c r="J4573">
        <v>-2.87120545005545</v>
      </c>
      <c r="K4573">
        <v>7.3206538425850498</v>
      </c>
      <c r="L4573">
        <v>5.4610587600137803</v>
      </c>
      <c r="M4573">
        <v>67.1262869388582</v>
      </c>
      <c r="N4573">
        <v>0.47738296327009899</v>
      </c>
      <c r="O4573">
        <v>6.2427745664739698</v>
      </c>
      <c r="P4573">
        <v>263.44537815126</v>
      </c>
      <c r="Q4573">
        <v>6.0179709055003999E-2</v>
      </c>
    </row>
    <row r="4574" spans="1:17" hidden="1" x14ac:dyDescent="0.3">
      <c r="A4574" t="s">
        <v>9303</v>
      </c>
      <c r="B4574" t="s">
        <v>9304</v>
      </c>
      <c r="C4574" t="str">
        <f>IFERROR(VLOOKUP(Table1[[#This Row],[Ticker]],[1]!Table1[[Symbol]:[Industry]],2,FALSE),"-")</f>
        <v>-</v>
      </c>
      <c r="D4574" t="s">
        <v>413</v>
      </c>
      <c r="E4574">
        <v>5.6861370000000004</v>
      </c>
      <c r="F4574">
        <v>18.95</v>
      </c>
      <c r="G4574">
        <v>-26.4020366998034</v>
      </c>
      <c r="H4574">
        <v>-5.0559641897787397</v>
      </c>
      <c r="I4574">
        <v>-11.909813172684499</v>
      </c>
      <c r="J4574">
        <v>-0.76243741453936598</v>
      </c>
      <c r="K4574">
        <v>18.949999958445702</v>
      </c>
      <c r="L4574">
        <v>18.949246552120101</v>
      </c>
      <c r="M4574">
        <v>100</v>
      </c>
      <c r="O4574">
        <v>0</v>
      </c>
      <c r="P4574">
        <v>0</v>
      </c>
    </row>
    <row r="4575" spans="1:17" hidden="1" x14ac:dyDescent="0.3">
      <c r="A4575" t="s">
        <v>9305</v>
      </c>
      <c r="B4575" t="s">
        <v>9306</v>
      </c>
      <c r="C4575" t="str">
        <f>IFERROR(VLOOKUP(Table1[[#This Row],[Ticker]],[1]!Table1[[Symbol]:[Industry]],2,FALSE),"-")</f>
        <v>-</v>
      </c>
      <c r="E4575">
        <v>5.6860394699999999</v>
      </c>
      <c r="F4575">
        <v>27.18</v>
      </c>
      <c r="G4575">
        <v>0.72612045641730905</v>
      </c>
      <c r="H4575">
        <v>20.9907738822757</v>
      </c>
      <c r="I4575">
        <v>60.661615398743997</v>
      </c>
      <c r="J4575">
        <v>40.327480841591402</v>
      </c>
      <c r="K4575">
        <v>20.600881073511999</v>
      </c>
      <c r="L4575">
        <v>19.350604667522799</v>
      </c>
      <c r="M4575">
        <v>90.444652451678905</v>
      </c>
      <c r="N4575">
        <v>4.1714684763141001</v>
      </c>
      <c r="O4575">
        <v>0.91979396615158304</v>
      </c>
      <c r="P4575">
        <v>81.2</v>
      </c>
      <c r="Q4575">
        <v>-8.6208776557659995E-3</v>
      </c>
    </row>
    <row r="4576" spans="1:17" hidden="1" x14ac:dyDescent="0.3">
      <c r="A4576" t="s">
        <v>9307</v>
      </c>
      <c r="B4576" t="s">
        <v>9308</v>
      </c>
      <c r="C4576" t="str">
        <f>IFERROR(VLOOKUP(Table1[[#This Row],[Ticker]],[1]!Table1[[Symbol]:[Industry]],2,FALSE),"-")</f>
        <v>-</v>
      </c>
      <c r="E4576">
        <v>5.6722226600000001</v>
      </c>
      <c r="F4576">
        <v>5.27</v>
      </c>
      <c r="G4576">
        <v>-29.881890179656899</v>
      </c>
      <c r="H4576">
        <v>-5.60340944525319</v>
      </c>
      <c r="I4576">
        <v>-62.886557358730997</v>
      </c>
      <c r="J4576">
        <v>-5.6489993691641498</v>
      </c>
      <c r="K4576">
        <v>5.89401681214121</v>
      </c>
      <c r="L4576">
        <v>6.5223898447830102</v>
      </c>
      <c r="M4576">
        <v>36.6748787486721</v>
      </c>
      <c r="N4576">
        <v>1.8631725455814001</v>
      </c>
      <c r="O4576">
        <v>104.554079696394</v>
      </c>
      <c r="P4576">
        <v>8.6597938144329802</v>
      </c>
      <c r="Q4576">
        <v>3.32358362883E-3</v>
      </c>
    </row>
    <row r="4577" spans="1:17" hidden="1" x14ac:dyDescent="0.3">
      <c r="A4577" t="s">
        <v>9309</v>
      </c>
      <c r="B4577" t="s">
        <v>9310</v>
      </c>
      <c r="C4577" t="str">
        <f>IFERROR(VLOOKUP(Table1[[#This Row],[Ticker]],[1]!Table1[[Symbol]:[Industry]],2,FALSE),"-")</f>
        <v>-</v>
      </c>
      <c r="D4577" t="s">
        <v>243</v>
      </c>
      <c r="E4577">
        <v>5.6665574000000003</v>
      </c>
      <c r="F4577">
        <v>7.87</v>
      </c>
      <c r="G4577">
        <v>-43.559931436645499</v>
      </c>
      <c r="H4577">
        <v>-8.9631680969826402</v>
      </c>
      <c r="I4577">
        <v>-15.1078451530043</v>
      </c>
      <c r="J4577">
        <v>-0.76243741453936598</v>
      </c>
      <c r="K4577">
        <v>8.1016947672179498</v>
      </c>
      <c r="L4577">
        <v>8.0696972382526209</v>
      </c>
      <c r="M4577">
        <v>14.777493635338301</v>
      </c>
      <c r="N4577">
        <v>0.11483253588516699</v>
      </c>
      <c r="O4577">
        <v>21.982210927573</v>
      </c>
      <c r="P4577">
        <v>24.525316455696199</v>
      </c>
    </row>
    <row r="4578" spans="1:17" hidden="1" x14ac:dyDescent="0.3">
      <c r="A4578" t="s">
        <v>9311</v>
      </c>
      <c r="B4578" t="s">
        <v>9312</v>
      </c>
      <c r="C4578" t="str">
        <f>IFERROR(VLOOKUP(Table1[[#This Row],[Ticker]],[1]!Table1[[Symbol]:[Industry]],2,FALSE),"-")</f>
        <v>-</v>
      </c>
      <c r="D4578" t="s">
        <v>21</v>
      </c>
      <c r="E4578">
        <v>5.6561928000000004</v>
      </c>
      <c r="F4578">
        <v>5.62</v>
      </c>
      <c r="G4578">
        <v>-6.8275686146970802</v>
      </c>
      <c r="H4578">
        <v>-29.720843546347101</v>
      </c>
      <c r="I4578">
        <v>112.89018682731501</v>
      </c>
      <c r="J4578">
        <v>3.1192631399892798</v>
      </c>
      <c r="K4578">
        <v>6.5319787194027699</v>
      </c>
      <c r="L4578">
        <v>5.2291631947314698</v>
      </c>
      <c r="M4578">
        <v>25.473041723212599</v>
      </c>
      <c r="N4578">
        <v>1.16216621662166</v>
      </c>
      <c r="O4578">
        <v>42.348754448398502</v>
      </c>
      <c r="P4578">
        <v>182.41206030150701</v>
      </c>
    </row>
    <row r="4579" spans="1:17" hidden="1" x14ac:dyDescent="0.3">
      <c r="A4579" t="s">
        <v>9313</v>
      </c>
      <c r="B4579" t="s">
        <v>9314</v>
      </c>
      <c r="C4579" t="str">
        <f>IFERROR(VLOOKUP(Table1[[#This Row],[Ticker]],[1]!Table1[[Symbol]:[Industry]],2,FALSE),"-")</f>
        <v>-</v>
      </c>
      <c r="D4579" t="s">
        <v>711</v>
      </c>
      <c r="E4579">
        <v>5.6472677519999896</v>
      </c>
      <c r="F4579">
        <v>19.8</v>
      </c>
      <c r="G4579">
        <v>7.8476005082152103</v>
      </c>
      <c r="H4579">
        <v>-1.4920228899883601</v>
      </c>
      <c r="I4579">
        <v>1.75264377335448</v>
      </c>
      <c r="J4579">
        <v>0.88365312044005795</v>
      </c>
      <c r="K4579">
        <v>18.863007265624901</v>
      </c>
      <c r="L4579">
        <v>17.442190510252601</v>
      </c>
      <c r="M4579">
        <v>60.5497023931554</v>
      </c>
      <c r="N4579">
        <v>0.59584718798427605</v>
      </c>
      <c r="O4579">
        <v>4.5454545454545396</v>
      </c>
      <c r="P4579">
        <v>52.307692307692299</v>
      </c>
    </row>
    <row r="4580" spans="1:17" hidden="1" x14ac:dyDescent="0.3">
      <c r="A4580" t="s">
        <v>9315</v>
      </c>
      <c r="B4580" t="s">
        <v>9316</v>
      </c>
      <c r="C4580" t="str">
        <f>IFERROR(VLOOKUP(Table1[[#This Row],[Ticker]],[1]!Table1[[Symbol]:[Industry]],2,FALSE),"-")</f>
        <v>-</v>
      </c>
      <c r="D4580" t="s">
        <v>140</v>
      </c>
      <c r="E4580">
        <v>5.6435848200000001</v>
      </c>
      <c r="F4580">
        <v>10.73</v>
      </c>
      <c r="G4580">
        <v>52.133737010678999</v>
      </c>
      <c r="H4580">
        <v>-14.739062781328</v>
      </c>
      <c r="I4580">
        <v>-28.081688172684501</v>
      </c>
      <c r="J4580">
        <v>0.82172100130221803</v>
      </c>
      <c r="K4580">
        <v>10.3766498093962</v>
      </c>
      <c r="L4580">
        <v>9.8557290877488093</v>
      </c>
      <c r="M4580">
        <v>53.997540839058303</v>
      </c>
      <c r="N4580">
        <v>0.87577468285479698</v>
      </c>
      <c r="O4580">
        <v>34.203168685927203</v>
      </c>
      <c r="P4580">
        <v>130.25751072961299</v>
      </c>
      <c r="Q4580">
        <v>0.114665393045322</v>
      </c>
    </row>
    <row r="4581" spans="1:17" hidden="1" x14ac:dyDescent="0.3">
      <c r="A4581" t="s">
        <v>9317</v>
      </c>
      <c r="B4581" t="s">
        <v>9318</v>
      </c>
      <c r="C4581" t="str">
        <f>IFERROR(VLOOKUP(Table1[[#This Row],[Ticker]],[1]!Table1[[Symbol]:[Industry]],2,FALSE),"-")</f>
        <v>-</v>
      </c>
      <c r="D4581" t="s">
        <v>304</v>
      </c>
      <c r="E4581">
        <v>5.6351180000000003</v>
      </c>
      <c r="F4581">
        <v>9.83</v>
      </c>
      <c r="G4581">
        <v>10.6969870100989</v>
      </c>
      <c r="H4581">
        <v>-5.0559641897787397</v>
      </c>
      <c r="I4581">
        <v>9.2985715375497495</v>
      </c>
      <c r="J4581">
        <v>-0.76243741453936598</v>
      </c>
      <c r="K4581">
        <v>9.0219915838018601</v>
      </c>
      <c r="L4581">
        <v>6.7660143743513697</v>
      </c>
      <c r="M4581">
        <v>99.997239712755402</v>
      </c>
      <c r="N4581">
        <v>2.1428571428571401</v>
      </c>
      <c r="O4581">
        <v>0</v>
      </c>
      <c r="P4581">
        <v>37.099023709902298</v>
      </c>
    </row>
    <row r="4582" spans="1:17" hidden="1" x14ac:dyDescent="0.3">
      <c r="A4582" t="s">
        <v>9319</v>
      </c>
      <c r="B4582" t="s">
        <v>9320</v>
      </c>
      <c r="C4582" t="str">
        <f>IFERROR(VLOOKUP(Table1[[#This Row],[Ticker]],[1]!Table1[[Symbol]:[Industry]],2,FALSE),"-")</f>
        <v>-</v>
      </c>
      <c r="D4582" t="s">
        <v>413</v>
      </c>
      <c r="E4582">
        <v>5.6340000000000003</v>
      </c>
      <c r="F4582">
        <v>15</v>
      </c>
      <c r="G4582">
        <v>-34.9386220656571</v>
      </c>
      <c r="H4582">
        <v>-10.4940306550355</v>
      </c>
      <c r="I4582">
        <v>-31.867123738319499</v>
      </c>
      <c r="J4582">
        <v>3.5708959187939602</v>
      </c>
      <c r="K4582">
        <v>16.1115324801764</v>
      </c>
      <c r="L4582">
        <v>17.166745210334099</v>
      </c>
      <c r="M4582">
        <v>49.2008607224749</v>
      </c>
      <c r="N4582">
        <v>1.3396261617529299</v>
      </c>
      <c r="O4582">
        <v>37.6666666666666</v>
      </c>
      <c r="P4582">
        <v>4.0221914008321704</v>
      </c>
      <c r="Q4582">
        <v>2.3145717445630001E-2</v>
      </c>
    </row>
    <row r="4583" spans="1:17" hidden="1" x14ac:dyDescent="0.3">
      <c r="A4583" t="s">
        <v>9321</v>
      </c>
      <c r="B4583" t="s">
        <v>9322</v>
      </c>
      <c r="C4583" t="str">
        <f>IFERROR(VLOOKUP(Table1[[#This Row],[Ticker]],[1]!Table1[[Symbol]:[Industry]],2,FALSE),"-")</f>
        <v>-</v>
      </c>
      <c r="E4583">
        <v>5.628609</v>
      </c>
      <c r="F4583">
        <v>11.04</v>
      </c>
      <c r="G4583">
        <v>24.830840012525201</v>
      </c>
      <c r="H4583">
        <v>51.620172173857597</v>
      </c>
      <c r="I4583">
        <v>13.544732281860799</v>
      </c>
      <c r="J4583">
        <v>14.7349447844134</v>
      </c>
      <c r="K4583">
        <v>8.0446486449443508</v>
      </c>
      <c r="L4583">
        <v>7.6593821028643996</v>
      </c>
      <c r="M4583">
        <v>95.237070054799403</v>
      </c>
      <c r="N4583">
        <v>3.5379935500740798</v>
      </c>
      <c r="O4583">
        <v>4.8913043478260896</v>
      </c>
      <c r="P4583">
        <v>93.684210526315695</v>
      </c>
      <c r="Q4583">
        <v>4.9062219118861002E-2</v>
      </c>
    </row>
    <row r="4584" spans="1:17" hidden="1" x14ac:dyDescent="0.3">
      <c r="A4584" t="s">
        <v>9323</v>
      </c>
      <c r="B4584" t="s">
        <v>9324</v>
      </c>
      <c r="C4584" t="str">
        <f>IFERROR(VLOOKUP(Table1[[#This Row],[Ticker]],[1]!Table1[[Symbol]:[Industry]],2,FALSE),"-")</f>
        <v>-</v>
      </c>
      <c r="D4584" t="s">
        <v>548</v>
      </c>
      <c r="E4584">
        <v>5.6266870000000004</v>
      </c>
      <c r="F4584">
        <v>16.07</v>
      </c>
      <c r="G4584">
        <v>604.05250875474098</v>
      </c>
      <c r="H4584">
        <v>35.389622785371202</v>
      </c>
      <c r="I4584">
        <v>81.704644658640703</v>
      </c>
      <c r="J4584">
        <v>7.3510190498405796</v>
      </c>
      <c r="K4584">
        <v>12.554434252359099</v>
      </c>
      <c r="L4584">
        <v>9.0746009318405196</v>
      </c>
      <c r="M4584">
        <v>97.382817631802197</v>
      </c>
      <c r="N4584">
        <v>0.95657790061815795</v>
      </c>
      <c r="O4584">
        <v>3.9825762289981301</v>
      </c>
      <c r="P4584">
        <v>630.45454545454504</v>
      </c>
    </row>
    <row r="4585" spans="1:17" hidden="1" x14ac:dyDescent="0.3">
      <c r="A4585" t="s">
        <v>9325</v>
      </c>
      <c r="B4585" t="s">
        <v>9326</v>
      </c>
      <c r="C4585" t="str">
        <f>IFERROR(VLOOKUP(Table1[[#This Row],[Ticker]],[1]!Table1[[Symbol]:[Industry]],2,FALSE),"-")</f>
        <v>-</v>
      </c>
      <c r="D4585" t="s">
        <v>700</v>
      </c>
      <c r="E4585">
        <v>5.6188263999999997</v>
      </c>
      <c r="F4585">
        <v>7.45</v>
      </c>
      <c r="G4585">
        <v>111.61713262927</v>
      </c>
      <c r="H4585">
        <v>-13.913773047587499</v>
      </c>
      <c r="I4585">
        <v>5.5980732626466896</v>
      </c>
      <c r="J4585">
        <v>-6.0893139278565496</v>
      </c>
      <c r="K4585">
        <v>7.5649013805724197</v>
      </c>
      <c r="L4585">
        <v>6.7627834868240297</v>
      </c>
      <c r="M4585">
        <v>47.925521327570699</v>
      </c>
      <c r="N4585">
        <v>1.08747280147079</v>
      </c>
      <c r="O4585">
        <v>23.892617449664399</v>
      </c>
      <c r="P4585">
        <v>162.32394366197099</v>
      </c>
      <c r="Q4585">
        <v>9.1456765830745995E-2</v>
      </c>
    </row>
    <row r="4586" spans="1:17" hidden="1" x14ac:dyDescent="0.3">
      <c r="A4586" t="s">
        <v>9327</v>
      </c>
      <c r="B4586" t="s">
        <v>9328</v>
      </c>
      <c r="C4586" t="str">
        <f>IFERROR(VLOOKUP(Table1[[#This Row],[Ticker]],[1]!Table1[[Symbol]:[Industry]],2,FALSE),"-")</f>
        <v>-</v>
      </c>
      <c r="D4586" t="s">
        <v>299</v>
      </c>
      <c r="E4586">
        <v>5.5733699999999997</v>
      </c>
      <c r="F4586">
        <v>3.46</v>
      </c>
      <c r="G4586">
        <v>64.758184294671594</v>
      </c>
      <c r="H4586">
        <v>5.6822908437782997</v>
      </c>
      <c r="I4586">
        <v>8.2290757162043509</v>
      </c>
      <c r="J4586">
        <v>8.1484536745695397</v>
      </c>
      <c r="K4586">
        <v>3.1300710187187102</v>
      </c>
      <c r="L4586">
        <v>3.4140846172771102</v>
      </c>
      <c r="M4586">
        <v>63.332715659512203</v>
      </c>
      <c r="N4586">
        <v>1.78365839875653</v>
      </c>
      <c r="O4586">
        <v>55.202312138728303</v>
      </c>
      <c r="P4586">
        <v>91.160220994475097</v>
      </c>
      <c r="Q4586">
        <v>1.1130333832863E-2</v>
      </c>
    </row>
    <row r="4587" spans="1:17" hidden="1" x14ac:dyDescent="0.3">
      <c r="A4587" t="s">
        <v>9329</v>
      </c>
      <c r="B4587" t="s">
        <v>9330</v>
      </c>
      <c r="C4587" t="str">
        <f>IFERROR(VLOOKUP(Table1[[#This Row],[Ticker]],[1]!Table1[[Symbol]:[Industry]],2,FALSE),"-")</f>
        <v>-</v>
      </c>
      <c r="D4587" t="s">
        <v>637</v>
      </c>
      <c r="E4587">
        <v>5.5706210450000002</v>
      </c>
      <c r="F4587">
        <v>1.05</v>
      </c>
      <c r="G4587">
        <v>-5.5931859894901201</v>
      </c>
      <c r="H4587">
        <v>-1.87035303188851</v>
      </c>
      <c r="I4587">
        <v>-12.2495918825592</v>
      </c>
      <c r="J4587">
        <v>1.0670674632677399</v>
      </c>
      <c r="K4587">
        <v>0.87095729667658806</v>
      </c>
      <c r="L4587">
        <v>0.71054764949087601</v>
      </c>
      <c r="M4587">
        <v>93.6507375906683</v>
      </c>
      <c r="N4587">
        <v>1</v>
      </c>
      <c r="Q4587">
        <v>2.6574399778243E-2</v>
      </c>
    </row>
    <row r="4588" spans="1:17" hidden="1" x14ac:dyDescent="0.3">
      <c r="A4588" t="s">
        <v>9331</v>
      </c>
      <c r="B4588" t="s">
        <v>9332</v>
      </c>
      <c r="C4588" t="str">
        <f>IFERROR(VLOOKUP(Table1[[#This Row],[Ticker]],[1]!Table1[[Symbol]:[Industry]],2,FALSE),"-")</f>
        <v>-</v>
      </c>
      <c r="D4588" t="s">
        <v>98</v>
      </c>
      <c r="E4588">
        <v>5.5353750000000002</v>
      </c>
      <c r="F4588">
        <v>4.3499999999999996</v>
      </c>
      <c r="G4588">
        <v>-112.30155047613999</v>
      </c>
      <c r="I4588">
        <v>-25.7711993112984</v>
      </c>
      <c r="K4588">
        <v>17.265326357059401</v>
      </c>
      <c r="L4588">
        <v>64.568764294626902</v>
      </c>
      <c r="M4588">
        <v>49.458628392849597</v>
      </c>
      <c r="N4588">
        <v>0.69841269841269804</v>
      </c>
      <c r="O4588">
        <v>609.19540229885001</v>
      </c>
      <c r="P4588">
        <v>10.126582278480999</v>
      </c>
    </row>
    <row r="4589" spans="1:17" hidden="1" x14ac:dyDescent="0.3">
      <c r="A4589" t="s">
        <v>9333</v>
      </c>
      <c r="B4589" t="s">
        <v>9334</v>
      </c>
      <c r="C4589" t="str">
        <f>IFERROR(VLOOKUP(Table1[[#This Row],[Ticker]],[1]!Table1[[Symbol]:[Industry]],2,FALSE),"-")</f>
        <v>-</v>
      </c>
      <c r="D4589" t="s">
        <v>387</v>
      </c>
      <c r="E4589">
        <v>5.5340999999999996</v>
      </c>
      <c r="F4589">
        <v>11.1</v>
      </c>
      <c r="G4589">
        <v>89.131943882720705</v>
      </c>
      <c r="H4589">
        <v>-1.7287922858970399</v>
      </c>
      <c r="I4589">
        <v>28.774597473703199</v>
      </c>
      <c r="J4589">
        <v>-9.4971312920903799</v>
      </c>
      <c r="K4589">
        <v>11.847185200179201</v>
      </c>
      <c r="L4589">
        <v>10.627557936732</v>
      </c>
      <c r="M4589">
        <v>27.128220973164801</v>
      </c>
      <c r="N4589">
        <v>0.36036893120970098</v>
      </c>
      <c r="O4589">
        <v>89.099099099099107</v>
      </c>
      <c r="P4589">
        <v>146.11973392461201</v>
      </c>
      <c r="Q4589">
        <v>3.8771525227012001E-2</v>
      </c>
    </row>
    <row r="4590" spans="1:17" hidden="1" x14ac:dyDescent="0.3">
      <c r="A4590" t="s">
        <v>9335</v>
      </c>
      <c r="B4590" t="s">
        <v>9336</v>
      </c>
      <c r="C4590" t="str">
        <f>IFERROR(VLOOKUP(Table1[[#This Row],[Ticker]],[1]!Table1[[Symbol]:[Industry]],2,FALSE),"-")</f>
        <v>-</v>
      </c>
      <c r="D4590" t="s">
        <v>1357</v>
      </c>
      <c r="E4590">
        <v>5.5276079999999999</v>
      </c>
      <c r="F4590">
        <v>9.85</v>
      </c>
      <c r="G4590">
        <v>-23.7978700331367</v>
      </c>
      <c r="H4590">
        <v>5.49326279647619E-2</v>
      </c>
      <c r="I4590">
        <v>-20.452060155042901</v>
      </c>
      <c r="J4590">
        <v>8.1286714765695294</v>
      </c>
      <c r="K4590">
        <v>10.2652183360753</v>
      </c>
      <c r="L4590">
        <v>10.4340193357234</v>
      </c>
      <c r="M4590">
        <v>56.579336595756502</v>
      </c>
      <c r="N4590">
        <v>1.37396928886463</v>
      </c>
      <c r="O4590">
        <v>27.918781725888302</v>
      </c>
      <c r="P4590">
        <v>15.8823529411764</v>
      </c>
      <c r="Q4590">
        <v>7.1856045676639002E-2</v>
      </c>
    </row>
    <row r="4591" spans="1:17" hidden="1" x14ac:dyDescent="0.3">
      <c r="A4591" t="s">
        <v>9337</v>
      </c>
      <c r="B4591" t="s">
        <v>9338</v>
      </c>
      <c r="C4591" t="str">
        <f>IFERROR(VLOOKUP(Table1[[#This Row],[Ticker]],[1]!Table1[[Symbol]:[Industry]],2,FALSE),"-")</f>
        <v>-</v>
      </c>
      <c r="D4591" t="s">
        <v>75</v>
      </c>
      <c r="E4591">
        <v>5.5250829000000001</v>
      </c>
      <c r="F4591">
        <v>5.57</v>
      </c>
      <c r="G4591">
        <v>-45.088168086664702</v>
      </c>
      <c r="H4591">
        <v>-10.5827344833884</v>
      </c>
      <c r="I4591">
        <v>-29.268863617788298</v>
      </c>
      <c r="J4591">
        <v>0.53385888175691798</v>
      </c>
      <c r="K4591">
        <v>5.5404593817191401</v>
      </c>
      <c r="L4591">
        <v>5.9721043904511504</v>
      </c>
      <c r="M4591">
        <v>54.715790710263001</v>
      </c>
      <c r="N4591">
        <v>1.35014336752759</v>
      </c>
      <c r="O4591">
        <v>30.341113105924499</v>
      </c>
      <c r="P4591">
        <v>13.6734693877551</v>
      </c>
      <c r="Q4591">
        <v>2.9213779100872E-2</v>
      </c>
    </row>
    <row r="4592" spans="1:17" hidden="1" x14ac:dyDescent="0.3">
      <c r="A4592" t="s">
        <v>9339</v>
      </c>
      <c r="B4592" t="s">
        <v>9340</v>
      </c>
      <c r="C4592" t="str">
        <f>IFERROR(VLOOKUP(Table1[[#This Row],[Ticker]],[1]!Table1[[Symbol]:[Industry]],2,FALSE),"-")</f>
        <v>-</v>
      </c>
      <c r="E4592">
        <v>5.5237182000000002</v>
      </c>
      <c r="F4592">
        <v>10.99</v>
      </c>
      <c r="G4592">
        <v>25.393543410693699</v>
      </c>
      <c r="H4592">
        <v>-21.639297523111999</v>
      </c>
      <c r="I4592">
        <v>10.746436827315399</v>
      </c>
      <c r="J4592">
        <v>-9.5966814946850896</v>
      </c>
      <c r="K4592">
        <v>10.5234043246088</v>
      </c>
      <c r="L4592">
        <v>9.3620018326420293</v>
      </c>
      <c r="M4592">
        <v>36.7128310690712</v>
      </c>
      <c r="N4592">
        <v>0.22963548526838801</v>
      </c>
      <c r="O4592">
        <v>17.834394904458499</v>
      </c>
      <c r="P4592">
        <v>74.167987321711493</v>
      </c>
      <c r="Q4592">
        <v>2.4069410175086001E-2</v>
      </c>
    </row>
    <row r="4593" spans="1:17" hidden="1" x14ac:dyDescent="0.3">
      <c r="A4593" t="s">
        <v>9341</v>
      </c>
      <c r="B4593" t="s">
        <v>9342</v>
      </c>
      <c r="C4593" t="str">
        <f>IFERROR(VLOOKUP(Table1[[#This Row],[Ticker]],[1]!Table1[[Symbol]:[Industry]],2,FALSE),"-")</f>
        <v>-</v>
      </c>
      <c r="E4593">
        <v>5.5222309999999997</v>
      </c>
      <c r="F4593">
        <v>3.77</v>
      </c>
      <c r="G4593">
        <v>-13.1888234865902</v>
      </c>
      <c r="H4593">
        <v>9.0065358102212496</v>
      </c>
      <c r="I4593">
        <v>-40.100289363160698</v>
      </c>
      <c r="J4593">
        <v>13.3000625854606</v>
      </c>
      <c r="K4593">
        <v>3.5692390177315798</v>
      </c>
      <c r="L4593">
        <v>3.8845996320605001</v>
      </c>
      <c r="M4593">
        <v>70.515169153025894</v>
      </c>
      <c r="N4593">
        <v>0.86758479701656099</v>
      </c>
      <c r="O4593">
        <v>45.888594164456201</v>
      </c>
      <c r="P4593">
        <v>32.280701754385902</v>
      </c>
      <c r="Q4593">
        <v>1.1382444503489001E-2</v>
      </c>
    </row>
    <row r="4594" spans="1:17" hidden="1" x14ac:dyDescent="0.3">
      <c r="A4594" t="s">
        <v>9343</v>
      </c>
      <c r="B4594" t="s">
        <v>9344</v>
      </c>
      <c r="C4594" t="str">
        <f>IFERROR(VLOOKUP(Table1[[#This Row],[Ticker]],[1]!Table1[[Symbol]:[Industry]],2,FALSE),"-")</f>
        <v>-</v>
      </c>
      <c r="D4594" t="s">
        <v>75</v>
      </c>
      <c r="E4594">
        <v>5.5110250000000001</v>
      </c>
      <c r="F4594">
        <v>5.27</v>
      </c>
      <c r="G4594">
        <v>-41.946908494675199</v>
      </c>
      <c r="H4594">
        <v>-10.419285989086699</v>
      </c>
      <c r="I4594">
        <v>-33.835739098610397</v>
      </c>
      <c r="J4594">
        <v>-0.57928723138918703</v>
      </c>
      <c r="K4594">
        <v>5.7449952494738303</v>
      </c>
      <c r="L4594">
        <v>5.9245258706807</v>
      </c>
      <c r="M4594">
        <v>40.861264399275399</v>
      </c>
      <c r="N4594">
        <v>1.6765231165596699</v>
      </c>
      <c r="O4594">
        <v>47.817836812144201</v>
      </c>
      <c r="P4594">
        <v>17.1111111111111</v>
      </c>
      <c r="Q4594">
        <v>3.5736245146469003E-2</v>
      </c>
    </row>
    <row r="4595" spans="1:17" hidden="1" x14ac:dyDescent="0.3">
      <c r="A4595" t="s">
        <v>9345</v>
      </c>
      <c r="B4595" t="s">
        <v>9346</v>
      </c>
      <c r="C4595" t="str">
        <f>IFERROR(VLOOKUP(Table1[[#This Row],[Ticker]],[1]!Table1[[Symbol]:[Industry]],2,FALSE),"-")</f>
        <v>-</v>
      </c>
      <c r="D4595" t="s">
        <v>98</v>
      </c>
      <c r="E4595">
        <v>5.4906579000000004</v>
      </c>
      <c r="F4595">
        <v>25.32</v>
      </c>
      <c r="G4595">
        <v>236.348679632574</v>
      </c>
      <c r="H4595">
        <v>57.6570109085174</v>
      </c>
      <c r="I4595">
        <v>284.95539058907099</v>
      </c>
      <c r="J4595">
        <v>7.3350810878550501</v>
      </c>
      <c r="K4595">
        <v>15.6268675025338</v>
      </c>
      <c r="L4595">
        <v>10.4181437192297</v>
      </c>
      <c r="M4595">
        <v>99.756033066625093</v>
      </c>
      <c r="N4595">
        <v>0.301660080280929</v>
      </c>
      <c r="O4595">
        <v>0</v>
      </c>
      <c r="P4595">
        <v>344.21052631578902</v>
      </c>
      <c r="Q4595">
        <v>0.139089677885508</v>
      </c>
    </row>
    <row r="4596" spans="1:17" hidden="1" x14ac:dyDescent="0.3">
      <c r="A4596" t="s">
        <v>9347</v>
      </c>
      <c r="B4596" t="s">
        <v>9348</v>
      </c>
      <c r="C4596" t="str">
        <f>IFERROR(VLOOKUP(Table1[[#This Row],[Ticker]],[1]!Table1[[Symbol]:[Industry]],2,FALSE),"-")</f>
        <v>-</v>
      </c>
      <c r="D4596" t="s">
        <v>553</v>
      </c>
      <c r="E4596">
        <v>5.4878999999999998</v>
      </c>
      <c r="F4596">
        <v>16.63</v>
      </c>
      <c r="G4596">
        <v>-36.119734853983701</v>
      </c>
      <c r="H4596">
        <v>-5.0559641897787397</v>
      </c>
      <c r="I4596">
        <v>-11.909813172684499</v>
      </c>
      <c r="J4596">
        <v>-0.76243741453936598</v>
      </c>
      <c r="K4596">
        <v>16.636149949298598</v>
      </c>
      <c r="L4596">
        <v>16.7388049847285</v>
      </c>
      <c r="M4596">
        <v>2.3131596830000001E-6</v>
      </c>
      <c r="O4596">
        <v>16.295850871918201</v>
      </c>
      <c r="P4596">
        <v>0</v>
      </c>
    </row>
    <row r="4597" spans="1:17" hidden="1" x14ac:dyDescent="0.3">
      <c r="A4597" t="s">
        <v>9349</v>
      </c>
      <c r="B4597" t="s">
        <v>9350</v>
      </c>
      <c r="C4597" t="str">
        <f>IFERROR(VLOOKUP(Table1[[#This Row],[Ticker]],[1]!Table1[[Symbol]:[Industry]],2,FALSE),"-")</f>
        <v>-</v>
      </c>
      <c r="E4597">
        <v>5.4695999999999998</v>
      </c>
      <c r="F4597">
        <v>12</v>
      </c>
      <c r="G4597">
        <v>29.442119144352301</v>
      </c>
      <c r="H4597">
        <v>14.9440358102212</v>
      </c>
      <c r="I4597">
        <v>-32.439614497187797</v>
      </c>
      <c r="J4597">
        <v>-0.76243741453936598</v>
      </c>
      <c r="K4597">
        <v>11.3396519262403</v>
      </c>
      <c r="L4597">
        <v>10.9775902773564</v>
      </c>
      <c r="M4597">
        <v>66.943267162723302</v>
      </c>
      <c r="N4597">
        <v>0</v>
      </c>
      <c r="O4597">
        <v>33.3333333333333</v>
      </c>
      <c r="P4597">
        <v>55.8441558441558</v>
      </c>
    </row>
    <row r="4598" spans="1:17" hidden="1" x14ac:dyDescent="0.3">
      <c r="A4598" t="s">
        <v>9351</v>
      </c>
      <c r="B4598" t="s">
        <v>9352</v>
      </c>
      <c r="C4598" t="str">
        <f>IFERROR(VLOOKUP(Table1[[#This Row],[Ticker]],[1]!Table1[[Symbol]:[Industry]],2,FALSE),"-")</f>
        <v>-</v>
      </c>
      <c r="D4598" t="s">
        <v>413</v>
      </c>
      <c r="E4598">
        <v>5.4211806999999999</v>
      </c>
      <c r="F4598">
        <v>17.71</v>
      </c>
      <c r="G4598">
        <v>122.333918356376</v>
      </c>
      <c r="H4598">
        <v>-25.241476557269898</v>
      </c>
      <c r="I4598">
        <v>29.205724675921001</v>
      </c>
      <c r="J4598">
        <v>-5.1033585368262901</v>
      </c>
      <c r="K4598">
        <v>17.921836837777001</v>
      </c>
      <c r="L4598">
        <v>15.324669139128201</v>
      </c>
      <c r="M4598">
        <v>50.563871794879503</v>
      </c>
      <c r="N4598">
        <v>0.45122498770891201</v>
      </c>
      <c r="O4598">
        <v>62.902315076228099</v>
      </c>
      <c r="P4598">
        <v>148.73595505617899</v>
      </c>
    </row>
    <row r="4599" spans="1:17" hidden="1" x14ac:dyDescent="0.3">
      <c r="A4599" t="s">
        <v>9353</v>
      </c>
      <c r="B4599" t="s">
        <v>9354</v>
      </c>
      <c r="C4599" t="str">
        <f>IFERROR(VLOOKUP(Table1[[#This Row],[Ticker]],[1]!Table1[[Symbol]:[Industry]],2,FALSE),"-")</f>
        <v>-</v>
      </c>
      <c r="D4599" t="s">
        <v>813</v>
      </c>
      <c r="E4599">
        <v>5.4179515</v>
      </c>
      <c r="F4599">
        <v>6.55</v>
      </c>
      <c r="G4599">
        <v>41.978426025132201</v>
      </c>
      <c r="H4599">
        <v>-18.930964189778699</v>
      </c>
      <c r="I4599">
        <v>-21.937285700156998</v>
      </c>
      <c r="J4599">
        <v>-13.9866187747408</v>
      </c>
      <c r="K4599">
        <v>8.1286168045386304</v>
      </c>
      <c r="L4599">
        <v>7.1218519603441797</v>
      </c>
      <c r="M4599">
        <v>22.830259939523799</v>
      </c>
      <c r="N4599">
        <v>1.36379018612521</v>
      </c>
      <c r="O4599">
        <v>63.9694656488549</v>
      </c>
      <c r="P4599">
        <v>115.460526315789</v>
      </c>
    </row>
    <row r="4600" spans="1:17" hidden="1" x14ac:dyDescent="0.3">
      <c r="A4600" t="s">
        <v>9355</v>
      </c>
      <c r="B4600" t="s">
        <v>9356</v>
      </c>
      <c r="C4600" t="str">
        <f>IFERROR(VLOOKUP(Table1[[#This Row],[Ticker]],[1]!Table1[[Symbol]:[Industry]],2,FALSE),"-")</f>
        <v>-</v>
      </c>
      <c r="D4600" t="s">
        <v>484</v>
      </c>
      <c r="E4600">
        <v>5.4114725000000004</v>
      </c>
      <c r="F4600">
        <v>15.22</v>
      </c>
      <c r="G4600">
        <v>66.256191148297802</v>
      </c>
      <c r="H4600">
        <v>-7.7405279481680003</v>
      </c>
      <c r="I4600">
        <v>-14.5329737612961</v>
      </c>
      <c r="J4600">
        <v>-8.4057495164501894</v>
      </c>
      <c r="K4600">
        <v>13.6855368436295</v>
      </c>
      <c r="L4600">
        <v>10.740969890318199</v>
      </c>
      <c r="M4600">
        <v>8.0119047530023106</v>
      </c>
      <c r="N4600">
        <v>8.8274855552711598E-2</v>
      </c>
      <c r="O4600">
        <v>17.279894875164199</v>
      </c>
      <c r="P4600">
        <v>164.695652173913</v>
      </c>
      <c r="Q4600">
        <v>0.108179798330289</v>
      </c>
    </row>
    <row r="4601" spans="1:17" hidden="1" x14ac:dyDescent="0.3">
      <c r="A4601" t="s">
        <v>9357</v>
      </c>
      <c r="B4601" t="s">
        <v>9358</v>
      </c>
      <c r="C4601" t="str">
        <f>IFERROR(VLOOKUP(Table1[[#This Row],[Ticker]],[1]!Table1[[Symbol]:[Industry]],2,FALSE),"-")</f>
        <v>-</v>
      </c>
      <c r="D4601" t="s">
        <v>711</v>
      </c>
      <c r="E4601">
        <v>5.4082145400000003</v>
      </c>
      <c r="F4601">
        <v>31.31</v>
      </c>
      <c r="G4601">
        <v>16.299685874992502</v>
      </c>
      <c r="H4601">
        <v>-1.69073819175828</v>
      </c>
      <c r="I4601">
        <v>17.738219953609399</v>
      </c>
      <c r="J4601">
        <v>-1.27053522336756</v>
      </c>
      <c r="K4601">
        <v>29.895100525381402</v>
      </c>
      <c r="L4601">
        <v>26.3846201647988</v>
      </c>
      <c r="M4601">
        <v>52.608347411978002</v>
      </c>
      <c r="N4601">
        <v>1.24118780804454</v>
      </c>
      <c r="O4601">
        <v>4.6311082721175199</v>
      </c>
      <c r="P4601">
        <v>46.103593093793698</v>
      </c>
    </row>
    <row r="4602" spans="1:17" hidden="1" x14ac:dyDescent="0.3">
      <c r="A4602" t="s">
        <v>9359</v>
      </c>
      <c r="B4602" t="s">
        <v>9360</v>
      </c>
      <c r="C4602" t="str">
        <f>IFERROR(VLOOKUP(Table1[[#This Row],[Ticker]],[1]!Table1[[Symbol]:[Industry]],2,FALSE),"-")</f>
        <v>-</v>
      </c>
      <c r="D4602" t="s">
        <v>384</v>
      </c>
      <c r="E4602">
        <v>5.3787713999999998</v>
      </c>
      <c r="F4602">
        <v>3.4</v>
      </c>
      <c r="G4602">
        <v>-90.612563015592897</v>
      </c>
      <c r="H4602">
        <v>-7.6875431371471503</v>
      </c>
      <c r="I4602">
        <v>-53.289123517512103</v>
      </c>
      <c r="J4602">
        <v>-11.605810908515201</v>
      </c>
      <c r="K4602">
        <v>4.0220686505030896</v>
      </c>
      <c r="L4602">
        <v>5.1612561279824201</v>
      </c>
      <c r="M4602">
        <v>35.047018632077901</v>
      </c>
      <c r="N4602">
        <v>2.0393910725036499</v>
      </c>
      <c r="O4602">
        <v>191.17647058823499</v>
      </c>
      <c r="P4602">
        <v>1.4925373134328399</v>
      </c>
      <c r="Q4602">
        <v>1.9889540373267001E-2</v>
      </c>
    </row>
    <row r="4603" spans="1:17" hidden="1" x14ac:dyDescent="0.3">
      <c r="A4603" t="s">
        <v>9361</v>
      </c>
      <c r="B4603" t="s">
        <v>9362</v>
      </c>
      <c r="C4603" t="str">
        <f>IFERROR(VLOOKUP(Table1[[#This Row],[Ticker]],[1]!Table1[[Symbol]:[Industry]],2,FALSE),"-")</f>
        <v>-</v>
      </c>
      <c r="D4603" t="s">
        <v>711</v>
      </c>
      <c r="E4603">
        <v>5.3691015169999998</v>
      </c>
      <c r="F4603">
        <v>114.95</v>
      </c>
      <c r="G4603">
        <v>9.0723298293656693</v>
      </c>
      <c r="H4603">
        <v>-4.8205675027691504</v>
      </c>
      <c r="I4603">
        <v>7.0614143164481398</v>
      </c>
      <c r="J4603">
        <v>2.1005848633527302</v>
      </c>
      <c r="K4603">
        <v>110.24066305449099</v>
      </c>
      <c r="L4603">
        <v>100.057266863965</v>
      </c>
      <c r="M4603">
        <v>48.897049978633802</v>
      </c>
      <c r="N4603">
        <v>1.1159933691149799</v>
      </c>
      <c r="O4603">
        <v>0.43497172683775098</v>
      </c>
      <c r="P4603">
        <v>40.182926829268297</v>
      </c>
    </row>
    <row r="4604" spans="1:17" hidden="1" x14ac:dyDescent="0.3">
      <c r="A4604" t="s">
        <v>9363</v>
      </c>
      <c r="B4604" t="s">
        <v>9364</v>
      </c>
      <c r="C4604" t="str">
        <f>IFERROR(VLOOKUP(Table1[[#This Row],[Ticker]],[1]!Table1[[Symbol]:[Industry]],2,FALSE),"-")</f>
        <v>-</v>
      </c>
      <c r="D4604" t="s">
        <v>553</v>
      </c>
      <c r="E4604">
        <v>5.3578799999999998</v>
      </c>
      <c r="F4604">
        <v>20.07</v>
      </c>
      <c r="G4604">
        <v>-71.633989068942597</v>
      </c>
      <c r="H4604">
        <v>45.633162915887397</v>
      </c>
      <c r="I4604">
        <v>-57.141765541823702</v>
      </c>
      <c r="J4604">
        <v>7.3694307173287603</v>
      </c>
      <c r="K4604">
        <v>14.3918799529329</v>
      </c>
      <c r="L4604">
        <v>20.987429528156799</v>
      </c>
      <c r="M4604">
        <v>100</v>
      </c>
      <c r="N4604">
        <v>1.01449275362318</v>
      </c>
      <c r="O4604">
        <v>82.588213978348506</v>
      </c>
      <c r="P4604">
        <v>547.41935483870895</v>
      </c>
    </row>
    <row r="4605" spans="1:17" hidden="1" x14ac:dyDescent="0.3">
      <c r="A4605" t="s">
        <v>9365</v>
      </c>
      <c r="B4605" t="s">
        <v>9366</v>
      </c>
      <c r="C4605" t="str">
        <f>IFERROR(VLOOKUP(Table1[[#This Row],[Ticker]],[1]!Table1[[Symbol]:[Industry]],2,FALSE),"-")</f>
        <v>-</v>
      </c>
      <c r="D4605" t="s">
        <v>140</v>
      </c>
      <c r="E4605">
        <v>5.3499600000000003</v>
      </c>
      <c r="F4605">
        <v>1.24</v>
      </c>
      <c r="G4605">
        <v>-3.6297594720806901</v>
      </c>
      <c r="H4605">
        <v>-2.4918616256761701</v>
      </c>
      <c r="I4605">
        <v>-28.126029388900701</v>
      </c>
      <c r="J4605">
        <v>19.237562585460601</v>
      </c>
      <c r="K4605">
        <v>1.0650834480489</v>
      </c>
      <c r="L4605">
        <v>1.00571991173441</v>
      </c>
      <c r="M4605">
        <v>86.921920299650196</v>
      </c>
      <c r="N4605">
        <v>2.2494672529954101</v>
      </c>
      <c r="O4605">
        <v>37.903225806451601</v>
      </c>
      <c r="P4605">
        <v>69.863013698630098</v>
      </c>
      <c r="Q4605">
        <v>1.4451280595067E-2</v>
      </c>
    </row>
    <row r="4606" spans="1:17" hidden="1" x14ac:dyDescent="0.3">
      <c r="A4606" t="s">
        <v>9367</v>
      </c>
      <c r="B4606" t="s">
        <v>9368</v>
      </c>
      <c r="C4606" t="str">
        <f>IFERROR(VLOOKUP(Table1[[#This Row],[Ticker]],[1]!Table1[[Symbol]:[Industry]],2,FALSE),"-")</f>
        <v>-</v>
      </c>
      <c r="E4606">
        <v>5.3101770000000004</v>
      </c>
      <c r="F4606">
        <v>0.61</v>
      </c>
      <c r="G4606">
        <v>-26.4020366998034</v>
      </c>
      <c r="H4606">
        <v>-11.405170538985001</v>
      </c>
      <c r="I4606">
        <v>-43.370487329987903</v>
      </c>
      <c r="J4606">
        <v>-8.5749374145393702</v>
      </c>
      <c r="K4606">
        <v>0.61154618669721095</v>
      </c>
      <c r="L4606">
        <v>0.68683387328228696</v>
      </c>
      <c r="M4606">
        <v>44.914927167875398</v>
      </c>
      <c r="N4606">
        <v>2.1714399956900001</v>
      </c>
      <c r="O4606">
        <v>57.377049180327802</v>
      </c>
      <c r="P4606">
        <v>15.094339622641501</v>
      </c>
      <c r="Q4606">
        <v>3.6026927743356002E-2</v>
      </c>
    </row>
    <row r="4607" spans="1:17" hidden="1" x14ac:dyDescent="0.3">
      <c r="A4607" t="s">
        <v>9369</v>
      </c>
      <c r="B4607" t="s">
        <v>9370</v>
      </c>
      <c r="C4607" t="str">
        <f>IFERROR(VLOOKUP(Table1[[#This Row],[Ticker]],[1]!Table1[[Symbol]:[Industry]],2,FALSE),"-")</f>
        <v>-</v>
      </c>
      <c r="D4607" t="s">
        <v>711</v>
      </c>
      <c r="E4607">
        <v>5.3081630099999897</v>
      </c>
      <c r="F4607">
        <v>22.13</v>
      </c>
      <c r="G4607">
        <v>12.6928721625472</v>
      </c>
      <c r="H4607">
        <v>1.40027684321983</v>
      </c>
      <c r="I4607">
        <v>5.9283124929171498</v>
      </c>
      <c r="J4607">
        <v>1.8182077467509601</v>
      </c>
      <c r="K4607">
        <v>20.654994563184001</v>
      </c>
      <c r="L4607">
        <v>18.863057899430199</v>
      </c>
      <c r="M4607">
        <v>49.829539143146199</v>
      </c>
      <c r="N4607">
        <v>0.76211385233153806</v>
      </c>
      <c r="O4607">
        <v>7.5463172164482701</v>
      </c>
      <c r="P4607">
        <v>42.774193548386997</v>
      </c>
    </row>
    <row r="4608" spans="1:17" hidden="1" x14ac:dyDescent="0.3">
      <c r="A4608" t="s">
        <v>9371</v>
      </c>
      <c r="B4608" t="s">
        <v>9372</v>
      </c>
      <c r="C4608" t="str">
        <f>IFERROR(VLOOKUP(Table1[[#This Row],[Ticker]],[1]!Table1[[Symbol]:[Industry]],2,FALSE),"-")</f>
        <v>-</v>
      </c>
      <c r="D4608" t="s">
        <v>140</v>
      </c>
      <c r="E4608">
        <v>5.2914880000000002</v>
      </c>
      <c r="F4608">
        <v>7.1</v>
      </c>
      <c r="G4608">
        <v>17.322659656471799</v>
      </c>
      <c r="H4608">
        <v>-18.152659416216899</v>
      </c>
      <c r="I4608">
        <v>3.5373412988601598</v>
      </c>
      <c r="J4608">
        <v>-0.76243741453936598</v>
      </c>
      <c r="K4608">
        <v>7.7903042871897501</v>
      </c>
      <c r="L4608">
        <v>7.2946204397596501</v>
      </c>
      <c r="M4608">
        <v>25.802168236204999</v>
      </c>
      <c r="N4608">
        <v>1.2596968829433699</v>
      </c>
      <c r="O4608">
        <v>57.887323943661897</v>
      </c>
      <c r="P4608">
        <v>82.051282051282001</v>
      </c>
      <c r="Q4608">
        <v>8.3284104359227007E-2</v>
      </c>
    </row>
    <row r="4609" spans="1:17" hidden="1" x14ac:dyDescent="0.3">
      <c r="A4609" t="s">
        <v>9373</v>
      </c>
      <c r="B4609" t="s">
        <v>9374</v>
      </c>
      <c r="C4609" t="str">
        <f>IFERROR(VLOOKUP(Table1[[#This Row],[Ticker]],[1]!Table1[[Symbol]:[Industry]],2,FALSE),"-")</f>
        <v>-</v>
      </c>
      <c r="D4609" t="s">
        <v>75</v>
      </c>
      <c r="E4609">
        <v>5.2887541999999996</v>
      </c>
      <c r="F4609">
        <v>12.04</v>
      </c>
      <c r="G4609">
        <v>187.95827661612299</v>
      </c>
      <c r="H4609">
        <v>38.0955509617364</v>
      </c>
      <c r="I4609">
        <v>212.618488714107</v>
      </c>
      <c r="J4609">
        <v>5.2519252425521898</v>
      </c>
      <c r="K4609">
        <v>8.8031151328915698</v>
      </c>
      <c r="L4609">
        <v>6.0299723603685402</v>
      </c>
      <c r="M4609">
        <v>99.999998630991698</v>
      </c>
      <c r="N4609">
        <v>3.0551926862813801</v>
      </c>
      <c r="O4609">
        <v>0</v>
      </c>
      <c r="P4609">
        <v>247.97687861271601</v>
      </c>
    </row>
    <row r="4610" spans="1:17" hidden="1" x14ac:dyDescent="0.3">
      <c r="A4610" t="s">
        <v>9375</v>
      </c>
      <c r="B4610" t="s">
        <v>9376</v>
      </c>
      <c r="C4610" t="str">
        <f>IFERROR(VLOOKUP(Table1[[#This Row],[Ticker]],[1]!Table1[[Symbol]:[Industry]],2,FALSE),"-")</f>
        <v>-</v>
      </c>
      <c r="D4610" t="s">
        <v>553</v>
      </c>
      <c r="E4610">
        <v>5.2726706999999999</v>
      </c>
      <c r="F4610">
        <v>15.15</v>
      </c>
      <c r="G4610">
        <v>189.88188814361999</v>
      </c>
      <c r="H4610">
        <v>2.5791709453563798</v>
      </c>
      <c r="I4610">
        <v>4.00449440191377</v>
      </c>
      <c r="J4610">
        <v>-9.6818199188275198</v>
      </c>
      <c r="K4610">
        <v>14.8318285397861</v>
      </c>
      <c r="L4610">
        <v>13.109496358682801</v>
      </c>
      <c r="M4610">
        <v>52.245355938890803</v>
      </c>
      <c r="N4610">
        <v>3.11099608811204</v>
      </c>
      <c r="O4610">
        <v>31.683168316831601</v>
      </c>
      <c r="P4610">
        <v>231.509846827133</v>
      </c>
    </row>
    <row r="4611" spans="1:17" hidden="1" x14ac:dyDescent="0.3">
      <c r="A4611" t="s">
        <v>9377</v>
      </c>
      <c r="B4611" t="s">
        <v>9378</v>
      </c>
      <c r="C4611" t="str">
        <f>IFERROR(VLOOKUP(Table1[[#This Row],[Ticker]],[1]!Table1[[Symbol]:[Industry]],2,FALSE),"-")</f>
        <v>-</v>
      </c>
      <c r="D4611" t="s">
        <v>1402</v>
      </c>
      <c r="E4611">
        <v>5.2001781999999999</v>
      </c>
      <c r="F4611">
        <v>9.07</v>
      </c>
      <c r="G4611">
        <v>25.2702041028721</v>
      </c>
      <c r="H4611">
        <v>-0.83374196755650898</v>
      </c>
      <c r="I4611">
        <v>19.921582176152601</v>
      </c>
      <c r="J4611">
        <v>-23.241776257514498</v>
      </c>
      <c r="K4611">
        <v>9.2206741299039408</v>
      </c>
      <c r="L4611">
        <v>7.9121961699003096</v>
      </c>
      <c r="M4611">
        <v>38.094584479011601</v>
      </c>
      <c r="N4611">
        <v>2.6195846851244502</v>
      </c>
      <c r="O4611">
        <v>33.406835722160899</v>
      </c>
      <c r="P4611">
        <v>83.603238866396694</v>
      </c>
      <c r="Q4611">
        <v>7.6136770266199999E-2</v>
      </c>
    </row>
    <row r="4612" spans="1:17" hidden="1" x14ac:dyDescent="0.3">
      <c r="A4612" t="s">
        <v>9379</v>
      </c>
      <c r="B4612" t="s">
        <v>9380</v>
      </c>
      <c r="C4612" t="str">
        <f>IFERROR(VLOOKUP(Table1[[#This Row],[Ticker]],[1]!Table1[[Symbol]:[Industry]],2,FALSE),"-")</f>
        <v>-</v>
      </c>
      <c r="D4612" t="s">
        <v>553</v>
      </c>
      <c r="E4612">
        <v>5.1909599999999996</v>
      </c>
      <c r="F4612">
        <v>10.32</v>
      </c>
      <c r="G4612">
        <v>124.0834001934</v>
      </c>
      <c r="H4612">
        <v>7.7309210561228898</v>
      </c>
      <c r="I4612">
        <v>129.77636949710401</v>
      </c>
      <c r="J4612">
        <v>-6.5158620720735998</v>
      </c>
      <c r="K4612">
        <v>10.1951208284469</v>
      </c>
      <c r="L4612">
        <v>8.1252406783647508</v>
      </c>
      <c r="M4612">
        <v>35.814371136899901</v>
      </c>
      <c r="N4612">
        <v>0.216120460584588</v>
      </c>
      <c r="O4612">
        <v>13.856589147286799</v>
      </c>
      <c r="P4612">
        <v>217.53846153846101</v>
      </c>
      <c r="Q4612">
        <v>0.13135765498478</v>
      </c>
    </row>
    <row r="4613" spans="1:17" hidden="1" x14ac:dyDescent="0.3">
      <c r="A4613" t="s">
        <v>9381</v>
      </c>
      <c r="B4613" t="s">
        <v>9382</v>
      </c>
      <c r="C4613" t="str">
        <f>IFERROR(VLOOKUP(Table1[[#This Row],[Ticker]],[1]!Table1[[Symbol]:[Industry]],2,FALSE),"-")</f>
        <v>-</v>
      </c>
      <c r="D4613" t="s">
        <v>413</v>
      </c>
      <c r="E4613">
        <v>5.1897827699999999</v>
      </c>
      <c r="F4613">
        <v>2.96</v>
      </c>
      <c r="G4613">
        <v>-2.0322888006437898</v>
      </c>
      <c r="H4613">
        <v>-3.61711526891543</v>
      </c>
      <c r="I4613">
        <v>-10.191600114265301</v>
      </c>
      <c r="J4613">
        <v>-0.76243741453936598</v>
      </c>
      <c r="K4613">
        <v>2.9742533352505101</v>
      </c>
      <c r="L4613">
        <v>2.8289862106539299</v>
      </c>
      <c r="M4613">
        <v>41.221490701625903</v>
      </c>
      <c r="N4613">
        <v>1.04962644992293</v>
      </c>
      <c r="O4613">
        <v>36.486486486486399</v>
      </c>
      <c r="P4613">
        <v>49.494949494949502</v>
      </c>
      <c r="Q4613">
        <v>7.2709409893218002E-2</v>
      </c>
    </row>
    <row r="4614" spans="1:17" hidden="1" x14ac:dyDescent="0.3">
      <c r="A4614" t="s">
        <v>9383</v>
      </c>
      <c r="B4614" t="s">
        <v>9384</v>
      </c>
      <c r="C4614" t="str">
        <f>IFERROR(VLOOKUP(Table1[[#This Row],[Ticker]],[1]!Table1[[Symbol]:[Industry]],2,FALSE),"-")</f>
        <v>-</v>
      </c>
      <c r="D4614" t="s">
        <v>78</v>
      </c>
      <c r="E4614">
        <v>5.1750237419999996</v>
      </c>
      <c r="F4614">
        <v>17.739999999999998</v>
      </c>
      <c r="G4614">
        <v>14.0571873698718</v>
      </c>
      <c r="H4614">
        <v>3.84288344146327</v>
      </c>
      <c r="I4614">
        <v>28.6607098067132</v>
      </c>
      <c r="J4614">
        <v>-5.0393085456592202</v>
      </c>
      <c r="K4614">
        <v>17.060958526433701</v>
      </c>
      <c r="L4614">
        <v>15.899462840808701</v>
      </c>
      <c r="M4614">
        <v>43.921147318716798</v>
      </c>
      <c r="N4614">
        <v>1.6659742971537399</v>
      </c>
      <c r="O4614">
        <v>23.337091319052899</v>
      </c>
      <c r="P4614">
        <v>63.804247460757097</v>
      </c>
      <c r="Q4614">
        <v>6.5777457834264003E-2</v>
      </c>
    </row>
    <row r="4615" spans="1:17" hidden="1" x14ac:dyDescent="0.3">
      <c r="A4615" t="s">
        <v>9385</v>
      </c>
      <c r="B4615" t="s">
        <v>9386</v>
      </c>
      <c r="C4615" t="str">
        <f>IFERROR(VLOOKUP(Table1[[#This Row],[Ticker]],[1]!Table1[[Symbol]:[Industry]],2,FALSE),"-")</f>
        <v>-</v>
      </c>
      <c r="D4615" t="s">
        <v>553</v>
      </c>
      <c r="E4615">
        <v>5.1578730000000004</v>
      </c>
      <c r="F4615">
        <v>7.26</v>
      </c>
      <c r="G4615">
        <v>47.282173826512299</v>
      </c>
      <c r="H4615">
        <v>-7.0215661553807003</v>
      </c>
      <c r="I4615">
        <v>-24.439933654612201</v>
      </c>
      <c r="J4615">
        <v>9.3065281027020106</v>
      </c>
      <c r="K4615">
        <v>7.8333509466983502</v>
      </c>
      <c r="L4615">
        <v>7.1374522942822898</v>
      </c>
      <c r="M4615">
        <v>55.250221061520698</v>
      </c>
      <c r="N4615">
        <v>2.3844243273287402</v>
      </c>
      <c r="O4615">
        <v>49.862258953168002</v>
      </c>
      <c r="P4615">
        <v>106.25</v>
      </c>
      <c r="Q4615">
        <v>0.107262779359361</v>
      </c>
    </row>
    <row r="4616" spans="1:17" hidden="1" x14ac:dyDescent="0.3">
      <c r="A4616" t="s">
        <v>9387</v>
      </c>
      <c r="B4616" t="s">
        <v>9388</v>
      </c>
      <c r="C4616" t="str">
        <f>IFERROR(VLOOKUP(Table1[[#This Row],[Ticker]],[1]!Table1[[Symbol]:[Industry]],2,FALSE),"-")</f>
        <v>-</v>
      </c>
      <c r="D4616" t="s">
        <v>553</v>
      </c>
      <c r="E4616">
        <v>5.1246299999999998</v>
      </c>
      <c r="F4616">
        <v>6.57</v>
      </c>
      <c r="G4616">
        <v>11.6231733842301</v>
      </c>
      <c r="H4616">
        <v>14.321198439979</v>
      </c>
      <c r="I4616">
        <v>17.166807652462801</v>
      </c>
      <c r="J4616">
        <v>-0.76243741453936598</v>
      </c>
      <c r="K4616">
        <v>6.2179760411453202</v>
      </c>
      <c r="L4616">
        <v>5.8190428554249802</v>
      </c>
      <c r="M4616">
        <v>66.818486542649595</v>
      </c>
      <c r="N4616">
        <v>2.1058941058940999</v>
      </c>
      <c r="O4616">
        <v>50.380517503805102</v>
      </c>
      <c r="P4616">
        <v>102.153846153846</v>
      </c>
    </row>
    <row r="4617" spans="1:17" hidden="1" x14ac:dyDescent="0.3">
      <c r="A4617" t="s">
        <v>9389</v>
      </c>
      <c r="B4617" t="s">
        <v>9390</v>
      </c>
      <c r="C4617" t="str">
        <f>IFERROR(VLOOKUP(Table1[[#This Row],[Ticker]],[1]!Table1[[Symbol]:[Industry]],2,FALSE),"-")</f>
        <v>-</v>
      </c>
      <c r="D4617" t="s">
        <v>553</v>
      </c>
      <c r="E4617">
        <v>5.1172599999999999</v>
      </c>
      <c r="F4617">
        <v>16.55</v>
      </c>
      <c r="G4617">
        <v>-26.4020366998034</v>
      </c>
      <c r="H4617">
        <v>-5.0559641897787397</v>
      </c>
      <c r="I4617">
        <v>-11.909813172684499</v>
      </c>
      <c r="J4617">
        <v>-0.76243741453936598</v>
      </c>
      <c r="K4617">
        <v>16.549999999999901</v>
      </c>
      <c r="L4617">
        <v>16.55</v>
      </c>
      <c r="M4617">
        <v>100</v>
      </c>
      <c r="O4617">
        <v>0</v>
      </c>
      <c r="P4617">
        <v>0</v>
      </c>
    </row>
    <row r="4618" spans="1:17" hidden="1" x14ac:dyDescent="0.3">
      <c r="A4618" t="s">
        <v>9391</v>
      </c>
      <c r="B4618" t="s">
        <v>9392</v>
      </c>
      <c r="C4618" t="str">
        <f>IFERROR(VLOOKUP(Table1[[#This Row],[Ticker]],[1]!Table1[[Symbol]:[Industry]],2,FALSE),"-")</f>
        <v>-</v>
      </c>
      <c r="D4618" t="s">
        <v>299</v>
      </c>
      <c r="E4618">
        <v>5.1064352749999999</v>
      </c>
      <c r="F4618">
        <v>175.05</v>
      </c>
      <c r="G4618">
        <v>20.822521752677599</v>
      </c>
      <c r="H4618">
        <v>-5.0559641897787397</v>
      </c>
      <c r="I4618">
        <v>35.624952946152298</v>
      </c>
      <c r="J4618">
        <v>-0.76243741453936598</v>
      </c>
      <c r="K4618">
        <v>163.51811801147301</v>
      </c>
      <c r="L4618">
        <v>138.05053059342799</v>
      </c>
      <c r="M4618">
        <v>99.999999999866205</v>
      </c>
      <c r="N4618">
        <v>0</v>
      </c>
      <c r="O4618">
        <v>0</v>
      </c>
      <c r="P4618">
        <v>47.534766118836899</v>
      </c>
    </row>
    <row r="4619" spans="1:17" hidden="1" x14ac:dyDescent="0.3">
      <c r="A4619" t="s">
        <v>9393</v>
      </c>
      <c r="B4619" t="s">
        <v>9394</v>
      </c>
      <c r="C4619" t="str">
        <f>IFERROR(VLOOKUP(Table1[[#This Row],[Ticker]],[1]!Table1[[Symbol]:[Industry]],2,FALSE),"-")</f>
        <v>-</v>
      </c>
      <c r="D4619" t="s">
        <v>1783</v>
      </c>
      <c r="E4619">
        <v>5.1014596650000001</v>
      </c>
      <c r="F4619">
        <v>1.55</v>
      </c>
      <c r="G4619">
        <v>45.820185522418697</v>
      </c>
      <c r="H4619">
        <v>-17.977312504385399</v>
      </c>
      <c r="I4619">
        <v>43.090186827315399</v>
      </c>
      <c r="J4619">
        <v>-6.8230434751454103</v>
      </c>
      <c r="K4619">
        <v>1.33340185418299</v>
      </c>
      <c r="L4619">
        <v>1.12001357582395</v>
      </c>
      <c r="M4619">
        <v>25.179321531180602</v>
      </c>
      <c r="N4619">
        <v>0.54398325278804904</v>
      </c>
      <c r="O4619">
        <v>25.806451612903199</v>
      </c>
      <c r="P4619">
        <v>106.666666666666</v>
      </c>
      <c r="Q4619">
        <v>7.4885960533974005E-2</v>
      </c>
    </row>
    <row r="4620" spans="1:17" hidden="1" x14ac:dyDescent="0.3">
      <c r="A4620" t="s">
        <v>9395</v>
      </c>
      <c r="B4620" t="s">
        <v>9396</v>
      </c>
      <c r="C4620" t="str">
        <f>IFERROR(VLOOKUP(Table1[[#This Row],[Ticker]],[1]!Table1[[Symbol]:[Industry]],2,FALSE),"-")</f>
        <v>-</v>
      </c>
      <c r="D4620" t="s">
        <v>413</v>
      </c>
      <c r="E4620">
        <v>5.0952000000000002</v>
      </c>
      <c r="F4620">
        <v>15.44</v>
      </c>
      <c r="G4620">
        <v>-7.6328059305726903</v>
      </c>
      <c r="H4620">
        <v>-31.776419813888801</v>
      </c>
      <c r="I4620">
        <v>-44.779378390075799</v>
      </c>
      <c r="J4620">
        <v>-17.3029779550799</v>
      </c>
      <c r="K4620">
        <v>18.427882978146901</v>
      </c>
      <c r="L4620">
        <v>18.0059085951147</v>
      </c>
      <c r="M4620">
        <v>23.833506400376901</v>
      </c>
      <c r="N4620">
        <v>0.46905697603799401</v>
      </c>
      <c r="O4620">
        <v>63.212435233160598</v>
      </c>
      <c r="P4620">
        <v>56.751269035532999</v>
      </c>
      <c r="Q4620">
        <v>8.9432169640426995E-2</v>
      </c>
    </row>
    <row r="4621" spans="1:17" hidden="1" x14ac:dyDescent="0.3">
      <c r="A4621" t="s">
        <v>9397</v>
      </c>
      <c r="B4621" t="s">
        <v>9398</v>
      </c>
      <c r="C4621" t="str">
        <f>IFERROR(VLOOKUP(Table1[[#This Row],[Ticker]],[1]!Table1[[Symbol]:[Industry]],2,FALSE),"-")</f>
        <v>-</v>
      </c>
      <c r="D4621" t="s">
        <v>21</v>
      </c>
      <c r="E4621">
        <v>5.0697951999999997</v>
      </c>
      <c r="F4621">
        <v>3.2</v>
      </c>
      <c r="G4621">
        <v>22.435172602522101</v>
      </c>
      <c r="H4621">
        <v>5.6706794088371701</v>
      </c>
      <c r="I4621">
        <v>-14.9401162029875</v>
      </c>
      <c r="J4621">
        <v>-7.4679767731399496</v>
      </c>
      <c r="K4621">
        <v>3.2159565299099202</v>
      </c>
      <c r="M4621">
        <v>54.112796997274003</v>
      </c>
      <c r="N4621">
        <v>2.3632869087134498</v>
      </c>
      <c r="O4621">
        <v>46.875</v>
      </c>
      <c r="P4621">
        <v>64.102564102564102</v>
      </c>
      <c r="Q4621">
        <v>4.7344884870381E-2</v>
      </c>
    </row>
    <row r="4622" spans="1:17" hidden="1" x14ac:dyDescent="0.3">
      <c r="A4622" t="s">
        <v>9399</v>
      </c>
      <c r="B4622" t="s">
        <v>9400</v>
      </c>
      <c r="C4622" t="str">
        <f>IFERROR(VLOOKUP(Table1[[#This Row],[Ticker]],[1]!Table1[[Symbol]:[Industry]],2,FALSE),"-")</f>
        <v>-</v>
      </c>
      <c r="D4622" t="s">
        <v>130</v>
      </c>
      <c r="E4622">
        <v>5.0652321599999999</v>
      </c>
      <c r="F4622">
        <v>0.3</v>
      </c>
      <c r="G4622">
        <v>-5.5931859894901201</v>
      </c>
      <c r="H4622">
        <v>-1.87035303188851</v>
      </c>
      <c r="I4622">
        <v>-12.2495918825592</v>
      </c>
      <c r="J4622">
        <v>1.0670674632677399</v>
      </c>
      <c r="K4622">
        <v>0.38104149371468099</v>
      </c>
      <c r="L4622">
        <v>0.316837459592406</v>
      </c>
      <c r="M4622">
        <v>38.332852816306797</v>
      </c>
      <c r="N4622">
        <v>1</v>
      </c>
      <c r="Q4622">
        <v>5.2048647419290002E-2</v>
      </c>
    </row>
    <row r="4623" spans="1:17" hidden="1" x14ac:dyDescent="0.3">
      <c r="A4623" t="s">
        <v>9401</v>
      </c>
      <c r="B4623" t="s">
        <v>9402</v>
      </c>
      <c r="C4623" t="str">
        <f>IFERROR(VLOOKUP(Table1[[#This Row],[Ticker]],[1]!Table1[[Symbol]:[Industry]],2,FALSE),"-")</f>
        <v>-</v>
      </c>
      <c r="D4623" t="s">
        <v>613</v>
      </c>
      <c r="E4623">
        <v>5.0579999999999998</v>
      </c>
      <c r="F4623">
        <v>16.86</v>
      </c>
      <c r="G4623">
        <v>-21.0270366998034</v>
      </c>
      <c r="H4623">
        <v>-7.4644139965535303E-2</v>
      </c>
      <c r="I4623">
        <v>-23.172971067421301</v>
      </c>
      <c r="J4623">
        <v>4.2188826352738298</v>
      </c>
      <c r="K4623">
        <v>16.6037826447673</v>
      </c>
      <c r="L4623">
        <v>19.2304690456698</v>
      </c>
      <c r="M4623">
        <v>98.301476099178998</v>
      </c>
      <c r="N4623">
        <v>1.91384662806314E-3</v>
      </c>
      <c r="O4623">
        <v>36.832740213523103</v>
      </c>
      <c r="P4623">
        <v>10.848126232741601</v>
      </c>
    </row>
    <row r="4624" spans="1:17" hidden="1" x14ac:dyDescent="0.3">
      <c r="A4624" t="s">
        <v>9403</v>
      </c>
      <c r="B4624" t="s">
        <v>9404</v>
      </c>
      <c r="C4624" t="str">
        <f>IFERROR(VLOOKUP(Table1[[#This Row],[Ticker]],[1]!Table1[[Symbol]:[Industry]],2,FALSE),"-")</f>
        <v>-</v>
      </c>
      <c r="D4624" t="s">
        <v>140</v>
      </c>
      <c r="E4624">
        <v>5.055555</v>
      </c>
      <c r="F4624">
        <v>4.8499999999999996</v>
      </c>
      <c r="G4624">
        <v>-5.5931859894901201</v>
      </c>
      <c r="H4624">
        <v>-1.87035303188851</v>
      </c>
      <c r="I4624">
        <v>-12.2495918825592</v>
      </c>
      <c r="J4624">
        <v>1.0670674632677399</v>
      </c>
      <c r="K4624">
        <v>5.1230840222052203</v>
      </c>
      <c r="M4624">
        <v>99.999956885964906</v>
      </c>
      <c r="N4624">
        <v>1</v>
      </c>
    </row>
    <row r="4625" spans="1:17" hidden="1" x14ac:dyDescent="0.3">
      <c r="A4625" t="s">
        <v>9405</v>
      </c>
      <c r="B4625" t="s">
        <v>9406</v>
      </c>
      <c r="C4625" t="str">
        <f>IFERROR(VLOOKUP(Table1[[#This Row],[Ticker]],[1]!Table1[[Symbol]:[Industry]],2,FALSE),"-")</f>
        <v>-</v>
      </c>
      <c r="D4625" t="s">
        <v>700</v>
      </c>
      <c r="E4625">
        <v>5.0423520000000002</v>
      </c>
      <c r="F4625">
        <v>1759.95</v>
      </c>
      <c r="G4625">
        <v>-8.8486853322050294</v>
      </c>
      <c r="H4625">
        <v>-21.055964189778699</v>
      </c>
      <c r="I4625">
        <v>18.941487942557099</v>
      </c>
      <c r="J4625">
        <v>5.1043468818876203</v>
      </c>
      <c r="K4625">
        <v>1796.0739054154999</v>
      </c>
      <c r="L4625">
        <v>1676.0774685766</v>
      </c>
      <c r="M4625">
        <v>37.389144579831601</v>
      </c>
      <c r="N4625">
        <v>1.8899521531100401</v>
      </c>
      <c r="O4625">
        <v>18.520412511719002</v>
      </c>
      <c r="P4625">
        <v>103.22748267898299</v>
      </c>
      <c r="Q4625">
        <v>0.101120242325409</v>
      </c>
    </row>
    <row r="4626" spans="1:17" hidden="1" x14ac:dyDescent="0.3">
      <c r="A4626" t="s">
        <v>9407</v>
      </c>
      <c r="B4626" t="s">
        <v>9408</v>
      </c>
      <c r="C4626" t="str">
        <f>IFERROR(VLOOKUP(Table1[[#This Row],[Ticker]],[1]!Table1[[Symbol]:[Industry]],2,FALSE),"-")</f>
        <v>-</v>
      </c>
      <c r="D4626" t="s">
        <v>1175</v>
      </c>
      <c r="E4626">
        <v>5.0149999999999997</v>
      </c>
      <c r="F4626">
        <v>2.99</v>
      </c>
      <c r="G4626">
        <v>29.3271299668632</v>
      </c>
      <c r="H4626">
        <v>-6.7226308564453996</v>
      </c>
      <c r="I4626">
        <v>-22.6560818294009</v>
      </c>
      <c r="J4626">
        <v>0.26495984573461401</v>
      </c>
      <c r="K4626">
        <v>2.9849428950122499</v>
      </c>
      <c r="L4626">
        <v>3.0007361758000699</v>
      </c>
      <c r="M4626">
        <v>52.4693501527466</v>
      </c>
      <c r="N4626">
        <v>1.1283114801340799</v>
      </c>
      <c r="O4626">
        <v>48.829431438127003</v>
      </c>
      <c r="P4626">
        <v>74.853801169590596</v>
      </c>
      <c r="Q4626">
        <v>1.1913690371084E-2</v>
      </c>
    </row>
    <row r="4627" spans="1:17" hidden="1" x14ac:dyDescent="0.3">
      <c r="A4627" t="s">
        <v>9409</v>
      </c>
      <c r="B4627" t="s">
        <v>9410</v>
      </c>
      <c r="C4627" t="str">
        <f>IFERROR(VLOOKUP(Table1[[#This Row],[Ticker]],[1]!Table1[[Symbol]:[Industry]],2,FALSE),"-")</f>
        <v>-</v>
      </c>
      <c r="D4627" t="s">
        <v>416</v>
      </c>
      <c r="E4627">
        <v>5.0008195999999998</v>
      </c>
      <c r="F4627">
        <v>16.39</v>
      </c>
      <c r="G4627">
        <v>83.457118229773997</v>
      </c>
      <c r="H4627">
        <v>-1.3350339572206</v>
      </c>
      <c r="I4627">
        <v>-3.07847187122371</v>
      </c>
      <c r="J4627">
        <v>14.867192215090199</v>
      </c>
      <c r="K4627">
        <v>15.7237627981635</v>
      </c>
      <c r="L4627">
        <v>15.298108150574601</v>
      </c>
      <c r="M4627">
        <v>63.402048285278099</v>
      </c>
      <c r="N4627">
        <v>1.7763536386438099</v>
      </c>
      <c r="O4627">
        <v>27.516778523489901</v>
      </c>
      <c r="P4627">
        <v>132.48226950354601</v>
      </c>
      <c r="Q4627">
        <v>0.11745831669449</v>
      </c>
    </row>
    <row r="4628" spans="1:17" hidden="1" x14ac:dyDescent="0.3">
      <c r="A4628" t="s">
        <v>9411</v>
      </c>
      <c r="B4628" t="s">
        <v>9412</v>
      </c>
      <c r="C4628" t="str">
        <f>IFERROR(VLOOKUP(Table1[[#This Row],[Ticker]],[1]!Table1[[Symbol]:[Industry]],2,FALSE),"-")</f>
        <v>-</v>
      </c>
      <c r="D4628" t="s">
        <v>98</v>
      </c>
      <c r="E4628">
        <v>4.9999152000000002</v>
      </c>
      <c r="F4628">
        <v>9.5</v>
      </c>
      <c r="G4628">
        <v>-1.4020366998034599</v>
      </c>
      <c r="H4628">
        <v>18.3650884418002</v>
      </c>
      <c r="I4628">
        <v>8.1913246275682994</v>
      </c>
      <c r="J4628">
        <v>-17.161724402061601</v>
      </c>
      <c r="K4628">
        <v>9.1413707614372992</v>
      </c>
      <c r="L4628">
        <v>8.5010149118048908</v>
      </c>
      <c r="M4628">
        <v>36.059170366566399</v>
      </c>
      <c r="N4628">
        <v>2.36563587943485</v>
      </c>
      <c r="O4628">
        <v>31.578947368421002</v>
      </c>
      <c r="P4628">
        <v>47.286821705426298</v>
      </c>
      <c r="Q4628">
        <v>7.4945769884031996E-2</v>
      </c>
    </row>
    <row r="4629" spans="1:17" hidden="1" x14ac:dyDescent="0.3">
      <c r="A4629" t="s">
        <v>9413</v>
      </c>
      <c r="B4629" t="s">
        <v>9414</v>
      </c>
      <c r="C4629" t="str">
        <f>IFERROR(VLOOKUP(Table1[[#This Row],[Ticker]],[1]!Table1[[Symbol]:[Industry]],2,FALSE),"-")</f>
        <v>-</v>
      </c>
      <c r="D4629" t="s">
        <v>413</v>
      </c>
      <c r="E4629">
        <v>4.9795199999999999</v>
      </c>
      <c r="F4629">
        <v>11.97</v>
      </c>
      <c r="G4629">
        <v>21.9251008466649</v>
      </c>
      <c r="H4629">
        <v>-1.4196005534150999</v>
      </c>
      <c r="I4629">
        <v>-36.102340088454</v>
      </c>
      <c r="J4629">
        <v>-1.01243741453936</v>
      </c>
      <c r="K4629">
        <v>12.978626768734101</v>
      </c>
      <c r="L4629">
        <v>13.9755678720005</v>
      </c>
      <c r="M4629">
        <v>40.775872657433197</v>
      </c>
      <c r="N4629">
        <v>2.0805744766991698</v>
      </c>
      <c r="O4629">
        <v>95.238095238095198</v>
      </c>
      <c r="P4629">
        <v>56.470588235294102</v>
      </c>
      <c r="Q4629">
        <v>6.4734584137160003E-2</v>
      </c>
    </row>
    <row r="4630" spans="1:17" hidden="1" x14ac:dyDescent="0.3">
      <c r="A4630" t="s">
        <v>9415</v>
      </c>
      <c r="B4630" t="s">
        <v>9416</v>
      </c>
      <c r="C4630" t="str">
        <f>IFERROR(VLOOKUP(Table1[[#This Row],[Ticker]],[1]!Table1[[Symbol]:[Industry]],2,FALSE),"-")</f>
        <v>-</v>
      </c>
      <c r="E4630">
        <v>4.9749999999999996</v>
      </c>
      <c r="F4630">
        <v>9.9499999999999993</v>
      </c>
      <c r="G4630">
        <v>-21.4442307926304</v>
      </c>
      <c r="H4630">
        <v>-9.8158282605757194E-2</v>
      </c>
      <c r="I4630">
        <v>-6.9520072655115497</v>
      </c>
      <c r="J4630">
        <v>-0.76243741453936598</v>
      </c>
      <c r="K4630">
        <v>9.6473246039391292</v>
      </c>
      <c r="L4630">
        <v>9.6952957963215702</v>
      </c>
      <c r="M4630">
        <v>100</v>
      </c>
      <c r="N4630">
        <v>5.4545454545454497</v>
      </c>
      <c r="O4630">
        <v>0</v>
      </c>
      <c r="P4630">
        <v>10.432852386237499</v>
      </c>
    </row>
    <row r="4631" spans="1:17" hidden="1" x14ac:dyDescent="0.3">
      <c r="A4631" t="s">
        <v>9417</v>
      </c>
      <c r="B4631" t="s">
        <v>9418</v>
      </c>
      <c r="C4631" t="str">
        <f>IFERROR(VLOOKUP(Table1[[#This Row],[Ticker]],[1]!Table1[[Symbol]:[Industry]],2,FALSE),"-")</f>
        <v>-</v>
      </c>
      <c r="D4631" t="s">
        <v>413</v>
      </c>
      <c r="E4631">
        <v>4.9683311999999997</v>
      </c>
      <c r="F4631">
        <v>17.38</v>
      </c>
      <c r="G4631">
        <v>103.79663879688501</v>
      </c>
      <c r="H4631">
        <v>22.132975902387098</v>
      </c>
      <c r="I4631">
        <v>-43.699452105180598</v>
      </c>
      <c r="J4631">
        <v>20.645187218891699</v>
      </c>
      <c r="K4631">
        <v>14.6470965422363</v>
      </c>
      <c r="L4631">
        <v>15.8439081235743</v>
      </c>
      <c r="M4631">
        <v>87.5726600727819</v>
      </c>
      <c r="N4631">
        <v>2.1458660094107098</v>
      </c>
      <c r="O4631">
        <v>54.200230149597203</v>
      </c>
      <c r="P4631">
        <v>130.198675496688</v>
      </c>
      <c r="Q4631">
        <v>3.5350364519631E-2</v>
      </c>
    </row>
    <row r="4632" spans="1:17" hidden="1" x14ac:dyDescent="0.3">
      <c r="A4632" t="s">
        <v>9419</v>
      </c>
      <c r="B4632" t="s">
        <v>9420</v>
      </c>
      <c r="C4632" t="str">
        <f>IFERROR(VLOOKUP(Table1[[#This Row],[Ticker]],[1]!Table1[[Symbol]:[Industry]],2,FALSE),"-")</f>
        <v>-</v>
      </c>
      <c r="D4632" t="s">
        <v>75</v>
      </c>
      <c r="E4632">
        <v>4.9538377000000002</v>
      </c>
      <c r="F4632">
        <v>12.11</v>
      </c>
      <c r="G4632">
        <v>-40.393513972530698</v>
      </c>
      <c r="H4632">
        <v>6.4541647236650901</v>
      </c>
      <c r="I4632">
        <v>-18.755967018838302</v>
      </c>
      <c r="J4632">
        <v>-2.3871327841575698</v>
      </c>
      <c r="K4632">
        <v>11.708686750001799</v>
      </c>
      <c r="L4632">
        <v>12.104282309897799</v>
      </c>
      <c r="M4632">
        <v>43.631638528702403</v>
      </c>
      <c r="N4632">
        <v>1.1119533057897499</v>
      </c>
      <c r="O4632">
        <v>22.047894302229501</v>
      </c>
      <c r="P4632">
        <v>28.148148148148099</v>
      </c>
      <c r="Q4632">
        <v>-9.0478649878283995E-2</v>
      </c>
    </row>
    <row r="4633" spans="1:17" hidden="1" x14ac:dyDescent="0.3">
      <c r="A4633" t="s">
        <v>9421</v>
      </c>
      <c r="B4633" t="s">
        <v>9422</v>
      </c>
      <c r="C4633" t="str">
        <f>IFERROR(VLOOKUP(Table1[[#This Row],[Ticker]],[1]!Table1[[Symbol]:[Industry]],2,FALSE),"-")</f>
        <v>-</v>
      </c>
      <c r="E4633">
        <v>4.9537218379999999</v>
      </c>
      <c r="F4633">
        <v>5</v>
      </c>
      <c r="G4633">
        <v>10.20998515812</v>
      </c>
      <c r="H4633">
        <v>-9.1336340926913593</v>
      </c>
      <c r="I4633">
        <v>-24.649778268670499</v>
      </c>
      <c r="J4633">
        <v>-1.9624374145393499</v>
      </c>
      <c r="K4633">
        <v>5.09735805228385</v>
      </c>
      <c r="L4633">
        <v>4.8884920473965803</v>
      </c>
      <c r="M4633">
        <v>33.698233300396197</v>
      </c>
      <c r="N4633">
        <v>1.6905093667750399</v>
      </c>
      <c r="O4633">
        <v>26.2</v>
      </c>
      <c r="P4633">
        <v>51.9756838905774</v>
      </c>
      <c r="Q4633">
        <v>-4.6429078776224E-2</v>
      </c>
    </row>
    <row r="4634" spans="1:17" hidden="1" x14ac:dyDescent="0.3">
      <c r="A4634" t="s">
        <v>9423</v>
      </c>
      <c r="B4634" t="s">
        <v>9424</v>
      </c>
      <c r="C4634" t="str">
        <f>IFERROR(VLOOKUP(Table1[[#This Row],[Ticker]],[1]!Table1[[Symbol]:[Industry]],2,FALSE),"-")</f>
        <v>-</v>
      </c>
      <c r="D4634" t="s">
        <v>553</v>
      </c>
      <c r="E4634">
        <v>4.9530000000000003</v>
      </c>
      <c r="F4634">
        <v>16.510000000000002</v>
      </c>
      <c r="G4634">
        <v>11.181296633529801</v>
      </c>
      <c r="H4634">
        <v>-1.86846418977873</v>
      </c>
      <c r="I4634">
        <v>8.7773213302394506</v>
      </c>
      <c r="J4634">
        <v>-0.70183135393329599</v>
      </c>
      <c r="K4634">
        <v>16.165041303491499</v>
      </c>
      <c r="L4634">
        <v>14.739977169405501</v>
      </c>
      <c r="M4634">
        <v>49.825180000755601</v>
      </c>
      <c r="N4634">
        <v>0.65977085010420899</v>
      </c>
      <c r="O4634">
        <v>11.1447607510599</v>
      </c>
      <c r="P4634">
        <v>69.1598360655737</v>
      </c>
      <c r="Q4634">
        <v>4.1753383261865E-2</v>
      </c>
    </row>
    <row r="4635" spans="1:17" hidden="1" x14ac:dyDescent="0.3">
      <c r="A4635" t="s">
        <v>9425</v>
      </c>
      <c r="B4635" t="s">
        <v>9426</v>
      </c>
      <c r="C4635" t="str">
        <f>IFERROR(VLOOKUP(Table1[[#This Row],[Ticker]],[1]!Table1[[Symbol]:[Industry]],2,FALSE),"-")</f>
        <v>-</v>
      </c>
      <c r="D4635" t="s">
        <v>553</v>
      </c>
      <c r="E4635">
        <v>4.9402964000000003</v>
      </c>
      <c r="F4635">
        <v>9.8800000000000008</v>
      </c>
      <c r="G4635">
        <v>16.7863690972979</v>
      </c>
      <c r="H4635">
        <v>15.8742683683608</v>
      </c>
      <c r="I4635">
        <v>20.885885752046601</v>
      </c>
      <c r="J4635">
        <v>20.464556450491301</v>
      </c>
      <c r="K4635">
        <v>7.7253271111294097</v>
      </c>
      <c r="L4635">
        <v>6.3745680761889396</v>
      </c>
      <c r="M4635">
        <v>97.449504215479607</v>
      </c>
      <c r="N4635">
        <v>1.3222168648880299</v>
      </c>
      <c r="O4635">
        <v>0</v>
      </c>
      <c r="P4635">
        <v>117.142857142857</v>
      </c>
    </row>
    <row r="4636" spans="1:17" hidden="1" x14ac:dyDescent="0.3">
      <c r="A4636" t="s">
        <v>9427</v>
      </c>
      <c r="B4636" t="s">
        <v>9428</v>
      </c>
      <c r="C4636" t="str">
        <f>IFERROR(VLOOKUP(Table1[[#This Row],[Ticker]],[1]!Table1[[Symbol]:[Industry]],2,FALSE),"-")</f>
        <v>-</v>
      </c>
      <c r="D4636" t="s">
        <v>637</v>
      </c>
      <c r="E4636">
        <v>4.8989779999999996</v>
      </c>
      <c r="F4636">
        <v>14.28</v>
      </c>
      <c r="G4636">
        <v>39.067256463580001</v>
      </c>
      <c r="H4636">
        <v>-20.667778535770299</v>
      </c>
      <c r="I4636">
        <v>1.5135386938762101</v>
      </c>
      <c r="J4636">
        <v>-0.90509076689314405</v>
      </c>
      <c r="K4636">
        <v>15.913468513272599</v>
      </c>
      <c r="L4636">
        <v>15.8645246004337</v>
      </c>
      <c r="M4636">
        <v>35.197490184743799</v>
      </c>
      <c r="N4636">
        <v>0.58947430412146296</v>
      </c>
      <c r="O4636">
        <v>127.310924369747</v>
      </c>
      <c r="P4636">
        <v>81.910828025477699</v>
      </c>
      <c r="Q4636">
        <v>0.121820499827479</v>
      </c>
    </row>
    <row r="4637" spans="1:17" hidden="1" x14ac:dyDescent="0.3">
      <c r="A4637" t="s">
        <v>9429</v>
      </c>
      <c r="B4637" t="s">
        <v>9430</v>
      </c>
      <c r="C4637" t="str">
        <f>IFERROR(VLOOKUP(Table1[[#This Row],[Ticker]],[1]!Table1[[Symbol]:[Industry]],2,FALSE),"-")</f>
        <v>-</v>
      </c>
      <c r="D4637" t="s">
        <v>153</v>
      </c>
      <c r="E4637">
        <v>4.8364752799999904</v>
      </c>
      <c r="F4637">
        <v>5.6</v>
      </c>
      <c r="G4637">
        <v>27.022620834443099</v>
      </c>
      <c r="K4637">
        <v>5.4856592989664099</v>
      </c>
      <c r="L4637">
        <v>5.3129273959650396</v>
      </c>
      <c r="M4637">
        <v>11.3707014279082</v>
      </c>
      <c r="N4637">
        <v>1</v>
      </c>
      <c r="O4637">
        <v>29.464285714285701</v>
      </c>
      <c r="P4637">
        <v>64.705882352941103</v>
      </c>
      <c r="Q4637">
        <v>-8.5879446318412003E-2</v>
      </c>
    </row>
    <row r="4638" spans="1:17" hidden="1" x14ac:dyDescent="0.3">
      <c r="A4638" t="s">
        <v>9431</v>
      </c>
      <c r="B4638" t="s">
        <v>9432</v>
      </c>
      <c r="C4638" t="str">
        <f>IFERROR(VLOOKUP(Table1[[#This Row],[Ticker]],[1]!Table1[[Symbol]:[Industry]],2,FALSE),"-")</f>
        <v>-</v>
      </c>
      <c r="E4638">
        <v>4.8230370000000002</v>
      </c>
      <c r="F4638">
        <v>0.7</v>
      </c>
      <c r="G4638">
        <v>-23.4608602292152</v>
      </c>
      <c r="H4638">
        <v>3.8992596908182602</v>
      </c>
      <c r="I4638">
        <v>-34.986736249607603</v>
      </c>
      <c r="J4638">
        <v>-8.3573741234001293</v>
      </c>
      <c r="K4638">
        <v>0.669021590097996</v>
      </c>
      <c r="L4638">
        <v>0.68538234892198002</v>
      </c>
      <c r="M4638">
        <v>55.474460494503397</v>
      </c>
      <c r="N4638">
        <v>1.7987178615401</v>
      </c>
      <c r="O4638">
        <v>32.857142857142797</v>
      </c>
      <c r="P4638">
        <v>29.629629629629601</v>
      </c>
      <c r="Q4638">
        <v>-5.5573407421850997E-2</v>
      </c>
    </row>
    <row r="4639" spans="1:17" hidden="1" x14ac:dyDescent="0.3">
      <c r="A4639" t="s">
        <v>9433</v>
      </c>
      <c r="B4639" t="s">
        <v>9434</v>
      </c>
      <c r="C4639" t="str">
        <f>IFERROR(VLOOKUP(Table1[[#This Row],[Ticker]],[1]!Table1[[Symbol]:[Industry]],2,FALSE),"-")</f>
        <v>-</v>
      </c>
      <c r="E4639">
        <v>4.7641999999999998</v>
      </c>
      <c r="F4639">
        <v>8.1999999999999993</v>
      </c>
      <c r="G4639">
        <v>37.597963300196497</v>
      </c>
      <c r="H4639">
        <v>20.710906975865399</v>
      </c>
      <c r="I4639">
        <v>6.9307665374603697</v>
      </c>
      <c r="J4639">
        <v>-1.6088703045030901</v>
      </c>
      <c r="K4639">
        <v>7.2170229892793198</v>
      </c>
      <c r="L4639">
        <v>6.33980641033724</v>
      </c>
      <c r="M4639">
        <v>68.168583308143994</v>
      </c>
      <c r="N4639">
        <v>0.56810589526281396</v>
      </c>
      <c r="O4639">
        <v>6.0975609756097597</v>
      </c>
      <c r="P4639">
        <v>98.547215496367997</v>
      </c>
    </row>
    <row r="4640" spans="1:17" hidden="1" x14ac:dyDescent="0.3">
      <c r="A4640" t="s">
        <v>9435</v>
      </c>
      <c r="B4640" t="s">
        <v>9436</v>
      </c>
      <c r="C4640" t="str">
        <f>IFERROR(VLOOKUP(Table1[[#This Row],[Ticker]],[1]!Table1[[Symbol]:[Industry]],2,FALSE),"-")</f>
        <v>-</v>
      </c>
      <c r="D4640" t="s">
        <v>75</v>
      </c>
      <c r="E4640">
        <v>4.76</v>
      </c>
      <c r="F4640">
        <v>2.68</v>
      </c>
      <c r="G4640">
        <v>-41.591910117524897</v>
      </c>
      <c r="H4640">
        <v>10.6465151490642</v>
      </c>
      <c r="I4640">
        <v>-16.1955274583988</v>
      </c>
      <c r="J4640">
        <v>-0.76243741453936598</v>
      </c>
      <c r="K4640">
        <v>2.5378261091082801</v>
      </c>
      <c r="L4640">
        <v>2.4834352788206999</v>
      </c>
      <c r="M4640">
        <v>58.232947514679999</v>
      </c>
      <c r="N4640">
        <v>1.27470734938452</v>
      </c>
      <c r="O4640">
        <v>23.507462686567099</v>
      </c>
      <c r="P4640">
        <v>34</v>
      </c>
      <c r="Q4640">
        <v>4.3011360622339997E-2</v>
      </c>
    </row>
    <row r="4641" spans="1:17" hidden="1" x14ac:dyDescent="0.3">
      <c r="A4641" t="s">
        <v>9437</v>
      </c>
      <c r="B4641" t="s">
        <v>9438</v>
      </c>
      <c r="C4641" t="str">
        <f>IFERROR(VLOOKUP(Table1[[#This Row],[Ticker]],[1]!Table1[[Symbol]:[Industry]],2,FALSE),"-")</f>
        <v>-</v>
      </c>
      <c r="E4641">
        <v>4.7574209999999999</v>
      </c>
      <c r="F4641">
        <v>8.5500000000000007</v>
      </c>
      <c r="G4641">
        <v>46.674886377119599</v>
      </c>
      <c r="H4641">
        <v>-6.8618332642708397</v>
      </c>
      <c r="I4641">
        <v>3.1642110534258299</v>
      </c>
      <c r="J4641">
        <v>-3.2288051275438501</v>
      </c>
      <c r="K4641">
        <v>9.0958118573639695</v>
      </c>
      <c r="L4641">
        <v>7.7645034536079001</v>
      </c>
      <c r="M4641">
        <v>26.0685704314098</v>
      </c>
      <c r="N4641">
        <v>9.4061403288299594E-2</v>
      </c>
      <c r="O4641">
        <v>44.912280701754298</v>
      </c>
      <c r="P4641">
        <v>127.393617021276</v>
      </c>
    </row>
    <row r="4642" spans="1:17" hidden="1" x14ac:dyDescent="0.3">
      <c r="A4642" t="s">
        <v>9439</v>
      </c>
      <c r="B4642" t="s">
        <v>9440</v>
      </c>
      <c r="C4642" t="str">
        <f>IFERROR(VLOOKUP(Table1[[#This Row],[Ticker]],[1]!Table1[[Symbol]:[Industry]],2,FALSE),"-")</f>
        <v>-</v>
      </c>
      <c r="E4642">
        <v>4.7415799999999999</v>
      </c>
      <c r="F4642">
        <v>1.56</v>
      </c>
      <c r="G4642">
        <v>-9.9841262520422696</v>
      </c>
      <c r="H4642">
        <v>-13.7264844209926</v>
      </c>
      <c r="I4642">
        <v>-36.547494332104797</v>
      </c>
      <c r="J4642">
        <v>-2.01243741453936</v>
      </c>
      <c r="K4642">
        <v>1.5497533413553199</v>
      </c>
      <c r="L4642">
        <v>1.64155140393344</v>
      </c>
      <c r="M4642">
        <v>46.564408356406901</v>
      </c>
      <c r="N4642">
        <v>1.4063955520884599</v>
      </c>
      <c r="O4642">
        <v>47.435897435897402</v>
      </c>
      <c r="P4642">
        <v>39.285714285714199</v>
      </c>
      <c r="Q4642">
        <v>-0.13598072446216999</v>
      </c>
    </row>
    <row r="4643" spans="1:17" hidden="1" x14ac:dyDescent="0.3">
      <c r="A4643" t="s">
        <v>9441</v>
      </c>
      <c r="B4643" t="s">
        <v>9442</v>
      </c>
      <c r="C4643" t="str">
        <f>IFERROR(VLOOKUP(Table1[[#This Row],[Ticker]],[1]!Table1[[Symbol]:[Industry]],2,FALSE),"-")</f>
        <v>-</v>
      </c>
      <c r="D4643" t="s">
        <v>21</v>
      </c>
      <c r="E4643">
        <v>4.7101949999999997</v>
      </c>
      <c r="F4643">
        <v>8.19</v>
      </c>
      <c r="G4643">
        <v>-12.6520366998034</v>
      </c>
      <c r="H4643">
        <v>2.0868929530783999</v>
      </c>
      <c r="I4643">
        <v>-6.2323938178458302</v>
      </c>
      <c r="J4643">
        <v>-5.6567644445727296</v>
      </c>
      <c r="K4643">
        <v>8.6242311532671803</v>
      </c>
      <c r="L4643">
        <v>8.3819681668403696</v>
      </c>
      <c r="M4643">
        <v>48.795651646032198</v>
      </c>
      <c r="N4643">
        <v>1.05090301472306</v>
      </c>
      <c r="O4643">
        <v>52.625152625152602</v>
      </c>
      <c r="P4643">
        <v>33.605220228384901</v>
      </c>
      <c r="Q4643">
        <v>0.10629724352136399</v>
      </c>
    </row>
    <row r="4644" spans="1:17" hidden="1" x14ac:dyDescent="0.3">
      <c r="A4644" t="s">
        <v>9443</v>
      </c>
      <c r="B4644" t="s">
        <v>9444</v>
      </c>
      <c r="C4644" t="str">
        <f>IFERROR(VLOOKUP(Table1[[#This Row],[Ticker]],[1]!Table1[[Symbol]:[Industry]],2,FALSE),"-")</f>
        <v>-</v>
      </c>
      <c r="D4644" t="s">
        <v>49</v>
      </c>
      <c r="E4644">
        <v>4.6430523939999997</v>
      </c>
      <c r="F4644">
        <v>5.54</v>
      </c>
      <c r="G4644">
        <v>-54.6403786687153</v>
      </c>
      <c r="H4644">
        <v>-4.69364534919902</v>
      </c>
      <c r="I4644">
        <v>-16.392571793374099</v>
      </c>
      <c r="J4644">
        <v>-0.76243741453936598</v>
      </c>
      <c r="K4644">
        <v>5.4489680161466696</v>
      </c>
      <c r="L4644">
        <v>5.8552863710846097</v>
      </c>
      <c r="M4644">
        <v>87.484409535086996</v>
      </c>
      <c r="N4644">
        <v>1.3048128342245899</v>
      </c>
      <c r="O4644">
        <v>39.350180505415103</v>
      </c>
      <c r="P4644">
        <v>10.8</v>
      </c>
    </row>
    <row r="4645" spans="1:17" hidden="1" x14ac:dyDescent="0.3">
      <c r="A4645" t="s">
        <v>9445</v>
      </c>
      <c r="B4645" t="s">
        <v>9446</v>
      </c>
      <c r="C4645" t="str">
        <f>IFERROR(VLOOKUP(Table1[[#This Row],[Ticker]],[1]!Table1[[Symbol]:[Industry]],2,FALSE),"-")</f>
        <v>-</v>
      </c>
      <c r="D4645" t="s">
        <v>21</v>
      </c>
      <c r="E4645">
        <v>4.6315790000000003</v>
      </c>
      <c r="F4645">
        <v>2.1</v>
      </c>
      <c r="G4645">
        <v>-9.7353700331367907</v>
      </c>
      <c r="H4645">
        <v>-5.0559641897787397</v>
      </c>
      <c r="I4645">
        <v>-16.887188738295301</v>
      </c>
      <c r="J4645">
        <v>-0.76243741453936598</v>
      </c>
      <c r="K4645">
        <v>2.0593427146178298</v>
      </c>
      <c r="L4645">
        <v>1.8784189805612099</v>
      </c>
      <c r="M4645">
        <v>95.118240825399496</v>
      </c>
      <c r="N4645">
        <v>0</v>
      </c>
      <c r="O4645">
        <v>5.2380952380952399</v>
      </c>
      <c r="P4645">
        <v>19.318181818181799</v>
      </c>
    </row>
    <row r="4646" spans="1:17" hidden="1" x14ac:dyDescent="0.3">
      <c r="A4646" t="s">
        <v>9447</v>
      </c>
      <c r="B4646" t="s">
        <v>9448</v>
      </c>
      <c r="C4646" t="str">
        <f>IFERROR(VLOOKUP(Table1[[#This Row],[Ticker]],[1]!Table1[[Symbol]:[Industry]],2,FALSE),"-")</f>
        <v>-</v>
      </c>
      <c r="D4646" t="s">
        <v>114</v>
      </c>
      <c r="E4646">
        <v>4.5936000000000003</v>
      </c>
      <c r="F4646">
        <v>9.2799999999999994</v>
      </c>
      <c r="G4646">
        <v>-17.096971917706799</v>
      </c>
      <c r="H4646">
        <v>-9.3858610969952299</v>
      </c>
      <c r="I4646">
        <v>-16.239710079900998</v>
      </c>
      <c r="J4646">
        <v>5.9042292521273003</v>
      </c>
      <c r="K4646">
        <v>9.4052647818061494</v>
      </c>
      <c r="L4646">
        <v>9.60309253759306</v>
      </c>
      <c r="M4646">
        <v>49.1833242155842</v>
      </c>
      <c r="N4646">
        <v>2.9042959645600401</v>
      </c>
      <c r="O4646">
        <v>72.306034482758605</v>
      </c>
      <c r="P4646">
        <v>32.193732193732103</v>
      </c>
      <c r="Q4646">
        <v>1.3540842866542E-2</v>
      </c>
    </row>
    <row r="4647" spans="1:17" hidden="1" x14ac:dyDescent="0.3">
      <c r="A4647" t="s">
        <v>9449</v>
      </c>
      <c r="B4647" t="s">
        <v>9450</v>
      </c>
      <c r="C4647" t="str">
        <f>IFERROR(VLOOKUP(Table1[[#This Row],[Ticker]],[1]!Table1[[Symbol]:[Industry]],2,FALSE),"-")</f>
        <v>-</v>
      </c>
      <c r="D4647" t="s">
        <v>637</v>
      </c>
      <c r="E4647">
        <v>4.5298844999999996</v>
      </c>
      <c r="F4647">
        <v>19.559999999999999</v>
      </c>
      <c r="G4647">
        <v>-70.754810526261494</v>
      </c>
      <c r="H4647">
        <v>-10.487436270997</v>
      </c>
      <c r="I4647">
        <v>-60.852647941674299</v>
      </c>
      <c r="J4647">
        <v>9.4090587415812603</v>
      </c>
      <c r="K4647">
        <v>21.8263237548314</v>
      </c>
      <c r="L4647">
        <v>25.452084597822498</v>
      </c>
      <c r="M4647">
        <v>72.004510257631694</v>
      </c>
      <c r="N4647">
        <v>3.84255319148936</v>
      </c>
      <c r="O4647">
        <v>123.77300613496899</v>
      </c>
      <c r="P4647">
        <v>30.1397205588822</v>
      </c>
      <c r="Q4647">
        <v>-0.15050268687674301</v>
      </c>
    </row>
    <row r="4648" spans="1:17" hidden="1" x14ac:dyDescent="0.3">
      <c r="A4648" t="s">
        <v>9451</v>
      </c>
      <c r="B4648" t="s">
        <v>9452</v>
      </c>
      <c r="C4648" t="str">
        <f>IFERROR(VLOOKUP(Table1[[#This Row],[Ticker]],[1]!Table1[[Symbol]:[Industry]],2,FALSE),"-")</f>
        <v>-</v>
      </c>
      <c r="D4648" t="s">
        <v>637</v>
      </c>
      <c r="E4648">
        <v>4.4980230600000004</v>
      </c>
      <c r="F4648">
        <v>13.8</v>
      </c>
      <c r="G4648">
        <v>-47.318942143929497</v>
      </c>
      <c r="I4648">
        <v>-1.5098131726845301</v>
      </c>
      <c r="K4648">
        <v>17.182926074637699</v>
      </c>
      <c r="L4648">
        <v>23.662368761796301</v>
      </c>
      <c r="M4648">
        <v>89.584477983611194</v>
      </c>
      <c r="N4648">
        <v>1</v>
      </c>
      <c r="O4648">
        <v>26.449275362318801</v>
      </c>
      <c r="P4648">
        <v>15</v>
      </c>
    </row>
    <row r="4649" spans="1:17" hidden="1" x14ac:dyDescent="0.3">
      <c r="A4649" t="s">
        <v>9453</v>
      </c>
      <c r="B4649" t="s">
        <v>9454</v>
      </c>
      <c r="C4649" t="str">
        <f>IFERROR(VLOOKUP(Table1[[#This Row],[Ticker]],[1]!Table1[[Symbol]:[Industry]],2,FALSE),"-")</f>
        <v>-</v>
      </c>
      <c r="D4649" t="s">
        <v>21</v>
      </c>
      <c r="E4649">
        <v>4.4835120000000002</v>
      </c>
      <c r="F4649">
        <v>10.67</v>
      </c>
      <c r="G4649">
        <v>-40.005275566200197</v>
      </c>
      <c r="H4649">
        <v>-23.277538533802002</v>
      </c>
      <c r="I4649">
        <v>-43.599954017754897</v>
      </c>
      <c r="J4649">
        <v>-14.7194926292632</v>
      </c>
      <c r="K4649">
        <v>11.5656724191462</v>
      </c>
      <c r="L4649">
        <v>10.501638332791799</v>
      </c>
      <c r="M4649">
        <v>3.5766139017386802</v>
      </c>
      <c r="N4649">
        <v>1.7675541533607699</v>
      </c>
      <c r="O4649">
        <v>46.391752577319501</v>
      </c>
      <c r="P4649">
        <v>52.428571428571402</v>
      </c>
      <c r="Q4649">
        <v>0.15136949453474899</v>
      </c>
    </row>
    <row r="4650" spans="1:17" hidden="1" x14ac:dyDescent="0.3">
      <c r="A4650" t="s">
        <v>9455</v>
      </c>
      <c r="B4650" t="s">
        <v>9456</v>
      </c>
      <c r="C4650" t="str">
        <f>IFERROR(VLOOKUP(Table1[[#This Row],[Ticker]],[1]!Table1[[Symbol]:[Industry]],2,FALSE),"-")</f>
        <v>-</v>
      </c>
      <c r="D4650" t="s">
        <v>140</v>
      </c>
      <c r="E4650">
        <v>4.431</v>
      </c>
      <c r="F4650">
        <v>15.06</v>
      </c>
      <c r="G4650">
        <v>96.049957391776999</v>
      </c>
      <c r="H4650">
        <v>3.0699508907483399</v>
      </c>
      <c r="I4650">
        <v>13.485690574193001</v>
      </c>
      <c r="J4650">
        <v>-4.5409390432038599</v>
      </c>
      <c r="K4650">
        <v>16.179586864228298</v>
      </c>
      <c r="L4650">
        <v>15.083561267853201</v>
      </c>
      <c r="M4650">
        <v>36.345455302134503</v>
      </c>
      <c r="N4650">
        <v>0.68153107134868096</v>
      </c>
      <c r="O4650">
        <v>124.36918990703801</v>
      </c>
      <c r="P4650">
        <v>134.57943925233599</v>
      </c>
    </row>
    <row r="4651" spans="1:17" hidden="1" x14ac:dyDescent="0.3">
      <c r="A4651" t="s">
        <v>9457</v>
      </c>
      <c r="B4651" t="s">
        <v>9458</v>
      </c>
      <c r="C4651" t="str">
        <f>IFERROR(VLOOKUP(Table1[[#This Row],[Ticker]],[1]!Table1[[Symbol]:[Industry]],2,FALSE),"-")</f>
        <v>-</v>
      </c>
      <c r="E4651">
        <v>4.3877231999999999</v>
      </c>
      <c r="F4651">
        <v>13.24</v>
      </c>
      <c r="G4651">
        <v>45.993796633529797</v>
      </c>
      <c r="H4651">
        <v>-14.9588768111379</v>
      </c>
      <c r="I4651">
        <v>9.3356080727367097</v>
      </c>
      <c r="J4651">
        <v>-6.5811112981658804</v>
      </c>
      <c r="K4651">
        <v>14.6479384602466</v>
      </c>
      <c r="L4651">
        <v>12.252892688485501</v>
      </c>
      <c r="M4651">
        <v>36.164615173675401</v>
      </c>
      <c r="N4651">
        <v>0.45968378911228702</v>
      </c>
      <c r="O4651">
        <v>41.389728096676698</v>
      </c>
      <c r="P4651">
        <v>133.50970017636601</v>
      </c>
      <c r="Q4651">
        <v>-2.8529257480846001E-2</v>
      </c>
    </row>
    <row r="4652" spans="1:17" hidden="1" x14ac:dyDescent="0.3">
      <c r="A4652" t="s">
        <v>9459</v>
      </c>
      <c r="B4652" t="s">
        <v>9460</v>
      </c>
      <c r="C4652" t="str">
        <f>IFERROR(VLOOKUP(Table1[[#This Row],[Ticker]],[1]!Table1[[Symbol]:[Industry]],2,FALSE),"-")</f>
        <v>-</v>
      </c>
      <c r="D4652" t="s">
        <v>75</v>
      </c>
      <c r="E4652">
        <v>4.3804379999999998</v>
      </c>
      <c r="F4652">
        <v>2.15</v>
      </c>
      <c r="G4652">
        <v>41.566713300196497</v>
      </c>
      <c r="H4652">
        <v>8.41553840089483</v>
      </c>
      <c r="I4652">
        <v>30.4742927875803</v>
      </c>
      <c r="J4652">
        <v>-9.13063825135945</v>
      </c>
      <c r="K4652">
        <v>2.05206094607437</v>
      </c>
      <c r="L4652">
        <v>1.7360093788334701</v>
      </c>
      <c r="M4652">
        <v>50.895160547785501</v>
      </c>
      <c r="N4652">
        <v>1.78175542425532</v>
      </c>
      <c r="O4652">
        <v>11.162790697674399</v>
      </c>
      <c r="P4652">
        <v>138.888888888888</v>
      </c>
      <c r="Q4652">
        <v>7.5601309205249004E-2</v>
      </c>
    </row>
    <row r="4653" spans="1:17" hidden="1" x14ac:dyDescent="0.3">
      <c r="A4653" t="s">
        <v>9461</v>
      </c>
      <c r="B4653" t="s">
        <v>9462</v>
      </c>
      <c r="C4653" t="str">
        <f>IFERROR(VLOOKUP(Table1[[#This Row],[Ticker]],[1]!Table1[[Symbol]:[Industry]],2,FALSE),"-")</f>
        <v>-</v>
      </c>
      <c r="D4653" t="s">
        <v>344</v>
      </c>
      <c r="E4653">
        <v>4.3757114000000001</v>
      </c>
      <c r="F4653">
        <v>5.51</v>
      </c>
      <c r="G4653">
        <v>-33.796994682996697</v>
      </c>
      <c r="H4653">
        <v>0.70219319985657203</v>
      </c>
      <c r="I4653">
        <v>-31.354257617128901</v>
      </c>
      <c r="J4653">
        <v>-5.7624374145393604</v>
      </c>
      <c r="K4653">
        <v>5.4684791579898002</v>
      </c>
      <c r="L4653">
        <v>5.6931568426363803</v>
      </c>
      <c r="M4653">
        <v>48.4401444563686</v>
      </c>
      <c r="N4653">
        <v>0.71908672554199804</v>
      </c>
      <c r="O4653">
        <v>33.393829401088901</v>
      </c>
      <c r="P4653">
        <v>19.5227765726681</v>
      </c>
      <c r="Q4653">
        <v>7.1481228193843005E-2</v>
      </c>
    </row>
    <row r="4654" spans="1:17" hidden="1" x14ac:dyDescent="0.3">
      <c r="A4654" t="s">
        <v>9463</v>
      </c>
      <c r="B4654" t="s">
        <v>9464</v>
      </c>
      <c r="C4654" t="str">
        <f>IFERROR(VLOOKUP(Table1[[#This Row],[Ticker]],[1]!Table1[[Symbol]:[Industry]],2,FALSE),"-")</f>
        <v>-</v>
      </c>
      <c r="D4654" t="s">
        <v>140</v>
      </c>
      <c r="E4654">
        <v>4.3448399999999996</v>
      </c>
      <c r="F4654">
        <v>7.29</v>
      </c>
      <c r="G4654">
        <v>-26.4020366998034</v>
      </c>
      <c r="H4654">
        <v>-5.0559641897787397</v>
      </c>
      <c r="I4654">
        <v>-11.909813172684499</v>
      </c>
      <c r="J4654">
        <v>-0.76243741453936598</v>
      </c>
      <c r="K4654">
        <v>7.2899995999372598</v>
      </c>
      <c r="L4654">
        <v>7.2807782284893703</v>
      </c>
      <c r="M4654">
        <v>98.182515309086796</v>
      </c>
      <c r="O4654">
        <v>0</v>
      </c>
      <c r="P4654">
        <v>0</v>
      </c>
    </row>
    <row r="4655" spans="1:17" hidden="1" x14ac:dyDescent="0.3">
      <c r="A4655" t="s">
        <v>9465</v>
      </c>
      <c r="B4655" t="s">
        <v>9466</v>
      </c>
      <c r="C4655" t="str">
        <f>IFERROR(VLOOKUP(Table1[[#This Row],[Ticker]],[1]!Table1[[Symbol]:[Industry]],2,FALSE),"-")</f>
        <v>-</v>
      </c>
      <c r="D4655" t="s">
        <v>637</v>
      </c>
      <c r="E4655">
        <v>4.3209359999999997</v>
      </c>
      <c r="F4655">
        <v>4.7</v>
      </c>
      <c r="G4655">
        <v>-5.5794145918343103</v>
      </c>
      <c r="H4655">
        <v>1.37419102086427</v>
      </c>
      <c r="I4655">
        <v>-22.5562010053841</v>
      </c>
      <c r="J4655">
        <v>1.1483906109383299</v>
      </c>
      <c r="K4655">
        <v>4.5796895079446802</v>
      </c>
      <c r="L4655">
        <v>4.4996791375771297</v>
      </c>
      <c r="M4655">
        <v>56.103689567312998</v>
      </c>
      <c r="N4655">
        <v>1.0525240741722699</v>
      </c>
      <c r="O4655">
        <v>27.659574468085001</v>
      </c>
      <c r="P4655">
        <v>53.594771241830003</v>
      </c>
      <c r="Q4655">
        <v>2.3322955701192999E-2</v>
      </c>
    </row>
    <row r="4656" spans="1:17" hidden="1" x14ac:dyDescent="0.3">
      <c r="A4656" t="s">
        <v>9467</v>
      </c>
      <c r="B4656" t="s">
        <v>9468</v>
      </c>
      <c r="C4656" t="str">
        <f>IFERROR(VLOOKUP(Table1[[#This Row],[Ticker]],[1]!Table1[[Symbol]:[Industry]],2,FALSE),"-")</f>
        <v>-</v>
      </c>
      <c r="D4656" t="s">
        <v>553</v>
      </c>
      <c r="E4656">
        <v>4.32</v>
      </c>
      <c r="F4656">
        <v>6.91</v>
      </c>
      <c r="G4656">
        <v>42.1345486660502</v>
      </c>
      <c r="H4656">
        <v>25.142950819262801</v>
      </c>
      <c r="I4656">
        <v>-7.2128434757148296</v>
      </c>
      <c r="J4656">
        <v>22.7367049525275</v>
      </c>
      <c r="K4656">
        <v>5.8075950490254096</v>
      </c>
      <c r="L4656">
        <v>5.7372755136414302</v>
      </c>
      <c r="M4656">
        <v>88.671239558977007</v>
      </c>
      <c r="N4656">
        <v>3.83969199637137</v>
      </c>
      <c r="O4656">
        <v>6.3675832127351599</v>
      </c>
      <c r="P4656">
        <v>72.75</v>
      </c>
      <c r="Q4656">
        <v>5.2685073359586998E-2</v>
      </c>
    </row>
    <row r="4657" spans="1:17" hidden="1" x14ac:dyDescent="0.3">
      <c r="A4657" t="s">
        <v>9469</v>
      </c>
      <c r="B4657" t="s">
        <v>9470</v>
      </c>
      <c r="C4657" t="str">
        <f>IFERROR(VLOOKUP(Table1[[#This Row],[Ticker]],[1]!Table1[[Symbol]:[Industry]],2,FALSE),"-")</f>
        <v>-</v>
      </c>
      <c r="D4657" t="s">
        <v>1175</v>
      </c>
      <c r="E4657">
        <v>4.3158409000000004</v>
      </c>
      <c r="F4657">
        <v>4.54</v>
      </c>
      <c r="G4657">
        <v>64.354265821204905</v>
      </c>
      <c r="H4657">
        <v>88.247607238792597</v>
      </c>
      <c r="I4657">
        <v>111.73550702435899</v>
      </c>
      <c r="J4657">
        <v>19.850375955934101</v>
      </c>
      <c r="K4657">
        <v>2.6967038339678999</v>
      </c>
      <c r="L4657">
        <v>1.8597668345123599</v>
      </c>
      <c r="M4657">
        <v>99.999611946326496</v>
      </c>
      <c r="N4657">
        <v>0.41354861309322999</v>
      </c>
      <c r="O4657">
        <v>0</v>
      </c>
      <c r="P4657">
        <v>134.02061855670101</v>
      </c>
    </row>
    <row r="4658" spans="1:17" hidden="1" x14ac:dyDescent="0.3">
      <c r="A4658" t="s">
        <v>9471</v>
      </c>
      <c r="B4658" t="s">
        <v>9472</v>
      </c>
      <c r="C4658" t="str">
        <f>IFERROR(VLOOKUP(Table1[[#This Row],[Ticker]],[1]!Table1[[Symbol]:[Industry]],2,FALSE),"-")</f>
        <v>-</v>
      </c>
      <c r="D4658" t="s">
        <v>62</v>
      </c>
      <c r="E4658">
        <v>4.3140509280000003</v>
      </c>
      <c r="F4658">
        <v>10.199999999999999</v>
      </c>
      <c r="G4658">
        <v>43.3151014033579</v>
      </c>
      <c r="H4658">
        <v>28.277369143554601</v>
      </c>
      <c r="I4658">
        <v>34.852776755373</v>
      </c>
      <c r="J4658">
        <v>4.2051651772532903</v>
      </c>
      <c r="K4658">
        <v>8.2171352710560601</v>
      </c>
      <c r="L4658">
        <v>7.0971323332051197</v>
      </c>
      <c r="M4658">
        <v>100</v>
      </c>
      <c r="N4658">
        <v>3.8961038961038899</v>
      </c>
      <c r="O4658">
        <v>0</v>
      </c>
      <c r="P4658">
        <v>69.717138103161403</v>
      </c>
    </row>
    <row r="4659" spans="1:17" hidden="1" x14ac:dyDescent="0.3">
      <c r="A4659" t="s">
        <v>9473</v>
      </c>
      <c r="B4659" t="s">
        <v>9474</v>
      </c>
      <c r="C4659" t="str">
        <f>IFERROR(VLOOKUP(Table1[[#This Row],[Ticker]],[1]!Table1[[Symbol]:[Industry]],2,FALSE),"-")</f>
        <v>-</v>
      </c>
      <c r="D4659" t="s">
        <v>18</v>
      </c>
      <c r="E4659">
        <v>4.3136092000000001</v>
      </c>
      <c r="F4659">
        <v>12.68</v>
      </c>
      <c r="G4659">
        <v>123.204262512794</v>
      </c>
      <c r="H4659">
        <v>-3.2085746315458001</v>
      </c>
      <c r="I4659">
        <v>142.19840326018101</v>
      </c>
      <c r="J4659">
        <v>-0.84123962100114602</v>
      </c>
      <c r="K4659">
        <v>11.4178601588294</v>
      </c>
      <c r="L4659">
        <v>8.1509903218823503</v>
      </c>
      <c r="M4659">
        <v>86.062649656803401</v>
      </c>
      <c r="N4659">
        <v>3.1054345103931801E-2</v>
      </c>
      <c r="O4659">
        <v>7.8864353312302293E-2</v>
      </c>
      <c r="P4659">
        <v>179.295154185022</v>
      </c>
    </row>
    <row r="4660" spans="1:17" hidden="1" x14ac:dyDescent="0.3">
      <c r="A4660" t="s">
        <v>9475</v>
      </c>
      <c r="B4660" t="s">
        <v>9476</v>
      </c>
      <c r="C4660" t="str">
        <f>IFERROR(VLOOKUP(Table1[[#This Row],[Ticker]],[1]!Table1[[Symbol]:[Industry]],2,FALSE),"-")</f>
        <v>-</v>
      </c>
      <c r="D4660" t="s">
        <v>413</v>
      </c>
      <c r="E4660">
        <v>4.3015668570000001</v>
      </c>
      <c r="F4660">
        <v>29.17</v>
      </c>
      <c r="G4660">
        <v>206.58883088010501</v>
      </c>
      <c r="H4660">
        <v>10.6874760434574</v>
      </c>
      <c r="I4660">
        <v>221.081054407224</v>
      </c>
      <c r="J4660">
        <v>4.22434006940472</v>
      </c>
      <c r="K4660">
        <v>22.500916247206</v>
      </c>
      <c r="M4660">
        <v>100</v>
      </c>
      <c r="O4660">
        <v>0</v>
      </c>
      <c r="P4660">
        <v>232.99086757990801</v>
      </c>
    </row>
    <row r="4661" spans="1:17" hidden="1" x14ac:dyDescent="0.3">
      <c r="A4661" t="s">
        <v>9477</v>
      </c>
      <c r="B4661" t="s">
        <v>9478</v>
      </c>
      <c r="C4661" t="str">
        <f>IFERROR(VLOOKUP(Table1[[#This Row],[Ticker]],[1]!Table1[[Symbol]:[Industry]],2,FALSE),"-")</f>
        <v>-</v>
      </c>
      <c r="D4661" t="s">
        <v>553</v>
      </c>
      <c r="E4661">
        <v>4.2237</v>
      </c>
      <c r="F4661">
        <v>22</v>
      </c>
      <c r="G4661">
        <v>-15.1223199572642</v>
      </c>
      <c r="H4661">
        <v>-16.647800924472602</v>
      </c>
      <c r="I4661">
        <v>-8.2828701675031908</v>
      </c>
      <c r="J4661">
        <v>7.5375625854606296</v>
      </c>
      <c r="K4661">
        <v>21.079134914074299</v>
      </c>
      <c r="L4661">
        <v>20.837919909525301</v>
      </c>
      <c r="M4661">
        <v>54.553424335267003</v>
      </c>
      <c r="N4661">
        <v>1.1630070296814601</v>
      </c>
      <c r="O4661">
        <v>26.4545454545454</v>
      </c>
      <c r="P4661">
        <v>43.322475570032502</v>
      </c>
      <c r="Q4661">
        <v>0.132551649794518</v>
      </c>
    </row>
    <row r="4662" spans="1:17" hidden="1" x14ac:dyDescent="0.3">
      <c r="A4662" t="s">
        <v>9479</v>
      </c>
      <c r="B4662" t="s">
        <v>9480</v>
      </c>
      <c r="C4662" t="str">
        <f>IFERROR(VLOOKUP(Table1[[#This Row],[Ticker]],[1]!Table1[[Symbol]:[Industry]],2,FALSE),"-")</f>
        <v>-</v>
      </c>
      <c r="E4662">
        <v>4.2062223000000003</v>
      </c>
      <c r="F4662">
        <v>13.5</v>
      </c>
      <c r="G4662">
        <v>-4.0085643516620202</v>
      </c>
      <c r="H4662">
        <v>-18.681118320481499</v>
      </c>
      <c r="I4662">
        <v>-28.935012926833199</v>
      </c>
      <c r="J4662">
        <v>-5.9080027496781504</v>
      </c>
      <c r="K4662">
        <v>14.9625244356126</v>
      </c>
      <c r="L4662">
        <v>14.759380614679699</v>
      </c>
      <c r="M4662">
        <v>31.608119574149899</v>
      </c>
      <c r="N4662">
        <v>1.8374508205437201</v>
      </c>
      <c r="O4662">
        <v>54.4444444444444</v>
      </c>
      <c r="P4662">
        <v>42.4050632911392</v>
      </c>
      <c r="Q4662">
        <v>4.7912468690958998E-2</v>
      </c>
    </row>
    <row r="4663" spans="1:17" hidden="1" x14ac:dyDescent="0.3">
      <c r="A4663" t="s">
        <v>9481</v>
      </c>
      <c r="B4663" t="s">
        <v>9482</v>
      </c>
      <c r="C4663" t="str">
        <f>IFERROR(VLOOKUP(Table1[[#This Row],[Ticker]],[1]!Table1[[Symbol]:[Industry]],2,FALSE),"-")</f>
        <v>-</v>
      </c>
      <c r="D4663" t="s">
        <v>299</v>
      </c>
      <c r="E4663">
        <v>4.1904776000000004</v>
      </c>
      <c r="F4663">
        <v>4.07</v>
      </c>
      <c r="G4663">
        <v>154.28761847261001</v>
      </c>
      <c r="H4663">
        <v>79.705940572125996</v>
      </c>
      <c r="I4663">
        <v>121.99823280432599</v>
      </c>
      <c r="J4663">
        <v>20.109836728762801</v>
      </c>
      <c r="K4663">
        <v>2.2383633093461901</v>
      </c>
      <c r="L4663">
        <v>1.3534082017234901</v>
      </c>
      <c r="M4663">
        <v>100</v>
      </c>
      <c r="N4663">
        <v>1.4884626288748899</v>
      </c>
      <c r="O4663">
        <v>0</v>
      </c>
      <c r="P4663">
        <v>180.68965517241301</v>
      </c>
      <c r="Q4663">
        <v>0.21913930909740001</v>
      </c>
    </row>
    <row r="4664" spans="1:17" hidden="1" x14ac:dyDescent="0.3">
      <c r="A4664" t="s">
        <v>9483</v>
      </c>
      <c r="B4664" t="s">
        <v>9484</v>
      </c>
      <c r="C4664" t="str">
        <f>IFERROR(VLOOKUP(Table1[[#This Row],[Ticker]],[1]!Table1[[Symbol]:[Industry]],2,FALSE),"-")</f>
        <v>-</v>
      </c>
      <c r="D4664" t="s">
        <v>926</v>
      </c>
      <c r="E4664">
        <v>4.1541290899999996</v>
      </c>
      <c r="F4664">
        <v>4.2300000000000004</v>
      </c>
      <c r="G4664">
        <v>34.434465201337197</v>
      </c>
      <c r="H4664">
        <v>35.7467113955055</v>
      </c>
      <c r="I4664">
        <v>16.272005009133601</v>
      </c>
      <c r="J4664">
        <v>9.4469866692302702</v>
      </c>
      <c r="K4664">
        <v>3.4631583798964001</v>
      </c>
      <c r="L4664">
        <v>3.1684248868109699</v>
      </c>
      <c r="M4664">
        <v>53.353001013816801</v>
      </c>
      <c r="N4664">
        <v>1.4985150035844701</v>
      </c>
      <c r="O4664">
        <v>15.839243498817901</v>
      </c>
      <c r="P4664">
        <v>83.116883116883102</v>
      </c>
      <c r="Q4664">
        <v>1.5900658575582E-2</v>
      </c>
    </row>
    <row r="4665" spans="1:17" hidden="1" x14ac:dyDescent="0.3">
      <c r="A4665" t="s">
        <v>9485</v>
      </c>
      <c r="B4665" t="s">
        <v>9486</v>
      </c>
      <c r="C4665" t="str">
        <f>IFERROR(VLOOKUP(Table1[[#This Row],[Ticker]],[1]!Table1[[Symbol]:[Industry]],2,FALSE),"-")</f>
        <v>-</v>
      </c>
      <c r="E4665">
        <v>4.1328140360000001</v>
      </c>
      <c r="F4665">
        <v>4.42</v>
      </c>
      <c r="G4665">
        <v>-73.149024651610702</v>
      </c>
      <c r="H4665">
        <v>-11.411896393168499</v>
      </c>
      <c r="I4665">
        <v>-41.7510830139543</v>
      </c>
      <c r="J4665">
        <v>-0.76243741453936598</v>
      </c>
      <c r="K4665">
        <v>5.0139288332503904</v>
      </c>
      <c r="L4665">
        <v>6.2653146877763302</v>
      </c>
      <c r="M4665">
        <v>9.6645012404999995E-5</v>
      </c>
      <c r="N4665">
        <v>0.38961038961038902</v>
      </c>
      <c r="O4665">
        <v>87.782805429864197</v>
      </c>
      <c r="P4665">
        <v>16.315789473684202</v>
      </c>
    </row>
    <row r="4666" spans="1:17" hidden="1" x14ac:dyDescent="0.3">
      <c r="A4666" t="s">
        <v>9487</v>
      </c>
      <c r="B4666" t="s">
        <v>9488</v>
      </c>
      <c r="C4666" t="str">
        <f>IFERROR(VLOOKUP(Table1[[#This Row],[Ticker]],[1]!Table1[[Symbol]:[Industry]],2,FALSE),"-")</f>
        <v>-</v>
      </c>
      <c r="D4666" t="s">
        <v>1175</v>
      </c>
      <c r="E4666">
        <v>4.1241253049999997</v>
      </c>
      <c r="F4666">
        <v>4.8</v>
      </c>
      <c r="G4666">
        <v>56.804070170425497</v>
      </c>
      <c r="H4666">
        <v>-18.954881157287701</v>
      </c>
      <c r="I4666">
        <v>-18.342561710696199</v>
      </c>
      <c r="J4666">
        <v>-7.9608809943059002</v>
      </c>
      <c r="K4666">
        <v>5.2926944043836297</v>
      </c>
      <c r="L4666">
        <v>5.2145822311283601</v>
      </c>
      <c r="M4666">
        <v>28.577030692983399</v>
      </c>
      <c r="N4666">
        <v>1.09367832719653</v>
      </c>
      <c r="O4666">
        <v>56.25</v>
      </c>
      <c r="P4666">
        <v>120.183486238532</v>
      </c>
      <c r="Q4666">
        <v>-9.1426613626889003E-2</v>
      </c>
    </row>
    <row r="4667" spans="1:17" hidden="1" x14ac:dyDescent="0.3">
      <c r="A4667" t="s">
        <v>9489</v>
      </c>
      <c r="B4667" t="s">
        <v>9490</v>
      </c>
      <c r="C4667" t="str">
        <f>IFERROR(VLOOKUP(Table1[[#This Row],[Ticker]],[1]!Table1[[Symbol]:[Industry]],2,FALSE),"-")</f>
        <v>-</v>
      </c>
      <c r="D4667" t="s">
        <v>481</v>
      </c>
      <c r="E4667">
        <v>4.109443884</v>
      </c>
      <c r="F4667">
        <v>1.26</v>
      </c>
      <c r="G4667">
        <v>-0.40203669980346302</v>
      </c>
      <c r="H4667">
        <v>-15.694262062119099</v>
      </c>
      <c r="I4667">
        <v>14.090186827315399</v>
      </c>
      <c r="J4667">
        <v>-6.02559530927621</v>
      </c>
      <c r="K4667">
        <v>1.16112408915539</v>
      </c>
      <c r="L4667">
        <v>1.0142181805031301</v>
      </c>
      <c r="M4667">
        <v>4.7504505136505601</v>
      </c>
      <c r="N4667">
        <v>1.61308715201377</v>
      </c>
      <c r="O4667">
        <v>17.460317460317398</v>
      </c>
      <c r="P4667">
        <v>68</v>
      </c>
      <c r="Q4667">
        <v>-2.6470055985266E-2</v>
      </c>
    </row>
    <row r="4668" spans="1:17" hidden="1" x14ac:dyDescent="0.3">
      <c r="A4668" t="s">
        <v>9491</v>
      </c>
      <c r="B4668" t="s">
        <v>9492</v>
      </c>
      <c r="C4668" t="str">
        <f>IFERROR(VLOOKUP(Table1[[#This Row],[Ticker]],[1]!Table1[[Symbol]:[Industry]],2,FALSE),"-")</f>
        <v>-</v>
      </c>
      <c r="D4668" t="s">
        <v>236</v>
      </c>
      <c r="E4668">
        <v>4.0641464999999997</v>
      </c>
      <c r="F4668">
        <v>10.3</v>
      </c>
      <c r="G4668">
        <v>-4.7963696395909396</v>
      </c>
      <c r="H4668">
        <v>-0.54173455287981098</v>
      </c>
      <c r="I4668">
        <v>2.9173886110389802</v>
      </c>
      <c r="J4668">
        <v>-21.815068993486701</v>
      </c>
      <c r="K4668">
        <v>11.0906622610791</v>
      </c>
      <c r="L4668">
        <v>10.636078915357899</v>
      </c>
      <c r="M4668">
        <v>34.566069677851402</v>
      </c>
      <c r="N4668">
        <v>2.1676062501434998</v>
      </c>
      <c r="O4668">
        <v>89.902912621359107</v>
      </c>
      <c r="P4668">
        <v>87.272727272727195</v>
      </c>
      <c r="Q4668">
        <v>4.7881321401740999E-2</v>
      </c>
    </row>
    <row r="4669" spans="1:17" hidden="1" x14ac:dyDescent="0.3">
      <c r="A4669" t="s">
        <v>9493</v>
      </c>
      <c r="B4669" t="s">
        <v>9494</v>
      </c>
      <c r="C4669" t="str">
        <f>IFERROR(VLOOKUP(Table1[[#This Row],[Ticker]],[1]!Table1[[Symbol]:[Industry]],2,FALSE),"-")</f>
        <v>-</v>
      </c>
      <c r="D4669" t="s">
        <v>416</v>
      </c>
      <c r="E4669">
        <v>4.0333712999999998</v>
      </c>
      <c r="F4669">
        <v>9.31</v>
      </c>
      <c r="G4669">
        <v>7.9413976436308902</v>
      </c>
      <c r="H4669">
        <v>-5.0559641897787397</v>
      </c>
      <c r="I4669">
        <v>-11.909813172684499</v>
      </c>
      <c r="J4669">
        <v>-0.76243741453936598</v>
      </c>
      <c r="K4669">
        <v>9.30223545199987</v>
      </c>
      <c r="L4669">
        <v>8.8501139796999997</v>
      </c>
      <c r="M4669">
        <v>99.999999983441796</v>
      </c>
      <c r="O4669">
        <v>0</v>
      </c>
      <c r="P4669">
        <v>34.343434343434303</v>
      </c>
    </row>
    <row r="4670" spans="1:17" hidden="1" x14ac:dyDescent="0.3">
      <c r="A4670" t="s">
        <v>9495</v>
      </c>
      <c r="B4670" t="s">
        <v>9496</v>
      </c>
      <c r="C4670" t="str">
        <f>IFERROR(VLOOKUP(Table1[[#This Row],[Ticker]],[1]!Table1[[Symbol]:[Industry]],2,FALSE),"-")</f>
        <v>-</v>
      </c>
      <c r="D4670" t="s">
        <v>446</v>
      </c>
      <c r="E4670">
        <v>4.032</v>
      </c>
      <c r="F4670">
        <v>4.03</v>
      </c>
      <c r="G4670">
        <v>107.900288881591</v>
      </c>
      <c r="H4670">
        <v>-9.5335761300772397</v>
      </c>
      <c r="I4670">
        <v>-16.637945560391302</v>
      </c>
      <c r="J4670">
        <v>9.2662158805895594</v>
      </c>
      <c r="K4670">
        <v>3.7799660134924</v>
      </c>
      <c r="L4670">
        <v>3.07150717425669</v>
      </c>
      <c r="M4670">
        <v>64.055544135729605</v>
      </c>
      <c r="N4670">
        <v>3.4508348794063002</v>
      </c>
      <c r="O4670">
        <v>4.9627791563275396</v>
      </c>
      <c r="P4670">
        <v>176.027397260274</v>
      </c>
    </row>
    <row r="4671" spans="1:17" hidden="1" x14ac:dyDescent="0.3">
      <c r="A4671" t="s">
        <v>9497</v>
      </c>
      <c r="B4671" t="s">
        <v>9498</v>
      </c>
      <c r="C4671" t="str">
        <f>IFERROR(VLOOKUP(Table1[[#This Row],[Ticker]],[1]!Table1[[Symbol]:[Industry]],2,FALSE),"-")</f>
        <v>-</v>
      </c>
      <c r="D4671" t="s">
        <v>553</v>
      </c>
      <c r="E4671">
        <v>4.0090000000000003</v>
      </c>
      <c r="F4671">
        <v>40.090000000000003</v>
      </c>
      <c r="G4671">
        <v>-28.045805100195899</v>
      </c>
      <c r="H4671">
        <v>-3.0457860727303698</v>
      </c>
      <c r="I4671">
        <v>1.0901511849251399E-2</v>
      </c>
      <c r="J4671">
        <v>9.3749252228232791</v>
      </c>
      <c r="K4671">
        <v>39.537329559463103</v>
      </c>
      <c r="L4671">
        <v>36.931134235218501</v>
      </c>
      <c r="M4671">
        <v>45.898485159874603</v>
      </c>
      <c r="N4671">
        <v>0.102517778204881</v>
      </c>
      <c r="O4671">
        <v>50.810675979047097</v>
      </c>
      <c r="P4671">
        <v>68.162751677852299</v>
      </c>
    </row>
    <row r="4672" spans="1:17" hidden="1" x14ac:dyDescent="0.3">
      <c r="A4672" t="s">
        <v>9499</v>
      </c>
      <c r="B4672" t="s">
        <v>9500</v>
      </c>
      <c r="C4672" t="str">
        <f>IFERROR(VLOOKUP(Table1[[#This Row],[Ticker]],[1]!Table1[[Symbol]:[Industry]],2,FALSE),"-")</f>
        <v>-</v>
      </c>
      <c r="D4672" t="s">
        <v>637</v>
      </c>
      <c r="E4672">
        <v>3.9850457499999998</v>
      </c>
      <c r="F4672">
        <v>6.35</v>
      </c>
      <c r="G4672">
        <v>-41.735370033136803</v>
      </c>
      <c r="H4672">
        <v>23.2268640930495</v>
      </c>
      <c r="I4672">
        <v>-9.4904583339748694</v>
      </c>
      <c r="J4672">
        <v>-2.3128250114386</v>
      </c>
      <c r="K4672">
        <v>5.9871742689374496</v>
      </c>
      <c r="L4672">
        <v>7.2440365099155404</v>
      </c>
      <c r="M4672">
        <v>72.183286952354294</v>
      </c>
      <c r="N4672">
        <v>1.2459330143540599</v>
      </c>
      <c r="O4672">
        <v>28.346456692913399</v>
      </c>
      <c r="P4672">
        <v>54.878048780487802</v>
      </c>
    </row>
    <row r="4673" spans="1:17" hidden="1" x14ac:dyDescent="0.3">
      <c r="A4673" t="s">
        <v>9501</v>
      </c>
      <c r="B4673" t="s">
        <v>9502</v>
      </c>
      <c r="C4673" t="str">
        <f>IFERROR(VLOOKUP(Table1[[#This Row],[Ticker]],[1]!Table1[[Symbol]:[Industry]],2,FALSE),"-")</f>
        <v>-</v>
      </c>
      <c r="D4673" t="s">
        <v>46</v>
      </c>
      <c r="E4673">
        <v>3.9830999999999999</v>
      </c>
      <c r="F4673">
        <v>1.7</v>
      </c>
      <c r="G4673">
        <v>-14.559931436645501</v>
      </c>
      <c r="H4673">
        <v>18.132441607322701</v>
      </c>
      <c r="I4673">
        <v>-33.568799347799697</v>
      </c>
      <c r="J4673">
        <v>4.1758341903988896</v>
      </c>
      <c r="K4673">
        <v>1.4760907406894199</v>
      </c>
      <c r="L4673">
        <v>1.5693661870034199</v>
      </c>
      <c r="M4673">
        <v>76.749938413482496</v>
      </c>
      <c r="N4673">
        <v>1.16041016821762</v>
      </c>
      <c r="O4673">
        <v>33.529411764705898</v>
      </c>
      <c r="P4673">
        <v>49.122807017543799</v>
      </c>
      <c r="Q4673">
        <v>3.6966689164300002E-3</v>
      </c>
    </row>
    <row r="4674" spans="1:17" hidden="1" x14ac:dyDescent="0.3">
      <c r="A4674" t="s">
        <v>9503</v>
      </c>
      <c r="B4674" t="s">
        <v>9504</v>
      </c>
      <c r="C4674" t="str">
        <f>IFERROR(VLOOKUP(Table1[[#This Row],[Ticker]],[1]!Table1[[Symbol]:[Industry]],2,FALSE),"-")</f>
        <v>-</v>
      </c>
      <c r="E4674">
        <v>3.9706039999999998</v>
      </c>
      <c r="F4674">
        <v>45.1</v>
      </c>
      <c r="G4674">
        <v>31.843577335284198</v>
      </c>
      <c r="H4674">
        <v>-5.9132954713790902</v>
      </c>
      <c r="I4674">
        <v>46.335800862403097</v>
      </c>
      <c r="J4674">
        <v>-1.61976869613971</v>
      </c>
      <c r="K4674">
        <v>43.4371873705513</v>
      </c>
      <c r="L4674">
        <v>37.059608767041397</v>
      </c>
      <c r="M4674">
        <v>50.127975425573403</v>
      </c>
      <c r="N4674">
        <v>1.54040404040404</v>
      </c>
      <c r="O4674">
        <v>0.86474501108646495</v>
      </c>
      <c r="P4674">
        <v>75.828460038986293</v>
      </c>
    </row>
    <row r="4675" spans="1:17" hidden="1" x14ac:dyDescent="0.3">
      <c r="A4675" t="s">
        <v>9505</v>
      </c>
      <c r="B4675" t="s">
        <v>9506</v>
      </c>
      <c r="C4675" t="str">
        <f>IFERROR(VLOOKUP(Table1[[#This Row],[Ticker]],[1]!Table1[[Symbol]:[Industry]],2,FALSE),"-")</f>
        <v>-</v>
      </c>
      <c r="D4675" t="s">
        <v>130</v>
      </c>
      <c r="E4675">
        <v>3.95881705799999</v>
      </c>
      <c r="F4675">
        <v>9.3800000000000008</v>
      </c>
      <c r="G4675">
        <v>-26.188361486128201</v>
      </c>
      <c r="H4675">
        <v>-5.0559641897787397</v>
      </c>
      <c r="I4675">
        <v>-6.98811294897087</v>
      </c>
      <c r="J4675">
        <v>-0.76243741453936598</v>
      </c>
      <c r="K4675">
        <v>8.9572952169001496</v>
      </c>
      <c r="L4675">
        <v>8.9802944534996207</v>
      </c>
      <c r="M4675" s="1">
        <v>1.6367834999999998E-8</v>
      </c>
      <c r="N4675">
        <v>5.4545454545454497</v>
      </c>
      <c r="O4675">
        <v>0</v>
      </c>
      <c r="P4675">
        <v>4.9217002237136498</v>
      </c>
    </row>
    <row r="4676" spans="1:17" hidden="1" x14ac:dyDescent="0.3">
      <c r="A4676" t="s">
        <v>9507</v>
      </c>
      <c r="B4676" t="s">
        <v>9508</v>
      </c>
      <c r="C4676" t="str">
        <f>IFERROR(VLOOKUP(Table1[[#This Row],[Ticker]],[1]!Table1[[Symbol]:[Industry]],2,FALSE),"-")</f>
        <v>-</v>
      </c>
      <c r="D4676" t="s">
        <v>553</v>
      </c>
      <c r="E4676">
        <v>3.94</v>
      </c>
      <c r="F4676">
        <v>3.87</v>
      </c>
      <c r="G4676">
        <v>62.378451105074603</v>
      </c>
      <c r="H4676">
        <v>4.3884802546656996</v>
      </c>
      <c r="I4676">
        <v>26.3044725416011</v>
      </c>
      <c r="J4676">
        <v>-3.2376849392918401</v>
      </c>
      <c r="K4676">
        <v>3.6252704679697199</v>
      </c>
      <c r="L4676">
        <v>2.9810613516610598</v>
      </c>
      <c r="M4676">
        <v>62.310131151420698</v>
      </c>
      <c r="N4676">
        <v>1.3771753022667701</v>
      </c>
      <c r="O4676">
        <v>6.4599483204134298</v>
      </c>
      <c r="P4676">
        <v>151.29870129870099</v>
      </c>
      <c r="Q4676">
        <v>9.3816726616161E-2</v>
      </c>
    </row>
    <row r="4677" spans="1:17" hidden="1" x14ac:dyDescent="0.3">
      <c r="A4677" t="s">
        <v>9509</v>
      </c>
      <c r="B4677" t="s">
        <v>9510</v>
      </c>
      <c r="C4677" t="str">
        <f>IFERROR(VLOOKUP(Table1[[#This Row],[Ticker]],[1]!Table1[[Symbol]:[Industry]],2,FALSE),"-")</f>
        <v>-</v>
      </c>
      <c r="D4677" t="s">
        <v>166</v>
      </c>
      <c r="E4677">
        <v>3.9382199999999998</v>
      </c>
      <c r="F4677">
        <v>6.17</v>
      </c>
      <c r="G4677">
        <v>97.148687937877696</v>
      </c>
      <c r="H4677">
        <v>-25.449084582899101</v>
      </c>
      <c r="I4677">
        <v>42.340186827315399</v>
      </c>
      <c r="J4677">
        <v>-15.1613806113689</v>
      </c>
      <c r="K4677">
        <v>6.8613048294244399</v>
      </c>
      <c r="L4677">
        <v>5.32510025020553</v>
      </c>
      <c r="M4677">
        <v>32.717109129502802</v>
      </c>
      <c r="N4677">
        <v>1.0420649448592201</v>
      </c>
      <c r="O4677">
        <v>36.1426256077795</v>
      </c>
      <c r="P4677">
        <v>168.26086956521701</v>
      </c>
      <c r="Q4677">
        <v>3.5124539713738002E-2</v>
      </c>
    </row>
    <row r="4678" spans="1:17" hidden="1" x14ac:dyDescent="0.3">
      <c r="A4678" t="s">
        <v>9511</v>
      </c>
      <c r="B4678" t="s">
        <v>9512</v>
      </c>
      <c r="C4678" t="str">
        <f>IFERROR(VLOOKUP(Table1[[#This Row],[Ticker]],[1]!Table1[[Symbol]:[Industry]],2,FALSE),"-")</f>
        <v>-</v>
      </c>
      <c r="D4678" t="s">
        <v>46</v>
      </c>
      <c r="E4678">
        <v>3.930747261</v>
      </c>
      <c r="F4678">
        <v>11.56</v>
      </c>
      <c r="G4678">
        <v>83.018253155268994</v>
      </c>
      <c r="H4678">
        <v>-7.7944800908388103</v>
      </c>
      <c r="I4678">
        <v>-14.0266632996955</v>
      </c>
      <c r="J4678">
        <v>-6.2559996462990197</v>
      </c>
      <c r="K4678">
        <v>11.138120229681901</v>
      </c>
      <c r="L4678">
        <v>10.981492884480501</v>
      </c>
      <c r="M4678">
        <v>43.379130497236297</v>
      </c>
      <c r="N4678">
        <v>0.55074135393833001</v>
      </c>
      <c r="O4678">
        <v>29.152249134948001</v>
      </c>
      <c r="P4678">
        <v>110.181818181818</v>
      </c>
      <c r="Q4678">
        <v>3.210690071227E-3</v>
      </c>
    </row>
    <row r="4679" spans="1:17" hidden="1" x14ac:dyDescent="0.3">
      <c r="A4679" t="s">
        <v>9513</v>
      </c>
      <c r="B4679" t="s">
        <v>9514</v>
      </c>
      <c r="C4679" t="str">
        <f>IFERROR(VLOOKUP(Table1[[#This Row],[Ticker]],[1]!Table1[[Symbol]:[Industry]],2,FALSE),"-")</f>
        <v>-</v>
      </c>
      <c r="D4679" t="s">
        <v>46</v>
      </c>
      <c r="E4679">
        <v>3.9158772000000002</v>
      </c>
      <c r="F4679">
        <v>7.43</v>
      </c>
      <c r="G4679">
        <v>-1.9464253095187001</v>
      </c>
      <c r="H4679">
        <v>42.444035810221202</v>
      </c>
      <c r="I4679">
        <v>25.682779419908002</v>
      </c>
      <c r="J4679">
        <v>17.632211414892001</v>
      </c>
      <c r="K4679">
        <v>5.1846973067822004</v>
      </c>
      <c r="L4679">
        <v>5.0606769754700904</v>
      </c>
      <c r="M4679">
        <v>86.841112165348804</v>
      </c>
      <c r="N4679">
        <v>2.9327940229248401</v>
      </c>
      <c r="O4679">
        <v>0</v>
      </c>
      <c r="P4679">
        <v>112.28571428571399</v>
      </c>
      <c r="Q4679">
        <v>3.2348781865891997E-2</v>
      </c>
    </row>
    <row r="4680" spans="1:17" hidden="1" x14ac:dyDescent="0.3">
      <c r="A4680" t="s">
        <v>9515</v>
      </c>
      <c r="B4680" t="s">
        <v>9516</v>
      </c>
      <c r="C4680" t="str">
        <f>IFERROR(VLOOKUP(Table1[[#This Row],[Ticker]],[1]!Table1[[Symbol]:[Industry]],2,FALSE),"-")</f>
        <v>-</v>
      </c>
      <c r="D4680" t="s">
        <v>637</v>
      </c>
      <c r="E4680">
        <v>3.9099080000000002</v>
      </c>
      <c r="F4680">
        <v>9.18</v>
      </c>
      <c r="G4680">
        <v>38.4094534258697</v>
      </c>
      <c r="H4680">
        <v>-8.9222128836136498</v>
      </c>
      <c r="I4680">
        <v>-24.062923220531399</v>
      </c>
      <c r="J4680">
        <v>7.0921933005837197</v>
      </c>
      <c r="K4680">
        <v>9.0773722699861707</v>
      </c>
      <c r="L4680">
        <v>9.4596229480894891</v>
      </c>
      <c r="M4680">
        <v>51.875461951993501</v>
      </c>
      <c r="N4680">
        <v>0.66652551934321902</v>
      </c>
      <c r="O4680">
        <v>73.747276688453098</v>
      </c>
      <c r="P4680">
        <v>73.207547169811306</v>
      </c>
      <c r="Q4680">
        <v>8.0773964877575002E-2</v>
      </c>
    </row>
    <row r="4681" spans="1:17" hidden="1" x14ac:dyDescent="0.3">
      <c r="A4681" t="s">
        <v>9517</v>
      </c>
      <c r="B4681" t="s">
        <v>9518</v>
      </c>
      <c r="C4681" t="str">
        <f>IFERROR(VLOOKUP(Table1[[#This Row],[Ticker]],[1]!Table1[[Symbol]:[Industry]],2,FALSE),"-")</f>
        <v>-</v>
      </c>
      <c r="E4681">
        <v>3.9058643000000002</v>
      </c>
      <c r="F4681">
        <v>4.82</v>
      </c>
      <c r="G4681">
        <v>-48.028052959965997</v>
      </c>
      <c r="H4681">
        <v>4.26221762840306</v>
      </c>
      <c r="I4681">
        <v>-27.348409663912602</v>
      </c>
      <c r="J4681">
        <v>-1.9944702687488201</v>
      </c>
      <c r="K4681">
        <v>4.9971566046910496</v>
      </c>
      <c r="L4681">
        <v>5.4275560772320697</v>
      </c>
      <c r="M4681">
        <v>46.684607620083902</v>
      </c>
      <c r="N4681">
        <v>0.47534517586897002</v>
      </c>
      <c r="O4681">
        <v>64.937759336099504</v>
      </c>
      <c r="P4681">
        <v>13.4117647058823</v>
      </c>
      <c r="Q4681">
        <v>-1.8489763024033001E-2</v>
      </c>
    </row>
    <row r="4682" spans="1:17" hidden="1" x14ac:dyDescent="0.3">
      <c r="A4682" t="s">
        <v>9519</v>
      </c>
      <c r="B4682" t="s">
        <v>9520</v>
      </c>
      <c r="C4682" t="str">
        <f>IFERROR(VLOOKUP(Table1[[#This Row],[Ticker]],[1]!Table1[[Symbol]:[Industry]],2,FALSE),"-")</f>
        <v>-</v>
      </c>
      <c r="D4682" t="s">
        <v>304</v>
      </c>
      <c r="E4682">
        <v>3.901932</v>
      </c>
      <c r="F4682">
        <v>3</v>
      </c>
      <c r="K4682">
        <v>3.13914626791387</v>
      </c>
      <c r="L4682">
        <v>4.4077132628643598</v>
      </c>
      <c r="M4682">
        <v>99.841790054050605</v>
      </c>
      <c r="N4682">
        <v>1</v>
      </c>
    </row>
    <row r="4683" spans="1:17" hidden="1" x14ac:dyDescent="0.3">
      <c r="A4683" t="s">
        <v>9521</v>
      </c>
      <c r="B4683" t="s">
        <v>9522</v>
      </c>
      <c r="C4683" t="str">
        <f>IFERROR(VLOOKUP(Table1[[#This Row],[Ticker]],[1]!Table1[[Symbol]:[Industry]],2,FALSE),"-")</f>
        <v>-</v>
      </c>
      <c r="D4683" t="s">
        <v>711</v>
      </c>
      <c r="E4683">
        <v>3.8994098080000001</v>
      </c>
      <c r="F4683">
        <v>548.07000000000005</v>
      </c>
      <c r="G4683">
        <v>4.5647956458283501</v>
      </c>
      <c r="H4683">
        <v>0.60865149534676999</v>
      </c>
      <c r="I4683">
        <v>-1.0811308140336999</v>
      </c>
      <c r="J4683">
        <v>0.74626011412402404</v>
      </c>
      <c r="K4683">
        <v>510.821911726042</v>
      </c>
      <c r="L4683">
        <v>484.21064032637503</v>
      </c>
      <c r="M4683">
        <v>60.046073572563003</v>
      </c>
      <c r="N4683">
        <v>1.0722714079120499</v>
      </c>
      <c r="O4683">
        <v>0.86302844527157396</v>
      </c>
      <c r="P4683">
        <v>30.988743098874298</v>
      </c>
      <c r="Q4683">
        <v>2.4635765917062999E-2</v>
      </c>
    </row>
    <row r="4684" spans="1:17" hidden="1" x14ac:dyDescent="0.3">
      <c r="A4684" t="s">
        <v>9523</v>
      </c>
      <c r="B4684" t="s">
        <v>9524</v>
      </c>
      <c r="C4684" t="str">
        <f>IFERROR(VLOOKUP(Table1[[#This Row],[Ticker]],[1]!Table1[[Symbol]:[Industry]],2,FALSE),"-")</f>
        <v>-</v>
      </c>
      <c r="D4684" t="s">
        <v>1402</v>
      </c>
      <c r="E4684">
        <v>3.8993597250000001</v>
      </c>
      <c r="F4684">
        <v>8.39</v>
      </c>
      <c r="G4684">
        <v>50.2295422475649</v>
      </c>
      <c r="H4684">
        <v>-5.29265058031128</v>
      </c>
      <c r="I4684">
        <v>-2.9487742116455702</v>
      </c>
      <c r="J4684">
        <v>-8.3282268882235702</v>
      </c>
      <c r="K4684">
        <v>8.0969381603049797</v>
      </c>
      <c r="L4684">
        <v>6.89976492421376</v>
      </c>
      <c r="M4684">
        <v>49.127674582136201</v>
      </c>
      <c r="N4684">
        <v>1.02011271184279</v>
      </c>
      <c r="O4684">
        <v>12.157330154946299</v>
      </c>
      <c r="P4684">
        <v>117.35751295336701</v>
      </c>
      <c r="Q4684">
        <v>4.2997025799833999E-2</v>
      </c>
    </row>
    <row r="4685" spans="1:17" hidden="1" x14ac:dyDescent="0.3">
      <c r="A4685" t="s">
        <v>9525</v>
      </c>
      <c r="B4685" t="s">
        <v>9526</v>
      </c>
      <c r="C4685" t="str">
        <f>IFERROR(VLOOKUP(Table1[[#This Row],[Ticker]],[1]!Table1[[Symbol]:[Industry]],2,FALSE),"-")</f>
        <v>-</v>
      </c>
      <c r="D4685" t="s">
        <v>637</v>
      </c>
      <c r="E4685">
        <v>3.8820000000000001</v>
      </c>
      <c r="F4685">
        <v>60</v>
      </c>
      <c r="G4685">
        <v>80.423195978583294</v>
      </c>
      <c r="H4685">
        <v>-3.6189396758311401</v>
      </c>
      <c r="I4685">
        <v>9.1311390161393398</v>
      </c>
      <c r="J4685">
        <v>-0.76243741453936598</v>
      </c>
      <c r="K4685">
        <v>51.018246734480797</v>
      </c>
      <c r="L4685">
        <v>41.0206197026342</v>
      </c>
      <c r="M4685">
        <v>99.566328599164194</v>
      </c>
      <c r="N4685">
        <v>0.65541482146728103</v>
      </c>
      <c r="O4685">
        <v>0</v>
      </c>
      <c r="P4685">
        <v>121.40221402214</v>
      </c>
      <c r="Q4685">
        <v>0.13035479360838101</v>
      </c>
    </row>
    <row r="4686" spans="1:17" hidden="1" x14ac:dyDescent="0.3">
      <c r="A4686" t="s">
        <v>9527</v>
      </c>
      <c r="B4686" t="s">
        <v>9528</v>
      </c>
      <c r="C4686" t="str">
        <f>IFERROR(VLOOKUP(Table1[[#This Row],[Ticker]],[1]!Table1[[Symbol]:[Industry]],2,FALSE),"-")</f>
        <v>-</v>
      </c>
      <c r="D4686" t="s">
        <v>130</v>
      </c>
      <c r="E4686">
        <v>3.8599234999999998</v>
      </c>
      <c r="F4686">
        <v>7.71</v>
      </c>
      <c r="G4686">
        <v>14.035121770141799</v>
      </c>
      <c r="H4686">
        <v>3.9718135879990202</v>
      </c>
      <c r="I4686">
        <v>-26.147855441872501</v>
      </c>
      <c r="J4686">
        <v>-2.6374374145393702</v>
      </c>
      <c r="K4686">
        <v>7.7237783301639</v>
      </c>
      <c r="L4686">
        <v>7.6667493133933604</v>
      </c>
      <c r="M4686">
        <v>49.295601920472997</v>
      </c>
      <c r="N4686">
        <v>1.0646870556911601</v>
      </c>
      <c r="O4686">
        <v>47.600518806744397</v>
      </c>
      <c r="P4686">
        <v>40.693430656934297</v>
      </c>
      <c r="Q4686">
        <v>5.1484066903647999E-2</v>
      </c>
    </row>
    <row r="4687" spans="1:17" hidden="1" x14ac:dyDescent="0.3">
      <c r="A4687" t="s">
        <v>9529</v>
      </c>
      <c r="B4687" t="s">
        <v>9530</v>
      </c>
      <c r="C4687" t="str">
        <f>IFERROR(VLOOKUP(Table1[[#This Row],[Ticker]],[1]!Table1[[Symbol]:[Industry]],2,FALSE),"-")</f>
        <v>-</v>
      </c>
      <c r="D4687" t="s">
        <v>46</v>
      </c>
      <c r="E4687">
        <v>3.8399486999999999</v>
      </c>
      <c r="F4687">
        <v>2.4</v>
      </c>
      <c r="G4687">
        <v>-88.902036699803404</v>
      </c>
      <c r="H4687">
        <v>20.585061451246901</v>
      </c>
      <c r="I4687">
        <v>-63.909813172684501</v>
      </c>
      <c r="J4687">
        <v>8.1264514743495297</v>
      </c>
      <c r="K4687">
        <v>2.2536402189498199</v>
      </c>
      <c r="L4687">
        <v>3.6913618656526199</v>
      </c>
      <c r="M4687">
        <v>83.811720200870596</v>
      </c>
      <c r="N4687">
        <v>1.55359322861561</v>
      </c>
      <c r="O4687">
        <v>166.666666666666</v>
      </c>
      <c r="P4687">
        <v>49.999999999999901</v>
      </c>
      <c r="Q4687">
        <v>-0.13575125967115401</v>
      </c>
    </row>
    <row r="4688" spans="1:17" hidden="1" x14ac:dyDescent="0.3">
      <c r="A4688" t="s">
        <v>9531</v>
      </c>
      <c r="B4688" t="s">
        <v>9532</v>
      </c>
      <c r="C4688" t="str">
        <f>IFERROR(VLOOKUP(Table1[[#This Row],[Ticker]],[1]!Table1[[Symbol]:[Industry]],2,FALSE),"-")</f>
        <v>-</v>
      </c>
      <c r="D4688" t="s">
        <v>62</v>
      </c>
      <c r="E4688">
        <v>3.8298195000000002</v>
      </c>
      <c r="F4688">
        <v>10.83</v>
      </c>
      <c r="G4688">
        <v>46.325236027469202</v>
      </c>
      <c r="H4688">
        <v>-5.5064146402291803</v>
      </c>
      <c r="I4688">
        <v>40.196928400349101</v>
      </c>
      <c r="J4688">
        <v>-7.11836961792919</v>
      </c>
      <c r="K4688">
        <v>10.9261045479334</v>
      </c>
      <c r="L4688">
        <v>12.4825070384695</v>
      </c>
      <c r="M4688">
        <v>40.446190626434998</v>
      </c>
      <c r="N4688">
        <v>0.70105524647094297</v>
      </c>
      <c r="O4688">
        <v>16.3434903047091</v>
      </c>
      <c r="P4688">
        <v>84.497444633730794</v>
      </c>
      <c r="Q4688">
        <v>1.2000293540877E-2</v>
      </c>
    </row>
    <row r="4689" spans="1:17" hidden="1" x14ac:dyDescent="0.3">
      <c r="A4689" t="s">
        <v>9533</v>
      </c>
      <c r="B4689" t="s">
        <v>9534</v>
      </c>
      <c r="C4689" t="str">
        <f>IFERROR(VLOOKUP(Table1[[#This Row],[Ticker]],[1]!Table1[[Symbol]:[Industry]],2,FALSE),"-")</f>
        <v>-</v>
      </c>
      <c r="D4689" t="s">
        <v>413</v>
      </c>
      <c r="E4689">
        <v>3.8007384000000002</v>
      </c>
      <c r="F4689">
        <v>7.99</v>
      </c>
      <c r="G4689">
        <v>4.7966496712967004</v>
      </c>
      <c r="H4689">
        <v>14.975581551546099</v>
      </c>
      <c r="I4689">
        <v>22.375901113029698</v>
      </c>
      <c r="J4689">
        <v>1.52250882201977</v>
      </c>
      <c r="K4689">
        <v>6.9830546509921803</v>
      </c>
      <c r="L4689">
        <v>6.4446164257559104</v>
      </c>
      <c r="M4689">
        <v>63.539523964351702</v>
      </c>
      <c r="N4689">
        <v>1.8746585957426101</v>
      </c>
      <c r="O4689">
        <v>0</v>
      </c>
      <c r="P4689">
        <v>74.074074074074005</v>
      </c>
      <c r="Q4689">
        <v>4.8168487414609003E-2</v>
      </c>
    </row>
    <row r="4690" spans="1:17" hidden="1" x14ac:dyDescent="0.3">
      <c r="A4690" t="s">
        <v>9535</v>
      </c>
      <c r="B4690" t="s">
        <v>9536</v>
      </c>
      <c r="C4690" t="str">
        <f>IFERROR(VLOOKUP(Table1[[#This Row],[Ticker]],[1]!Table1[[Symbol]:[Industry]],2,FALSE),"-")</f>
        <v>-</v>
      </c>
      <c r="D4690" t="s">
        <v>637</v>
      </c>
      <c r="E4690">
        <v>3.79381656499999</v>
      </c>
      <c r="F4690">
        <v>24.47</v>
      </c>
      <c r="G4690">
        <v>31.367144473633001</v>
      </c>
      <c r="H4690">
        <v>-5.0559641897787397</v>
      </c>
      <c r="I4690">
        <v>-34.448591267018102</v>
      </c>
      <c r="J4690">
        <v>-0.76243741453936598</v>
      </c>
      <c r="K4690">
        <v>24.709520446357399</v>
      </c>
      <c r="M4690">
        <v>3.4941471230000001E-6</v>
      </c>
      <c r="N4690">
        <v>0</v>
      </c>
      <c r="O4690">
        <v>44.748671843073097</v>
      </c>
      <c r="P4690">
        <v>57.769181173436401</v>
      </c>
    </row>
    <row r="4691" spans="1:17" hidden="1" x14ac:dyDescent="0.3">
      <c r="A4691" t="s">
        <v>9537</v>
      </c>
      <c r="B4691" t="s">
        <v>9538</v>
      </c>
      <c r="C4691" t="str">
        <f>IFERROR(VLOOKUP(Table1[[#This Row],[Ticker]],[1]!Table1[[Symbol]:[Industry]],2,FALSE),"-")</f>
        <v>-</v>
      </c>
      <c r="D4691" t="s">
        <v>75</v>
      </c>
      <c r="E4691">
        <v>3.7755135599999998</v>
      </c>
      <c r="F4691">
        <v>8.85</v>
      </c>
      <c r="G4691">
        <v>133.89208094725501</v>
      </c>
      <c r="H4691">
        <v>-17.112701778431202</v>
      </c>
      <c r="I4691">
        <v>5.4641921323552403</v>
      </c>
      <c r="J4691">
        <v>2.0811644811952301</v>
      </c>
      <c r="K4691">
        <v>8.7456129894210495</v>
      </c>
      <c r="L4691">
        <v>7.5596738132715799</v>
      </c>
      <c r="M4691">
        <v>49.700983083641098</v>
      </c>
      <c r="N4691">
        <v>1.74086465677965</v>
      </c>
      <c r="O4691">
        <v>42.146892655367203</v>
      </c>
      <c r="P4691">
        <v>176.56249999999901</v>
      </c>
      <c r="Q4691">
        <v>9.5621420637183999E-2</v>
      </c>
    </row>
    <row r="4692" spans="1:17" hidden="1" x14ac:dyDescent="0.3">
      <c r="A4692" t="s">
        <v>9539</v>
      </c>
      <c r="B4692" t="s">
        <v>9540</v>
      </c>
      <c r="C4692" t="str">
        <f>IFERROR(VLOOKUP(Table1[[#This Row],[Ticker]],[1]!Table1[[Symbol]:[Industry]],2,FALSE),"-")</f>
        <v>-</v>
      </c>
      <c r="D4692" t="s">
        <v>130</v>
      </c>
      <c r="E4692">
        <v>3.7708748000000001</v>
      </c>
      <c r="F4692">
        <v>6.35</v>
      </c>
      <c r="G4692">
        <v>-68.674763972530698</v>
      </c>
      <c r="H4692">
        <v>-7.7873754189137898</v>
      </c>
      <c r="I4692">
        <v>-39.832628155658398</v>
      </c>
      <c r="J4692">
        <v>-1.8426843281196099</v>
      </c>
      <c r="K4692">
        <v>6.9510819368355596</v>
      </c>
      <c r="L4692">
        <v>8.1229488496455904</v>
      </c>
      <c r="M4692">
        <v>51.749250528304501</v>
      </c>
      <c r="N4692">
        <v>0.72598150289741903</v>
      </c>
      <c r="O4692">
        <v>96.850393700787393</v>
      </c>
      <c r="P4692">
        <v>8.3617747440272794</v>
      </c>
      <c r="Q4692">
        <v>9.5725821249590004E-2</v>
      </c>
    </row>
    <row r="4693" spans="1:17" hidden="1" x14ac:dyDescent="0.3">
      <c r="A4693" t="s">
        <v>9541</v>
      </c>
      <c r="B4693" t="s">
        <v>9542</v>
      </c>
      <c r="C4693" t="str">
        <f>IFERROR(VLOOKUP(Table1[[#This Row],[Ticker]],[1]!Table1[[Symbol]:[Industry]],2,FALSE),"-")</f>
        <v>-</v>
      </c>
      <c r="D4693" t="s">
        <v>46</v>
      </c>
      <c r="E4693">
        <v>3.7551427500000001</v>
      </c>
      <c r="F4693">
        <v>2.65</v>
      </c>
      <c r="G4693">
        <v>-84.002036699803398</v>
      </c>
      <c r="I4693">
        <v>-20.5305028278569</v>
      </c>
      <c r="K4693">
        <v>4.20551033348326</v>
      </c>
      <c r="L4693">
        <v>8.3203468668060196</v>
      </c>
      <c r="M4693">
        <v>7.8432681322368997E-2</v>
      </c>
      <c r="N4693">
        <v>1</v>
      </c>
      <c r="O4693">
        <v>135.84905660377299</v>
      </c>
      <c r="P4693">
        <v>3.9215686274509798</v>
      </c>
      <c r="Q4693">
        <v>-3.2202925944115002E-2</v>
      </c>
    </row>
    <row r="4694" spans="1:17" hidden="1" x14ac:dyDescent="0.3">
      <c r="A4694" t="s">
        <v>9543</v>
      </c>
      <c r="B4694" t="s">
        <v>9544</v>
      </c>
      <c r="C4694" t="str">
        <f>IFERROR(VLOOKUP(Table1[[#This Row],[Ticker]],[1]!Table1[[Symbol]:[Industry]],2,FALSE),"-")</f>
        <v>-</v>
      </c>
      <c r="D4694" t="s">
        <v>813</v>
      </c>
      <c r="E4694">
        <v>3.7147710599999999</v>
      </c>
      <c r="F4694">
        <v>75.790000000000006</v>
      </c>
      <c r="G4694">
        <v>-26.4020366998034</v>
      </c>
      <c r="H4694">
        <v>-5.0559641897787397</v>
      </c>
      <c r="I4694">
        <v>105.94014371147701</v>
      </c>
      <c r="J4694">
        <v>-0.76243741453936598</v>
      </c>
      <c r="K4694">
        <v>72.860559313332004</v>
      </c>
      <c r="M4694">
        <v>100</v>
      </c>
      <c r="N4694">
        <v>0</v>
      </c>
      <c r="O4694">
        <v>0</v>
      </c>
    </row>
    <row r="4695" spans="1:17" hidden="1" x14ac:dyDescent="0.3">
      <c r="A4695" t="s">
        <v>9545</v>
      </c>
      <c r="B4695" t="s">
        <v>9546</v>
      </c>
      <c r="C4695" t="str">
        <f>IFERROR(VLOOKUP(Table1[[#This Row],[Ticker]],[1]!Table1[[Symbol]:[Industry]],2,FALSE),"-")</f>
        <v>-</v>
      </c>
      <c r="D4695" t="s">
        <v>1402</v>
      </c>
      <c r="E4695">
        <v>3.6425595000000301</v>
      </c>
      <c r="F4695">
        <v>41.6</v>
      </c>
      <c r="G4695">
        <v>44.019921514043297</v>
      </c>
      <c r="H4695">
        <v>-3.9839123323865699</v>
      </c>
      <c r="I4695">
        <v>-3.6892096347032499</v>
      </c>
      <c r="J4695">
        <v>3.8569174241702999</v>
      </c>
      <c r="K4695">
        <v>41.199997301797701</v>
      </c>
      <c r="L4695">
        <v>38.011595897204302</v>
      </c>
      <c r="M4695">
        <v>52.471646248896</v>
      </c>
      <c r="N4695">
        <v>0.98019947795079698</v>
      </c>
      <c r="O4695">
        <v>51.394230769230703</v>
      </c>
      <c r="P4695">
        <v>82.216381953569794</v>
      </c>
      <c r="Q4695">
        <v>6.3054224138243006E-2</v>
      </c>
    </row>
    <row r="4696" spans="1:17" hidden="1" x14ac:dyDescent="0.3">
      <c r="A4696" t="s">
        <v>9547</v>
      </c>
      <c r="B4696" t="s">
        <v>9548</v>
      </c>
      <c r="C4696" t="str">
        <f>IFERROR(VLOOKUP(Table1[[#This Row],[Ticker]],[1]!Table1[[Symbol]:[Industry]],2,FALSE),"-")</f>
        <v>-</v>
      </c>
      <c r="D4696" t="s">
        <v>130</v>
      </c>
      <c r="E4696">
        <v>3.6329159999999998</v>
      </c>
      <c r="F4696">
        <v>8.6999999999999993</v>
      </c>
      <c r="G4696">
        <v>-52.984315180816097</v>
      </c>
      <c r="H4696">
        <v>-14.146873280687799</v>
      </c>
      <c r="I4696">
        <v>-38.553995297473698</v>
      </c>
      <c r="J4696">
        <v>-14.2536835525414</v>
      </c>
      <c r="K4696">
        <v>9.4415637785597895</v>
      </c>
      <c r="L4696">
        <v>10.6538497732986</v>
      </c>
      <c r="M4696">
        <v>16.539221618929201</v>
      </c>
      <c r="N4696">
        <v>0.44397226854092098</v>
      </c>
      <c r="O4696">
        <v>129.42528735632101</v>
      </c>
      <c r="P4696">
        <v>42.622950819672099</v>
      </c>
      <c r="Q4696">
        <v>2.8210179345328001E-2</v>
      </c>
    </row>
    <row r="4697" spans="1:17" hidden="1" x14ac:dyDescent="0.3">
      <c r="A4697" t="s">
        <v>9549</v>
      </c>
      <c r="B4697" t="s">
        <v>9550</v>
      </c>
      <c r="C4697" t="str">
        <f>IFERROR(VLOOKUP(Table1[[#This Row],[Ticker]],[1]!Table1[[Symbol]:[Industry]],2,FALSE),"-")</f>
        <v>-</v>
      </c>
      <c r="E4697">
        <v>3.6324800000000002</v>
      </c>
      <c r="F4697">
        <v>146</v>
      </c>
      <c r="G4697">
        <v>-27.753388051154801</v>
      </c>
      <c r="H4697">
        <v>-5.0559641897787397</v>
      </c>
      <c r="I4697">
        <v>-11.909813172684499</v>
      </c>
      <c r="J4697">
        <v>-0.76243741453936598</v>
      </c>
      <c r="K4697">
        <v>146.029063224618</v>
      </c>
      <c r="L4697">
        <v>146.220209748217</v>
      </c>
      <c r="M4697">
        <v>2.0094425707E-5</v>
      </c>
      <c r="O4697">
        <v>4.5205479452054602</v>
      </c>
      <c r="P4697">
        <v>0</v>
      </c>
    </row>
    <row r="4698" spans="1:17" hidden="1" x14ac:dyDescent="0.3">
      <c r="A4698" t="s">
        <v>9551</v>
      </c>
      <c r="B4698" t="s">
        <v>9552</v>
      </c>
      <c r="C4698" t="str">
        <f>IFERROR(VLOOKUP(Table1[[#This Row],[Ticker]],[1]!Table1[[Symbol]:[Industry]],2,FALSE),"-")</f>
        <v>-</v>
      </c>
      <c r="D4698" t="s">
        <v>49</v>
      </c>
      <c r="E4698">
        <v>3.6217199999999998</v>
      </c>
      <c r="F4698">
        <v>12</v>
      </c>
      <c r="G4698">
        <v>61.981008826099199</v>
      </c>
      <c r="H4698">
        <v>-5.0559641897787397</v>
      </c>
      <c r="I4698">
        <v>-24.827084580521898</v>
      </c>
      <c r="J4698">
        <v>-0.76243741453936598</v>
      </c>
      <c r="K4698">
        <v>12.186319495668499</v>
      </c>
      <c r="L4698">
        <v>10.4003748955285</v>
      </c>
      <c r="M4698">
        <v>0.208805843141221</v>
      </c>
      <c r="N4698">
        <v>0</v>
      </c>
      <c r="O4698">
        <v>22.499999999999901</v>
      </c>
      <c r="P4698">
        <v>88.383045525902602</v>
      </c>
    </row>
    <row r="4699" spans="1:17" hidden="1" x14ac:dyDescent="0.3">
      <c r="A4699" t="s">
        <v>9553</v>
      </c>
      <c r="B4699" t="s">
        <v>9554</v>
      </c>
      <c r="C4699" t="str">
        <f>IFERROR(VLOOKUP(Table1[[#This Row],[Ticker]],[1]!Table1[[Symbol]:[Industry]],2,FALSE),"-")</f>
        <v>-</v>
      </c>
      <c r="D4699" t="s">
        <v>46</v>
      </c>
      <c r="E4699">
        <v>3.5494469999999998</v>
      </c>
      <c r="F4699">
        <v>7.32</v>
      </c>
      <c r="G4699">
        <v>21.476751178984401</v>
      </c>
      <c r="H4699">
        <v>3.5993681131578898</v>
      </c>
      <c r="I4699">
        <v>-2.6560818294009501</v>
      </c>
      <c r="J4699">
        <v>-2.1649619587188802</v>
      </c>
      <c r="K4699">
        <v>6.9195658914645497</v>
      </c>
      <c r="L4699">
        <v>6.3940359173294503</v>
      </c>
      <c r="M4699">
        <v>52.177307077227297</v>
      </c>
      <c r="N4699">
        <v>1.0227389114007699</v>
      </c>
      <c r="O4699">
        <v>36.338797814207602</v>
      </c>
      <c r="P4699">
        <v>74.285714285714207</v>
      </c>
      <c r="Q4699">
        <v>6.8912447684318007E-2</v>
      </c>
    </row>
    <row r="4700" spans="1:17" hidden="1" x14ac:dyDescent="0.3">
      <c r="A4700" t="s">
        <v>9555</v>
      </c>
      <c r="B4700" t="s">
        <v>9556</v>
      </c>
      <c r="C4700" t="str">
        <f>IFERROR(VLOOKUP(Table1[[#This Row],[Ticker]],[1]!Table1[[Symbol]:[Industry]],2,FALSE),"-")</f>
        <v>-</v>
      </c>
      <c r="D4700" t="s">
        <v>711</v>
      </c>
      <c r="E4700">
        <v>3.52154549999999</v>
      </c>
      <c r="F4700">
        <v>20100</v>
      </c>
      <c r="G4700">
        <v>-5.5931859894901201</v>
      </c>
      <c r="H4700">
        <v>-1.87035303188851</v>
      </c>
      <c r="I4700">
        <v>-12.2495918825592</v>
      </c>
      <c r="J4700">
        <v>1.0670674632677399</v>
      </c>
      <c r="K4700">
        <v>19208.7545485521</v>
      </c>
      <c r="L4700">
        <v>17019.334615027899</v>
      </c>
      <c r="M4700">
        <v>52.023657374319697</v>
      </c>
      <c r="N4700">
        <v>1</v>
      </c>
      <c r="Q4700">
        <v>0.111248485696195</v>
      </c>
    </row>
    <row r="4701" spans="1:17" hidden="1" x14ac:dyDescent="0.3">
      <c r="A4701" t="s">
        <v>9557</v>
      </c>
      <c r="B4701" t="s">
        <v>9558</v>
      </c>
      <c r="C4701" t="str">
        <f>IFERROR(VLOOKUP(Table1[[#This Row],[Ticker]],[1]!Table1[[Symbol]:[Industry]],2,FALSE),"-")</f>
        <v>-</v>
      </c>
      <c r="D4701" t="s">
        <v>481</v>
      </c>
      <c r="E4701">
        <v>3.5068847999999999</v>
      </c>
      <c r="F4701">
        <v>11.2</v>
      </c>
      <c r="G4701">
        <v>-19.3274669101285</v>
      </c>
      <c r="H4701">
        <v>8.1996031485033392</v>
      </c>
      <c r="I4701">
        <v>-30.1579883551662</v>
      </c>
      <c r="J4701">
        <v>25.628095129839298</v>
      </c>
      <c r="K4701">
        <v>9.8318309046465409</v>
      </c>
      <c r="L4701">
        <v>10.073002295573801</v>
      </c>
      <c r="M4701">
        <v>79.264688409067503</v>
      </c>
      <c r="N4701">
        <v>1.4171022855683599</v>
      </c>
      <c r="O4701">
        <v>22.321428571428498</v>
      </c>
      <c r="P4701">
        <v>54.057771664374101</v>
      </c>
      <c r="Q4701">
        <v>0.15226968824783799</v>
      </c>
    </row>
    <row r="4702" spans="1:17" hidden="1" x14ac:dyDescent="0.3">
      <c r="A4702" t="s">
        <v>9559</v>
      </c>
      <c r="B4702" t="s">
        <v>9560</v>
      </c>
      <c r="C4702" t="str">
        <f>IFERROR(VLOOKUP(Table1[[#This Row],[Ticker]],[1]!Table1[[Symbol]:[Industry]],2,FALSE),"-")</f>
        <v>-</v>
      </c>
      <c r="D4702" t="s">
        <v>413</v>
      </c>
      <c r="E4702">
        <v>3.5</v>
      </c>
      <c r="F4702">
        <v>7.2</v>
      </c>
      <c r="G4702">
        <v>-23.544893842660599</v>
      </c>
      <c r="H4702">
        <v>-0.26554502810208902</v>
      </c>
      <c r="I4702">
        <v>-13.5491574349796</v>
      </c>
      <c r="J4702">
        <v>3.4042292521272999</v>
      </c>
      <c r="K4702">
        <v>6.9466467991072403</v>
      </c>
      <c r="L4702">
        <v>7.1270295918339697</v>
      </c>
      <c r="M4702">
        <v>49.1976634467336</v>
      </c>
      <c r="N4702">
        <v>0.62191577854911695</v>
      </c>
      <c r="O4702">
        <v>78.0555555555555</v>
      </c>
      <c r="P4702">
        <v>49.688149688149601</v>
      </c>
      <c r="Q4702">
        <v>6.3086590108251003E-2</v>
      </c>
    </row>
    <row r="4703" spans="1:17" hidden="1" x14ac:dyDescent="0.3">
      <c r="A4703" t="s">
        <v>9561</v>
      </c>
      <c r="B4703" t="s">
        <v>9562</v>
      </c>
      <c r="C4703" t="str">
        <f>IFERROR(VLOOKUP(Table1[[#This Row],[Ticker]],[1]!Table1[[Symbol]:[Industry]],2,FALSE),"-")</f>
        <v>-</v>
      </c>
      <c r="D4703" t="s">
        <v>553</v>
      </c>
      <c r="E4703">
        <v>3.4913688</v>
      </c>
      <c r="F4703">
        <v>5.62</v>
      </c>
      <c r="G4703">
        <v>-26.4020366998034</v>
      </c>
      <c r="H4703">
        <v>-5.0559641897787397</v>
      </c>
      <c r="I4703">
        <v>-11.909813172684499</v>
      </c>
      <c r="J4703">
        <v>-0.76243741453936598</v>
      </c>
      <c r="K4703">
        <v>5.6199994724613402</v>
      </c>
      <c r="L4703">
        <v>5.6062891304781397</v>
      </c>
      <c r="M4703">
        <v>100</v>
      </c>
      <c r="O4703">
        <v>0</v>
      </c>
      <c r="P4703">
        <v>0</v>
      </c>
    </row>
    <row r="4704" spans="1:17" hidden="1" x14ac:dyDescent="0.3">
      <c r="A4704" t="s">
        <v>9563</v>
      </c>
      <c r="B4704" t="s">
        <v>9564</v>
      </c>
      <c r="C4704" t="str">
        <f>IFERROR(VLOOKUP(Table1[[#This Row],[Ticker]],[1]!Table1[[Symbol]:[Industry]],2,FALSE),"-")</f>
        <v>-</v>
      </c>
      <c r="D4704" t="s">
        <v>193</v>
      </c>
      <c r="E4704">
        <v>3.48936</v>
      </c>
      <c r="F4704">
        <v>36.450000000000003</v>
      </c>
      <c r="G4704">
        <v>58.154925325512998</v>
      </c>
      <c r="H4704">
        <v>1.6107024768879299</v>
      </c>
      <c r="I4704">
        <v>39.649438386566999</v>
      </c>
      <c r="J4704">
        <v>-12.5734610365866</v>
      </c>
      <c r="K4704">
        <v>36.803583686139397</v>
      </c>
      <c r="L4704">
        <v>30.710200272222799</v>
      </c>
      <c r="M4704">
        <v>28.5511949364519</v>
      </c>
      <c r="N4704">
        <v>0.50039267189933401</v>
      </c>
      <c r="O4704">
        <v>31.6872427983539</v>
      </c>
      <c r="P4704">
        <v>134.10404624277399</v>
      </c>
      <c r="Q4704">
        <v>8.7639500907237003E-2</v>
      </c>
    </row>
    <row r="4705" spans="1:17" hidden="1" x14ac:dyDescent="0.3">
      <c r="A4705" t="s">
        <v>9565</v>
      </c>
      <c r="B4705" t="s">
        <v>9566</v>
      </c>
      <c r="C4705" t="str">
        <f>IFERROR(VLOOKUP(Table1[[#This Row],[Ticker]],[1]!Table1[[Symbol]:[Industry]],2,FALSE),"-")</f>
        <v>-</v>
      </c>
      <c r="E4705">
        <v>3.4882624</v>
      </c>
      <c r="F4705">
        <v>4.5599999999999996</v>
      </c>
      <c r="G4705">
        <v>12.6223535440989</v>
      </c>
      <c r="H4705">
        <v>70.630310320025202</v>
      </c>
      <c r="I4705">
        <v>-28.698134340567702</v>
      </c>
      <c r="J4705">
        <v>6.9298702777683303</v>
      </c>
      <c r="K4705">
        <v>3.7180845281160599</v>
      </c>
      <c r="L4705">
        <v>3.9725586866643301</v>
      </c>
      <c r="M4705">
        <v>97.097129836281795</v>
      </c>
      <c r="N4705">
        <v>0.53304924571107604</v>
      </c>
      <c r="O4705">
        <v>28.947368421052602</v>
      </c>
      <c r="P4705">
        <v>99.126637554585102</v>
      </c>
      <c r="Q4705">
        <v>5.0333372120566003E-2</v>
      </c>
    </row>
    <row r="4706" spans="1:17" hidden="1" x14ac:dyDescent="0.3">
      <c r="A4706" t="s">
        <v>9567</v>
      </c>
      <c r="B4706" t="s">
        <v>9568</v>
      </c>
      <c r="C4706" t="str">
        <f>IFERROR(VLOOKUP(Table1[[#This Row],[Ticker]],[1]!Table1[[Symbol]:[Industry]],2,FALSE),"-")</f>
        <v>-</v>
      </c>
      <c r="D4706" t="s">
        <v>83</v>
      </c>
      <c r="E4706">
        <v>3.4323084000000001</v>
      </c>
      <c r="F4706">
        <v>7.61</v>
      </c>
      <c r="G4706">
        <v>48.540492035828699</v>
      </c>
      <c r="H4706">
        <v>9.9440358102212407</v>
      </c>
      <c r="I4706">
        <v>-20.881105038713201</v>
      </c>
      <c r="J4706">
        <v>0.33646368436173002</v>
      </c>
      <c r="K4706">
        <v>7.7042060636397096</v>
      </c>
      <c r="L4706">
        <v>7.3983354760894899</v>
      </c>
      <c r="M4706">
        <v>56.482740523091799</v>
      </c>
      <c r="N4706">
        <v>1.1162087833613099</v>
      </c>
      <c r="O4706">
        <v>31.668856767411199</v>
      </c>
      <c r="P4706">
        <v>116.80911680911601</v>
      </c>
      <c r="Q4706">
        <v>0.15377017097214299</v>
      </c>
    </row>
    <row r="4707" spans="1:17" hidden="1" x14ac:dyDescent="0.3">
      <c r="A4707" t="s">
        <v>9569</v>
      </c>
      <c r="B4707" t="s">
        <v>9570</v>
      </c>
      <c r="C4707" t="str">
        <f>IFERROR(VLOOKUP(Table1[[#This Row],[Ticker]],[1]!Table1[[Symbol]:[Industry]],2,FALSE),"-")</f>
        <v>-</v>
      </c>
      <c r="D4707" t="s">
        <v>75</v>
      </c>
      <c r="E4707">
        <v>3.4157122497302499</v>
      </c>
      <c r="F4707">
        <v>9.2899999999999991</v>
      </c>
      <c r="G4707">
        <v>28.173670454938598</v>
      </c>
      <c r="H4707">
        <v>-5.0559641897787397</v>
      </c>
      <c r="I4707">
        <v>42.665893982057497</v>
      </c>
      <c r="J4707">
        <v>-0.76243741453936598</v>
      </c>
      <c r="K4707">
        <v>9.0404859956191608</v>
      </c>
      <c r="L4707">
        <v>7.5811454773040898</v>
      </c>
      <c r="M4707">
        <v>100</v>
      </c>
      <c r="N4707">
        <v>0</v>
      </c>
      <c r="O4707">
        <v>0</v>
      </c>
      <c r="P4707">
        <v>54.575707154741998</v>
      </c>
    </row>
    <row r="4708" spans="1:17" hidden="1" x14ac:dyDescent="0.3">
      <c r="A4708" t="s">
        <v>9571</v>
      </c>
      <c r="B4708" t="s">
        <v>9572</v>
      </c>
      <c r="C4708" t="str">
        <f>IFERROR(VLOOKUP(Table1[[#This Row],[Ticker]],[1]!Table1[[Symbol]:[Industry]],2,FALSE),"-")</f>
        <v>-</v>
      </c>
      <c r="D4708" t="s">
        <v>1783</v>
      </c>
      <c r="E4708">
        <v>3.4087019999999999</v>
      </c>
      <c r="F4708">
        <v>6.47</v>
      </c>
      <c r="G4708">
        <v>24.063079579266301</v>
      </c>
      <c r="H4708">
        <v>-0.12750632014440599</v>
      </c>
      <c r="I4708">
        <v>48.636092534511398</v>
      </c>
      <c r="J4708">
        <v>4.1660204550949604</v>
      </c>
      <c r="K4708">
        <v>5.5283481370966401</v>
      </c>
      <c r="L4708">
        <v>4.7314634499392101</v>
      </c>
      <c r="M4708">
        <v>93.114157010710301</v>
      </c>
      <c r="N4708">
        <v>0.76638606292164502</v>
      </c>
      <c r="O4708">
        <v>6.1823802163833097</v>
      </c>
      <c r="P4708">
        <v>100.931677018633</v>
      </c>
      <c r="Q4708">
        <v>9.6023152756904998E-2</v>
      </c>
    </row>
    <row r="4709" spans="1:17" hidden="1" x14ac:dyDescent="0.3">
      <c r="A4709" t="s">
        <v>9573</v>
      </c>
      <c r="B4709" t="s">
        <v>9574</v>
      </c>
      <c r="C4709" t="str">
        <f>IFERROR(VLOOKUP(Table1[[#This Row],[Ticker]],[1]!Table1[[Symbol]:[Industry]],2,FALSE),"-")</f>
        <v>-</v>
      </c>
      <c r="D4709" t="s">
        <v>193</v>
      </c>
      <c r="E4709">
        <v>3.3906014999999998</v>
      </c>
      <c r="F4709">
        <v>5.0199999999999996</v>
      </c>
      <c r="G4709">
        <v>-19.820295723158001</v>
      </c>
      <c r="H4709">
        <v>-8.2882874221019698</v>
      </c>
      <c r="I4709">
        <v>-31.9735074402004</v>
      </c>
      <c r="J4709">
        <v>3.36799736806933</v>
      </c>
      <c r="K4709">
        <v>4.8163576822082499</v>
      </c>
      <c r="L4709">
        <v>4.9477798399189297</v>
      </c>
      <c r="M4709">
        <v>44.615488618038803</v>
      </c>
      <c r="N4709">
        <v>1.9159899369883899</v>
      </c>
      <c r="O4709">
        <v>30.478087649402401</v>
      </c>
      <c r="P4709">
        <v>31.758530183727</v>
      </c>
      <c r="Q4709">
        <v>3.9098378963630998E-2</v>
      </c>
    </row>
    <row r="4710" spans="1:17" hidden="1" x14ac:dyDescent="0.3">
      <c r="A4710" t="s">
        <v>9575</v>
      </c>
      <c r="B4710" t="s">
        <v>9576</v>
      </c>
      <c r="C4710" t="str">
        <f>IFERROR(VLOOKUP(Table1[[#This Row],[Ticker]],[1]!Table1[[Symbol]:[Industry]],2,FALSE),"-")</f>
        <v>-</v>
      </c>
      <c r="D4710" t="s">
        <v>711</v>
      </c>
      <c r="E4710">
        <v>3.3721852499999998</v>
      </c>
      <c r="F4710">
        <v>2740.42</v>
      </c>
      <c r="G4710">
        <v>0.50157301563335099</v>
      </c>
      <c r="H4710">
        <v>0.547889374768468</v>
      </c>
      <c r="I4710">
        <v>-0.74335271388892799</v>
      </c>
      <c r="J4710">
        <v>0.32724564040957799</v>
      </c>
      <c r="K4710">
        <v>2602.7512908921599</v>
      </c>
      <c r="L4710">
        <v>2400.5592238720501</v>
      </c>
      <c r="M4710">
        <v>62.239883768519803</v>
      </c>
      <c r="N4710">
        <v>0.39944903581267199</v>
      </c>
      <c r="O4710">
        <v>3.9256756263638302</v>
      </c>
      <c r="P4710">
        <v>32.157600308641904</v>
      </c>
      <c r="Q4710">
        <v>1.8760771011537999E-2</v>
      </c>
    </row>
    <row r="4711" spans="1:17" hidden="1" x14ac:dyDescent="0.3">
      <c r="A4711" t="s">
        <v>9577</v>
      </c>
      <c r="B4711" t="s">
        <v>9578</v>
      </c>
      <c r="C4711" t="str">
        <f>IFERROR(VLOOKUP(Table1[[#This Row],[Ticker]],[1]!Table1[[Symbol]:[Industry]],2,FALSE),"-")</f>
        <v>-</v>
      </c>
      <c r="D4711" t="s">
        <v>637</v>
      </c>
      <c r="E4711">
        <v>3.335175</v>
      </c>
      <c r="F4711">
        <v>4.25</v>
      </c>
      <c r="G4711">
        <v>22.7207703177403</v>
      </c>
      <c r="H4711">
        <v>-27.913107046921599</v>
      </c>
      <c r="I4711">
        <v>-39.5077688796692</v>
      </c>
      <c r="J4711">
        <v>11.116015624134601</v>
      </c>
      <c r="K4711">
        <v>4.6346942079545803</v>
      </c>
      <c r="L4711">
        <v>4.6676918940740197</v>
      </c>
      <c r="M4711">
        <v>52.241878310091899</v>
      </c>
      <c r="N4711">
        <v>0.51108893278843703</v>
      </c>
      <c r="O4711">
        <v>54.117647058823501</v>
      </c>
      <c r="P4711">
        <v>80.084745762711805</v>
      </c>
      <c r="Q4711">
        <v>5.3965858229119E-2</v>
      </c>
    </row>
    <row r="4712" spans="1:17" hidden="1" x14ac:dyDescent="0.3">
      <c r="A4712" t="s">
        <v>9579</v>
      </c>
      <c r="B4712" t="s">
        <v>9580</v>
      </c>
      <c r="C4712" t="str">
        <f>IFERROR(VLOOKUP(Table1[[#This Row],[Ticker]],[1]!Table1[[Symbol]:[Industry]],2,FALSE),"-")</f>
        <v>-</v>
      </c>
      <c r="D4712" t="s">
        <v>344</v>
      </c>
      <c r="E4712">
        <v>3.3145111649999999</v>
      </c>
      <c r="F4712">
        <v>6.45</v>
      </c>
      <c r="G4712">
        <v>-20.837388581963801</v>
      </c>
      <c r="H4712">
        <v>19.461410327595701</v>
      </c>
      <c r="I4712">
        <v>-14.330388059220001</v>
      </c>
      <c r="J4712">
        <v>-2.88686837053329</v>
      </c>
      <c r="K4712">
        <v>6.1705443046791499</v>
      </c>
      <c r="L4712">
        <v>6.3098331597566304</v>
      </c>
      <c r="M4712">
        <v>62.973307496928498</v>
      </c>
      <c r="N4712">
        <v>0.52019800095192703</v>
      </c>
      <c r="O4712">
        <v>18.604651162790699</v>
      </c>
      <c r="P4712">
        <v>25.730994152046701</v>
      </c>
      <c r="Q4712">
        <v>-2.3900329999228E-2</v>
      </c>
    </row>
    <row r="4713" spans="1:17" hidden="1" x14ac:dyDescent="0.3">
      <c r="A4713" t="s">
        <v>9581</v>
      </c>
      <c r="B4713" t="s">
        <v>9582</v>
      </c>
      <c r="C4713" t="str">
        <f>IFERROR(VLOOKUP(Table1[[#This Row],[Ticker]],[1]!Table1[[Symbol]:[Industry]],2,FALSE),"-")</f>
        <v>-</v>
      </c>
      <c r="D4713" t="s">
        <v>371</v>
      </c>
      <c r="E4713">
        <v>3.2733429599999999</v>
      </c>
      <c r="F4713">
        <v>3</v>
      </c>
      <c r="G4713">
        <v>4.0327459088921902</v>
      </c>
      <c r="H4713">
        <v>-15.8746776400711</v>
      </c>
      <c r="I4713">
        <v>-11.909813172684499</v>
      </c>
      <c r="J4713">
        <v>1.58655587405123</v>
      </c>
      <c r="K4713">
        <v>3.2962434643158098</v>
      </c>
      <c r="L4713">
        <v>3.2505413393967002</v>
      </c>
      <c r="M4713">
        <v>43.491191015728901</v>
      </c>
      <c r="N4713">
        <v>2.8200538882147601</v>
      </c>
      <c r="O4713">
        <v>79</v>
      </c>
      <c r="P4713">
        <v>92.307692307692193</v>
      </c>
    </row>
    <row r="4714" spans="1:17" hidden="1" x14ac:dyDescent="0.3">
      <c r="A4714" t="s">
        <v>9583</v>
      </c>
      <c r="B4714" t="s">
        <v>9584</v>
      </c>
      <c r="C4714" t="str">
        <f>IFERROR(VLOOKUP(Table1[[#This Row],[Ticker]],[1]!Table1[[Symbol]:[Industry]],2,FALSE),"-")</f>
        <v>-</v>
      </c>
      <c r="D4714" t="s">
        <v>481</v>
      </c>
      <c r="E4714">
        <v>3.2544</v>
      </c>
      <c r="F4714">
        <v>2.21</v>
      </c>
      <c r="G4714">
        <v>-8.8488452104417501</v>
      </c>
      <c r="H4714">
        <v>6.0314879988695197E-2</v>
      </c>
      <c r="I4714">
        <v>-13.2490988869702</v>
      </c>
      <c r="J4714">
        <v>-6.9865038045808703</v>
      </c>
      <c r="K4714">
        <v>2.2227052123593101</v>
      </c>
      <c r="L4714">
        <v>2.1390946584119401</v>
      </c>
      <c r="M4714">
        <v>43.1412821908485</v>
      </c>
      <c r="N4714">
        <v>0.78202810276982304</v>
      </c>
      <c r="O4714">
        <v>19.4570135746606</v>
      </c>
      <c r="P4714">
        <v>57.857142857142797</v>
      </c>
      <c r="Q4714">
        <v>7.3968558563289002E-2</v>
      </c>
    </row>
    <row r="4715" spans="1:17" hidden="1" x14ac:dyDescent="0.3">
      <c r="A4715" t="s">
        <v>9585</v>
      </c>
      <c r="B4715" t="s">
        <v>9586</v>
      </c>
      <c r="C4715" t="str">
        <f>IFERROR(VLOOKUP(Table1[[#This Row],[Ticker]],[1]!Table1[[Symbol]:[Industry]],2,FALSE),"-")</f>
        <v>-</v>
      </c>
      <c r="E4715">
        <v>3.2124674</v>
      </c>
      <c r="F4715">
        <v>15.25</v>
      </c>
      <c r="G4715">
        <v>-53.609673931307</v>
      </c>
      <c r="H4715">
        <v>-5.6426656239378001</v>
      </c>
      <c r="I4715">
        <v>-10.648192986761501</v>
      </c>
      <c r="J4715">
        <v>-2.3753406403458102</v>
      </c>
      <c r="K4715">
        <v>14.7526447991767</v>
      </c>
      <c r="L4715">
        <v>15.3226180817393</v>
      </c>
      <c r="M4715">
        <v>52.0677046831699</v>
      </c>
      <c r="N4715">
        <v>0.90909090909090895</v>
      </c>
      <c r="O4715">
        <v>86.885245901639294</v>
      </c>
      <c r="P4715">
        <v>42.124883504193797</v>
      </c>
    </row>
    <row r="4716" spans="1:17" hidden="1" x14ac:dyDescent="0.3">
      <c r="A4716" t="s">
        <v>9587</v>
      </c>
      <c r="B4716" t="s">
        <v>9588</v>
      </c>
      <c r="C4716" t="str">
        <f>IFERROR(VLOOKUP(Table1[[#This Row],[Ticker]],[1]!Table1[[Symbol]:[Industry]],2,FALSE),"-")</f>
        <v>-</v>
      </c>
      <c r="D4716" t="s">
        <v>413</v>
      </c>
      <c r="E4716">
        <v>3.2032943999999999</v>
      </c>
      <c r="F4716">
        <v>8.4600000000000009</v>
      </c>
      <c r="G4716">
        <v>9.1748863771196199</v>
      </c>
      <c r="H4716">
        <v>-7.9262282540726501</v>
      </c>
      <c r="I4716">
        <v>-18.942780205651498</v>
      </c>
      <c r="J4716">
        <v>-0.76243741453936598</v>
      </c>
      <c r="K4716">
        <v>8.5304818957650408</v>
      </c>
      <c r="L4716">
        <v>7.9055301196193204</v>
      </c>
      <c r="M4716">
        <v>20.171589802924402</v>
      </c>
      <c r="N4716">
        <v>0</v>
      </c>
      <c r="O4716">
        <v>7.56501182033095</v>
      </c>
      <c r="P4716">
        <v>96.287703016241295</v>
      </c>
    </row>
    <row r="4717" spans="1:17" hidden="1" x14ac:dyDescent="0.3">
      <c r="A4717" t="s">
        <v>9589</v>
      </c>
      <c r="B4717" t="s">
        <v>9590</v>
      </c>
      <c r="C4717" t="str">
        <f>IFERROR(VLOOKUP(Table1[[#This Row],[Ticker]],[1]!Table1[[Symbol]:[Industry]],2,FALSE),"-")</f>
        <v>-</v>
      </c>
      <c r="D4717" t="s">
        <v>344</v>
      </c>
      <c r="E4717">
        <v>3.1498499999999998</v>
      </c>
      <c r="F4717">
        <v>20.75</v>
      </c>
      <c r="G4717">
        <v>74.081055087636102</v>
      </c>
      <c r="H4717">
        <v>19.5686604348458</v>
      </c>
      <c r="I4717">
        <v>21.961154569250901</v>
      </c>
      <c r="J4717">
        <v>-0.76243741453936598</v>
      </c>
      <c r="K4717">
        <v>16.673263201841099</v>
      </c>
      <c r="M4717">
        <v>99.629431694567899</v>
      </c>
      <c r="N4717">
        <v>0.70098039215686203</v>
      </c>
      <c r="O4717">
        <v>0</v>
      </c>
      <c r="P4717">
        <v>100.48309178743899</v>
      </c>
    </row>
    <row r="4718" spans="1:17" hidden="1" x14ac:dyDescent="0.3">
      <c r="A4718" t="s">
        <v>9591</v>
      </c>
      <c r="B4718" t="s">
        <v>9592</v>
      </c>
      <c r="C4718" t="str">
        <f>IFERROR(VLOOKUP(Table1[[#This Row],[Ticker]],[1]!Table1[[Symbol]:[Industry]],2,FALSE),"-")</f>
        <v>-</v>
      </c>
      <c r="D4718" t="s">
        <v>711</v>
      </c>
      <c r="E4718">
        <v>3.13730683</v>
      </c>
      <c r="F4718">
        <v>83.67</v>
      </c>
      <c r="G4718">
        <v>26.671508854532402</v>
      </c>
      <c r="H4718">
        <v>-0.54678116254631204</v>
      </c>
      <c r="I4718">
        <v>8.7390693074884993</v>
      </c>
      <c r="J4718">
        <v>0.55141327308343202</v>
      </c>
      <c r="K4718">
        <v>78.562024702824701</v>
      </c>
      <c r="L4718">
        <v>70.761874729373403</v>
      </c>
      <c r="M4718">
        <v>50.818864179380903</v>
      </c>
      <c r="N4718">
        <v>1.1606499537883199</v>
      </c>
      <c r="O4718">
        <v>1.64933667981355</v>
      </c>
      <c r="P4718">
        <v>57.511295180722897</v>
      </c>
      <c r="Q4718">
        <v>1.4865976829215E-2</v>
      </c>
    </row>
    <row r="4719" spans="1:17" hidden="1" x14ac:dyDescent="0.3">
      <c r="A4719" t="s">
        <v>9593</v>
      </c>
      <c r="B4719" t="s">
        <v>9594</v>
      </c>
      <c r="C4719" t="str">
        <f>IFERROR(VLOOKUP(Table1[[#This Row],[Ticker]],[1]!Table1[[Symbol]:[Industry]],2,FALSE),"-")</f>
        <v>-</v>
      </c>
      <c r="D4719" t="s">
        <v>553</v>
      </c>
      <c r="E4719">
        <v>3.1238001118785701</v>
      </c>
      <c r="F4719">
        <v>3.13</v>
      </c>
      <c r="G4719">
        <v>-26.4020366998034</v>
      </c>
      <c r="H4719">
        <v>-5.0559641897787397</v>
      </c>
      <c r="I4719">
        <v>-11.909813172684499</v>
      </c>
      <c r="J4719">
        <v>-0.76243741453936598</v>
      </c>
      <c r="K4719">
        <v>3.1299999943635601</v>
      </c>
      <c r="L4719">
        <v>3.1298946892866901</v>
      </c>
      <c r="M4719">
        <v>100</v>
      </c>
      <c r="O4719">
        <v>0</v>
      </c>
      <c r="P4719">
        <v>0</v>
      </c>
    </row>
    <row r="4720" spans="1:17" hidden="1" x14ac:dyDescent="0.3">
      <c r="A4720" t="s">
        <v>9595</v>
      </c>
      <c r="B4720" t="s">
        <v>9596</v>
      </c>
      <c r="C4720" t="str">
        <f>IFERROR(VLOOKUP(Table1[[#This Row],[Ticker]],[1]!Table1[[Symbol]:[Industry]],2,FALSE),"-")</f>
        <v>-</v>
      </c>
      <c r="D4720" t="s">
        <v>637</v>
      </c>
      <c r="E4720">
        <v>3.1237499999999998</v>
      </c>
      <c r="F4720">
        <v>3.44</v>
      </c>
      <c r="G4720">
        <v>-42.703739862820498</v>
      </c>
      <c r="H4720">
        <v>20.207193704958001</v>
      </c>
      <c r="I4720">
        <v>-26.550011683850698</v>
      </c>
      <c r="J4720">
        <v>-1.5957707478726999</v>
      </c>
      <c r="K4720">
        <v>3.6095767412361202</v>
      </c>
      <c r="L4720">
        <v>4.2709652929170998</v>
      </c>
      <c r="M4720">
        <v>43.951399015574303</v>
      </c>
      <c r="N4720">
        <v>1.3161533621416801</v>
      </c>
      <c r="O4720">
        <v>63.953488372092998</v>
      </c>
      <c r="P4720">
        <v>26.937269372693699</v>
      </c>
      <c r="Q4720">
        <v>6.4103081417239E-2</v>
      </c>
    </row>
    <row r="4721" spans="1:17" hidden="1" x14ac:dyDescent="0.3">
      <c r="A4721" t="s">
        <v>9597</v>
      </c>
      <c r="B4721" t="s">
        <v>9598</v>
      </c>
      <c r="C4721" t="str">
        <f>IFERROR(VLOOKUP(Table1[[#This Row],[Ticker]],[1]!Table1[[Symbol]:[Industry]],2,FALSE),"-")</f>
        <v>-</v>
      </c>
      <c r="E4721">
        <v>3.0584878999999998</v>
      </c>
      <c r="F4721">
        <v>37.700000000000003</v>
      </c>
      <c r="G4721">
        <v>-76.796773541908706</v>
      </c>
      <c r="H4721">
        <v>1.4412109514642</v>
      </c>
      <c r="I4721">
        <v>17.821776641492999</v>
      </c>
      <c r="J4721">
        <v>1.1294544773525299</v>
      </c>
      <c r="K4721">
        <v>35.926971214574401</v>
      </c>
      <c r="L4721">
        <v>40.1963175095308</v>
      </c>
      <c r="M4721">
        <v>62.452258755387497</v>
      </c>
      <c r="N4721">
        <v>1.46338383838383</v>
      </c>
      <c r="O4721">
        <v>157.294429708222</v>
      </c>
      <c r="P4721">
        <v>45.559845559845499</v>
      </c>
      <c r="Q4721">
        <v>-3.5218755853432003E-2</v>
      </c>
    </row>
    <row r="4722" spans="1:17" hidden="1" x14ac:dyDescent="0.3">
      <c r="A4722" t="s">
        <v>9599</v>
      </c>
      <c r="B4722" t="s">
        <v>9600</v>
      </c>
      <c r="C4722" t="str">
        <f>IFERROR(VLOOKUP(Table1[[#This Row],[Ticker]],[1]!Table1[[Symbol]:[Industry]],2,FALSE),"-")</f>
        <v>-</v>
      </c>
      <c r="D4722" t="s">
        <v>140</v>
      </c>
      <c r="E4722">
        <v>3.0084</v>
      </c>
      <c r="F4722">
        <v>8.7200000000000006</v>
      </c>
      <c r="G4722">
        <v>-75.407884653019806</v>
      </c>
      <c r="H4722">
        <v>-7.6257965920133604</v>
      </c>
      <c r="I4722">
        <v>-47.269338747184101</v>
      </c>
      <c r="J4722">
        <v>-2.2313639682116699</v>
      </c>
      <c r="K4722">
        <v>9.2413276347085098</v>
      </c>
      <c r="L4722">
        <v>11.538610169446301</v>
      </c>
      <c r="M4722">
        <v>44.412620898056701</v>
      </c>
      <c r="N4722">
        <v>0.37875721722419903</v>
      </c>
      <c r="O4722">
        <v>115.481651376146</v>
      </c>
      <c r="P4722">
        <v>10.379746835442999</v>
      </c>
      <c r="Q4722">
        <v>-6.4034346659091995E-2</v>
      </c>
    </row>
    <row r="4723" spans="1:17" hidden="1" x14ac:dyDescent="0.3">
      <c r="A4723" t="s">
        <v>9601</v>
      </c>
      <c r="B4723" t="s">
        <v>9602</v>
      </c>
      <c r="C4723" t="str">
        <f>IFERROR(VLOOKUP(Table1[[#This Row],[Ticker]],[1]!Table1[[Symbol]:[Industry]],2,FALSE),"-")</f>
        <v>-</v>
      </c>
      <c r="D4723" t="s">
        <v>114</v>
      </c>
      <c r="E4723">
        <v>3.0079349999999998</v>
      </c>
      <c r="F4723">
        <v>321.60000000000002</v>
      </c>
      <c r="G4723">
        <v>914.37466232932195</v>
      </c>
      <c r="H4723">
        <v>76.673142438463302</v>
      </c>
      <c r="I4723">
        <v>-13.561189319473501</v>
      </c>
      <c r="J4723">
        <v>7.4393470741360002</v>
      </c>
      <c r="K4723">
        <v>247.59429026053201</v>
      </c>
      <c r="L4723">
        <v>250.36513953722999</v>
      </c>
      <c r="M4723">
        <v>4.3324220454509996E-3</v>
      </c>
      <c r="N4723">
        <v>0.62957274773592398</v>
      </c>
      <c r="O4723">
        <v>111.13184079601901</v>
      </c>
      <c r="P4723">
        <v>945.51365409622895</v>
      </c>
    </row>
    <row r="4724" spans="1:17" hidden="1" x14ac:dyDescent="0.3">
      <c r="A4724" t="s">
        <v>9603</v>
      </c>
      <c r="B4724" t="s">
        <v>9604</v>
      </c>
      <c r="C4724" t="str">
        <f>IFERROR(VLOOKUP(Table1[[#This Row],[Ticker]],[1]!Table1[[Symbol]:[Industry]],2,FALSE),"-")</f>
        <v>-</v>
      </c>
      <c r="D4724" t="s">
        <v>553</v>
      </c>
      <c r="E4724">
        <v>2.9933882440000001</v>
      </c>
      <c r="F4724">
        <v>13.46</v>
      </c>
      <c r="G4724">
        <v>-26.4020366998034</v>
      </c>
      <c r="H4724">
        <v>-5.0559641897787397</v>
      </c>
      <c r="I4724">
        <v>-11.909813172684499</v>
      </c>
      <c r="J4724">
        <v>-0.76243741453936598</v>
      </c>
      <c r="K4724">
        <v>13.459997087281399</v>
      </c>
      <c r="L4724">
        <v>13.326124715212901</v>
      </c>
      <c r="M4724">
        <v>100</v>
      </c>
      <c r="O4724">
        <v>0</v>
      </c>
      <c r="P4724">
        <v>0</v>
      </c>
    </row>
    <row r="4725" spans="1:17" hidden="1" x14ac:dyDescent="0.3">
      <c r="A4725" t="s">
        <v>9605</v>
      </c>
      <c r="B4725" t="s">
        <v>9606</v>
      </c>
      <c r="C4725" t="str">
        <f>IFERROR(VLOOKUP(Table1[[#This Row],[Ticker]],[1]!Table1[[Symbol]:[Industry]],2,FALSE),"-")</f>
        <v>-</v>
      </c>
      <c r="D4725" t="s">
        <v>637</v>
      </c>
      <c r="E4725">
        <v>2.9876148200000001</v>
      </c>
      <c r="F4725">
        <v>2.62</v>
      </c>
      <c r="G4725">
        <v>-29.364999662766401</v>
      </c>
      <c r="H4725">
        <v>-3.1104388979499298</v>
      </c>
      <c r="I4725">
        <v>-33.466699400229402</v>
      </c>
      <c r="J4725">
        <v>6.6146117657885002</v>
      </c>
      <c r="K4725">
        <v>2.6782162384930799</v>
      </c>
      <c r="L4725">
        <v>2.5240742273099301</v>
      </c>
      <c r="M4725">
        <v>70.002221847097303</v>
      </c>
      <c r="N4725">
        <v>1.3885305066924301</v>
      </c>
      <c r="O4725">
        <v>30.152671755725098</v>
      </c>
      <c r="P4725">
        <v>8.7136929460580799</v>
      </c>
    </row>
    <row r="4726" spans="1:17" hidden="1" x14ac:dyDescent="0.3">
      <c r="A4726" t="s">
        <v>9607</v>
      </c>
      <c r="B4726" t="s">
        <v>9608</v>
      </c>
      <c r="C4726" t="str">
        <f>IFERROR(VLOOKUP(Table1[[#This Row],[Ticker]],[1]!Table1[[Symbol]:[Industry]],2,FALSE),"-")</f>
        <v>-</v>
      </c>
      <c r="D4726" t="s">
        <v>1545</v>
      </c>
      <c r="E4726">
        <v>2.9604400000000002</v>
      </c>
      <c r="F4726">
        <v>2.0299999999999998</v>
      </c>
      <c r="G4726">
        <v>53.243980999311503</v>
      </c>
      <c r="H4726">
        <v>66.625451739424804</v>
      </c>
      <c r="I4726">
        <v>67.736204526430498</v>
      </c>
      <c r="J4726">
        <v>8.8420823594719202</v>
      </c>
      <c r="M4726">
        <v>100</v>
      </c>
      <c r="O4726">
        <v>0</v>
      </c>
      <c r="P4726">
        <v>79.646017699115006</v>
      </c>
    </row>
    <row r="4727" spans="1:17" hidden="1" x14ac:dyDescent="0.3">
      <c r="A4727" t="s">
        <v>9609</v>
      </c>
      <c r="B4727" t="s">
        <v>9610</v>
      </c>
      <c r="C4727" t="str">
        <f>IFERROR(VLOOKUP(Table1[[#This Row],[Ticker]],[1]!Table1[[Symbol]:[Industry]],2,FALSE),"-")</f>
        <v>-</v>
      </c>
      <c r="D4727" t="s">
        <v>543</v>
      </c>
      <c r="E4727">
        <v>2.9116780000000002</v>
      </c>
      <c r="F4727">
        <v>1.55</v>
      </c>
      <c r="G4727">
        <v>-16.472958685618998</v>
      </c>
      <c r="H4727">
        <v>4.5736654398508803</v>
      </c>
      <c r="I4727">
        <v>-17.9704192332905</v>
      </c>
      <c r="J4727">
        <v>-4.65854131064326</v>
      </c>
      <c r="K4727">
        <v>1.4442724959500599</v>
      </c>
      <c r="L4727">
        <v>1.5797466248091501</v>
      </c>
      <c r="M4727">
        <v>58.330216208610302</v>
      </c>
      <c r="N4727">
        <v>0.81192938610840804</v>
      </c>
      <c r="O4727">
        <v>56.774193548387103</v>
      </c>
      <c r="P4727">
        <v>33.620689655172399</v>
      </c>
      <c r="Q4727">
        <v>-2.0558057475411E-2</v>
      </c>
    </row>
    <row r="4728" spans="1:17" hidden="1" x14ac:dyDescent="0.3">
      <c r="A4728" t="s">
        <v>9611</v>
      </c>
      <c r="B4728" t="s">
        <v>9612</v>
      </c>
      <c r="C4728" t="str">
        <f>IFERROR(VLOOKUP(Table1[[#This Row],[Ticker]],[1]!Table1[[Symbol]:[Industry]],2,FALSE),"-")</f>
        <v>-</v>
      </c>
      <c r="E4728">
        <v>2.8783485</v>
      </c>
      <c r="F4728">
        <v>18.18</v>
      </c>
      <c r="G4728">
        <v>-21.436678732135999</v>
      </c>
      <c r="H4728">
        <v>-5.0559641897787397</v>
      </c>
      <c r="I4728">
        <v>-11.909813172684499</v>
      </c>
      <c r="J4728">
        <v>-0.76243741453936598</v>
      </c>
      <c r="K4728">
        <v>18.177377993901398</v>
      </c>
      <c r="L4728">
        <v>17.9222391760403</v>
      </c>
      <c r="M4728">
        <v>100</v>
      </c>
      <c r="O4728">
        <v>0</v>
      </c>
      <c r="P4728">
        <v>4.9653579676674298</v>
      </c>
    </row>
    <row r="4729" spans="1:17" hidden="1" x14ac:dyDescent="0.3">
      <c r="A4729" t="s">
        <v>9613</v>
      </c>
      <c r="B4729" t="s">
        <v>9614</v>
      </c>
      <c r="C4729" t="str">
        <f>IFERROR(VLOOKUP(Table1[[#This Row],[Ticker]],[1]!Table1[[Symbol]:[Industry]],2,FALSE),"-")</f>
        <v>-</v>
      </c>
      <c r="E4729">
        <v>2.8777013999999999</v>
      </c>
      <c r="F4729">
        <v>4.63</v>
      </c>
      <c r="G4729">
        <v>96.194117146350294</v>
      </c>
      <c r="H4729">
        <v>72.766616455382504</v>
      </c>
      <c r="I4729">
        <v>82.628001953365796</v>
      </c>
      <c r="J4729">
        <v>20.725165891245702</v>
      </c>
      <c r="K4729">
        <v>2.7120990793645099</v>
      </c>
      <c r="L4729">
        <v>1.62593432698777</v>
      </c>
      <c r="M4729">
        <v>99.929455894666503</v>
      </c>
      <c r="N4729">
        <v>0.725908214925856</v>
      </c>
      <c r="O4729">
        <v>0</v>
      </c>
      <c r="P4729">
        <v>133.83838383838301</v>
      </c>
    </row>
    <row r="4730" spans="1:17" hidden="1" x14ac:dyDescent="0.3">
      <c r="A4730" t="s">
        <v>9615</v>
      </c>
      <c r="B4730" t="s">
        <v>9616</v>
      </c>
      <c r="C4730" t="str">
        <f>IFERROR(VLOOKUP(Table1[[#This Row],[Ticker]],[1]!Table1[[Symbol]:[Industry]],2,FALSE),"-")</f>
        <v>-</v>
      </c>
      <c r="D4730" t="s">
        <v>62</v>
      </c>
      <c r="E4730">
        <v>2.8753242000000001</v>
      </c>
      <c r="F4730">
        <v>2.74</v>
      </c>
      <c r="G4730">
        <v>-34.763240713181297</v>
      </c>
      <c r="H4730">
        <v>-7.4949885800226497</v>
      </c>
      <c r="I4730">
        <v>-24.089300352171701</v>
      </c>
      <c r="J4730">
        <v>-4.5425061430617104</v>
      </c>
      <c r="K4730">
        <v>2.82179189984301</v>
      </c>
      <c r="L4730">
        <v>3.04690710513542</v>
      </c>
      <c r="M4730">
        <v>52.9742455309026</v>
      </c>
      <c r="N4730">
        <v>1.0471064767596401</v>
      </c>
      <c r="O4730">
        <v>63.868613138686101</v>
      </c>
      <c r="P4730">
        <v>7.4509803921568798</v>
      </c>
      <c r="Q4730">
        <v>-0.159839770468789</v>
      </c>
    </row>
    <row r="4731" spans="1:17" hidden="1" x14ac:dyDescent="0.3">
      <c r="A4731" t="s">
        <v>9617</v>
      </c>
      <c r="B4731" t="s">
        <v>9618</v>
      </c>
      <c r="C4731" t="str">
        <f>IFERROR(VLOOKUP(Table1[[#This Row],[Ticker]],[1]!Table1[[Symbol]:[Industry]],2,FALSE),"-")</f>
        <v>-</v>
      </c>
      <c r="D4731" t="s">
        <v>75</v>
      </c>
      <c r="E4731">
        <v>2.8451119999999999</v>
      </c>
      <c r="F4731">
        <v>2.84</v>
      </c>
      <c r="G4731">
        <v>-21.604988729323701</v>
      </c>
      <c r="H4731">
        <v>51.850113158287499</v>
      </c>
      <c r="I4731">
        <v>-7.1127652022048302</v>
      </c>
      <c r="J4731">
        <v>-0.76243741453936598</v>
      </c>
      <c r="M4731">
        <v>100</v>
      </c>
      <c r="O4731">
        <v>0</v>
      </c>
      <c r="P4731">
        <v>4.7970479704797002</v>
      </c>
    </row>
    <row r="4732" spans="1:17" hidden="1" x14ac:dyDescent="0.3">
      <c r="A4732" t="s">
        <v>9619</v>
      </c>
      <c r="B4732" t="s">
        <v>9620</v>
      </c>
      <c r="C4732" t="str">
        <f>IFERROR(VLOOKUP(Table1[[#This Row],[Ticker]],[1]!Table1[[Symbol]:[Industry]],2,FALSE),"-")</f>
        <v>-</v>
      </c>
      <c r="D4732" t="s">
        <v>553</v>
      </c>
      <c r="E4732">
        <v>2.823</v>
      </c>
      <c r="F4732">
        <v>9.41</v>
      </c>
      <c r="G4732">
        <v>39.266977384703502</v>
      </c>
      <c r="H4732">
        <v>-5.0559641897787397</v>
      </c>
      <c r="I4732">
        <v>42.352481909282602</v>
      </c>
      <c r="J4732">
        <v>-0.76243741453936598</v>
      </c>
      <c r="K4732">
        <v>9.1785967391452896</v>
      </c>
      <c r="L4732">
        <v>7.6527055158062103</v>
      </c>
      <c r="M4732">
        <v>99.992037052364694</v>
      </c>
      <c r="O4732">
        <v>0</v>
      </c>
      <c r="P4732">
        <v>65.669014084506998</v>
      </c>
    </row>
    <row r="4733" spans="1:17" hidden="1" x14ac:dyDescent="0.3">
      <c r="A4733" t="s">
        <v>9621</v>
      </c>
      <c r="B4733" t="s">
        <v>9622</v>
      </c>
      <c r="C4733" t="str">
        <f>IFERROR(VLOOKUP(Table1[[#This Row],[Ticker]],[1]!Table1[[Symbol]:[Industry]],2,FALSE),"-")</f>
        <v>-</v>
      </c>
      <c r="D4733" t="s">
        <v>711</v>
      </c>
      <c r="E4733">
        <v>2.7862319549999999</v>
      </c>
      <c r="F4733">
        <v>264.14</v>
      </c>
      <c r="G4733">
        <v>0.83303073757610901</v>
      </c>
      <c r="H4733">
        <v>-1.2522976275725299</v>
      </c>
      <c r="I4733">
        <v>1.11059673703262</v>
      </c>
      <c r="J4733">
        <v>-0.97332048740699995</v>
      </c>
      <c r="K4733">
        <v>253.006903529352</v>
      </c>
      <c r="L4733">
        <v>235.28599629578099</v>
      </c>
      <c r="M4733">
        <v>60.128846353450299</v>
      </c>
      <c r="N4733">
        <v>0.79798936014186395</v>
      </c>
      <c r="O4733">
        <v>2.18066177027334</v>
      </c>
      <c r="P4733">
        <v>50.079545454545404</v>
      </c>
      <c r="Q4733">
        <v>3.1679578910440001E-2</v>
      </c>
    </row>
    <row r="4734" spans="1:17" hidden="1" x14ac:dyDescent="0.3">
      <c r="A4734" t="s">
        <v>9623</v>
      </c>
      <c r="B4734" t="s">
        <v>9624</v>
      </c>
      <c r="C4734" t="str">
        <f>IFERROR(VLOOKUP(Table1[[#This Row],[Ticker]],[1]!Table1[[Symbol]:[Industry]],2,FALSE),"-")</f>
        <v>-</v>
      </c>
      <c r="D4734" t="s">
        <v>637</v>
      </c>
      <c r="E4734">
        <v>2.7644431200000001</v>
      </c>
      <c r="F4734">
        <v>6.92</v>
      </c>
      <c r="G4734">
        <v>38.359868062101299</v>
      </c>
      <c r="H4734">
        <v>-0.20747934129388701</v>
      </c>
      <c r="I4734">
        <v>19.899710636839199</v>
      </c>
      <c r="K4734">
        <v>6.3383896074242996</v>
      </c>
      <c r="M4734">
        <v>99.598262172721206</v>
      </c>
      <c r="N4734">
        <v>4.9295774647887303</v>
      </c>
      <c r="O4734">
        <v>0</v>
      </c>
      <c r="P4734">
        <v>73</v>
      </c>
    </row>
    <row r="4735" spans="1:17" hidden="1" x14ac:dyDescent="0.3">
      <c r="A4735" t="s">
        <v>9625</v>
      </c>
      <c r="B4735" t="s">
        <v>9626</v>
      </c>
      <c r="C4735" t="str">
        <f>IFERROR(VLOOKUP(Table1[[#This Row],[Ticker]],[1]!Table1[[Symbol]:[Industry]],2,FALSE),"-")</f>
        <v>-</v>
      </c>
      <c r="E4735">
        <v>2.7495432000000002</v>
      </c>
      <c r="F4735">
        <v>1.39</v>
      </c>
      <c r="G4735">
        <v>-33.113446095776602</v>
      </c>
      <c r="H4735">
        <v>-15.055964189778701</v>
      </c>
      <c r="I4735">
        <v>-19.8568330402342</v>
      </c>
      <c r="J4735">
        <v>-18.0038167248841</v>
      </c>
      <c r="K4735">
        <v>1.59033438287227</v>
      </c>
      <c r="L4735">
        <v>1.5220128381351701</v>
      </c>
      <c r="M4735">
        <v>36.970883695098401</v>
      </c>
      <c r="N4735">
        <v>2.0441360446002199</v>
      </c>
      <c r="O4735">
        <v>66.187050359712202</v>
      </c>
      <c r="P4735">
        <v>44.7916666666666</v>
      </c>
      <c r="Q4735">
        <v>-1.6778737687682999E-2</v>
      </c>
    </row>
    <row r="4736" spans="1:17" hidden="1" x14ac:dyDescent="0.3">
      <c r="A4736" t="s">
        <v>9627</v>
      </c>
      <c r="B4736" t="s">
        <v>9628</v>
      </c>
      <c r="C4736" t="str">
        <f>IFERROR(VLOOKUP(Table1[[#This Row],[Ticker]],[1]!Table1[[Symbol]:[Industry]],2,FALSE),"-")</f>
        <v>-</v>
      </c>
      <c r="D4736" t="s">
        <v>413</v>
      </c>
      <c r="E4736">
        <v>2.698</v>
      </c>
      <c r="F4736">
        <v>137.55000000000001</v>
      </c>
      <c r="G4736">
        <v>903.935041951882</v>
      </c>
      <c r="H4736">
        <v>21.598810009826899</v>
      </c>
      <c r="I4736">
        <v>823.16836493744404</v>
      </c>
      <c r="J4736">
        <v>1.2027931221197301</v>
      </c>
      <c r="K4736">
        <v>105.36487562860999</v>
      </c>
      <c r="L4736">
        <v>58.118685525832397</v>
      </c>
      <c r="M4736">
        <v>100</v>
      </c>
      <c r="N4736">
        <v>0.46801485761452699</v>
      </c>
      <c r="O4736">
        <v>0</v>
      </c>
      <c r="P4736">
        <v>930.33707865168503</v>
      </c>
    </row>
    <row r="4737" spans="1:17" hidden="1" x14ac:dyDescent="0.3">
      <c r="A4737" t="s">
        <v>9629</v>
      </c>
      <c r="B4737" t="s">
        <v>9630</v>
      </c>
      <c r="C4737" t="str">
        <f>IFERROR(VLOOKUP(Table1[[#This Row],[Ticker]],[1]!Table1[[Symbol]:[Industry]],2,FALSE),"-")</f>
        <v>-</v>
      </c>
      <c r="D4737" t="s">
        <v>553</v>
      </c>
      <c r="E4737">
        <v>2.6956533333333299</v>
      </c>
      <c r="F4737">
        <v>13.77</v>
      </c>
      <c r="G4737">
        <v>-26.4020366998034</v>
      </c>
      <c r="H4737">
        <v>-5.0559641897787397</v>
      </c>
      <c r="I4737">
        <v>-11.909813172684499</v>
      </c>
      <c r="J4737">
        <v>-0.76243741453936598</v>
      </c>
      <c r="K4737">
        <v>13.769997170460201</v>
      </c>
      <c r="L4737">
        <v>13.730561137857601</v>
      </c>
      <c r="M4737">
        <v>100</v>
      </c>
      <c r="O4737">
        <v>0</v>
      </c>
      <c r="P4737">
        <v>0</v>
      </c>
    </row>
    <row r="4738" spans="1:17" hidden="1" x14ac:dyDescent="0.3">
      <c r="A4738" t="s">
        <v>9631</v>
      </c>
      <c r="B4738" t="s">
        <v>9632</v>
      </c>
      <c r="C4738" t="str">
        <f>IFERROR(VLOOKUP(Table1[[#This Row],[Ticker]],[1]!Table1[[Symbol]:[Industry]],2,FALSE),"-")</f>
        <v>-</v>
      </c>
      <c r="D4738" t="s">
        <v>75</v>
      </c>
      <c r="E4738">
        <v>2.6850138000000001</v>
      </c>
      <c r="F4738">
        <v>8.1300000000000008</v>
      </c>
      <c r="G4738">
        <v>-26.4020366998034</v>
      </c>
      <c r="H4738">
        <v>-5.0559641897787397</v>
      </c>
      <c r="I4738">
        <v>-11.909813172684499</v>
      </c>
      <c r="J4738">
        <v>-0.76243741453936598</v>
      </c>
      <c r="K4738">
        <v>8.1299999657025097</v>
      </c>
      <c r="L4738">
        <v>8.1293396686449793</v>
      </c>
      <c r="M4738">
        <v>100</v>
      </c>
      <c r="O4738">
        <v>0</v>
      </c>
      <c r="P4738">
        <v>0</v>
      </c>
    </row>
    <row r="4739" spans="1:17" hidden="1" x14ac:dyDescent="0.3">
      <c r="A4739" t="s">
        <v>9633</v>
      </c>
      <c r="B4739" t="s">
        <v>9634</v>
      </c>
      <c r="C4739" t="str">
        <f>IFERROR(VLOOKUP(Table1[[#This Row],[Ticker]],[1]!Table1[[Symbol]:[Industry]],2,FALSE),"-")</f>
        <v>-</v>
      </c>
      <c r="D4739" t="s">
        <v>416</v>
      </c>
      <c r="E4739">
        <v>2.6145664800000001</v>
      </c>
      <c r="F4739">
        <v>1.45</v>
      </c>
      <c r="G4739">
        <v>-27.762580917490499</v>
      </c>
      <c r="H4739">
        <v>2.51979338597882</v>
      </c>
      <c r="I4739">
        <v>-35.190236453107801</v>
      </c>
      <c r="J4739">
        <v>-6.7227023152016203</v>
      </c>
      <c r="K4739">
        <v>1.4816918443162299</v>
      </c>
      <c r="L4739">
        <v>1.543785313528</v>
      </c>
      <c r="M4739">
        <v>32.050813801539299</v>
      </c>
      <c r="N4739">
        <v>0.99309278160535897</v>
      </c>
      <c r="O4739">
        <v>36.551724137930997</v>
      </c>
      <c r="P4739">
        <v>27.1929824561403</v>
      </c>
      <c r="Q4739">
        <v>-4.7715898353733001E-2</v>
      </c>
    </row>
    <row r="4740" spans="1:17" hidden="1" x14ac:dyDescent="0.3">
      <c r="A4740" t="s">
        <v>9635</v>
      </c>
      <c r="B4740" t="s">
        <v>9636</v>
      </c>
      <c r="C4740" t="str">
        <f>IFERROR(VLOOKUP(Table1[[#This Row],[Ticker]],[1]!Table1[[Symbol]:[Industry]],2,FALSE),"-")</f>
        <v>-</v>
      </c>
      <c r="D4740" t="s">
        <v>553</v>
      </c>
      <c r="E4740">
        <v>2.5708799999999998</v>
      </c>
      <c r="F4740">
        <v>3.93</v>
      </c>
      <c r="G4740">
        <v>-30.548378163218</v>
      </c>
      <c r="H4740">
        <v>-23.633039288592901</v>
      </c>
      <c r="I4740">
        <v>-26.101952910675799</v>
      </c>
      <c r="J4740">
        <v>-11.777556205036101</v>
      </c>
      <c r="K4740">
        <v>4.7882169973868196</v>
      </c>
      <c r="L4740">
        <v>4.8288330670039903</v>
      </c>
      <c r="M4740">
        <v>8.3028970759319893</v>
      </c>
      <c r="N4740">
        <v>2.8035330047346498</v>
      </c>
      <c r="O4740">
        <v>107.888040712468</v>
      </c>
      <c r="P4740">
        <v>3.1496062992125902</v>
      </c>
      <c r="Q4740">
        <v>0.115870075673542</v>
      </c>
    </row>
    <row r="4741" spans="1:17" hidden="1" x14ac:dyDescent="0.3">
      <c r="A4741" t="s">
        <v>9637</v>
      </c>
      <c r="B4741" t="s">
        <v>9638</v>
      </c>
      <c r="C4741" t="str">
        <f>IFERROR(VLOOKUP(Table1[[#This Row],[Ticker]],[1]!Table1[[Symbol]:[Industry]],2,FALSE),"-")</f>
        <v>-</v>
      </c>
      <c r="D4741" t="s">
        <v>75</v>
      </c>
      <c r="E4741">
        <v>2.5524376000000002</v>
      </c>
      <c r="F4741">
        <v>16.27</v>
      </c>
      <c r="G4741">
        <v>-13.9625066376058</v>
      </c>
      <c r="H4741">
        <v>8.8796100399131301</v>
      </c>
      <c r="I4741">
        <v>-17.5909725929743</v>
      </c>
      <c r="J4741">
        <v>-0.76243741453936598</v>
      </c>
      <c r="K4741">
        <v>15.7159291106586</v>
      </c>
      <c r="L4741">
        <v>15.830159001438901</v>
      </c>
      <c r="M4741">
        <v>97.890498070148993</v>
      </c>
      <c r="N4741">
        <v>4.0775401069518699E-2</v>
      </c>
      <c r="O4741">
        <v>16.779348494160999</v>
      </c>
      <c r="P4741">
        <v>25.1538461538461</v>
      </c>
    </row>
    <row r="4742" spans="1:17" hidden="1" x14ac:dyDescent="0.3">
      <c r="A4742" t="s">
        <v>9639</v>
      </c>
      <c r="B4742" t="s">
        <v>9640</v>
      </c>
      <c r="C4742" t="str">
        <f>IFERROR(VLOOKUP(Table1[[#This Row],[Ticker]],[1]!Table1[[Symbol]:[Industry]],2,FALSE),"-")</f>
        <v>-</v>
      </c>
      <c r="D4742" t="s">
        <v>413</v>
      </c>
      <c r="E4742">
        <v>2.5237386000000002</v>
      </c>
      <c r="F4742">
        <v>7.52</v>
      </c>
      <c r="G4742">
        <v>-17.416529453426602</v>
      </c>
      <c r="H4742">
        <v>-36.212680607689101</v>
      </c>
      <c r="I4742">
        <v>-21.957660062636599</v>
      </c>
      <c r="J4742">
        <v>-4.6686874145393604</v>
      </c>
      <c r="K4742">
        <v>9.0010171717308101</v>
      </c>
      <c r="L4742">
        <v>8.8395787129215897</v>
      </c>
      <c r="M4742">
        <v>14.8382140450483</v>
      </c>
      <c r="N4742">
        <v>2.6540791942206599</v>
      </c>
      <c r="O4742">
        <v>70.744680851063805</v>
      </c>
      <c r="P4742">
        <v>32.161687170474401</v>
      </c>
      <c r="Q4742">
        <v>4.0912150716379998E-2</v>
      </c>
    </row>
    <row r="4743" spans="1:17" hidden="1" x14ac:dyDescent="0.3">
      <c r="A4743" t="s">
        <v>9641</v>
      </c>
      <c r="B4743" t="s">
        <v>9642</v>
      </c>
      <c r="C4743" t="str">
        <f>IFERROR(VLOOKUP(Table1[[#This Row],[Ticker]],[1]!Table1[[Symbol]:[Industry]],2,FALSE),"-")</f>
        <v>-</v>
      </c>
      <c r="E4743">
        <v>2.5116299999999998</v>
      </c>
      <c r="F4743">
        <v>3.87</v>
      </c>
      <c r="G4743">
        <v>16.931296633529801</v>
      </c>
      <c r="H4743">
        <v>-11.1239253548272</v>
      </c>
      <c r="I4743">
        <v>-33.5697322010246</v>
      </c>
      <c r="J4743">
        <v>-9.9173669920041494</v>
      </c>
      <c r="K4743">
        <v>4.3374649722573899</v>
      </c>
      <c r="L4743">
        <v>4.1002004305849598</v>
      </c>
      <c r="M4743">
        <v>18.217647591720301</v>
      </c>
      <c r="N4743">
        <v>0.413223140495867</v>
      </c>
      <c r="O4743">
        <v>55.8139534883721</v>
      </c>
      <c r="P4743">
        <v>78.341013824884797</v>
      </c>
    </row>
    <row r="4744" spans="1:17" hidden="1" x14ac:dyDescent="0.3">
      <c r="A4744" t="s">
        <v>9643</v>
      </c>
      <c r="B4744" t="s">
        <v>9644</v>
      </c>
      <c r="C4744" t="str">
        <f>IFERROR(VLOOKUP(Table1[[#This Row],[Ticker]],[1]!Table1[[Symbol]:[Industry]],2,FALSE),"-")</f>
        <v>-</v>
      </c>
      <c r="D4744" t="s">
        <v>413</v>
      </c>
      <c r="E4744">
        <v>2.50595422912424</v>
      </c>
      <c r="F4744">
        <v>8.33</v>
      </c>
      <c r="G4744">
        <v>-26.4020366998034</v>
      </c>
      <c r="H4744">
        <v>-5.0559641897787397</v>
      </c>
      <c r="I4744">
        <v>-11.909813172684499</v>
      </c>
      <c r="J4744">
        <v>-0.76243741453936598</v>
      </c>
      <c r="K4744">
        <v>8.3299999999999894</v>
      </c>
      <c r="L4744">
        <v>8.3299999999999894</v>
      </c>
      <c r="M4744">
        <v>50</v>
      </c>
      <c r="O4744">
        <v>0</v>
      </c>
      <c r="P4744">
        <v>0</v>
      </c>
    </row>
    <row r="4745" spans="1:17" hidden="1" x14ac:dyDescent="0.3">
      <c r="A4745" t="s">
        <v>9645</v>
      </c>
      <c r="B4745" t="s">
        <v>9646</v>
      </c>
      <c r="C4745" t="str">
        <f>IFERROR(VLOOKUP(Table1[[#This Row],[Ticker]],[1]!Table1[[Symbol]:[Industry]],2,FALSE),"-")</f>
        <v>-</v>
      </c>
      <c r="D4745" t="s">
        <v>637</v>
      </c>
      <c r="E4745">
        <v>2.5025556276588099</v>
      </c>
      <c r="F4745">
        <v>12.52</v>
      </c>
      <c r="G4745">
        <v>-26.641080524504599</v>
      </c>
      <c r="H4745">
        <v>-5.0559641897787397</v>
      </c>
      <c r="I4745">
        <v>-11.909813172684499</v>
      </c>
      <c r="J4745">
        <v>-0.76243741453936598</v>
      </c>
      <c r="K4745">
        <v>12.519995224229501</v>
      </c>
      <c r="L4745">
        <v>12.5665557325166</v>
      </c>
      <c r="M4745">
        <v>55.887715274265297</v>
      </c>
      <c r="O4745">
        <v>0.23961661341853599</v>
      </c>
      <c r="P4745">
        <v>4.94551550712489</v>
      </c>
    </row>
    <row r="4746" spans="1:17" hidden="1" x14ac:dyDescent="0.3">
      <c r="A4746" t="s">
        <v>9647</v>
      </c>
      <c r="B4746" t="s">
        <v>9648</v>
      </c>
      <c r="C4746" t="str">
        <f>IFERROR(VLOOKUP(Table1[[#This Row],[Ticker]],[1]!Table1[[Symbol]:[Industry]],2,FALSE),"-")</f>
        <v>-</v>
      </c>
      <c r="D4746" t="s">
        <v>256</v>
      </c>
      <c r="E4746">
        <v>2.4054000000000002</v>
      </c>
      <c r="F4746">
        <v>3.99</v>
      </c>
      <c r="G4746">
        <v>-71.744502453228094</v>
      </c>
      <c r="H4746">
        <v>-5.0559641897787397</v>
      </c>
      <c r="I4746">
        <v>-5.5098131726845301</v>
      </c>
      <c r="J4746">
        <v>-0.76243741453936598</v>
      </c>
      <c r="K4746">
        <v>3.8637768349150701</v>
      </c>
      <c r="L4746">
        <v>4.4275073080194201</v>
      </c>
      <c r="M4746">
        <v>12.9715163768309</v>
      </c>
      <c r="N4746">
        <v>0</v>
      </c>
      <c r="O4746">
        <v>82.957393483709197</v>
      </c>
      <c r="P4746">
        <v>19.461077844311301</v>
      </c>
    </row>
    <row r="4747" spans="1:17" hidden="1" x14ac:dyDescent="0.3">
      <c r="A4747" t="s">
        <v>9649</v>
      </c>
      <c r="B4747" t="s">
        <v>9650</v>
      </c>
      <c r="C4747" t="str">
        <f>IFERROR(VLOOKUP(Table1[[#This Row],[Ticker]],[1]!Table1[[Symbol]:[Industry]],2,FALSE),"-")</f>
        <v>-</v>
      </c>
      <c r="D4747" t="s">
        <v>46</v>
      </c>
      <c r="E4747">
        <v>2.34178631999999</v>
      </c>
      <c r="F4747">
        <v>2.4</v>
      </c>
      <c r="G4747">
        <v>-5.5931859894901201</v>
      </c>
      <c r="H4747">
        <v>-1.87035303188851</v>
      </c>
      <c r="I4747">
        <v>-12.2495918825592</v>
      </c>
      <c r="J4747">
        <v>1.0670674632677399</v>
      </c>
      <c r="K4747">
        <v>1.7400020759405499</v>
      </c>
      <c r="L4747">
        <v>1.26157303085244</v>
      </c>
      <c r="M4747">
        <v>79.607056726233907</v>
      </c>
      <c r="N4747">
        <v>1</v>
      </c>
      <c r="Q4747">
        <v>-3.5149089750809E-2</v>
      </c>
    </row>
    <row r="4748" spans="1:17" hidden="1" x14ac:dyDescent="0.3">
      <c r="A4748" t="s">
        <v>9651</v>
      </c>
      <c r="B4748" t="s">
        <v>9652</v>
      </c>
      <c r="C4748" t="str">
        <f>IFERROR(VLOOKUP(Table1[[#This Row],[Ticker]],[1]!Table1[[Symbol]:[Industry]],2,FALSE),"-")</f>
        <v>-</v>
      </c>
      <c r="D4748" t="s">
        <v>46</v>
      </c>
      <c r="E4748">
        <v>2.2983612181383499</v>
      </c>
      <c r="F4748">
        <v>24.48</v>
      </c>
      <c r="G4748">
        <v>1.0979633001965401</v>
      </c>
      <c r="H4748">
        <v>-5.0559641897787397</v>
      </c>
      <c r="I4748">
        <v>-6.9355421606776702</v>
      </c>
      <c r="J4748">
        <v>-0.76243741453936598</v>
      </c>
      <c r="K4748">
        <v>24.419600780551299</v>
      </c>
      <c r="L4748">
        <v>23.258296817114001</v>
      </c>
      <c r="M4748">
        <v>100</v>
      </c>
      <c r="O4748">
        <v>0</v>
      </c>
      <c r="P4748">
        <v>27.5</v>
      </c>
    </row>
    <row r="4749" spans="1:17" hidden="1" x14ac:dyDescent="0.3">
      <c r="A4749" t="s">
        <v>9653</v>
      </c>
      <c r="B4749" t="s">
        <v>9654</v>
      </c>
      <c r="C4749" t="str">
        <f>IFERROR(VLOOKUP(Table1[[#This Row],[Ticker]],[1]!Table1[[Symbol]:[Industry]],2,FALSE),"-")</f>
        <v>-</v>
      </c>
      <c r="D4749" t="s">
        <v>246</v>
      </c>
      <c r="E4749">
        <v>2.2678451000000002</v>
      </c>
      <c r="F4749">
        <v>3.31</v>
      </c>
      <c r="G4749">
        <v>-21.655201256765402</v>
      </c>
      <c r="H4749">
        <v>-0.30912874674076901</v>
      </c>
      <c r="I4749">
        <v>-7.1629777296465598</v>
      </c>
      <c r="J4749">
        <v>-0.76243741453936598</v>
      </c>
      <c r="K4749">
        <v>3.24260784598816</v>
      </c>
      <c r="L4749">
        <v>3.1871905917238901</v>
      </c>
      <c r="M4749">
        <v>50</v>
      </c>
      <c r="O4749">
        <v>0</v>
      </c>
      <c r="P4749">
        <v>4.7468354430379698</v>
      </c>
    </row>
    <row r="4750" spans="1:17" hidden="1" x14ac:dyDescent="0.3">
      <c r="A4750" t="s">
        <v>9655</v>
      </c>
      <c r="B4750" t="s">
        <v>9656</v>
      </c>
      <c r="C4750" t="str">
        <f>IFERROR(VLOOKUP(Table1[[#This Row],[Ticker]],[1]!Table1[[Symbol]:[Industry]],2,FALSE),"-")</f>
        <v>-</v>
      </c>
      <c r="E4750">
        <v>2.2430983119999999</v>
      </c>
      <c r="F4750">
        <v>3.76</v>
      </c>
      <c r="G4750">
        <v>285.98506007438999</v>
      </c>
      <c r="H4750">
        <v>2.6804254950350002</v>
      </c>
      <c r="I4750">
        <v>184.153178953299</v>
      </c>
      <c r="J4750">
        <v>-0.76243741453936598</v>
      </c>
      <c r="K4750">
        <v>3.3551316436326202</v>
      </c>
      <c r="L4750">
        <v>2.2012837893453301</v>
      </c>
      <c r="M4750">
        <v>99.999999987781294</v>
      </c>
      <c r="N4750">
        <v>0.89053803339517601</v>
      </c>
      <c r="O4750">
        <v>0</v>
      </c>
      <c r="P4750">
        <v>362.07228915662603</v>
      </c>
    </row>
    <row r="4751" spans="1:17" hidden="1" x14ac:dyDescent="0.3">
      <c r="A4751" t="s">
        <v>9657</v>
      </c>
      <c r="B4751" t="s">
        <v>9658</v>
      </c>
      <c r="C4751" t="str">
        <f>IFERROR(VLOOKUP(Table1[[#This Row],[Ticker]],[1]!Table1[[Symbol]:[Industry]],2,FALSE),"-")</f>
        <v>-</v>
      </c>
      <c r="D4751" t="s">
        <v>416</v>
      </c>
      <c r="E4751">
        <v>2.2416722999999998</v>
      </c>
      <c r="F4751">
        <v>7.1</v>
      </c>
      <c r="G4751">
        <v>-8.06870336647013</v>
      </c>
      <c r="H4751">
        <v>-6.1155668387853597</v>
      </c>
      <c r="I4751">
        <v>-28.868877500169901</v>
      </c>
      <c r="J4751">
        <v>4.4488301910944301</v>
      </c>
      <c r="K4751">
        <v>7.4376135887333499</v>
      </c>
      <c r="L4751">
        <v>7.3355831353430601</v>
      </c>
      <c r="M4751">
        <v>52.082905448247601</v>
      </c>
      <c r="N4751">
        <v>1.10903841220791</v>
      </c>
      <c r="O4751">
        <v>31.690140845070399</v>
      </c>
      <c r="P4751">
        <v>34.9809885931558</v>
      </c>
      <c r="Q4751">
        <v>5.3467472843181998E-2</v>
      </c>
    </row>
    <row r="4752" spans="1:17" hidden="1" x14ac:dyDescent="0.3">
      <c r="A4752" t="s">
        <v>9659</v>
      </c>
      <c r="B4752" t="s">
        <v>9660</v>
      </c>
      <c r="C4752" t="str">
        <f>IFERROR(VLOOKUP(Table1[[#This Row],[Ticker]],[1]!Table1[[Symbol]:[Industry]],2,FALSE),"-")</f>
        <v>-</v>
      </c>
      <c r="D4752" t="s">
        <v>711</v>
      </c>
      <c r="E4752">
        <v>2.2099980540000002</v>
      </c>
      <c r="F4752">
        <v>73.31</v>
      </c>
      <c r="G4752">
        <v>43.669441280367103</v>
      </c>
      <c r="H4752">
        <v>-1.5040899794740901</v>
      </c>
      <c r="I4752">
        <v>18.4422494162201</v>
      </c>
      <c r="J4752">
        <v>-0.20347354269204401</v>
      </c>
      <c r="K4752">
        <v>70.221887239262998</v>
      </c>
      <c r="L4752">
        <v>60.6850614724626</v>
      </c>
      <c r="M4752">
        <v>42.618677459081702</v>
      </c>
      <c r="N4752">
        <v>0.80805044695800299</v>
      </c>
      <c r="O4752">
        <v>3.8057563770290401</v>
      </c>
      <c r="P4752">
        <v>71.686182669789204</v>
      </c>
    </row>
    <row r="4753" spans="1:17" hidden="1" x14ac:dyDescent="0.3">
      <c r="A4753" t="s">
        <v>9661</v>
      </c>
      <c r="B4753" t="s">
        <v>9662</v>
      </c>
      <c r="C4753" t="str">
        <f>IFERROR(VLOOKUP(Table1[[#This Row],[Ticker]],[1]!Table1[[Symbol]:[Industry]],2,FALSE),"-")</f>
        <v>-</v>
      </c>
      <c r="D4753" t="s">
        <v>553</v>
      </c>
      <c r="E4753">
        <v>2.1650564000000001</v>
      </c>
      <c r="F4753">
        <v>6.98</v>
      </c>
      <c r="G4753">
        <v>-26.4020366998034</v>
      </c>
      <c r="H4753">
        <v>-5.0559641897787397</v>
      </c>
      <c r="I4753">
        <v>-11.909813172684499</v>
      </c>
      <c r="J4753">
        <v>-0.76243741453936598</v>
      </c>
      <c r="K4753">
        <v>6.9799952075863203</v>
      </c>
      <c r="L4753">
        <v>6.9496997602766797</v>
      </c>
      <c r="M4753">
        <v>99.999996303717197</v>
      </c>
      <c r="O4753">
        <v>0</v>
      </c>
      <c r="P4753">
        <v>0</v>
      </c>
    </row>
    <row r="4754" spans="1:17" hidden="1" x14ac:dyDescent="0.3">
      <c r="A4754" t="s">
        <v>9663</v>
      </c>
      <c r="B4754" t="s">
        <v>9664</v>
      </c>
      <c r="C4754" t="str">
        <f>IFERROR(VLOOKUP(Table1[[#This Row],[Ticker]],[1]!Table1[[Symbol]:[Industry]],2,FALSE),"-")</f>
        <v>-</v>
      </c>
      <c r="D4754" t="s">
        <v>21</v>
      </c>
      <c r="E4754">
        <v>2.08</v>
      </c>
      <c r="F4754">
        <v>16.64</v>
      </c>
      <c r="G4754">
        <v>-21.417809570465899</v>
      </c>
      <c r="H4754">
        <v>-7.1737060441195696E-2</v>
      </c>
      <c r="I4754">
        <v>-6.92558604334699</v>
      </c>
      <c r="J4754">
        <v>-0.76243741453936598</v>
      </c>
      <c r="K4754">
        <v>16.066366522294601</v>
      </c>
      <c r="L4754">
        <v>15.9058210043769</v>
      </c>
      <c r="M4754">
        <v>100</v>
      </c>
      <c r="N4754">
        <v>5.4545454545454497</v>
      </c>
      <c r="O4754">
        <v>0</v>
      </c>
      <c r="P4754">
        <v>4.9842271293375404</v>
      </c>
    </row>
    <row r="4755" spans="1:17" hidden="1" x14ac:dyDescent="0.3">
      <c r="A4755" t="s">
        <v>9665</v>
      </c>
      <c r="B4755" t="s">
        <v>9666</v>
      </c>
      <c r="C4755" t="str">
        <f>IFERROR(VLOOKUP(Table1[[#This Row],[Ticker]],[1]!Table1[[Symbol]:[Industry]],2,FALSE),"-")</f>
        <v>-</v>
      </c>
      <c r="D4755" t="s">
        <v>413</v>
      </c>
      <c r="E4755">
        <v>2.0541</v>
      </c>
      <c r="F4755">
        <v>4.0999999999999996</v>
      </c>
      <c r="G4755">
        <v>-26.4020366998034</v>
      </c>
      <c r="H4755">
        <v>-5.0559641897787397</v>
      </c>
      <c r="I4755">
        <v>-11.909813172684499</v>
      </c>
      <c r="J4755">
        <v>-0.76243741453936598</v>
      </c>
      <c r="K4755">
        <v>4.0999876675548004</v>
      </c>
      <c r="L4755">
        <v>4.0881549440985703</v>
      </c>
      <c r="M4755">
        <v>99.806682354411805</v>
      </c>
      <c r="O4755">
        <v>0</v>
      </c>
      <c r="P4755">
        <v>0</v>
      </c>
    </row>
    <row r="4756" spans="1:17" hidden="1" x14ac:dyDescent="0.3">
      <c r="A4756" t="s">
        <v>9667</v>
      </c>
      <c r="B4756" t="s">
        <v>9668</v>
      </c>
      <c r="C4756" t="str">
        <f>IFERROR(VLOOKUP(Table1[[#This Row],[Ticker]],[1]!Table1[[Symbol]:[Industry]],2,FALSE),"-")</f>
        <v>-</v>
      </c>
      <c r="D4756" t="s">
        <v>413</v>
      </c>
      <c r="E4756">
        <v>2.0539000000000001</v>
      </c>
      <c r="F4756">
        <v>4.45</v>
      </c>
      <c r="G4756">
        <v>347.002218619345</v>
      </c>
      <c r="H4756">
        <v>176.87951968118901</v>
      </c>
      <c r="I4756">
        <v>361.494442146464</v>
      </c>
      <c r="J4756">
        <v>10.1512681692169</v>
      </c>
      <c r="M4756">
        <v>100</v>
      </c>
      <c r="O4756">
        <v>0</v>
      </c>
      <c r="P4756">
        <v>373.40425531914798</v>
      </c>
    </row>
    <row r="4757" spans="1:17" hidden="1" x14ac:dyDescent="0.3">
      <c r="A4757" t="s">
        <v>9669</v>
      </c>
      <c r="B4757" t="s">
        <v>9670</v>
      </c>
      <c r="C4757" t="str">
        <f>IFERROR(VLOOKUP(Table1[[#This Row],[Ticker]],[1]!Table1[[Symbol]:[Industry]],2,FALSE),"-")</f>
        <v>-</v>
      </c>
      <c r="D4757" t="s">
        <v>122</v>
      </c>
      <c r="E4757">
        <v>2.0488152999999998</v>
      </c>
      <c r="F4757">
        <v>142</v>
      </c>
      <c r="G4757">
        <v>48.002286562294302</v>
      </c>
      <c r="H4757">
        <v>2.9241809037684199</v>
      </c>
      <c r="I4757">
        <v>-3.1392271903023099</v>
      </c>
      <c r="J4757">
        <v>-5.1896087562088304</v>
      </c>
      <c r="K4757">
        <v>147.670676760384</v>
      </c>
      <c r="L4757">
        <v>129.78627678416601</v>
      </c>
      <c r="M4757">
        <v>34.3038427195251</v>
      </c>
      <c r="N4757">
        <v>1.34645396886411</v>
      </c>
      <c r="O4757">
        <v>29.577464788732399</v>
      </c>
      <c r="P4757">
        <v>136.62722879520001</v>
      </c>
      <c r="Q4757">
        <v>2.4068133924325E-2</v>
      </c>
    </row>
    <row r="4758" spans="1:17" hidden="1" x14ac:dyDescent="0.3">
      <c r="A4758" t="s">
        <v>9671</v>
      </c>
      <c r="B4758" t="s">
        <v>9672</v>
      </c>
      <c r="C4758" t="str">
        <f>IFERROR(VLOOKUP(Table1[[#This Row],[Ticker]],[1]!Table1[[Symbol]:[Industry]],2,FALSE),"-")</f>
        <v>-</v>
      </c>
      <c r="D4758" t="s">
        <v>299</v>
      </c>
      <c r="E4758">
        <v>1.976</v>
      </c>
      <c r="F4758">
        <v>61.75</v>
      </c>
      <c r="G4758">
        <v>-26.4020366998034</v>
      </c>
      <c r="H4758">
        <v>-5.0559641897787397</v>
      </c>
      <c r="I4758">
        <v>-11.909813172684499</v>
      </c>
      <c r="J4758">
        <v>-0.76243741453936598</v>
      </c>
      <c r="K4758">
        <v>61.75</v>
      </c>
      <c r="L4758">
        <v>61.75</v>
      </c>
      <c r="M4758">
        <v>50</v>
      </c>
      <c r="O4758">
        <v>0</v>
      </c>
      <c r="P4758">
        <v>0</v>
      </c>
    </row>
    <row r="4759" spans="1:17" hidden="1" x14ac:dyDescent="0.3">
      <c r="A4759" t="s">
        <v>9673</v>
      </c>
      <c r="B4759" t="s">
        <v>9674</v>
      </c>
      <c r="C4759" t="str">
        <f>IFERROR(VLOOKUP(Table1[[#This Row],[Ticker]],[1]!Table1[[Symbol]:[Industry]],2,FALSE),"-")</f>
        <v>-</v>
      </c>
      <c r="D4759" t="s">
        <v>86</v>
      </c>
      <c r="E4759">
        <v>1.95423462</v>
      </c>
      <c r="F4759">
        <v>7.9</v>
      </c>
      <c r="K4759">
        <v>7.7408079907778697</v>
      </c>
      <c r="M4759">
        <v>57.238046106161903</v>
      </c>
      <c r="N4759">
        <v>1</v>
      </c>
    </row>
    <row r="4760" spans="1:17" hidden="1" x14ac:dyDescent="0.3">
      <c r="A4760" t="s">
        <v>9675</v>
      </c>
      <c r="B4760" t="s">
        <v>9676</v>
      </c>
      <c r="C4760" t="str">
        <f>IFERROR(VLOOKUP(Table1[[#This Row],[Ticker]],[1]!Table1[[Symbol]:[Industry]],2,FALSE),"-")</f>
        <v>-</v>
      </c>
      <c r="D4760" t="s">
        <v>938</v>
      </c>
      <c r="E4760">
        <v>1.9468433999999999</v>
      </c>
      <c r="F4760">
        <v>3.93</v>
      </c>
      <c r="G4760">
        <v>21.342324202452101</v>
      </c>
      <c r="H4760">
        <v>4.7205721230704203</v>
      </c>
      <c r="I4760">
        <v>10.5200933693715</v>
      </c>
      <c r="J4760">
        <v>-0.76243741453936598</v>
      </c>
      <c r="K4760">
        <v>3.7239072848951298</v>
      </c>
      <c r="L4760">
        <v>3.3446684656942098</v>
      </c>
      <c r="M4760">
        <v>99.758189427494898</v>
      </c>
      <c r="N4760">
        <v>5.0622231596709497</v>
      </c>
      <c r="O4760">
        <v>0</v>
      </c>
      <c r="P4760">
        <v>47.7443609022556</v>
      </c>
    </row>
    <row r="4761" spans="1:17" hidden="1" x14ac:dyDescent="0.3">
      <c r="A4761" t="s">
        <v>9677</v>
      </c>
      <c r="B4761" t="s">
        <v>9678</v>
      </c>
      <c r="C4761" t="str">
        <f>IFERROR(VLOOKUP(Table1[[#This Row],[Ticker]],[1]!Table1[[Symbol]:[Industry]],2,FALSE),"-")</f>
        <v>-</v>
      </c>
      <c r="D4761" t="s">
        <v>711</v>
      </c>
      <c r="E4761">
        <v>1.7649299939999901</v>
      </c>
      <c r="F4761">
        <v>4531.74</v>
      </c>
      <c r="G4761">
        <v>-23.4081798676599</v>
      </c>
      <c r="K4761">
        <v>4523.2196314963803</v>
      </c>
      <c r="L4761">
        <v>4345.2923176734603</v>
      </c>
      <c r="M4761">
        <v>66.2688689774686</v>
      </c>
      <c r="N4761">
        <v>1</v>
      </c>
      <c r="O4761">
        <v>4.3749200086500899</v>
      </c>
      <c r="P4761">
        <v>2.9938568321435399</v>
      </c>
      <c r="Q4761">
        <v>7.1969087878504007E-2</v>
      </c>
    </row>
    <row r="4762" spans="1:17" hidden="1" x14ac:dyDescent="0.3">
      <c r="A4762" t="s">
        <v>9679</v>
      </c>
      <c r="B4762" t="s">
        <v>9680</v>
      </c>
      <c r="C4762" t="str">
        <f>IFERROR(VLOOKUP(Table1[[#This Row],[Ticker]],[1]!Table1[[Symbol]:[Industry]],2,FALSE),"-")</f>
        <v>-</v>
      </c>
      <c r="D4762" t="s">
        <v>553</v>
      </c>
      <c r="E4762">
        <v>1.6512704</v>
      </c>
      <c r="F4762">
        <v>22.3</v>
      </c>
      <c r="G4762">
        <v>52.714429163650301</v>
      </c>
      <c r="H4762">
        <v>35.460733982873997</v>
      </c>
      <c r="I4762">
        <v>42.951297938426499</v>
      </c>
      <c r="J4762">
        <v>14.9614857821394</v>
      </c>
      <c r="K4762">
        <v>14.9136338533966</v>
      </c>
      <c r="M4762">
        <v>100</v>
      </c>
      <c r="N4762">
        <v>0.24186046511627901</v>
      </c>
      <c r="O4762">
        <v>0</v>
      </c>
      <c r="P4762">
        <v>79.116465863453797</v>
      </c>
    </row>
    <row r="4763" spans="1:17" hidden="1" x14ac:dyDescent="0.3">
      <c r="A4763" t="s">
        <v>9681</v>
      </c>
      <c r="B4763" t="s">
        <v>9682</v>
      </c>
      <c r="C4763" t="str">
        <f>IFERROR(VLOOKUP(Table1[[#This Row],[Ticker]],[1]!Table1[[Symbol]:[Industry]],2,FALSE),"-")</f>
        <v>-</v>
      </c>
      <c r="D4763" t="s">
        <v>21</v>
      </c>
      <c r="E4763">
        <v>1.6015999999999999</v>
      </c>
      <c r="F4763">
        <v>0.44</v>
      </c>
      <c r="G4763">
        <v>-26.4020366998034</v>
      </c>
      <c r="H4763">
        <v>-5.0559641897787397</v>
      </c>
      <c r="I4763">
        <v>-11.909813172684499</v>
      </c>
      <c r="J4763">
        <v>-0.76243741453936598</v>
      </c>
      <c r="K4763">
        <v>0.43999996944873598</v>
      </c>
      <c r="L4763">
        <v>0.43920596455177402</v>
      </c>
      <c r="M4763">
        <v>100</v>
      </c>
      <c r="O4763">
        <v>0</v>
      </c>
      <c r="P4763">
        <v>0</v>
      </c>
    </row>
    <row r="4764" spans="1:17" hidden="1" x14ac:dyDescent="0.3">
      <c r="A4764" t="s">
        <v>9683</v>
      </c>
      <c r="B4764" t="s">
        <v>9684</v>
      </c>
      <c r="C4764" t="str">
        <f>IFERROR(VLOOKUP(Table1[[#This Row],[Ticker]],[1]!Table1[[Symbol]:[Industry]],2,FALSE),"-")</f>
        <v>-</v>
      </c>
      <c r="D4764" t="s">
        <v>637</v>
      </c>
      <c r="E4764">
        <v>1.5193308000000001</v>
      </c>
      <c r="F4764">
        <v>4.42</v>
      </c>
      <c r="G4764">
        <v>51.108003460839001</v>
      </c>
      <c r="H4764">
        <v>-5.0559641897787397</v>
      </c>
      <c r="I4764">
        <v>49.404055440454101</v>
      </c>
      <c r="J4764">
        <v>-0.76243741453936598</v>
      </c>
      <c r="K4764">
        <v>4.29303583202495</v>
      </c>
      <c r="L4764">
        <v>3.4707650002163399</v>
      </c>
      <c r="M4764">
        <v>100</v>
      </c>
      <c r="N4764">
        <v>0</v>
      </c>
      <c r="O4764">
        <v>0</v>
      </c>
      <c r="P4764">
        <v>77.510040160642504</v>
      </c>
    </row>
    <row r="4765" spans="1:17" hidden="1" x14ac:dyDescent="0.3">
      <c r="A4765" t="s">
        <v>9685</v>
      </c>
      <c r="B4765" t="s">
        <v>9686</v>
      </c>
      <c r="C4765" t="str">
        <f>IFERROR(VLOOKUP(Table1[[#This Row],[Ticker]],[1]!Table1[[Symbol]:[Industry]],2,FALSE),"-")</f>
        <v>-</v>
      </c>
      <c r="D4765" t="s">
        <v>553</v>
      </c>
      <c r="E4765">
        <v>1.4890559000000001</v>
      </c>
      <c r="F4765">
        <v>4.6500000000000004</v>
      </c>
      <c r="G4765">
        <v>468.98848826818602</v>
      </c>
      <c r="H4765">
        <v>85.892311672290205</v>
      </c>
      <c r="I4765">
        <v>136.88633449986699</v>
      </c>
      <c r="J4765">
        <v>20.574182689541701</v>
      </c>
      <c r="K4765">
        <v>2.8670646633737</v>
      </c>
      <c r="L4765">
        <v>2.1144056195972998</v>
      </c>
      <c r="M4765">
        <v>98.159926571457405</v>
      </c>
      <c r="N4765">
        <v>2.3283417658501802</v>
      </c>
      <c r="O4765">
        <v>0</v>
      </c>
      <c r="P4765">
        <v>769.15887850467197</v>
      </c>
      <c r="Q4765">
        <v>8.5257817099597996E-2</v>
      </c>
    </row>
    <row r="4766" spans="1:17" hidden="1" x14ac:dyDescent="0.3">
      <c r="A4766" t="s">
        <v>9687</v>
      </c>
      <c r="B4766" t="s">
        <v>9688</v>
      </c>
      <c r="C4766" t="str">
        <f>IFERROR(VLOOKUP(Table1[[#This Row],[Ticker]],[1]!Table1[[Symbol]:[Industry]],2,FALSE),"-")</f>
        <v>-</v>
      </c>
      <c r="D4766" t="s">
        <v>140</v>
      </c>
      <c r="E4766">
        <v>1.3824000000000001</v>
      </c>
      <c r="F4766">
        <v>11.52</v>
      </c>
      <c r="G4766">
        <v>-26.4020366998034</v>
      </c>
      <c r="H4766">
        <v>-5.0559641897787397</v>
      </c>
      <c r="I4766">
        <v>-11.909813172684499</v>
      </c>
      <c r="J4766">
        <v>-0.76243741453936598</v>
      </c>
      <c r="K4766">
        <v>11.5199999999999</v>
      </c>
      <c r="L4766">
        <v>11.52</v>
      </c>
      <c r="M4766">
        <v>50</v>
      </c>
      <c r="O4766">
        <v>0</v>
      </c>
      <c r="P4766">
        <v>0</v>
      </c>
    </row>
    <row r="4767" spans="1:17" hidden="1" x14ac:dyDescent="0.3">
      <c r="A4767" t="s">
        <v>9689</v>
      </c>
      <c r="B4767" t="s">
        <v>9690</v>
      </c>
      <c r="C4767" t="str">
        <f>IFERROR(VLOOKUP(Table1[[#This Row],[Ticker]],[1]!Table1[[Symbol]:[Industry]],2,FALSE),"-")</f>
        <v>-</v>
      </c>
      <c r="D4767" t="s">
        <v>108</v>
      </c>
      <c r="E4767">
        <v>1.37832452449136</v>
      </c>
      <c r="F4767">
        <v>13.12</v>
      </c>
      <c r="G4767">
        <v>-26.4020366998034</v>
      </c>
      <c r="H4767">
        <v>-5.0559641897787397</v>
      </c>
      <c r="I4767">
        <v>-11.909813172684499</v>
      </c>
      <c r="J4767">
        <v>-0.76243741453936598</v>
      </c>
      <c r="K4767">
        <v>13.12</v>
      </c>
      <c r="L4767">
        <v>13.1199999999999</v>
      </c>
      <c r="M4767">
        <v>50</v>
      </c>
      <c r="O4767">
        <v>0</v>
      </c>
      <c r="P4767">
        <v>0</v>
      </c>
    </row>
    <row r="4768" spans="1:17" hidden="1" x14ac:dyDescent="0.3">
      <c r="A4768" t="s">
        <v>9691</v>
      </c>
      <c r="B4768" t="s">
        <v>9692</v>
      </c>
      <c r="C4768" t="str">
        <f>IFERROR(VLOOKUP(Table1[[#This Row],[Ticker]],[1]!Table1[[Symbol]:[Industry]],2,FALSE),"-")</f>
        <v>-</v>
      </c>
      <c r="D4768" t="s">
        <v>613</v>
      </c>
      <c r="E4768">
        <v>1.3188</v>
      </c>
      <c r="F4768">
        <v>18.84</v>
      </c>
      <c r="G4768">
        <v>-26.4020366998034</v>
      </c>
      <c r="H4768">
        <v>-5.0559641897787397</v>
      </c>
      <c r="I4768">
        <v>-11.909813172684499</v>
      </c>
      <c r="J4768">
        <v>-0.76243741453936598</v>
      </c>
      <c r="K4768">
        <v>18.839964986317401</v>
      </c>
      <c r="L4768">
        <v>18.734329606048899</v>
      </c>
      <c r="M4768">
        <v>100</v>
      </c>
      <c r="O4768">
        <v>0</v>
      </c>
      <c r="P4768">
        <v>0</v>
      </c>
    </row>
    <row r="4769" spans="1:16" hidden="1" x14ac:dyDescent="0.3">
      <c r="A4769" t="s">
        <v>9693</v>
      </c>
      <c r="B4769" t="s">
        <v>9694</v>
      </c>
      <c r="C4769" t="str">
        <f>IFERROR(VLOOKUP(Table1[[#This Row],[Ticker]],[1]!Table1[[Symbol]:[Industry]],2,FALSE),"-")</f>
        <v>-</v>
      </c>
      <c r="D4769" t="s">
        <v>1175</v>
      </c>
      <c r="E4769">
        <v>1.2757499999999999</v>
      </c>
      <c r="F4769">
        <v>85.05</v>
      </c>
      <c r="G4769">
        <v>-47.395998613412303</v>
      </c>
      <c r="H4769">
        <v>-5.0559641897787397</v>
      </c>
      <c r="I4769">
        <v>-25.564635507709902</v>
      </c>
      <c r="J4769">
        <v>-0.76243741453936598</v>
      </c>
      <c r="K4769">
        <v>85.356808442942395</v>
      </c>
      <c r="L4769">
        <v>90.386495247168199</v>
      </c>
      <c r="M4769">
        <v>3.8134211653962402</v>
      </c>
      <c r="O4769">
        <v>26.5726043503821</v>
      </c>
      <c r="P4769">
        <v>0</v>
      </c>
    </row>
    <row r="4770" spans="1:16" hidden="1" x14ac:dyDescent="0.3">
      <c r="A4770" t="s">
        <v>9695</v>
      </c>
      <c r="B4770" t="s">
        <v>9696</v>
      </c>
      <c r="C4770" t="str">
        <f>IFERROR(VLOOKUP(Table1[[#This Row],[Ticker]],[1]!Table1[[Symbol]:[Industry]],2,FALSE),"-")</f>
        <v>-</v>
      </c>
      <c r="E4770">
        <v>1.2705</v>
      </c>
      <c r="F4770">
        <v>10.5</v>
      </c>
      <c r="G4770">
        <v>-26.4020366998034</v>
      </c>
      <c r="H4770">
        <v>-5.0559641897787397</v>
      </c>
      <c r="I4770">
        <v>-11.909813172684499</v>
      </c>
      <c r="J4770">
        <v>-0.76243741453936598</v>
      </c>
      <c r="K4770">
        <v>10.4999999755563</v>
      </c>
      <c r="L4770">
        <v>10.4995567953647</v>
      </c>
      <c r="M4770">
        <v>100</v>
      </c>
      <c r="O4770">
        <v>0</v>
      </c>
      <c r="P4770">
        <v>0</v>
      </c>
    </row>
    <row r="4771" spans="1:16" hidden="1" x14ac:dyDescent="0.3">
      <c r="A4771" t="s">
        <v>9697</v>
      </c>
      <c r="B4771" t="s">
        <v>9698</v>
      </c>
      <c r="C4771" t="str">
        <f>IFERROR(VLOOKUP(Table1[[#This Row],[Ticker]],[1]!Table1[[Symbol]:[Industry]],2,FALSE),"-")</f>
        <v>-</v>
      </c>
      <c r="D4771" t="s">
        <v>75</v>
      </c>
      <c r="E4771">
        <v>1.2510239999999999</v>
      </c>
      <c r="F4771">
        <v>10.050000000000001</v>
      </c>
      <c r="G4771">
        <v>-26.4020366998034</v>
      </c>
      <c r="H4771">
        <v>-5.0559641897787397</v>
      </c>
      <c r="I4771">
        <v>-11.909813172684499</v>
      </c>
      <c r="J4771">
        <v>-0.76243741453936598</v>
      </c>
      <c r="K4771">
        <v>10.050000000000001</v>
      </c>
      <c r="L4771">
        <v>10.049999999999899</v>
      </c>
      <c r="M4771">
        <v>50</v>
      </c>
      <c r="O4771">
        <v>0</v>
      </c>
      <c r="P4771">
        <v>0</v>
      </c>
    </row>
    <row r="4772" spans="1:16" hidden="1" x14ac:dyDescent="0.3">
      <c r="A4772" t="s">
        <v>9699</v>
      </c>
      <c r="B4772" t="s">
        <v>9700</v>
      </c>
      <c r="C4772" t="str">
        <f>IFERROR(VLOOKUP(Table1[[#This Row],[Ticker]],[1]!Table1[[Symbol]:[Industry]],2,FALSE),"-")</f>
        <v>-</v>
      </c>
      <c r="D4772" t="s">
        <v>75</v>
      </c>
      <c r="E4772">
        <v>1.143</v>
      </c>
      <c r="F4772">
        <v>3.81</v>
      </c>
      <c r="G4772">
        <v>-26.4020366998034</v>
      </c>
      <c r="H4772">
        <v>-5.0559641897787397</v>
      </c>
      <c r="I4772">
        <v>-11.909813172684499</v>
      </c>
      <c r="J4772">
        <v>-0.76243741453936598</v>
      </c>
      <c r="K4772">
        <v>3.8099999549071102</v>
      </c>
      <c r="L4772">
        <v>3.8091053798295098</v>
      </c>
      <c r="M4772">
        <v>100</v>
      </c>
      <c r="O4772">
        <v>0</v>
      </c>
      <c r="P4772">
        <v>0</v>
      </c>
    </row>
    <row r="4773" spans="1:16" hidden="1" x14ac:dyDescent="0.3">
      <c r="A4773" t="s">
        <v>9701</v>
      </c>
      <c r="B4773" t="s">
        <v>9702</v>
      </c>
      <c r="C4773" t="str">
        <f>IFERROR(VLOOKUP(Table1[[#This Row],[Ticker]],[1]!Table1[[Symbol]:[Industry]],2,FALSE),"-")</f>
        <v>-</v>
      </c>
      <c r="E4773">
        <v>1.129</v>
      </c>
      <c r="F4773">
        <v>11.29</v>
      </c>
      <c r="G4773">
        <v>43.6280837821242</v>
      </c>
      <c r="H4773">
        <v>-0.13031363215792799</v>
      </c>
      <c r="I4773">
        <v>58.120307309243103</v>
      </c>
      <c r="J4773">
        <v>-0.76243741453936598</v>
      </c>
      <c r="K4773">
        <v>10.5994455457041</v>
      </c>
      <c r="L4773">
        <v>8.2869346289094601</v>
      </c>
      <c r="M4773">
        <v>100</v>
      </c>
      <c r="N4773">
        <v>0</v>
      </c>
      <c r="O4773">
        <v>0</v>
      </c>
      <c r="P4773">
        <v>70.030120481927696</v>
      </c>
    </row>
    <row r="4774" spans="1:16" hidden="1" x14ac:dyDescent="0.3">
      <c r="A4774" t="s">
        <v>9703</v>
      </c>
      <c r="B4774" t="s">
        <v>9704</v>
      </c>
      <c r="C4774" t="str">
        <f>IFERROR(VLOOKUP(Table1[[#This Row],[Ticker]],[1]!Table1[[Symbol]:[Industry]],2,FALSE),"-")</f>
        <v>-</v>
      </c>
      <c r="D4774" t="s">
        <v>637</v>
      </c>
      <c r="E4774">
        <v>1.0733211024003799</v>
      </c>
      <c r="F4774">
        <v>1.95</v>
      </c>
      <c r="K4774">
        <v>2.2159995707425302</v>
      </c>
      <c r="M4774" s="1">
        <v>2.4459774300000002E-7</v>
      </c>
      <c r="N4774">
        <v>1</v>
      </c>
    </row>
    <row r="4775" spans="1:16" hidden="1" x14ac:dyDescent="0.3">
      <c r="A4775" t="s">
        <v>9705</v>
      </c>
      <c r="B4775" t="s">
        <v>9706</v>
      </c>
      <c r="C4775" t="str">
        <f>IFERROR(VLOOKUP(Table1[[#This Row],[Ticker]],[1]!Table1[[Symbol]:[Industry]],2,FALSE),"-")</f>
        <v>-</v>
      </c>
      <c r="D4775" t="s">
        <v>46</v>
      </c>
      <c r="E4775">
        <v>0.93283125</v>
      </c>
      <c r="F4775">
        <v>57.85</v>
      </c>
      <c r="G4775">
        <v>-26.4020366998034</v>
      </c>
      <c r="H4775">
        <v>-5.0559641897787397</v>
      </c>
      <c r="I4775">
        <v>-11.909813172684499</v>
      </c>
      <c r="J4775">
        <v>-0.76243741453936598</v>
      </c>
      <c r="K4775">
        <v>57.8499057698236</v>
      </c>
      <c r="L4775">
        <v>57.566496910081099</v>
      </c>
      <c r="M4775">
        <v>100</v>
      </c>
      <c r="O4775">
        <v>0</v>
      </c>
      <c r="P4775">
        <v>0</v>
      </c>
    </row>
    <row r="4776" spans="1:16" hidden="1" x14ac:dyDescent="0.3">
      <c r="A4776" t="s">
        <v>9707</v>
      </c>
      <c r="B4776" t="s">
        <v>9708</v>
      </c>
      <c r="C4776" t="str">
        <f>IFERROR(VLOOKUP(Table1[[#This Row],[Ticker]],[1]!Table1[[Symbol]:[Industry]],2,FALSE),"-")</f>
        <v>-</v>
      </c>
      <c r="D4776" t="s">
        <v>166</v>
      </c>
      <c r="E4776">
        <v>0.92903103284561495</v>
      </c>
      <c r="F4776">
        <v>9.5</v>
      </c>
      <c r="G4776">
        <v>-26.4020366998034</v>
      </c>
      <c r="H4776">
        <v>-5.0559641897787397</v>
      </c>
      <c r="I4776">
        <v>-11.909813172684499</v>
      </c>
      <c r="K4776">
        <v>9.5</v>
      </c>
      <c r="L4776">
        <v>9.5</v>
      </c>
      <c r="M4776">
        <v>50</v>
      </c>
      <c r="O4776">
        <v>0</v>
      </c>
      <c r="P4776">
        <v>0</v>
      </c>
    </row>
    <row r="4777" spans="1:16" hidden="1" x14ac:dyDescent="0.3">
      <c r="A4777" t="s">
        <v>9709</v>
      </c>
      <c r="B4777" t="s">
        <v>9710</v>
      </c>
      <c r="C4777" t="str">
        <f>IFERROR(VLOOKUP(Table1[[#This Row],[Ticker]],[1]!Table1[[Symbol]:[Industry]],2,FALSE),"-")</f>
        <v>-</v>
      </c>
      <c r="D4777" t="s">
        <v>553</v>
      </c>
      <c r="E4777">
        <v>0.86460657346542202</v>
      </c>
      <c r="F4777">
        <v>11.02</v>
      </c>
      <c r="G4777">
        <v>-26.4020366998034</v>
      </c>
      <c r="H4777">
        <v>-5.0559641897787397</v>
      </c>
      <c r="I4777">
        <v>-11.909813172684499</v>
      </c>
      <c r="J4777">
        <v>-0.76243741453936598</v>
      </c>
      <c r="K4777">
        <v>11.019999930502401</v>
      </c>
      <c r="L4777">
        <v>11.018661960149</v>
      </c>
      <c r="M4777">
        <v>100</v>
      </c>
      <c r="O4777">
        <v>0</v>
      </c>
      <c r="P4777">
        <v>0</v>
      </c>
    </row>
    <row r="4778" spans="1:16" hidden="1" x14ac:dyDescent="0.3">
      <c r="A4778" t="s">
        <v>9711</v>
      </c>
      <c r="B4778" t="s">
        <v>9712</v>
      </c>
      <c r="C4778" t="str">
        <f>IFERROR(VLOOKUP(Table1[[#This Row],[Ticker]],[1]!Table1[[Symbol]:[Industry]],2,FALSE),"-")</f>
        <v>-</v>
      </c>
      <c r="D4778" t="s">
        <v>613</v>
      </c>
      <c r="E4778">
        <v>0.73349999999999704</v>
      </c>
      <c r="F4778">
        <v>4.8899999999999997</v>
      </c>
      <c r="G4778">
        <v>-26.4020366998034</v>
      </c>
      <c r="H4778">
        <v>-5.0559641897787397</v>
      </c>
      <c r="I4778">
        <v>-11.909813172684499</v>
      </c>
      <c r="K4778">
        <v>4.8899999999999899</v>
      </c>
      <c r="L4778">
        <v>4.8899999999999801</v>
      </c>
      <c r="M4778">
        <v>50</v>
      </c>
      <c r="O4778">
        <v>0</v>
      </c>
      <c r="P4778">
        <v>0</v>
      </c>
    </row>
    <row r="4779" spans="1:16" hidden="1" x14ac:dyDescent="0.3">
      <c r="A4779" t="s">
        <v>9713</v>
      </c>
      <c r="B4779" t="s">
        <v>9714</v>
      </c>
      <c r="C4779" t="str">
        <f>IFERROR(VLOOKUP(Table1[[#This Row],[Ticker]],[1]!Table1[[Symbol]:[Industry]],2,FALSE),"-")</f>
        <v>-</v>
      </c>
      <c r="D4779" t="s">
        <v>193</v>
      </c>
      <c r="E4779">
        <v>0.72540000000000004</v>
      </c>
      <c r="F4779">
        <v>8.06</v>
      </c>
      <c r="G4779">
        <v>54.721558805814503</v>
      </c>
      <c r="H4779">
        <v>-0.108047523112063</v>
      </c>
      <c r="I4779">
        <v>44.899525348716203</v>
      </c>
      <c r="J4779">
        <v>4.1854792521273101</v>
      </c>
      <c r="K4779">
        <v>7.1435695746947703</v>
      </c>
      <c r="L4779">
        <v>5.7483017262999203</v>
      </c>
      <c r="M4779">
        <v>100</v>
      </c>
      <c r="N4779">
        <v>0.208754208754208</v>
      </c>
      <c r="O4779">
        <v>0</v>
      </c>
      <c r="P4779">
        <v>81.123595505617899</v>
      </c>
    </row>
    <row r="4780" spans="1:16" hidden="1" x14ac:dyDescent="0.3">
      <c r="A4780" t="s">
        <v>9715</v>
      </c>
      <c r="B4780" t="s">
        <v>9716</v>
      </c>
      <c r="C4780" t="str">
        <f>IFERROR(VLOOKUP(Table1[[#This Row],[Ticker]],[1]!Table1[[Symbol]:[Industry]],2,FALSE),"-")</f>
        <v>-</v>
      </c>
      <c r="E4780">
        <v>0.66086999999999996</v>
      </c>
      <c r="F4780">
        <v>10.5</v>
      </c>
      <c r="G4780">
        <v>-26.4020366998034</v>
      </c>
      <c r="H4780">
        <v>-5.0559641897787397</v>
      </c>
      <c r="I4780">
        <v>-11.909813172684499</v>
      </c>
      <c r="J4780">
        <v>-0.76243741453936598</v>
      </c>
      <c r="K4780">
        <v>9.8417808570244691</v>
      </c>
      <c r="M4780">
        <v>50</v>
      </c>
      <c r="O4780">
        <v>0</v>
      </c>
    </row>
    <row r="4781" spans="1:16" hidden="1" x14ac:dyDescent="0.3">
      <c r="A4781" t="s">
        <v>9717</v>
      </c>
      <c r="B4781" t="s">
        <v>9718</v>
      </c>
      <c r="C4781" t="str">
        <f>IFERROR(VLOOKUP(Table1[[#This Row],[Ticker]],[1]!Table1[[Symbol]:[Industry]],2,FALSE),"-")</f>
        <v>-</v>
      </c>
      <c r="D4781" t="s">
        <v>711</v>
      </c>
      <c r="E4781">
        <v>0.62861604399999904</v>
      </c>
      <c r="F4781">
        <v>36.909999999999997</v>
      </c>
      <c r="G4781">
        <v>43.222848936061098</v>
      </c>
      <c r="H4781">
        <v>-1.21195304771745</v>
      </c>
      <c r="I4781">
        <v>18.883950115763302</v>
      </c>
      <c r="J4781">
        <v>0.5419104115476</v>
      </c>
      <c r="K4781">
        <v>35.317821215891598</v>
      </c>
      <c r="L4781">
        <v>30.629888131475401</v>
      </c>
      <c r="M4781">
        <v>21.949362773198501</v>
      </c>
      <c r="N4781">
        <v>0.75611746485105202</v>
      </c>
      <c r="O4781">
        <v>5.6353291790842697</v>
      </c>
      <c r="P4781">
        <v>71.037998146431804</v>
      </c>
    </row>
    <row r="4782" spans="1:16" hidden="1" x14ac:dyDescent="0.3">
      <c r="A4782" t="s">
        <v>9719</v>
      </c>
      <c r="B4782" t="s">
        <v>9720</v>
      </c>
      <c r="C4782" t="str">
        <f>IFERROR(VLOOKUP(Table1[[#This Row],[Ticker]],[1]!Table1[[Symbol]:[Industry]],2,FALSE),"-")</f>
        <v>-</v>
      </c>
      <c r="D4782" t="s">
        <v>114</v>
      </c>
      <c r="E4782">
        <v>0.49906499999999998</v>
      </c>
      <c r="F4782">
        <v>20.37</v>
      </c>
      <c r="G4782">
        <v>-16.174763972530702</v>
      </c>
      <c r="H4782">
        <v>-5.59641897787281E-2</v>
      </c>
      <c r="I4782">
        <v>-6.9098131726845198</v>
      </c>
      <c r="J4782">
        <v>-0.76243741453936598</v>
      </c>
      <c r="K4782">
        <v>19.717999186836298</v>
      </c>
      <c r="L4782">
        <v>19.2069738024842</v>
      </c>
      <c r="M4782">
        <v>100</v>
      </c>
      <c r="N4782">
        <v>5.4545454545454497</v>
      </c>
      <c r="O4782">
        <v>0</v>
      </c>
      <c r="P4782">
        <v>10.2272727272727</v>
      </c>
    </row>
    <row r="4783" spans="1:16" hidden="1" x14ac:dyDescent="0.3">
      <c r="A4783" t="s">
        <v>9721</v>
      </c>
      <c r="B4783" t="s">
        <v>9722</v>
      </c>
      <c r="C4783" t="str">
        <f>IFERROR(VLOOKUP(Table1[[#This Row],[Ticker]],[1]!Table1[[Symbol]:[Industry]],2,FALSE),"-")</f>
        <v>-</v>
      </c>
      <c r="D4783" t="s">
        <v>140</v>
      </c>
      <c r="E4783">
        <v>0.49402200000000002</v>
      </c>
      <c r="F4783">
        <v>4.1100000000000003</v>
      </c>
      <c r="G4783">
        <v>-26.4020366998034</v>
      </c>
      <c r="H4783">
        <v>-5.0559641897787397</v>
      </c>
      <c r="I4783">
        <v>-11.909813172684499</v>
      </c>
      <c r="J4783">
        <v>-0.76243741453936598</v>
      </c>
      <c r="K4783">
        <v>4.1099999503589002</v>
      </c>
      <c r="L4783">
        <v>4.1090442572492796</v>
      </c>
      <c r="M4783">
        <v>100</v>
      </c>
      <c r="O4783">
        <v>0</v>
      </c>
      <c r="P4783">
        <v>0</v>
      </c>
    </row>
    <row r="4784" spans="1:16" hidden="1" x14ac:dyDescent="0.3">
      <c r="A4784" t="s">
        <v>9723</v>
      </c>
      <c r="B4784" t="s">
        <v>9724</v>
      </c>
      <c r="C4784" t="str">
        <f>IFERROR(VLOOKUP(Table1[[#This Row],[Ticker]],[1]!Table1[[Symbol]:[Industry]],2,FALSE),"-")</f>
        <v>-</v>
      </c>
      <c r="E4784">
        <v>0.38200000000000001</v>
      </c>
      <c r="F4784">
        <v>9.5500000000000007</v>
      </c>
      <c r="G4784">
        <v>-26.4020366998034</v>
      </c>
      <c r="H4784">
        <v>-5.0559641897787397</v>
      </c>
      <c r="I4784">
        <v>-11.909813172684499</v>
      </c>
      <c r="J4784">
        <v>-0.76243741453936598</v>
      </c>
      <c r="K4784">
        <v>9.5499984361507604</v>
      </c>
      <c r="L4784">
        <v>9.5246237547793307</v>
      </c>
      <c r="M4784">
        <v>100</v>
      </c>
      <c r="O4784">
        <v>0</v>
      </c>
      <c r="P4784">
        <v>0</v>
      </c>
    </row>
    <row r="4785" spans="1:16" hidden="1" x14ac:dyDescent="0.3">
      <c r="A4785" t="s">
        <v>9725</v>
      </c>
      <c r="B4785" t="s">
        <v>9726</v>
      </c>
      <c r="C4785" t="str">
        <f>IFERROR(VLOOKUP(Table1[[#This Row],[Ticker]],[1]!Table1[[Symbol]:[Industry]],2,FALSE),"-")</f>
        <v>-</v>
      </c>
      <c r="D4785" t="s">
        <v>46</v>
      </c>
      <c r="E4785">
        <v>0.36780000000000002</v>
      </c>
      <c r="F4785">
        <v>12.26</v>
      </c>
      <c r="G4785">
        <v>165.50272520495801</v>
      </c>
      <c r="H4785">
        <v>5.0967761516408299</v>
      </c>
      <c r="I4785">
        <v>179.99494873207701</v>
      </c>
      <c r="J4785">
        <v>-0.76243741453936598</v>
      </c>
      <c r="K4785">
        <v>11.0246441837717</v>
      </c>
      <c r="M4785">
        <v>100</v>
      </c>
      <c r="N4785">
        <v>0.170454545454545</v>
      </c>
      <c r="O4785">
        <v>0</v>
      </c>
      <c r="P4785">
        <v>191.90476190476099</v>
      </c>
    </row>
    <row r="4786" spans="1:16" hidden="1" x14ac:dyDescent="0.3">
      <c r="A4786" t="s">
        <v>9727</v>
      </c>
      <c r="B4786" t="s">
        <v>9728</v>
      </c>
      <c r="C4786" t="str">
        <f>IFERROR(VLOOKUP(Table1[[#This Row],[Ticker]],[1]!Table1[[Symbol]:[Industry]],2,FALSE),"-")</f>
        <v>-</v>
      </c>
      <c r="D4786" t="s">
        <v>553</v>
      </c>
      <c r="E4786">
        <v>0.36536371200000001</v>
      </c>
      <c r="F4786">
        <v>3.84</v>
      </c>
      <c r="G4786">
        <v>-26.4020366998034</v>
      </c>
      <c r="H4786">
        <v>-5.0559641897787397</v>
      </c>
      <c r="I4786">
        <v>-11.909813172684499</v>
      </c>
      <c r="J4786">
        <v>-0.76243741453936598</v>
      </c>
      <c r="K4786">
        <v>3.8399903528534698</v>
      </c>
      <c r="L4786">
        <v>3.8184861053231001</v>
      </c>
      <c r="M4786">
        <v>100</v>
      </c>
      <c r="O4786">
        <v>0</v>
      </c>
      <c r="P4786">
        <v>0</v>
      </c>
    </row>
    <row r="4787" spans="1:16" hidden="1" x14ac:dyDescent="0.3">
      <c r="A4787" t="s">
        <v>9729</v>
      </c>
      <c r="B4787" t="s">
        <v>9730</v>
      </c>
      <c r="C4787" t="str">
        <f>IFERROR(VLOOKUP(Table1[[#This Row],[Ticker]],[1]!Table1[[Symbol]:[Industry]],2,FALSE),"-")</f>
        <v>-</v>
      </c>
      <c r="D4787" t="s">
        <v>413</v>
      </c>
      <c r="E4787">
        <v>0.35678500000000002</v>
      </c>
      <c r="F4787">
        <v>7.15</v>
      </c>
      <c r="G4787">
        <v>-26.4020366998034</v>
      </c>
      <c r="H4787">
        <v>-5.0559641897787397</v>
      </c>
      <c r="I4787">
        <v>-11.909813172684499</v>
      </c>
      <c r="J4787">
        <v>-0.76243741453936598</v>
      </c>
      <c r="K4787">
        <v>7.1499999079383096</v>
      </c>
      <c r="L4787">
        <v>7.1482799250156397</v>
      </c>
      <c r="M4787">
        <v>100</v>
      </c>
      <c r="O4787">
        <v>0</v>
      </c>
      <c r="P4787">
        <v>0</v>
      </c>
    </row>
    <row r="4788" spans="1:16" hidden="1" x14ac:dyDescent="0.3">
      <c r="A4788" t="s">
        <v>9731</v>
      </c>
      <c r="B4788" t="s">
        <v>9732</v>
      </c>
      <c r="C4788" t="str">
        <f>IFERROR(VLOOKUP(Table1[[#This Row],[Ticker]],[1]!Table1[[Symbol]:[Industry]],2,FALSE),"-")</f>
        <v>-</v>
      </c>
      <c r="D4788" t="s">
        <v>114</v>
      </c>
      <c r="E4788">
        <v>0.34499999999999997</v>
      </c>
      <c r="F4788">
        <v>3.45</v>
      </c>
      <c r="G4788">
        <v>-16.529425234835301</v>
      </c>
      <c r="H4788">
        <v>-5.0559641897787397</v>
      </c>
      <c r="I4788">
        <v>-11.909813172684499</v>
      </c>
      <c r="J4788">
        <v>-0.76243741453936598</v>
      </c>
      <c r="K4788">
        <v>3.4497747093569702</v>
      </c>
      <c r="L4788">
        <v>3.4045213042574902</v>
      </c>
      <c r="M4788">
        <v>100</v>
      </c>
      <c r="O4788">
        <v>0</v>
      </c>
      <c r="P4788">
        <v>9.8726114649681591</v>
      </c>
    </row>
    <row r="4789" spans="1:16" hidden="1" x14ac:dyDescent="0.3">
      <c r="A4789" t="s">
        <v>9733</v>
      </c>
      <c r="B4789" t="s">
        <v>9734</v>
      </c>
      <c r="C4789" t="str">
        <f>IFERROR(VLOOKUP(Table1[[#This Row],[Ticker]],[1]!Table1[[Symbol]:[Industry]],2,FALSE),"-")</f>
        <v>-</v>
      </c>
      <c r="E4789">
        <v>0.33499999999999802</v>
      </c>
      <c r="F4789">
        <v>1</v>
      </c>
      <c r="G4789">
        <v>-14.8449732899431</v>
      </c>
      <c r="H4789">
        <v>-4.2627840798750798</v>
      </c>
      <c r="I4789">
        <v>-17.738252227332602</v>
      </c>
      <c r="J4789">
        <v>-0.68487498968562099</v>
      </c>
      <c r="M4789">
        <v>50</v>
      </c>
      <c r="N4789">
        <v>1</v>
      </c>
    </row>
    <row r="4790" spans="1:16" hidden="1" x14ac:dyDescent="0.3">
      <c r="A4790" t="s">
        <v>9735</v>
      </c>
      <c r="B4790" t="s">
        <v>9736</v>
      </c>
      <c r="C4790" t="str">
        <f>IFERROR(VLOOKUP(Table1[[#This Row],[Ticker]],[1]!Table1[[Symbol]:[Industry]],2,FALSE),"-")</f>
        <v>-</v>
      </c>
      <c r="D4790" t="s">
        <v>413</v>
      </c>
      <c r="E4790">
        <v>0.28151999999999999</v>
      </c>
      <c r="F4790">
        <v>11.73</v>
      </c>
      <c r="G4790">
        <v>104.50347511122</v>
      </c>
      <c r="H4790">
        <v>-5.0559641897787397</v>
      </c>
      <c r="I4790">
        <v>-11.909813172684499</v>
      </c>
      <c r="J4790">
        <v>-0.76243741453936598</v>
      </c>
      <c r="K4790">
        <v>11.7107326131572</v>
      </c>
      <c r="L4790">
        <v>10.259086998235601</v>
      </c>
      <c r="M4790">
        <v>99.999262565895194</v>
      </c>
      <c r="O4790">
        <v>0</v>
      </c>
      <c r="P4790">
        <v>263.15789473684202</v>
      </c>
    </row>
    <row r="4791" spans="1:16" hidden="1" x14ac:dyDescent="0.3">
      <c r="A4791" t="s">
        <v>9737</v>
      </c>
      <c r="B4791" t="s">
        <v>9738</v>
      </c>
      <c r="C4791" t="str">
        <f>IFERROR(VLOOKUP(Table1[[#This Row],[Ticker]],[1]!Table1[[Symbol]:[Industry]],2,FALSE),"-")</f>
        <v>-</v>
      </c>
      <c r="D4791" t="s">
        <v>344</v>
      </c>
      <c r="E4791">
        <v>0.22970760000000001</v>
      </c>
      <c r="F4791">
        <v>2.14</v>
      </c>
      <c r="G4791">
        <v>-21.500075915489699</v>
      </c>
      <c r="H4791">
        <v>-0.15400340546501101</v>
      </c>
      <c r="I4791">
        <v>-7.0078523883708002</v>
      </c>
      <c r="J4791">
        <v>-0.76243741453936598</v>
      </c>
      <c r="K4791">
        <v>2.0893428904057698</v>
      </c>
      <c r="L4791">
        <v>2.05555305924968</v>
      </c>
      <c r="M4791">
        <v>100</v>
      </c>
      <c r="N4791">
        <v>0</v>
      </c>
      <c r="O4791">
        <v>0</v>
      </c>
      <c r="P4791">
        <v>4.9019607843137303</v>
      </c>
    </row>
    <row r="4792" spans="1:16" hidden="1" x14ac:dyDescent="0.3">
      <c r="A4792" t="s">
        <v>9739</v>
      </c>
      <c r="B4792" t="s">
        <v>9740</v>
      </c>
      <c r="C4792" t="str">
        <f>IFERROR(VLOOKUP(Table1[[#This Row],[Ticker]],[1]!Table1[[Symbol]:[Industry]],2,FALSE),"-")</f>
        <v>-</v>
      </c>
      <c r="D4792" t="s">
        <v>75</v>
      </c>
      <c r="E4792">
        <v>0.205176</v>
      </c>
      <c r="F4792">
        <v>1.03</v>
      </c>
      <c r="G4792">
        <v>-26.4020366998034</v>
      </c>
      <c r="H4792">
        <v>-5.0559641897787397</v>
      </c>
      <c r="I4792">
        <v>-11.909813172684499</v>
      </c>
      <c r="J4792">
        <v>-0.76243741453936598</v>
      </c>
      <c r="K4792">
        <v>1.02999999436356</v>
      </c>
      <c r="L4792">
        <v>1.0298946892866701</v>
      </c>
      <c r="M4792">
        <v>100</v>
      </c>
      <c r="O4792">
        <v>0</v>
      </c>
      <c r="P4792">
        <v>0</v>
      </c>
    </row>
    <row r="4793" spans="1:16" hidden="1" x14ac:dyDescent="0.3">
      <c r="A4793" t="s">
        <v>9741</v>
      </c>
      <c r="B4793" t="s">
        <v>9742</v>
      </c>
      <c r="C4793" t="str">
        <f>IFERROR(VLOOKUP(Table1[[#This Row],[Ticker]],[1]!Table1[[Symbol]:[Industry]],2,FALSE),"-")</f>
        <v>-</v>
      </c>
      <c r="D4793" t="s">
        <v>938</v>
      </c>
      <c r="E4793">
        <v>0.20382</v>
      </c>
      <c r="F4793">
        <v>2.58</v>
      </c>
      <c r="G4793">
        <v>-26.4020366998034</v>
      </c>
      <c r="H4793">
        <v>-5.0559641897787397</v>
      </c>
      <c r="I4793">
        <v>-11.909813172684499</v>
      </c>
      <c r="K4793">
        <v>2.5799999999999899</v>
      </c>
      <c r="L4793">
        <v>2.5799999999999899</v>
      </c>
      <c r="M4793">
        <v>50</v>
      </c>
      <c r="O4793">
        <v>0</v>
      </c>
      <c r="P4793">
        <v>0</v>
      </c>
    </row>
    <row r="4794" spans="1:16" hidden="1" x14ac:dyDescent="0.3">
      <c r="A4794" t="s">
        <v>9743</v>
      </c>
      <c r="B4794" t="s">
        <v>9744</v>
      </c>
      <c r="C4794" t="str">
        <f>IFERROR(VLOOKUP(Table1[[#This Row],[Ticker]],[1]!Table1[[Symbol]:[Industry]],2,FALSE),"-")</f>
        <v>-</v>
      </c>
      <c r="E4794">
        <v>0.20069999999999999</v>
      </c>
      <c r="F4794">
        <v>21.07</v>
      </c>
      <c r="G4794">
        <v>-26.4020366998034</v>
      </c>
      <c r="H4794">
        <v>-5.0559641897787397</v>
      </c>
      <c r="I4794">
        <v>28.5568534939821</v>
      </c>
      <c r="J4794">
        <v>-0.76243741453936598</v>
      </c>
      <c r="K4794">
        <v>19.032539478422201</v>
      </c>
      <c r="M4794">
        <v>100</v>
      </c>
      <c r="N4794">
        <v>0</v>
      </c>
      <c r="O4794">
        <v>0</v>
      </c>
    </row>
    <row r="4795" spans="1:16" hidden="1" x14ac:dyDescent="0.3">
      <c r="A4795" t="s">
        <v>9745</v>
      </c>
      <c r="B4795" t="s">
        <v>9746</v>
      </c>
      <c r="C4795" t="str">
        <f>IFERROR(VLOOKUP(Table1[[#This Row],[Ticker]],[1]!Table1[[Symbol]:[Industry]],2,FALSE),"-")</f>
        <v>-</v>
      </c>
      <c r="D4795" t="s">
        <v>98</v>
      </c>
      <c r="E4795">
        <v>0.17280000000000001</v>
      </c>
      <c r="F4795">
        <v>1.44</v>
      </c>
      <c r="G4795">
        <v>-91.952275934253194</v>
      </c>
      <c r="H4795">
        <v>-5.0559641897787397</v>
      </c>
      <c r="I4795">
        <v>-77.460052407134299</v>
      </c>
      <c r="J4795">
        <v>-0.76243741453936598</v>
      </c>
      <c r="K4795">
        <v>1.51599561782055</v>
      </c>
      <c r="L4795">
        <v>2.56737409726624</v>
      </c>
      <c r="M4795">
        <v>100</v>
      </c>
      <c r="O4795">
        <v>190.277777777777</v>
      </c>
      <c r="P4795">
        <v>71.428571428571402</v>
      </c>
    </row>
    <row r="4796" spans="1:16" hidden="1" x14ac:dyDescent="0.3">
      <c r="A4796" t="s">
        <v>9747</v>
      </c>
      <c r="B4796" t="s">
        <v>9748</v>
      </c>
      <c r="C4796" t="str">
        <f>IFERROR(VLOOKUP(Table1[[#This Row],[Ticker]],[1]!Table1[[Symbol]:[Industry]],2,FALSE),"-")</f>
        <v>-</v>
      </c>
      <c r="D4796" t="s">
        <v>214</v>
      </c>
      <c r="E4796">
        <v>0.124319999999998</v>
      </c>
      <c r="F4796">
        <v>5.18</v>
      </c>
      <c r="G4796">
        <v>-26.4020366998034</v>
      </c>
      <c r="H4796">
        <v>-5.0559641897787397</v>
      </c>
      <c r="I4796">
        <v>-11.909813172684499</v>
      </c>
      <c r="J4796">
        <v>-0.76243741453936598</v>
      </c>
      <c r="K4796">
        <v>5.18</v>
      </c>
      <c r="L4796">
        <v>5.1799999999999899</v>
      </c>
      <c r="M4796">
        <v>100</v>
      </c>
      <c r="O4796">
        <v>0</v>
      </c>
      <c r="P4796">
        <v>0</v>
      </c>
    </row>
    <row r="4797" spans="1:16" hidden="1" x14ac:dyDescent="0.3">
      <c r="A4797" t="s">
        <v>9749</v>
      </c>
      <c r="B4797" t="s">
        <v>9750</v>
      </c>
      <c r="C4797" t="str">
        <f>IFERROR(VLOOKUP(Table1[[#This Row],[Ticker]],[1]!Table1[[Symbol]:[Industry]],2,FALSE),"-")</f>
        <v>-</v>
      </c>
      <c r="D4797" t="s">
        <v>214</v>
      </c>
      <c r="E4797">
        <v>0.114264</v>
      </c>
      <c r="F4797">
        <v>12</v>
      </c>
      <c r="G4797">
        <v>-26.4020366998034</v>
      </c>
      <c r="H4797">
        <v>-5.0559641897787397</v>
      </c>
      <c r="I4797">
        <v>-11.909813172684499</v>
      </c>
      <c r="J4797">
        <v>-0.76243741453936598</v>
      </c>
      <c r="K4797">
        <v>12</v>
      </c>
      <c r="L4797">
        <v>12</v>
      </c>
      <c r="M4797">
        <v>50</v>
      </c>
      <c r="O4797">
        <v>0</v>
      </c>
      <c r="P4797">
        <v>0</v>
      </c>
    </row>
    <row r="4798" spans="1:16" hidden="1" x14ac:dyDescent="0.3">
      <c r="A4798" t="s">
        <v>9751</v>
      </c>
      <c r="B4798" t="s">
        <v>9752</v>
      </c>
      <c r="C4798" t="str">
        <f>IFERROR(VLOOKUP(Table1[[#This Row],[Ticker]],[1]!Table1[[Symbol]:[Industry]],2,FALSE),"-")</f>
        <v>-</v>
      </c>
      <c r="D4798" t="s">
        <v>130</v>
      </c>
      <c r="E4798">
        <v>0.105825</v>
      </c>
      <c r="F4798">
        <v>4.25</v>
      </c>
      <c r="G4798">
        <v>-26.4020366998034</v>
      </c>
      <c r="H4798">
        <v>-5.0559641897787397</v>
      </c>
      <c r="I4798">
        <v>-11.909813172684499</v>
      </c>
      <c r="J4798">
        <v>-0.76243741453936598</v>
      </c>
      <c r="K4798">
        <v>4.2499999864615203</v>
      </c>
      <c r="L4798">
        <v>4.2497393428861603</v>
      </c>
      <c r="M4798">
        <v>100</v>
      </c>
      <c r="O4798">
        <v>0</v>
      </c>
      <c r="P4798">
        <v>0</v>
      </c>
    </row>
    <row r="4799" spans="1:16" hidden="1" x14ac:dyDescent="0.3">
      <c r="A4799" t="s">
        <v>9753</v>
      </c>
      <c r="B4799" t="s">
        <v>9754</v>
      </c>
      <c r="C4799" t="str">
        <f>IFERROR(VLOOKUP(Table1[[#This Row],[Ticker]],[1]!Table1[[Symbol]:[Industry]],2,FALSE),"-")</f>
        <v>-</v>
      </c>
      <c r="D4799" t="s">
        <v>166</v>
      </c>
      <c r="E4799">
        <v>9.7919999999999993E-2</v>
      </c>
      <c r="F4799">
        <v>2.04</v>
      </c>
      <c r="G4799">
        <v>-6.4020366998034604</v>
      </c>
      <c r="H4799">
        <v>-0.44057957439412099</v>
      </c>
      <c r="I4799">
        <v>8.0901868273154598</v>
      </c>
      <c r="J4799">
        <v>-0.76243741453936598</v>
      </c>
      <c r="K4799">
        <v>1.93731272448596</v>
      </c>
      <c r="L4799">
        <v>1.7940244564594701</v>
      </c>
      <c r="M4799">
        <v>100</v>
      </c>
      <c r="N4799">
        <v>0</v>
      </c>
      <c r="O4799">
        <v>0</v>
      </c>
      <c r="P4799">
        <v>19.999999999999901</v>
      </c>
    </row>
    <row r="4800" spans="1:16" hidden="1" x14ac:dyDescent="0.3">
      <c r="A4800" t="s">
        <v>9755</v>
      </c>
      <c r="B4800" t="s">
        <v>9756</v>
      </c>
      <c r="C4800" t="str">
        <f>IFERROR(VLOOKUP(Table1[[#This Row],[Ticker]],[1]!Table1[[Symbol]:[Industry]],2,FALSE),"-")</f>
        <v>-</v>
      </c>
      <c r="D4800" t="s">
        <v>413</v>
      </c>
      <c r="E4800">
        <v>9.7884604062407093E-2</v>
      </c>
      <c r="F4800">
        <v>4.63</v>
      </c>
      <c r="G4800">
        <v>-10.6520366998034</v>
      </c>
      <c r="H4800">
        <v>10.6940358102212</v>
      </c>
      <c r="I4800">
        <v>3.84018682731545</v>
      </c>
      <c r="J4800">
        <v>-0.76243741453936598</v>
      </c>
      <c r="K4800">
        <v>4.3464423656689002</v>
      </c>
      <c r="L4800">
        <v>4.1140195415218903</v>
      </c>
      <c r="M4800">
        <v>50</v>
      </c>
      <c r="N4800">
        <v>0</v>
      </c>
      <c r="O4800">
        <v>0</v>
      </c>
      <c r="P4800">
        <v>15.749999999999901</v>
      </c>
    </row>
    <row r="4801" spans="1:17" hidden="1" x14ac:dyDescent="0.3">
      <c r="A4801" t="s">
        <v>9757</v>
      </c>
      <c r="B4801" t="s">
        <v>9758</v>
      </c>
      <c r="C4801" t="str">
        <f>IFERROR(VLOOKUP(Table1[[#This Row],[Ticker]],[1]!Table1[[Symbol]:[Industry]],2,FALSE),"-")</f>
        <v>-</v>
      </c>
      <c r="D4801" t="s">
        <v>553</v>
      </c>
      <c r="E4801">
        <v>9.1329431639917899E-2</v>
      </c>
      <c r="F4801">
        <v>4.55</v>
      </c>
      <c r="G4801">
        <v>-26.4020366998034</v>
      </c>
      <c r="H4801">
        <v>-5.0559641897787397</v>
      </c>
      <c r="I4801">
        <v>-11.909813172684499</v>
      </c>
      <c r="J4801">
        <v>-0.76243741453936598</v>
      </c>
      <c r="K4801">
        <v>4.55</v>
      </c>
      <c r="L4801">
        <v>4.5499999999999803</v>
      </c>
      <c r="M4801">
        <v>50</v>
      </c>
      <c r="O4801">
        <v>0</v>
      </c>
      <c r="P4801">
        <v>0</v>
      </c>
    </row>
    <row r="4802" spans="1:17" hidden="1" x14ac:dyDescent="0.3">
      <c r="A4802" t="s">
        <v>9759</v>
      </c>
      <c r="B4802" t="s">
        <v>9760</v>
      </c>
      <c r="C4802" t="str">
        <f>IFERROR(VLOOKUP(Table1[[#This Row],[Ticker]],[1]!Table1[[Symbol]:[Industry]],2,FALSE),"-")</f>
        <v>-</v>
      </c>
      <c r="D4802" t="s">
        <v>130</v>
      </c>
      <c r="E4802">
        <v>9.0601812000000004E-2</v>
      </c>
      <c r="F4802">
        <v>0.44</v>
      </c>
      <c r="G4802">
        <v>-16.4020366998034</v>
      </c>
      <c r="H4802">
        <v>-5.0559641897787397</v>
      </c>
      <c r="I4802">
        <v>-11.909813172684499</v>
      </c>
      <c r="J4802">
        <v>-0.76243741453936598</v>
      </c>
      <c r="K4802">
        <v>0.43998532544040603</v>
      </c>
      <c r="L4802">
        <v>0.43384831966274001</v>
      </c>
      <c r="M4802">
        <v>50</v>
      </c>
      <c r="O4802">
        <v>0</v>
      </c>
      <c r="P4802">
        <v>9.9999999999999805</v>
      </c>
    </row>
    <row r="4803" spans="1:17" hidden="1" x14ac:dyDescent="0.3">
      <c r="A4803" t="s">
        <v>9761</v>
      </c>
      <c r="B4803" t="s">
        <v>9762</v>
      </c>
      <c r="C4803" t="str">
        <f>IFERROR(VLOOKUP(Table1[[#This Row],[Ticker]],[1]!Table1[[Symbol]:[Industry]],2,FALSE),"-")</f>
        <v>-</v>
      </c>
      <c r="D4803" t="s">
        <v>613</v>
      </c>
      <c r="E4803">
        <v>8.9298000000000002E-2</v>
      </c>
      <c r="F4803">
        <v>38.74</v>
      </c>
      <c r="G4803">
        <v>-21.415586835304801</v>
      </c>
      <c r="H4803">
        <v>-5.0559641897787397</v>
      </c>
      <c r="I4803">
        <v>-11.909813172684499</v>
      </c>
      <c r="J4803">
        <v>-0.76243741453936598</v>
      </c>
      <c r="K4803">
        <v>38.7391838247365</v>
      </c>
      <c r="L4803">
        <v>38.444155991312201</v>
      </c>
      <c r="M4803">
        <v>50</v>
      </c>
      <c r="O4803">
        <v>0</v>
      </c>
      <c r="P4803">
        <v>4.9864498644986499</v>
      </c>
    </row>
    <row r="4804" spans="1:17" hidden="1" x14ac:dyDescent="0.3">
      <c r="A4804" t="s">
        <v>9763</v>
      </c>
      <c r="B4804" t="s">
        <v>9764</v>
      </c>
      <c r="C4804" t="str">
        <f>IFERROR(VLOOKUP(Table1[[#This Row],[Ticker]],[1]!Table1[[Symbol]:[Industry]],2,FALSE),"-")</f>
        <v>-</v>
      </c>
      <c r="E4804">
        <v>8.1900000000000001E-2</v>
      </c>
      <c r="F4804">
        <v>0.13</v>
      </c>
      <c r="G4804">
        <v>-26.4020366998034</v>
      </c>
      <c r="H4804">
        <v>-5.0559641897787397</v>
      </c>
      <c r="I4804">
        <v>-11.909813172684499</v>
      </c>
      <c r="J4804">
        <v>-0.76243741453936598</v>
      </c>
      <c r="K4804">
        <v>0.12999999999999901</v>
      </c>
      <c r="L4804">
        <v>0.12999999999999901</v>
      </c>
      <c r="M4804">
        <v>50</v>
      </c>
      <c r="O4804">
        <v>0</v>
      </c>
      <c r="P4804">
        <v>0</v>
      </c>
    </row>
    <row r="4805" spans="1:17" hidden="1" x14ac:dyDescent="0.3">
      <c r="A4805" t="s">
        <v>9765</v>
      </c>
      <c r="B4805" t="s">
        <v>9766</v>
      </c>
      <c r="C4805" t="str">
        <f>IFERROR(VLOOKUP(Table1[[#This Row],[Ticker]],[1]!Table1[[Symbol]:[Industry]],2,FALSE),"-")</f>
        <v>-</v>
      </c>
      <c r="D4805" t="s">
        <v>553</v>
      </c>
      <c r="E4805">
        <v>7.0599999999999996E-2</v>
      </c>
      <c r="F4805">
        <v>3.53</v>
      </c>
      <c r="G4805">
        <v>-16.433189347778502</v>
      </c>
      <c r="H4805">
        <v>-0.308189709066583</v>
      </c>
      <c r="I4805">
        <v>-7.1620386919723797</v>
      </c>
      <c r="J4805">
        <v>-0.76243741453936598</v>
      </c>
      <c r="K4805">
        <v>3.44536794347863</v>
      </c>
      <c r="L4805">
        <v>3.4511920649411301</v>
      </c>
      <c r="M4805">
        <v>100</v>
      </c>
      <c r="N4805">
        <v>0</v>
      </c>
      <c r="O4805">
        <v>0</v>
      </c>
      <c r="P4805">
        <v>9.9688473520249197</v>
      </c>
    </row>
    <row r="4806" spans="1:17" hidden="1" x14ac:dyDescent="0.3">
      <c r="A4806" t="s">
        <v>9767</v>
      </c>
      <c r="B4806" t="s">
        <v>9768</v>
      </c>
      <c r="C4806" t="str">
        <f>IFERROR(VLOOKUP(Table1[[#This Row],[Ticker]],[1]!Table1[[Symbol]:[Industry]],2,FALSE),"-")</f>
        <v>-</v>
      </c>
      <c r="D4806" t="s">
        <v>416</v>
      </c>
      <c r="E4806">
        <v>5.2079951999999999E-2</v>
      </c>
      <c r="F4806">
        <v>1.78</v>
      </c>
      <c r="G4806">
        <v>165.40124198872101</v>
      </c>
      <c r="H4806">
        <v>-0.350081836837559</v>
      </c>
      <c r="I4806">
        <v>19.9420386791673</v>
      </c>
      <c r="J4806">
        <v>-0.76243741453936598</v>
      </c>
      <c r="K4806">
        <v>1.6518121249659401</v>
      </c>
      <c r="L4806">
        <v>1.3294174800652501</v>
      </c>
      <c r="M4806">
        <v>100</v>
      </c>
      <c r="N4806">
        <v>2.2909090909090901</v>
      </c>
      <c r="O4806">
        <v>0</v>
      </c>
      <c r="P4806">
        <v>191.80327868852399</v>
      </c>
    </row>
    <row r="4807" spans="1:17" hidden="1" x14ac:dyDescent="0.3">
      <c r="A4807" t="s">
        <v>9769</v>
      </c>
      <c r="B4807" t="s">
        <v>9770</v>
      </c>
      <c r="C4807" t="str">
        <f>IFERROR(VLOOKUP(Table1[[#This Row],[Ticker]],[1]!Table1[[Symbol]:[Industry]],2,FALSE),"-")</f>
        <v>-</v>
      </c>
      <c r="D4807" t="s">
        <v>177</v>
      </c>
      <c r="E4807">
        <v>5.1029999999999999E-2</v>
      </c>
      <c r="F4807">
        <v>22.68</v>
      </c>
      <c r="G4807">
        <v>-94.726059046172097</v>
      </c>
      <c r="H4807">
        <v>-5.0559641897787397</v>
      </c>
      <c r="I4807">
        <v>-11.909813172684499</v>
      </c>
      <c r="J4807">
        <v>-0.76243741453936598</v>
      </c>
      <c r="K4807">
        <v>22.891265814109101</v>
      </c>
      <c r="L4807">
        <v>35.223065622061299</v>
      </c>
      <c r="M4807">
        <v>0</v>
      </c>
      <c r="O4807">
        <v>215.69664902998201</v>
      </c>
      <c r="P4807">
        <v>4.9999999999999796</v>
      </c>
    </row>
    <row r="4808" spans="1:17" hidden="1" x14ac:dyDescent="0.3">
      <c r="A4808" t="s">
        <v>9771</v>
      </c>
      <c r="B4808" t="s">
        <v>9772</v>
      </c>
      <c r="C4808" t="str">
        <f>IFERROR(VLOOKUP(Table1[[#This Row],[Ticker]],[1]!Table1[[Symbol]:[Industry]],2,FALSE),"-")</f>
        <v>-</v>
      </c>
      <c r="D4808" t="s">
        <v>140</v>
      </c>
      <c r="E4808">
        <v>2.6800000000000001E-2</v>
      </c>
      <c r="F4808">
        <v>1.34</v>
      </c>
      <c r="G4808">
        <v>-26.4020366998034</v>
      </c>
      <c r="H4808">
        <v>-5.0559641897787397</v>
      </c>
      <c r="I4808">
        <v>-11.909813172684499</v>
      </c>
      <c r="J4808">
        <v>-0.76243741453936598</v>
      </c>
      <c r="K4808">
        <v>1.3399999918769001</v>
      </c>
      <c r="L4808">
        <v>1.3398436057317</v>
      </c>
      <c r="M4808">
        <v>100</v>
      </c>
      <c r="O4808">
        <v>0</v>
      </c>
      <c r="P4808">
        <v>0</v>
      </c>
    </row>
    <row r="4809" spans="1:17" hidden="1" x14ac:dyDescent="0.3">
      <c r="A4809" t="s">
        <v>9773</v>
      </c>
      <c r="B4809" t="s">
        <v>9774</v>
      </c>
      <c r="C4809" t="str">
        <f>IFERROR(VLOOKUP(Table1[[#This Row],[Ticker]],[1]!Table1[[Symbol]:[Industry]],2,FALSE),"-")</f>
        <v>-</v>
      </c>
      <c r="D4809" t="s">
        <v>130</v>
      </c>
      <c r="E4809">
        <v>2.4500000000000001E-2</v>
      </c>
      <c r="F4809">
        <v>0.05</v>
      </c>
      <c r="G4809">
        <v>-26.4020366998034</v>
      </c>
      <c r="H4809">
        <v>-5.0559641897787397</v>
      </c>
      <c r="I4809">
        <v>138.09018682731499</v>
      </c>
      <c r="J4809">
        <v>-0.76243741453936598</v>
      </c>
      <c r="K4809">
        <v>4.1628286035536602E-2</v>
      </c>
      <c r="M4809">
        <v>100</v>
      </c>
      <c r="N4809">
        <v>0</v>
      </c>
      <c r="O4809">
        <v>0</v>
      </c>
    </row>
    <row r="4810" spans="1:17" hidden="1" x14ac:dyDescent="0.3">
      <c r="A4810" t="s">
        <v>9775</v>
      </c>
      <c r="B4810" t="s">
        <v>9776</v>
      </c>
      <c r="C4810" t="str">
        <f>IFERROR(VLOOKUP(Table1[[#This Row],[Ticker]],[1]!Table1[[Symbol]:[Industry]],2,FALSE),"-")</f>
        <v>-</v>
      </c>
      <c r="E4810">
        <v>4.9799999999999996E-4</v>
      </c>
      <c r="F4810">
        <v>0.02</v>
      </c>
      <c r="G4810">
        <v>-26.4020366998034</v>
      </c>
      <c r="H4810">
        <v>-5.0559641897787397</v>
      </c>
      <c r="I4810">
        <v>-11.909813172684499</v>
      </c>
      <c r="J4810">
        <v>-0.76243741453936598</v>
      </c>
      <c r="K4810">
        <v>0.02</v>
      </c>
      <c r="L4810">
        <v>0.02</v>
      </c>
      <c r="M4810">
        <v>50</v>
      </c>
      <c r="O4810">
        <v>0</v>
      </c>
      <c r="P4810">
        <v>0</v>
      </c>
    </row>
    <row r="4811" spans="1:17" hidden="1" x14ac:dyDescent="0.3">
      <c r="A4811" t="s">
        <v>9777</v>
      </c>
      <c r="B4811" t="s">
        <v>9778</v>
      </c>
      <c r="C4811" t="str">
        <f>IFERROR(VLOOKUP(Table1[[#This Row],[Ticker]],[1]!Table1[[Symbol]:[Industry]],2,FALSE),"-")</f>
        <v>-</v>
      </c>
      <c r="D4811" t="s">
        <v>1315</v>
      </c>
      <c r="E4811">
        <v>0</v>
      </c>
      <c r="F4811">
        <v>1232.0999999999999</v>
      </c>
      <c r="G4811">
        <v>-19.208843611115199</v>
      </c>
      <c r="H4811">
        <v>-4.0755880654941903</v>
      </c>
      <c r="I4811">
        <v>-7.3625458605700898</v>
      </c>
      <c r="J4811">
        <v>-0.35674635762879597</v>
      </c>
      <c r="K4811">
        <v>1224.1090638757</v>
      </c>
      <c r="L4811">
        <v>1196.4684045997201</v>
      </c>
      <c r="M4811">
        <v>36.382996971611497</v>
      </c>
      <c r="N4811">
        <v>0.91832653780526297</v>
      </c>
      <c r="O4811">
        <v>2.50791331872413</v>
      </c>
      <c r="P4811">
        <v>7.5130890052355896</v>
      </c>
      <c r="Q4811">
        <v>-0.13193077695746</v>
      </c>
    </row>
    <row r="4812" spans="1:17" hidden="1" x14ac:dyDescent="0.3">
      <c r="A4812" t="s">
        <v>9779</v>
      </c>
      <c r="B4812" t="s">
        <v>9780</v>
      </c>
      <c r="C4812" t="str">
        <f>IFERROR(VLOOKUP(Table1[[#This Row],[Ticker]],[1]!Table1[[Symbol]:[Industry]],2,FALSE),"-")</f>
        <v>-</v>
      </c>
      <c r="D4812" t="s">
        <v>1315</v>
      </c>
      <c r="E4812">
        <v>0</v>
      </c>
      <c r="F4812">
        <v>1222.92</v>
      </c>
      <c r="G4812">
        <v>-19.065268599253098</v>
      </c>
      <c r="H4812">
        <v>-4.4590156261604896</v>
      </c>
      <c r="I4812">
        <v>-8.0657168792187406</v>
      </c>
      <c r="J4812">
        <v>-0.61899596733811402</v>
      </c>
      <c r="K4812">
        <v>1213.35979499573</v>
      </c>
      <c r="L4812">
        <v>1187.6028104197501</v>
      </c>
      <c r="M4812">
        <v>36.058663394519002</v>
      </c>
      <c r="N4812">
        <v>1.0630307476261001</v>
      </c>
      <c r="O4812">
        <v>2.8358355411637501</v>
      </c>
      <c r="P4812">
        <v>9.04324565314311</v>
      </c>
      <c r="Q4812">
        <v>-0.13333261542483699</v>
      </c>
    </row>
    <row r="4813" spans="1:17" hidden="1" x14ac:dyDescent="0.3">
      <c r="A4813" t="s">
        <v>9781</v>
      </c>
      <c r="B4813" t="s">
        <v>9782</v>
      </c>
      <c r="C4813" t="str">
        <f>IFERROR(VLOOKUP(Table1[[#This Row],[Ticker]],[1]!Table1[[Symbol]:[Industry]],2,FALSE),"-")</f>
        <v>-</v>
      </c>
      <c r="D4813" t="s">
        <v>711</v>
      </c>
      <c r="E4813">
        <v>0</v>
      </c>
      <c r="F4813">
        <v>53.24</v>
      </c>
      <c r="G4813">
        <v>-8.7211719974317106</v>
      </c>
      <c r="H4813">
        <v>0.88560706959750402</v>
      </c>
      <c r="I4813">
        <v>-1.9529780459780599</v>
      </c>
      <c r="J4813">
        <v>-1.0966992529794699</v>
      </c>
      <c r="K4813">
        <v>51.422262498377997</v>
      </c>
      <c r="L4813">
        <v>48.263154963977399</v>
      </c>
      <c r="M4813">
        <v>37.853305265548997</v>
      </c>
      <c r="N4813">
        <v>0.16885414863210199</v>
      </c>
      <c r="O4813">
        <v>4.2449286250938902</v>
      </c>
      <c r="P4813">
        <v>24.806601340897299</v>
      </c>
      <c r="Q4813">
        <v>7.2054511565187995E-2</v>
      </c>
    </row>
    <row r="4814" spans="1:17" hidden="1" x14ac:dyDescent="0.3">
      <c r="A4814" t="s">
        <v>9783</v>
      </c>
      <c r="B4814" t="s">
        <v>9784</v>
      </c>
      <c r="C4814" t="str">
        <f>IFERROR(VLOOKUP(Table1[[#This Row],[Ticker]],[1]!Table1[[Symbol]:[Industry]],2,FALSE),"-")</f>
        <v>-</v>
      </c>
      <c r="D4814" t="s">
        <v>711</v>
      </c>
      <c r="E4814">
        <v>0</v>
      </c>
      <c r="F4814">
        <v>26.23</v>
      </c>
      <c r="G4814">
        <v>-10.942929384018599</v>
      </c>
      <c r="H4814">
        <v>0.86695670271619196</v>
      </c>
      <c r="I4814">
        <v>-5.3660867824980896</v>
      </c>
      <c r="J4814">
        <v>-1.74840631859701</v>
      </c>
      <c r="K4814">
        <v>25.215535289093101</v>
      </c>
      <c r="L4814">
        <v>23.953089141791999</v>
      </c>
      <c r="M4814">
        <v>42.1652590342811</v>
      </c>
      <c r="N4814">
        <v>0.594256213355979</v>
      </c>
      <c r="O4814">
        <v>2.47807853602743</v>
      </c>
      <c r="P4814">
        <v>20.045766590389</v>
      </c>
      <c r="Q4814">
        <v>-2.5629607369169999E-2</v>
      </c>
    </row>
    <row r="4815" spans="1:17" hidden="1" x14ac:dyDescent="0.3">
      <c r="A4815" t="s">
        <v>9785</v>
      </c>
      <c r="B4815" t="s">
        <v>9786</v>
      </c>
      <c r="C4815" t="str">
        <f>IFERROR(VLOOKUP(Table1[[#This Row],[Ticker]],[1]!Table1[[Symbol]:[Industry]],2,FALSE),"-")</f>
        <v>-</v>
      </c>
      <c r="D4815" t="s">
        <v>711</v>
      </c>
      <c r="E4815">
        <v>0</v>
      </c>
      <c r="F4815">
        <v>21.86</v>
      </c>
      <c r="G4815">
        <v>31.094177333512999</v>
      </c>
      <c r="H4815">
        <v>0.451282187032856</v>
      </c>
      <c r="I4815">
        <v>10.029161558168299</v>
      </c>
      <c r="J4815">
        <v>-0.34864431109109101</v>
      </c>
      <c r="K4815">
        <v>20.631233264916201</v>
      </c>
      <c r="L4815">
        <v>18.252227553677798</v>
      </c>
      <c r="M4815">
        <v>39.917065374287702</v>
      </c>
      <c r="N4815">
        <v>1.37379337022643</v>
      </c>
      <c r="O4815">
        <v>4.6203110704483104</v>
      </c>
      <c r="P4815">
        <v>58.981818181818099</v>
      </c>
      <c r="Q4815">
        <v>8.1438948753974005E-2</v>
      </c>
    </row>
    <row r="4816" spans="1:17" hidden="1" x14ac:dyDescent="0.3">
      <c r="A4816" t="s">
        <v>9787</v>
      </c>
      <c r="B4816" t="s">
        <v>9788</v>
      </c>
      <c r="C4816" t="str">
        <f>IFERROR(VLOOKUP(Table1[[#This Row],[Ticker]],[1]!Table1[[Symbol]:[Industry]],2,FALSE),"-")</f>
        <v>-</v>
      </c>
      <c r="D4816" t="s">
        <v>711</v>
      </c>
      <c r="E4816">
        <v>0</v>
      </c>
      <c r="F4816">
        <v>29.66</v>
      </c>
      <c r="G4816">
        <v>23.813207665858702</v>
      </c>
      <c r="H4816">
        <v>5.5472337713515698E-3</v>
      </c>
      <c r="I4816">
        <v>9.94721229978874</v>
      </c>
      <c r="J4816">
        <v>1.6707359919033999</v>
      </c>
      <c r="K4816">
        <v>28.303615790083299</v>
      </c>
      <c r="L4816">
        <v>25.383805102051401</v>
      </c>
      <c r="M4816">
        <v>46.770192321881197</v>
      </c>
      <c r="N4816">
        <v>1.3775414621219599</v>
      </c>
      <c r="O4816">
        <v>9.40660822656778</v>
      </c>
      <c r="P4816">
        <v>51.985652062516003</v>
      </c>
      <c r="Q4816">
        <v>-1.7638996257211999E-2</v>
      </c>
    </row>
    <row r="4817" spans="1:17" hidden="1" x14ac:dyDescent="0.3">
      <c r="A4817" t="s">
        <v>9789</v>
      </c>
      <c r="B4817" t="s">
        <v>9790</v>
      </c>
      <c r="C4817" t="str">
        <f>IFERROR(VLOOKUP(Table1[[#This Row],[Ticker]],[1]!Table1[[Symbol]:[Industry]],2,FALSE),"-")</f>
        <v>-</v>
      </c>
      <c r="D4817" t="s">
        <v>711</v>
      </c>
      <c r="E4817">
        <v>0</v>
      </c>
      <c r="F4817">
        <v>41.56</v>
      </c>
      <c r="G4817">
        <v>9.6372431692636393</v>
      </c>
      <c r="H4817">
        <v>3.4008093087399698</v>
      </c>
      <c r="I4817">
        <v>-3.8494907597880199</v>
      </c>
      <c r="J4817">
        <v>-0.861668374598903</v>
      </c>
      <c r="K4817">
        <v>37.811074387213097</v>
      </c>
      <c r="L4817">
        <v>36.293393110440597</v>
      </c>
      <c r="M4817">
        <v>42.372329352446798</v>
      </c>
      <c r="N4817">
        <v>1.4676540135914999</v>
      </c>
      <c r="O4817">
        <v>0.55341674687199305</v>
      </c>
      <c r="P4817">
        <v>47.375886524822697</v>
      </c>
      <c r="Q4817">
        <v>2.6969867049001998E-2</v>
      </c>
    </row>
    <row r="4818" spans="1:17" hidden="1" x14ac:dyDescent="0.3">
      <c r="A4818" t="s">
        <v>9791</v>
      </c>
      <c r="B4818" t="s">
        <v>9792</v>
      </c>
      <c r="C4818" t="str">
        <f>IFERROR(VLOOKUP(Table1[[#This Row],[Ticker]],[1]!Table1[[Symbol]:[Industry]],2,FALSE),"-")</f>
        <v>-</v>
      </c>
      <c r="D4818" t="s">
        <v>711</v>
      </c>
      <c r="E4818">
        <v>0</v>
      </c>
      <c r="F4818">
        <v>38.840000000000003</v>
      </c>
      <c r="G4818">
        <v>12.959283716414699</v>
      </c>
      <c r="H4818">
        <v>-8.5839257676626701E-2</v>
      </c>
      <c r="I4818">
        <v>5.6090975686165399</v>
      </c>
      <c r="J4818">
        <v>-0.68475745596867499</v>
      </c>
      <c r="K4818">
        <v>36.867477171817697</v>
      </c>
      <c r="L4818">
        <v>33.544268268805801</v>
      </c>
      <c r="M4818">
        <v>37.855201331873801</v>
      </c>
      <c r="N4818">
        <v>0.53885226985932599</v>
      </c>
      <c r="O4818">
        <v>0.64366632337795604</v>
      </c>
      <c r="P4818">
        <v>60.495867768594998</v>
      </c>
      <c r="Q4818">
        <v>5.8879591037521002E-2</v>
      </c>
    </row>
    <row r="4819" spans="1:17" hidden="1" x14ac:dyDescent="0.3">
      <c r="A4819" t="s">
        <v>9793</v>
      </c>
      <c r="B4819" t="s">
        <v>9794</v>
      </c>
      <c r="C4819" t="str">
        <f>IFERROR(VLOOKUP(Table1[[#This Row],[Ticker]],[1]!Table1[[Symbol]:[Industry]],2,FALSE),"-")</f>
        <v>-</v>
      </c>
      <c r="D4819" t="s">
        <v>711</v>
      </c>
      <c r="E4819">
        <v>0</v>
      </c>
      <c r="F4819">
        <v>53</v>
      </c>
      <c r="G4819">
        <v>-8.7810868551518908</v>
      </c>
      <c r="H4819">
        <v>-0.62558444294330695</v>
      </c>
      <c r="I4819">
        <v>-1.88282542097185</v>
      </c>
      <c r="J4819">
        <v>-2.3834547426556401</v>
      </c>
      <c r="K4819">
        <v>51.259954028988901</v>
      </c>
      <c r="L4819">
        <v>48.111001388321803</v>
      </c>
      <c r="M4819">
        <v>38.548106434567202</v>
      </c>
      <c r="N4819">
        <v>0.52532393068554695</v>
      </c>
      <c r="O4819">
        <v>2.8301886792452899</v>
      </c>
      <c r="P4819">
        <v>25.443786982248501</v>
      </c>
      <c r="Q4819">
        <v>-3.9160773297699998E-4</v>
      </c>
    </row>
    <row r="4820" spans="1:17" hidden="1" x14ac:dyDescent="0.3">
      <c r="A4820" t="s">
        <v>9795</v>
      </c>
      <c r="B4820" t="s">
        <v>9796</v>
      </c>
      <c r="C4820" t="str">
        <f>IFERROR(VLOOKUP(Table1[[#This Row],[Ticker]],[1]!Table1[[Symbol]:[Industry]],2,FALSE),"-")</f>
        <v>-</v>
      </c>
      <c r="D4820" t="s">
        <v>711</v>
      </c>
      <c r="E4820">
        <v>0</v>
      </c>
      <c r="F4820">
        <v>155.53</v>
      </c>
      <c r="G4820">
        <v>10.9587250680729</v>
      </c>
      <c r="H4820">
        <v>2.0694116580640598</v>
      </c>
      <c r="I4820">
        <v>6.07683528733671</v>
      </c>
      <c r="J4820">
        <v>0.326312173055471</v>
      </c>
      <c r="K4820">
        <v>145.868024354136</v>
      </c>
      <c r="L4820">
        <v>134.500840458238</v>
      </c>
      <c r="M4820">
        <v>34.574083232051997</v>
      </c>
      <c r="N4820">
        <v>0.73498433321735002</v>
      </c>
      <c r="O4820">
        <v>0.41792580209605301</v>
      </c>
      <c r="P4820">
        <v>41.378056540314503</v>
      </c>
      <c r="Q4820">
        <v>3.8010026247456002E-2</v>
      </c>
    </row>
    <row r="4821" spans="1:17" hidden="1" x14ac:dyDescent="0.3">
      <c r="A4821" t="s">
        <v>9797</v>
      </c>
      <c r="B4821" t="s">
        <v>9798</v>
      </c>
      <c r="C4821" t="str">
        <f>IFERROR(VLOOKUP(Table1[[#This Row],[Ticker]],[1]!Table1[[Symbol]:[Industry]],2,FALSE),"-")</f>
        <v>-</v>
      </c>
      <c r="D4821" t="s">
        <v>548</v>
      </c>
      <c r="E4821">
        <v>0</v>
      </c>
      <c r="F4821">
        <v>89.28</v>
      </c>
      <c r="G4821">
        <v>-33.691756325971603</v>
      </c>
      <c r="H4821">
        <v>-22.896648850739901</v>
      </c>
      <c r="I4821">
        <v>-23.162298262147701</v>
      </c>
      <c r="J4821">
        <v>-6.5229552138921196</v>
      </c>
      <c r="K4821">
        <v>93.315235387122101</v>
      </c>
      <c r="L4821">
        <v>97.991804477697798</v>
      </c>
      <c r="M4821">
        <v>70.236447926634199</v>
      </c>
      <c r="N4821">
        <v>0.62932674020540103</v>
      </c>
      <c r="O4821">
        <v>48.185483870967701</v>
      </c>
      <c r="P4821">
        <v>35.190793458509901</v>
      </c>
      <c r="Q4821">
        <v>0.14567341613641299</v>
      </c>
    </row>
    <row r="4822" spans="1:17" hidden="1" x14ac:dyDescent="0.3">
      <c r="A4822" t="s">
        <v>9799</v>
      </c>
      <c r="B4822" t="s">
        <v>9800</v>
      </c>
      <c r="C4822" t="str">
        <f>IFERROR(VLOOKUP(Table1[[#This Row],[Ticker]],[1]!Table1[[Symbol]:[Industry]],2,FALSE),"-")</f>
        <v>-</v>
      </c>
      <c r="D4822" t="s">
        <v>711</v>
      </c>
      <c r="E4822">
        <v>0</v>
      </c>
      <c r="F4822">
        <v>275</v>
      </c>
      <c r="G4822">
        <v>7.2358289819926203</v>
      </c>
      <c r="H4822">
        <v>-1.1179667033941401</v>
      </c>
      <c r="I4822">
        <v>5.5463009519470798</v>
      </c>
      <c r="J4822">
        <v>-0.79174251729037703</v>
      </c>
      <c r="K4822">
        <v>261.18223505410299</v>
      </c>
      <c r="L4822">
        <v>240.118886097391</v>
      </c>
      <c r="M4822">
        <v>38.8935273072047</v>
      </c>
      <c r="N4822">
        <v>0.96754881645604296</v>
      </c>
      <c r="O4822">
        <v>1.0581818181818201</v>
      </c>
      <c r="P4822">
        <v>36.986301369863</v>
      </c>
      <c r="Q4822">
        <v>1.8802390589823002E-2</v>
      </c>
    </row>
    <row r="4823" spans="1:17" hidden="1" x14ac:dyDescent="0.3">
      <c r="A4823" t="s">
        <v>9801</v>
      </c>
      <c r="B4823" t="s">
        <v>9802</v>
      </c>
      <c r="C4823" t="str">
        <f>IFERROR(VLOOKUP(Table1[[#This Row],[Ticker]],[1]!Table1[[Symbol]:[Industry]],2,FALSE),"-")</f>
        <v>-</v>
      </c>
      <c r="D4823" t="s">
        <v>214</v>
      </c>
      <c r="E4823">
        <v>0</v>
      </c>
      <c r="F4823">
        <v>1528.85</v>
      </c>
      <c r="G4823">
        <v>-11.795589923191701</v>
      </c>
      <c r="H4823">
        <v>-4.3903904192869296</v>
      </c>
      <c r="I4823">
        <v>-3.28428473472938</v>
      </c>
      <c r="J4823">
        <v>8.4992376887802895E-2</v>
      </c>
      <c r="K4823">
        <v>1551.8637882581099</v>
      </c>
      <c r="L4823">
        <v>1508.7359396504601</v>
      </c>
      <c r="M4823">
        <v>62.226032105996701</v>
      </c>
      <c r="N4823">
        <v>0.87673125329274704</v>
      </c>
      <c r="O4823">
        <v>42.263793047061498</v>
      </c>
      <c r="P4823">
        <v>31.169833983956</v>
      </c>
      <c r="Q4823">
        <v>6.3467078324692006E-2</v>
      </c>
    </row>
    <row r="4824" spans="1:17" hidden="1" x14ac:dyDescent="0.3">
      <c r="A4824" t="s">
        <v>9803</v>
      </c>
      <c r="B4824" t="s">
        <v>9804</v>
      </c>
      <c r="C4824" t="str">
        <f>IFERROR(VLOOKUP(Table1[[#This Row],[Ticker]],[1]!Table1[[Symbol]:[Industry]],2,FALSE),"-")</f>
        <v>-</v>
      </c>
      <c r="D4824" t="s">
        <v>711</v>
      </c>
      <c r="E4824">
        <v>0</v>
      </c>
      <c r="F4824">
        <v>268.2</v>
      </c>
      <c r="G4824">
        <v>1.5315637581244099</v>
      </c>
      <c r="H4824">
        <v>-2.50594457424324</v>
      </c>
      <c r="I4824">
        <v>1.45564460058453</v>
      </c>
      <c r="J4824">
        <v>-1.6947500045492301</v>
      </c>
      <c r="K4824">
        <v>254.999503827182</v>
      </c>
      <c r="L4824">
        <v>237.79801739398701</v>
      </c>
      <c r="M4824">
        <v>30.520322535784199</v>
      </c>
      <c r="N4824">
        <v>1.4877502377993601</v>
      </c>
      <c r="O4824">
        <v>8.8739746457867401</v>
      </c>
      <c r="P4824">
        <v>31.793611793611799</v>
      </c>
      <c r="Q4824">
        <v>1.6721317295981999E-2</v>
      </c>
    </row>
    <row r="4825" spans="1:17" hidden="1" x14ac:dyDescent="0.3">
      <c r="A4825" t="s">
        <v>9805</v>
      </c>
      <c r="B4825" t="s">
        <v>9806</v>
      </c>
      <c r="C4825" t="str">
        <f>IFERROR(VLOOKUP(Table1[[#This Row],[Ticker]],[1]!Table1[[Symbol]:[Industry]],2,FALSE),"-")</f>
        <v>-</v>
      </c>
      <c r="D4825" t="s">
        <v>711</v>
      </c>
      <c r="E4825">
        <v>0</v>
      </c>
      <c r="F4825">
        <v>747.13</v>
      </c>
      <c r="G4825">
        <v>42.166509427312299</v>
      </c>
      <c r="H4825">
        <v>1.47228439779188</v>
      </c>
      <c r="I4825">
        <v>22.747024834668899</v>
      </c>
      <c r="J4825">
        <v>0.98868233075230905</v>
      </c>
      <c r="K4825">
        <v>704.75188882007205</v>
      </c>
      <c r="L4825">
        <v>604.36044952068596</v>
      </c>
      <c r="M4825">
        <v>33.773001793398997</v>
      </c>
      <c r="N4825">
        <v>0.469156647769855</v>
      </c>
      <c r="O4825">
        <v>1.05336420703223</v>
      </c>
      <c r="P4825">
        <v>73.348027842227296</v>
      </c>
      <c r="Q4825">
        <v>3.7138248543373997E-2</v>
      </c>
    </row>
    <row r="4826" spans="1:17" hidden="1" x14ac:dyDescent="0.3">
      <c r="A4826" t="s">
        <v>9807</v>
      </c>
      <c r="B4826" t="s">
        <v>9808</v>
      </c>
      <c r="C4826" t="str">
        <f>IFERROR(VLOOKUP(Table1[[#This Row],[Ticker]],[1]!Table1[[Symbol]:[Industry]],2,FALSE),"-")</f>
        <v>-</v>
      </c>
      <c r="D4826" t="s">
        <v>711</v>
      </c>
      <c r="E4826">
        <v>0</v>
      </c>
      <c r="F4826">
        <v>260.89999999999998</v>
      </c>
      <c r="G4826">
        <v>0.139452713917151</v>
      </c>
      <c r="H4826">
        <v>0.57317488306894004</v>
      </c>
      <c r="I4826">
        <v>0.77050124383095997</v>
      </c>
      <c r="J4826">
        <v>-0.212754539275093</v>
      </c>
      <c r="K4826">
        <v>248.849356642195</v>
      </c>
      <c r="L4826">
        <v>231.83609752073099</v>
      </c>
      <c r="M4826">
        <v>38.590708796903002</v>
      </c>
      <c r="N4826">
        <v>0.64352480346661101</v>
      </c>
      <c r="O4826">
        <v>5.4005366040628697</v>
      </c>
      <c r="P4826">
        <v>31.1055276381909</v>
      </c>
      <c r="Q4826">
        <v>1.5258138167479E-2</v>
      </c>
    </row>
    <row r="4827" spans="1:17" hidden="1" x14ac:dyDescent="0.3">
      <c r="A4827" t="s">
        <v>9809</v>
      </c>
      <c r="B4827" t="s">
        <v>9810</v>
      </c>
      <c r="C4827" t="str">
        <f>IFERROR(VLOOKUP(Table1[[#This Row],[Ticker]],[1]!Table1[[Symbol]:[Industry]],2,FALSE),"-")</f>
        <v>-</v>
      </c>
      <c r="D4827" t="s">
        <v>711</v>
      </c>
      <c r="E4827">
        <v>0</v>
      </c>
      <c r="F4827">
        <v>268.72000000000003</v>
      </c>
      <c r="G4827">
        <v>-11.007181201027301</v>
      </c>
      <c r="H4827">
        <v>0.89665219277079</v>
      </c>
      <c r="I4827">
        <v>-5.3763529760463999</v>
      </c>
      <c r="J4827">
        <v>-2.4614576339808498</v>
      </c>
      <c r="K4827">
        <v>258.29921386008698</v>
      </c>
      <c r="L4827">
        <v>245.37964941530001</v>
      </c>
      <c r="M4827">
        <v>43.6990592984979</v>
      </c>
      <c r="N4827">
        <v>1.01624189159412</v>
      </c>
      <c r="O4827">
        <v>2.3035129502828098</v>
      </c>
      <c r="P4827">
        <v>19.777133942500502</v>
      </c>
      <c r="Q4827">
        <v>-2.6504851824225999E-2</v>
      </c>
    </row>
    <row r="4828" spans="1:17" hidden="1" x14ac:dyDescent="0.3">
      <c r="A4828" t="s">
        <v>9811</v>
      </c>
      <c r="B4828" t="s">
        <v>9812</v>
      </c>
      <c r="C4828" t="str">
        <f>IFERROR(VLOOKUP(Table1[[#This Row],[Ticker]],[1]!Table1[[Symbol]:[Industry]],2,FALSE),"-")</f>
        <v>-</v>
      </c>
      <c r="D4828" t="s">
        <v>711</v>
      </c>
      <c r="E4828">
        <v>0</v>
      </c>
      <c r="F4828">
        <v>265.08</v>
      </c>
      <c r="G4828">
        <v>1.3818471435470101</v>
      </c>
      <c r="H4828">
        <v>-0.71484824201458197</v>
      </c>
      <c r="I4828">
        <v>0.607696059456037</v>
      </c>
      <c r="J4828">
        <v>-0.26695393700763198</v>
      </c>
      <c r="K4828">
        <v>252.694416730342</v>
      </c>
      <c r="L4828">
        <v>234.57995820008401</v>
      </c>
      <c r="M4828">
        <v>39.772223044646402</v>
      </c>
      <c r="N4828">
        <v>0.42577942818619602</v>
      </c>
      <c r="O4828">
        <v>0.49419043307681298</v>
      </c>
      <c r="P4828">
        <v>1156.1247216035599</v>
      </c>
      <c r="Q4828">
        <v>-4.0451341168239998E-3</v>
      </c>
    </row>
    <row r="4829" spans="1:17" hidden="1" x14ac:dyDescent="0.3">
      <c r="A4829" t="s">
        <v>9813</v>
      </c>
      <c r="B4829" t="s">
        <v>9814</v>
      </c>
      <c r="C4829" t="str">
        <f>IFERROR(VLOOKUP(Table1[[#This Row],[Ticker]],[1]!Table1[[Symbol]:[Industry]],2,FALSE),"-")</f>
        <v>-</v>
      </c>
      <c r="D4829" t="s">
        <v>259</v>
      </c>
      <c r="E4829">
        <v>0</v>
      </c>
      <c r="F4829">
        <v>162</v>
      </c>
      <c r="G4829">
        <v>8.5979633001965308</v>
      </c>
      <c r="H4829">
        <v>4.4034952696807101</v>
      </c>
      <c r="I4829">
        <v>-4.9791201033775998</v>
      </c>
      <c r="J4829">
        <v>-0.76243741453936598</v>
      </c>
      <c r="K4829">
        <v>146.40079166478</v>
      </c>
      <c r="L4829">
        <v>144.203390330845</v>
      </c>
      <c r="M4829">
        <v>50</v>
      </c>
      <c r="N4829">
        <v>1.0909090909090899</v>
      </c>
      <c r="O4829">
        <v>0</v>
      </c>
      <c r="P4829">
        <v>62</v>
      </c>
    </row>
    <row r="4830" spans="1:17" hidden="1" x14ac:dyDescent="0.3">
      <c r="A4830" t="s">
        <v>9815</v>
      </c>
      <c r="B4830" t="s">
        <v>9816</v>
      </c>
      <c r="C4830" t="str">
        <f>IFERROR(VLOOKUP(Table1[[#This Row],[Ticker]],[1]!Table1[[Symbol]:[Industry]],2,FALSE),"-")</f>
        <v>-</v>
      </c>
      <c r="D4830" t="s">
        <v>711</v>
      </c>
      <c r="E4830">
        <v>0</v>
      </c>
      <c r="F4830">
        <v>894.12</v>
      </c>
      <c r="G4830">
        <v>30.944201751582298</v>
      </c>
      <c r="H4830">
        <v>1.18268768229152</v>
      </c>
      <c r="I4830">
        <v>14.5909437492605</v>
      </c>
      <c r="J4830">
        <v>0.51825044607835502</v>
      </c>
      <c r="K4830">
        <v>844.01416705301904</v>
      </c>
      <c r="L4830">
        <v>741.678795815851</v>
      </c>
      <c r="M4830">
        <v>37.3388535311583</v>
      </c>
      <c r="N4830">
        <v>1.03647010016594</v>
      </c>
      <c r="O4830">
        <v>3.4536751219075699</v>
      </c>
      <c r="P4830">
        <v>91.239252256491397</v>
      </c>
      <c r="Q4830">
        <v>2.6632969630870001E-2</v>
      </c>
    </row>
    <row r="4831" spans="1:17" hidden="1" x14ac:dyDescent="0.3">
      <c r="A4831" t="s">
        <v>9817</v>
      </c>
      <c r="B4831" t="s">
        <v>9818</v>
      </c>
      <c r="C4831" t="str">
        <f>IFERROR(VLOOKUP(Table1[[#This Row],[Ticker]],[1]!Table1[[Symbol]:[Industry]],2,FALSE),"-")</f>
        <v>-</v>
      </c>
      <c r="D4831" t="s">
        <v>711</v>
      </c>
      <c r="E4831">
        <v>0</v>
      </c>
      <c r="F4831">
        <v>858.8</v>
      </c>
      <c r="G4831">
        <v>-3.1705831196628398</v>
      </c>
      <c r="H4831">
        <v>-0.397427604412881</v>
      </c>
      <c r="I4831">
        <v>-1.0826096625542001</v>
      </c>
      <c r="J4831">
        <v>7.4210876696167896E-4</v>
      </c>
      <c r="K4831">
        <v>826.21589994837996</v>
      </c>
      <c r="L4831">
        <v>771.39878078649599</v>
      </c>
      <c r="M4831">
        <v>43.617668529781398</v>
      </c>
      <c r="N4831">
        <v>3.3746898263027201</v>
      </c>
      <c r="O4831">
        <v>15.277130880297999</v>
      </c>
      <c r="P4831">
        <v>39.642276422764198</v>
      </c>
      <c r="Q4831">
        <v>3.5665262196414999E-2</v>
      </c>
    </row>
    <row r="4832" spans="1:17" hidden="1" x14ac:dyDescent="0.3">
      <c r="A4832" t="s">
        <v>9819</v>
      </c>
      <c r="B4832" t="s">
        <v>9820</v>
      </c>
      <c r="C4832" t="str">
        <f>IFERROR(VLOOKUP(Table1[[#This Row],[Ticker]],[1]!Table1[[Symbol]:[Industry]],2,FALSE),"-")</f>
        <v>-</v>
      </c>
      <c r="D4832" t="s">
        <v>711</v>
      </c>
      <c r="E4832">
        <v>0</v>
      </c>
      <c r="F4832">
        <v>283</v>
      </c>
      <c r="G4832">
        <v>6.5304636524911599</v>
      </c>
      <c r="H4832">
        <v>3.600530326747E-2</v>
      </c>
      <c r="I4832">
        <v>3.80347954514676</v>
      </c>
      <c r="J4832">
        <v>-0.54853367122384999</v>
      </c>
      <c r="K4832">
        <v>268.96355599243202</v>
      </c>
      <c r="L4832">
        <v>247.255632891825</v>
      </c>
      <c r="M4832">
        <v>36.174903309900898</v>
      </c>
      <c r="N4832">
        <v>0.63335930247204397</v>
      </c>
      <c r="O4832">
        <v>3.2155477031802202</v>
      </c>
      <c r="P4832">
        <v>61.244373539969203</v>
      </c>
      <c r="Q4832">
        <v>1.2902501101542001E-2</v>
      </c>
    </row>
    <row r="4833" spans="1:17" hidden="1" x14ac:dyDescent="0.3">
      <c r="A4833" t="s">
        <v>9821</v>
      </c>
      <c r="B4833" t="s">
        <v>9822</v>
      </c>
      <c r="C4833" t="str">
        <f>IFERROR(VLOOKUP(Table1[[#This Row],[Ticker]],[1]!Table1[[Symbol]:[Industry]],2,FALSE),"-")</f>
        <v>-</v>
      </c>
      <c r="D4833" t="s">
        <v>711</v>
      </c>
      <c r="E4833">
        <v>0</v>
      </c>
      <c r="F4833">
        <v>906.11</v>
      </c>
      <c r="G4833">
        <v>-1.6652018367869299</v>
      </c>
      <c r="H4833">
        <v>-0.59612716998829196</v>
      </c>
      <c r="I4833">
        <v>9.5279597312618494E-2</v>
      </c>
      <c r="J4833">
        <v>-2.1547757076886702</v>
      </c>
      <c r="K4833">
        <v>864.68379139169201</v>
      </c>
      <c r="L4833">
        <v>808.60877996481395</v>
      </c>
      <c r="M4833">
        <v>36.216852662223999</v>
      </c>
      <c r="N4833">
        <v>0.77316491528341103</v>
      </c>
      <c r="O4833">
        <v>0.74935714206882897</v>
      </c>
      <c r="P4833">
        <v>28.5262411347517</v>
      </c>
      <c r="Q4833">
        <v>1.1367808071405999E-2</v>
      </c>
    </row>
    <row r="4834" spans="1:17" hidden="1" x14ac:dyDescent="0.3">
      <c r="A4834" t="s">
        <v>9823</v>
      </c>
      <c r="B4834" t="s">
        <v>9824</v>
      </c>
      <c r="C4834" t="str">
        <f>IFERROR(VLOOKUP(Table1[[#This Row],[Ticker]],[1]!Table1[[Symbol]:[Industry]],2,FALSE),"-")</f>
        <v>-</v>
      </c>
      <c r="D4834" t="s">
        <v>711</v>
      </c>
      <c r="E4834">
        <v>0</v>
      </c>
      <c r="F4834">
        <v>875.45</v>
      </c>
      <c r="G4834">
        <v>-1.8696820432649499</v>
      </c>
      <c r="H4834">
        <v>-1.58858089885624</v>
      </c>
      <c r="I4834">
        <v>-0.33208665887512501</v>
      </c>
      <c r="J4834">
        <v>-1.57857784540679</v>
      </c>
      <c r="K4834">
        <v>838.35454821226699</v>
      </c>
      <c r="L4834">
        <v>784.14949657964405</v>
      </c>
      <c r="M4834">
        <v>37.423081017166801</v>
      </c>
      <c r="N4834">
        <v>1.02614341531994</v>
      </c>
      <c r="O4834">
        <v>1.07944485693072</v>
      </c>
      <c r="P4834">
        <v>28.338757439821698</v>
      </c>
      <c r="Q4834">
        <v>2.5475784075280001E-3</v>
      </c>
    </row>
    <row r="4835" spans="1:17" hidden="1" x14ac:dyDescent="0.3">
      <c r="A4835" t="s">
        <v>9825</v>
      </c>
      <c r="B4835" t="s">
        <v>9826</v>
      </c>
      <c r="C4835" t="str">
        <f>IFERROR(VLOOKUP(Table1[[#This Row],[Ticker]],[1]!Table1[[Symbol]:[Industry]],2,FALSE),"-")</f>
        <v>-</v>
      </c>
      <c r="D4835" t="s">
        <v>711</v>
      </c>
      <c r="E4835">
        <v>0</v>
      </c>
      <c r="F4835">
        <v>264.33</v>
      </c>
      <c r="G4835">
        <v>-11.4559591210941</v>
      </c>
      <c r="H4835">
        <v>0.52649209098479099</v>
      </c>
      <c r="I4835">
        <v>-5.5994849873563499</v>
      </c>
      <c r="J4835">
        <v>-2.3146762205095199</v>
      </c>
      <c r="K4835">
        <v>255.07643648290599</v>
      </c>
      <c r="L4835">
        <v>242.36269928175699</v>
      </c>
      <c r="M4835">
        <v>45.289626408737497</v>
      </c>
      <c r="N4835">
        <v>0.53858182561790202</v>
      </c>
      <c r="O4835">
        <v>1.9634547724435201</v>
      </c>
      <c r="P4835">
        <v>19.6063348416289</v>
      </c>
    </row>
    <row r="4836" spans="1:17" hidden="1" x14ac:dyDescent="0.3">
      <c r="A4836" t="s">
        <v>9827</v>
      </c>
      <c r="B4836" t="s">
        <v>9828</v>
      </c>
      <c r="C4836" t="str">
        <f>IFERROR(VLOOKUP(Table1[[#This Row],[Ticker]],[1]!Table1[[Symbol]:[Industry]],2,FALSE),"-")</f>
        <v>-</v>
      </c>
      <c r="D4836" t="s">
        <v>711</v>
      </c>
      <c r="E4836">
        <v>0</v>
      </c>
      <c r="F4836">
        <v>415.92</v>
      </c>
      <c r="G4836">
        <v>9.6262207570254201</v>
      </c>
      <c r="H4836">
        <v>2.9783212145123601</v>
      </c>
      <c r="I4836">
        <v>-3.80844865026737</v>
      </c>
      <c r="J4836">
        <v>-1.92871945627737</v>
      </c>
      <c r="K4836">
        <v>378.20254948437901</v>
      </c>
      <c r="L4836">
        <v>363.15962684424102</v>
      </c>
      <c r="M4836">
        <v>43.691570787736502</v>
      </c>
      <c r="N4836">
        <v>1.38746171955645</v>
      </c>
      <c r="O4836">
        <v>0.66599346028082196</v>
      </c>
      <c r="P4836">
        <v>37.081836458916897</v>
      </c>
    </row>
    <row r="4837" spans="1:17" hidden="1" x14ac:dyDescent="0.3">
      <c r="A4837" t="s">
        <v>9829</v>
      </c>
      <c r="B4837" t="s">
        <v>9830</v>
      </c>
      <c r="C4837" t="str">
        <f>IFERROR(VLOOKUP(Table1[[#This Row],[Ticker]],[1]!Table1[[Symbol]:[Industry]],2,FALSE),"-")</f>
        <v>-</v>
      </c>
      <c r="D4837" t="s">
        <v>711</v>
      </c>
      <c r="E4837">
        <v>0</v>
      </c>
      <c r="F4837">
        <v>534.87</v>
      </c>
      <c r="G4837">
        <v>-8.2326709927137802</v>
      </c>
      <c r="H4837">
        <v>-0.34899330567141801</v>
      </c>
      <c r="I4837">
        <v>-1.6364336575930001</v>
      </c>
      <c r="J4837">
        <v>-1.99177817591355</v>
      </c>
      <c r="K4837">
        <v>515.25339147950206</v>
      </c>
      <c r="L4837">
        <v>483.51065863770702</v>
      </c>
      <c r="M4837">
        <v>38.951823625668403</v>
      </c>
      <c r="N4837">
        <v>0.48353069337615701</v>
      </c>
      <c r="O4837">
        <v>1.74434909417242</v>
      </c>
      <c r="P4837">
        <v>25.086529466791301</v>
      </c>
    </row>
    <row r="4838" spans="1:17" hidden="1" x14ac:dyDescent="0.3">
      <c r="A4838" t="s">
        <v>9831</v>
      </c>
      <c r="B4838" t="s">
        <v>9832</v>
      </c>
      <c r="C4838" t="str">
        <f>IFERROR(VLOOKUP(Table1[[#This Row],[Ticker]],[1]!Table1[[Symbol]:[Industry]],2,FALSE),"-")</f>
        <v>-</v>
      </c>
      <c r="D4838" t="s">
        <v>1315</v>
      </c>
      <c r="E4838">
        <v>0</v>
      </c>
      <c r="F4838">
        <v>122.86</v>
      </c>
      <c r="G4838">
        <v>-18.969367934500902</v>
      </c>
      <c r="H4838">
        <v>-4.6617784297393099</v>
      </c>
      <c r="I4838">
        <v>-8.0112930881179398</v>
      </c>
      <c r="J4838">
        <v>-1.25083790293985</v>
      </c>
      <c r="K4838">
        <v>121.740617830909</v>
      </c>
      <c r="L4838">
        <v>119.25598396813901</v>
      </c>
      <c r="M4838">
        <v>42.831285615245399</v>
      </c>
      <c r="N4838">
        <v>2.4643053477705501</v>
      </c>
      <c r="O4838">
        <v>2.5557545173367999</v>
      </c>
      <c r="P4838">
        <v>7.4326687653025498</v>
      </c>
    </row>
    <row r="4839" spans="1:17" hidden="1" x14ac:dyDescent="0.3">
      <c r="A4839" t="s">
        <v>9833</v>
      </c>
      <c r="B4839" t="s">
        <v>9834</v>
      </c>
      <c r="C4839" t="str">
        <f>IFERROR(VLOOKUP(Table1[[#This Row],[Ticker]],[1]!Table1[[Symbol]:[Industry]],2,FALSE),"-")</f>
        <v>-</v>
      </c>
      <c r="D4839" t="s">
        <v>711</v>
      </c>
      <c r="E4839">
        <v>0</v>
      </c>
      <c r="F4839">
        <v>41.31</v>
      </c>
      <c r="G4839">
        <v>6.5130212152544598</v>
      </c>
      <c r="H4839">
        <v>-0.23330534823752899</v>
      </c>
      <c r="I4839">
        <v>2.3640457484772899</v>
      </c>
      <c r="J4839">
        <v>-0.44497709707906002</v>
      </c>
      <c r="K4839">
        <v>39.330502820730501</v>
      </c>
      <c r="L4839">
        <v>36.412408803790299</v>
      </c>
      <c r="M4839">
        <v>40.246772189485696</v>
      </c>
      <c r="N4839">
        <v>0.96647793947446603</v>
      </c>
      <c r="O4839">
        <v>1.1377390462357699</v>
      </c>
      <c r="P4839">
        <v>33.516483516483497</v>
      </c>
    </row>
    <row r="4840" spans="1:17" hidden="1" x14ac:dyDescent="0.3">
      <c r="A4840" t="s">
        <v>9835</v>
      </c>
      <c r="B4840" t="s">
        <v>9836</v>
      </c>
      <c r="C4840" t="str">
        <f>IFERROR(VLOOKUP(Table1[[#This Row],[Ticker]],[1]!Table1[[Symbol]:[Industry]],2,FALSE),"-")</f>
        <v>-</v>
      </c>
      <c r="D4840" t="s">
        <v>1315</v>
      </c>
      <c r="E4840">
        <v>0</v>
      </c>
      <c r="F4840">
        <v>55.98</v>
      </c>
      <c r="G4840">
        <v>-19.427070141423901</v>
      </c>
      <c r="H4840">
        <v>-3.25239276120731</v>
      </c>
      <c r="I4840">
        <v>-8.6066207017489393</v>
      </c>
      <c r="J4840">
        <v>1.4976522715592799</v>
      </c>
      <c r="K4840">
        <v>55.6270232295497</v>
      </c>
      <c r="L4840">
        <v>54.475983783721901</v>
      </c>
      <c r="M4840">
        <v>51.453169897924603</v>
      </c>
      <c r="N4840">
        <v>1.92412019944516</v>
      </c>
      <c r="O4840">
        <v>3.96570203644159</v>
      </c>
      <c r="P4840">
        <v>7.1182548794488998</v>
      </c>
    </row>
    <row r="4841" spans="1:17" hidden="1" x14ac:dyDescent="0.3">
      <c r="A4841" t="s">
        <v>9837</v>
      </c>
      <c r="B4841" t="s">
        <v>9838</v>
      </c>
      <c r="C4841" t="str">
        <f>IFERROR(VLOOKUP(Table1[[#This Row],[Ticker]],[1]!Table1[[Symbol]:[Industry]],2,FALSE),"-")</f>
        <v>-</v>
      </c>
      <c r="D4841" t="s">
        <v>637</v>
      </c>
      <c r="M4841">
        <v>50</v>
      </c>
    </row>
    <row r="4842" spans="1:17" hidden="1" x14ac:dyDescent="0.3">
      <c r="A4842" t="s">
        <v>9839</v>
      </c>
      <c r="B4842" t="s">
        <v>9840</v>
      </c>
      <c r="C4842" t="str">
        <f>IFERROR(VLOOKUP(Table1[[#This Row],[Ticker]],[1]!Table1[[Symbol]:[Industry]],2,FALSE),"-")</f>
        <v>-</v>
      </c>
    </row>
    <row r="4843" spans="1:17" hidden="1" x14ac:dyDescent="0.3">
      <c r="A4843" t="s">
        <v>9841</v>
      </c>
      <c r="B4843" t="s">
        <v>9842</v>
      </c>
      <c r="C4843" t="str">
        <f>IFERROR(VLOOKUP(Table1[[#This Row],[Ticker]],[1]!Table1[[Symbol]:[Industry]],2,FALSE),"-")</f>
        <v>-</v>
      </c>
      <c r="D4843" t="s">
        <v>613</v>
      </c>
      <c r="F4843">
        <v>250</v>
      </c>
      <c r="G4843">
        <v>-5.5931859894901201</v>
      </c>
      <c r="H4843">
        <v>-1.87035303188851</v>
      </c>
      <c r="I4843">
        <v>-12.2495918825592</v>
      </c>
      <c r="J4843">
        <v>1.0670674632677399</v>
      </c>
      <c r="N4843">
        <v>1</v>
      </c>
    </row>
    <row r="4844" spans="1:17" hidden="1" x14ac:dyDescent="0.3">
      <c r="A4844" t="s">
        <v>9843</v>
      </c>
      <c r="B4844" t="s">
        <v>9844</v>
      </c>
      <c r="C4844" t="str">
        <f>IFERROR(VLOOKUP(Table1[[#This Row],[Ticker]],[1]!Table1[[Symbol]:[Industry]],2,FALSE),"-")</f>
        <v>-</v>
      </c>
      <c r="F4844">
        <v>10.28</v>
      </c>
      <c r="G4844">
        <v>-5.5931859894901201</v>
      </c>
      <c r="H4844">
        <v>-1.87035303188851</v>
      </c>
      <c r="I4844">
        <v>-12.2495918825592</v>
      </c>
      <c r="J4844">
        <v>1.0670674632677399</v>
      </c>
    </row>
    <row r="4845" spans="1:17" hidden="1" x14ac:dyDescent="0.3">
      <c r="A4845" t="s">
        <v>9845</v>
      </c>
      <c r="B4845" t="s">
        <v>9846</v>
      </c>
      <c r="C4845" t="str">
        <f>IFERROR(VLOOKUP(Table1[[#This Row],[Ticker]],[1]!Table1[[Symbol]:[Industry]],2,FALSE),"-")</f>
        <v>-</v>
      </c>
      <c r="F4845">
        <v>1.1499999999999999</v>
      </c>
      <c r="G4845">
        <v>-5.5931859894901201</v>
      </c>
      <c r="H4845">
        <v>-1.87035303188851</v>
      </c>
      <c r="I4845">
        <v>-12.2495918825592</v>
      </c>
      <c r="J4845">
        <v>1.0670674632677399</v>
      </c>
    </row>
    <row r="4846" spans="1:17" hidden="1" x14ac:dyDescent="0.3">
      <c r="A4846" t="s">
        <v>9847</v>
      </c>
      <c r="B4846" t="s">
        <v>9848</v>
      </c>
      <c r="C4846" t="str">
        <f>IFERROR(VLOOKUP(Table1[[#This Row],[Ticker]],[1]!Table1[[Symbol]:[Industry]],2,FALSE),"-")</f>
        <v>-</v>
      </c>
      <c r="D4846" t="s">
        <v>130</v>
      </c>
      <c r="F4846">
        <v>82.29</v>
      </c>
      <c r="G4846">
        <v>-9.7117360758669697</v>
      </c>
      <c r="H4846">
        <v>-8.2905320910133096</v>
      </c>
      <c r="I4846">
        <v>-33.4262652470765</v>
      </c>
      <c r="J4846">
        <v>3.5078831920856</v>
      </c>
      <c r="K4846">
        <v>84.061174895077002</v>
      </c>
      <c r="L4846">
        <v>85.915790601615001</v>
      </c>
      <c r="N4846">
        <v>0.59231762039519198</v>
      </c>
      <c r="O4846">
        <v>52.813221533600597</v>
      </c>
      <c r="P4846">
        <v>44.953320415712497</v>
      </c>
    </row>
    <row r="4847" spans="1:17" hidden="1" x14ac:dyDescent="0.3">
      <c r="A4847" t="s">
        <v>9849</v>
      </c>
      <c r="B4847" t="s">
        <v>9850</v>
      </c>
      <c r="C4847" t="str">
        <f>IFERROR(VLOOKUP(Table1[[#This Row],[Ticker]],[1]!Table1[[Symbol]:[Industry]],2,FALSE),"-")</f>
        <v>-</v>
      </c>
    </row>
    <row r="4848" spans="1:17" hidden="1" x14ac:dyDescent="0.3">
      <c r="A4848" t="s">
        <v>9851</v>
      </c>
      <c r="B4848" t="s">
        <v>9852</v>
      </c>
      <c r="C4848" t="str">
        <f>IFERROR(VLOOKUP(Table1[[#This Row],[Ticker]],[1]!Table1[[Symbol]:[Industry]],2,FALSE),"-")</f>
        <v>-</v>
      </c>
    </row>
    <row r="4849" spans="1:16" hidden="1" x14ac:dyDescent="0.3">
      <c r="A4849" t="s">
        <v>9853</v>
      </c>
      <c r="B4849" t="s">
        <v>9854</v>
      </c>
      <c r="C4849" t="str">
        <f>IFERROR(VLOOKUP(Table1[[#This Row],[Ticker]],[1]!Table1[[Symbol]:[Industry]],2,FALSE),"-")</f>
        <v>-</v>
      </c>
    </row>
    <row r="4850" spans="1:16" hidden="1" x14ac:dyDescent="0.3">
      <c r="A4850" t="s">
        <v>9855</v>
      </c>
      <c r="B4850" t="s">
        <v>9856</v>
      </c>
      <c r="C4850" t="str">
        <f>IFERROR(VLOOKUP(Table1[[#This Row],[Ticker]],[1]!Table1[[Symbol]:[Industry]],2,FALSE),"-")</f>
        <v>-</v>
      </c>
    </row>
    <row r="4851" spans="1:16" hidden="1" x14ac:dyDescent="0.3">
      <c r="A4851" t="s">
        <v>9857</v>
      </c>
      <c r="B4851" t="s">
        <v>9858</v>
      </c>
      <c r="C4851" t="str">
        <f>IFERROR(VLOOKUP(Table1[[#This Row],[Ticker]],[1]!Table1[[Symbol]:[Industry]],2,FALSE),"-")</f>
        <v>-</v>
      </c>
    </row>
    <row r="4852" spans="1:16" hidden="1" x14ac:dyDescent="0.3">
      <c r="A4852" t="s">
        <v>9859</v>
      </c>
      <c r="B4852" t="s">
        <v>9860</v>
      </c>
      <c r="C4852" t="str">
        <f>IFERROR(VLOOKUP(Table1[[#This Row],[Ticker]],[1]!Table1[[Symbol]:[Industry]],2,FALSE),"-")</f>
        <v>-</v>
      </c>
    </row>
    <row r="4853" spans="1:16" hidden="1" x14ac:dyDescent="0.3">
      <c r="A4853" t="s">
        <v>9861</v>
      </c>
      <c r="B4853" t="s">
        <v>9862</v>
      </c>
      <c r="C4853" t="str">
        <f>IFERROR(VLOOKUP(Table1[[#This Row],[Ticker]],[1]!Table1[[Symbol]:[Industry]],2,FALSE),"-")</f>
        <v>-</v>
      </c>
    </row>
    <row r="4854" spans="1:16" hidden="1" x14ac:dyDescent="0.3">
      <c r="A4854" t="s">
        <v>9863</v>
      </c>
      <c r="B4854" t="s">
        <v>9864</v>
      </c>
      <c r="C4854" t="str">
        <f>IFERROR(VLOOKUP(Table1[[#This Row],[Ticker]],[1]!Table1[[Symbol]:[Industry]],2,FALSE),"-")</f>
        <v>-</v>
      </c>
    </row>
    <row r="4855" spans="1:16" hidden="1" x14ac:dyDescent="0.3">
      <c r="A4855" t="s">
        <v>9865</v>
      </c>
      <c r="B4855" t="s">
        <v>9866</v>
      </c>
      <c r="C4855" t="str">
        <f>IFERROR(VLOOKUP(Table1[[#This Row],[Ticker]],[1]!Table1[[Symbol]:[Industry]],2,FALSE),"-")</f>
        <v>-</v>
      </c>
      <c r="D4855" t="s">
        <v>553</v>
      </c>
      <c r="F4855">
        <v>0</v>
      </c>
      <c r="G4855">
        <v>-26.4020366998034</v>
      </c>
      <c r="M4855">
        <v>50</v>
      </c>
    </row>
    <row r="4856" spans="1:16" hidden="1" x14ac:dyDescent="0.3">
      <c r="A4856" t="s">
        <v>9867</v>
      </c>
      <c r="B4856" t="s">
        <v>9868</v>
      </c>
      <c r="C4856" t="str">
        <f>IFERROR(VLOOKUP(Table1[[#This Row],[Ticker]],[1]!Table1[[Symbol]:[Industry]],2,FALSE),"-")</f>
        <v>-</v>
      </c>
    </row>
    <row r="4857" spans="1:16" hidden="1" x14ac:dyDescent="0.3">
      <c r="A4857" t="s">
        <v>9869</v>
      </c>
      <c r="B4857" t="s">
        <v>9870</v>
      </c>
      <c r="C4857" t="str">
        <f>IFERROR(VLOOKUP(Table1[[#This Row],[Ticker]],[1]!Table1[[Symbol]:[Industry]],2,FALSE),"-")</f>
        <v>-</v>
      </c>
      <c r="F4857">
        <v>0.84</v>
      </c>
      <c r="G4857">
        <v>-28.727618095152302</v>
      </c>
      <c r="H4857">
        <v>3.69403581022125</v>
      </c>
      <c r="I4857">
        <v>-21.587232527523199</v>
      </c>
      <c r="J4857">
        <v>-4.0957707478726997</v>
      </c>
      <c r="K4857">
        <v>0.799416319127496</v>
      </c>
      <c r="L4857">
        <v>0.829157211197458</v>
      </c>
      <c r="N4857">
        <v>1.9013270233736399</v>
      </c>
      <c r="O4857">
        <v>15.4761904761904</v>
      </c>
      <c r="P4857">
        <v>71.428571428571402</v>
      </c>
    </row>
    <row r="4858" spans="1:16" hidden="1" x14ac:dyDescent="0.3">
      <c r="A4858" t="s">
        <v>9871</v>
      </c>
      <c r="B4858" t="s">
        <v>9872</v>
      </c>
      <c r="C4858" t="str">
        <f>IFERROR(VLOOKUP(Table1[[#This Row],[Ticker]],[1]!Table1[[Symbol]:[Industry]],2,FALSE),"-")</f>
        <v>-</v>
      </c>
      <c r="D4858" t="s">
        <v>130</v>
      </c>
      <c r="F4858">
        <v>0</v>
      </c>
      <c r="G4858">
        <v>-26.4020366998034</v>
      </c>
      <c r="M4858">
        <v>50</v>
      </c>
    </row>
    <row r="4859" spans="1:16" hidden="1" x14ac:dyDescent="0.3">
      <c r="A4859" t="s">
        <v>9873</v>
      </c>
      <c r="B4859" t="s">
        <v>9874</v>
      </c>
      <c r="C4859" t="str">
        <f>IFERROR(VLOOKUP(Table1[[#This Row],[Ticker]],[1]!Table1[[Symbol]:[Industry]],2,FALSE),"-")</f>
        <v>-</v>
      </c>
      <c r="F4859">
        <v>0</v>
      </c>
      <c r="G4859">
        <v>-26.4020366998034</v>
      </c>
      <c r="M4859">
        <v>50</v>
      </c>
    </row>
    <row r="4860" spans="1:16" hidden="1" x14ac:dyDescent="0.3">
      <c r="A4860" t="s">
        <v>9875</v>
      </c>
      <c r="B4860" t="s">
        <v>9876</v>
      </c>
      <c r="C4860" t="str">
        <f>IFERROR(VLOOKUP(Table1[[#This Row],[Ticker]],[1]!Table1[[Symbol]:[Industry]],2,FALSE),"-")</f>
        <v>-</v>
      </c>
      <c r="D4860" t="s">
        <v>413</v>
      </c>
      <c r="F4860">
        <v>0</v>
      </c>
      <c r="G4860">
        <v>-26.4020366998034</v>
      </c>
      <c r="M4860">
        <v>50</v>
      </c>
    </row>
    <row r="4861" spans="1:16" hidden="1" x14ac:dyDescent="0.3">
      <c r="A4861" t="s">
        <v>9877</v>
      </c>
      <c r="B4861" t="s">
        <v>9878</v>
      </c>
      <c r="C4861" t="str">
        <f>IFERROR(VLOOKUP(Table1[[#This Row],[Ticker]],[1]!Table1[[Symbol]:[Industry]],2,FALSE),"-")</f>
        <v>-</v>
      </c>
      <c r="D4861" t="s">
        <v>553</v>
      </c>
    </row>
    <row r="4862" spans="1:16" hidden="1" x14ac:dyDescent="0.3">
      <c r="A4862" t="s">
        <v>9879</v>
      </c>
      <c r="B4862" t="s">
        <v>9880</v>
      </c>
      <c r="C4862" t="str">
        <f>IFERROR(VLOOKUP(Table1[[#This Row],[Ticker]],[1]!Table1[[Symbol]:[Industry]],2,FALSE),"-")</f>
        <v>-</v>
      </c>
      <c r="D4862" t="s">
        <v>246</v>
      </c>
    </row>
    <row r="4863" spans="1:16" hidden="1" x14ac:dyDescent="0.3">
      <c r="A4863" t="s">
        <v>9881</v>
      </c>
      <c r="B4863" t="s">
        <v>9882</v>
      </c>
      <c r="C4863" t="str">
        <f>IFERROR(VLOOKUP(Table1[[#This Row],[Ticker]],[1]!Table1[[Symbol]:[Industry]],2,FALSE),"-")</f>
        <v>-</v>
      </c>
      <c r="D4863" t="s">
        <v>140</v>
      </c>
      <c r="F4863">
        <v>0</v>
      </c>
      <c r="G4863">
        <v>-26.4020366998034</v>
      </c>
    </row>
    <row r="4864" spans="1:16" hidden="1" x14ac:dyDescent="0.3">
      <c r="A4864" t="s">
        <v>9883</v>
      </c>
      <c r="B4864" t="s">
        <v>9884</v>
      </c>
      <c r="C4864" t="str">
        <f>IFERROR(VLOOKUP(Table1[[#This Row],[Ticker]],[1]!Table1[[Symbol]:[Industry]],2,FALSE),"-")</f>
        <v>-</v>
      </c>
      <c r="D4864" t="s">
        <v>637</v>
      </c>
      <c r="F4864">
        <v>0</v>
      </c>
      <c r="G4864">
        <v>-26.4020366998034</v>
      </c>
      <c r="M4864">
        <v>50</v>
      </c>
    </row>
    <row r="4865" spans="1:16" hidden="1" x14ac:dyDescent="0.3">
      <c r="A4865" t="s">
        <v>9885</v>
      </c>
      <c r="B4865" t="s">
        <v>9886</v>
      </c>
      <c r="C4865" t="str">
        <f>IFERROR(VLOOKUP(Table1[[#This Row],[Ticker]],[1]!Table1[[Symbol]:[Industry]],2,FALSE),"-")</f>
        <v>-</v>
      </c>
      <c r="F4865">
        <v>0</v>
      </c>
      <c r="G4865">
        <v>-26.4020366998034</v>
      </c>
      <c r="M4865">
        <v>50</v>
      </c>
    </row>
    <row r="4866" spans="1:16" hidden="1" x14ac:dyDescent="0.3">
      <c r="A4866" t="s">
        <v>9887</v>
      </c>
      <c r="B4866" t="s">
        <v>9888</v>
      </c>
      <c r="C4866" t="str">
        <f>IFERROR(VLOOKUP(Table1[[#This Row],[Ticker]],[1]!Table1[[Symbol]:[Industry]],2,FALSE),"-")</f>
        <v>-</v>
      </c>
      <c r="D4866" t="s">
        <v>637</v>
      </c>
      <c r="F4866">
        <v>0</v>
      </c>
      <c r="G4866">
        <v>-26.4020366998034</v>
      </c>
      <c r="M4866">
        <v>50</v>
      </c>
    </row>
    <row r="4867" spans="1:16" hidden="1" x14ac:dyDescent="0.3">
      <c r="A4867" t="s">
        <v>9889</v>
      </c>
      <c r="B4867" t="s">
        <v>9890</v>
      </c>
      <c r="C4867" t="str">
        <f>IFERROR(VLOOKUP(Table1[[#This Row],[Ticker]],[1]!Table1[[Symbol]:[Industry]],2,FALSE),"-")</f>
        <v>-</v>
      </c>
      <c r="D4867" t="s">
        <v>114</v>
      </c>
      <c r="F4867">
        <v>0</v>
      </c>
      <c r="G4867">
        <v>-26.4020366998034</v>
      </c>
      <c r="M4867">
        <v>50</v>
      </c>
    </row>
    <row r="4868" spans="1:16" hidden="1" x14ac:dyDescent="0.3">
      <c r="A4868" t="s">
        <v>9891</v>
      </c>
      <c r="B4868" t="s">
        <v>9892</v>
      </c>
      <c r="C4868" t="str">
        <f>IFERROR(VLOOKUP(Table1[[#This Row],[Ticker]],[1]!Table1[[Symbol]:[Industry]],2,FALSE),"-")</f>
        <v>-</v>
      </c>
      <c r="D4868" t="s">
        <v>637</v>
      </c>
      <c r="F4868">
        <v>0</v>
      </c>
      <c r="G4868">
        <v>-26.4020366998034</v>
      </c>
      <c r="M4868">
        <v>50</v>
      </c>
    </row>
    <row r="4869" spans="1:16" hidden="1" x14ac:dyDescent="0.3">
      <c r="A4869" t="s">
        <v>9893</v>
      </c>
      <c r="B4869" t="s">
        <v>9894</v>
      </c>
      <c r="C4869" t="str">
        <f>IFERROR(VLOOKUP(Table1[[#This Row],[Ticker]],[1]!Table1[[Symbol]:[Industry]],2,FALSE),"-")</f>
        <v>-</v>
      </c>
      <c r="F4869">
        <v>0</v>
      </c>
      <c r="G4869">
        <v>-26.4020366998034</v>
      </c>
      <c r="M4869">
        <v>50</v>
      </c>
    </row>
    <row r="4870" spans="1:16" hidden="1" x14ac:dyDescent="0.3">
      <c r="A4870" t="s">
        <v>9895</v>
      </c>
      <c r="B4870" t="s">
        <v>9896</v>
      </c>
      <c r="C4870" t="str">
        <f>IFERROR(VLOOKUP(Table1[[#This Row],[Ticker]],[1]!Table1[[Symbol]:[Industry]],2,FALSE),"-")</f>
        <v>-</v>
      </c>
      <c r="F4870">
        <v>0</v>
      </c>
      <c r="G4870">
        <v>-26.4020366998034</v>
      </c>
      <c r="M4870">
        <v>50</v>
      </c>
    </row>
    <row r="4871" spans="1:16" hidden="1" x14ac:dyDescent="0.3">
      <c r="A4871" t="s">
        <v>9897</v>
      </c>
      <c r="B4871" t="s">
        <v>9898</v>
      </c>
      <c r="C4871" t="str">
        <f>IFERROR(VLOOKUP(Table1[[#This Row],[Ticker]],[1]!Table1[[Symbol]:[Industry]],2,FALSE),"-")</f>
        <v>-</v>
      </c>
      <c r="D4871" t="s">
        <v>46</v>
      </c>
      <c r="F4871">
        <v>0</v>
      </c>
      <c r="G4871">
        <v>-26.4020366998034</v>
      </c>
      <c r="M4871">
        <v>50</v>
      </c>
    </row>
    <row r="4872" spans="1:16" hidden="1" x14ac:dyDescent="0.3">
      <c r="A4872" t="s">
        <v>9899</v>
      </c>
      <c r="B4872" t="s">
        <v>9900</v>
      </c>
      <c r="C4872" t="str">
        <f>IFERROR(VLOOKUP(Table1[[#This Row],[Ticker]],[1]!Table1[[Symbol]:[Industry]],2,FALSE),"-")</f>
        <v>-</v>
      </c>
      <c r="D4872" t="s">
        <v>700</v>
      </c>
    </row>
    <row r="4873" spans="1:16" hidden="1" x14ac:dyDescent="0.3">
      <c r="A4873" t="s">
        <v>9901</v>
      </c>
      <c r="B4873" t="s">
        <v>9902</v>
      </c>
      <c r="C4873" t="str">
        <f>IFERROR(VLOOKUP(Table1[[#This Row],[Ticker]],[1]!Table1[[Symbol]:[Industry]],2,FALSE),"-")</f>
        <v>-</v>
      </c>
      <c r="F4873">
        <v>0</v>
      </c>
      <c r="G4873">
        <v>-26.4020366998034</v>
      </c>
      <c r="M4873">
        <v>50</v>
      </c>
    </row>
    <row r="4874" spans="1:16" hidden="1" x14ac:dyDescent="0.3">
      <c r="A4874" t="s">
        <v>9903</v>
      </c>
      <c r="B4874" t="s">
        <v>9904</v>
      </c>
      <c r="C4874" t="str">
        <f>IFERROR(VLOOKUP(Table1[[#This Row],[Ticker]],[1]!Table1[[Symbol]:[Industry]],2,FALSE),"-")</f>
        <v>-</v>
      </c>
      <c r="D4874" t="s">
        <v>75</v>
      </c>
      <c r="F4874">
        <v>0</v>
      </c>
      <c r="G4874">
        <v>-26.4020366998034</v>
      </c>
      <c r="M4874">
        <v>50</v>
      </c>
    </row>
    <row r="4875" spans="1:16" hidden="1" x14ac:dyDescent="0.3">
      <c r="A4875" t="s">
        <v>9905</v>
      </c>
      <c r="B4875" t="s">
        <v>9906</v>
      </c>
      <c r="C4875" t="str">
        <f>IFERROR(VLOOKUP(Table1[[#This Row],[Ticker]],[1]!Table1[[Symbol]:[Industry]],2,FALSE),"-")</f>
        <v>-</v>
      </c>
      <c r="D4875" t="s">
        <v>256</v>
      </c>
      <c r="F4875">
        <v>0</v>
      </c>
      <c r="G4875">
        <v>-26.4020366998034</v>
      </c>
      <c r="M4875">
        <v>50</v>
      </c>
    </row>
    <row r="4876" spans="1:16" hidden="1" x14ac:dyDescent="0.3">
      <c r="A4876" t="s">
        <v>9907</v>
      </c>
      <c r="B4876" t="s">
        <v>9908</v>
      </c>
      <c r="C4876" t="str">
        <f>IFERROR(VLOOKUP(Table1[[#This Row],[Ticker]],[1]!Table1[[Symbol]:[Industry]],2,FALSE),"-")</f>
        <v>-</v>
      </c>
      <c r="D4876" t="s">
        <v>413</v>
      </c>
      <c r="F4876">
        <v>0</v>
      </c>
      <c r="G4876">
        <v>-26.4020366998034</v>
      </c>
      <c r="M4876">
        <v>50</v>
      </c>
    </row>
    <row r="4877" spans="1:16" hidden="1" x14ac:dyDescent="0.3">
      <c r="A4877" t="s">
        <v>9909</v>
      </c>
      <c r="B4877" t="s">
        <v>9910</v>
      </c>
      <c r="C4877" t="str">
        <f>IFERROR(VLOOKUP(Table1[[#This Row],[Ticker]],[1]!Table1[[Symbol]:[Industry]],2,FALSE),"-")</f>
        <v>-</v>
      </c>
      <c r="D4877" t="s">
        <v>114</v>
      </c>
      <c r="F4877">
        <v>0</v>
      </c>
      <c r="G4877">
        <v>-26.4020366998034</v>
      </c>
      <c r="M4877">
        <v>50</v>
      </c>
    </row>
    <row r="4878" spans="1:16" hidden="1" x14ac:dyDescent="0.3">
      <c r="A4878" t="s">
        <v>9911</v>
      </c>
      <c r="B4878" t="s">
        <v>9912</v>
      </c>
      <c r="C4878" t="str">
        <f>IFERROR(VLOOKUP(Table1[[#This Row],[Ticker]],[1]!Table1[[Symbol]:[Industry]],2,FALSE),"-")</f>
        <v>-</v>
      </c>
      <c r="F4878">
        <v>20.66</v>
      </c>
      <c r="G4878">
        <v>-28.903216501596699</v>
      </c>
      <c r="H4878">
        <v>6.0191303537112404</v>
      </c>
      <c r="I4878">
        <v>-29.5990562005729</v>
      </c>
      <c r="J4878">
        <v>3.3388284082454298</v>
      </c>
      <c r="K4878">
        <v>19.754027624145198</v>
      </c>
      <c r="L4878">
        <v>20.344711645079901</v>
      </c>
      <c r="N4878">
        <v>2.21518191931083</v>
      </c>
      <c r="O4878">
        <v>37.899322362052203</v>
      </c>
      <c r="P4878">
        <v>29.9371069182389</v>
      </c>
    </row>
    <row r="4879" spans="1:16" hidden="1" x14ac:dyDescent="0.3">
      <c r="A4879" t="s">
        <v>9913</v>
      </c>
      <c r="B4879" t="s">
        <v>9914</v>
      </c>
      <c r="C4879" t="str">
        <f>IFERROR(VLOOKUP(Table1[[#This Row],[Ticker]],[1]!Table1[[Symbol]:[Industry]],2,FALSE),"-")</f>
        <v>-</v>
      </c>
      <c r="D4879" t="s">
        <v>1175</v>
      </c>
    </row>
    <row r="4880" spans="1:16" hidden="1" x14ac:dyDescent="0.3">
      <c r="A4880" t="s">
        <v>9915</v>
      </c>
      <c r="B4880" t="s">
        <v>9916</v>
      </c>
      <c r="C4880" t="str">
        <f>IFERROR(VLOOKUP(Table1[[#This Row],[Ticker]],[1]!Table1[[Symbol]:[Industry]],2,FALSE),"-")</f>
        <v>-</v>
      </c>
      <c r="F4880">
        <v>0</v>
      </c>
      <c r="G4880">
        <v>-26.4020366998034</v>
      </c>
      <c r="M4880">
        <v>50</v>
      </c>
    </row>
    <row r="4881" spans="1:13" hidden="1" x14ac:dyDescent="0.3">
      <c r="A4881" t="s">
        <v>9917</v>
      </c>
      <c r="B4881" t="s">
        <v>9918</v>
      </c>
      <c r="C4881" t="str">
        <f>IFERROR(VLOOKUP(Table1[[#This Row],[Ticker]],[1]!Table1[[Symbol]:[Industry]],2,FALSE),"-")</f>
        <v>-</v>
      </c>
      <c r="D4881" t="s">
        <v>553</v>
      </c>
      <c r="F4881">
        <v>0</v>
      </c>
      <c r="G4881">
        <v>-26.4020366998034</v>
      </c>
      <c r="M4881">
        <v>50</v>
      </c>
    </row>
    <row r="4882" spans="1:13" hidden="1" x14ac:dyDescent="0.3">
      <c r="A4882" t="s">
        <v>9919</v>
      </c>
      <c r="B4882" t="s">
        <v>9920</v>
      </c>
      <c r="C4882" t="str">
        <f>IFERROR(VLOOKUP(Table1[[#This Row],[Ticker]],[1]!Table1[[Symbol]:[Industry]],2,FALSE),"-")</f>
        <v>-</v>
      </c>
      <c r="D4882" t="s">
        <v>553</v>
      </c>
      <c r="F4882">
        <v>0</v>
      </c>
      <c r="G4882">
        <v>-26.4020366998034</v>
      </c>
      <c r="M4882">
        <v>50</v>
      </c>
    </row>
    <row r="4883" spans="1:13" hidden="1" x14ac:dyDescent="0.3">
      <c r="A4883" t="s">
        <v>9921</v>
      </c>
      <c r="B4883" t="s">
        <v>9922</v>
      </c>
      <c r="C4883" t="str">
        <f>IFERROR(VLOOKUP(Table1[[#This Row],[Ticker]],[1]!Table1[[Symbol]:[Industry]],2,FALSE),"-")</f>
        <v>-</v>
      </c>
      <c r="F4883">
        <v>0</v>
      </c>
      <c r="G4883">
        <v>-26.4020366998034</v>
      </c>
      <c r="M4883">
        <v>50</v>
      </c>
    </row>
    <row r="4884" spans="1:13" hidden="1" x14ac:dyDescent="0.3">
      <c r="A4884" t="s">
        <v>9923</v>
      </c>
      <c r="B4884" t="s">
        <v>9924</v>
      </c>
      <c r="C4884" t="str">
        <f>IFERROR(VLOOKUP(Table1[[#This Row],[Ticker]],[1]!Table1[[Symbol]:[Industry]],2,FALSE),"-")</f>
        <v>-</v>
      </c>
      <c r="F4884">
        <v>0</v>
      </c>
      <c r="G4884">
        <v>-26.4020366998034</v>
      </c>
      <c r="M4884">
        <v>50</v>
      </c>
    </row>
    <row r="4885" spans="1:13" hidden="1" x14ac:dyDescent="0.3">
      <c r="A4885" t="s">
        <v>9925</v>
      </c>
      <c r="B4885" t="s">
        <v>9926</v>
      </c>
      <c r="C4885" t="str">
        <f>IFERROR(VLOOKUP(Table1[[#This Row],[Ticker]],[1]!Table1[[Symbol]:[Industry]],2,FALSE),"-")</f>
        <v>-</v>
      </c>
      <c r="D4885" t="s">
        <v>75</v>
      </c>
      <c r="F4885">
        <v>0</v>
      </c>
      <c r="G4885">
        <v>-26.4020366998034</v>
      </c>
      <c r="M4885">
        <v>50</v>
      </c>
    </row>
    <row r="4886" spans="1:13" hidden="1" x14ac:dyDescent="0.3">
      <c r="A4886" t="s">
        <v>9927</v>
      </c>
      <c r="B4886" t="s">
        <v>9928</v>
      </c>
      <c r="C4886" t="str">
        <f>IFERROR(VLOOKUP(Table1[[#This Row],[Ticker]],[1]!Table1[[Symbol]:[Industry]],2,FALSE),"-")</f>
        <v>-</v>
      </c>
      <c r="D4886" t="s">
        <v>49</v>
      </c>
      <c r="F4886">
        <v>0</v>
      </c>
      <c r="G4886">
        <v>-26.4020366998034</v>
      </c>
      <c r="M4886">
        <v>50</v>
      </c>
    </row>
    <row r="4887" spans="1:13" hidden="1" x14ac:dyDescent="0.3">
      <c r="A4887" t="s">
        <v>9929</v>
      </c>
      <c r="B4887" t="s">
        <v>9930</v>
      </c>
      <c r="C4887" t="str">
        <f>IFERROR(VLOOKUP(Table1[[#This Row],[Ticker]],[1]!Table1[[Symbol]:[Industry]],2,FALSE),"-")</f>
        <v>-</v>
      </c>
      <c r="F4887">
        <v>0</v>
      </c>
      <c r="G4887">
        <v>-26.4020366998034</v>
      </c>
      <c r="M4887">
        <v>50</v>
      </c>
    </row>
    <row r="4888" spans="1:13" hidden="1" x14ac:dyDescent="0.3">
      <c r="A4888" t="s">
        <v>9931</v>
      </c>
      <c r="B4888" t="s">
        <v>9932</v>
      </c>
      <c r="C4888" t="str">
        <f>IFERROR(VLOOKUP(Table1[[#This Row],[Ticker]],[1]!Table1[[Symbol]:[Industry]],2,FALSE),"-")</f>
        <v>-</v>
      </c>
      <c r="D4888" t="s">
        <v>553</v>
      </c>
      <c r="F4888">
        <v>0</v>
      </c>
      <c r="G4888">
        <v>-26.4020366998034</v>
      </c>
      <c r="M4888">
        <v>50</v>
      </c>
    </row>
    <row r="4889" spans="1:13" hidden="1" x14ac:dyDescent="0.3">
      <c r="A4889" t="s">
        <v>9933</v>
      </c>
      <c r="B4889" t="s">
        <v>9934</v>
      </c>
      <c r="C4889" t="str">
        <f>IFERROR(VLOOKUP(Table1[[#This Row],[Ticker]],[1]!Table1[[Symbol]:[Industry]],2,FALSE),"-")</f>
        <v>-</v>
      </c>
      <c r="D4889" t="s">
        <v>114</v>
      </c>
      <c r="F4889">
        <v>0</v>
      </c>
      <c r="G4889">
        <v>-26.4020366998034</v>
      </c>
    </row>
    <row r="4890" spans="1:13" hidden="1" x14ac:dyDescent="0.3">
      <c r="A4890" t="s">
        <v>9935</v>
      </c>
      <c r="B4890" t="s">
        <v>9936</v>
      </c>
      <c r="C4890" t="str">
        <f>IFERROR(VLOOKUP(Table1[[#This Row],[Ticker]],[1]!Table1[[Symbol]:[Industry]],2,FALSE),"-")</f>
        <v>-</v>
      </c>
      <c r="D4890" t="s">
        <v>553</v>
      </c>
      <c r="F4890">
        <v>0</v>
      </c>
      <c r="G4890">
        <v>-26.4020366998034</v>
      </c>
      <c r="M4890">
        <v>50</v>
      </c>
    </row>
    <row r="4891" spans="1:13" hidden="1" x14ac:dyDescent="0.3">
      <c r="A4891" t="s">
        <v>9937</v>
      </c>
      <c r="B4891" t="s">
        <v>9938</v>
      </c>
      <c r="C4891" t="str">
        <f>IFERROR(VLOOKUP(Table1[[#This Row],[Ticker]],[1]!Table1[[Symbol]:[Industry]],2,FALSE),"-")</f>
        <v>-</v>
      </c>
      <c r="D4891" t="s">
        <v>140</v>
      </c>
      <c r="F4891">
        <v>0</v>
      </c>
      <c r="G4891">
        <v>-26.4020366998034</v>
      </c>
      <c r="M4891">
        <v>50</v>
      </c>
    </row>
    <row r="4892" spans="1:13" hidden="1" x14ac:dyDescent="0.3">
      <c r="A4892" t="s">
        <v>9939</v>
      </c>
      <c r="B4892" t="s">
        <v>9940</v>
      </c>
      <c r="C4892" t="str">
        <f>IFERROR(VLOOKUP(Table1[[#This Row],[Ticker]],[1]!Table1[[Symbol]:[Industry]],2,FALSE),"-")</f>
        <v>-</v>
      </c>
      <c r="D4892" t="s">
        <v>140</v>
      </c>
      <c r="F4892">
        <v>0</v>
      </c>
      <c r="G4892">
        <v>-26.4020366998034</v>
      </c>
      <c r="M4892">
        <v>50</v>
      </c>
    </row>
    <row r="4893" spans="1:13" hidden="1" x14ac:dyDescent="0.3">
      <c r="A4893" t="s">
        <v>9941</v>
      </c>
      <c r="B4893" t="s">
        <v>9942</v>
      </c>
      <c r="C4893" t="str">
        <f>IFERROR(VLOOKUP(Table1[[#This Row],[Ticker]],[1]!Table1[[Symbol]:[Industry]],2,FALSE),"-")</f>
        <v>-</v>
      </c>
      <c r="D4893" t="s">
        <v>553</v>
      </c>
      <c r="F4893">
        <v>0</v>
      </c>
      <c r="G4893">
        <v>-26.4020366998034</v>
      </c>
      <c r="M4893">
        <v>50</v>
      </c>
    </row>
    <row r="4894" spans="1:13" hidden="1" x14ac:dyDescent="0.3">
      <c r="A4894" t="s">
        <v>9943</v>
      </c>
      <c r="B4894" t="s">
        <v>9944</v>
      </c>
      <c r="C4894" t="str">
        <f>IFERROR(VLOOKUP(Table1[[#This Row],[Ticker]],[1]!Table1[[Symbol]:[Industry]],2,FALSE),"-")</f>
        <v>-</v>
      </c>
      <c r="F4894">
        <v>0</v>
      </c>
      <c r="G4894">
        <v>-26.4020366998034</v>
      </c>
      <c r="M4894">
        <v>50</v>
      </c>
    </row>
    <row r="4895" spans="1:13" hidden="1" x14ac:dyDescent="0.3">
      <c r="A4895" t="s">
        <v>9945</v>
      </c>
      <c r="B4895" t="s">
        <v>9946</v>
      </c>
      <c r="C4895" t="str">
        <f>IFERROR(VLOOKUP(Table1[[#This Row],[Ticker]],[1]!Table1[[Symbol]:[Industry]],2,FALSE),"-")</f>
        <v>-</v>
      </c>
      <c r="D4895" t="s">
        <v>413</v>
      </c>
      <c r="F4895">
        <v>0</v>
      </c>
      <c r="G4895">
        <v>-26.4020366998034</v>
      </c>
      <c r="M4895">
        <v>50</v>
      </c>
    </row>
    <row r="4896" spans="1:13" hidden="1" x14ac:dyDescent="0.3">
      <c r="A4896" t="s">
        <v>9947</v>
      </c>
      <c r="B4896" t="s">
        <v>9948</v>
      </c>
      <c r="C4896" t="str">
        <f>IFERROR(VLOOKUP(Table1[[#This Row],[Ticker]],[1]!Table1[[Symbol]:[Industry]],2,FALSE),"-")</f>
        <v>-</v>
      </c>
      <c r="D4896" t="s">
        <v>553</v>
      </c>
      <c r="F4896">
        <v>0</v>
      </c>
      <c r="G4896">
        <v>-26.4020366998034</v>
      </c>
    </row>
    <row r="4897" spans="1:16" hidden="1" x14ac:dyDescent="0.3">
      <c r="A4897" t="s">
        <v>9949</v>
      </c>
      <c r="B4897" t="s">
        <v>9950</v>
      </c>
      <c r="C4897" t="str">
        <f>IFERROR(VLOOKUP(Table1[[#This Row],[Ticker]],[1]!Table1[[Symbol]:[Industry]],2,FALSE),"-")</f>
        <v>-</v>
      </c>
      <c r="F4897">
        <v>0</v>
      </c>
      <c r="G4897">
        <v>-26.4020366998034</v>
      </c>
      <c r="M4897">
        <v>50</v>
      </c>
    </row>
    <row r="4898" spans="1:16" hidden="1" x14ac:dyDescent="0.3">
      <c r="A4898" t="s">
        <v>9951</v>
      </c>
      <c r="B4898" t="s">
        <v>9952</v>
      </c>
      <c r="C4898" t="str">
        <f>IFERROR(VLOOKUP(Table1[[#This Row],[Ticker]],[1]!Table1[[Symbol]:[Industry]],2,FALSE),"-")</f>
        <v>-</v>
      </c>
      <c r="D4898" t="s">
        <v>553</v>
      </c>
      <c r="F4898">
        <v>0</v>
      </c>
      <c r="G4898">
        <v>-26.4020366998034</v>
      </c>
      <c r="M4898">
        <v>50</v>
      </c>
    </row>
    <row r="4899" spans="1:16" hidden="1" x14ac:dyDescent="0.3">
      <c r="A4899" t="s">
        <v>9953</v>
      </c>
      <c r="B4899" t="s">
        <v>9954</v>
      </c>
      <c r="C4899" t="str">
        <f>IFERROR(VLOOKUP(Table1[[#This Row],[Ticker]],[1]!Table1[[Symbol]:[Industry]],2,FALSE),"-")</f>
        <v>-</v>
      </c>
      <c r="D4899" t="s">
        <v>114</v>
      </c>
      <c r="F4899">
        <v>0</v>
      </c>
      <c r="G4899">
        <v>-26.4020366998034</v>
      </c>
      <c r="M4899">
        <v>50</v>
      </c>
    </row>
    <row r="4900" spans="1:16" hidden="1" x14ac:dyDescent="0.3">
      <c r="A4900" t="s">
        <v>9955</v>
      </c>
      <c r="B4900" t="s">
        <v>9956</v>
      </c>
      <c r="C4900" t="str">
        <f>IFERROR(VLOOKUP(Table1[[#This Row],[Ticker]],[1]!Table1[[Symbol]:[Industry]],2,FALSE),"-")</f>
        <v>-</v>
      </c>
      <c r="D4900" t="s">
        <v>62</v>
      </c>
      <c r="F4900">
        <v>0</v>
      </c>
      <c r="G4900">
        <v>-26.4020366998034</v>
      </c>
      <c r="M4900">
        <v>50</v>
      </c>
    </row>
    <row r="4901" spans="1:16" hidden="1" x14ac:dyDescent="0.3">
      <c r="A4901" t="s">
        <v>9957</v>
      </c>
      <c r="B4901" t="s">
        <v>9958</v>
      </c>
      <c r="C4901" t="str">
        <f>IFERROR(VLOOKUP(Table1[[#This Row],[Ticker]],[1]!Table1[[Symbol]:[Industry]],2,FALSE),"-")</f>
        <v>-</v>
      </c>
      <c r="D4901" t="s">
        <v>613</v>
      </c>
      <c r="F4901">
        <v>0</v>
      </c>
      <c r="G4901">
        <v>-26.4020366998034</v>
      </c>
      <c r="M4901">
        <v>50</v>
      </c>
    </row>
    <row r="4902" spans="1:16" hidden="1" x14ac:dyDescent="0.3">
      <c r="A4902" t="s">
        <v>9959</v>
      </c>
      <c r="B4902" t="s">
        <v>9960</v>
      </c>
      <c r="C4902" t="str">
        <f>IFERROR(VLOOKUP(Table1[[#This Row],[Ticker]],[1]!Table1[[Symbol]:[Industry]],2,FALSE),"-")</f>
        <v>-</v>
      </c>
      <c r="D4902" t="s">
        <v>214</v>
      </c>
      <c r="F4902">
        <v>0</v>
      </c>
      <c r="G4902">
        <v>-26.4020366998034</v>
      </c>
      <c r="M4902">
        <v>50</v>
      </c>
    </row>
    <row r="4903" spans="1:16" hidden="1" x14ac:dyDescent="0.3">
      <c r="A4903" t="s">
        <v>9961</v>
      </c>
      <c r="B4903" t="s">
        <v>9962</v>
      </c>
      <c r="C4903" t="str">
        <f>IFERROR(VLOOKUP(Table1[[#This Row],[Ticker]],[1]!Table1[[Symbol]:[Industry]],2,FALSE),"-")</f>
        <v>-</v>
      </c>
      <c r="D4903" t="s">
        <v>214</v>
      </c>
      <c r="F4903">
        <v>0</v>
      </c>
      <c r="G4903">
        <v>-26.4020366998034</v>
      </c>
      <c r="M4903">
        <v>50</v>
      </c>
    </row>
    <row r="4904" spans="1:16" hidden="1" x14ac:dyDescent="0.3">
      <c r="A4904" t="s">
        <v>9963</v>
      </c>
      <c r="B4904" t="s">
        <v>9964</v>
      </c>
      <c r="C4904" t="str">
        <f>IFERROR(VLOOKUP(Table1[[#This Row],[Ticker]],[1]!Table1[[Symbol]:[Industry]],2,FALSE),"-")</f>
        <v>-</v>
      </c>
      <c r="F4904">
        <v>0</v>
      </c>
      <c r="G4904">
        <v>-26.4020366998034</v>
      </c>
      <c r="M4904">
        <v>50</v>
      </c>
    </row>
    <row r="4905" spans="1:16" hidden="1" x14ac:dyDescent="0.3">
      <c r="A4905" t="s">
        <v>9965</v>
      </c>
      <c r="B4905" t="s">
        <v>9966</v>
      </c>
      <c r="C4905" t="str">
        <f>IFERROR(VLOOKUP(Table1[[#This Row],[Ticker]],[1]!Table1[[Symbol]:[Industry]],2,FALSE),"-")</f>
        <v>-</v>
      </c>
      <c r="F4905">
        <v>0</v>
      </c>
      <c r="G4905">
        <v>-26.4020366998034</v>
      </c>
      <c r="M4905">
        <v>50</v>
      </c>
    </row>
    <row r="4906" spans="1:16" hidden="1" x14ac:dyDescent="0.3">
      <c r="A4906" t="s">
        <v>9967</v>
      </c>
      <c r="B4906" t="s">
        <v>9968</v>
      </c>
      <c r="C4906" t="str">
        <f>IFERROR(VLOOKUP(Table1[[#This Row],[Ticker]],[1]!Table1[[Symbol]:[Industry]],2,FALSE),"-")</f>
        <v>-</v>
      </c>
      <c r="D4906" t="s">
        <v>344</v>
      </c>
      <c r="F4906">
        <v>0</v>
      </c>
      <c r="G4906">
        <v>-26.4020366998034</v>
      </c>
      <c r="M4906">
        <v>50</v>
      </c>
    </row>
    <row r="4907" spans="1:16" hidden="1" x14ac:dyDescent="0.3">
      <c r="A4907" t="s">
        <v>9969</v>
      </c>
      <c r="B4907" t="s">
        <v>9970</v>
      </c>
      <c r="C4907" t="str">
        <f>IFERROR(VLOOKUP(Table1[[#This Row],[Ticker]],[1]!Table1[[Symbol]:[Industry]],2,FALSE),"-")</f>
        <v>-</v>
      </c>
      <c r="D4907" t="s">
        <v>243</v>
      </c>
      <c r="F4907">
        <v>0</v>
      </c>
      <c r="G4907">
        <v>-26.4020366998034</v>
      </c>
      <c r="M4907">
        <v>50</v>
      </c>
    </row>
    <row r="4908" spans="1:16" hidden="1" x14ac:dyDescent="0.3">
      <c r="A4908" t="s">
        <v>9971</v>
      </c>
      <c r="B4908" t="s">
        <v>9972</v>
      </c>
      <c r="C4908" t="str">
        <f>IFERROR(VLOOKUP(Table1[[#This Row],[Ticker]],[1]!Table1[[Symbol]:[Industry]],2,FALSE),"-")</f>
        <v>-</v>
      </c>
      <c r="D4908" t="s">
        <v>46</v>
      </c>
    </row>
    <row r="4909" spans="1:16" hidden="1" x14ac:dyDescent="0.3">
      <c r="A4909" t="s">
        <v>27</v>
      </c>
      <c r="B4909" t="s">
        <v>9973</v>
      </c>
      <c r="C4909" t="str">
        <f>IFERROR(VLOOKUP(Table1[[#This Row],[Ticker]],[1]!Table1[[Symbol]:[Industry]],2,FALSE),"-")</f>
        <v>-</v>
      </c>
      <c r="D4909" t="s">
        <v>29</v>
      </c>
      <c r="F4909">
        <v>1031.25</v>
      </c>
      <c r="G4909">
        <v>84.057146973665894</v>
      </c>
      <c r="H4909">
        <v>-6.6464403802549299</v>
      </c>
      <c r="I4909">
        <v>39.867359540539297</v>
      </c>
      <c r="J4909">
        <v>-0.12450218200954399</v>
      </c>
      <c r="K4909">
        <v>991.42863655545602</v>
      </c>
      <c r="L4909">
        <v>798.22752624844998</v>
      </c>
      <c r="N4909">
        <v>1.2762235278852201</v>
      </c>
      <c r="O4909">
        <v>14.1042424242424</v>
      </c>
      <c r="P4909">
        <v>125.656455142231</v>
      </c>
    </row>
    <row r="4910" spans="1:16" hidden="1" x14ac:dyDescent="0.3">
      <c r="A4910" t="s">
        <v>9974</v>
      </c>
      <c r="B4910" t="s">
        <v>9975</v>
      </c>
      <c r="C4910" t="str">
        <f>IFERROR(VLOOKUP(Table1[[#This Row],[Ticker]],[1]!Table1[[Symbol]:[Industry]],2,FALSE),"-")</f>
        <v>-</v>
      </c>
      <c r="F4910">
        <v>121.4</v>
      </c>
      <c r="G4910">
        <v>45.552637521159703</v>
      </c>
      <c r="H4910">
        <v>3.0521439183293602</v>
      </c>
      <c r="I4910">
        <v>13.6331030630962</v>
      </c>
      <c r="J4910">
        <v>-1.21867963768328</v>
      </c>
      <c r="K4910">
        <v>112.842968551461</v>
      </c>
      <c r="L4910">
        <v>90.740475226179299</v>
      </c>
      <c r="N4910">
        <v>1.0533293056019699</v>
      </c>
      <c r="O4910">
        <v>9.4316309719933997</v>
      </c>
      <c r="P4910">
        <v>98.6906710310965</v>
      </c>
    </row>
    <row r="4911" spans="1:16" hidden="1" x14ac:dyDescent="0.3">
      <c r="A4911" t="s">
        <v>9976</v>
      </c>
      <c r="B4911" t="s">
        <v>9977</v>
      </c>
      <c r="C4911" t="str">
        <f>IFERROR(VLOOKUP(Table1[[#This Row],[Ticker]],[1]!Table1[[Symbol]:[Industry]],2,FALSE),"-")</f>
        <v>-</v>
      </c>
      <c r="F4911">
        <v>0</v>
      </c>
      <c r="G4911">
        <v>-26.4020366998034</v>
      </c>
      <c r="M4911">
        <v>50</v>
      </c>
    </row>
    <row r="4912" spans="1:16" hidden="1" x14ac:dyDescent="0.3">
      <c r="A4912" t="s">
        <v>9978</v>
      </c>
      <c r="B4912" t="s">
        <v>9979</v>
      </c>
      <c r="C4912" t="str">
        <f>IFERROR(VLOOKUP(Table1[[#This Row],[Ticker]],[1]!Table1[[Symbol]:[Industry]],2,FALSE),"-")</f>
        <v>-</v>
      </c>
      <c r="D4912" t="s">
        <v>46</v>
      </c>
    </row>
    <row r="4913" spans="1:16" hidden="1" x14ac:dyDescent="0.3">
      <c r="A4913" t="s">
        <v>9980</v>
      </c>
      <c r="B4913" t="s">
        <v>9981</v>
      </c>
      <c r="C4913" t="str">
        <f>IFERROR(VLOOKUP(Table1[[#This Row],[Ticker]],[1]!Table1[[Symbol]:[Industry]],2,FALSE),"-")</f>
        <v>-</v>
      </c>
      <c r="D4913" t="s">
        <v>86</v>
      </c>
      <c r="F4913">
        <v>100.9</v>
      </c>
      <c r="G4913">
        <v>-26.4020366998034</v>
      </c>
      <c r="H4913">
        <v>-5.9400506337865897</v>
      </c>
      <c r="I4913">
        <v>-12.7938996166923</v>
      </c>
      <c r="J4913">
        <v>-0.76243741453936598</v>
      </c>
      <c r="K4913">
        <v>89.150480393598599</v>
      </c>
      <c r="N4913">
        <v>3.39393939393939</v>
      </c>
      <c r="O4913">
        <v>0.89197224975221501</v>
      </c>
    </row>
    <row r="4914" spans="1:16" hidden="1" x14ac:dyDescent="0.3">
      <c r="A4914" t="s">
        <v>9982</v>
      </c>
      <c r="B4914" t="s">
        <v>9983</v>
      </c>
      <c r="C4914" t="str">
        <f>IFERROR(VLOOKUP(Table1[[#This Row],[Ticker]],[1]!Table1[[Symbol]:[Industry]],2,FALSE),"-")</f>
        <v>-</v>
      </c>
      <c r="D4914" t="s">
        <v>711</v>
      </c>
      <c r="F4914">
        <v>25.45</v>
      </c>
      <c r="G4914">
        <v>4.3790527143794602</v>
      </c>
      <c r="H4914">
        <v>1.69966550163077</v>
      </c>
      <c r="I4914">
        <v>-0.91984370037751895</v>
      </c>
      <c r="J4914">
        <v>0.74430326745905695</v>
      </c>
      <c r="K4914">
        <v>24.314086843105599</v>
      </c>
      <c r="L4914">
        <v>22.5344139804705</v>
      </c>
      <c r="N4914">
        <v>0.69024396304562796</v>
      </c>
      <c r="O4914">
        <v>0.58939096267192004</v>
      </c>
      <c r="P4914">
        <v>54.2424242424242</v>
      </c>
    </row>
    <row r="4915" spans="1:16" hidden="1" x14ac:dyDescent="0.3">
      <c r="A4915" t="s">
        <v>9984</v>
      </c>
      <c r="B4915" t="s">
        <v>9985</v>
      </c>
      <c r="C4915" t="str">
        <f>IFERROR(VLOOKUP(Table1[[#This Row],[Ticker]],[1]!Table1[[Symbol]:[Industry]],2,FALSE),"-")</f>
        <v>-</v>
      </c>
      <c r="D4915" t="s">
        <v>711</v>
      </c>
      <c r="F4915">
        <v>90.69</v>
      </c>
      <c r="G4915">
        <v>1.94497716942948</v>
      </c>
      <c r="H4915">
        <v>-1.34467092930516</v>
      </c>
      <c r="I4915">
        <v>15.660871874438801</v>
      </c>
      <c r="J4915">
        <v>1.27609305141044</v>
      </c>
      <c r="K4915">
        <v>86.880590950756897</v>
      </c>
      <c r="L4915">
        <v>78.858313067700394</v>
      </c>
      <c r="N4915">
        <v>0.74742008717854402</v>
      </c>
      <c r="O4915">
        <v>3.7049288785974102</v>
      </c>
      <c r="P4915">
        <v>34.574862739278799</v>
      </c>
    </row>
    <row r="4916" spans="1:16" hidden="1" x14ac:dyDescent="0.3">
      <c r="A4916" t="s">
        <v>9986</v>
      </c>
      <c r="B4916" t="s">
        <v>9987</v>
      </c>
      <c r="C4916" t="str">
        <f>IFERROR(VLOOKUP(Table1[[#This Row],[Ticker]],[1]!Table1[[Symbol]:[Industry]],2,FALSE),"-")</f>
        <v>-</v>
      </c>
      <c r="D4916" t="s">
        <v>1315</v>
      </c>
      <c r="F4916">
        <v>233.09</v>
      </c>
      <c r="G4916">
        <v>-18.987290156024599</v>
      </c>
      <c r="H4916">
        <v>-4.7106901284925797</v>
      </c>
      <c r="I4916">
        <v>-7.4788095884551398</v>
      </c>
      <c r="J4916">
        <v>-0.80542967593231296</v>
      </c>
      <c r="K4916">
        <v>230.76113306036501</v>
      </c>
      <c r="L4916">
        <v>224.132784911491</v>
      </c>
      <c r="N4916">
        <v>0.77322287532331202</v>
      </c>
      <c r="O4916">
        <v>0.14586640353510999</v>
      </c>
      <c r="P4916">
        <v>7.9070413406786697</v>
      </c>
    </row>
    <row r="4917" spans="1:16" hidden="1" x14ac:dyDescent="0.3">
      <c r="A4917" t="s">
        <v>9988</v>
      </c>
      <c r="B4917" t="s">
        <v>9989</v>
      </c>
      <c r="C4917" t="str">
        <f>IFERROR(VLOOKUP(Table1[[#This Row],[Ticker]],[1]!Table1[[Symbol]:[Industry]],2,FALSE),"-")</f>
        <v>-</v>
      </c>
      <c r="D4917" t="s">
        <v>711</v>
      </c>
      <c r="F4917">
        <v>1130.52</v>
      </c>
      <c r="G4917">
        <v>-18.6554772853701</v>
      </c>
      <c r="H4917">
        <v>-1.2468651710454599</v>
      </c>
      <c r="I4917">
        <v>-6.9394791862965501</v>
      </c>
      <c r="J4917">
        <v>2.39879800264442</v>
      </c>
      <c r="K4917">
        <v>1121.1995606447099</v>
      </c>
      <c r="L4917">
        <v>1094.04501308218</v>
      </c>
      <c r="N4917">
        <v>0.34918145809957601</v>
      </c>
      <c r="O4917">
        <v>11.683119272547099</v>
      </c>
      <c r="P4917">
        <v>31.656360269713101</v>
      </c>
    </row>
    <row r="4918" spans="1:16" hidden="1" x14ac:dyDescent="0.3">
      <c r="A4918" t="s">
        <v>9990</v>
      </c>
      <c r="B4918" t="s">
        <v>9991</v>
      </c>
      <c r="C4918" t="str">
        <f>IFERROR(VLOOKUP(Table1[[#This Row],[Ticker]],[1]!Table1[[Symbol]:[Industry]],2,FALSE),"-")</f>
        <v>-</v>
      </c>
      <c r="D4918" t="s">
        <v>711</v>
      </c>
      <c r="F4918">
        <v>94.15</v>
      </c>
      <c r="G4918">
        <v>27.437832581242201</v>
      </c>
      <c r="H4918">
        <v>-2.4798772332569898</v>
      </c>
      <c r="I4918">
        <v>9.1522930379365306</v>
      </c>
      <c r="J4918">
        <v>3.86734592055595E-2</v>
      </c>
      <c r="K4918">
        <v>90.883476951589003</v>
      </c>
      <c r="L4918">
        <v>81.044099815538203</v>
      </c>
      <c r="N4918">
        <v>0.58953930420550504</v>
      </c>
      <c r="O4918">
        <v>0.90281465746149203</v>
      </c>
      <c r="P4918">
        <v>55.619834710743802</v>
      </c>
    </row>
    <row r="4919" spans="1:16" hidden="1" x14ac:dyDescent="0.3">
      <c r="A4919" t="s">
        <v>9992</v>
      </c>
      <c r="B4919" t="s">
        <v>9993</v>
      </c>
      <c r="C4919" t="str">
        <f>IFERROR(VLOOKUP(Table1[[#This Row],[Ticker]],[1]!Table1[[Symbol]:[Industry]],2,FALSE),"-")</f>
        <v>-</v>
      </c>
      <c r="D4919" t="s">
        <v>711</v>
      </c>
      <c r="F4919">
        <v>53.04</v>
      </c>
      <c r="G4919">
        <v>-8.2202185179852894</v>
      </c>
      <c r="H4919">
        <v>-0.85576791892496096</v>
      </c>
      <c r="I4919">
        <v>-1.36375231399341</v>
      </c>
      <c r="J4919">
        <v>-1.5658753816544599</v>
      </c>
      <c r="K4919">
        <v>51.238327320903501</v>
      </c>
      <c r="L4919">
        <v>48.039610599664599</v>
      </c>
      <c r="N4919">
        <v>0.26059978738564998</v>
      </c>
      <c r="O4919">
        <v>11.085972850678701</v>
      </c>
      <c r="P4919">
        <v>46.762589928057501</v>
      </c>
    </row>
    <row r="4920" spans="1:16" hidden="1" x14ac:dyDescent="0.3">
      <c r="A4920" t="s">
        <v>9994</v>
      </c>
      <c r="B4920" t="s">
        <v>9995</v>
      </c>
      <c r="C4920" t="str">
        <f>IFERROR(VLOOKUP(Table1[[#This Row],[Ticker]],[1]!Table1[[Symbol]:[Industry]],2,FALSE),"-")</f>
        <v>-</v>
      </c>
      <c r="D4920" t="s">
        <v>1315</v>
      </c>
      <c r="F4920">
        <v>1000</v>
      </c>
      <c r="G4920">
        <v>-26.401036689803298</v>
      </c>
      <c r="H4920">
        <v>-5.0559641897787397</v>
      </c>
      <c r="I4920">
        <v>-11.9088131626844</v>
      </c>
      <c r="J4920">
        <v>-0.761437404539267</v>
      </c>
      <c r="K4920">
        <v>999.99776728379697</v>
      </c>
      <c r="L4920">
        <v>999.99866861598605</v>
      </c>
      <c r="N4920">
        <v>1.28477121242597</v>
      </c>
      <c r="O4920">
        <v>4.4989999999999997</v>
      </c>
      <c r="P4920">
        <v>0.100100100100108</v>
      </c>
    </row>
    <row r="4921" spans="1:16" hidden="1" x14ac:dyDescent="0.3">
      <c r="A4921" t="s">
        <v>9996</v>
      </c>
      <c r="B4921" t="s">
        <v>9997</v>
      </c>
      <c r="C4921" t="str">
        <f>IFERROR(VLOOKUP(Table1[[#This Row],[Ticker]],[1]!Table1[[Symbol]:[Industry]],2,FALSE),"-")</f>
        <v>-</v>
      </c>
      <c r="D4921" t="s">
        <v>711</v>
      </c>
      <c r="F4921">
        <v>177.51</v>
      </c>
      <c r="G4921">
        <v>35.915081076348599</v>
      </c>
      <c r="H4921">
        <v>2.22389105750714</v>
      </c>
      <c r="I4921">
        <v>9.7223644345513005</v>
      </c>
      <c r="J4921">
        <v>-0.111690470220667</v>
      </c>
      <c r="K4921">
        <v>166.43912175231401</v>
      </c>
      <c r="L4921">
        <v>146.14463201949101</v>
      </c>
      <c r="N4921">
        <v>0.94450864114246402</v>
      </c>
      <c r="O4921">
        <v>3.0927835051546499</v>
      </c>
      <c r="P4921">
        <v>64.148326243758007</v>
      </c>
    </row>
    <row r="4922" spans="1:16" hidden="1" x14ac:dyDescent="0.3">
      <c r="A4922" t="s">
        <v>9998</v>
      </c>
      <c r="B4922" t="s">
        <v>9999</v>
      </c>
      <c r="C4922" t="str">
        <f>IFERROR(VLOOKUP(Table1[[#This Row],[Ticker]],[1]!Table1[[Symbol]:[Industry]],2,FALSE),"-")</f>
        <v>-</v>
      </c>
      <c r="D4922" t="s">
        <v>711</v>
      </c>
      <c r="F4922">
        <v>21.44</v>
      </c>
      <c r="G4922">
        <v>30.666280178421601</v>
      </c>
      <c r="H4922">
        <v>1.84058753435918</v>
      </c>
      <c r="I4922">
        <v>9.7700960214130692</v>
      </c>
      <c r="J4922">
        <v>1.11549685776109</v>
      </c>
      <c r="K4922">
        <v>20.231121843017</v>
      </c>
      <c r="L4922">
        <v>17.7998724873563</v>
      </c>
      <c r="N4922">
        <v>0.74322709012334598</v>
      </c>
      <c r="O4922">
        <v>2.1455223880596899</v>
      </c>
      <c r="P4922">
        <v>58.297043194763198</v>
      </c>
    </row>
    <row r="4923" spans="1:16" hidden="1" x14ac:dyDescent="0.3">
      <c r="A4923" t="s">
        <v>10000</v>
      </c>
      <c r="B4923" t="s">
        <v>10001</v>
      </c>
      <c r="C4923" t="str">
        <f>IFERROR(VLOOKUP(Table1[[#This Row],[Ticker]],[1]!Table1[[Symbol]:[Industry]],2,FALSE),"-")</f>
        <v>-</v>
      </c>
      <c r="D4923" t="s">
        <v>711</v>
      </c>
      <c r="F4923">
        <v>37.520000000000003</v>
      </c>
      <c r="G4923">
        <v>17.077886818360899</v>
      </c>
      <c r="H4923">
        <v>1.7144189850988201</v>
      </c>
      <c r="I4923">
        <v>8.4237339729216298</v>
      </c>
      <c r="J4923">
        <v>0.74399917817496897</v>
      </c>
      <c r="K4923">
        <v>35.148030395691002</v>
      </c>
      <c r="L4923">
        <v>31.986919622256501</v>
      </c>
      <c r="N4923">
        <v>0.70453559214040695</v>
      </c>
      <c r="O4923">
        <v>1.2793176972281299</v>
      </c>
      <c r="P4923">
        <v>45.652173913043399</v>
      </c>
    </row>
    <row r="4924" spans="1:16" hidden="1" x14ac:dyDescent="0.3">
      <c r="A4924" t="s">
        <v>10002</v>
      </c>
      <c r="B4924" t="s">
        <v>10003</v>
      </c>
      <c r="C4924" t="str">
        <f>IFERROR(VLOOKUP(Table1[[#This Row],[Ticker]],[1]!Table1[[Symbol]:[Industry]],2,FALSE),"-")</f>
        <v>-</v>
      </c>
      <c r="D4924" t="s">
        <v>1634</v>
      </c>
      <c r="F4924">
        <v>72.42</v>
      </c>
      <c r="G4924">
        <v>-2.6071649049316599</v>
      </c>
      <c r="H4924">
        <v>-3.2360005890507502</v>
      </c>
      <c r="I4924">
        <v>3.9436502731641299</v>
      </c>
      <c r="J4924">
        <v>0.68825305832993999</v>
      </c>
      <c r="K4924">
        <v>71.070808599728196</v>
      </c>
      <c r="L4924">
        <v>66.510397301119198</v>
      </c>
      <c r="N4924">
        <v>0.65556501674753898</v>
      </c>
      <c r="O4924">
        <v>13.228389947528299</v>
      </c>
      <c r="P4924">
        <v>50.0932642487046</v>
      </c>
    </row>
    <row r="4925" spans="1:16" hidden="1" x14ac:dyDescent="0.3">
      <c r="A4925" t="s">
        <v>10004</v>
      </c>
      <c r="B4925" t="s">
        <v>10005</v>
      </c>
      <c r="C4925" t="str">
        <f>IFERROR(VLOOKUP(Table1[[#This Row],[Ticker]],[1]!Table1[[Symbol]:[Industry]],2,FALSE),"-")</f>
        <v>-</v>
      </c>
      <c r="D4925" t="s">
        <v>711</v>
      </c>
      <c r="F4925">
        <v>999.99</v>
      </c>
      <c r="G4925">
        <v>-26.4020366998034</v>
      </c>
      <c r="H4925">
        <v>-5.05496417977864</v>
      </c>
      <c r="I4925">
        <v>-11.909813172684499</v>
      </c>
      <c r="J4925">
        <v>-0.76243741453936598</v>
      </c>
      <c r="K4925">
        <v>999.99787865163898</v>
      </c>
      <c r="L4925">
        <v>999.99841895512395</v>
      </c>
      <c r="N4925">
        <v>1.50605173096492</v>
      </c>
      <c r="O4925">
        <v>3.0010300103000902</v>
      </c>
      <c r="P4925">
        <v>0.59856746207396205</v>
      </c>
    </row>
    <row r="4926" spans="1:16" hidden="1" x14ac:dyDescent="0.3">
      <c r="A4926" t="s">
        <v>10006</v>
      </c>
      <c r="B4926" t="s">
        <v>10007</v>
      </c>
      <c r="C4926" t="str">
        <f>IFERROR(VLOOKUP(Table1[[#This Row],[Ticker]],[1]!Table1[[Symbol]:[Industry]],2,FALSE),"-")</f>
        <v>-</v>
      </c>
      <c r="D4926" t="s">
        <v>711</v>
      </c>
      <c r="F4926">
        <v>72.88</v>
      </c>
      <c r="G4926">
        <v>35.805842222965197</v>
      </c>
      <c r="H4926">
        <v>-4.9616118511886196</v>
      </c>
      <c r="I4926">
        <v>11.552832939461799</v>
      </c>
      <c r="J4926">
        <v>0.27157619090281698</v>
      </c>
      <c r="K4926">
        <v>73.379887049116604</v>
      </c>
      <c r="L4926">
        <v>64.548640336692898</v>
      </c>
      <c r="N4926">
        <v>1.27106821425811</v>
      </c>
      <c r="O4926">
        <v>18.962678375411599</v>
      </c>
      <c r="P4926">
        <v>67.232675539238102</v>
      </c>
    </row>
    <row r="4927" spans="1:16" hidden="1" x14ac:dyDescent="0.3">
      <c r="A4927" t="s">
        <v>10008</v>
      </c>
      <c r="B4927" t="s">
        <v>10009</v>
      </c>
      <c r="C4927" t="str">
        <f>IFERROR(VLOOKUP(Table1[[#This Row],[Ticker]],[1]!Table1[[Symbol]:[Industry]],2,FALSE),"-")</f>
        <v>-</v>
      </c>
      <c r="D4927" t="s">
        <v>711</v>
      </c>
      <c r="F4927">
        <v>81.41</v>
      </c>
      <c r="G4927">
        <v>-2.05500752613613</v>
      </c>
      <c r="H4927">
        <v>-0.24492330238030899</v>
      </c>
      <c r="I4927">
        <v>-0.83053905616115198</v>
      </c>
      <c r="J4927">
        <v>-0.29260556488554601</v>
      </c>
      <c r="K4927">
        <v>77.962142275330194</v>
      </c>
      <c r="L4927">
        <v>72.810925042154807</v>
      </c>
      <c r="N4927">
        <v>0.98857635255739496</v>
      </c>
      <c r="O4927">
        <v>4.4097776685910901</v>
      </c>
      <c r="P4927">
        <v>29.324861000794201</v>
      </c>
    </row>
    <row r="4928" spans="1:16" hidden="1" x14ac:dyDescent="0.3">
      <c r="A4928" t="s">
        <v>10010</v>
      </c>
      <c r="B4928" t="s">
        <v>10011</v>
      </c>
      <c r="C4928" t="str">
        <f>IFERROR(VLOOKUP(Table1[[#This Row],[Ticker]],[1]!Table1[[Symbol]:[Industry]],2,FALSE),"-")</f>
        <v>-</v>
      </c>
      <c r="D4928" t="s">
        <v>711</v>
      </c>
      <c r="F4928">
        <v>197.9</v>
      </c>
      <c r="G4928">
        <v>8.2238136403325903</v>
      </c>
      <c r="H4928">
        <v>-1.0783317778774899</v>
      </c>
      <c r="I4928">
        <v>2.1667374383369098</v>
      </c>
      <c r="J4928">
        <v>0.340409469276999</v>
      </c>
      <c r="K4928">
        <v>188.88998092504599</v>
      </c>
      <c r="L4928">
        <v>173.61629882998301</v>
      </c>
      <c r="N4928">
        <v>2.1938739281452699</v>
      </c>
      <c r="O4928">
        <v>1.2379989893885599</v>
      </c>
      <c r="P4928">
        <v>40.2750212645307</v>
      </c>
    </row>
    <row r="4929" spans="1:16" hidden="1" x14ac:dyDescent="0.3">
      <c r="A4929" t="s">
        <v>10012</v>
      </c>
      <c r="B4929" t="s">
        <v>10013</v>
      </c>
      <c r="C4929" t="str">
        <f>IFERROR(VLOOKUP(Table1[[#This Row],[Ticker]],[1]!Table1[[Symbol]:[Industry]],2,FALSE),"-")</f>
        <v>-</v>
      </c>
      <c r="F4929">
        <v>0</v>
      </c>
      <c r="G4929">
        <v>-26.4020366998034</v>
      </c>
    </row>
    <row r="4930" spans="1:16" hidden="1" x14ac:dyDescent="0.3">
      <c r="A4930" t="s">
        <v>10014</v>
      </c>
      <c r="B4930" t="s">
        <v>10015</v>
      </c>
      <c r="C4930" t="str">
        <f>IFERROR(VLOOKUP(Table1[[#This Row],[Ticker]],[1]!Table1[[Symbol]:[Industry]],2,FALSE),"-")</f>
        <v>-</v>
      </c>
      <c r="D4930" t="s">
        <v>1315</v>
      </c>
      <c r="F4930">
        <v>26.42</v>
      </c>
      <c r="G4930">
        <v>-19.438473946767001</v>
      </c>
      <c r="H4930">
        <v>-5.8106811709108097</v>
      </c>
      <c r="I4930">
        <v>-7.0269231369560696</v>
      </c>
      <c r="J4930">
        <v>-1.4421957226964599</v>
      </c>
      <c r="K4930">
        <v>26.204782868339599</v>
      </c>
      <c r="L4930">
        <v>25.586807949852201</v>
      </c>
      <c r="N4930">
        <v>1.08986561500822</v>
      </c>
      <c r="O4930">
        <v>12.793338380015101</v>
      </c>
      <c r="P4930">
        <v>11.5238497256226</v>
      </c>
    </row>
    <row r="4931" spans="1:16" hidden="1" x14ac:dyDescent="0.3">
      <c r="A4931" t="s">
        <v>10016</v>
      </c>
      <c r="B4931" t="s">
        <v>10017</v>
      </c>
      <c r="C4931" t="str">
        <f>IFERROR(VLOOKUP(Table1[[#This Row],[Ticker]],[1]!Table1[[Symbol]:[Industry]],2,FALSE),"-")</f>
        <v>-</v>
      </c>
      <c r="D4931" t="s">
        <v>711</v>
      </c>
      <c r="F4931">
        <v>92.65</v>
      </c>
      <c r="G4931">
        <v>4.4965222151442603</v>
      </c>
      <c r="H4931">
        <v>-1.10009166916361</v>
      </c>
      <c r="I4931">
        <v>17.6887320783995</v>
      </c>
      <c r="J4931">
        <v>1.9346123432765701</v>
      </c>
      <c r="K4931">
        <v>88.568997847307998</v>
      </c>
      <c r="L4931">
        <v>80.184459963242404</v>
      </c>
      <c r="N4931">
        <v>0.80780882813393995</v>
      </c>
      <c r="O4931">
        <v>3.61575822989745</v>
      </c>
      <c r="P4931">
        <v>36.25</v>
      </c>
    </row>
    <row r="4932" spans="1:16" hidden="1" x14ac:dyDescent="0.3">
      <c r="A4932" t="s">
        <v>10018</v>
      </c>
      <c r="B4932" t="s">
        <v>10019</v>
      </c>
      <c r="C4932" t="str">
        <f>IFERROR(VLOOKUP(Table1[[#This Row],[Ticker]],[1]!Table1[[Symbol]:[Industry]],2,FALSE),"-")</f>
        <v>-</v>
      </c>
      <c r="D4932" t="s">
        <v>1634</v>
      </c>
      <c r="F4932">
        <v>72.69</v>
      </c>
      <c r="G4932">
        <v>-2.9894730325708601</v>
      </c>
      <c r="H4932">
        <v>-4.3576401674323701</v>
      </c>
      <c r="I4932">
        <v>5.1999016654014802</v>
      </c>
      <c r="J4932">
        <v>-1.0390625874301</v>
      </c>
      <c r="K4932">
        <v>71.111522106966305</v>
      </c>
      <c r="L4932">
        <v>66.3683230180457</v>
      </c>
      <c r="N4932">
        <v>0.71311726917102503</v>
      </c>
      <c r="O4932">
        <v>4.0858439950474503</v>
      </c>
      <c r="P4932">
        <v>32.1636363636363</v>
      </c>
    </row>
    <row r="4933" spans="1:16" hidden="1" x14ac:dyDescent="0.3">
      <c r="A4933" t="s">
        <v>10020</v>
      </c>
      <c r="B4933" t="s">
        <v>10021</v>
      </c>
      <c r="C4933" t="str">
        <f>IFERROR(VLOOKUP(Table1[[#This Row],[Ticker]],[1]!Table1[[Symbol]:[Industry]],2,FALSE),"-")</f>
        <v>-</v>
      </c>
      <c r="F4933">
        <v>344.25</v>
      </c>
      <c r="G4933">
        <v>96.485629211494697</v>
      </c>
      <c r="H4933">
        <v>54.569586471014198</v>
      </c>
      <c r="I4933">
        <v>30.8732643884933</v>
      </c>
      <c r="J4933">
        <v>-5.3820741610515901</v>
      </c>
      <c r="K4933">
        <v>275.25407223328</v>
      </c>
      <c r="L4933">
        <v>237.21783489952401</v>
      </c>
      <c r="N4933">
        <v>2.9628440022995899</v>
      </c>
      <c r="O4933">
        <v>24.676833696441498</v>
      </c>
      <c r="P4933">
        <v>132.60135135135101</v>
      </c>
    </row>
    <row r="4934" spans="1:16" hidden="1" x14ac:dyDescent="0.3">
      <c r="A4934" t="s">
        <v>10022</v>
      </c>
      <c r="B4934" t="s">
        <v>10023</v>
      </c>
      <c r="C4934" t="str">
        <f>IFERROR(VLOOKUP(Table1[[#This Row],[Ticker]],[1]!Table1[[Symbol]:[Industry]],2,FALSE),"-")</f>
        <v>-</v>
      </c>
      <c r="D4934" t="s">
        <v>711</v>
      </c>
      <c r="F4934">
        <v>90.96</v>
      </c>
      <c r="G4934">
        <v>1.54844860052005</v>
      </c>
      <c r="H4934">
        <v>-2.0981859102573899</v>
      </c>
      <c r="I4934">
        <v>15.3069700440986</v>
      </c>
      <c r="J4934">
        <v>1.36522215992872</v>
      </c>
      <c r="K4934">
        <v>87.218225697115201</v>
      </c>
      <c r="L4934">
        <v>79.400323320165597</v>
      </c>
      <c r="N4934">
        <v>0.154732776228725</v>
      </c>
      <c r="O4934">
        <v>4.0567282321899798</v>
      </c>
      <c r="P4934">
        <v>33.745037494486098</v>
      </c>
    </row>
    <row r="4935" spans="1:16" hidden="1" x14ac:dyDescent="0.3">
      <c r="A4935" t="s">
        <v>10024</v>
      </c>
      <c r="B4935" t="s">
        <v>10025</v>
      </c>
      <c r="C4935" t="str">
        <f>IFERROR(VLOOKUP(Table1[[#This Row],[Ticker]],[1]!Table1[[Symbol]:[Industry]],2,FALSE),"-")</f>
        <v>-</v>
      </c>
      <c r="F4935">
        <v>0</v>
      </c>
      <c r="G4935">
        <v>-26.4020366998034</v>
      </c>
    </row>
    <row r="4936" spans="1:16" hidden="1" x14ac:dyDescent="0.3">
      <c r="A4936" t="s">
        <v>10026</v>
      </c>
      <c r="B4936" t="s">
        <v>10027</v>
      </c>
      <c r="C4936" t="str">
        <f>IFERROR(VLOOKUP(Table1[[#This Row],[Ticker]],[1]!Table1[[Symbol]:[Industry]],2,FALSE),"-")</f>
        <v>-</v>
      </c>
    </row>
    <row r="4937" spans="1:16" hidden="1" x14ac:dyDescent="0.3">
      <c r="A4937" t="s">
        <v>10028</v>
      </c>
      <c r="B4937" t="s">
        <v>10029</v>
      </c>
      <c r="C4937" t="str">
        <f>IFERROR(VLOOKUP(Table1[[#This Row],[Ticker]],[1]!Table1[[Symbol]:[Industry]],2,FALSE),"-")</f>
        <v>-</v>
      </c>
      <c r="D4937" t="s">
        <v>711</v>
      </c>
      <c r="F4937">
        <v>39.630000000000003</v>
      </c>
      <c r="G4937">
        <v>7.1222220603043596</v>
      </c>
      <c r="H4937">
        <v>3.4166909533212899</v>
      </c>
      <c r="I4937">
        <v>-3.95557726966083</v>
      </c>
      <c r="J4937">
        <v>-1.3080336733078799</v>
      </c>
      <c r="K4937">
        <v>36.044118346231102</v>
      </c>
      <c r="L4937">
        <v>34.504328234253798</v>
      </c>
      <c r="N4937">
        <v>0.57383901300891005</v>
      </c>
      <c r="O4937">
        <v>0.73176886197325797</v>
      </c>
      <c r="P4937">
        <v>36.655172413793103</v>
      </c>
    </row>
    <row r="4938" spans="1:16" hidden="1" x14ac:dyDescent="0.3">
      <c r="A4938" t="s">
        <v>10030</v>
      </c>
      <c r="B4938" t="s">
        <v>10031</v>
      </c>
      <c r="C4938" t="str">
        <f>IFERROR(VLOOKUP(Table1[[#This Row],[Ticker]],[1]!Table1[[Symbol]:[Industry]],2,FALSE),"-")</f>
        <v>-</v>
      </c>
      <c r="D4938" t="s">
        <v>711</v>
      </c>
      <c r="F4938">
        <v>527.47</v>
      </c>
      <c r="G4938">
        <v>-20.662721488513199</v>
      </c>
      <c r="H4938">
        <v>-0.48339957745269602</v>
      </c>
      <c r="I4938">
        <v>-1.5581321751741199</v>
      </c>
      <c r="J4938">
        <v>-1.7245733185893699</v>
      </c>
      <c r="K4938">
        <v>508.520395190915</v>
      </c>
      <c r="L4938">
        <v>476.85209664705599</v>
      </c>
      <c r="N4938">
        <v>0.61931567138074695</v>
      </c>
      <c r="O4938">
        <v>4.8874817525167202</v>
      </c>
      <c r="P4938">
        <v>25.2897862232779</v>
      </c>
    </row>
    <row r="4939" spans="1:16" hidden="1" x14ac:dyDescent="0.3">
      <c r="A4939" t="s">
        <v>10032</v>
      </c>
      <c r="B4939" t="s">
        <v>10033</v>
      </c>
      <c r="C4939" t="str">
        <f>IFERROR(VLOOKUP(Table1[[#This Row],[Ticker]],[1]!Table1[[Symbol]:[Industry]],2,FALSE),"-")</f>
        <v>-</v>
      </c>
      <c r="D4939" t="s">
        <v>1315</v>
      </c>
      <c r="F4939">
        <v>999.99</v>
      </c>
      <c r="G4939">
        <v>-26.4020366998034</v>
      </c>
      <c r="H4939">
        <v>-5.0579641697789297</v>
      </c>
      <c r="I4939">
        <v>-11.910813172684501</v>
      </c>
      <c r="J4939">
        <v>-0.76443739453956405</v>
      </c>
      <c r="K4939">
        <v>999.99031992313598</v>
      </c>
      <c r="L4939">
        <v>999.99052281452498</v>
      </c>
      <c r="N4939">
        <v>2.24319351960095</v>
      </c>
      <c r="O4939">
        <v>1.8010180101801101</v>
      </c>
      <c r="P4939">
        <v>0.23957497995188401</v>
      </c>
    </row>
    <row r="4940" spans="1:16" hidden="1" x14ac:dyDescent="0.3">
      <c r="A4940" t="s">
        <v>10034</v>
      </c>
      <c r="B4940" t="s">
        <v>10035</v>
      </c>
      <c r="C4940" t="str">
        <f>IFERROR(VLOOKUP(Table1[[#This Row],[Ticker]],[1]!Table1[[Symbol]:[Industry]],2,FALSE),"-")</f>
        <v>-</v>
      </c>
      <c r="D4940" t="s">
        <v>711</v>
      </c>
      <c r="F4940">
        <v>72.37</v>
      </c>
      <c r="G4940">
        <v>34.706600878112802</v>
      </c>
      <c r="H4940">
        <v>-6.2787902767352497</v>
      </c>
      <c r="I4940">
        <v>12.1814076777955</v>
      </c>
      <c r="J4940">
        <v>-1.52683817894013</v>
      </c>
      <c r="K4940">
        <v>72.868337735795805</v>
      </c>
      <c r="L4940">
        <v>63.316184014643198</v>
      </c>
      <c r="N4940">
        <v>0.79165395371543101</v>
      </c>
      <c r="O4940">
        <v>14.5502279950255</v>
      </c>
      <c r="P4940">
        <v>64.776867030965306</v>
      </c>
    </row>
    <row r="4941" spans="1:16" hidden="1" x14ac:dyDescent="0.3">
      <c r="A4941" t="s">
        <v>10036</v>
      </c>
      <c r="B4941" t="s">
        <v>10037</v>
      </c>
      <c r="C4941" t="str">
        <f>IFERROR(VLOOKUP(Table1[[#This Row],[Ticker]],[1]!Table1[[Symbol]:[Industry]],2,FALSE),"-")</f>
        <v>-</v>
      </c>
      <c r="D4941" t="s">
        <v>711</v>
      </c>
      <c r="F4941">
        <v>26.3</v>
      </c>
      <c r="G4941">
        <v>-32.573995315572198</v>
      </c>
      <c r="H4941">
        <v>0.89737450692278997</v>
      </c>
      <c r="I4941">
        <v>-5.5612486761216502</v>
      </c>
      <c r="J4941">
        <v>-2.62532862169286</v>
      </c>
      <c r="K4941">
        <v>25.357136286279498</v>
      </c>
      <c r="L4941">
        <v>24.2042356839574</v>
      </c>
      <c r="N4941">
        <v>0.13375593860260401</v>
      </c>
      <c r="O4941">
        <v>17.870722433459999</v>
      </c>
      <c r="P4941">
        <v>20.919540229885001</v>
      </c>
    </row>
    <row r="4942" spans="1:16" hidden="1" x14ac:dyDescent="0.3">
      <c r="A4942" t="s">
        <v>10038</v>
      </c>
      <c r="B4942" t="s">
        <v>10039</v>
      </c>
      <c r="C4942" t="str">
        <f>IFERROR(VLOOKUP(Table1[[#This Row],[Ticker]],[1]!Table1[[Symbol]:[Industry]],2,FALSE),"-")</f>
        <v>-</v>
      </c>
      <c r="D4942" t="s">
        <v>711</v>
      </c>
      <c r="F4942">
        <v>81.209999999999994</v>
      </c>
      <c r="G4942">
        <v>-24.2639408628018</v>
      </c>
      <c r="H4942">
        <v>-2.0064089165894199</v>
      </c>
      <c r="I4942">
        <v>-0.35761537048674003</v>
      </c>
      <c r="J4942">
        <v>-0.873288504575089</v>
      </c>
      <c r="K4942">
        <v>77.596386674757298</v>
      </c>
      <c r="L4942">
        <v>72.388865120530696</v>
      </c>
      <c r="N4942">
        <v>0.47863674252949001</v>
      </c>
      <c r="O4942">
        <v>2.2041620490087501</v>
      </c>
      <c r="P4942">
        <v>28.843407900999502</v>
      </c>
    </row>
    <row r="4943" spans="1:16" hidden="1" x14ac:dyDescent="0.3">
      <c r="A4943" t="s">
        <v>10040</v>
      </c>
      <c r="B4943" t="s">
        <v>10041</v>
      </c>
      <c r="C4943" t="str">
        <f>IFERROR(VLOOKUP(Table1[[#This Row],[Ticker]],[1]!Table1[[Symbol]:[Industry]],2,FALSE),"-")</f>
        <v>-</v>
      </c>
      <c r="D4943" t="s">
        <v>711</v>
      </c>
      <c r="F4943">
        <v>21.99</v>
      </c>
      <c r="G4943">
        <v>11.474946183135801</v>
      </c>
      <c r="H4943">
        <v>-0.58910540015338098</v>
      </c>
      <c r="I4943">
        <v>5.57696355435505</v>
      </c>
      <c r="J4943">
        <v>0.87307660415222799</v>
      </c>
      <c r="K4943">
        <v>20.495200224097999</v>
      </c>
      <c r="L4943">
        <v>18.623187037723898</v>
      </c>
      <c r="N4943">
        <v>0.82446739660294599</v>
      </c>
      <c r="O4943">
        <v>3.2287403365166099</v>
      </c>
      <c r="P4943">
        <v>40.242346938775398</v>
      </c>
    </row>
    <row r="4944" spans="1:16" hidden="1" x14ac:dyDescent="0.3">
      <c r="A4944" t="s">
        <v>10042</v>
      </c>
      <c r="B4944" t="s">
        <v>10043</v>
      </c>
      <c r="C4944" t="str">
        <f>IFERROR(VLOOKUP(Table1[[#This Row],[Ticker]],[1]!Table1[[Symbol]:[Industry]],2,FALSE),"-")</f>
        <v>-</v>
      </c>
      <c r="D4944" t="s">
        <v>1315</v>
      </c>
      <c r="F4944">
        <v>1000</v>
      </c>
      <c r="G4944">
        <v>-26.4030366898035</v>
      </c>
      <c r="H4944">
        <v>-5.0569641797788396</v>
      </c>
      <c r="I4944">
        <v>-11.9088131626844</v>
      </c>
      <c r="J4944">
        <v>-0.761437404539267</v>
      </c>
      <c r="K4944">
        <v>1000.00084248543</v>
      </c>
      <c r="L4944">
        <v>1000.03427020908</v>
      </c>
      <c r="N4944">
        <v>0.27335607061575601</v>
      </c>
      <c r="O4944">
        <v>2</v>
      </c>
      <c r="P4944">
        <v>2.0408163265306101</v>
      </c>
    </row>
    <row r="4945" spans="1:16" hidden="1" x14ac:dyDescent="0.3">
      <c r="A4945" t="s">
        <v>10044</v>
      </c>
      <c r="B4945" t="s">
        <v>10045</v>
      </c>
      <c r="C4945" t="str">
        <f>IFERROR(VLOOKUP(Table1[[#This Row],[Ticker]],[1]!Table1[[Symbol]:[Industry]],2,FALSE),"-")</f>
        <v>-</v>
      </c>
      <c r="D4945" t="s">
        <v>1018</v>
      </c>
      <c r="F4945">
        <v>220.22</v>
      </c>
      <c r="G4945">
        <v>-26.4020366998034</v>
      </c>
      <c r="H4945">
        <v>-5.0559641897787397</v>
      </c>
      <c r="I4945">
        <v>-11.909813172684499</v>
      </c>
      <c r="O4945">
        <v>0</v>
      </c>
      <c r="P4945">
        <v>0</v>
      </c>
    </row>
    <row r="4946" spans="1:16" hidden="1" x14ac:dyDescent="0.3">
      <c r="A4946" t="s">
        <v>10046</v>
      </c>
      <c r="B4946" t="s">
        <v>10047</v>
      </c>
      <c r="C4946" t="str">
        <f>IFERROR(VLOOKUP(Table1[[#This Row],[Ticker]],[1]!Table1[[Symbol]:[Industry]],2,FALSE),"-")</f>
        <v>-</v>
      </c>
      <c r="D4946" t="s">
        <v>711</v>
      </c>
      <c r="F4946">
        <v>214</v>
      </c>
      <c r="G4946">
        <v>15.3292037796984</v>
      </c>
      <c r="H4946">
        <v>-0.32323027020556899</v>
      </c>
      <c r="I4946">
        <v>9.7502209376053894</v>
      </c>
      <c r="J4946">
        <v>-0.856688121419663</v>
      </c>
      <c r="K4946">
        <v>201.98324215749099</v>
      </c>
      <c r="L4946">
        <v>177.50031301012001</v>
      </c>
      <c r="N4946">
        <v>1.1097261090022399</v>
      </c>
      <c r="O4946">
        <v>0.92990654205606904</v>
      </c>
      <c r="P4946">
        <v>51.161969343787497</v>
      </c>
    </row>
    <row r="4947" spans="1:16" hidden="1" x14ac:dyDescent="0.3">
      <c r="A4947" t="s">
        <v>10048</v>
      </c>
      <c r="B4947" t="s">
        <v>10049</v>
      </c>
      <c r="C4947" t="str">
        <f>IFERROR(VLOOKUP(Table1[[#This Row],[Ticker]],[1]!Table1[[Symbol]:[Industry]],2,FALSE),"-")</f>
        <v>-</v>
      </c>
      <c r="D4947" t="s">
        <v>711</v>
      </c>
      <c r="F4947">
        <v>245.75</v>
      </c>
      <c r="G4947">
        <v>-4.0653182609344798</v>
      </c>
      <c r="H4947">
        <v>-0.43782423839073298</v>
      </c>
      <c r="I4947">
        <v>0.14618062604784901</v>
      </c>
      <c r="J4947">
        <v>-0.67268545631482402</v>
      </c>
      <c r="K4947">
        <v>236.64513108646699</v>
      </c>
      <c r="L4947">
        <v>218.2439</v>
      </c>
      <c r="N4947">
        <v>0.43999644869761101</v>
      </c>
      <c r="O4947">
        <v>14.3112919633774</v>
      </c>
      <c r="P4947">
        <v>30.026455026455</v>
      </c>
    </row>
    <row r="4948" spans="1:16" hidden="1" x14ac:dyDescent="0.3">
      <c r="A4948" t="s">
        <v>10050</v>
      </c>
      <c r="B4948" t="s">
        <v>10051</v>
      </c>
      <c r="C4948" t="str">
        <f>IFERROR(VLOOKUP(Table1[[#This Row],[Ticker]],[1]!Table1[[Symbol]:[Industry]],2,FALSE),"-")</f>
        <v>-</v>
      </c>
      <c r="D4948" t="s">
        <v>711</v>
      </c>
      <c r="F4948">
        <v>23.2</v>
      </c>
      <c r="G4948">
        <v>6.54925269847734</v>
      </c>
      <c r="H4948">
        <v>1.09437749587046</v>
      </c>
      <c r="I4948">
        <v>5.7969346710495904</v>
      </c>
      <c r="J4948">
        <v>0.103363451261495</v>
      </c>
      <c r="K4948">
        <v>22.121002086966701</v>
      </c>
      <c r="N4948">
        <v>1.1527405625189699</v>
      </c>
      <c r="O4948">
        <v>5.6034482758620703</v>
      </c>
      <c r="P4948">
        <v>42.331288343558199</v>
      </c>
    </row>
    <row r="4949" spans="1:16" hidden="1" x14ac:dyDescent="0.3">
      <c r="A4949" t="s">
        <v>10052</v>
      </c>
      <c r="B4949" t="s">
        <v>10053</v>
      </c>
      <c r="C4949" t="str">
        <f>IFERROR(VLOOKUP(Table1[[#This Row],[Ticker]],[1]!Table1[[Symbol]:[Industry]],2,FALSE),"-")</f>
        <v>-</v>
      </c>
      <c r="D4949" t="s">
        <v>711</v>
      </c>
      <c r="F4949">
        <v>81.3</v>
      </c>
      <c r="G4949">
        <v>-3.8330633845614899</v>
      </c>
      <c r="H4949">
        <v>-1.0343091240401401</v>
      </c>
      <c r="I4949">
        <v>0.15083465639885299</v>
      </c>
      <c r="J4949">
        <v>-0.58865389914711097</v>
      </c>
      <c r="K4949">
        <v>77.674776871698</v>
      </c>
      <c r="N4949">
        <v>0.89501595633195197</v>
      </c>
      <c r="O4949">
        <v>0.86100861008611096</v>
      </c>
      <c r="P4949">
        <v>30.560462502007301</v>
      </c>
    </row>
    <row r="4950" spans="1:16" hidden="1" x14ac:dyDescent="0.3">
      <c r="A4950" t="s">
        <v>10054</v>
      </c>
      <c r="B4950" t="s">
        <v>10055</v>
      </c>
      <c r="C4950" t="str">
        <f>IFERROR(VLOOKUP(Table1[[#This Row],[Ticker]],[1]!Table1[[Symbol]:[Industry]],2,FALSE),"-")</f>
        <v>-</v>
      </c>
      <c r="F4950">
        <v>101.75</v>
      </c>
      <c r="G4950">
        <v>-26.647134739019101</v>
      </c>
      <c r="H4950">
        <v>-5.0559641897787397</v>
      </c>
      <c r="I4950">
        <v>-11.909813172684499</v>
      </c>
      <c r="J4950">
        <v>-0.76243741453936598</v>
      </c>
      <c r="K4950">
        <v>101.75005663321799</v>
      </c>
      <c r="O4950">
        <v>0.24570024570025301</v>
      </c>
      <c r="P4950">
        <v>0</v>
      </c>
    </row>
    <row r="4951" spans="1:16" hidden="1" x14ac:dyDescent="0.3">
      <c r="A4951" t="s">
        <v>10056</v>
      </c>
      <c r="B4951" t="s">
        <v>10057</v>
      </c>
      <c r="C4951" t="str">
        <f>IFERROR(VLOOKUP(Table1[[#This Row],[Ticker]],[1]!Table1[[Symbol]:[Industry]],2,FALSE),"-")</f>
        <v>-</v>
      </c>
      <c r="D4951" t="s">
        <v>711</v>
      </c>
      <c r="F4951">
        <v>28.62</v>
      </c>
      <c r="G4951">
        <v>44.872649117072598</v>
      </c>
      <c r="H4951">
        <v>3.5725211154209502</v>
      </c>
      <c r="I4951">
        <v>22.2045260962939</v>
      </c>
      <c r="J4951">
        <v>4.1758389656426399E-2</v>
      </c>
      <c r="K4951">
        <v>26.711061514068099</v>
      </c>
      <c r="N4951">
        <v>1.08695896700098</v>
      </c>
      <c r="O4951">
        <v>2.1663172606568799</v>
      </c>
      <c r="P4951">
        <v>72.826086956521706</v>
      </c>
    </row>
    <row r="4952" spans="1:16" hidden="1" x14ac:dyDescent="0.3">
      <c r="A4952" t="s">
        <v>10058</v>
      </c>
      <c r="B4952" t="s">
        <v>10059</v>
      </c>
      <c r="C4952" t="str">
        <f>IFERROR(VLOOKUP(Table1[[#This Row],[Ticker]],[1]!Table1[[Symbol]:[Industry]],2,FALSE),"-")</f>
        <v>-</v>
      </c>
      <c r="D4952" t="s">
        <v>711</v>
      </c>
      <c r="F4952">
        <v>39.65</v>
      </c>
      <c r="G4952">
        <v>2.16475966854932</v>
      </c>
      <c r="H4952">
        <v>3.26097877172728</v>
      </c>
      <c r="I4952">
        <v>-3.4579532164482201</v>
      </c>
      <c r="J4952">
        <v>-0.606552769176947</v>
      </c>
      <c r="K4952">
        <v>36.058208658574401</v>
      </c>
      <c r="N4952">
        <v>4.3893635572017002</v>
      </c>
      <c r="O4952">
        <v>0.88272383354350803</v>
      </c>
      <c r="P4952">
        <v>30.427631578947299</v>
      </c>
    </row>
    <row r="4953" spans="1:16" hidden="1" x14ac:dyDescent="0.3">
      <c r="A4953" t="s">
        <v>10060</v>
      </c>
      <c r="B4953" t="s">
        <v>10061</v>
      </c>
      <c r="C4953" t="str">
        <f>IFERROR(VLOOKUP(Table1[[#This Row],[Ticker]],[1]!Table1[[Symbol]:[Industry]],2,FALSE),"-")</f>
        <v>-</v>
      </c>
      <c r="D4953" t="s">
        <v>1315</v>
      </c>
      <c r="F4953">
        <v>1000.01</v>
      </c>
      <c r="G4953">
        <v>-26.4000366798032</v>
      </c>
      <c r="H4953">
        <v>-5.0569641897787401</v>
      </c>
      <c r="I4953">
        <v>-11.909813172684499</v>
      </c>
      <c r="J4953">
        <v>-0.76343741453936498</v>
      </c>
      <c r="K4953">
        <v>1000.00070889815</v>
      </c>
      <c r="N4953">
        <v>3.0509511460433698</v>
      </c>
      <c r="O4953">
        <v>0</v>
      </c>
      <c r="P4953">
        <v>0.50351758793969403</v>
      </c>
    </row>
    <row r="4954" spans="1:16" hidden="1" x14ac:dyDescent="0.3">
      <c r="A4954" t="s">
        <v>10062</v>
      </c>
      <c r="B4954" t="s">
        <v>10063</v>
      </c>
      <c r="C4954" t="str">
        <f>IFERROR(VLOOKUP(Table1[[#This Row],[Ticker]],[1]!Table1[[Symbol]:[Industry]],2,FALSE),"-")</f>
        <v>-</v>
      </c>
      <c r="D4954" t="s">
        <v>1634</v>
      </c>
      <c r="F4954">
        <v>75</v>
      </c>
      <c r="G4954">
        <v>-11.017421315188001</v>
      </c>
      <c r="H4954">
        <v>-2.7956902171759901</v>
      </c>
      <c r="I4954">
        <v>5.0036708491392998</v>
      </c>
      <c r="J4954">
        <v>4.7825921044709598E-2</v>
      </c>
      <c r="K4954">
        <v>73.419505381994895</v>
      </c>
      <c r="N4954">
        <v>0.93083402850385899</v>
      </c>
      <c r="O4954">
        <v>2.4666666666666601</v>
      </c>
      <c r="P4954">
        <v>41.2429378531073</v>
      </c>
    </row>
    <row r="4955" spans="1:16" hidden="1" x14ac:dyDescent="0.3">
      <c r="A4955" t="s">
        <v>10064</v>
      </c>
      <c r="B4955" t="s">
        <v>10065</v>
      </c>
      <c r="C4955" t="str">
        <f>IFERROR(VLOOKUP(Table1[[#This Row],[Ticker]],[1]!Table1[[Symbol]:[Industry]],2,FALSE),"-")</f>
        <v>-</v>
      </c>
      <c r="D4955" t="s">
        <v>711</v>
      </c>
      <c r="F4955">
        <v>93.56</v>
      </c>
      <c r="G4955">
        <v>-5.1317839454288698</v>
      </c>
      <c r="H4955">
        <v>-1.29138895379872</v>
      </c>
      <c r="I4955">
        <v>15.227026071778001</v>
      </c>
      <c r="J4955">
        <v>0.47266551070440399</v>
      </c>
      <c r="K4955">
        <v>89.732538812280097</v>
      </c>
      <c r="N4955">
        <v>0.75152072716314</v>
      </c>
      <c r="O4955">
        <v>4.7135528003420202</v>
      </c>
      <c r="P4955">
        <v>32.315089803422403</v>
      </c>
    </row>
    <row r="4956" spans="1:16" hidden="1" x14ac:dyDescent="0.3">
      <c r="A4956" t="s">
        <v>10066</v>
      </c>
      <c r="B4956" t="s">
        <v>10067</v>
      </c>
      <c r="C4956" t="str">
        <f>IFERROR(VLOOKUP(Table1[[#This Row],[Ticker]],[1]!Table1[[Symbol]:[Industry]],2,FALSE),"-")</f>
        <v>-</v>
      </c>
      <c r="D4956" t="s">
        <v>1634</v>
      </c>
      <c r="F4956">
        <v>72.7</v>
      </c>
      <c r="G4956">
        <v>-9.0493329064217001</v>
      </c>
      <c r="H4956">
        <v>-2.3114180954789401</v>
      </c>
      <c r="I4956">
        <v>5.1594299835151398</v>
      </c>
      <c r="J4956">
        <v>0.62645147434952198</v>
      </c>
      <c r="K4956">
        <v>71.006078039498504</v>
      </c>
      <c r="N4956">
        <v>0.34973863556262902</v>
      </c>
      <c r="O4956">
        <v>3.9889958734525299</v>
      </c>
      <c r="P4956">
        <v>34.629629629629598</v>
      </c>
    </row>
    <row r="4957" spans="1:16" hidden="1" x14ac:dyDescent="0.3">
      <c r="A4957" t="s">
        <v>10068</v>
      </c>
      <c r="B4957" t="s">
        <v>10069</v>
      </c>
      <c r="C4957" t="str">
        <f>IFERROR(VLOOKUP(Table1[[#This Row],[Ticker]],[1]!Table1[[Symbol]:[Industry]],2,FALSE),"-")</f>
        <v>-</v>
      </c>
      <c r="D4957" t="s">
        <v>236</v>
      </c>
      <c r="F4957">
        <v>100.5</v>
      </c>
      <c r="G4957">
        <v>-25.9020366998034</v>
      </c>
      <c r="I4957">
        <v>-11.409813172684499</v>
      </c>
      <c r="N4957">
        <v>1.7777777777777699</v>
      </c>
      <c r="O4957">
        <v>6.4676616915422898</v>
      </c>
      <c r="P4957">
        <v>0.49999999999998901</v>
      </c>
    </row>
    <row r="4958" spans="1:16" hidden="1" x14ac:dyDescent="0.3">
      <c r="A4958" t="s">
        <v>10070</v>
      </c>
      <c r="B4958" t="s">
        <v>10071</v>
      </c>
      <c r="C4958" t="str">
        <f>IFERROR(VLOOKUP(Table1[[#This Row],[Ticker]],[1]!Table1[[Symbol]:[Industry]],2,FALSE),"-")</f>
        <v>-</v>
      </c>
      <c r="D4958" t="s">
        <v>1634</v>
      </c>
      <c r="F4958">
        <v>7.23</v>
      </c>
      <c r="G4958">
        <v>-24.571050784310401</v>
      </c>
      <c r="H4958">
        <v>-3.5110203695540099</v>
      </c>
      <c r="I4958">
        <v>-10.078827257191501</v>
      </c>
      <c r="J4958">
        <v>-0.34577074787269602</v>
      </c>
      <c r="K4958">
        <v>7.1116725922015904</v>
      </c>
      <c r="N4958">
        <v>0.85752103105528898</v>
      </c>
      <c r="O4958">
        <v>17.565698478561501</v>
      </c>
      <c r="P4958">
        <v>20.5</v>
      </c>
    </row>
    <row r="4959" spans="1:16" hidden="1" x14ac:dyDescent="0.3">
      <c r="A4959" t="s">
        <v>10072</v>
      </c>
      <c r="B4959" t="s">
        <v>10073</v>
      </c>
      <c r="C4959" t="str">
        <f>IFERROR(VLOOKUP(Table1[[#This Row],[Ticker]],[1]!Table1[[Symbol]:[Industry]],2,FALSE),"-")</f>
        <v>-</v>
      </c>
      <c r="D4959" t="s">
        <v>711</v>
      </c>
      <c r="F4959">
        <v>9.0500000000000007</v>
      </c>
      <c r="G4959">
        <v>-14.397086204753901</v>
      </c>
      <c r="H4959">
        <v>-1.7567605492781599</v>
      </c>
      <c r="I4959">
        <v>9.5137322364973104E-2</v>
      </c>
      <c r="J4959">
        <v>0.69007655194108897</v>
      </c>
      <c r="K4959">
        <v>8.6922905129996497</v>
      </c>
      <c r="N4959">
        <v>0.95688725633207905</v>
      </c>
      <c r="O4959">
        <v>14.033149171270701</v>
      </c>
      <c r="P4959">
        <v>34.272997032640902</v>
      </c>
    </row>
    <row r="4960" spans="1:16" hidden="1" x14ac:dyDescent="0.3">
      <c r="A4960" t="s">
        <v>10074</v>
      </c>
      <c r="B4960" t="s">
        <v>10075</v>
      </c>
      <c r="C4960" t="str">
        <f>IFERROR(VLOOKUP(Table1[[#This Row],[Ticker]],[1]!Table1[[Symbol]:[Industry]],2,FALSE),"-")</f>
        <v>-</v>
      </c>
      <c r="D4960" t="s">
        <v>1315</v>
      </c>
      <c r="F4960">
        <v>103.23</v>
      </c>
      <c r="G4960">
        <v>-23.398644163383501</v>
      </c>
      <c r="H4960">
        <v>-4.5105273533123897</v>
      </c>
      <c r="I4960">
        <v>-8.9064206362646505</v>
      </c>
      <c r="J4960">
        <v>-0.63634624092151004</v>
      </c>
      <c r="K4960">
        <v>102.589065676697</v>
      </c>
      <c r="N4960">
        <v>1.0745969607841499</v>
      </c>
      <c r="O4960">
        <v>2.82863508669959</v>
      </c>
      <c r="P4960">
        <v>4.96187086934418</v>
      </c>
    </row>
    <row r="4961" spans="1:16" hidden="1" x14ac:dyDescent="0.3">
      <c r="A4961" t="s">
        <v>10076</v>
      </c>
      <c r="B4961" t="s">
        <v>10077</v>
      </c>
      <c r="C4961" t="str">
        <f>IFERROR(VLOOKUP(Table1[[#This Row],[Ticker]],[1]!Table1[[Symbol]:[Industry]],2,FALSE),"-")</f>
        <v>-</v>
      </c>
      <c r="D4961" t="s">
        <v>711</v>
      </c>
      <c r="F4961">
        <v>52.58</v>
      </c>
      <c r="G4961">
        <v>-11.170829160903599</v>
      </c>
      <c r="H4961">
        <v>1.3607191870008899</v>
      </c>
      <c r="I4961">
        <v>3.3213943662152898</v>
      </c>
      <c r="J4961">
        <v>-1.19395711435174</v>
      </c>
      <c r="K4961">
        <v>50.845643728981997</v>
      </c>
      <c r="N4961">
        <v>0.123029502731555</v>
      </c>
      <c r="O4961">
        <v>14.111829593001101</v>
      </c>
      <c r="P4961">
        <v>17.733990147783199</v>
      </c>
    </row>
    <row r="4962" spans="1:16" hidden="1" x14ac:dyDescent="0.3">
      <c r="A4962" t="s">
        <v>10078</v>
      </c>
      <c r="B4962" t="s">
        <v>10079</v>
      </c>
      <c r="C4962" t="str">
        <f>IFERROR(VLOOKUP(Table1[[#This Row],[Ticker]],[1]!Table1[[Symbol]:[Industry]],2,FALSE),"-")</f>
        <v>-</v>
      </c>
      <c r="D4962" t="s">
        <v>711</v>
      </c>
      <c r="F4962">
        <v>245.9</v>
      </c>
      <c r="G4962">
        <v>-13.4224823694565</v>
      </c>
      <c r="H4962">
        <v>-0.75318557951200604</v>
      </c>
      <c r="I4962">
        <v>1.0697411576623399</v>
      </c>
      <c r="J4962">
        <v>-0.74601570503941095</v>
      </c>
      <c r="K4962">
        <v>235.173148951288</v>
      </c>
      <c r="N4962">
        <v>0.55082553708014803</v>
      </c>
      <c r="O4962">
        <v>4.5709638064253602</v>
      </c>
      <c r="P4962">
        <v>14.350818452380899</v>
      </c>
    </row>
    <row r="4963" spans="1:16" hidden="1" x14ac:dyDescent="0.3">
      <c r="A4963" t="s">
        <v>10080</v>
      </c>
      <c r="B4963" t="s">
        <v>10081</v>
      </c>
      <c r="C4963" t="str">
        <f>IFERROR(VLOOKUP(Table1[[#This Row],[Ticker]],[1]!Table1[[Symbol]:[Industry]],2,FALSE),"-")</f>
        <v>-</v>
      </c>
      <c r="D4963" t="s">
        <v>711</v>
      </c>
      <c r="F4963">
        <v>394.3</v>
      </c>
      <c r="G4963">
        <v>-18.116534269352702</v>
      </c>
      <c r="H4963">
        <v>2.7322066879946001</v>
      </c>
      <c r="I4963">
        <v>-3.6243107422338698</v>
      </c>
      <c r="J4963">
        <v>-1.55510913820665</v>
      </c>
      <c r="K4963">
        <v>358.18276347554502</v>
      </c>
      <c r="N4963">
        <v>0.67828027042640404</v>
      </c>
      <c r="O4963">
        <v>9.5612477808774994</v>
      </c>
      <c r="P4963">
        <v>22.575230042278001</v>
      </c>
    </row>
    <row r="4964" spans="1:16" hidden="1" x14ac:dyDescent="0.3">
      <c r="A4964" t="s">
        <v>10082</v>
      </c>
      <c r="B4964" t="s">
        <v>10083</v>
      </c>
      <c r="C4964" t="str">
        <f>IFERROR(VLOOKUP(Table1[[#This Row],[Ticker]],[1]!Table1[[Symbol]:[Industry]],2,FALSE),"-")</f>
        <v>-</v>
      </c>
      <c r="D4964" t="s">
        <v>1315</v>
      </c>
      <c r="F4964">
        <v>23.44</v>
      </c>
      <c r="G4964">
        <v>-40.035050701277299</v>
      </c>
      <c r="H4964">
        <v>-2.7183018521164</v>
      </c>
      <c r="I4964">
        <v>-25.542827174158301</v>
      </c>
      <c r="J4964">
        <v>0.26320361110166701</v>
      </c>
      <c r="K4964">
        <v>23.293090643491801</v>
      </c>
      <c r="N4964">
        <v>2.8395749769550802</v>
      </c>
      <c r="O4964">
        <v>16.467576791808799</v>
      </c>
      <c r="P4964">
        <v>8.5185185185185208</v>
      </c>
    </row>
    <row r="4965" spans="1:16" hidden="1" x14ac:dyDescent="0.3">
      <c r="A4965" t="s">
        <v>10084</v>
      </c>
      <c r="B4965" t="s">
        <v>10085</v>
      </c>
      <c r="C4965" t="str">
        <f>IFERROR(VLOOKUP(Table1[[#This Row],[Ticker]],[1]!Table1[[Symbol]:[Industry]],2,FALSE),"-")</f>
        <v>-</v>
      </c>
      <c r="D4965" t="s">
        <v>1315</v>
      </c>
      <c r="F4965">
        <v>57.3</v>
      </c>
      <c r="G4965">
        <v>-35.290572238044803</v>
      </c>
      <c r="H4965">
        <v>-2.3498709998145699</v>
      </c>
      <c r="I4965">
        <v>-20.7983487109259</v>
      </c>
      <c r="J4965">
        <v>0.65324122640914495</v>
      </c>
      <c r="K4965">
        <v>56.594682206073998</v>
      </c>
      <c r="N4965">
        <v>2.4477338014682402</v>
      </c>
      <c r="O4965">
        <v>15.427574171029599</v>
      </c>
      <c r="P4965">
        <v>7.7067669172932103</v>
      </c>
    </row>
    <row r="4966" spans="1:16" hidden="1" x14ac:dyDescent="0.3">
      <c r="A4966" t="s">
        <v>10086</v>
      </c>
      <c r="B4966" t="s">
        <v>10087</v>
      </c>
      <c r="C4966" t="str">
        <f>IFERROR(VLOOKUP(Table1[[#This Row],[Ticker]],[1]!Table1[[Symbol]:[Industry]],2,FALSE),"-")</f>
        <v>-</v>
      </c>
      <c r="D4966" t="s">
        <v>711</v>
      </c>
      <c r="F4966">
        <v>72.62</v>
      </c>
      <c r="G4966">
        <v>-18.4008469318082</v>
      </c>
      <c r="H4966">
        <v>-5.4614791938338803</v>
      </c>
      <c r="I4966">
        <v>-3.9086234046892798</v>
      </c>
      <c r="J4966">
        <v>-0.58568690468211304</v>
      </c>
      <c r="K4966">
        <v>73.286663069723105</v>
      </c>
      <c r="N4966">
        <v>1.83483295119094</v>
      </c>
      <c r="O4966">
        <v>12.4345910217571</v>
      </c>
      <c r="P4966">
        <v>11.039755351681899</v>
      </c>
    </row>
    <row r="4967" spans="1:16" hidden="1" x14ac:dyDescent="0.3">
      <c r="A4967" t="s">
        <v>10088</v>
      </c>
      <c r="B4967" t="s">
        <v>10089</v>
      </c>
      <c r="C4967" t="str">
        <f>IFERROR(VLOOKUP(Table1[[#This Row],[Ticker]],[1]!Table1[[Symbol]:[Industry]],2,FALSE),"-")</f>
        <v>-</v>
      </c>
      <c r="D4967" t="s">
        <v>711</v>
      </c>
      <c r="F4967">
        <v>131.05000000000001</v>
      </c>
      <c r="G4967">
        <v>-14.832140564949</v>
      </c>
      <c r="H4967">
        <v>-0.1491770055321</v>
      </c>
      <c r="I4967">
        <v>-0.33991703783010302</v>
      </c>
      <c r="J4967">
        <v>-2.8063781855816E-3</v>
      </c>
      <c r="K4967">
        <v>124.32752984251201</v>
      </c>
      <c r="N4967">
        <v>0.93183961413812</v>
      </c>
      <c r="O4967">
        <v>0.72491415490269995</v>
      </c>
      <c r="P4967">
        <v>14.055700609225401</v>
      </c>
    </row>
    <row r="4968" spans="1:16" hidden="1" x14ac:dyDescent="0.3">
      <c r="A4968" t="s">
        <v>10090</v>
      </c>
      <c r="B4968" t="s">
        <v>10091</v>
      </c>
      <c r="C4968" t="str">
        <f>IFERROR(VLOOKUP(Table1[[#This Row],[Ticker]],[1]!Table1[[Symbol]:[Industry]],2,FALSE),"-")</f>
        <v>-</v>
      </c>
      <c r="D4968" t="s">
        <v>384</v>
      </c>
      <c r="F4968">
        <v>101.4</v>
      </c>
      <c r="G4968">
        <v>-28.9020366998034</v>
      </c>
      <c r="H4968">
        <v>-7.3210244307425896</v>
      </c>
      <c r="I4968">
        <v>-14.409813172684499</v>
      </c>
      <c r="J4968">
        <v>-0.76243741453936598</v>
      </c>
      <c r="N4968">
        <v>0.5</v>
      </c>
      <c r="O4968">
        <v>2.5641025641025501</v>
      </c>
      <c r="P4968">
        <v>1.0463378176382701</v>
      </c>
    </row>
    <row r="4969" spans="1:16" hidden="1" x14ac:dyDescent="0.3">
      <c r="A4969" t="s">
        <v>10092</v>
      </c>
      <c r="B4969" t="s">
        <v>10093</v>
      </c>
      <c r="C4969" t="str">
        <f>IFERROR(VLOOKUP(Table1[[#This Row],[Ticker]],[1]!Table1[[Symbol]:[Industry]],2,FALSE),"-")</f>
        <v>-</v>
      </c>
      <c r="D4969" t="s">
        <v>711</v>
      </c>
      <c r="F4969">
        <v>58.25</v>
      </c>
      <c r="G4969">
        <v>-6.19980805762434</v>
      </c>
      <c r="H4969">
        <v>5.4234748854533796</v>
      </c>
      <c r="I4969">
        <v>8.2924154694945695</v>
      </c>
      <c r="J4969">
        <v>2.5147990779318299</v>
      </c>
      <c r="K4969">
        <v>53.660332920259201</v>
      </c>
      <c r="N4969">
        <v>2.96916721023858</v>
      </c>
      <c r="O4969">
        <v>0.82403433476394505</v>
      </c>
      <c r="P4969">
        <v>32.086167800453502</v>
      </c>
    </row>
    <row r="4970" spans="1:16" hidden="1" x14ac:dyDescent="0.3">
      <c r="A4970" t="s">
        <v>10094</v>
      </c>
      <c r="B4970" t="s">
        <v>10095</v>
      </c>
      <c r="C4970" t="str">
        <f>IFERROR(VLOOKUP(Table1[[#This Row],[Ticker]],[1]!Table1[[Symbol]:[Industry]],2,FALSE),"-")</f>
        <v>-</v>
      </c>
      <c r="F4970">
        <v>71</v>
      </c>
      <c r="G4970">
        <v>-59.735370033136803</v>
      </c>
      <c r="H4970">
        <v>-4.7710639048784502</v>
      </c>
      <c r="I4970">
        <v>-45.243146506017801</v>
      </c>
      <c r="J4970">
        <v>-9.9237277371200001</v>
      </c>
      <c r="K4970">
        <v>74.501358125599396</v>
      </c>
      <c r="N4970">
        <v>1.0577068143485899</v>
      </c>
      <c r="O4970">
        <v>63.169014084506998</v>
      </c>
      <c r="P4970">
        <v>33.962264150943298</v>
      </c>
    </row>
    <row r="4971" spans="1:16" hidden="1" x14ac:dyDescent="0.3">
      <c r="A4971" t="s">
        <v>10096</v>
      </c>
      <c r="B4971" t="s">
        <v>10097</v>
      </c>
      <c r="C4971" t="str">
        <f>IFERROR(VLOOKUP(Table1[[#This Row],[Ticker]],[1]!Table1[[Symbol]:[Industry]],2,FALSE),"-")</f>
        <v>-</v>
      </c>
      <c r="F4971">
        <v>227.85</v>
      </c>
      <c r="G4971">
        <v>-4.3940045712894102</v>
      </c>
      <c r="H4971">
        <v>12.3124568628528</v>
      </c>
      <c r="I4971">
        <v>10.0982189558295</v>
      </c>
      <c r="J4971">
        <v>-9.6490564135179095</v>
      </c>
      <c r="K4971">
        <v>197.241908230078</v>
      </c>
      <c r="N4971">
        <v>0.68338446115819196</v>
      </c>
      <c r="O4971">
        <v>13.1885012069343</v>
      </c>
      <c r="P4971">
        <v>101.01455668284</v>
      </c>
    </row>
    <row r="4972" spans="1:16" hidden="1" x14ac:dyDescent="0.3">
      <c r="A4972" t="s">
        <v>10098</v>
      </c>
      <c r="B4972" t="s">
        <v>10099</v>
      </c>
      <c r="C4972" t="str">
        <f>IFERROR(VLOOKUP(Table1[[#This Row],[Ticker]],[1]!Table1[[Symbol]:[Industry]],2,FALSE),"-")</f>
        <v>-</v>
      </c>
      <c r="D4972" t="s">
        <v>711</v>
      </c>
      <c r="F4972">
        <v>53.35</v>
      </c>
      <c r="G4972">
        <v>-7.3969062068299998</v>
      </c>
      <c r="H4972">
        <v>3.6838732085952302</v>
      </c>
      <c r="I4972">
        <v>7.0953173202889204</v>
      </c>
      <c r="J4972">
        <v>-0.25520465106011903</v>
      </c>
      <c r="K4972">
        <v>49.502654099346003</v>
      </c>
      <c r="N4972">
        <v>1.2716976159303801</v>
      </c>
      <c r="O4972">
        <v>3.5613870665416898</v>
      </c>
      <c r="P4972">
        <v>35.9582059123343</v>
      </c>
    </row>
    <row r="4973" spans="1:16" hidden="1" x14ac:dyDescent="0.3">
      <c r="A4973" t="s">
        <v>10100</v>
      </c>
      <c r="B4973" t="s">
        <v>10101</v>
      </c>
      <c r="C4973" t="str">
        <f>IFERROR(VLOOKUP(Table1[[#This Row],[Ticker]],[1]!Table1[[Symbol]:[Industry]],2,FALSE),"-")</f>
        <v>-</v>
      </c>
      <c r="D4973" t="s">
        <v>1634</v>
      </c>
      <c r="F4973">
        <v>11.73</v>
      </c>
      <c r="G4973">
        <v>-10.2634228384173</v>
      </c>
      <c r="H4973">
        <v>-2.8801591419110202</v>
      </c>
      <c r="I4973">
        <v>4.2288006887016003</v>
      </c>
      <c r="J4973">
        <v>-0.162608794145191</v>
      </c>
      <c r="K4973">
        <v>11.4948306540778</v>
      </c>
      <c r="N4973">
        <v>0.866509876810166</v>
      </c>
      <c r="O4973">
        <v>8.9514066496163505</v>
      </c>
      <c r="P4973">
        <v>17.3</v>
      </c>
    </row>
    <row r="4974" spans="1:16" hidden="1" x14ac:dyDescent="0.3">
      <c r="A4974" t="s">
        <v>10102</v>
      </c>
      <c r="B4974" t="s">
        <v>10103</v>
      </c>
      <c r="C4974" t="str">
        <f>IFERROR(VLOOKUP(Table1[[#This Row],[Ticker]],[1]!Table1[[Symbol]:[Industry]],2,FALSE),"-")</f>
        <v>-</v>
      </c>
      <c r="F4974">
        <v>4.05</v>
      </c>
      <c r="G4974">
        <v>-61.602036699803399</v>
      </c>
      <c r="I4974">
        <v>-47.109813172684497</v>
      </c>
      <c r="N4974">
        <v>0.63911184012703903</v>
      </c>
      <c r="O4974">
        <v>54.320987654320902</v>
      </c>
      <c r="P4974">
        <v>20.8955223880596</v>
      </c>
    </row>
    <row r="4975" spans="1:16" hidden="1" x14ac:dyDescent="0.3">
      <c r="A4975" t="s">
        <v>10104</v>
      </c>
      <c r="B4975" t="s">
        <v>10105</v>
      </c>
      <c r="C4975" t="str">
        <f>IFERROR(VLOOKUP(Table1[[#This Row],[Ticker]],[1]!Table1[[Symbol]:[Industry]],2,FALSE),"-")</f>
        <v>-</v>
      </c>
      <c r="F4975">
        <v>9</v>
      </c>
      <c r="G4975">
        <v>-63.332660385858098</v>
      </c>
      <c r="H4975">
        <v>-5.0559641897787397</v>
      </c>
      <c r="I4975">
        <v>-48.840436858739103</v>
      </c>
      <c r="J4975">
        <v>-2.7232217282648499</v>
      </c>
      <c r="K4975">
        <v>8.9200450644447606</v>
      </c>
      <c r="N4975">
        <v>0.569534027254613</v>
      </c>
      <c r="O4975">
        <v>58.5555555555555</v>
      </c>
      <c r="P4975">
        <v>57.894736842105203</v>
      </c>
    </row>
    <row r="4976" spans="1:16" hidden="1" x14ac:dyDescent="0.3">
      <c r="A4976" t="s">
        <v>10106</v>
      </c>
      <c r="B4976" t="s">
        <v>10107</v>
      </c>
      <c r="C4976" t="str">
        <f>IFERROR(VLOOKUP(Table1[[#This Row],[Ticker]],[1]!Table1[[Symbol]:[Industry]],2,FALSE),"-")</f>
        <v>-</v>
      </c>
      <c r="D4976" t="s">
        <v>1018</v>
      </c>
      <c r="F4976">
        <v>106.59</v>
      </c>
      <c r="G4976">
        <v>-22.966811081171699</v>
      </c>
      <c r="H4976">
        <v>-5.6469585612609103</v>
      </c>
      <c r="I4976">
        <v>-8.4745875540527997</v>
      </c>
      <c r="J4976">
        <v>-0.52596371041526502</v>
      </c>
      <c r="K4976">
        <v>106.252512886205</v>
      </c>
      <c r="N4976">
        <v>0.86760509556718701</v>
      </c>
      <c r="O4976">
        <v>4.98170560090065</v>
      </c>
      <c r="P4976">
        <v>5.4302670623145497</v>
      </c>
    </row>
    <row r="4977" spans="1:16" hidden="1" x14ac:dyDescent="0.3">
      <c r="A4977" t="s">
        <v>10108</v>
      </c>
      <c r="B4977" t="s">
        <v>10109</v>
      </c>
      <c r="C4977" t="str">
        <f>IFERROR(VLOOKUP(Table1[[#This Row],[Ticker]],[1]!Table1[[Symbol]:[Industry]],2,FALSE),"-")</f>
        <v>-</v>
      </c>
      <c r="D4977" t="s">
        <v>711</v>
      </c>
      <c r="F4977">
        <v>17.73</v>
      </c>
      <c r="G4977">
        <v>-0.63691214464331403</v>
      </c>
      <c r="H4977">
        <v>2.3022987776519099</v>
      </c>
      <c r="I4977">
        <v>13.8553113824756</v>
      </c>
      <c r="J4977">
        <v>-0.81858564587006799</v>
      </c>
      <c r="K4977">
        <v>16.612366508429801</v>
      </c>
      <c r="N4977">
        <v>1.5839150398363</v>
      </c>
      <c r="O4977">
        <v>1.24083474337279</v>
      </c>
      <c r="P4977">
        <v>36.384615384615302</v>
      </c>
    </row>
    <row r="4978" spans="1:16" hidden="1" x14ac:dyDescent="0.3">
      <c r="A4978" t="s">
        <v>10110</v>
      </c>
      <c r="B4978" t="s">
        <v>10111</v>
      </c>
      <c r="C4978" t="str">
        <f>IFERROR(VLOOKUP(Table1[[#This Row],[Ticker]],[1]!Table1[[Symbol]:[Industry]],2,FALSE),"-")</f>
        <v>-</v>
      </c>
      <c r="D4978" t="s">
        <v>711</v>
      </c>
      <c r="F4978">
        <v>109.55</v>
      </c>
      <c r="G4978">
        <v>2.5587612589068098</v>
      </c>
      <c r="H4978">
        <v>-4.2331793796521398</v>
      </c>
      <c r="I4978">
        <v>15.148873906879301</v>
      </c>
      <c r="J4978">
        <v>-1.02182918555903</v>
      </c>
      <c r="K4978">
        <v>106.043727242714</v>
      </c>
      <c r="N4978">
        <v>1.1608510158334999</v>
      </c>
      <c r="O4978">
        <v>5.69602921040621</v>
      </c>
      <c r="P4978">
        <v>28.4290738569753</v>
      </c>
    </row>
    <row r="4979" spans="1:16" hidden="1" x14ac:dyDescent="0.3">
      <c r="A4979" t="s">
        <v>10112</v>
      </c>
      <c r="B4979" t="s">
        <v>10113</v>
      </c>
      <c r="C4979" t="str">
        <f>IFERROR(VLOOKUP(Table1[[#This Row],[Ticker]],[1]!Table1[[Symbol]:[Industry]],2,FALSE),"-")</f>
        <v>-</v>
      </c>
      <c r="D4979" t="s">
        <v>711</v>
      </c>
      <c r="F4979">
        <v>1019.88</v>
      </c>
      <c r="G4979">
        <v>-24.6683708643919</v>
      </c>
      <c r="H4979">
        <v>-4.4750906111438402</v>
      </c>
      <c r="I4979">
        <v>-10.176147337272999</v>
      </c>
      <c r="J4979">
        <v>-0.87213379064122798</v>
      </c>
      <c r="K4979">
        <v>1013.70851347877</v>
      </c>
      <c r="N4979">
        <v>1.6455478399429999</v>
      </c>
      <c r="O4979">
        <v>19.5925010785582</v>
      </c>
      <c r="P4979">
        <v>2.0379986193234698</v>
      </c>
    </row>
    <row r="4980" spans="1:16" hidden="1" x14ac:dyDescent="0.3">
      <c r="A4980" t="s">
        <v>10114</v>
      </c>
      <c r="B4980" t="s">
        <v>10115</v>
      </c>
      <c r="C4980" t="str">
        <f>IFERROR(VLOOKUP(Table1[[#This Row],[Ticker]],[1]!Table1[[Symbol]:[Industry]],2,FALSE),"-")</f>
        <v>-</v>
      </c>
      <c r="D4980" t="s">
        <v>711</v>
      </c>
      <c r="F4980">
        <v>11.38</v>
      </c>
      <c r="G4980">
        <v>-23.041455410066799</v>
      </c>
      <c r="H4980">
        <v>3.2694851952732802</v>
      </c>
      <c r="I4980">
        <v>-8.5492318829479199</v>
      </c>
      <c r="J4980">
        <v>3.32847167636971</v>
      </c>
      <c r="O4980">
        <v>1.9332161687170399</v>
      </c>
      <c r="P4980">
        <v>22.894168466522601</v>
      </c>
    </row>
    <row r="4981" spans="1:16" hidden="1" x14ac:dyDescent="0.3">
      <c r="A4981" t="s">
        <v>10116</v>
      </c>
      <c r="B4981" t="s">
        <v>10117</v>
      </c>
      <c r="C4981" t="str">
        <f>IFERROR(VLOOKUP(Table1[[#This Row],[Ticker]],[1]!Table1[[Symbol]:[Industry]],2,FALSE),"-")</f>
        <v>-</v>
      </c>
      <c r="F4981">
        <v>10.6</v>
      </c>
      <c r="G4981">
        <v>37.684650606698</v>
      </c>
      <c r="H4981">
        <v>53.407762695000699</v>
      </c>
      <c r="I4981">
        <v>52.176874133817002</v>
      </c>
      <c r="J4981">
        <v>-12.9767794161154</v>
      </c>
      <c r="O4981">
        <v>23.018867924528202</v>
      </c>
      <c r="P4981">
        <v>90.990990990990994</v>
      </c>
    </row>
    <row r="4982" spans="1:16" hidden="1" x14ac:dyDescent="0.3">
      <c r="A4982" t="s">
        <v>10118</v>
      </c>
      <c r="B4982" t="s">
        <v>10119</v>
      </c>
      <c r="C4982" t="str">
        <f>IFERROR(VLOOKUP(Table1[[#This Row],[Ticker]],[1]!Table1[[Symbol]:[Industry]],2,FALSE),"-")</f>
        <v>-</v>
      </c>
      <c r="D4982" t="s">
        <v>711</v>
      </c>
      <c r="F4982">
        <v>54.88</v>
      </c>
      <c r="G4982">
        <v>-16.057903071306701</v>
      </c>
      <c r="H4982">
        <v>3.3035952122668899</v>
      </c>
      <c r="I4982">
        <v>-1.46505567620636</v>
      </c>
      <c r="J4982">
        <v>1.25608110397915</v>
      </c>
      <c r="O4982">
        <v>2.6785714285714102</v>
      </c>
      <c r="P4982">
        <v>20.615384615384599</v>
      </c>
    </row>
    <row r="4983" spans="1:16" hidden="1" x14ac:dyDescent="0.3">
      <c r="A4983" t="s">
        <v>10120</v>
      </c>
      <c r="B4983" t="s">
        <v>10121</v>
      </c>
      <c r="C4983" t="str">
        <f>IFERROR(VLOOKUP(Table1[[#This Row],[Ticker]],[1]!Table1[[Symbol]:[Industry]],2,FALSE),"-")</f>
        <v>-</v>
      </c>
      <c r="D4983" t="s">
        <v>553</v>
      </c>
      <c r="F4983">
        <v>2.1</v>
      </c>
      <c r="G4983">
        <v>-26.4020366998034</v>
      </c>
      <c r="H4983">
        <v>-5.0559641897787397</v>
      </c>
      <c r="I4983">
        <v>-11.909813172684499</v>
      </c>
      <c r="J4983">
        <v>-0.76243741453936598</v>
      </c>
      <c r="O4983">
        <v>0</v>
      </c>
      <c r="P4983">
        <v>0</v>
      </c>
    </row>
    <row r="4984" spans="1:16" hidden="1" x14ac:dyDescent="0.3">
      <c r="A4984" t="s">
        <v>10122</v>
      </c>
      <c r="B4984" t="s">
        <v>10123</v>
      </c>
      <c r="C4984" t="str">
        <f>IFERROR(VLOOKUP(Table1[[#This Row],[Ticker]],[1]!Table1[[Symbol]:[Industry]],2,FALSE),"-")</f>
        <v>-</v>
      </c>
      <c r="D4984" t="s">
        <v>114</v>
      </c>
    </row>
    <row r="4985" spans="1:16" hidden="1" x14ac:dyDescent="0.3">
      <c r="A4985" t="s">
        <v>10124</v>
      </c>
      <c r="B4985" t="s">
        <v>10125</v>
      </c>
      <c r="C4985" t="str">
        <f>IFERROR(VLOOKUP(Table1[[#This Row],[Ticker]],[1]!Table1[[Symbol]:[Industry]],2,FALSE),"-")</f>
        <v>-</v>
      </c>
      <c r="D4985" t="s">
        <v>1315</v>
      </c>
      <c r="F4985">
        <v>1000</v>
      </c>
      <c r="G4985">
        <v>-26.401036689803298</v>
      </c>
      <c r="H4985">
        <v>-5.05496417977864</v>
      </c>
      <c r="I4985">
        <v>-11.9088131626844</v>
      </c>
      <c r="J4985">
        <v>-0.76243741453936598</v>
      </c>
      <c r="O4985">
        <v>3</v>
      </c>
      <c r="P4985">
        <v>11.117284293571799</v>
      </c>
    </row>
    <row r="4986" spans="1:16" hidden="1" x14ac:dyDescent="0.3">
      <c r="A4986" t="s">
        <v>10126</v>
      </c>
      <c r="B4986" t="s">
        <v>10127</v>
      </c>
      <c r="C4986" t="str">
        <f>IFERROR(VLOOKUP(Table1[[#This Row],[Ticker]],[1]!Table1[[Symbol]:[Industry]],2,FALSE),"-")</f>
        <v>-</v>
      </c>
      <c r="F4986">
        <v>16.61</v>
      </c>
      <c r="G4986">
        <v>-34.532567673254697</v>
      </c>
      <c r="H4986">
        <v>-10.1143299485336</v>
      </c>
      <c r="I4986">
        <v>-20.040344146135801</v>
      </c>
      <c r="J4986">
        <v>-18.2902017795804</v>
      </c>
      <c r="O4986">
        <v>24.9247441300421</v>
      </c>
      <c r="P4986">
        <v>2.3413431916204401</v>
      </c>
    </row>
    <row r="4987" spans="1:16" hidden="1" x14ac:dyDescent="0.3">
      <c r="A4987" t="s">
        <v>10128</v>
      </c>
      <c r="B4987" t="s">
        <v>10129</v>
      </c>
      <c r="C4987" t="str">
        <f>IFERROR(VLOOKUP(Table1[[#This Row],[Ticker]],[1]!Table1[[Symbol]:[Industry]],2,FALSE),"-")</f>
        <v>-</v>
      </c>
      <c r="D4987" t="s">
        <v>711</v>
      </c>
      <c r="F4987">
        <v>10.53</v>
      </c>
      <c r="G4987">
        <v>-22.555882853649599</v>
      </c>
      <c r="H4987">
        <v>-8.1468732806878297</v>
      </c>
      <c r="I4987">
        <v>-8.0636593265307006</v>
      </c>
      <c r="J4987">
        <v>1.4427399584232401</v>
      </c>
      <c r="O4987">
        <v>13.8651471984805</v>
      </c>
      <c r="P4987">
        <v>5.2999999999999901</v>
      </c>
    </row>
    <row r="4988" spans="1:16" hidden="1" x14ac:dyDescent="0.3">
      <c r="A4988" t="s">
        <v>10130</v>
      </c>
      <c r="B4988" t="s">
        <v>10131</v>
      </c>
      <c r="C4988" t="str">
        <f>IFERROR(VLOOKUP(Table1[[#This Row],[Ticker]],[1]!Table1[[Symbol]:[Industry]],2,FALSE),"-")</f>
        <v>-</v>
      </c>
      <c r="D4988" t="s">
        <v>711</v>
      </c>
      <c r="F4988">
        <v>10.5</v>
      </c>
      <c r="G4988">
        <v>-22.855238670246798</v>
      </c>
      <c r="H4988">
        <v>-16.909052670579999</v>
      </c>
      <c r="I4988">
        <v>-8.3630151431278907</v>
      </c>
      <c r="J4988">
        <v>-0.95147333136355905</v>
      </c>
      <c r="O4988">
        <v>14.095238095238001</v>
      </c>
      <c r="P4988">
        <v>4.1666666666666696</v>
      </c>
    </row>
    <row r="4989" spans="1:16" hidden="1" x14ac:dyDescent="0.3">
      <c r="A4989" t="s">
        <v>10132</v>
      </c>
      <c r="B4989" t="s">
        <v>10133</v>
      </c>
      <c r="C4989" t="str">
        <f>IFERROR(VLOOKUP(Table1[[#This Row],[Ticker]],[1]!Table1[[Symbol]:[Industry]],2,FALSE),"-")</f>
        <v>-</v>
      </c>
      <c r="D4989" t="s">
        <v>711</v>
      </c>
      <c r="F4989">
        <v>52.13</v>
      </c>
      <c r="G4989">
        <v>-24.8830493580313</v>
      </c>
      <c r="H4989">
        <v>-3.6033203780413698</v>
      </c>
      <c r="I4989">
        <v>-10.3908258309123</v>
      </c>
      <c r="J4989">
        <v>-0.14776203997155901</v>
      </c>
      <c r="O4989">
        <v>4.7381546134663299</v>
      </c>
      <c r="P4989">
        <v>4.01037509976058</v>
      </c>
    </row>
    <row r="4990" spans="1:16" hidden="1" x14ac:dyDescent="0.3">
      <c r="A4990" t="s">
        <v>10134</v>
      </c>
      <c r="B4990" t="s">
        <v>10135</v>
      </c>
      <c r="C4990" t="str">
        <f>IFERROR(VLOOKUP(Table1[[#This Row],[Ticker]],[1]!Table1[[Symbol]:[Industry]],2,FALSE),"-")</f>
        <v>-</v>
      </c>
      <c r="F4990">
        <v>329.5</v>
      </c>
      <c r="G4990">
        <v>27.6779258907974</v>
      </c>
      <c r="H4990">
        <v>57.137161833134499</v>
      </c>
      <c r="I4990">
        <v>42.170149417916299</v>
      </c>
      <c r="J4990">
        <v>18.676267819620399</v>
      </c>
      <c r="O4990">
        <v>9.8482549317147008</v>
      </c>
      <c r="P4990">
        <v>64.75</v>
      </c>
    </row>
    <row r="4991" spans="1:16" hidden="1" x14ac:dyDescent="0.3">
      <c r="A4991" t="s">
        <v>10136</v>
      </c>
      <c r="B4991" t="s">
        <v>10137</v>
      </c>
      <c r="C4991" t="str">
        <f>IFERROR(VLOOKUP(Table1[[#This Row],[Ticker]],[1]!Table1[[Symbol]:[Industry]],2,FALSE),"-")</f>
        <v>-</v>
      </c>
      <c r="D4991" t="s">
        <v>1018</v>
      </c>
      <c r="F4991">
        <v>101.75</v>
      </c>
      <c r="G4991">
        <v>-24.8551305121787</v>
      </c>
      <c r="H4991">
        <v>-3.5090580021539899</v>
      </c>
      <c r="I4991">
        <v>-10.3629069850597</v>
      </c>
      <c r="J4991">
        <v>0.43099868690270399</v>
      </c>
      <c r="O4991">
        <v>0.24570024570025301</v>
      </c>
      <c r="P4991">
        <v>1.5469061876247401</v>
      </c>
    </row>
    <row r="4992" spans="1:16" hidden="1" x14ac:dyDescent="0.3">
      <c r="A4992" t="s">
        <v>10138</v>
      </c>
      <c r="B4992" t="s">
        <v>10139</v>
      </c>
      <c r="C4992" t="str">
        <f>IFERROR(VLOOKUP(Table1[[#This Row],[Ticker]],[1]!Table1[[Symbol]:[Industry]],2,FALSE),"-")</f>
        <v>-</v>
      </c>
      <c r="D4992" t="s">
        <v>711</v>
      </c>
      <c r="F4992">
        <v>92.26</v>
      </c>
      <c r="G4992">
        <v>-25.626504203899501</v>
      </c>
      <c r="H4992">
        <v>-3.4955246293391702</v>
      </c>
      <c r="I4992">
        <v>-11.1342806767806</v>
      </c>
      <c r="J4992">
        <v>0.79800214590019503</v>
      </c>
      <c r="O4992">
        <v>1.1055712117927501</v>
      </c>
      <c r="P4992">
        <v>2.3973362930077702</v>
      </c>
    </row>
    <row r="4993" spans="1:16" hidden="1" x14ac:dyDescent="0.3">
      <c r="A4993" t="s">
        <v>10140</v>
      </c>
      <c r="B4993" t="s">
        <v>10141</v>
      </c>
      <c r="C4993" t="str">
        <f>IFERROR(VLOOKUP(Table1[[#This Row],[Ticker]],[1]!Table1[[Symbol]:[Industry]],2,FALSE),"-")</f>
        <v>-</v>
      </c>
      <c r="D4993" t="s">
        <v>1315</v>
      </c>
      <c r="F4993">
        <v>1001.66</v>
      </c>
      <c r="G4993">
        <v>-26.247053747928099</v>
      </c>
      <c r="H4993">
        <v>-5.0210099797938099</v>
      </c>
      <c r="I4993">
        <v>-11.7548302208092</v>
      </c>
      <c r="J4993">
        <v>-0.72748320455444404</v>
      </c>
      <c r="O4993">
        <v>9.9834275102406102E-4</v>
      </c>
      <c r="P4993">
        <v>0.16599999999999901</v>
      </c>
    </row>
    <row r="4994" spans="1:16" hidden="1" x14ac:dyDescent="0.3">
      <c r="A4994" t="s">
        <v>10142</v>
      </c>
      <c r="B4994" t="s">
        <v>10143</v>
      </c>
      <c r="C4994" t="str">
        <f>IFERROR(VLOOKUP(Table1[[#This Row],[Ticker]],[1]!Table1[[Symbol]:[Industry]],2,FALSE),"-")</f>
        <v>-</v>
      </c>
      <c r="D4994" t="s">
        <v>130</v>
      </c>
      <c r="F4994">
        <v>356.75</v>
      </c>
      <c r="G4994">
        <v>-24.575292015915899</v>
      </c>
      <c r="H4994">
        <v>-3.2020316055090698</v>
      </c>
      <c r="I4994">
        <v>-10.083068488797</v>
      </c>
      <c r="J4994">
        <v>1.0914951697302999</v>
      </c>
      <c r="M4994">
        <v>100</v>
      </c>
      <c r="O4994">
        <v>4.2747021723896301</v>
      </c>
      <c r="P4994">
        <v>6.1755952380952301</v>
      </c>
    </row>
    <row r="4995" spans="1:16" hidden="1" x14ac:dyDescent="0.3">
      <c r="A4995" t="s">
        <v>10144</v>
      </c>
      <c r="B4995" t="s">
        <v>10145</v>
      </c>
      <c r="C4995" t="str">
        <f>IFERROR(VLOOKUP(Table1[[#This Row],[Ticker]],[1]!Table1[[Symbol]:[Industry]],2,FALSE),"-")</f>
        <v>-</v>
      </c>
      <c r="D4995" t="s">
        <v>62</v>
      </c>
      <c r="F4995">
        <v>1362.45</v>
      </c>
      <c r="G4995">
        <v>-26.1592378917248</v>
      </c>
      <c r="H4995">
        <v>-2.2711636162154698</v>
      </c>
      <c r="I4995">
        <v>-11.667014364605899</v>
      </c>
      <c r="J4995">
        <v>2.0223631590239002</v>
      </c>
      <c r="M4995">
        <v>100</v>
      </c>
      <c r="O4995">
        <v>1.6551066094168501</v>
      </c>
      <c r="P4995">
        <v>2.8225349986792998</v>
      </c>
    </row>
    <row r="4996" spans="1:16" hidden="1" x14ac:dyDescent="0.3">
      <c r="A4996" t="s">
        <v>10146</v>
      </c>
      <c r="B4996" t="s">
        <v>10147</v>
      </c>
      <c r="C4996" t="str">
        <f>IFERROR(VLOOKUP(Table1[[#This Row],[Ticker]],[1]!Table1[[Symbol]:[Industry]],2,FALSE),"-")</f>
        <v>-</v>
      </c>
      <c r="F4996">
        <v>27.31</v>
      </c>
      <c r="G4996">
        <v>-28.376193196572999</v>
      </c>
      <c r="H4996">
        <v>-5.5914872172689298</v>
      </c>
      <c r="I4996">
        <v>-13.8839696694541</v>
      </c>
      <c r="J4996">
        <v>-1.2979604420295501</v>
      </c>
      <c r="O4996">
        <v>2.5631636763090402</v>
      </c>
      <c r="P4996">
        <v>0</v>
      </c>
    </row>
    <row r="4997" spans="1:16" hidden="1" x14ac:dyDescent="0.3">
      <c r="A4997" t="s">
        <v>10148</v>
      </c>
      <c r="B4997" t="s">
        <v>10149</v>
      </c>
      <c r="C4997" t="str">
        <f>IFERROR(VLOOKUP(Table1[[#This Row],[Ticker]],[1]!Table1[[Symbol]:[Industry]],2,FALSE),"-")</f>
        <v>-</v>
      </c>
      <c r="D4997" t="s">
        <v>711</v>
      </c>
      <c r="F4997">
        <v>100.46</v>
      </c>
      <c r="G4997">
        <v>-36.529071947611598</v>
      </c>
      <c r="H4997">
        <v>-8.5898705890146498</v>
      </c>
      <c r="I4997">
        <v>-22.036848420492699</v>
      </c>
      <c r="J4997">
        <v>-4.2963438137752803</v>
      </c>
      <c r="O4997">
        <v>19.450527573163399</v>
      </c>
      <c r="P4997">
        <v>0.45999999999999303</v>
      </c>
    </row>
    <row r="4998" spans="1:16" hidden="1" x14ac:dyDescent="0.3">
      <c r="A4998" t="s">
        <v>10150</v>
      </c>
      <c r="B4998" t="s">
        <v>10151</v>
      </c>
      <c r="C4998" t="str">
        <f>IFERROR(VLOOKUP(Table1[[#This Row],[Ticker]],[1]!Table1[[Symbol]:[Industry]],2,FALSE),"-")</f>
        <v>-</v>
      </c>
      <c r="F4998">
        <v>93.7</v>
      </c>
      <c r="G4998">
        <v>-21.4160423020443</v>
      </c>
      <c r="H4998">
        <v>-5.5964189778740597E-2</v>
      </c>
      <c r="I4998">
        <v>-6.9238187749254303</v>
      </c>
      <c r="J4998">
        <v>4.2375625854606298</v>
      </c>
      <c r="O4998">
        <v>0</v>
      </c>
      <c r="P4998">
        <v>10.235294117646999</v>
      </c>
    </row>
    <row r="4999" spans="1:16" hidden="1" x14ac:dyDescent="0.3">
      <c r="A4999" t="s">
        <v>10152</v>
      </c>
      <c r="B4999" t="s">
        <v>10153</v>
      </c>
      <c r="C4999" t="str">
        <f>IFERROR(VLOOKUP(Table1[[#This Row],[Ticker]],[1]!Table1[[Symbol]:[Industry]],2,FALSE),"-")</f>
        <v>-</v>
      </c>
      <c r="F4999">
        <v>163.55000000000001</v>
      </c>
      <c r="G4999">
        <v>-26.4020366998034</v>
      </c>
      <c r="I4999">
        <v>-11.909813172684499</v>
      </c>
      <c r="O4999">
        <v>0</v>
      </c>
      <c r="P4999">
        <v>4.9743260590500604</v>
      </c>
    </row>
    <row r="5000" spans="1:16" hidden="1" x14ac:dyDescent="0.3">
      <c r="A5000" t="s">
        <v>10154</v>
      </c>
      <c r="B5000" t="s">
        <v>10155</v>
      </c>
      <c r="C5000" t="str">
        <f>IFERROR(VLOOKUP(Table1[[#This Row],[Ticker]],[1]!Table1[[Symbol]:[Industry]],2,FALSE),"-")</f>
        <v>-</v>
      </c>
      <c r="F5000">
        <v>379.05</v>
      </c>
      <c r="G5000">
        <v>-26.4020366998034</v>
      </c>
      <c r="I5000">
        <v>-11.909813172684499</v>
      </c>
      <c r="O5000">
        <v>0</v>
      </c>
      <c r="P5000">
        <v>5</v>
      </c>
    </row>
    <row r="5001" spans="1:16" hidden="1" x14ac:dyDescent="0.3">
      <c r="A5001" t="s">
        <v>10156</v>
      </c>
      <c r="B5001" t="s">
        <v>10157</v>
      </c>
      <c r="C5001" t="str">
        <f>IFERROR(VLOOKUP(Table1[[#This Row],[Ticker]],[1]!Table1[[Symbol]:[Industry]],2,FALSE),"-")</f>
        <v>-</v>
      </c>
    </row>
    <row r="5002" spans="1:16" hidden="1" x14ac:dyDescent="0.3">
      <c r="A5002" t="s">
        <v>10158</v>
      </c>
      <c r="B5002" t="s">
        <v>10159</v>
      </c>
      <c r="C5002" t="str">
        <f>IFERROR(VLOOKUP(Table1[[#This Row],[Ticker]],[1]!Table1[[Symbol]:[Industry]],2,FALSE),"-")</f>
        <v>-</v>
      </c>
    </row>
    <row r="5003" spans="1:16" hidden="1" x14ac:dyDescent="0.3">
      <c r="A5003" t="s">
        <v>10160</v>
      </c>
      <c r="B5003" t="s">
        <v>10161</v>
      </c>
      <c r="C5003" t="str">
        <f>IFERROR(VLOOKUP(Table1[[#This Row],[Ticker]],[1]!Table1[[Symbol]:[Industry]],2,FALSE),"-")</f>
        <v>-</v>
      </c>
      <c r="D5003" t="s">
        <v>49</v>
      </c>
    </row>
    <row r="5004" spans="1:16" hidden="1" x14ac:dyDescent="0.3">
      <c r="A5004" t="s">
        <v>10162</v>
      </c>
      <c r="B5004" t="s">
        <v>10163</v>
      </c>
      <c r="C5004" t="str">
        <f>IFERROR(VLOOKUP(Table1[[#This Row],[Ticker]],[1]!Table1[[Symbol]:[Industry]],2,FALSE),"-")</f>
        <v>-</v>
      </c>
      <c r="D5004" t="s">
        <v>637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Price_Filter_13_07_2024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dcterms:created xsi:type="dcterms:W3CDTF">2024-07-13T04:08:38Z</dcterms:created>
  <dcterms:modified xsi:type="dcterms:W3CDTF">2024-10-22T03:25:06Z</dcterms:modified>
</cp:coreProperties>
</file>